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Z:\DOCUMENTOS\2024\16 - OBRA - JOAQUIM NABUCO\02 - Orçamento\"/>
    </mc:Choice>
  </mc:AlternateContent>
  <xr:revisionPtr revIDLastSave="0" documentId="13_ncr:1_{D22D983F-94A9-40B0-9209-8F579D10836B}" xr6:coauthVersionLast="47" xr6:coauthVersionMax="47" xr10:uidLastSave="{00000000-0000-0000-0000-000000000000}"/>
  <bookViews>
    <workbookView xWindow="-120" yWindow="-120" windowWidth="29040" windowHeight="15720" tabRatio="844" activeTab="14" xr2:uid="{0DEDBF49-DEB8-41C2-B7C2-4C946AFA475A}"/>
  </bookViews>
  <sheets>
    <sheet name="INSTRUÇÕES" sheetId="33" r:id="rId1"/>
    <sheet name="PLANILHA RESUMO" sheetId="17" r:id="rId2"/>
    <sheet name="PLANILHA SINTÉTICA" sheetId="14" r:id="rId3"/>
    <sheet name="BDI" sheetId="12" r:id="rId4"/>
    <sheet name="CRONOGRAMA FÍSICO FINANCEIRO" sheetId="18" r:id="rId5"/>
    <sheet name="PLANILHA ABC" sheetId="41" r:id="rId6"/>
    <sheet name="CCU ADMINISTRAÇÃO LOCAL" sheetId="16" r:id="rId7"/>
    <sheet name="CCU MOBILIZAÇÃO EQUIPTOS" sheetId="15" r:id="rId8"/>
    <sheet name="CCU DESMOBILIZAÇÃO EQUIPTOS" sheetId="44" r:id="rId9"/>
    <sheet name="CCU CANTEIRO" sheetId="21" r:id="rId10"/>
    <sheet name="CCU COMPLEMENTARES" sheetId="42" r:id="rId11"/>
    <sheet name="CCU AUXILIARES" sheetId="43" r:id="rId12"/>
    <sheet name="CCU AMEP GERAL" sheetId="8" r:id="rId13"/>
    <sheet name="CCU DER" sheetId="2" r:id="rId14"/>
    <sheet name="CUSTOS COTAÇÕES DE MERCADO" sheetId="19" r:id="rId15"/>
    <sheet name="TRANSPORTES MATERIAIS" sheetId="7" r:id="rId16"/>
    <sheet name="CUSTOS DER - SERVIÇOS" sheetId="31" r:id="rId17"/>
    <sheet name="CUSTOS DER - MATERIAIS" sheetId="29" r:id="rId18"/>
    <sheet name="CUSTOS DER - MÃO DE OBRA" sheetId="30" r:id="rId19"/>
    <sheet name="CUSTOS DER - TRANSPORTES" sheetId="28" r:id="rId20"/>
    <sheet name="CUSTOS DER - EQUIPAMENTOS" sheetId="32" r:id="rId21"/>
    <sheet name="CUSTOS DNIT - SERVIÇOS" sheetId="24" r:id="rId22"/>
    <sheet name="CUSTOS DNIT - MATERIAIS" sheetId="25" r:id="rId23"/>
    <sheet name="CUSTOS DNIT - MÃO DE OBRA" sheetId="26" r:id="rId24"/>
    <sheet name="CUSTOS DNIT - EQUIPAMENTOS" sheetId="27" r:id="rId25"/>
    <sheet name="CUSTOS SINAPI - MATERIAIS" sheetId="22" r:id="rId26"/>
    <sheet name="CUSTOS SINAPI - SERVIÇOS" sheetId="23" r:id="rId27"/>
    <sheet name="CUSTOS ORSE" sheetId="49" r:id="rId28"/>
    <sheet name="CUSTOS DE DEPRECIAÇÃO" sheetId="50" r:id="rId29"/>
  </sheets>
  <externalReferences>
    <externalReference r:id="rId30"/>
  </externalReferences>
  <definedNames>
    <definedName name="_xlnm._FilterDatabase" localSheetId="12" hidden="1">'CCU AMEP GERAL'!$A$1:$O$390</definedName>
    <definedName name="_xlnm._FilterDatabase" localSheetId="11" hidden="1">'CCU AUXILIARES'!$A$1:$O$130</definedName>
    <definedName name="_xlnm._FilterDatabase" localSheetId="9" hidden="1">'CCU CANTEIRO'!$A$1:$O$544</definedName>
    <definedName name="_xlnm._FilterDatabase" localSheetId="10" hidden="1">'CCU COMPLEMENTARES'!$A$1:$O$1228</definedName>
    <definedName name="_xlnm._FilterDatabase" localSheetId="13" hidden="1">'CCU DER'!$A$1:$O$666</definedName>
    <definedName name="_xlnm._FilterDatabase" localSheetId="7" hidden="1">'CCU MOBILIZAÇÃO EQUIPTOS'!$A$1:$O$18</definedName>
    <definedName name="_xlnm._FilterDatabase" localSheetId="4" hidden="1">'CRONOGRAMA FÍSICO FINANCEIRO'!$A$7:$V$61</definedName>
    <definedName name="_xlnm._FilterDatabase" localSheetId="20" hidden="1">'CUSTOS DER - EQUIPAMENTOS'!$A$12:$P$206</definedName>
    <definedName name="_xlnm._FilterDatabase" localSheetId="18" hidden="1">'CUSTOS DER - MÃO DE OBRA'!$A$11:$D$43</definedName>
    <definedName name="_xlnm._FilterDatabase" localSheetId="17" hidden="1">'CUSTOS DER - MATERIAIS'!$A$7:$D$357</definedName>
    <definedName name="_xlnm._FilterDatabase" localSheetId="16" hidden="1">'CUSTOS DER - SERVIÇOS'!$A$7:$H$676</definedName>
    <definedName name="_xlnm._FilterDatabase" localSheetId="19" hidden="1">'CUSTOS DER - TRANSPORTES'!$A$7:$D$7</definedName>
    <definedName name="_xlnm._FilterDatabase" localSheetId="24" hidden="1">'CUSTOS DNIT - EQUIPAMENTOS'!$A$7:$K$538</definedName>
    <definedName name="_xlnm._FilterDatabase" localSheetId="23" hidden="1">'CUSTOS DNIT - MÃO DE OBRA'!$A$7:$G$108</definedName>
    <definedName name="_xlnm._FilterDatabase" localSheetId="22" hidden="1">'CUSTOS DNIT - MATERIAIS'!$A$7:$D$1662</definedName>
    <definedName name="_xlnm._FilterDatabase" localSheetId="21" hidden="1">'CUSTOS DNIT - SERVIÇOS'!$A$7:$D$6498</definedName>
    <definedName name="_xlnm._FilterDatabase" localSheetId="25" hidden="1">'CUSTOS SINAPI - MATERIAIS'!$A$7:$D$4856</definedName>
    <definedName name="_xlnm._FilterDatabase" localSheetId="26" hidden="1">'CUSTOS SINAPI - SERVIÇOS'!$A$7:$D$7750</definedName>
    <definedName name="_xlnm._FilterDatabase" localSheetId="5" hidden="1">'PLANILHA ABC'!$A$7:$H$89</definedName>
    <definedName name="_xlnm._FilterDatabase" localSheetId="2" hidden="1">'PLANILHA SINTÉTICA'!$A$8:$R$60</definedName>
    <definedName name="_xlnm.Print_Area" localSheetId="3">BDI!$A$1:$G$27</definedName>
    <definedName name="_xlnm.Print_Area" localSheetId="6">'CCU ADMINISTRAÇÃO LOCAL'!$A$1:$O$15</definedName>
    <definedName name="_xlnm.Print_Area" localSheetId="12">'CCU AMEP GERAL'!$A$1:$O$520</definedName>
    <definedName name="_xlnm.Print_Area" localSheetId="11">'CCU AUXILIARES'!$A$1:$O$130</definedName>
    <definedName name="_xlnm.Print_Area" localSheetId="9">'CCU CANTEIRO'!$A$1:$O$544</definedName>
    <definedName name="_xlnm.Print_Area" localSheetId="10">'CCU COMPLEMENTARES'!$A$1:$O$1228</definedName>
    <definedName name="_xlnm.Print_Area" localSheetId="8">'CCU DESMOBILIZAÇÃO EQUIPTOS'!$A$1:$O$18</definedName>
    <definedName name="_xlnm.Print_Area" localSheetId="7">'CCU MOBILIZAÇÃO EQUIPTOS'!$A$1:$O$18</definedName>
    <definedName name="_xlnm.Print_Area" localSheetId="4">'CRONOGRAMA FÍSICO FINANCEIRO'!$A$1:$U$61</definedName>
    <definedName name="_xlnm.Print_Area" localSheetId="14">'CUSTOS COTAÇÕES DE MERCADO'!$A$1:$F$44</definedName>
    <definedName name="_xlnm.Print_Area" localSheetId="18">'CUSTOS DER - MÃO DE OBRA'!$A$1:$D$43</definedName>
    <definedName name="_xlnm.Print_Area" localSheetId="19">'CUSTOS DER - TRANSPORTES'!$A$1:$D$15</definedName>
    <definedName name="_xlnm.Print_Area" localSheetId="23">'CUSTOS DNIT - MÃO DE OBRA'!$A$1:$G$108</definedName>
    <definedName name="_xlnm.Print_Area" localSheetId="27">'CUSTOS ORSE'!$A$1:$D$11</definedName>
    <definedName name="_xlnm.Print_Area" localSheetId="0">INSTRUÇÕES!$A$1:$D$32</definedName>
    <definedName name="_xlnm.Print_Area" localSheetId="5">'PLANILHA ABC'!$A$1:$H$50</definedName>
    <definedName name="_xlnm.Print_Area" localSheetId="1">'PLANILHA RESUMO'!$A$1:$D$17</definedName>
    <definedName name="_xlnm.Print_Area" localSheetId="2">'PLANILHA SINTÉTICA'!$A$1:$Q$61</definedName>
    <definedName name="_xlnm.Print_Area" localSheetId="15">'TRANSPORTES MATERIAIS'!$A$1:$H$49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 i="41" l="1"/>
  <c r="G22" i="41"/>
  <c r="G23" i="41"/>
  <c r="G24" i="41" s="1"/>
  <c r="G25" i="41" s="1"/>
  <c r="G26" i="41" s="1"/>
  <c r="G27" i="41" s="1"/>
  <c r="G28" i="41" s="1"/>
  <c r="G29" i="41" s="1"/>
  <c r="G30" i="41" s="1"/>
  <c r="G31" i="41" s="1"/>
  <c r="G32" i="41" s="1"/>
  <c r="G33" i="41" s="1"/>
  <c r="G34" i="41" s="1"/>
  <c r="G35" i="41" s="1"/>
  <c r="G36" i="41" s="1"/>
  <c r="G37" i="41" s="1"/>
  <c r="G38" i="41" s="1"/>
  <c r="G39" i="41" s="1"/>
  <c r="G40" i="41" s="1"/>
  <c r="G41" i="41" s="1"/>
  <c r="G42" i="41" s="1"/>
  <c r="G43" i="41" s="1"/>
  <c r="G44" i="41" s="1"/>
  <c r="G45" i="41" s="1"/>
  <c r="G46" i="41" s="1"/>
  <c r="G47" i="41" s="1"/>
  <c r="G48" i="41" s="1"/>
  <c r="G49" i="41" s="1"/>
  <c r="E34" i="41"/>
  <c r="E17" i="41"/>
  <c r="E12" i="41"/>
  <c r="E26" i="14" l="1"/>
  <c r="I12" i="44"/>
  <c r="J12" i="44" s="1"/>
  <c r="D12" i="44"/>
  <c r="C12" i="44"/>
  <c r="I11" i="44"/>
  <c r="J11" i="44" s="1"/>
  <c r="D11" i="44"/>
  <c r="C11" i="44"/>
  <c r="E45" i="14"/>
  <c r="A163" i="2"/>
  <c r="C164" i="2"/>
  <c r="A166" i="2"/>
  <c r="H166" i="2"/>
  <c r="I166" i="2"/>
  <c r="J166" i="2"/>
  <c r="L166" i="2"/>
  <c r="L168" i="2" s="1"/>
  <c r="M166" i="2"/>
  <c r="M168" i="2" s="1"/>
  <c r="O166" i="2"/>
  <c r="O168" i="2" s="1"/>
  <c r="N168" i="2"/>
  <c r="A170" i="2"/>
  <c r="E170" i="2"/>
  <c r="F170" i="2"/>
  <c r="G170" i="2"/>
  <c r="M170" i="2"/>
  <c r="M172" i="2" s="1"/>
  <c r="O170" i="2"/>
  <c r="O172" i="2" s="1"/>
  <c r="M174" i="2" s="1"/>
  <c r="L172" i="2"/>
  <c r="N172" i="2"/>
  <c r="O175" i="2"/>
  <c r="L176" i="2"/>
  <c r="N176" i="2"/>
  <c r="A181" i="2"/>
  <c r="E181" i="2"/>
  <c r="F181" i="2"/>
  <c r="L181" i="2"/>
  <c r="L183" i="2" s="1"/>
  <c r="O183" i="2" s="1"/>
  <c r="O181" i="2"/>
  <c r="M183" i="2"/>
  <c r="N183" i="2"/>
  <c r="A185" i="2"/>
  <c r="E185" i="2"/>
  <c r="F185" i="2"/>
  <c r="L185" i="2" s="1"/>
  <c r="G185" i="2"/>
  <c r="M185" i="2" s="1"/>
  <c r="M187" i="2" s="1"/>
  <c r="H185" i="2"/>
  <c r="N185" i="2" s="1"/>
  <c r="N187" i="2" s="1"/>
  <c r="O191" i="2"/>
  <c r="N191" i="2" s="1"/>
  <c r="A7" i="2"/>
  <c r="C8" i="2"/>
  <c r="A10" i="2"/>
  <c r="H10" i="2"/>
  <c r="I10" i="2" s="1"/>
  <c r="M10" i="2" s="1"/>
  <c r="J10" i="2"/>
  <c r="A11" i="2"/>
  <c r="H11" i="2"/>
  <c r="I11" i="2" s="1"/>
  <c r="J11" i="2"/>
  <c r="A12" i="2"/>
  <c r="H12" i="2"/>
  <c r="I12" i="2" s="1"/>
  <c r="J12" i="2"/>
  <c r="N14" i="2"/>
  <c r="A16" i="2"/>
  <c r="E16" i="2"/>
  <c r="G16" i="2"/>
  <c r="M16" i="2" s="1"/>
  <c r="O16" i="2" s="1"/>
  <c r="A17" i="2"/>
  <c r="E17" i="2"/>
  <c r="G17" i="2"/>
  <c r="M17" i="2" s="1"/>
  <c r="O17" i="2" s="1"/>
  <c r="A18" i="2"/>
  <c r="E18" i="2"/>
  <c r="G18" i="2"/>
  <c r="M18" i="2" s="1"/>
  <c r="O18" i="2" s="1"/>
  <c r="A19" i="2"/>
  <c r="E19" i="2"/>
  <c r="G19" i="2"/>
  <c r="M19" i="2" s="1"/>
  <c r="O19" i="2" s="1"/>
  <c r="L21" i="2"/>
  <c r="N21" i="2"/>
  <c r="O24" i="2"/>
  <c r="L25" i="2"/>
  <c r="N25" i="2"/>
  <c r="A30" i="2"/>
  <c r="E30" i="2"/>
  <c r="F30" i="2"/>
  <c r="L30" i="2" s="1"/>
  <c r="M32" i="2"/>
  <c r="N32" i="2"/>
  <c r="A34" i="2"/>
  <c r="E34" i="2"/>
  <c r="F34" i="2"/>
  <c r="G34" i="2"/>
  <c r="H34" i="2"/>
  <c r="L34" i="2"/>
  <c r="L36" i="2" s="1"/>
  <c r="M34" i="2"/>
  <c r="M36" i="2" s="1"/>
  <c r="N34" i="2"/>
  <c r="O34" i="2"/>
  <c r="N36" i="2"/>
  <c r="O40" i="2"/>
  <c r="N40" i="2" s="1"/>
  <c r="E41" i="14"/>
  <c r="F510" i="8"/>
  <c r="L510" i="8" s="1"/>
  <c r="E510" i="8"/>
  <c r="A510" i="8"/>
  <c r="H494" i="8"/>
  <c r="L494" i="8" s="1"/>
  <c r="I494" i="8"/>
  <c r="J494" i="8"/>
  <c r="A494" i="8"/>
  <c r="O520" i="8"/>
  <c r="N520" i="8" s="1"/>
  <c r="O514" i="8"/>
  <c r="N514" i="8"/>
  <c r="N516" i="8" s="1"/>
  <c r="M514" i="8"/>
  <c r="M516" i="8" s="1"/>
  <c r="L514" i="8"/>
  <c r="L516" i="8" s="1"/>
  <c r="H514" i="8"/>
  <c r="G514" i="8"/>
  <c r="F514" i="8"/>
  <c r="E514" i="8"/>
  <c r="A514" i="8"/>
  <c r="N512" i="8"/>
  <c r="M512" i="8"/>
  <c r="N505" i="8"/>
  <c r="L505" i="8"/>
  <c r="O504" i="8"/>
  <c r="N501" i="8"/>
  <c r="L501" i="8"/>
  <c r="G499" i="8"/>
  <c r="M499" i="8" s="1"/>
  <c r="M501" i="8" s="1"/>
  <c r="E499" i="8"/>
  <c r="A499" i="8"/>
  <c r="N497" i="8"/>
  <c r="J495" i="8"/>
  <c r="I495" i="8"/>
  <c r="M495" i="8" s="1"/>
  <c r="H495" i="8"/>
  <c r="L495" i="8" s="1"/>
  <c r="A495" i="8"/>
  <c r="A491" i="8"/>
  <c r="M258" i="8"/>
  <c r="J258" i="8"/>
  <c r="H258" i="8"/>
  <c r="M257" i="8"/>
  <c r="L257" i="8"/>
  <c r="J257" i="8"/>
  <c r="I257" i="8"/>
  <c r="H257" i="8"/>
  <c r="G257" i="8"/>
  <c r="A257" i="8"/>
  <c r="H253" i="8"/>
  <c r="N253" i="8" s="1"/>
  <c r="G253" i="8"/>
  <c r="M253" i="8" s="1"/>
  <c r="F253" i="8"/>
  <c r="L253" i="8" s="1"/>
  <c r="E253" i="8"/>
  <c r="A253" i="8"/>
  <c r="G252" i="8"/>
  <c r="M252" i="8" s="1"/>
  <c r="E252" i="8"/>
  <c r="A252" i="8"/>
  <c r="J251" i="8"/>
  <c r="N251" i="8" s="1"/>
  <c r="N254" i="8" s="1"/>
  <c r="G251" i="8"/>
  <c r="M251" i="8" s="1"/>
  <c r="E251" i="8"/>
  <c r="A251" i="8"/>
  <c r="N249" i="8"/>
  <c r="M249" i="8"/>
  <c r="N243" i="8"/>
  <c r="L243" i="8"/>
  <c r="O242" i="8"/>
  <c r="N239" i="8"/>
  <c r="L239" i="8"/>
  <c r="G237" i="8"/>
  <c r="M237" i="8" s="1"/>
  <c r="E237" i="8"/>
  <c r="A237" i="8"/>
  <c r="N235" i="8"/>
  <c r="J234" i="8"/>
  <c r="I234" i="8"/>
  <c r="H234" i="8"/>
  <c r="L234" i="8" s="1"/>
  <c r="A234" i="8"/>
  <c r="J233" i="8"/>
  <c r="I233" i="8"/>
  <c r="H233" i="8"/>
  <c r="L233" i="8" s="1"/>
  <c r="A233" i="8"/>
  <c r="J232" i="8"/>
  <c r="I232" i="8"/>
  <c r="H232" i="8"/>
  <c r="L232" i="8" s="1"/>
  <c r="A232" i="8"/>
  <c r="A229" i="8"/>
  <c r="M494" i="8" l="1"/>
  <c r="M497" i="8" s="1"/>
  <c r="L11" i="44"/>
  <c r="N11" i="44" s="1"/>
  <c r="L12" i="44"/>
  <c r="N12" i="44" s="1"/>
  <c r="K12" i="44"/>
  <c r="M12" i="44" s="1"/>
  <c r="K11" i="44"/>
  <c r="M11" i="44" s="1"/>
  <c r="M11" i="2"/>
  <c r="L177" i="2"/>
  <c r="L179" i="2" s="1"/>
  <c r="N177" i="2"/>
  <c r="N179" i="2" s="1"/>
  <c r="N164" i="2" s="1"/>
  <c r="L12" i="2"/>
  <c r="L187" i="2"/>
  <c r="O187" i="2" s="1"/>
  <c r="O185" i="2"/>
  <c r="O174" i="2"/>
  <c r="O176" i="2" s="1"/>
  <c r="O177" i="2" s="1"/>
  <c r="M176" i="2"/>
  <c r="M177" i="2" s="1"/>
  <c r="M179" i="2" s="1"/>
  <c r="M164" i="2" s="1"/>
  <c r="N26" i="2"/>
  <c r="N28" i="2" s="1"/>
  <c r="N8" i="2" s="1"/>
  <c r="M12" i="2"/>
  <c r="L10" i="2"/>
  <c r="O10" i="2" s="1"/>
  <c r="M21" i="2"/>
  <c r="O36" i="2"/>
  <c r="O21" i="2"/>
  <c r="M23" i="2" s="1"/>
  <c r="O30" i="2"/>
  <c r="L32" i="2"/>
  <c r="O32" i="2" s="1"/>
  <c r="L11" i="2"/>
  <c r="N506" i="8"/>
  <c r="N508" i="8" s="1"/>
  <c r="N492" i="8" s="1"/>
  <c r="O516" i="8"/>
  <c r="L497" i="8"/>
  <c r="L506" i="8" s="1"/>
  <c r="L508" i="8" s="1"/>
  <c r="L512" i="8"/>
  <c r="O512" i="8" s="1"/>
  <c r="O510" i="8"/>
  <c r="O499" i="8"/>
  <c r="O501" i="8" s="1"/>
  <c r="M503" i="8" s="1"/>
  <c r="O495" i="8"/>
  <c r="O257" i="8"/>
  <c r="O260" i="8" s="1"/>
  <c r="N260" i="8" s="1"/>
  <c r="M233" i="8"/>
  <c r="O233" i="8" s="1"/>
  <c r="M232" i="8"/>
  <c r="O232" i="8" s="1"/>
  <c r="L251" i="8"/>
  <c r="L254" i="8" s="1"/>
  <c r="M234" i="8"/>
  <c r="O234" i="8" s="1"/>
  <c r="N244" i="8"/>
  <c r="N246" i="8" s="1"/>
  <c r="L249" i="8"/>
  <c r="O249" i="8" s="1"/>
  <c r="M239" i="8"/>
  <c r="O237" i="8"/>
  <c r="O239" i="8" s="1"/>
  <c r="M241" i="8" s="1"/>
  <c r="O253" i="8"/>
  <c r="L235" i="8"/>
  <c r="L244" i="8" s="1"/>
  <c r="L246" i="8" s="1"/>
  <c r="M254" i="8"/>
  <c r="H32" i="14"/>
  <c r="F32" i="14"/>
  <c r="D32" i="14"/>
  <c r="F31" i="14"/>
  <c r="D31" i="14"/>
  <c r="O490" i="8"/>
  <c r="N490" i="8" s="1"/>
  <c r="N475" i="8"/>
  <c r="M475" i="8"/>
  <c r="L475" i="8"/>
  <c r="N468" i="8"/>
  <c r="L468" i="8"/>
  <c r="O467" i="8"/>
  <c r="O464" i="8"/>
  <c r="M466" i="8" s="1"/>
  <c r="N464" i="8"/>
  <c r="M464" i="8"/>
  <c r="L464" i="8"/>
  <c r="O460" i="8"/>
  <c r="N460" i="8"/>
  <c r="M460" i="8"/>
  <c r="L460" i="8"/>
  <c r="A455" i="8"/>
  <c r="O454" i="8"/>
  <c r="N454" i="8" s="1"/>
  <c r="N442" i="8"/>
  <c r="M442" i="8"/>
  <c r="L442" i="8"/>
  <c r="N435" i="8"/>
  <c r="L435" i="8"/>
  <c r="O434" i="8"/>
  <c r="O431" i="8"/>
  <c r="M433" i="8" s="1"/>
  <c r="N431" i="8"/>
  <c r="M431" i="8"/>
  <c r="L431" i="8"/>
  <c r="O427" i="8"/>
  <c r="N427" i="8"/>
  <c r="M427" i="8"/>
  <c r="L427" i="8"/>
  <c r="A422" i="8"/>
  <c r="N408" i="8"/>
  <c r="M408" i="8"/>
  <c r="N401" i="8"/>
  <c r="L401" i="8"/>
  <c r="O400" i="8"/>
  <c r="N397" i="8"/>
  <c r="L397" i="8"/>
  <c r="N393" i="8"/>
  <c r="A388" i="8"/>
  <c r="A6" i="8"/>
  <c r="A52" i="8"/>
  <c r="A81" i="8"/>
  <c r="A122" i="8"/>
  <c r="A168" i="8"/>
  <c r="A199" i="8"/>
  <c r="A261" i="8"/>
  <c r="A291" i="8"/>
  <c r="J378" i="8"/>
  <c r="G378" i="8"/>
  <c r="H42" i="14"/>
  <c r="F42" i="14"/>
  <c r="D42" i="14"/>
  <c r="F40" i="19"/>
  <c r="H198" i="21"/>
  <c r="A199" i="21"/>
  <c r="E199" i="21"/>
  <c r="G199" i="21"/>
  <c r="M199" i="21" s="1"/>
  <c r="O199" i="21" s="1"/>
  <c r="H27" i="14"/>
  <c r="H28" i="14"/>
  <c r="H29" i="14"/>
  <c r="O494" i="8" l="1"/>
  <c r="O11" i="44"/>
  <c r="O12" i="44"/>
  <c r="O11" i="2"/>
  <c r="M14" i="2"/>
  <c r="O179" i="2"/>
  <c r="O164" i="2" s="1"/>
  <c r="L164" i="2"/>
  <c r="O12" i="2"/>
  <c r="O14" i="2" s="1"/>
  <c r="L14" i="2"/>
  <c r="L26" i="2" s="1"/>
  <c r="L28" i="2" s="1"/>
  <c r="M25" i="2"/>
  <c r="M26" i="2" s="1"/>
  <c r="M28" i="2" s="1"/>
  <c r="M8" i="2" s="1"/>
  <c r="O23" i="2"/>
  <c r="O25" i="2" s="1"/>
  <c r="N230" i="8"/>
  <c r="O497" i="8"/>
  <c r="L492" i="8"/>
  <c r="M505" i="8"/>
  <c r="M506" i="8" s="1"/>
  <c r="M508" i="8" s="1"/>
  <c r="O503" i="8"/>
  <c r="O505" i="8" s="1"/>
  <c r="O254" i="8"/>
  <c r="O251" i="8"/>
  <c r="M235" i="8"/>
  <c r="O235" i="8"/>
  <c r="M243" i="8"/>
  <c r="M244" i="8" s="1"/>
  <c r="M246" i="8" s="1"/>
  <c r="O241" i="8"/>
  <c r="O243" i="8" s="1"/>
  <c r="L230" i="8"/>
  <c r="N469" i="8"/>
  <c r="N471" i="8" s="1"/>
  <c r="O475" i="8"/>
  <c r="L469" i="8"/>
  <c r="L471" i="8" s="1"/>
  <c r="L436" i="8"/>
  <c r="L438" i="8" s="1"/>
  <c r="N436" i="8"/>
  <c r="N438" i="8" s="1"/>
  <c r="O466" i="8"/>
  <c r="O468" i="8" s="1"/>
  <c r="O469" i="8" s="1"/>
  <c r="M468" i="8"/>
  <c r="M469" i="8" s="1"/>
  <c r="M471" i="8" s="1"/>
  <c r="O442" i="8"/>
  <c r="M435" i="8"/>
  <c r="M436" i="8" s="1"/>
  <c r="M438" i="8" s="1"/>
  <c r="O433" i="8"/>
  <c r="O435" i="8" s="1"/>
  <c r="O436" i="8" s="1"/>
  <c r="M393" i="8"/>
  <c r="O421" i="8"/>
  <c r="N421" i="8" s="1"/>
  <c r="N402" i="8"/>
  <c r="N404" i="8" s="1"/>
  <c r="L393" i="8"/>
  <c r="L402" i="8" s="1"/>
  <c r="L404" i="8" s="1"/>
  <c r="L408" i="8"/>
  <c r="O408" i="8" s="1"/>
  <c r="O397" i="8"/>
  <c r="M399" i="8" s="1"/>
  <c r="M397" i="8"/>
  <c r="G553" i="2"/>
  <c r="E553" i="2"/>
  <c r="A553" i="2"/>
  <c r="J550" i="2"/>
  <c r="H550" i="2"/>
  <c r="I550" i="2" s="1"/>
  <c r="A550" i="2"/>
  <c r="J549" i="2"/>
  <c r="H549" i="2"/>
  <c r="I549" i="2" s="1"/>
  <c r="A549" i="2"/>
  <c r="C547" i="2"/>
  <c r="A546" i="2"/>
  <c r="J542" i="2"/>
  <c r="H542" i="2"/>
  <c r="J541" i="2"/>
  <c r="H541" i="2"/>
  <c r="A541" i="2"/>
  <c r="G521" i="2"/>
  <c r="E521" i="2"/>
  <c r="A521" i="2"/>
  <c r="G520" i="2"/>
  <c r="E520" i="2"/>
  <c r="A520" i="2"/>
  <c r="J516" i="2"/>
  <c r="H516" i="2"/>
  <c r="I516" i="2" s="1"/>
  <c r="A516" i="2"/>
  <c r="C514" i="2"/>
  <c r="A513" i="2"/>
  <c r="L509" i="2"/>
  <c r="J509" i="2"/>
  <c r="I509" i="2"/>
  <c r="H509" i="2"/>
  <c r="G509" i="2"/>
  <c r="L508" i="2"/>
  <c r="J508" i="2"/>
  <c r="I508" i="2"/>
  <c r="H508" i="2"/>
  <c r="G508" i="2"/>
  <c r="A508" i="2"/>
  <c r="L507" i="2"/>
  <c r="J507" i="2"/>
  <c r="I507" i="2"/>
  <c r="H507" i="2"/>
  <c r="G507" i="2"/>
  <c r="L506" i="2"/>
  <c r="J506" i="2"/>
  <c r="I506" i="2"/>
  <c r="H506" i="2"/>
  <c r="G506" i="2"/>
  <c r="A506" i="2"/>
  <c r="L505" i="2"/>
  <c r="J505" i="2"/>
  <c r="I505" i="2"/>
  <c r="H505" i="2"/>
  <c r="G505" i="2"/>
  <c r="L504" i="2"/>
  <c r="J504" i="2"/>
  <c r="I504" i="2"/>
  <c r="H504" i="2"/>
  <c r="G504" i="2"/>
  <c r="A504" i="2"/>
  <c r="F495" i="2"/>
  <c r="E495" i="2"/>
  <c r="A495" i="2"/>
  <c r="F494" i="2"/>
  <c r="E494" i="2"/>
  <c r="A494" i="2"/>
  <c r="F493" i="2"/>
  <c r="E493" i="2"/>
  <c r="A493" i="2"/>
  <c r="G482" i="2"/>
  <c r="E482" i="2"/>
  <c r="A482" i="2"/>
  <c r="G481" i="2"/>
  <c r="E481" i="2"/>
  <c r="A481" i="2"/>
  <c r="G480" i="2"/>
  <c r="E480" i="2"/>
  <c r="A480" i="2"/>
  <c r="J476" i="2"/>
  <c r="H476" i="2"/>
  <c r="I476" i="2" s="1"/>
  <c r="A476" i="2"/>
  <c r="J475" i="2"/>
  <c r="H475" i="2"/>
  <c r="I475" i="2" s="1"/>
  <c r="A475" i="2"/>
  <c r="J474" i="2"/>
  <c r="H474" i="2"/>
  <c r="I474" i="2" s="1"/>
  <c r="A474" i="2"/>
  <c r="C472" i="2"/>
  <c r="A471" i="2"/>
  <c r="L467" i="2"/>
  <c r="J467" i="2"/>
  <c r="I467" i="2"/>
  <c r="H467" i="2"/>
  <c r="G467" i="2"/>
  <c r="L466" i="2"/>
  <c r="J466" i="2"/>
  <c r="I466" i="2"/>
  <c r="H466" i="2"/>
  <c r="G466" i="2"/>
  <c r="A466" i="2"/>
  <c r="F457" i="2"/>
  <c r="E457" i="2"/>
  <c r="A457" i="2"/>
  <c r="G446" i="2"/>
  <c r="E446" i="2"/>
  <c r="A446" i="2"/>
  <c r="C440" i="2"/>
  <c r="A439" i="2"/>
  <c r="L435" i="2"/>
  <c r="J435" i="2"/>
  <c r="I435" i="2"/>
  <c r="H435" i="2"/>
  <c r="G435" i="2"/>
  <c r="L434" i="2"/>
  <c r="J434" i="2"/>
  <c r="I434" i="2"/>
  <c r="H434" i="2"/>
  <c r="G434" i="2"/>
  <c r="A434" i="2"/>
  <c r="F425" i="2"/>
  <c r="E425" i="2"/>
  <c r="A425" i="2"/>
  <c r="G414" i="2"/>
  <c r="E414" i="2"/>
  <c r="A414" i="2"/>
  <c r="C408" i="2"/>
  <c r="A407" i="2"/>
  <c r="G384" i="2"/>
  <c r="E384" i="2"/>
  <c r="A384" i="2"/>
  <c r="C378" i="2"/>
  <c r="A377" i="2"/>
  <c r="L373" i="2"/>
  <c r="J373" i="2"/>
  <c r="I373" i="2"/>
  <c r="H373" i="2"/>
  <c r="G373" i="2"/>
  <c r="L372" i="2"/>
  <c r="J372" i="2"/>
  <c r="I372" i="2"/>
  <c r="H372" i="2"/>
  <c r="G372" i="2"/>
  <c r="A372" i="2"/>
  <c r="L371" i="2"/>
  <c r="J371" i="2"/>
  <c r="I371" i="2"/>
  <c r="H371" i="2"/>
  <c r="G371" i="2"/>
  <c r="L370" i="2"/>
  <c r="J370" i="2"/>
  <c r="I370" i="2"/>
  <c r="H370" i="2"/>
  <c r="G370" i="2"/>
  <c r="A370" i="2"/>
  <c r="L369" i="2"/>
  <c r="J369" i="2"/>
  <c r="I369" i="2"/>
  <c r="H369" i="2"/>
  <c r="G369" i="2"/>
  <c r="L368" i="2"/>
  <c r="J368" i="2"/>
  <c r="I368" i="2"/>
  <c r="H368" i="2"/>
  <c r="G368" i="2"/>
  <c r="A368" i="2"/>
  <c r="F359" i="2"/>
  <c r="E359" i="2"/>
  <c r="A359" i="2"/>
  <c r="F358" i="2"/>
  <c r="E358" i="2"/>
  <c r="A358" i="2"/>
  <c r="F357" i="2"/>
  <c r="E357" i="2"/>
  <c r="A357" i="2"/>
  <c r="G346" i="2"/>
  <c r="E346" i="2"/>
  <c r="A346" i="2"/>
  <c r="G345" i="2"/>
  <c r="E345" i="2"/>
  <c r="A345" i="2"/>
  <c r="G344" i="2"/>
  <c r="E344" i="2"/>
  <c r="A344" i="2"/>
  <c r="J340" i="2"/>
  <c r="H340" i="2"/>
  <c r="I340" i="2" s="1"/>
  <c r="A340" i="2"/>
  <c r="J339" i="2"/>
  <c r="H339" i="2"/>
  <c r="I339" i="2" s="1"/>
  <c r="A339" i="2"/>
  <c r="J338" i="2"/>
  <c r="H338" i="2"/>
  <c r="I338" i="2" s="1"/>
  <c r="A338" i="2"/>
  <c r="C336" i="2"/>
  <c r="A335" i="2"/>
  <c r="L331" i="2"/>
  <c r="J331" i="2"/>
  <c r="I331" i="2"/>
  <c r="H331" i="2"/>
  <c r="G331" i="2"/>
  <c r="L330" i="2"/>
  <c r="J330" i="2"/>
  <c r="I330" i="2"/>
  <c r="H330" i="2"/>
  <c r="G330" i="2"/>
  <c r="A330" i="2"/>
  <c r="L329" i="2"/>
  <c r="J329" i="2"/>
  <c r="I329" i="2"/>
  <c r="H329" i="2"/>
  <c r="G329" i="2"/>
  <c r="L328" i="2"/>
  <c r="J328" i="2"/>
  <c r="I328" i="2"/>
  <c r="H328" i="2"/>
  <c r="G328" i="2"/>
  <c r="A328" i="2"/>
  <c r="F319" i="2"/>
  <c r="E319" i="2"/>
  <c r="A319" i="2"/>
  <c r="F318" i="2"/>
  <c r="E318" i="2"/>
  <c r="A318" i="2"/>
  <c r="G307" i="2"/>
  <c r="E307" i="2"/>
  <c r="A307" i="2"/>
  <c r="G306" i="2"/>
  <c r="E306" i="2"/>
  <c r="A306" i="2"/>
  <c r="C300" i="2"/>
  <c r="A299" i="2"/>
  <c r="O26" i="2" l="1"/>
  <c r="L8" i="2"/>
  <c r="O28" i="2"/>
  <c r="O8" i="2" s="1"/>
  <c r="O506" i="8"/>
  <c r="O244" i="8"/>
  <c r="M492" i="8"/>
  <c r="O508" i="8"/>
  <c r="O492" i="8" s="1"/>
  <c r="M230" i="8"/>
  <c r="O246" i="8"/>
  <c r="O230" i="8" s="1"/>
  <c r="O471" i="8"/>
  <c r="O438" i="8"/>
  <c r="O393" i="8"/>
  <c r="O399" i="8"/>
  <c r="O401" i="8" s="1"/>
  <c r="M401" i="8"/>
  <c r="M402" i="8" s="1"/>
  <c r="M404" i="8" s="1"/>
  <c r="V14" i="18"/>
  <c r="V15" i="18"/>
  <c r="V18" i="18"/>
  <c r="V19" i="18"/>
  <c r="V20" i="18"/>
  <c r="V21" i="18"/>
  <c r="V22" i="18"/>
  <c r="V23" i="18"/>
  <c r="V24" i="18"/>
  <c r="V26" i="18"/>
  <c r="V27" i="18"/>
  <c r="V28" i="18"/>
  <c r="V29" i="18"/>
  <c r="V30" i="18"/>
  <c r="V33" i="18"/>
  <c r="V34" i="18"/>
  <c r="V35" i="18"/>
  <c r="V36" i="18"/>
  <c r="V37" i="18"/>
  <c r="V38" i="18"/>
  <c r="V40" i="18"/>
  <c r="V41" i="18"/>
  <c r="V42" i="18"/>
  <c r="V44" i="18"/>
  <c r="V45" i="18"/>
  <c r="V47" i="18"/>
  <c r="V48" i="18"/>
  <c r="V49" i="18"/>
  <c r="V50" i="18"/>
  <c r="V51" i="18"/>
  <c r="V52" i="18"/>
  <c r="V53" i="18"/>
  <c r="V54" i="18"/>
  <c r="V56" i="18"/>
  <c r="V57" i="18"/>
  <c r="V59" i="18"/>
  <c r="O402" i="8" l="1"/>
  <c r="O404" i="8"/>
  <c r="B8" i="18"/>
  <c r="B13" i="18"/>
  <c r="B16" i="18"/>
  <c r="B32" i="18"/>
  <c r="B39" i="18"/>
  <c r="B43" i="18"/>
  <c r="B46" i="18"/>
  <c r="B55" i="18"/>
  <c r="B58" i="18"/>
  <c r="C10" i="12"/>
  <c r="C11" i="12"/>
  <c r="C12" i="12"/>
  <c r="C13" i="12"/>
  <c r="C9" i="12"/>
  <c r="E27" i="14"/>
  <c r="I18" i="44"/>
  <c r="K18" i="44" s="1"/>
  <c r="M18" i="44" s="1"/>
  <c r="D18" i="44"/>
  <c r="I17" i="44"/>
  <c r="J17" i="44" s="1"/>
  <c r="L17" i="44" s="1"/>
  <c r="N17" i="44" s="1"/>
  <c r="D17" i="44"/>
  <c r="I16" i="44"/>
  <c r="J16" i="44" s="1"/>
  <c r="D16" i="44"/>
  <c r="C16" i="44"/>
  <c r="I15" i="44"/>
  <c r="J15" i="44" s="1"/>
  <c r="L15" i="44" s="1"/>
  <c r="N15" i="44" s="1"/>
  <c r="D15" i="44"/>
  <c r="C15" i="44"/>
  <c r="I14" i="44"/>
  <c r="J14" i="44" s="1"/>
  <c r="L14" i="44" s="1"/>
  <c r="N14" i="44" s="1"/>
  <c r="D14" i="44"/>
  <c r="C14" i="44"/>
  <c r="C14" i="15"/>
  <c r="D14" i="15"/>
  <c r="I14" i="15"/>
  <c r="J14" i="15" s="1"/>
  <c r="L14" i="15" s="1"/>
  <c r="N14" i="15" s="1"/>
  <c r="C15" i="15"/>
  <c r="D15" i="15"/>
  <c r="I15" i="15"/>
  <c r="K15" i="15" s="1"/>
  <c r="M15" i="15" s="1"/>
  <c r="C16" i="15"/>
  <c r="D16" i="15"/>
  <c r="I16" i="15"/>
  <c r="K16" i="15" s="1"/>
  <c r="M16" i="15" s="1"/>
  <c r="D17" i="15"/>
  <c r="I17" i="15"/>
  <c r="J17" i="15" s="1"/>
  <c r="D18" i="15"/>
  <c r="I18" i="15"/>
  <c r="J18" i="15" s="1"/>
  <c r="L18" i="15" s="1"/>
  <c r="N18" i="15" s="1"/>
  <c r="C12" i="15"/>
  <c r="D12" i="15"/>
  <c r="I12" i="15"/>
  <c r="J12" i="15" s="1"/>
  <c r="H380" i="8"/>
  <c r="N380" i="8" s="1"/>
  <c r="G380" i="8"/>
  <c r="M380" i="8" s="1"/>
  <c r="F380" i="8"/>
  <c r="L380" i="8" s="1"/>
  <c r="E380" i="8"/>
  <c r="M378" i="8"/>
  <c r="E378" i="8"/>
  <c r="A378" i="8"/>
  <c r="L573" i="2"/>
  <c r="J573" i="2"/>
  <c r="I573" i="2"/>
  <c r="H573" i="2"/>
  <c r="G573" i="2"/>
  <c r="L572" i="2"/>
  <c r="J572" i="2"/>
  <c r="I572" i="2"/>
  <c r="H572" i="2"/>
  <c r="G572" i="2"/>
  <c r="A572" i="2"/>
  <c r="L569" i="2"/>
  <c r="M569" i="2"/>
  <c r="N566" i="2"/>
  <c r="M566" i="2"/>
  <c r="L566" i="2"/>
  <c r="N559" i="2"/>
  <c r="L559" i="2"/>
  <c r="O558" i="2"/>
  <c r="N555" i="2"/>
  <c r="L555" i="2"/>
  <c r="M553" i="2"/>
  <c r="O553" i="2" s="1"/>
  <c r="N551" i="2"/>
  <c r="L549" i="2"/>
  <c r="L378" i="8"/>
  <c r="L381" i="8" s="1"/>
  <c r="N378" i="8"/>
  <c r="N381" i="8" s="1"/>
  <c r="L542" i="2"/>
  <c r="I542" i="2"/>
  <c r="G542" i="2"/>
  <c r="L541" i="2"/>
  <c r="I541" i="2"/>
  <c r="G541" i="2"/>
  <c r="G536" i="2"/>
  <c r="M536" i="2" s="1"/>
  <c r="M538" i="2" s="1"/>
  <c r="F536" i="2"/>
  <c r="L536" i="2" s="1"/>
  <c r="E536" i="2"/>
  <c r="A536" i="2"/>
  <c r="N534" i="2"/>
  <c r="M534" i="2"/>
  <c r="N527" i="2"/>
  <c r="L527" i="2"/>
  <c r="O526" i="2"/>
  <c r="N523" i="2"/>
  <c r="L523" i="2"/>
  <c r="M521" i="2"/>
  <c r="O521" i="2" s="1"/>
  <c r="M520" i="2"/>
  <c r="N518" i="2"/>
  <c r="G379" i="8"/>
  <c r="M379" i="8" s="1"/>
  <c r="E379" i="8"/>
  <c r="A380" i="8"/>
  <c r="A379" i="8"/>
  <c r="E374" i="8"/>
  <c r="F374" i="8"/>
  <c r="L374" i="8" s="1"/>
  <c r="O374" i="8" s="1"/>
  <c r="F373" i="8"/>
  <c r="L373" i="8" s="1"/>
  <c r="O373" i="8" s="1"/>
  <c r="E373" i="8"/>
  <c r="A374" i="8"/>
  <c r="A373" i="8"/>
  <c r="L385" i="8"/>
  <c r="J385" i="8"/>
  <c r="I385" i="8"/>
  <c r="H385" i="8"/>
  <c r="G385" i="8"/>
  <c r="L384" i="8"/>
  <c r="J384" i="8"/>
  <c r="I384" i="8"/>
  <c r="H384" i="8"/>
  <c r="G384" i="8"/>
  <c r="A384" i="8"/>
  <c r="A355" i="8"/>
  <c r="A356" i="8"/>
  <c r="A357" i="8"/>
  <c r="A358" i="8"/>
  <c r="A359" i="8"/>
  <c r="H355" i="8"/>
  <c r="L355" i="8" s="1"/>
  <c r="I355" i="8"/>
  <c r="J355" i="8"/>
  <c r="H356" i="8"/>
  <c r="L356" i="8" s="1"/>
  <c r="I356" i="8"/>
  <c r="J356" i="8"/>
  <c r="H357" i="8"/>
  <c r="L357" i="8" s="1"/>
  <c r="I357" i="8"/>
  <c r="J357" i="8"/>
  <c r="H358" i="8"/>
  <c r="L358" i="8" s="1"/>
  <c r="I358" i="8"/>
  <c r="J358" i="8"/>
  <c r="H359" i="8"/>
  <c r="L359" i="8" s="1"/>
  <c r="I359" i="8"/>
  <c r="J359" i="8"/>
  <c r="N376" i="8"/>
  <c r="M376" i="8"/>
  <c r="N368" i="8"/>
  <c r="L368" i="8"/>
  <c r="O367" i="8"/>
  <c r="N364" i="8"/>
  <c r="L364" i="8"/>
  <c r="G362" i="8"/>
  <c r="M362" i="8" s="1"/>
  <c r="O362" i="8" s="1"/>
  <c r="E362" i="8"/>
  <c r="A362" i="8"/>
  <c r="N360" i="8"/>
  <c r="A352" i="8"/>
  <c r="O499" i="2"/>
  <c r="N499" i="2"/>
  <c r="N501" i="2" s="1"/>
  <c r="M499" i="2"/>
  <c r="M501" i="2" s="1"/>
  <c r="L499" i="2"/>
  <c r="L501" i="2" s="1"/>
  <c r="H499" i="2"/>
  <c r="G499" i="2"/>
  <c r="F499" i="2"/>
  <c r="E499" i="2"/>
  <c r="A499" i="2"/>
  <c r="N497" i="2"/>
  <c r="M497" i="2"/>
  <c r="L495" i="2"/>
  <c r="O495" i="2" s="1"/>
  <c r="L494" i="2"/>
  <c r="O494" i="2" s="1"/>
  <c r="L493" i="2"/>
  <c r="O493" i="2" s="1"/>
  <c r="N488" i="2"/>
  <c r="L488" i="2"/>
  <c r="O487" i="2"/>
  <c r="N484" i="2"/>
  <c r="L484" i="2"/>
  <c r="M482" i="2"/>
  <c r="O482" i="2" s="1"/>
  <c r="M481" i="2"/>
  <c r="O481" i="2" s="1"/>
  <c r="M480" i="2"/>
  <c r="N478" i="2"/>
  <c r="L475" i="2"/>
  <c r="L474" i="2"/>
  <c r="O461" i="2"/>
  <c r="N461" i="2"/>
  <c r="N463" i="2" s="1"/>
  <c r="M461" i="2"/>
  <c r="M463" i="2" s="1"/>
  <c r="L461" i="2"/>
  <c r="L463" i="2" s="1"/>
  <c r="H461" i="2"/>
  <c r="G461" i="2"/>
  <c r="F461" i="2"/>
  <c r="E461" i="2"/>
  <c r="A461" i="2"/>
  <c r="N459" i="2"/>
  <c r="M459" i="2"/>
  <c r="L457" i="2"/>
  <c r="N452" i="2"/>
  <c r="L452" i="2"/>
  <c r="O451" i="2"/>
  <c r="N448" i="2"/>
  <c r="L448" i="2"/>
  <c r="M446" i="2"/>
  <c r="N444" i="2"/>
  <c r="O442" i="2"/>
  <c r="O444" i="2" s="1"/>
  <c r="M442" i="2"/>
  <c r="M444" i="2" s="1"/>
  <c r="L442" i="2"/>
  <c r="L444" i="2" s="1"/>
  <c r="J442" i="2"/>
  <c r="I442" i="2"/>
  <c r="H442" i="2"/>
  <c r="A442" i="2"/>
  <c r="O429" i="2"/>
  <c r="N429" i="2"/>
  <c r="N431" i="2" s="1"/>
  <c r="M429" i="2"/>
  <c r="M431" i="2" s="1"/>
  <c r="L429" i="2"/>
  <c r="L431" i="2" s="1"/>
  <c r="H429" i="2"/>
  <c r="G429" i="2"/>
  <c r="F429" i="2"/>
  <c r="E429" i="2"/>
  <c r="A429" i="2"/>
  <c r="N427" i="2"/>
  <c r="M427" i="2"/>
  <c r="L425" i="2"/>
  <c r="N420" i="2"/>
  <c r="L420" i="2"/>
  <c r="O419" i="2"/>
  <c r="N416" i="2"/>
  <c r="L416" i="2"/>
  <c r="M414" i="2"/>
  <c r="N412" i="2"/>
  <c r="O410" i="2"/>
  <c r="O412" i="2" s="1"/>
  <c r="M410" i="2"/>
  <c r="M412" i="2" s="1"/>
  <c r="L410" i="2"/>
  <c r="L412" i="2" s="1"/>
  <c r="J410" i="2"/>
  <c r="I410" i="2"/>
  <c r="H410" i="2"/>
  <c r="A410" i="2"/>
  <c r="O405" i="2"/>
  <c r="N405" i="2" s="1"/>
  <c r="O399" i="2"/>
  <c r="N399" i="2"/>
  <c r="N401" i="2" s="1"/>
  <c r="M399" i="2"/>
  <c r="M401" i="2" s="1"/>
  <c r="L399" i="2"/>
  <c r="L401" i="2" s="1"/>
  <c r="H399" i="2"/>
  <c r="G399" i="2"/>
  <c r="F399" i="2"/>
  <c r="E399" i="2"/>
  <c r="A399" i="2"/>
  <c r="N397" i="2"/>
  <c r="M397" i="2"/>
  <c r="O395" i="2"/>
  <c r="L395" i="2"/>
  <c r="L397" i="2" s="1"/>
  <c r="F395" i="2"/>
  <c r="E395" i="2"/>
  <c r="A395" i="2"/>
  <c r="N390" i="2"/>
  <c r="L390" i="2"/>
  <c r="O389" i="2"/>
  <c r="N386" i="2"/>
  <c r="L386" i="2"/>
  <c r="M384" i="2"/>
  <c r="N382" i="2"/>
  <c r="O380" i="2"/>
  <c r="O382" i="2" s="1"/>
  <c r="M380" i="2"/>
  <c r="M382" i="2" s="1"/>
  <c r="L380" i="2"/>
  <c r="L382" i="2" s="1"/>
  <c r="J380" i="2"/>
  <c r="I380" i="2"/>
  <c r="H380" i="2"/>
  <c r="A380" i="2"/>
  <c r="O363" i="2"/>
  <c r="N363" i="2"/>
  <c r="N365" i="2" s="1"/>
  <c r="M363" i="2"/>
  <c r="M365" i="2" s="1"/>
  <c r="L363" i="2"/>
  <c r="L365" i="2" s="1"/>
  <c r="H363" i="2"/>
  <c r="G363" i="2"/>
  <c r="F363" i="2"/>
  <c r="E363" i="2"/>
  <c r="A363" i="2"/>
  <c r="N361" i="2"/>
  <c r="M361" i="2"/>
  <c r="L359" i="2"/>
  <c r="O359" i="2" s="1"/>
  <c r="L358" i="2"/>
  <c r="O358" i="2" s="1"/>
  <c r="L357" i="2"/>
  <c r="N352" i="2"/>
  <c r="L352" i="2"/>
  <c r="O351" i="2"/>
  <c r="N348" i="2"/>
  <c r="L348" i="2"/>
  <c r="M346" i="2"/>
  <c r="O346" i="2" s="1"/>
  <c r="M345" i="2"/>
  <c r="O345" i="2" s="1"/>
  <c r="M344" i="2"/>
  <c r="N342" i="2"/>
  <c r="O323" i="2"/>
  <c r="N323" i="2"/>
  <c r="N325" i="2" s="1"/>
  <c r="M323" i="2"/>
  <c r="M325" i="2" s="1"/>
  <c r="L323" i="2"/>
  <c r="L325" i="2" s="1"/>
  <c r="H323" i="2"/>
  <c r="G323" i="2"/>
  <c r="F323" i="2"/>
  <c r="E323" i="2"/>
  <c r="A323" i="2"/>
  <c r="N321" i="2"/>
  <c r="M321" i="2"/>
  <c r="L319" i="2"/>
  <c r="O319" i="2" s="1"/>
  <c r="L318" i="2"/>
  <c r="N313" i="2"/>
  <c r="L313" i="2"/>
  <c r="O312" i="2"/>
  <c r="N309" i="2"/>
  <c r="L309" i="2"/>
  <c r="M307" i="2"/>
  <c r="O307" i="2" s="1"/>
  <c r="M306" i="2"/>
  <c r="N304" i="2"/>
  <c r="O302" i="2"/>
  <c r="O304" i="2" s="1"/>
  <c r="M302" i="2"/>
  <c r="M304" i="2" s="1"/>
  <c r="L302" i="2"/>
  <c r="L304" i="2" s="1"/>
  <c r="J302" i="2"/>
  <c r="I302" i="2"/>
  <c r="H302" i="2"/>
  <c r="A302" i="2"/>
  <c r="K17" i="15" l="1"/>
  <c r="M17" i="15" s="1"/>
  <c r="J16" i="15"/>
  <c r="L16" i="15" s="1"/>
  <c r="N16" i="15" s="1"/>
  <c r="O16" i="15" s="1"/>
  <c r="K18" i="15"/>
  <c r="M18" i="15" s="1"/>
  <c r="O18" i="15" s="1"/>
  <c r="J15" i="15"/>
  <c r="L15" i="15" s="1"/>
  <c r="N15" i="15" s="1"/>
  <c r="O15" i="15" s="1"/>
  <c r="K14" i="44"/>
  <c r="M14" i="44" s="1"/>
  <c r="O14" i="44" s="1"/>
  <c r="K15" i="44"/>
  <c r="M15" i="44" s="1"/>
  <c r="O15" i="44" s="1"/>
  <c r="K17" i="44"/>
  <c r="M17" i="44" s="1"/>
  <c r="O17" i="44" s="1"/>
  <c r="L16" i="44"/>
  <c r="N16" i="44" s="1"/>
  <c r="K16" i="44"/>
  <c r="M16" i="44" s="1"/>
  <c r="J18" i="44"/>
  <c r="L18" i="44" s="1"/>
  <c r="N18" i="44" s="1"/>
  <c r="O18" i="44" s="1"/>
  <c r="L17" i="15"/>
  <c r="N17" i="15" s="1"/>
  <c r="O17" i="15" s="1"/>
  <c r="K14" i="15"/>
  <c r="M14" i="15" s="1"/>
  <c r="O14" i="15" s="1"/>
  <c r="L12" i="15"/>
  <c r="N12" i="15" s="1"/>
  <c r="K12" i="15"/>
  <c r="M12" i="15" s="1"/>
  <c r="O566" i="2"/>
  <c r="M550" i="2"/>
  <c r="M572" i="2"/>
  <c r="O378" i="8"/>
  <c r="M573" i="2"/>
  <c r="L550" i="2"/>
  <c r="N560" i="2"/>
  <c r="N562" i="2" s="1"/>
  <c r="M555" i="2"/>
  <c r="O555" i="2"/>
  <c r="M557" i="2" s="1"/>
  <c r="O380" i="8"/>
  <c r="M549" i="2"/>
  <c r="M381" i="8"/>
  <c r="O381" i="8" s="1"/>
  <c r="M516" i="2"/>
  <c r="M338" i="2"/>
  <c r="L538" i="2"/>
  <c r="M330" i="2"/>
  <c r="M328" i="2"/>
  <c r="O501" i="2"/>
  <c r="M541" i="2"/>
  <c r="N528" i="2"/>
  <c r="N530" i="2" s="1"/>
  <c r="L453" i="2"/>
  <c r="L455" i="2" s="1"/>
  <c r="O365" i="2"/>
  <c r="M506" i="2"/>
  <c r="M542" i="2"/>
  <c r="L516" i="2"/>
  <c r="L518" i="2" s="1"/>
  <c r="L528" i="2" s="1"/>
  <c r="L530" i="2" s="1"/>
  <c r="L534" i="2"/>
  <c r="O534" i="2" s="1"/>
  <c r="M523" i="2"/>
  <c r="O520" i="2"/>
  <c r="O523" i="2" s="1"/>
  <c r="M525" i="2" s="1"/>
  <c r="L376" i="8"/>
  <c r="O376" i="8" s="1"/>
  <c r="M357" i="8"/>
  <c r="O357" i="8" s="1"/>
  <c r="M359" i="8"/>
  <c r="O359" i="8" s="1"/>
  <c r="M356" i="8"/>
  <c r="O356" i="8" s="1"/>
  <c r="M384" i="8"/>
  <c r="M385" i="8"/>
  <c r="M355" i="8"/>
  <c r="O355" i="8" s="1"/>
  <c r="M358" i="8"/>
  <c r="O358" i="8" s="1"/>
  <c r="N369" i="8"/>
  <c r="N371" i="8" s="1"/>
  <c r="O364" i="8"/>
  <c r="M366" i="8" s="1"/>
  <c r="M368" i="8" s="1"/>
  <c r="M364" i="8"/>
  <c r="M435" i="2"/>
  <c r="M370" i="2"/>
  <c r="M339" i="2"/>
  <c r="O397" i="2"/>
  <c r="M434" i="2"/>
  <c r="L391" i="2"/>
  <c r="L393" i="2" s="1"/>
  <c r="L378" i="2" s="1"/>
  <c r="L421" i="2"/>
  <c r="L423" i="2" s="1"/>
  <c r="L338" i="2"/>
  <c r="M368" i="2"/>
  <c r="M466" i="2"/>
  <c r="N314" i="2"/>
  <c r="N316" i="2" s="1"/>
  <c r="M474" i="2"/>
  <c r="O474" i="2" s="1"/>
  <c r="N391" i="2"/>
  <c r="N393" i="2" s="1"/>
  <c r="N378" i="2" s="1"/>
  <c r="M371" i="2"/>
  <c r="M467" i="2"/>
  <c r="N353" i="2"/>
  <c r="N355" i="2" s="1"/>
  <c r="M476" i="2"/>
  <c r="O384" i="2"/>
  <c r="O386" i="2" s="1"/>
  <c r="M388" i="2" s="1"/>
  <c r="O388" i="2" s="1"/>
  <c r="O390" i="2" s="1"/>
  <c r="O391" i="2" s="1"/>
  <c r="M386" i="2"/>
  <c r="L314" i="2"/>
  <c r="L316" i="2" s="1"/>
  <c r="M475" i="2"/>
  <c r="O475" i="2" s="1"/>
  <c r="O401" i="2"/>
  <c r="N421" i="2"/>
  <c r="N423" i="2" s="1"/>
  <c r="N453" i="2"/>
  <c r="N455" i="2" s="1"/>
  <c r="M508" i="2"/>
  <c r="M372" i="2"/>
  <c r="M504" i="2"/>
  <c r="M331" i="2"/>
  <c r="M329" i="2"/>
  <c r="N489" i="2"/>
  <c r="N491" i="2" s="1"/>
  <c r="M509" i="2"/>
  <c r="L339" i="2"/>
  <c r="M373" i="2"/>
  <c r="M505" i="2"/>
  <c r="M507" i="2"/>
  <c r="M369" i="2"/>
  <c r="M340" i="2"/>
  <c r="O431" i="2"/>
  <c r="O463" i="2"/>
  <c r="L497" i="2"/>
  <c r="O497" i="2" s="1"/>
  <c r="M484" i="2"/>
  <c r="O480" i="2"/>
  <c r="O484" i="2" s="1"/>
  <c r="M486" i="2" s="1"/>
  <c r="L476" i="2"/>
  <c r="M448" i="2"/>
  <c r="O446" i="2"/>
  <c r="O448" i="2" s="1"/>
  <c r="M450" i="2" s="1"/>
  <c r="L459" i="2"/>
  <c r="O459" i="2" s="1"/>
  <c r="O457" i="2"/>
  <c r="L427" i="2"/>
  <c r="O427" i="2" s="1"/>
  <c r="O425" i="2"/>
  <c r="M416" i="2"/>
  <c r="O414" i="2"/>
  <c r="O416" i="2" s="1"/>
  <c r="M418" i="2" s="1"/>
  <c r="M348" i="2"/>
  <c r="O344" i="2"/>
  <c r="O348" i="2" s="1"/>
  <c r="M350" i="2" s="1"/>
  <c r="L361" i="2"/>
  <c r="O361" i="2" s="1"/>
  <c r="O357" i="2"/>
  <c r="L340" i="2"/>
  <c r="O325" i="2"/>
  <c r="M309" i="2"/>
  <c r="O306" i="2"/>
  <c r="O309" i="2" s="1"/>
  <c r="M311" i="2" s="1"/>
  <c r="O318" i="2"/>
  <c r="L321" i="2"/>
  <c r="O321" i="2" s="1"/>
  <c r="O16" i="44" l="1"/>
  <c r="O12" i="15"/>
  <c r="M551" i="2"/>
  <c r="O572" i="2"/>
  <c r="O575" i="2" s="1"/>
  <c r="N575" i="2" s="1"/>
  <c r="O550" i="2"/>
  <c r="O330" i="2"/>
  <c r="L551" i="2"/>
  <c r="L560" i="2" s="1"/>
  <c r="L562" i="2" s="1"/>
  <c r="L547" i="2" s="1"/>
  <c r="O434" i="2"/>
  <c r="O437" i="2" s="1"/>
  <c r="N437" i="2" s="1"/>
  <c r="N408" i="2" s="1"/>
  <c r="O338" i="2"/>
  <c r="O549" i="2"/>
  <c r="M559" i="2"/>
  <c r="O557" i="2"/>
  <c r="O559" i="2" s="1"/>
  <c r="O541" i="2"/>
  <c r="O544" i="2" s="1"/>
  <c r="N544" i="2" s="1"/>
  <c r="M390" i="2"/>
  <c r="M391" i="2" s="1"/>
  <c r="M393" i="2" s="1"/>
  <c r="M378" i="2" s="1"/>
  <c r="O368" i="2"/>
  <c r="O516" i="2"/>
  <c r="O518" i="2" s="1"/>
  <c r="O506" i="2"/>
  <c r="O328" i="2"/>
  <c r="O504" i="2"/>
  <c r="O339" i="2"/>
  <c r="M342" i="2"/>
  <c r="O372" i="2"/>
  <c r="O370" i="2"/>
  <c r="M518" i="2"/>
  <c r="M527" i="2"/>
  <c r="O525" i="2"/>
  <c r="O527" i="2" s="1"/>
  <c r="L514" i="2"/>
  <c r="O384" i="8"/>
  <c r="O387" i="8" s="1"/>
  <c r="N387" i="8" s="1"/>
  <c r="N353" i="8" s="1"/>
  <c r="M360" i="8"/>
  <c r="M369" i="8" s="1"/>
  <c r="M371" i="8" s="1"/>
  <c r="M353" i="8" s="1"/>
  <c r="L360" i="8"/>
  <c r="L369" i="8" s="1"/>
  <c r="L371" i="8" s="1"/>
  <c r="L353" i="8" s="1"/>
  <c r="O366" i="8"/>
  <c r="O368" i="8" s="1"/>
  <c r="O360" i="8"/>
  <c r="O466" i="2"/>
  <c r="O469" i="2" s="1"/>
  <c r="N469" i="2" s="1"/>
  <c r="N440" i="2" s="1"/>
  <c r="O508" i="2"/>
  <c r="L440" i="2"/>
  <c r="M478" i="2"/>
  <c r="O476" i="2"/>
  <c r="O478" i="2" s="1"/>
  <c r="O340" i="2"/>
  <c r="L408" i="2"/>
  <c r="M488" i="2"/>
  <c r="O486" i="2"/>
  <c r="O488" i="2" s="1"/>
  <c r="L478" i="2"/>
  <c r="L489" i="2" s="1"/>
  <c r="L491" i="2" s="1"/>
  <c r="O450" i="2"/>
  <c r="O452" i="2" s="1"/>
  <c r="O453" i="2" s="1"/>
  <c r="M452" i="2"/>
  <c r="M453" i="2" s="1"/>
  <c r="M455" i="2" s="1"/>
  <c r="M420" i="2"/>
  <c r="M421" i="2" s="1"/>
  <c r="M423" i="2" s="1"/>
  <c r="O418" i="2"/>
  <c r="O420" i="2" s="1"/>
  <c r="O421" i="2" s="1"/>
  <c r="L342" i="2"/>
  <c r="L353" i="2" s="1"/>
  <c r="L355" i="2" s="1"/>
  <c r="M352" i="2"/>
  <c r="O350" i="2"/>
  <c r="O352" i="2" s="1"/>
  <c r="M313" i="2"/>
  <c r="M314" i="2" s="1"/>
  <c r="M316" i="2" s="1"/>
  <c r="O311" i="2"/>
  <c r="O313" i="2" s="1"/>
  <c r="O314" i="2" s="1"/>
  <c r="L300" i="2"/>
  <c r="M560" i="2" l="1"/>
  <c r="M562" i="2" s="1"/>
  <c r="M547" i="2" s="1"/>
  <c r="M353" i="2"/>
  <c r="M355" i="2" s="1"/>
  <c r="M336" i="2" s="1"/>
  <c r="O551" i="2"/>
  <c r="O560" i="2" s="1"/>
  <c r="O333" i="2"/>
  <c r="N333" i="2" s="1"/>
  <c r="N300" i="2" s="1"/>
  <c r="O375" i="2"/>
  <c r="N375" i="2" s="1"/>
  <c r="N336" i="2" s="1"/>
  <c r="O511" i="2"/>
  <c r="N511" i="2" s="1"/>
  <c r="N472" i="2" s="1"/>
  <c r="O342" i="2"/>
  <c r="O353" i="2" s="1"/>
  <c r="O393" i="2"/>
  <c r="O378" i="2" s="1"/>
  <c r="M528" i="2"/>
  <c r="M530" i="2" s="1"/>
  <c r="M514" i="2" s="1"/>
  <c r="O528" i="2"/>
  <c r="O369" i="8"/>
  <c r="O371" i="8"/>
  <c r="O353" i="8" s="1"/>
  <c r="M489" i="2"/>
  <c r="M491" i="2" s="1"/>
  <c r="M472" i="2" s="1"/>
  <c r="O489" i="2"/>
  <c r="L472" i="2"/>
  <c r="M440" i="2"/>
  <c r="O455" i="2"/>
  <c r="O440" i="2" s="1"/>
  <c r="M408" i="2"/>
  <c r="O423" i="2"/>
  <c r="O408" i="2" s="1"/>
  <c r="L336" i="2"/>
  <c r="M300" i="2"/>
  <c r="O316" i="2"/>
  <c r="O562" i="2" l="1"/>
  <c r="O300" i="2"/>
  <c r="O355" i="2"/>
  <c r="O336" i="2" s="1"/>
  <c r="O491" i="2"/>
  <c r="O472" i="2" s="1"/>
  <c r="O530" i="2"/>
  <c r="E285" i="2" l="1"/>
  <c r="F285" i="2"/>
  <c r="L285" i="2" s="1"/>
  <c r="G285" i="2"/>
  <c r="M285" i="2" s="1"/>
  <c r="E286" i="2"/>
  <c r="F286" i="2"/>
  <c r="L286" i="2" s="1"/>
  <c r="G286" i="2"/>
  <c r="M286" i="2" s="1"/>
  <c r="H286" i="2"/>
  <c r="N286" i="2" s="1"/>
  <c r="E287" i="2"/>
  <c r="F287" i="2"/>
  <c r="L287" i="2" s="1"/>
  <c r="G287" i="2"/>
  <c r="M287" i="2" s="1"/>
  <c r="A285" i="2"/>
  <c r="A286" i="2"/>
  <c r="A287" i="2"/>
  <c r="G284" i="2"/>
  <c r="M284" i="2" s="1"/>
  <c r="F284" i="2"/>
  <c r="L284" i="2" s="1"/>
  <c r="E284" i="2"/>
  <c r="A284" i="2"/>
  <c r="H263" i="2"/>
  <c r="L263" i="2" s="1"/>
  <c r="N282" i="2"/>
  <c r="M282" i="2"/>
  <c r="O280" i="2"/>
  <c r="L280" i="2"/>
  <c r="L282" i="2" s="1"/>
  <c r="F280" i="2"/>
  <c r="E280" i="2"/>
  <c r="A280" i="2"/>
  <c r="N275" i="2"/>
  <c r="L275" i="2"/>
  <c r="O274" i="2"/>
  <c r="N271" i="2"/>
  <c r="L271" i="2"/>
  <c r="G270" i="2"/>
  <c r="M270" i="2" s="1"/>
  <c r="O270" i="2" s="1"/>
  <c r="E270" i="2"/>
  <c r="A270" i="2"/>
  <c r="G269" i="2"/>
  <c r="M269" i="2" s="1"/>
  <c r="E269" i="2"/>
  <c r="A269" i="2"/>
  <c r="N267" i="2"/>
  <c r="J263" i="2"/>
  <c r="A263" i="2"/>
  <c r="J262" i="2"/>
  <c r="H262" i="2"/>
  <c r="I262" i="2" s="1"/>
  <c r="A262" i="2"/>
  <c r="C260" i="2"/>
  <c r="A259" i="2"/>
  <c r="A34" i="21"/>
  <c r="A64" i="21"/>
  <c r="A92" i="21"/>
  <c r="A120" i="21"/>
  <c r="A1204" i="42"/>
  <c r="E1204" i="42"/>
  <c r="G1204" i="42"/>
  <c r="M1204" i="42" s="1"/>
  <c r="O1204" i="42" s="1"/>
  <c r="O1225" i="42"/>
  <c r="O1228" i="42" s="1"/>
  <c r="N1228" i="42" s="1"/>
  <c r="A1225" i="42"/>
  <c r="O1220" i="42"/>
  <c r="N1220" i="42"/>
  <c r="M1220" i="42"/>
  <c r="L1220" i="42"/>
  <c r="H1220" i="42"/>
  <c r="G1220" i="42"/>
  <c r="F1220" i="42"/>
  <c r="E1220" i="42"/>
  <c r="A1220" i="42"/>
  <c r="O1219" i="42"/>
  <c r="N1219" i="42"/>
  <c r="M1219" i="42"/>
  <c r="L1219" i="42"/>
  <c r="H1219" i="42"/>
  <c r="G1219" i="42"/>
  <c r="F1219" i="42"/>
  <c r="E1219" i="42"/>
  <c r="A1219" i="42"/>
  <c r="N1216" i="42"/>
  <c r="M1216" i="42"/>
  <c r="F1214" i="42"/>
  <c r="L1214" i="42" s="1"/>
  <c r="E1214" i="42"/>
  <c r="A1214" i="42"/>
  <c r="N1209" i="42"/>
  <c r="L1209" i="42"/>
  <c r="O1208" i="42"/>
  <c r="N1205" i="42"/>
  <c r="L1205" i="42"/>
  <c r="G1203" i="42"/>
  <c r="M1203" i="42" s="1"/>
  <c r="E1203" i="42"/>
  <c r="A1203" i="42"/>
  <c r="N1201" i="42"/>
  <c r="M1201" i="42"/>
  <c r="L1201" i="42"/>
  <c r="L1210" i="42" s="1"/>
  <c r="L1212" i="42" s="1"/>
  <c r="O1199" i="42"/>
  <c r="O1201" i="42" s="1"/>
  <c r="M1199" i="42"/>
  <c r="L1199" i="42"/>
  <c r="A1199" i="42"/>
  <c r="A1196" i="42"/>
  <c r="O1192" i="42"/>
  <c r="O1195" i="42" s="1"/>
  <c r="N1195" i="42" s="1"/>
  <c r="A1192" i="42"/>
  <c r="O1187" i="42"/>
  <c r="N1187" i="42"/>
  <c r="M1187" i="42"/>
  <c r="L1187" i="42"/>
  <c r="H1187" i="42"/>
  <c r="G1187" i="42"/>
  <c r="F1187" i="42"/>
  <c r="E1187" i="42"/>
  <c r="A1187" i="42"/>
  <c r="O1186" i="42"/>
  <c r="N1186" i="42"/>
  <c r="M1186" i="42"/>
  <c r="L1186" i="42"/>
  <c r="H1186" i="42"/>
  <c r="G1186" i="42"/>
  <c r="F1186" i="42"/>
  <c r="E1186" i="42"/>
  <c r="A1186" i="42"/>
  <c r="N1183" i="42"/>
  <c r="M1183" i="42"/>
  <c r="O1181" i="42"/>
  <c r="L1181" i="42"/>
  <c r="F1180" i="42"/>
  <c r="L1180" i="42" s="1"/>
  <c r="O1180" i="42" s="1"/>
  <c r="E1180" i="42"/>
  <c r="A1180" i="42"/>
  <c r="F1179" i="42"/>
  <c r="L1179" i="42" s="1"/>
  <c r="O1179" i="42" s="1"/>
  <c r="E1179" i="42"/>
  <c r="A1179" i="42"/>
  <c r="F1178" i="42"/>
  <c r="L1178" i="42" s="1"/>
  <c r="E1178" i="42"/>
  <c r="A1178" i="42"/>
  <c r="N1173" i="42"/>
  <c r="L1173" i="42"/>
  <c r="O1172" i="42"/>
  <c r="N1169" i="42"/>
  <c r="L1169" i="42"/>
  <c r="O1168" i="42"/>
  <c r="M1168" i="42"/>
  <c r="G1167" i="42"/>
  <c r="M1167" i="42" s="1"/>
  <c r="E1167" i="42"/>
  <c r="A1167" i="42"/>
  <c r="N1165" i="42"/>
  <c r="N1174" i="42" s="1"/>
  <c r="N1176" i="42" s="1"/>
  <c r="O1163" i="42"/>
  <c r="O1165" i="42" s="1"/>
  <c r="M1163" i="42"/>
  <c r="M1165" i="42" s="1"/>
  <c r="L1163" i="42"/>
  <c r="L1165" i="42" s="1"/>
  <c r="A1163" i="42"/>
  <c r="A1160" i="42"/>
  <c r="E500" i="21"/>
  <c r="F500" i="21"/>
  <c r="A500" i="21"/>
  <c r="E24" i="21"/>
  <c r="F24" i="21"/>
  <c r="A24" i="21"/>
  <c r="M291" i="2" l="1"/>
  <c r="O286" i="2"/>
  <c r="L291" i="2"/>
  <c r="M262" i="2"/>
  <c r="N276" i="2"/>
  <c r="N278" i="2" s="1"/>
  <c r="O282" i="2"/>
  <c r="O297" i="2"/>
  <c r="N297" i="2" s="1"/>
  <c r="M271" i="2"/>
  <c r="I263" i="2"/>
  <c r="M263" i="2" s="1"/>
  <c r="O263" i="2" s="1"/>
  <c r="L262" i="2"/>
  <c r="L267" i="2" s="1"/>
  <c r="L276" i="2" s="1"/>
  <c r="L278" i="2" s="1"/>
  <c r="O269" i="2"/>
  <c r="O271" i="2" s="1"/>
  <c r="M273" i="2" s="1"/>
  <c r="N1210" i="42"/>
  <c r="N1212" i="42" s="1"/>
  <c r="L1174" i="42"/>
  <c r="L1176" i="42" s="1"/>
  <c r="M1222" i="42"/>
  <c r="L1222" i="42"/>
  <c r="N1222" i="42"/>
  <c r="L1216" i="42"/>
  <c r="O1216" i="42" s="1"/>
  <c r="O1214" i="42"/>
  <c r="M1205" i="42"/>
  <c r="O1203" i="42"/>
  <c r="O1205" i="42" s="1"/>
  <c r="M1207" i="42" s="1"/>
  <c r="L1183" i="42"/>
  <c r="O1183" i="42" s="1"/>
  <c r="O1178" i="42"/>
  <c r="O1167" i="42"/>
  <c r="O1169" i="42" s="1"/>
  <c r="M1171" i="42" s="1"/>
  <c r="M1169" i="42"/>
  <c r="O1222" i="42" l="1"/>
  <c r="L260" i="2"/>
  <c r="M267" i="2"/>
  <c r="O262" i="2"/>
  <c r="O267" i="2" s="1"/>
  <c r="O273" i="2"/>
  <c r="O275" i="2" s="1"/>
  <c r="M275" i="2"/>
  <c r="N1197" i="42"/>
  <c r="O1207" i="42"/>
  <c r="O1209" i="42" s="1"/>
  <c r="O1210" i="42" s="1"/>
  <c r="M1209" i="42"/>
  <c r="M1210" i="42" s="1"/>
  <c r="M1212" i="42" s="1"/>
  <c r="L1197" i="42"/>
  <c r="M1173" i="42"/>
  <c r="M1174" i="42" s="1"/>
  <c r="M1176" i="42" s="1"/>
  <c r="O1171" i="42"/>
  <c r="O1173" i="42" s="1"/>
  <c r="O1174" i="42" s="1"/>
  <c r="E23" i="7"/>
  <c r="F27" i="7"/>
  <c r="E27" i="7"/>
  <c r="F28" i="7"/>
  <c r="E28" i="7"/>
  <c r="O276" i="2" l="1"/>
  <c r="M276" i="2"/>
  <c r="M278" i="2" s="1"/>
  <c r="M260" i="2" s="1"/>
  <c r="M1197" i="42"/>
  <c r="O1212" i="42"/>
  <c r="O1197" i="42" s="1"/>
  <c r="O1176" i="42"/>
  <c r="J319" i="8"/>
  <c r="J128" i="43"/>
  <c r="H128" i="43"/>
  <c r="H319" i="8"/>
  <c r="O278" i="2" l="1"/>
  <c r="H592" i="42"/>
  <c r="J592" i="42"/>
  <c r="H598" i="42"/>
  <c r="J598" i="42"/>
  <c r="H96" i="43"/>
  <c r="J96" i="43"/>
  <c r="H633" i="42"/>
  <c r="J633" i="42"/>
  <c r="H703" i="42"/>
  <c r="J703" i="42"/>
  <c r="H701" i="42" l="1"/>
  <c r="H596" i="42"/>
  <c r="H699" i="42"/>
  <c r="H594" i="42"/>
  <c r="J594" i="42"/>
  <c r="J699" i="42"/>
  <c r="J596" i="42"/>
  <c r="J701" i="42"/>
  <c r="D12" i="14" l="1"/>
  <c r="B11" i="18" l="1"/>
  <c r="F44" i="19"/>
  <c r="F38" i="19" s="1"/>
  <c r="H45" i="8" l="1"/>
  <c r="H47" i="8"/>
  <c r="H49" i="8"/>
  <c r="H115" i="8"/>
  <c r="H117" i="8"/>
  <c r="H119" i="8"/>
  <c r="H156" i="8"/>
  <c r="H158" i="8"/>
  <c r="H160" i="8"/>
  <c r="H162" i="8"/>
  <c r="H164" i="8"/>
  <c r="J164" i="8"/>
  <c r="J162" i="8"/>
  <c r="J160" i="8"/>
  <c r="J158" i="8"/>
  <c r="J156" i="8"/>
  <c r="J119" i="8"/>
  <c r="J117" i="8"/>
  <c r="J115" i="8"/>
  <c r="J49" i="8"/>
  <c r="J47" i="8"/>
  <c r="J45" i="8"/>
  <c r="J313" i="8" l="1"/>
  <c r="E313" i="8"/>
  <c r="A313" i="8"/>
  <c r="A309" i="8"/>
  <c r="E310" i="8"/>
  <c r="F310" i="8"/>
  <c r="L310" i="8" s="1"/>
  <c r="O310" i="8" s="1"/>
  <c r="A310" i="8"/>
  <c r="L349" i="8" l="1"/>
  <c r="I349" i="8"/>
  <c r="G349" i="8"/>
  <c r="L348" i="8"/>
  <c r="J348" i="8"/>
  <c r="I348" i="8"/>
  <c r="H348" i="8"/>
  <c r="G348" i="8"/>
  <c r="A348" i="8"/>
  <c r="M348" i="8" l="1"/>
  <c r="N345" i="8" l="1"/>
  <c r="M345" i="8"/>
  <c r="L345" i="8"/>
  <c r="N342" i="8"/>
  <c r="M342" i="8"/>
  <c r="F340" i="8"/>
  <c r="L340" i="8" s="1"/>
  <c r="E340" i="8"/>
  <c r="A340" i="8"/>
  <c r="N335" i="8"/>
  <c r="L335" i="8"/>
  <c r="O334" i="8"/>
  <c r="N331" i="8"/>
  <c r="L331" i="8"/>
  <c r="G329" i="8"/>
  <c r="M329" i="8" s="1"/>
  <c r="E329" i="8"/>
  <c r="A329" i="8"/>
  <c r="N327" i="8"/>
  <c r="J325" i="8"/>
  <c r="H325" i="8"/>
  <c r="L325" i="8" s="1"/>
  <c r="A325" i="8"/>
  <c r="A322" i="8"/>
  <c r="O345" i="8" l="1"/>
  <c r="N336" i="8"/>
  <c r="N338" i="8" s="1"/>
  <c r="O329" i="8"/>
  <c r="O331" i="8" s="1"/>
  <c r="M333" i="8" s="1"/>
  <c r="M331" i="8"/>
  <c r="L327" i="8"/>
  <c r="L336" i="8" s="1"/>
  <c r="L338" i="8" s="1"/>
  <c r="L342" i="8"/>
  <c r="O342" i="8" s="1"/>
  <c r="O340" i="8"/>
  <c r="I325" i="8"/>
  <c r="M325" i="8" s="1"/>
  <c r="M327" i="8" s="1"/>
  <c r="M335" i="8" l="1"/>
  <c r="M336" i="8" s="1"/>
  <c r="M338" i="8" s="1"/>
  <c r="O333" i="8"/>
  <c r="O335" i="8" s="1"/>
  <c r="O325" i="8"/>
  <c r="O327" i="8" s="1"/>
  <c r="L323" i="8"/>
  <c r="O336" i="8" l="1"/>
  <c r="M323" i="8"/>
  <c r="O338" i="8"/>
  <c r="N9" i="16" l="1"/>
  <c r="L9" i="16"/>
  <c r="J9" i="16"/>
  <c r="M9" i="16" s="1"/>
  <c r="G9" i="16"/>
  <c r="F9" i="16"/>
  <c r="O9" i="16" l="1"/>
  <c r="O1156" i="42" l="1"/>
  <c r="O1159" i="42" s="1"/>
  <c r="N1159" i="42" s="1"/>
  <c r="A1156" i="42"/>
  <c r="O1151" i="42"/>
  <c r="N1151" i="42"/>
  <c r="M1151" i="42"/>
  <c r="L1151" i="42"/>
  <c r="H1151" i="42"/>
  <c r="G1151" i="42"/>
  <c r="F1151" i="42"/>
  <c r="E1151" i="42"/>
  <c r="A1151" i="42"/>
  <c r="O1150" i="42"/>
  <c r="N1150" i="42"/>
  <c r="M1150" i="42"/>
  <c r="L1150" i="42"/>
  <c r="H1150" i="42"/>
  <c r="G1150" i="42"/>
  <c r="F1150" i="42"/>
  <c r="E1150" i="42"/>
  <c r="A1150" i="42"/>
  <c r="O1149" i="42"/>
  <c r="N1149" i="42"/>
  <c r="M1149" i="42"/>
  <c r="L1149" i="42"/>
  <c r="H1149" i="42"/>
  <c r="G1149" i="42"/>
  <c r="F1149" i="42"/>
  <c r="E1149" i="42"/>
  <c r="A1149" i="42"/>
  <c r="N1147" i="42"/>
  <c r="M1147" i="42"/>
  <c r="O1145" i="42"/>
  <c r="L1145" i="42"/>
  <c r="F1144" i="42"/>
  <c r="L1144" i="42" s="1"/>
  <c r="O1144" i="42" s="1"/>
  <c r="E1144" i="42"/>
  <c r="A1144" i="42"/>
  <c r="F1143" i="42"/>
  <c r="L1143" i="42" s="1"/>
  <c r="O1143" i="42" s="1"/>
  <c r="E1143" i="42"/>
  <c r="A1143" i="42"/>
  <c r="F1142" i="42"/>
  <c r="L1142" i="42" s="1"/>
  <c r="E1142" i="42"/>
  <c r="A1142" i="42"/>
  <c r="N1137" i="42"/>
  <c r="L1137" i="42"/>
  <c r="O1136" i="42"/>
  <c r="N1133" i="42"/>
  <c r="L1133" i="42"/>
  <c r="M1132" i="42"/>
  <c r="O1132" i="42" s="1"/>
  <c r="G1131" i="42"/>
  <c r="M1131" i="42" s="1"/>
  <c r="E1131" i="42"/>
  <c r="A1131" i="42"/>
  <c r="N1129" i="42"/>
  <c r="O1127" i="42"/>
  <c r="O1129" i="42" s="1"/>
  <c r="M1127" i="42"/>
  <c r="M1129" i="42" s="1"/>
  <c r="L1127" i="42"/>
  <c r="L1129" i="42" s="1"/>
  <c r="A1127" i="42"/>
  <c r="A1124" i="42"/>
  <c r="A498" i="21"/>
  <c r="E498" i="21"/>
  <c r="E499" i="21"/>
  <c r="E501" i="21"/>
  <c r="A499" i="21"/>
  <c r="A501" i="21"/>
  <c r="L1138" i="42" l="1"/>
  <c r="L1140" i="42" s="1"/>
  <c r="N1153" i="42"/>
  <c r="M1153" i="42"/>
  <c r="L1153" i="42"/>
  <c r="N1138" i="42"/>
  <c r="N1140" i="42" s="1"/>
  <c r="O1142" i="42"/>
  <c r="L1147" i="42"/>
  <c r="O1147" i="42" s="1"/>
  <c r="O1131" i="42"/>
  <c r="O1133" i="42" s="1"/>
  <c r="M1135" i="42" s="1"/>
  <c r="M1133" i="42"/>
  <c r="F34" i="19"/>
  <c r="F37" i="19" s="1"/>
  <c r="N1125" i="42" l="1"/>
  <c r="O1153" i="42"/>
  <c r="L1125" i="42"/>
  <c r="M1137" i="42"/>
  <c r="M1138" i="42" s="1"/>
  <c r="M1140" i="42" s="1"/>
  <c r="O1135" i="42"/>
  <c r="O1137" i="42" s="1"/>
  <c r="O1138" i="42" s="1"/>
  <c r="M1125" i="42" l="1"/>
  <c r="O1140" i="42"/>
  <c r="O1125" i="42" s="1"/>
  <c r="F10" i="50" l="1"/>
  <c r="I10" i="50" s="1"/>
  <c r="J10" i="50" s="1"/>
  <c r="F532" i="21" s="1"/>
  <c r="F11" i="50"/>
  <c r="I11" i="50" s="1"/>
  <c r="J11" i="50" s="1"/>
  <c r="F533" i="21" s="1"/>
  <c r="F9" i="50"/>
  <c r="I9" i="50" s="1"/>
  <c r="J9" i="50" s="1"/>
  <c r="F531" i="21" s="1"/>
  <c r="F8" i="50"/>
  <c r="I8" i="50" s="1"/>
  <c r="J8" i="50" s="1"/>
  <c r="F530" i="21" s="1"/>
  <c r="E9" i="50"/>
  <c r="A531" i="21" s="1"/>
  <c r="E10" i="50"/>
  <c r="A532" i="21" s="1"/>
  <c r="E11" i="50"/>
  <c r="A533" i="21" s="1"/>
  <c r="E8" i="50"/>
  <c r="A530" i="21" s="1"/>
  <c r="B9" i="17" l="1"/>
  <c r="B10" i="17"/>
  <c r="B11" i="17"/>
  <c r="B12" i="17"/>
  <c r="B13" i="17"/>
  <c r="B14" i="17"/>
  <c r="B15" i="17"/>
  <c r="B16" i="17"/>
  <c r="F60" i="14" l="1"/>
  <c r="D60" i="14"/>
  <c r="F32" i="19"/>
  <c r="H60" i="14" s="1"/>
  <c r="B59" i="18" l="1"/>
  <c r="E18" i="14"/>
  <c r="O1120" i="42" l="1"/>
  <c r="O1123" i="42" s="1"/>
  <c r="N1123" i="42" s="1"/>
  <c r="A1120" i="42"/>
  <c r="O1115" i="42"/>
  <c r="N1115" i="42"/>
  <c r="M1115" i="42"/>
  <c r="L1115" i="42"/>
  <c r="H1115" i="42"/>
  <c r="G1115" i="42"/>
  <c r="F1115" i="42"/>
  <c r="E1115" i="42"/>
  <c r="A1115" i="42"/>
  <c r="O1114" i="42"/>
  <c r="N1114" i="42"/>
  <c r="M1114" i="42"/>
  <c r="L1114" i="42"/>
  <c r="H1114" i="42"/>
  <c r="G1114" i="42"/>
  <c r="F1114" i="42"/>
  <c r="E1114" i="42"/>
  <c r="A1114" i="42"/>
  <c r="O1113" i="42"/>
  <c r="N1113" i="42"/>
  <c r="M1113" i="42"/>
  <c r="L1113" i="42"/>
  <c r="H1113" i="42"/>
  <c r="G1113" i="42"/>
  <c r="F1113" i="42"/>
  <c r="E1113" i="42"/>
  <c r="A1113" i="42"/>
  <c r="N1111" i="42"/>
  <c r="M1111" i="42"/>
  <c r="L1109" i="42"/>
  <c r="O1109" i="42" s="1"/>
  <c r="F1108" i="42"/>
  <c r="L1108" i="42" s="1"/>
  <c r="O1108" i="42" s="1"/>
  <c r="E1108" i="42"/>
  <c r="A1108" i="42"/>
  <c r="F1107" i="42"/>
  <c r="L1107" i="42" s="1"/>
  <c r="O1107" i="42" s="1"/>
  <c r="E1107" i="42"/>
  <c r="A1107" i="42"/>
  <c r="F1106" i="42"/>
  <c r="L1106" i="42" s="1"/>
  <c r="E1106" i="42"/>
  <c r="A1106" i="42"/>
  <c r="N1101" i="42"/>
  <c r="L1101" i="42"/>
  <c r="O1100" i="42"/>
  <c r="N1097" i="42"/>
  <c r="L1097" i="42"/>
  <c r="G1096" i="42"/>
  <c r="M1096" i="42" s="1"/>
  <c r="O1096" i="42" s="1"/>
  <c r="F1096" i="42"/>
  <c r="A1096" i="42"/>
  <c r="G1095" i="42"/>
  <c r="M1095" i="42" s="1"/>
  <c r="O1095" i="42" s="1"/>
  <c r="E1095" i="42"/>
  <c r="A1095" i="42"/>
  <c r="N1093" i="42"/>
  <c r="O1091" i="42"/>
  <c r="O1093" i="42" s="1"/>
  <c r="M1091" i="42"/>
  <c r="M1093" i="42" s="1"/>
  <c r="L1091" i="42"/>
  <c r="L1093" i="42" s="1"/>
  <c r="A1091" i="42"/>
  <c r="A1088" i="42"/>
  <c r="L1102" i="42" l="1"/>
  <c r="L1104" i="42" s="1"/>
  <c r="N1102" i="42"/>
  <c r="N1104" i="42" s="1"/>
  <c r="L1117" i="42"/>
  <c r="M1117" i="42"/>
  <c r="N1117" i="42"/>
  <c r="O1106" i="42"/>
  <c r="L1111" i="42"/>
  <c r="O1111" i="42" s="1"/>
  <c r="O1097" i="42"/>
  <c r="M1099" i="42" s="1"/>
  <c r="M1097" i="42"/>
  <c r="A222" i="21"/>
  <c r="O1087" i="42"/>
  <c r="N1087" i="42" s="1"/>
  <c r="O1078" i="42"/>
  <c r="N1078" i="42"/>
  <c r="N1080" i="42" s="1"/>
  <c r="M1078" i="42"/>
  <c r="M1080" i="42" s="1"/>
  <c r="L1078" i="42"/>
  <c r="L1080" i="42" s="1"/>
  <c r="N1076" i="42"/>
  <c r="M1076" i="42"/>
  <c r="F1075" i="42"/>
  <c r="L1075" i="42" s="1"/>
  <c r="O1075" i="42" s="1"/>
  <c r="E1075" i="42"/>
  <c r="A1075" i="42"/>
  <c r="F1074" i="42"/>
  <c r="L1074" i="42" s="1"/>
  <c r="O1074" i="42" s="1"/>
  <c r="E1074" i="42"/>
  <c r="A1074" i="42"/>
  <c r="N1069" i="42"/>
  <c r="L1069" i="42"/>
  <c r="O1068" i="42"/>
  <c r="N1065" i="42"/>
  <c r="L1065" i="42"/>
  <c r="G1064" i="42"/>
  <c r="M1064" i="42" s="1"/>
  <c r="O1064" i="42" s="1"/>
  <c r="F1064" i="42"/>
  <c r="A1064" i="42"/>
  <c r="G1063" i="42"/>
  <c r="M1063" i="42" s="1"/>
  <c r="E1063" i="42"/>
  <c r="A1063" i="42"/>
  <c r="O1061" i="42"/>
  <c r="N1061" i="42"/>
  <c r="M1060" i="42"/>
  <c r="M1061" i="42" s="1"/>
  <c r="L1060" i="42"/>
  <c r="L1061" i="42" s="1"/>
  <c r="N1089" i="42" l="1"/>
  <c r="O1080" i="42"/>
  <c r="N1070" i="42"/>
  <c r="N1072" i="42" s="1"/>
  <c r="N1058" i="42" s="1"/>
  <c r="M1065" i="42"/>
  <c r="L1070" i="42"/>
  <c r="L1072" i="42" s="1"/>
  <c r="O1117" i="42"/>
  <c r="L1089" i="42"/>
  <c r="O1099" i="42"/>
  <c r="O1101" i="42" s="1"/>
  <c r="O1102" i="42" s="1"/>
  <c r="M1101" i="42"/>
  <c r="M1102" i="42" s="1"/>
  <c r="M1104" i="42" s="1"/>
  <c r="L1076" i="42"/>
  <c r="O1076" i="42" s="1"/>
  <c r="O1063" i="42"/>
  <c r="O1065" i="42" s="1"/>
  <c r="M1067" i="42" s="1"/>
  <c r="L1058" i="42" l="1"/>
  <c r="M1089" i="42"/>
  <c r="O1104" i="42"/>
  <c r="O1089" i="42" s="1"/>
  <c r="M1069" i="42"/>
  <c r="M1070" i="42" s="1"/>
  <c r="M1072" i="42" s="1"/>
  <c r="O1067" i="42"/>
  <c r="O1069" i="42" s="1"/>
  <c r="O1070" i="42" s="1"/>
  <c r="M1058" i="42" l="1"/>
  <c r="O1072" i="42"/>
  <c r="O1058" i="42" s="1"/>
  <c r="A169" i="21" l="1"/>
  <c r="O1056" i="42"/>
  <c r="N1056" i="42" s="1"/>
  <c r="N1049" i="42"/>
  <c r="M1049" i="42"/>
  <c r="N1045" i="42"/>
  <c r="M1045" i="42"/>
  <c r="F1044" i="42"/>
  <c r="L1044" i="42" s="1"/>
  <c r="O1044" i="42" s="1"/>
  <c r="E1044" i="42"/>
  <c r="A1044" i="42"/>
  <c r="F1043" i="42"/>
  <c r="L1043" i="42" s="1"/>
  <c r="E1043" i="42"/>
  <c r="A1043" i="42"/>
  <c r="N1038" i="42"/>
  <c r="L1038" i="42"/>
  <c r="O1037" i="42"/>
  <c r="N1034" i="42"/>
  <c r="L1034" i="42"/>
  <c r="G1033" i="42"/>
  <c r="M1033" i="42" s="1"/>
  <c r="O1033" i="42" s="1"/>
  <c r="F1033" i="42"/>
  <c r="A1033" i="42"/>
  <c r="G1032" i="42"/>
  <c r="M1032" i="42" s="1"/>
  <c r="E1032" i="42"/>
  <c r="A1032" i="42"/>
  <c r="O1030" i="42"/>
  <c r="N1030" i="42"/>
  <c r="M1029" i="42"/>
  <c r="M1030" i="42" s="1"/>
  <c r="L1029" i="42"/>
  <c r="L1030" i="42" s="1"/>
  <c r="A1026" i="42"/>
  <c r="L1039" i="42" l="1"/>
  <c r="L1041" i="42" s="1"/>
  <c r="N1039" i="42"/>
  <c r="N1041" i="42" s="1"/>
  <c r="N1027" i="42" s="1"/>
  <c r="L1045" i="42"/>
  <c r="O1045" i="42" s="1"/>
  <c r="O1043" i="42"/>
  <c r="O1032" i="42"/>
  <c r="O1034" i="42" s="1"/>
  <c r="M1036" i="42" s="1"/>
  <c r="M1034" i="42"/>
  <c r="L1049" i="42"/>
  <c r="O1049" i="42" s="1"/>
  <c r="L1027" i="42" l="1"/>
  <c r="M1038" i="42"/>
  <c r="M1039" i="42" s="1"/>
  <c r="M1041" i="42" s="1"/>
  <c r="O1036" i="42"/>
  <c r="O1038" i="42" s="1"/>
  <c r="O1039" i="42" s="1"/>
  <c r="M1027" i="42" l="1"/>
  <c r="O1041" i="42"/>
  <c r="O1027" i="42" s="1"/>
  <c r="E1009" i="42" l="1"/>
  <c r="F1009" i="42"/>
  <c r="E1010" i="42"/>
  <c r="F1010" i="42"/>
  <c r="L1010" i="42" s="1"/>
  <c r="O1010" i="42" s="1"/>
  <c r="E1011" i="42"/>
  <c r="F1011" i="42"/>
  <c r="F1008" i="42"/>
  <c r="E1008" i="42"/>
  <c r="A1009" i="42"/>
  <c r="A1010" i="42"/>
  <c r="A1011" i="42"/>
  <c r="A1008" i="42"/>
  <c r="G998" i="42"/>
  <c r="M998" i="42" s="1"/>
  <c r="O998" i="42" s="1"/>
  <c r="F998" i="42"/>
  <c r="A998" i="42"/>
  <c r="G997" i="42"/>
  <c r="M997" i="42" s="1"/>
  <c r="O997" i="42" s="1"/>
  <c r="E997" i="42"/>
  <c r="A997" i="42"/>
  <c r="O1022" i="42"/>
  <c r="O1025" i="42" s="1"/>
  <c r="N1025" i="42" s="1"/>
  <c r="A1022" i="42"/>
  <c r="O1017" i="42"/>
  <c r="N1017" i="42"/>
  <c r="M1017" i="42"/>
  <c r="L1017" i="42"/>
  <c r="H1017" i="42"/>
  <c r="G1017" i="42"/>
  <c r="F1017" i="42"/>
  <c r="E1017" i="42"/>
  <c r="A1017" i="42"/>
  <c r="O1016" i="42"/>
  <c r="N1016" i="42"/>
  <c r="M1016" i="42"/>
  <c r="L1016" i="42"/>
  <c r="H1016" i="42"/>
  <c r="G1016" i="42"/>
  <c r="F1016" i="42"/>
  <c r="E1016" i="42"/>
  <c r="A1016" i="42"/>
  <c r="O1015" i="42"/>
  <c r="N1015" i="42"/>
  <c r="M1015" i="42"/>
  <c r="L1015" i="42"/>
  <c r="H1015" i="42"/>
  <c r="G1015" i="42"/>
  <c r="F1015" i="42"/>
  <c r="E1015" i="42"/>
  <c r="A1015" i="42"/>
  <c r="N1013" i="42"/>
  <c r="M1013" i="42"/>
  <c r="N1003" i="42"/>
  <c r="L1003" i="42"/>
  <c r="O1002" i="42"/>
  <c r="N999" i="42"/>
  <c r="L999" i="42"/>
  <c r="N995" i="42"/>
  <c r="M993" i="42"/>
  <c r="M995" i="42" s="1"/>
  <c r="L993" i="42"/>
  <c r="A993" i="42"/>
  <c r="A990" i="42"/>
  <c r="O999" i="42" l="1"/>
  <c r="M1001" i="42" s="1"/>
  <c r="M1003" i="42" s="1"/>
  <c r="L1008" i="42"/>
  <c r="O1008" i="42" s="1"/>
  <c r="L1011" i="42"/>
  <c r="O1011" i="42" s="1"/>
  <c r="M999" i="42"/>
  <c r="L1009" i="42"/>
  <c r="N1004" i="42"/>
  <c r="N1006" i="42" s="1"/>
  <c r="M1019" i="42"/>
  <c r="N1019" i="42"/>
  <c r="L1019" i="42"/>
  <c r="L995" i="42"/>
  <c r="L1004" i="42" s="1"/>
  <c r="L1006" i="42" s="1"/>
  <c r="O993" i="42"/>
  <c r="O995" i="42" s="1"/>
  <c r="E21" i="14"/>
  <c r="E22" i="14"/>
  <c r="L531" i="21"/>
  <c r="O531" i="21" s="1"/>
  <c r="L532" i="21"/>
  <c r="O532" i="21" s="1"/>
  <c r="L533" i="21"/>
  <c r="O533" i="21" s="1"/>
  <c r="L530" i="21"/>
  <c r="O544" i="21"/>
  <c r="N544" i="21" s="1"/>
  <c r="O538" i="21"/>
  <c r="N538" i="21"/>
  <c r="M538" i="21"/>
  <c r="L538" i="21"/>
  <c r="N535" i="21"/>
  <c r="M535" i="21"/>
  <c r="L534" i="21"/>
  <c r="N525" i="21"/>
  <c r="L525" i="21"/>
  <c r="O524" i="21"/>
  <c r="N521" i="21"/>
  <c r="L521" i="21"/>
  <c r="M520" i="21"/>
  <c r="O519" i="21"/>
  <c r="M519" i="21"/>
  <c r="N517" i="21"/>
  <c r="L516" i="21"/>
  <c r="L517" i="21" s="1"/>
  <c r="M516" i="21"/>
  <c r="M517" i="21" s="1"/>
  <c r="A513" i="21"/>
  <c r="O1001" i="42" l="1"/>
  <c r="O1003" i="42" s="1"/>
  <c r="O1004" i="42" s="1"/>
  <c r="M1004" i="42"/>
  <c r="M1006" i="42" s="1"/>
  <c r="O1006" i="42" s="1"/>
  <c r="L1013" i="42"/>
  <c r="O1013" i="42" s="1"/>
  <c r="N991" i="42"/>
  <c r="O1009" i="42"/>
  <c r="O1019" i="42"/>
  <c r="L526" i="21"/>
  <c r="L528" i="21" s="1"/>
  <c r="N526" i="21"/>
  <c r="N528" i="21" s="1"/>
  <c r="L535" i="21"/>
  <c r="O535" i="21" s="1"/>
  <c r="O530" i="21"/>
  <c r="M521" i="21"/>
  <c r="O520" i="21"/>
  <c r="O521" i="21" s="1"/>
  <c r="M523" i="21" s="1"/>
  <c r="O516" i="21"/>
  <c r="O517" i="21" s="1"/>
  <c r="M991" i="42" l="1"/>
  <c r="L991" i="42"/>
  <c r="O991" i="42"/>
  <c r="O523" i="21"/>
  <c r="O525" i="21" s="1"/>
  <c r="O526" i="21" s="1"/>
  <c r="M525" i="21"/>
  <c r="M526" i="21" s="1"/>
  <c r="M528" i="21" s="1"/>
  <c r="O528" i="21" l="1"/>
  <c r="E49" i="14" l="1"/>
  <c r="F499" i="21" l="1"/>
  <c r="L499" i="21" s="1"/>
  <c r="O499" i="21" s="1"/>
  <c r="F501" i="21"/>
  <c r="L501" i="21" s="1"/>
  <c r="O501" i="21" s="1"/>
  <c r="J484" i="21"/>
  <c r="H484" i="21"/>
  <c r="I484" i="21" s="1"/>
  <c r="A484" i="21"/>
  <c r="L500" i="21" l="1"/>
  <c r="O500" i="21" s="1"/>
  <c r="O512" i="21"/>
  <c r="N512" i="21" s="1"/>
  <c r="O506" i="21"/>
  <c r="N506" i="21"/>
  <c r="M506" i="21"/>
  <c r="L506" i="21"/>
  <c r="N503" i="21"/>
  <c r="M503" i="21"/>
  <c r="L502" i="21"/>
  <c r="F498" i="21"/>
  <c r="L498" i="21" s="1"/>
  <c r="N493" i="21"/>
  <c r="L493" i="21"/>
  <c r="O492" i="21"/>
  <c r="N489" i="21"/>
  <c r="L489" i="21"/>
  <c r="G488" i="21"/>
  <c r="M488" i="21" s="1"/>
  <c r="O488" i="21" s="1"/>
  <c r="E488" i="21"/>
  <c r="A488" i="21"/>
  <c r="G487" i="21"/>
  <c r="M487" i="21" s="1"/>
  <c r="E487" i="21"/>
  <c r="A487" i="21"/>
  <c r="N485" i="21"/>
  <c r="M484" i="21"/>
  <c r="M485" i="21" s="1"/>
  <c r="L484" i="21"/>
  <c r="A481" i="21"/>
  <c r="G71" i="21"/>
  <c r="M71" i="21" s="1"/>
  <c r="O71" i="21" s="1"/>
  <c r="E71" i="21"/>
  <c r="A71" i="21"/>
  <c r="G70" i="21"/>
  <c r="M70" i="21" s="1"/>
  <c r="O70" i="21" s="1"/>
  <c r="E70" i="21"/>
  <c r="A70" i="21"/>
  <c r="J67" i="21"/>
  <c r="H67" i="21"/>
  <c r="I67" i="21" s="1"/>
  <c r="A67" i="21"/>
  <c r="A40" i="21"/>
  <c r="E40" i="21"/>
  <c r="G40" i="21"/>
  <c r="M40" i="21" s="1"/>
  <c r="O40" i="21" s="1"/>
  <c r="G41" i="21"/>
  <c r="M41" i="21" s="1"/>
  <c r="O41" i="21" s="1"/>
  <c r="E41" i="21"/>
  <c r="A41" i="21"/>
  <c r="J37" i="21"/>
  <c r="H37" i="21"/>
  <c r="I37" i="21" s="1"/>
  <c r="A37" i="21"/>
  <c r="M67" i="21" l="1"/>
  <c r="N494" i="21"/>
  <c r="N496" i="21" s="1"/>
  <c r="L485" i="21"/>
  <c r="L494" i="21" s="1"/>
  <c r="L496" i="21" s="1"/>
  <c r="O484" i="21"/>
  <c r="O485" i="21" s="1"/>
  <c r="L503" i="21"/>
  <c r="O503" i="21" s="1"/>
  <c r="O498" i="21"/>
  <c r="O487" i="21"/>
  <c r="O489" i="21" s="1"/>
  <c r="M489" i="21"/>
  <c r="L67" i="21"/>
  <c r="O67" i="21" l="1"/>
  <c r="M491" i="21"/>
  <c r="O491" i="21" l="1"/>
  <c r="O493" i="21" s="1"/>
  <c r="O494" i="21" s="1"/>
  <c r="M493" i="21"/>
  <c r="M494" i="21" s="1"/>
  <c r="M496" i="21" s="1"/>
  <c r="O496" i="21" l="1"/>
  <c r="E379" i="21" l="1"/>
  <c r="F379" i="21"/>
  <c r="L379" i="21" s="1"/>
  <c r="O379" i="21" s="1"/>
  <c r="A379" i="21"/>
  <c r="N13" i="44" l="1"/>
  <c r="H58" i="14" s="1"/>
  <c r="O13" i="44"/>
  <c r="M13" i="44"/>
  <c r="A191" i="21"/>
  <c r="A335" i="21" l="1"/>
  <c r="E335" i="21"/>
  <c r="F335" i="21"/>
  <c r="L335" i="21" s="1"/>
  <c r="O335" i="21" s="1"/>
  <c r="H298" i="8" l="1"/>
  <c r="F309" i="8"/>
  <c r="E309" i="8"/>
  <c r="G319" i="8"/>
  <c r="L319" i="8"/>
  <c r="I319" i="8"/>
  <c r="L318" i="8"/>
  <c r="J318" i="8"/>
  <c r="I318" i="8"/>
  <c r="H318" i="8"/>
  <c r="M318" i="8" s="1"/>
  <c r="G318" i="8"/>
  <c r="N311" i="8"/>
  <c r="M311" i="8"/>
  <c r="N304" i="8"/>
  <c r="L304" i="8"/>
  <c r="O303" i="8"/>
  <c r="N300" i="8"/>
  <c r="L300" i="8"/>
  <c r="G298" i="8"/>
  <c r="E298" i="8"/>
  <c r="A298" i="8"/>
  <c r="N296" i="8"/>
  <c r="O480" i="21"/>
  <c r="N480" i="21" s="1"/>
  <c r="O474" i="21"/>
  <c r="N474" i="21"/>
  <c r="M474" i="21"/>
  <c r="L474" i="21"/>
  <c r="O473" i="21"/>
  <c r="N473" i="21"/>
  <c r="M473" i="21"/>
  <c r="L473" i="21"/>
  <c r="N471" i="21"/>
  <c r="M471" i="21"/>
  <c r="L470" i="21"/>
  <c r="F468" i="21"/>
  <c r="L468" i="21" s="1"/>
  <c r="E468" i="21"/>
  <c r="A468" i="21"/>
  <c r="N463" i="21"/>
  <c r="L463" i="21"/>
  <c r="O462" i="21"/>
  <c r="N459" i="21"/>
  <c r="L459" i="21"/>
  <c r="G458" i="21"/>
  <c r="M458" i="21" s="1"/>
  <c r="O458" i="21" s="1"/>
  <c r="E458" i="21"/>
  <c r="A458" i="21"/>
  <c r="G457" i="21"/>
  <c r="M457" i="21" s="1"/>
  <c r="E457" i="21"/>
  <c r="A457" i="21"/>
  <c r="O455" i="21"/>
  <c r="N455" i="21"/>
  <c r="M454" i="21"/>
  <c r="M455" i="21" s="1"/>
  <c r="L454" i="21"/>
  <c r="L455" i="21" s="1"/>
  <c r="A451" i="21"/>
  <c r="O450" i="21"/>
  <c r="N450" i="21" s="1"/>
  <c r="O444" i="21"/>
  <c r="N444" i="21"/>
  <c r="M444" i="21"/>
  <c r="L444" i="21"/>
  <c r="O443" i="21"/>
  <c r="N443" i="21"/>
  <c r="M443" i="21"/>
  <c r="L443" i="21"/>
  <c r="N441" i="21"/>
  <c r="M441" i="21"/>
  <c r="L440" i="21"/>
  <c r="F439" i="21"/>
  <c r="L439" i="21" s="1"/>
  <c r="O439" i="21" s="1"/>
  <c r="E439" i="21"/>
  <c r="A439" i="21"/>
  <c r="F438" i="21"/>
  <c r="L438" i="21" s="1"/>
  <c r="E438" i="21"/>
  <c r="A438" i="21"/>
  <c r="N433" i="21"/>
  <c r="L433" i="21"/>
  <c r="O432" i="21"/>
  <c r="N429" i="21"/>
  <c r="L429" i="21"/>
  <c r="G428" i="21"/>
  <c r="M428" i="21" s="1"/>
  <c r="O428" i="21" s="1"/>
  <c r="E428" i="21"/>
  <c r="A428" i="21"/>
  <c r="G427" i="21"/>
  <c r="M427" i="21" s="1"/>
  <c r="E427" i="21"/>
  <c r="A427" i="21"/>
  <c r="O425" i="21"/>
  <c r="N425" i="21"/>
  <c r="M424" i="21"/>
  <c r="M425" i="21" s="1"/>
  <c r="L424" i="21"/>
  <c r="L425" i="21" s="1"/>
  <c r="A421" i="21"/>
  <c r="G397" i="21"/>
  <c r="M397" i="21" s="1"/>
  <c r="E397" i="21"/>
  <c r="A397" i="21"/>
  <c r="O420" i="21"/>
  <c r="N420" i="21" s="1"/>
  <c r="O414" i="21"/>
  <c r="N414" i="21"/>
  <c r="M414" i="21"/>
  <c r="L414" i="21"/>
  <c r="O413" i="21"/>
  <c r="N413" i="21"/>
  <c r="M413" i="21"/>
  <c r="L413" i="21"/>
  <c r="N411" i="21"/>
  <c r="M411" i="21"/>
  <c r="L410" i="21"/>
  <c r="F409" i="21"/>
  <c r="L409" i="21" s="1"/>
  <c r="O409" i="21" s="1"/>
  <c r="E409" i="21"/>
  <c r="A409" i="21"/>
  <c r="F408" i="21"/>
  <c r="L408" i="21" s="1"/>
  <c r="O408" i="21" s="1"/>
  <c r="E408" i="21"/>
  <c r="A408" i="21"/>
  <c r="N403" i="21"/>
  <c r="L403" i="21"/>
  <c r="O402" i="21"/>
  <c r="N399" i="21"/>
  <c r="L399" i="21"/>
  <c r="G398" i="21"/>
  <c r="M398" i="21" s="1"/>
  <c r="O398" i="21" s="1"/>
  <c r="E398" i="21"/>
  <c r="A398" i="21"/>
  <c r="O395" i="21"/>
  <c r="N395" i="21"/>
  <c r="M394" i="21"/>
  <c r="M395" i="21" s="1"/>
  <c r="L394" i="21"/>
  <c r="L395" i="21" s="1"/>
  <c r="A391" i="21"/>
  <c r="F380" i="21"/>
  <c r="L380" i="21" s="1"/>
  <c r="O380" i="21" s="1"/>
  <c r="E380" i="21"/>
  <c r="A380" i="21"/>
  <c r="G362" i="21"/>
  <c r="M362" i="21" s="1"/>
  <c r="F362" i="21"/>
  <c r="A362" i="21"/>
  <c r="O390" i="21"/>
  <c r="N390" i="21" s="1"/>
  <c r="N384" i="21"/>
  <c r="M384" i="21"/>
  <c r="L384" i="21"/>
  <c r="N383" i="21"/>
  <c r="M383" i="21"/>
  <c r="L383" i="21"/>
  <c r="N381" i="21"/>
  <c r="M381" i="21"/>
  <c r="F378" i="21"/>
  <c r="L378" i="21" s="1"/>
  <c r="O378" i="21" s="1"/>
  <c r="E378" i="21"/>
  <c r="A378" i="21"/>
  <c r="F377" i="21"/>
  <c r="L377" i="21" s="1"/>
  <c r="O377" i="21" s="1"/>
  <c r="E377" i="21"/>
  <c r="A377" i="21"/>
  <c r="F376" i="21"/>
  <c r="L376" i="21" s="1"/>
  <c r="O376" i="21" s="1"/>
  <c r="E376" i="21"/>
  <c r="A376" i="21"/>
  <c r="F375" i="21"/>
  <c r="L375" i="21" s="1"/>
  <c r="O375" i="21" s="1"/>
  <c r="E375" i="21"/>
  <c r="A375" i="21"/>
  <c r="F374" i="21"/>
  <c r="L374" i="21" s="1"/>
  <c r="O374" i="21" s="1"/>
  <c r="E374" i="21"/>
  <c r="A374" i="21"/>
  <c r="F373" i="21"/>
  <c r="L373" i="21" s="1"/>
  <c r="O373" i="21" s="1"/>
  <c r="E373" i="21"/>
  <c r="A373" i="21"/>
  <c r="N368" i="21"/>
  <c r="L368" i="21"/>
  <c r="O367" i="21"/>
  <c r="N364" i="21"/>
  <c r="L364" i="21"/>
  <c r="G363" i="21"/>
  <c r="M363" i="21" s="1"/>
  <c r="O363" i="21" s="1"/>
  <c r="E363" i="21"/>
  <c r="A363" i="21"/>
  <c r="O360" i="21"/>
  <c r="N360" i="21"/>
  <c r="M359" i="21"/>
  <c r="M360" i="21" s="1"/>
  <c r="L359" i="21"/>
  <c r="L360" i="21" s="1"/>
  <c r="A356" i="21"/>
  <c r="A163" i="21"/>
  <c r="F180" i="21"/>
  <c r="J961" i="42"/>
  <c r="A961" i="42"/>
  <c r="H961" i="42"/>
  <c r="I961" i="42" s="1"/>
  <c r="O989" i="42"/>
  <c r="N989" i="42" s="1"/>
  <c r="O983" i="42"/>
  <c r="N983" i="42"/>
  <c r="M983" i="42"/>
  <c r="L983" i="42"/>
  <c r="H983" i="42"/>
  <c r="G983" i="42"/>
  <c r="F983" i="42"/>
  <c r="E983" i="42"/>
  <c r="A983" i="42"/>
  <c r="O982" i="42"/>
  <c r="N982" i="42"/>
  <c r="M982" i="42"/>
  <c r="L982" i="42"/>
  <c r="H982" i="42"/>
  <c r="G982" i="42"/>
  <c r="F982" i="42"/>
  <c r="E982" i="42"/>
  <c r="A982" i="42"/>
  <c r="O981" i="42"/>
  <c r="N981" i="42"/>
  <c r="M981" i="42"/>
  <c r="L981" i="42"/>
  <c r="H981" i="42"/>
  <c r="G981" i="42"/>
  <c r="F981" i="42"/>
  <c r="E981" i="42"/>
  <c r="A981" i="42"/>
  <c r="N979" i="42"/>
  <c r="M979" i="42"/>
  <c r="O977" i="42"/>
  <c r="L977" i="42"/>
  <c r="F976" i="42"/>
  <c r="L976" i="42" s="1"/>
  <c r="E976" i="42"/>
  <c r="A976" i="42"/>
  <c r="N971" i="42"/>
  <c r="L971" i="42"/>
  <c r="O970" i="42"/>
  <c r="N967" i="42"/>
  <c r="L967" i="42"/>
  <c r="G966" i="42"/>
  <c r="M966" i="42" s="1"/>
  <c r="O966" i="42" s="1"/>
  <c r="E966" i="42"/>
  <c r="A966" i="42"/>
  <c r="G965" i="42"/>
  <c r="M965" i="42" s="1"/>
  <c r="E965" i="42"/>
  <c r="A965" i="42"/>
  <c r="N963" i="42"/>
  <c r="A958" i="42"/>
  <c r="O957" i="42"/>
  <c r="N957" i="42" s="1"/>
  <c r="O951" i="42"/>
  <c r="N951" i="42"/>
  <c r="M951" i="42"/>
  <c r="L951" i="42"/>
  <c r="H951" i="42"/>
  <c r="G951" i="42"/>
  <c r="F951" i="42"/>
  <c r="E951" i="42"/>
  <c r="A951" i="42"/>
  <c r="O950" i="42"/>
  <c r="N950" i="42"/>
  <c r="M950" i="42"/>
  <c r="L950" i="42"/>
  <c r="H950" i="42"/>
  <c r="G950" i="42"/>
  <c r="F950" i="42"/>
  <c r="E950" i="42"/>
  <c r="A950" i="42"/>
  <c r="O949" i="42"/>
  <c r="N949" i="42"/>
  <c r="M949" i="42"/>
  <c r="L949" i="42"/>
  <c r="H949" i="42"/>
  <c r="G949" i="42"/>
  <c r="F949" i="42"/>
  <c r="E949" i="42"/>
  <c r="A949" i="42"/>
  <c r="N947" i="42"/>
  <c r="M947" i="42"/>
  <c r="O945" i="42"/>
  <c r="L945" i="42"/>
  <c r="F944" i="42"/>
  <c r="L944" i="42" s="1"/>
  <c r="E944" i="42"/>
  <c r="A944" i="42"/>
  <c r="N939" i="42"/>
  <c r="L939" i="42"/>
  <c r="O938" i="42"/>
  <c r="N935" i="42"/>
  <c r="L935" i="42"/>
  <c r="G934" i="42"/>
  <c r="M934" i="42" s="1"/>
  <c r="O934" i="42" s="1"/>
  <c r="E934" i="42"/>
  <c r="A934" i="42"/>
  <c r="G933" i="42"/>
  <c r="M933" i="42" s="1"/>
  <c r="E933" i="42"/>
  <c r="A933" i="42"/>
  <c r="N931" i="42"/>
  <c r="O929" i="42"/>
  <c r="O931" i="42" s="1"/>
  <c r="M929" i="42"/>
  <c r="M931" i="42" s="1"/>
  <c r="L929" i="42"/>
  <c r="L931" i="42" s="1"/>
  <c r="J929" i="42"/>
  <c r="I929" i="42"/>
  <c r="H929" i="42"/>
  <c r="A929" i="42"/>
  <c r="A926" i="42"/>
  <c r="E912" i="42"/>
  <c r="O925" i="42"/>
  <c r="N925" i="42" s="1"/>
  <c r="O919" i="42"/>
  <c r="N919" i="42"/>
  <c r="M919" i="42"/>
  <c r="L919" i="42"/>
  <c r="H919" i="42"/>
  <c r="G919" i="42"/>
  <c r="F919" i="42"/>
  <c r="E919" i="42"/>
  <c r="A919" i="42"/>
  <c r="O918" i="42"/>
  <c r="N918" i="42"/>
  <c r="M918" i="42"/>
  <c r="L918" i="42"/>
  <c r="H918" i="42"/>
  <c r="G918" i="42"/>
  <c r="F918" i="42"/>
  <c r="E918" i="42"/>
  <c r="A918" i="42"/>
  <c r="O917" i="42"/>
  <c r="N917" i="42"/>
  <c r="M917" i="42"/>
  <c r="L917" i="42"/>
  <c r="H917" i="42"/>
  <c r="G917" i="42"/>
  <c r="F917" i="42"/>
  <c r="E917" i="42"/>
  <c r="A917" i="42"/>
  <c r="N915" i="42"/>
  <c r="M915" i="42"/>
  <c r="L913" i="42"/>
  <c r="O913" i="42" s="1"/>
  <c r="F912" i="42"/>
  <c r="L912" i="42" s="1"/>
  <c r="A912" i="42"/>
  <c r="N907" i="42"/>
  <c r="L907" i="42"/>
  <c r="O906" i="42"/>
  <c r="N903" i="42"/>
  <c r="L903" i="42"/>
  <c r="G902" i="42"/>
  <c r="M902" i="42" s="1"/>
  <c r="O902" i="42" s="1"/>
  <c r="E902" i="42"/>
  <c r="A902" i="42"/>
  <c r="G901" i="42"/>
  <c r="M901" i="42" s="1"/>
  <c r="E901" i="42"/>
  <c r="A901" i="42"/>
  <c r="N899" i="42"/>
  <c r="O897" i="42"/>
  <c r="O899" i="42" s="1"/>
  <c r="M897" i="42"/>
  <c r="M899" i="42" s="1"/>
  <c r="L897" i="42"/>
  <c r="L899" i="42" s="1"/>
  <c r="J897" i="42"/>
  <c r="I897" i="42"/>
  <c r="H897" i="42"/>
  <c r="A897" i="42"/>
  <c r="A894" i="42"/>
  <c r="O893" i="42"/>
  <c r="N893" i="42" s="1"/>
  <c r="O887" i="42"/>
  <c r="N887" i="42"/>
  <c r="M887" i="42"/>
  <c r="L887" i="42"/>
  <c r="H887" i="42"/>
  <c r="G887" i="42"/>
  <c r="F887" i="42"/>
  <c r="E887" i="42"/>
  <c r="A887" i="42"/>
  <c r="O886" i="42"/>
  <c r="N886" i="42"/>
  <c r="M886" i="42"/>
  <c r="L886" i="42"/>
  <c r="H886" i="42"/>
  <c r="G886" i="42"/>
  <c r="F886" i="42"/>
  <c r="E886" i="42"/>
  <c r="A886" i="42"/>
  <c r="O885" i="42"/>
  <c r="N885" i="42"/>
  <c r="M885" i="42"/>
  <c r="L885" i="42"/>
  <c r="H885" i="42"/>
  <c r="G885" i="42"/>
  <c r="F885" i="42"/>
  <c r="E885" i="42"/>
  <c r="A885" i="42"/>
  <c r="N883" i="42"/>
  <c r="M883" i="42"/>
  <c r="F881" i="42"/>
  <c r="L881" i="42" s="1"/>
  <c r="O881" i="42" s="1"/>
  <c r="E881" i="42"/>
  <c r="A881" i="42"/>
  <c r="F880" i="42"/>
  <c r="L880" i="42" s="1"/>
  <c r="E880" i="42"/>
  <c r="A880" i="42"/>
  <c r="N875" i="42"/>
  <c r="L875" i="42"/>
  <c r="O874" i="42"/>
  <c r="N871" i="42"/>
  <c r="L871" i="42"/>
  <c r="G870" i="42"/>
  <c r="M870" i="42" s="1"/>
  <c r="O870" i="42" s="1"/>
  <c r="E870" i="42"/>
  <c r="A870" i="42"/>
  <c r="G869" i="42"/>
  <c r="M869" i="42" s="1"/>
  <c r="E869" i="42"/>
  <c r="A869" i="42"/>
  <c r="N867" i="42"/>
  <c r="O865" i="42"/>
  <c r="O867" i="42" s="1"/>
  <c r="M865" i="42"/>
  <c r="M867" i="42" s="1"/>
  <c r="L865" i="42"/>
  <c r="L867" i="42" s="1"/>
  <c r="J865" i="42"/>
  <c r="I865" i="42"/>
  <c r="H865" i="42"/>
  <c r="A865" i="42"/>
  <c r="A862" i="42"/>
  <c r="F849" i="42"/>
  <c r="L849" i="42" s="1"/>
  <c r="O849" i="42" s="1"/>
  <c r="E849" i="42"/>
  <c r="A849" i="42"/>
  <c r="F848" i="42"/>
  <c r="L848" i="42" s="1"/>
  <c r="O861" i="42"/>
  <c r="N861" i="42" s="1"/>
  <c r="O855" i="42"/>
  <c r="N855" i="42"/>
  <c r="M855" i="42"/>
  <c r="L855" i="42"/>
  <c r="H855" i="42"/>
  <c r="G855" i="42"/>
  <c r="F855" i="42"/>
  <c r="E855" i="42"/>
  <c r="A855" i="42"/>
  <c r="O854" i="42"/>
  <c r="N854" i="42"/>
  <c r="M854" i="42"/>
  <c r="L854" i="42"/>
  <c r="H854" i="42"/>
  <c r="G854" i="42"/>
  <c r="F854" i="42"/>
  <c r="E854" i="42"/>
  <c r="A854" i="42"/>
  <c r="O853" i="42"/>
  <c r="N853" i="42"/>
  <c r="M853" i="42"/>
  <c r="L853" i="42"/>
  <c r="H853" i="42"/>
  <c r="G853" i="42"/>
  <c r="F853" i="42"/>
  <c r="E853" i="42"/>
  <c r="A853" i="42"/>
  <c r="N851" i="42"/>
  <c r="M851" i="42"/>
  <c r="E848" i="42"/>
  <c r="A848" i="42"/>
  <c r="N843" i="42"/>
  <c r="L843" i="42"/>
  <c r="O842" i="42"/>
  <c r="N839" i="42"/>
  <c r="L839" i="42"/>
  <c r="G838" i="42"/>
  <c r="M838" i="42" s="1"/>
  <c r="O838" i="42" s="1"/>
  <c r="E838" i="42"/>
  <c r="A838" i="42"/>
  <c r="G837" i="42"/>
  <c r="M837" i="42" s="1"/>
  <c r="E837" i="42"/>
  <c r="A837" i="42"/>
  <c r="N835" i="42"/>
  <c r="O833" i="42"/>
  <c r="O835" i="42" s="1"/>
  <c r="M833" i="42"/>
  <c r="M835" i="42" s="1"/>
  <c r="L833" i="42"/>
  <c r="L835" i="42" s="1"/>
  <c r="J833" i="42"/>
  <c r="I833" i="42"/>
  <c r="H833" i="42"/>
  <c r="A833" i="42"/>
  <c r="A830" i="42"/>
  <c r="O829" i="42"/>
  <c r="N829" i="42" s="1"/>
  <c r="O823" i="42"/>
  <c r="N823" i="42"/>
  <c r="M823" i="42"/>
  <c r="L823" i="42"/>
  <c r="H823" i="42"/>
  <c r="G823" i="42"/>
  <c r="F823" i="42"/>
  <c r="E823" i="42"/>
  <c r="A823" i="42"/>
  <c r="O822" i="42"/>
  <c r="N822" i="42"/>
  <c r="M822" i="42"/>
  <c r="L822" i="42"/>
  <c r="H822" i="42"/>
  <c r="G822" i="42"/>
  <c r="F822" i="42"/>
  <c r="E822" i="42"/>
  <c r="A822" i="42"/>
  <c r="O821" i="42"/>
  <c r="N821" i="42"/>
  <c r="M821" i="42"/>
  <c r="L821" i="42"/>
  <c r="H821" i="42"/>
  <c r="G821" i="42"/>
  <c r="F821" i="42"/>
  <c r="E821" i="42"/>
  <c r="A821" i="42"/>
  <c r="N819" i="42"/>
  <c r="M819" i="42"/>
  <c r="F817" i="42"/>
  <c r="L817" i="42" s="1"/>
  <c r="E817" i="42"/>
  <c r="A817" i="42"/>
  <c r="N812" i="42"/>
  <c r="L812" i="42"/>
  <c r="O811" i="42"/>
  <c r="N808" i="42"/>
  <c r="L808" i="42"/>
  <c r="G807" i="42"/>
  <c r="M807" i="42" s="1"/>
  <c r="O807" i="42" s="1"/>
  <c r="E807" i="42"/>
  <c r="A807" i="42"/>
  <c r="G806" i="42"/>
  <c r="M806" i="42" s="1"/>
  <c r="E806" i="42"/>
  <c r="A806" i="42"/>
  <c r="N804" i="42"/>
  <c r="O802" i="42"/>
  <c r="O804" i="42" s="1"/>
  <c r="M802" i="42"/>
  <c r="M804" i="42" s="1"/>
  <c r="L802" i="42"/>
  <c r="L804" i="42" s="1"/>
  <c r="J802" i="42"/>
  <c r="I802" i="42"/>
  <c r="H802" i="42"/>
  <c r="A802" i="42"/>
  <c r="A799" i="42"/>
  <c r="O798" i="42"/>
  <c r="N798" i="42" s="1"/>
  <c r="O792" i="42"/>
  <c r="N792" i="42"/>
  <c r="M792" i="42"/>
  <c r="L792" i="42"/>
  <c r="H792" i="42"/>
  <c r="G792" i="42"/>
  <c r="F792" i="42"/>
  <c r="E792" i="42"/>
  <c r="A792" i="42"/>
  <c r="O791" i="42"/>
  <c r="N791" i="42"/>
  <c r="M791" i="42"/>
  <c r="L791" i="42"/>
  <c r="H791" i="42"/>
  <c r="G791" i="42"/>
  <c r="F791" i="42"/>
  <c r="E791" i="42"/>
  <c r="A791" i="42"/>
  <c r="O790" i="42"/>
  <c r="N790" i="42"/>
  <c r="M790" i="42"/>
  <c r="L790" i="42"/>
  <c r="H790" i="42"/>
  <c r="G790" i="42"/>
  <c r="F790" i="42"/>
  <c r="E790" i="42"/>
  <c r="A790" i="42"/>
  <c r="N788" i="42"/>
  <c r="M788" i="42"/>
  <c r="F786" i="42"/>
  <c r="L786" i="42" s="1"/>
  <c r="E786" i="42"/>
  <c r="A786" i="42"/>
  <c r="N781" i="42"/>
  <c r="L781" i="42"/>
  <c r="O780" i="42"/>
  <c r="N777" i="42"/>
  <c r="L777" i="42"/>
  <c r="G776" i="42"/>
  <c r="M776" i="42" s="1"/>
  <c r="O776" i="42" s="1"/>
  <c r="E776" i="42"/>
  <c r="A776" i="42"/>
  <c r="G775" i="42"/>
  <c r="M775" i="42" s="1"/>
  <c r="E775" i="42"/>
  <c r="A775" i="42"/>
  <c r="N773" i="42"/>
  <c r="O771" i="42"/>
  <c r="O773" i="42" s="1"/>
  <c r="M771" i="42"/>
  <c r="M773" i="42" s="1"/>
  <c r="L771" i="42"/>
  <c r="L773" i="42" s="1"/>
  <c r="J771" i="42"/>
  <c r="I771" i="42"/>
  <c r="H771" i="42"/>
  <c r="A771" i="42"/>
  <c r="A768" i="42"/>
  <c r="O767" i="42"/>
  <c r="N767" i="42" s="1"/>
  <c r="O761" i="42"/>
  <c r="N761" i="42"/>
  <c r="M761" i="42"/>
  <c r="L761" i="42"/>
  <c r="H761" i="42"/>
  <c r="G761" i="42"/>
  <c r="F761" i="42"/>
  <c r="E761" i="42"/>
  <c r="A761" i="42"/>
  <c r="O760" i="42"/>
  <c r="N760" i="42"/>
  <c r="M760" i="42"/>
  <c r="L760" i="42"/>
  <c r="H760" i="42"/>
  <c r="G760" i="42"/>
  <c r="F760" i="42"/>
  <c r="E760" i="42"/>
  <c r="A760" i="42"/>
  <c r="O759" i="42"/>
  <c r="N759" i="42"/>
  <c r="M759" i="42"/>
  <c r="L759" i="42"/>
  <c r="H759" i="42"/>
  <c r="G759" i="42"/>
  <c r="F759" i="42"/>
  <c r="E759" i="42"/>
  <c r="A759" i="42"/>
  <c r="N757" i="42"/>
  <c r="M757" i="42"/>
  <c r="F755" i="42"/>
  <c r="L755" i="42" s="1"/>
  <c r="E755" i="42"/>
  <c r="A755" i="42"/>
  <c r="N750" i="42"/>
  <c r="L750" i="42"/>
  <c r="O749" i="42"/>
  <c r="N746" i="42"/>
  <c r="L746" i="42"/>
  <c r="G745" i="42"/>
  <c r="M745" i="42" s="1"/>
  <c r="O745" i="42" s="1"/>
  <c r="E745" i="42"/>
  <c r="A745" i="42"/>
  <c r="G744" i="42"/>
  <c r="M744" i="42" s="1"/>
  <c r="E744" i="42"/>
  <c r="A744" i="42"/>
  <c r="N742" i="42"/>
  <c r="O740" i="42"/>
  <c r="O742" i="42" s="1"/>
  <c r="M740" i="42"/>
  <c r="M742" i="42" s="1"/>
  <c r="L740" i="42"/>
  <c r="L742" i="42" s="1"/>
  <c r="J740" i="42"/>
  <c r="I740" i="42"/>
  <c r="H740" i="42"/>
  <c r="A740" i="42"/>
  <c r="A737" i="42"/>
  <c r="E724" i="42"/>
  <c r="F724" i="42"/>
  <c r="L724" i="42" s="1"/>
  <c r="A724" i="42"/>
  <c r="G714" i="42"/>
  <c r="M714" i="42" s="1"/>
  <c r="O714" i="42" s="1"/>
  <c r="E714" i="42"/>
  <c r="A714" i="42"/>
  <c r="A706" i="42"/>
  <c r="N730" i="42"/>
  <c r="L730" i="42"/>
  <c r="H730" i="42"/>
  <c r="G730" i="42"/>
  <c r="M730" i="42" s="1"/>
  <c r="F730" i="42"/>
  <c r="E730" i="42"/>
  <c r="A730" i="42"/>
  <c r="N729" i="42"/>
  <c r="H729" i="42"/>
  <c r="G729" i="42"/>
  <c r="M729" i="42" s="1"/>
  <c r="F729" i="42"/>
  <c r="L729" i="42" s="1"/>
  <c r="O729" i="42" s="1"/>
  <c r="E729" i="42"/>
  <c r="A729" i="42"/>
  <c r="M728" i="42"/>
  <c r="L728" i="42"/>
  <c r="H728" i="42"/>
  <c r="N728" i="42" s="1"/>
  <c r="G728" i="42"/>
  <c r="F728" i="42"/>
  <c r="E728" i="42"/>
  <c r="A728" i="42"/>
  <c r="N726" i="42"/>
  <c r="M726" i="42"/>
  <c r="N719" i="42"/>
  <c r="L719" i="42"/>
  <c r="O718" i="42"/>
  <c r="N715" i="42"/>
  <c r="L715" i="42"/>
  <c r="G713" i="42"/>
  <c r="M713" i="42" s="1"/>
  <c r="E713" i="42"/>
  <c r="A713" i="42"/>
  <c r="N711" i="42"/>
  <c r="O709" i="42"/>
  <c r="O711" i="42" s="1"/>
  <c r="M709" i="42"/>
  <c r="M711" i="42" s="1"/>
  <c r="L709" i="42"/>
  <c r="L711" i="42" s="1"/>
  <c r="J709" i="42"/>
  <c r="I709" i="42"/>
  <c r="H709" i="42"/>
  <c r="A709" i="42"/>
  <c r="E327" i="21"/>
  <c r="F327" i="21"/>
  <c r="L327" i="21" s="1"/>
  <c r="O327" i="21" s="1"/>
  <c r="E328" i="21"/>
  <c r="F328" i="21"/>
  <c r="L328" i="21" s="1"/>
  <c r="O328" i="21" s="1"/>
  <c r="E329" i="21"/>
  <c r="F329" i="21"/>
  <c r="L329" i="21" s="1"/>
  <c r="O329" i="21" s="1"/>
  <c r="E330" i="21"/>
  <c r="F330" i="21"/>
  <c r="L330" i="21" s="1"/>
  <c r="O330" i="21" s="1"/>
  <c r="E331" i="21"/>
  <c r="F331" i="21"/>
  <c r="L331" i="21" s="1"/>
  <c r="E332" i="21"/>
  <c r="F332" i="21"/>
  <c r="L332" i="21" s="1"/>
  <c r="O332" i="21" s="1"/>
  <c r="E333" i="21"/>
  <c r="F333" i="21"/>
  <c r="L333" i="21" s="1"/>
  <c r="O333" i="21" s="1"/>
  <c r="E334" i="21"/>
  <c r="F334" i="21"/>
  <c r="L334" i="21" s="1"/>
  <c r="O334" i="21" s="1"/>
  <c r="E336" i="21"/>
  <c r="F336" i="21"/>
  <c r="L336" i="21" s="1"/>
  <c r="O336" i="21" s="1"/>
  <c r="F326" i="21"/>
  <c r="L326" i="21" s="1"/>
  <c r="O326" i="21" s="1"/>
  <c r="E326" i="21"/>
  <c r="A327" i="21"/>
  <c r="A328" i="21"/>
  <c r="A329" i="21"/>
  <c r="A330" i="21"/>
  <c r="A331" i="21"/>
  <c r="A332" i="21"/>
  <c r="A333" i="21"/>
  <c r="A334" i="21"/>
  <c r="A336" i="21"/>
  <c r="A316" i="21"/>
  <c r="E316" i="21"/>
  <c r="G316" i="21"/>
  <c r="M316" i="21" s="1"/>
  <c r="O316" i="21" s="1"/>
  <c r="O355" i="21"/>
  <c r="N355" i="21" s="1"/>
  <c r="N337" i="21"/>
  <c r="M337" i="21"/>
  <c r="A326" i="21"/>
  <c r="N321" i="21"/>
  <c r="L321" i="21"/>
  <c r="O320" i="21"/>
  <c r="N317" i="21"/>
  <c r="L317" i="21"/>
  <c r="G315" i="21"/>
  <c r="M315" i="21" s="1"/>
  <c r="O315" i="21" s="1"/>
  <c r="E315" i="21"/>
  <c r="A315" i="21"/>
  <c r="O313" i="21"/>
  <c r="N313" i="21"/>
  <c r="M312" i="21"/>
  <c r="M313" i="21" s="1"/>
  <c r="L312" i="21"/>
  <c r="L313" i="21" s="1"/>
  <c r="A309" i="21"/>
  <c r="N972" i="42" l="1"/>
  <c r="N974" i="42" s="1"/>
  <c r="N844" i="42"/>
  <c r="N846" i="42" s="1"/>
  <c r="L475" i="21"/>
  <c r="L445" i="21"/>
  <c r="N464" i="21"/>
  <c r="N466" i="21" s="1"/>
  <c r="N415" i="21"/>
  <c r="L813" i="42"/>
  <c r="L815" i="42" s="1"/>
  <c r="N940" i="42"/>
  <c r="N942" i="42" s="1"/>
  <c r="L337" i="21"/>
  <c r="O331" i="21"/>
  <c r="O337" i="21" s="1"/>
  <c r="L876" i="42"/>
  <c r="L878" i="42" s="1"/>
  <c r="N908" i="42"/>
  <c r="N910" i="42" s="1"/>
  <c r="N876" i="42"/>
  <c r="N878" i="42" s="1"/>
  <c r="L940" i="42"/>
  <c r="L942" i="42" s="1"/>
  <c r="L751" i="42"/>
  <c r="L753" i="42" s="1"/>
  <c r="L415" i="21"/>
  <c r="M903" i="42"/>
  <c r="L720" i="42"/>
  <c r="L722" i="42" s="1"/>
  <c r="N782" i="42"/>
  <c r="N784" i="42" s="1"/>
  <c r="N404" i="21"/>
  <c r="N406" i="21" s="1"/>
  <c r="N392" i="21" s="1"/>
  <c r="N813" i="42"/>
  <c r="N815" i="42" s="1"/>
  <c r="N369" i="21"/>
  <c r="N371" i="21" s="1"/>
  <c r="L434" i="21"/>
  <c r="L436" i="21" s="1"/>
  <c r="M445" i="21"/>
  <c r="M475" i="21"/>
  <c r="N434" i="21"/>
  <c r="N436" i="21" s="1"/>
  <c r="N445" i="21"/>
  <c r="N475" i="21"/>
  <c r="L908" i="42"/>
  <c r="L910" i="42" s="1"/>
  <c r="L464" i="21"/>
  <c r="L466" i="21" s="1"/>
  <c r="L404" i="21"/>
  <c r="L406" i="21" s="1"/>
  <c r="M889" i="42"/>
  <c r="M985" i="42"/>
  <c r="N857" i="42"/>
  <c r="N831" i="42" s="1"/>
  <c r="M298" i="8"/>
  <c r="O298" i="8" s="1"/>
  <c r="O300" i="8" s="1"/>
  <c r="M302" i="8" s="1"/>
  <c r="N985" i="42"/>
  <c r="N921" i="42"/>
  <c r="L889" i="42"/>
  <c r="O296" i="8"/>
  <c r="L309" i="8"/>
  <c r="L311" i="8" s="1"/>
  <c r="O311" i="8" s="1"/>
  <c r="N305" i="8"/>
  <c r="N307" i="8" s="1"/>
  <c r="M319" i="8"/>
  <c r="O318" i="8" s="1"/>
  <c r="L296" i="8"/>
  <c r="L305" i="8" s="1"/>
  <c r="L307" i="8" s="1"/>
  <c r="O468" i="21"/>
  <c r="L471" i="21"/>
  <c r="O471" i="21" s="1"/>
  <c r="O457" i="21"/>
  <c r="O459" i="21" s="1"/>
  <c r="M461" i="21" s="1"/>
  <c r="M459" i="21"/>
  <c r="O438" i="21"/>
  <c r="L441" i="21"/>
  <c r="O441" i="21" s="1"/>
  <c r="M429" i="21"/>
  <c r="O427" i="21"/>
  <c r="O429" i="21" s="1"/>
  <c r="M431" i="21" s="1"/>
  <c r="M415" i="21"/>
  <c r="O397" i="21"/>
  <c r="O399" i="21" s="1"/>
  <c r="M401" i="21" s="1"/>
  <c r="M399" i="21"/>
  <c r="L411" i="21"/>
  <c r="O411" i="21" s="1"/>
  <c r="L369" i="21"/>
  <c r="L371" i="21" s="1"/>
  <c r="L381" i="21"/>
  <c r="O381" i="21" s="1"/>
  <c r="M385" i="21"/>
  <c r="N322" i="21"/>
  <c r="N324" i="21" s="1"/>
  <c r="L385" i="21"/>
  <c r="O383" i="21"/>
  <c r="O362" i="21"/>
  <c r="O364" i="21" s="1"/>
  <c r="M366" i="21" s="1"/>
  <c r="M364" i="21"/>
  <c r="N385" i="21"/>
  <c r="O384" i="21"/>
  <c r="O317" i="21"/>
  <c r="M319" i="21" s="1"/>
  <c r="O319" i="21" s="1"/>
  <c r="O321" i="21" s="1"/>
  <c r="O322" i="21" s="1"/>
  <c r="L322" i="21"/>
  <c r="L324" i="21" s="1"/>
  <c r="L825" i="42"/>
  <c r="M953" i="42"/>
  <c r="L794" i="42"/>
  <c r="N889" i="42"/>
  <c r="L921" i="42"/>
  <c r="L953" i="42"/>
  <c r="M921" i="42"/>
  <c r="N953" i="42"/>
  <c r="L985" i="42"/>
  <c r="M825" i="42"/>
  <c r="L961" i="42"/>
  <c r="L963" i="42" s="1"/>
  <c r="L972" i="42" s="1"/>
  <c r="L974" i="42" s="1"/>
  <c r="M961" i="42"/>
  <c r="M963" i="42" s="1"/>
  <c r="L979" i="42"/>
  <c r="O979" i="42" s="1"/>
  <c r="O976" i="42"/>
  <c r="M967" i="42"/>
  <c r="O965" i="42"/>
  <c r="O967" i="42" s="1"/>
  <c r="M969" i="42" s="1"/>
  <c r="M935" i="42"/>
  <c r="O933" i="42"/>
  <c r="O935" i="42" s="1"/>
  <c r="M937" i="42" s="1"/>
  <c r="L947" i="42"/>
  <c r="O947" i="42" s="1"/>
  <c r="O944" i="42"/>
  <c r="O901" i="42"/>
  <c r="O903" i="42" s="1"/>
  <c r="M905" i="42" s="1"/>
  <c r="L915" i="42"/>
  <c r="O915" i="42" s="1"/>
  <c r="O912" i="42"/>
  <c r="M777" i="42"/>
  <c r="M808" i="42"/>
  <c r="M871" i="42"/>
  <c r="L883" i="42"/>
  <c r="O883" i="42" s="1"/>
  <c r="O880" i="42"/>
  <c r="O869" i="42"/>
  <c r="O871" i="42" s="1"/>
  <c r="M873" i="42" s="1"/>
  <c r="L782" i="42"/>
  <c r="L784" i="42" s="1"/>
  <c r="L857" i="42"/>
  <c r="M857" i="42"/>
  <c r="N751" i="42"/>
  <c r="N753" i="42" s="1"/>
  <c r="L844" i="42"/>
  <c r="L846" i="42" s="1"/>
  <c r="N763" i="42"/>
  <c r="L763" i="42"/>
  <c r="N794" i="42"/>
  <c r="N825" i="42"/>
  <c r="M763" i="42"/>
  <c r="M794" i="42"/>
  <c r="O837" i="42"/>
  <c r="O839" i="42" s="1"/>
  <c r="M841" i="42" s="1"/>
  <c r="M839" i="42"/>
  <c r="O848" i="42"/>
  <c r="L851" i="42"/>
  <c r="O851" i="42" s="1"/>
  <c r="L819" i="42"/>
  <c r="O819" i="42" s="1"/>
  <c r="O817" i="42"/>
  <c r="O806" i="42"/>
  <c r="O808" i="42" s="1"/>
  <c r="M810" i="42" s="1"/>
  <c r="L788" i="42"/>
  <c r="O788" i="42" s="1"/>
  <c r="O786" i="42"/>
  <c r="O775" i="42"/>
  <c r="O777" i="42" s="1"/>
  <c r="M779" i="42" s="1"/>
  <c r="L757" i="42"/>
  <c r="O757" i="42" s="1"/>
  <c r="O755" i="42"/>
  <c r="O744" i="42"/>
  <c r="O746" i="42" s="1"/>
  <c r="M748" i="42" s="1"/>
  <c r="M746" i="42"/>
  <c r="N720" i="42"/>
  <c r="N722" i="42" s="1"/>
  <c r="N732" i="42"/>
  <c r="O724" i="42"/>
  <c r="L726" i="42"/>
  <c r="O726" i="42" s="1"/>
  <c r="O728" i="42"/>
  <c r="O730" i="42"/>
  <c r="M715" i="42"/>
  <c r="O713" i="42"/>
  <c r="O715" i="42" s="1"/>
  <c r="M717" i="42" s="1"/>
  <c r="M732" i="42"/>
  <c r="L732" i="42"/>
  <c r="M317" i="21"/>
  <c r="N959" i="42" l="1"/>
  <c r="N895" i="42"/>
  <c r="N452" i="21"/>
  <c r="N927" i="42"/>
  <c r="O415" i="21"/>
  <c r="O475" i="21"/>
  <c r="O445" i="21"/>
  <c r="N769" i="42"/>
  <c r="N863" i="42"/>
  <c r="N738" i="42"/>
  <c r="N422" i="21"/>
  <c r="N357" i="21"/>
  <c r="O889" i="42"/>
  <c r="O825" i="42"/>
  <c r="O857" i="42"/>
  <c r="O985" i="42"/>
  <c r="M300" i="8"/>
  <c r="O953" i="42"/>
  <c r="M296" i="8"/>
  <c r="O309" i="8"/>
  <c r="O321" i="8"/>
  <c r="N321" i="8" s="1"/>
  <c r="M304" i="8"/>
  <c r="O302" i="8"/>
  <c r="O304" i="8" s="1"/>
  <c r="O305" i="8" s="1"/>
  <c r="L452" i="21"/>
  <c r="M463" i="21"/>
  <c r="M464" i="21" s="1"/>
  <c r="M466" i="21" s="1"/>
  <c r="O461" i="21"/>
  <c r="O463" i="21" s="1"/>
  <c r="O464" i="21" s="1"/>
  <c r="L422" i="21"/>
  <c r="M433" i="21"/>
  <c r="M434" i="21" s="1"/>
  <c r="M436" i="21" s="1"/>
  <c r="O431" i="21"/>
  <c r="O433" i="21" s="1"/>
  <c r="O434" i="21" s="1"/>
  <c r="M403" i="21"/>
  <c r="M404" i="21" s="1"/>
  <c r="M406" i="21" s="1"/>
  <c r="O401" i="21"/>
  <c r="O403" i="21" s="1"/>
  <c r="O404" i="21" s="1"/>
  <c r="L392" i="21"/>
  <c r="L357" i="21"/>
  <c r="M368" i="21"/>
  <c r="M369" i="21" s="1"/>
  <c r="M371" i="21" s="1"/>
  <c r="O366" i="21"/>
  <c r="O368" i="21" s="1"/>
  <c r="O369" i="21" s="1"/>
  <c r="O385" i="21"/>
  <c r="M321" i="21"/>
  <c r="M322" i="21" s="1"/>
  <c r="M324" i="21" s="1"/>
  <c r="N800" i="42"/>
  <c r="O921" i="42"/>
  <c r="L959" i="42"/>
  <c r="O961" i="42"/>
  <c r="O963" i="42" s="1"/>
  <c r="M971" i="42"/>
  <c r="M972" i="42" s="1"/>
  <c r="M974" i="42" s="1"/>
  <c r="O969" i="42"/>
  <c r="O971" i="42" s="1"/>
  <c r="L927" i="42"/>
  <c r="M939" i="42"/>
  <c r="M940" i="42" s="1"/>
  <c r="M942" i="42" s="1"/>
  <c r="O937" i="42"/>
  <c r="O939" i="42" s="1"/>
  <c r="O940" i="42" s="1"/>
  <c r="M907" i="42"/>
  <c r="M908" i="42" s="1"/>
  <c r="M910" i="42" s="1"/>
  <c r="O905" i="42"/>
  <c r="O907" i="42" s="1"/>
  <c r="O908" i="42" s="1"/>
  <c r="L895" i="42"/>
  <c r="O873" i="42"/>
  <c r="O875" i="42" s="1"/>
  <c r="O876" i="42" s="1"/>
  <c r="M875" i="42"/>
  <c r="M876" i="42" s="1"/>
  <c r="M878" i="42" s="1"/>
  <c r="L863" i="42"/>
  <c r="O794" i="42"/>
  <c r="L831" i="42"/>
  <c r="O763" i="42"/>
  <c r="O841" i="42"/>
  <c r="O843" i="42" s="1"/>
  <c r="O844" i="42" s="1"/>
  <c r="M843" i="42"/>
  <c r="M844" i="42" s="1"/>
  <c r="M846" i="42" s="1"/>
  <c r="M812" i="42"/>
  <c r="M813" i="42" s="1"/>
  <c r="M815" i="42" s="1"/>
  <c r="O810" i="42"/>
  <c r="O812" i="42" s="1"/>
  <c r="O813" i="42" s="1"/>
  <c r="L800" i="42"/>
  <c r="M781" i="42"/>
  <c r="M782" i="42" s="1"/>
  <c r="M784" i="42" s="1"/>
  <c r="O779" i="42"/>
  <c r="O781" i="42" s="1"/>
  <c r="O782" i="42" s="1"/>
  <c r="L769" i="42"/>
  <c r="O748" i="42"/>
  <c r="O750" i="42" s="1"/>
  <c r="O751" i="42" s="1"/>
  <c r="M750" i="42"/>
  <c r="M751" i="42" s="1"/>
  <c r="M753" i="42" s="1"/>
  <c r="L738" i="42"/>
  <c r="O732" i="42"/>
  <c r="O717" i="42"/>
  <c r="O719" i="42" s="1"/>
  <c r="O720" i="42" s="1"/>
  <c r="M719" i="42"/>
  <c r="M720" i="42" s="1"/>
  <c r="M722" i="42" s="1"/>
  <c r="L707" i="42"/>
  <c r="O736" i="42"/>
  <c r="N736" i="42" s="1"/>
  <c r="N707" i="42" s="1"/>
  <c r="M305" i="8" l="1"/>
  <c r="M307" i="8" s="1"/>
  <c r="M452" i="21"/>
  <c r="O466" i="21"/>
  <c r="O452" i="21" s="1"/>
  <c r="M422" i="21"/>
  <c r="O436" i="21"/>
  <c r="O422" i="21" s="1"/>
  <c r="M392" i="21"/>
  <c r="O406" i="21"/>
  <c r="O392" i="21" s="1"/>
  <c r="M357" i="21"/>
  <c r="O371" i="21"/>
  <c r="O357" i="21" s="1"/>
  <c r="O972" i="42"/>
  <c r="M959" i="42"/>
  <c r="O974" i="42"/>
  <c r="O959" i="42" s="1"/>
  <c r="M927" i="42"/>
  <c r="O942" i="42"/>
  <c r="O927" i="42" s="1"/>
  <c r="M895" i="42"/>
  <c r="O910" i="42"/>
  <c r="O895" i="42" s="1"/>
  <c r="M863" i="42"/>
  <c r="O878" i="42"/>
  <c r="O863" i="42" s="1"/>
  <c r="M831" i="42"/>
  <c r="O846" i="42"/>
  <c r="O831" i="42" s="1"/>
  <c r="M800" i="42"/>
  <c r="O815" i="42"/>
  <c r="O800" i="42" s="1"/>
  <c r="M769" i="42"/>
  <c r="O784" i="42"/>
  <c r="O769" i="42" s="1"/>
  <c r="M738" i="42"/>
  <c r="O753" i="42"/>
  <c r="O738" i="42" s="1"/>
  <c r="M707" i="42"/>
  <c r="O722" i="42"/>
  <c r="O707" i="42" s="1"/>
  <c r="O324" i="21"/>
  <c r="O307" i="8" l="1"/>
  <c r="M254" i="21" l="1"/>
  <c r="L254" i="21"/>
  <c r="M283" i="21"/>
  <c r="M284" i="21" s="1"/>
  <c r="L283" i="21"/>
  <c r="L284" i="21" s="1"/>
  <c r="A297" i="21"/>
  <c r="O308" i="21"/>
  <c r="N308" i="21" s="1"/>
  <c r="N299" i="21"/>
  <c r="M299" i="21"/>
  <c r="L297" i="21"/>
  <c r="L299" i="21" s="1"/>
  <c r="N292" i="21"/>
  <c r="L292" i="21"/>
  <c r="O291" i="21"/>
  <c r="N288" i="21"/>
  <c r="L288" i="21"/>
  <c r="O284" i="21"/>
  <c r="N284" i="21"/>
  <c r="O299" i="21" l="1"/>
  <c r="O288" i="21"/>
  <c r="M290" i="21" s="1"/>
  <c r="M292" i="21" s="1"/>
  <c r="N293" i="21"/>
  <c r="N295" i="21" s="1"/>
  <c r="L293" i="21"/>
  <c r="L295" i="21" s="1"/>
  <c r="M288" i="21"/>
  <c r="O290" i="21" l="1"/>
  <c r="O292" i="21" s="1"/>
  <c r="O293" i="21" s="1"/>
  <c r="M293" i="21"/>
  <c r="M295" i="21" s="1"/>
  <c r="D58" i="14"/>
  <c r="F58" i="14"/>
  <c r="F57" i="14"/>
  <c r="D57" i="14"/>
  <c r="B56" i="18" l="1"/>
  <c r="B57" i="18"/>
  <c r="O295" i="21"/>
  <c r="M10" i="44" l="1"/>
  <c r="G57" i="14" s="1"/>
  <c r="G58" i="14"/>
  <c r="N10" i="44"/>
  <c r="H57" i="14" s="1"/>
  <c r="O10" i="44" l="1"/>
  <c r="D9" i="12" l="1"/>
  <c r="D10" i="12"/>
  <c r="D11" i="12"/>
  <c r="D12" i="12"/>
  <c r="C14" i="12"/>
  <c r="C19" i="12" l="1"/>
  <c r="D13" i="12"/>
  <c r="J25" i="14" l="1"/>
  <c r="J23" i="14"/>
  <c r="J32" i="14"/>
  <c r="J42" i="14"/>
  <c r="J24" i="14"/>
  <c r="J31" i="14"/>
  <c r="J60" i="14"/>
  <c r="J55" i="14"/>
  <c r="J30" i="14"/>
  <c r="J51" i="14"/>
  <c r="J48" i="14"/>
  <c r="J50" i="14"/>
  <c r="J49" i="14"/>
  <c r="J18" i="14"/>
  <c r="J21" i="14"/>
  <c r="J22" i="14"/>
  <c r="J26" i="14"/>
  <c r="J39" i="14"/>
  <c r="J53" i="14"/>
  <c r="J46" i="14"/>
  <c r="J34" i="14"/>
  <c r="J45" i="14"/>
  <c r="J19" i="14"/>
  <c r="J27" i="14"/>
  <c r="J54" i="14"/>
  <c r="J20" i="14"/>
  <c r="J28" i="14"/>
  <c r="J16" i="14"/>
  <c r="J37" i="14"/>
  <c r="J12" i="14"/>
  <c r="J57" i="14"/>
  <c r="J43" i="14"/>
  <c r="J29" i="14"/>
  <c r="J15" i="14"/>
  <c r="J52" i="14"/>
  <c r="J41" i="14"/>
  <c r="J36" i="14"/>
  <c r="J13" i="14"/>
  <c r="J35" i="14"/>
  <c r="J11" i="14"/>
  <c r="J58" i="14"/>
  <c r="J38" i="14"/>
  <c r="J10" i="14"/>
  <c r="M42" i="14" l="1"/>
  <c r="P42" i="14" s="1"/>
  <c r="L42" i="14"/>
  <c r="O42" i="14" s="1"/>
  <c r="K42" i="14"/>
  <c r="N42" i="14" s="1"/>
  <c r="M32" i="14"/>
  <c r="P32" i="14" s="1"/>
  <c r="L32" i="14"/>
  <c r="O32" i="14" s="1"/>
  <c r="K32" i="14"/>
  <c r="N32" i="14" s="1"/>
  <c r="Q32" i="14" s="1"/>
  <c r="M60" i="14"/>
  <c r="P60" i="14" s="1"/>
  <c r="L60" i="14"/>
  <c r="O60" i="14" s="1"/>
  <c r="K60" i="14"/>
  <c r="N60" i="14" s="1"/>
  <c r="E31" i="41" l="1"/>
  <c r="Q42" i="14"/>
  <c r="Q60" i="14"/>
  <c r="E13" i="41" s="1"/>
  <c r="H64" i="2"/>
  <c r="G64" i="2"/>
  <c r="F64" i="2"/>
  <c r="E64" i="2"/>
  <c r="A64" i="2"/>
  <c r="E214" i="2"/>
  <c r="F214" i="2"/>
  <c r="E215" i="2"/>
  <c r="F215" i="2"/>
  <c r="E216" i="2"/>
  <c r="F216" i="2"/>
  <c r="E217" i="2"/>
  <c r="F217" i="2"/>
  <c r="F247" i="2"/>
  <c r="E247" i="2"/>
  <c r="F213" i="2"/>
  <c r="E213" i="2"/>
  <c r="F151" i="2"/>
  <c r="E151" i="2"/>
  <c r="F121" i="2"/>
  <c r="E121" i="2"/>
  <c r="F91" i="2"/>
  <c r="E91" i="2"/>
  <c r="A214" i="2"/>
  <c r="A215" i="2"/>
  <c r="A216" i="2"/>
  <c r="A217" i="2"/>
  <c r="A247" i="2"/>
  <c r="A213" i="2"/>
  <c r="A151" i="2"/>
  <c r="A121" i="2"/>
  <c r="A91" i="2"/>
  <c r="G80" i="2"/>
  <c r="E80" i="2"/>
  <c r="G201" i="2"/>
  <c r="G202" i="2"/>
  <c r="E201" i="2"/>
  <c r="E202" i="2"/>
  <c r="G200" i="2"/>
  <c r="E200" i="2"/>
  <c r="G140" i="2"/>
  <c r="E140" i="2"/>
  <c r="G110" i="2"/>
  <c r="E110" i="2"/>
  <c r="G79" i="2"/>
  <c r="E79" i="2"/>
  <c r="A80" i="2"/>
  <c r="A201" i="2"/>
  <c r="A202" i="2"/>
  <c r="A200" i="2"/>
  <c r="A140" i="2"/>
  <c r="A110" i="2"/>
  <c r="A79" i="2"/>
  <c r="C230" i="2"/>
  <c r="C194" i="2"/>
  <c r="C134" i="2"/>
  <c r="C104" i="2"/>
  <c r="C73" i="2"/>
  <c r="C43" i="2"/>
  <c r="C59" i="18" l="1"/>
  <c r="U59" i="18" s="1"/>
  <c r="U58" i="18" s="1"/>
  <c r="A229" i="2"/>
  <c r="A193" i="2"/>
  <c r="A133" i="2"/>
  <c r="A103" i="2"/>
  <c r="A72" i="2"/>
  <c r="A42" i="2"/>
  <c r="K59" i="18" l="1"/>
  <c r="K58" i="18" s="1"/>
  <c r="M59" i="18"/>
  <c r="O59" i="18"/>
  <c r="O58" i="18" s="1"/>
  <c r="Q59" i="18"/>
  <c r="Q58" i="18" s="1"/>
  <c r="S59" i="18"/>
  <c r="S58" i="18" s="1"/>
  <c r="E28" i="14"/>
  <c r="A269" i="8"/>
  <c r="G269" i="8"/>
  <c r="E269" i="8"/>
  <c r="J265" i="8"/>
  <c r="I265" i="8"/>
  <c r="H265" i="8"/>
  <c r="A265" i="8"/>
  <c r="J264" i="8"/>
  <c r="I264" i="8"/>
  <c r="H264" i="8"/>
  <c r="A264" i="8"/>
  <c r="E691" i="42"/>
  <c r="A691" i="42"/>
  <c r="E686" i="42"/>
  <c r="F686" i="42"/>
  <c r="L686" i="42" s="1"/>
  <c r="O686" i="42" s="1"/>
  <c r="E687" i="42"/>
  <c r="F687" i="42"/>
  <c r="L687" i="42" s="1"/>
  <c r="O687" i="42" s="1"/>
  <c r="F685" i="42"/>
  <c r="L685" i="42" s="1"/>
  <c r="E685" i="42"/>
  <c r="A686" i="42"/>
  <c r="A687" i="42"/>
  <c r="A685" i="42"/>
  <c r="G674" i="42"/>
  <c r="M674" i="42" s="1"/>
  <c r="E674" i="42"/>
  <c r="A674" i="42"/>
  <c r="A670" i="42"/>
  <c r="H670" i="42"/>
  <c r="I670" i="42"/>
  <c r="J670" i="42"/>
  <c r="L670" i="42"/>
  <c r="L672" i="42" s="1"/>
  <c r="M670" i="42"/>
  <c r="M672" i="42" s="1"/>
  <c r="O670" i="42"/>
  <c r="O672" i="42" s="1"/>
  <c r="N672" i="42"/>
  <c r="L676" i="42"/>
  <c r="N676" i="42"/>
  <c r="O679" i="42"/>
  <c r="L680" i="42"/>
  <c r="N680" i="42"/>
  <c r="M689" i="42"/>
  <c r="N689" i="42"/>
  <c r="A698" i="42"/>
  <c r="G698" i="42"/>
  <c r="I698" i="42"/>
  <c r="L698" i="42"/>
  <c r="G699" i="42"/>
  <c r="I699" i="42"/>
  <c r="L699" i="42"/>
  <c r="A700" i="42"/>
  <c r="G700" i="42"/>
  <c r="I700" i="42"/>
  <c r="L700" i="42"/>
  <c r="G701" i="42"/>
  <c r="I701" i="42"/>
  <c r="L701" i="42"/>
  <c r="A702" i="42"/>
  <c r="G702" i="42"/>
  <c r="I702" i="42"/>
  <c r="L702" i="42"/>
  <c r="G703" i="42"/>
  <c r="I703" i="42"/>
  <c r="L703" i="42"/>
  <c r="F118" i="43"/>
  <c r="L118" i="43" s="1"/>
  <c r="E118" i="43"/>
  <c r="A118" i="43"/>
  <c r="G107" i="43"/>
  <c r="M107" i="43" s="1"/>
  <c r="E107" i="43"/>
  <c r="A107" i="43"/>
  <c r="J102" i="43"/>
  <c r="I102" i="43"/>
  <c r="H102" i="43"/>
  <c r="L102" i="43" s="1"/>
  <c r="A102" i="43"/>
  <c r="H103" i="43"/>
  <c r="L103" i="43" s="1"/>
  <c r="J103" i="43"/>
  <c r="I103" i="43"/>
  <c r="A103" i="43"/>
  <c r="M128" i="43"/>
  <c r="L128" i="43"/>
  <c r="I128" i="43"/>
  <c r="G128" i="43"/>
  <c r="M127" i="43"/>
  <c r="L127" i="43"/>
  <c r="J127" i="43"/>
  <c r="I127" i="43"/>
  <c r="H127" i="43"/>
  <c r="G127" i="43"/>
  <c r="A127" i="43"/>
  <c r="O122" i="43"/>
  <c r="N122" i="43"/>
  <c r="N124" i="43" s="1"/>
  <c r="M122" i="43"/>
  <c r="M124" i="43" s="1"/>
  <c r="L122" i="43"/>
  <c r="L124" i="43" s="1"/>
  <c r="H122" i="43"/>
  <c r="G122" i="43"/>
  <c r="F122" i="43"/>
  <c r="E122" i="43"/>
  <c r="A122" i="43"/>
  <c r="N120" i="43"/>
  <c r="M120" i="43"/>
  <c r="N113" i="43"/>
  <c r="L113" i="43"/>
  <c r="O112" i="43"/>
  <c r="N109" i="43"/>
  <c r="L109" i="43"/>
  <c r="N105" i="43"/>
  <c r="G103" i="43"/>
  <c r="G102" i="43"/>
  <c r="L681" i="42" l="1"/>
  <c r="L683" i="42" s="1"/>
  <c r="O124" i="43"/>
  <c r="N114" i="43"/>
  <c r="N116" i="43" s="1"/>
  <c r="O127" i="43"/>
  <c r="O130" i="43" s="1"/>
  <c r="N130" i="43" s="1"/>
  <c r="N100" i="43" s="1"/>
  <c r="L105" i="43"/>
  <c r="L114" i="43" s="1"/>
  <c r="L116" i="43" s="1"/>
  <c r="M102" i="43"/>
  <c r="O102" i="43" s="1"/>
  <c r="N681" i="42"/>
  <c r="N683" i="42" s="1"/>
  <c r="L689" i="42"/>
  <c r="O689" i="42" s="1"/>
  <c r="O685" i="42"/>
  <c r="M676" i="42"/>
  <c r="O674" i="42"/>
  <c r="O676" i="42" s="1"/>
  <c r="M678" i="42" s="1"/>
  <c r="M109" i="43"/>
  <c r="O107" i="43"/>
  <c r="O109" i="43" s="1"/>
  <c r="M111" i="43" s="1"/>
  <c r="L120" i="43"/>
  <c r="O120" i="43" s="1"/>
  <c r="O118" i="43"/>
  <c r="M103" i="43"/>
  <c r="O103" i="43" s="1"/>
  <c r="F218" i="8"/>
  <c r="E218" i="8"/>
  <c r="A218" i="8"/>
  <c r="G207" i="8"/>
  <c r="E207" i="8"/>
  <c r="A207" i="8"/>
  <c r="J203" i="8"/>
  <c r="I203" i="8"/>
  <c r="H203" i="8"/>
  <c r="A203" i="8"/>
  <c r="J202" i="8"/>
  <c r="I202" i="8"/>
  <c r="H202" i="8"/>
  <c r="A202" i="8"/>
  <c r="G645" i="42"/>
  <c r="M645" i="42" s="1"/>
  <c r="E645" i="42"/>
  <c r="A645" i="42"/>
  <c r="J641" i="42"/>
  <c r="I641" i="42"/>
  <c r="H641" i="42"/>
  <c r="L641" i="42" s="1"/>
  <c r="A641" i="42"/>
  <c r="G641" i="42"/>
  <c r="N643" i="42"/>
  <c r="L647" i="42"/>
  <c r="N647" i="42"/>
  <c r="O650" i="42"/>
  <c r="L651" i="42"/>
  <c r="N651" i="42"/>
  <c r="A656" i="42"/>
  <c r="E656" i="42"/>
  <c r="F656" i="42"/>
  <c r="L656" i="42"/>
  <c r="L658" i="42" s="1"/>
  <c r="O656" i="42"/>
  <c r="M658" i="42"/>
  <c r="N658" i="42"/>
  <c r="A660" i="42"/>
  <c r="E660" i="42"/>
  <c r="F660" i="42"/>
  <c r="G660" i="42"/>
  <c r="H660" i="42"/>
  <c r="L660" i="42"/>
  <c r="L662" i="42" s="1"/>
  <c r="M660" i="42"/>
  <c r="M662" i="42" s="1"/>
  <c r="N660" i="42"/>
  <c r="N662" i="42" s="1"/>
  <c r="O660" i="42"/>
  <c r="F186" i="8"/>
  <c r="E186" i="8"/>
  <c r="A186" i="8"/>
  <c r="G175" i="8"/>
  <c r="E175" i="8"/>
  <c r="A175" i="8"/>
  <c r="J171" i="8"/>
  <c r="I171" i="8"/>
  <c r="H171" i="8"/>
  <c r="A171" i="8"/>
  <c r="A130" i="8"/>
  <c r="E130" i="8"/>
  <c r="G130" i="8"/>
  <c r="G129" i="8"/>
  <c r="E129" i="8"/>
  <c r="A129" i="8"/>
  <c r="F623" i="42"/>
  <c r="E623" i="42"/>
  <c r="A623" i="42"/>
  <c r="F622" i="42"/>
  <c r="E622" i="42"/>
  <c r="A622" i="42"/>
  <c r="E611" i="42"/>
  <c r="G611" i="42"/>
  <c r="G610" i="42"/>
  <c r="E610" i="42"/>
  <c r="A611" i="42"/>
  <c r="A610" i="42"/>
  <c r="H605" i="42"/>
  <c r="I605" i="42"/>
  <c r="J605" i="42"/>
  <c r="H606" i="42"/>
  <c r="I606" i="42"/>
  <c r="J606" i="42"/>
  <c r="J604" i="42"/>
  <c r="I604" i="42"/>
  <c r="H604" i="42"/>
  <c r="A605" i="42"/>
  <c r="A606" i="42"/>
  <c r="A604" i="42"/>
  <c r="E584" i="42"/>
  <c r="A584" i="42"/>
  <c r="O658" i="42" l="1"/>
  <c r="M105" i="43"/>
  <c r="O105" i="43"/>
  <c r="M641" i="42"/>
  <c r="M643" i="42" s="1"/>
  <c r="O678" i="42"/>
  <c r="O680" i="42" s="1"/>
  <c r="O681" i="42" s="1"/>
  <c r="M680" i="42"/>
  <c r="M681" i="42" s="1"/>
  <c r="M683" i="42" s="1"/>
  <c r="O666" i="42"/>
  <c r="N666" i="42" s="1"/>
  <c r="N652" i="42"/>
  <c r="N654" i="42" s="1"/>
  <c r="M113" i="43"/>
  <c r="O111" i="43"/>
  <c r="O113" i="43" s="1"/>
  <c r="L100" i="43"/>
  <c r="O662" i="42"/>
  <c r="M647" i="42"/>
  <c r="O645" i="42"/>
  <c r="O647" i="42" s="1"/>
  <c r="M649" i="42" s="1"/>
  <c r="L643" i="42"/>
  <c r="L652" i="42" s="1"/>
  <c r="L654" i="42" s="1"/>
  <c r="O114" i="43" l="1"/>
  <c r="N639" i="42"/>
  <c r="M114" i="43"/>
  <c r="M116" i="43" s="1"/>
  <c r="M100" i="43" s="1"/>
  <c r="O641" i="42"/>
  <c r="O643" i="42" s="1"/>
  <c r="O683" i="42"/>
  <c r="L639" i="42"/>
  <c r="O649" i="42"/>
  <c r="O651" i="42" s="1"/>
  <c r="M651" i="42"/>
  <c r="M652" i="42" s="1"/>
  <c r="M654" i="42" s="1"/>
  <c r="O116" i="43" l="1"/>
  <c r="O100" i="43" s="1"/>
  <c r="O652" i="42"/>
  <c r="M639" i="42"/>
  <c r="O654" i="42"/>
  <c r="O639" i="42" s="1"/>
  <c r="F86" i="43" l="1"/>
  <c r="L86" i="43" s="1"/>
  <c r="E86" i="43"/>
  <c r="A86" i="43"/>
  <c r="E75" i="43"/>
  <c r="G75" i="43"/>
  <c r="M75" i="43" s="1"/>
  <c r="O75" i="43" s="1"/>
  <c r="G74" i="43"/>
  <c r="M74" i="43" s="1"/>
  <c r="E74" i="43"/>
  <c r="A75" i="43"/>
  <c r="A74" i="43"/>
  <c r="H70" i="43"/>
  <c r="L70" i="43" s="1"/>
  <c r="I70" i="43"/>
  <c r="J70" i="43"/>
  <c r="A70" i="43"/>
  <c r="J69" i="43"/>
  <c r="I69" i="43"/>
  <c r="H69" i="43"/>
  <c r="A69" i="43"/>
  <c r="E55" i="43"/>
  <c r="F55" i="43"/>
  <c r="L55" i="43" s="1"/>
  <c r="O55" i="43" s="1"/>
  <c r="F54" i="43"/>
  <c r="L54" i="43" s="1"/>
  <c r="E54" i="43"/>
  <c r="A55" i="43"/>
  <c r="A54" i="43"/>
  <c r="G43" i="43"/>
  <c r="M43" i="43" s="1"/>
  <c r="E43" i="43"/>
  <c r="A43" i="43"/>
  <c r="J39" i="43"/>
  <c r="I39" i="43"/>
  <c r="H39" i="43"/>
  <c r="L39" i="43" s="1"/>
  <c r="A39" i="43"/>
  <c r="A25" i="43"/>
  <c r="E25" i="43"/>
  <c r="F25" i="43"/>
  <c r="L25" i="43" s="1"/>
  <c r="O25" i="43" s="1"/>
  <c r="F24" i="43"/>
  <c r="L24" i="43" s="1"/>
  <c r="E24" i="43"/>
  <c r="A24" i="43"/>
  <c r="G13" i="43"/>
  <c r="M13" i="43" s="1"/>
  <c r="E13" i="43"/>
  <c r="A13" i="43"/>
  <c r="J9" i="43"/>
  <c r="I9" i="43"/>
  <c r="H9" i="43"/>
  <c r="A9" i="43"/>
  <c r="L96" i="43"/>
  <c r="I96" i="43"/>
  <c r="G96" i="43"/>
  <c r="L95" i="43"/>
  <c r="I95" i="43"/>
  <c r="G95" i="43"/>
  <c r="A95" i="43"/>
  <c r="O90" i="43"/>
  <c r="N90" i="43"/>
  <c r="N92" i="43" s="1"/>
  <c r="M90" i="43"/>
  <c r="M92" i="43" s="1"/>
  <c r="L90" i="43"/>
  <c r="L92" i="43" s="1"/>
  <c r="H90" i="43"/>
  <c r="G90" i="43"/>
  <c r="F90" i="43"/>
  <c r="E90" i="43"/>
  <c r="A90" i="43"/>
  <c r="N88" i="43"/>
  <c r="M88" i="43"/>
  <c r="N81" i="43"/>
  <c r="L81" i="43"/>
  <c r="O80" i="43"/>
  <c r="N77" i="43"/>
  <c r="L77" i="43"/>
  <c r="N72" i="43"/>
  <c r="G70" i="43"/>
  <c r="G69" i="43"/>
  <c r="O59" i="43"/>
  <c r="N59" i="43"/>
  <c r="N61" i="43" s="1"/>
  <c r="M59" i="43"/>
  <c r="M61" i="43" s="1"/>
  <c r="L59" i="43"/>
  <c r="L61" i="43" s="1"/>
  <c r="H59" i="43"/>
  <c r="G59" i="43"/>
  <c r="F59" i="43"/>
  <c r="E59" i="43"/>
  <c r="A59" i="43"/>
  <c r="N57" i="43"/>
  <c r="M57" i="43"/>
  <c r="N49" i="43"/>
  <c r="L49" i="43"/>
  <c r="O48" i="43"/>
  <c r="N45" i="43"/>
  <c r="L45" i="43"/>
  <c r="N41" i="43"/>
  <c r="G39" i="43"/>
  <c r="O29" i="43"/>
  <c r="N29" i="43"/>
  <c r="N31" i="43" s="1"/>
  <c r="M29" i="43"/>
  <c r="M31" i="43" s="1"/>
  <c r="L29" i="43"/>
  <c r="L31" i="43" s="1"/>
  <c r="H29" i="43"/>
  <c r="G29" i="43"/>
  <c r="F29" i="43"/>
  <c r="E29" i="43"/>
  <c r="A29" i="43"/>
  <c r="N27" i="43"/>
  <c r="M27" i="43"/>
  <c r="N19" i="43"/>
  <c r="L19" i="43"/>
  <c r="O18" i="43"/>
  <c r="N15" i="43"/>
  <c r="L15" i="43"/>
  <c r="N11" i="43"/>
  <c r="G9" i="43"/>
  <c r="O65" i="43" l="1"/>
  <c r="N65" i="43" s="1"/>
  <c r="N20" i="43"/>
  <c r="N22" i="43" s="1"/>
  <c r="M69" i="43"/>
  <c r="E692" i="42"/>
  <c r="A692" i="42"/>
  <c r="A693" i="42"/>
  <c r="H692" i="42"/>
  <c r="N692" i="42" s="1"/>
  <c r="E693" i="42"/>
  <c r="A585" i="42"/>
  <c r="E586" i="42"/>
  <c r="E585" i="42"/>
  <c r="A586" i="42"/>
  <c r="F692" i="42"/>
  <c r="L692" i="42" s="1"/>
  <c r="G692" i="42"/>
  <c r="M692" i="42" s="1"/>
  <c r="M9" i="43"/>
  <c r="M11" i="43" s="1"/>
  <c r="O35" i="43"/>
  <c r="N35" i="43" s="1"/>
  <c r="N50" i="43"/>
  <c r="N52" i="43" s="1"/>
  <c r="N82" i="43"/>
  <c r="N84" i="43" s="1"/>
  <c r="L9" i="43"/>
  <c r="L11" i="43" s="1"/>
  <c r="L20" i="43" s="1"/>
  <c r="L22" i="43" s="1"/>
  <c r="L69" i="43"/>
  <c r="L72" i="43" s="1"/>
  <c r="L82" i="43" s="1"/>
  <c r="L84" i="43" s="1"/>
  <c r="O61" i="43"/>
  <c r="M70" i="43"/>
  <c r="O70" i="43" s="1"/>
  <c r="O54" i="43"/>
  <c r="L57" i="43"/>
  <c r="O57" i="43" s="1"/>
  <c r="O74" i="43"/>
  <c r="O77" i="43" s="1"/>
  <c r="M79" i="43" s="1"/>
  <c r="M77" i="43"/>
  <c r="L88" i="43"/>
  <c r="O88" i="43" s="1"/>
  <c r="O86" i="43"/>
  <c r="O31" i="43"/>
  <c r="O24" i="43"/>
  <c r="L27" i="43"/>
  <c r="O27" i="43" s="1"/>
  <c r="O13" i="43"/>
  <c r="O15" i="43" s="1"/>
  <c r="M17" i="43" s="1"/>
  <c r="M15" i="43"/>
  <c r="O43" i="43"/>
  <c r="O45" i="43" s="1"/>
  <c r="M47" i="43" s="1"/>
  <c r="M45" i="43"/>
  <c r="O92" i="43"/>
  <c r="L41" i="43"/>
  <c r="L50" i="43" s="1"/>
  <c r="L52" i="43" s="1"/>
  <c r="M39" i="43"/>
  <c r="M41" i="43" s="1"/>
  <c r="N7" i="43" l="1"/>
  <c r="N37" i="43"/>
  <c r="H585" i="42" s="1"/>
  <c r="H691" i="42"/>
  <c r="N691" i="42" s="1"/>
  <c r="H584" i="42"/>
  <c r="M72" i="43"/>
  <c r="O692" i="42"/>
  <c r="O69" i="43"/>
  <c r="O72" i="43" s="1"/>
  <c r="O9" i="43"/>
  <c r="O11" i="43" s="1"/>
  <c r="L7" i="43"/>
  <c r="M49" i="43"/>
  <c r="M50" i="43" s="1"/>
  <c r="M52" i="43" s="1"/>
  <c r="M37" i="43" s="1"/>
  <c r="G585" i="42" s="1"/>
  <c r="O47" i="43"/>
  <c r="O49" i="43" s="1"/>
  <c r="O39" i="43"/>
  <c r="O41" i="43" s="1"/>
  <c r="L37" i="43"/>
  <c r="F585" i="42" s="1"/>
  <c r="M19" i="43"/>
  <c r="M20" i="43" s="1"/>
  <c r="M22" i="43" s="1"/>
  <c r="O17" i="43"/>
  <c r="O19" i="43" s="1"/>
  <c r="M81" i="43"/>
  <c r="O79" i="43"/>
  <c r="O81" i="43" s="1"/>
  <c r="L67" i="43"/>
  <c r="M82" i="43" l="1"/>
  <c r="M84" i="43" s="1"/>
  <c r="O84" i="43" s="1"/>
  <c r="F691" i="42"/>
  <c r="L691" i="42" s="1"/>
  <c r="F584" i="42"/>
  <c r="F586" i="42"/>
  <c r="F693" i="42"/>
  <c r="L693" i="42" s="1"/>
  <c r="O82" i="43"/>
  <c r="O50" i="43"/>
  <c r="O52" i="43"/>
  <c r="O37" i="43" s="1"/>
  <c r="M7" i="43"/>
  <c r="O22" i="43"/>
  <c r="O7" i="43" s="1"/>
  <c r="O20" i="43"/>
  <c r="M67" i="43" l="1"/>
  <c r="G693" i="42" s="1"/>
  <c r="M693" i="42" s="1"/>
  <c r="G691" i="42"/>
  <c r="M691" i="42" s="1"/>
  <c r="O691" i="42" s="1"/>
  <c r="G584" i="42"/>
  <c r="M584" i="42" s="1"/>
  <c r="L695" i="42"/>
  <c r="L584" i="42"/>
  <c r="L585" i="42"/>
  <c r="M585" i="42"/>
  <c r="N585" i="42"/>
  <c r="L586" i="42"/>
  <c r="H583" i="42"/>
  <c r="N583" i="42" s="1"/>
  <c r="G583" i="42"/>
  <c r="M583" i="42" s="1"/>
  <c r="F583" i="42"/>
  <c r="L583" i="42" s="1"/>
  <c r="E583" i="42"/>
  <c r="A583" i="42"/>
  <c r="E576" i="42"/>
  <c r="F576" i="42"/>
  <c r="L576" i="42" s="1"/>
  <c r="O576" i="42" s="1"/>
  <c r="E577" i="42"/>
  <c r="F577" i="42"/>
  <c r="L577" i="42" s="1"/>
  <c r="O577" i="42" s="1"/>
  <c r="E578" i="42"/>
  <c r="F578" i="42"/>
  <c r="L578" i="42" s="1"/>
  <c r="O578" i="42" s="1"/>
  <c r="E579" i="42"/>
  <c r="F579" i="42"/>
  <c r="L579" i="42" s="1"/>
  <c r="O579" i="42" s="1"/>
  <c r="F575" i="42"/>
  <c r="L575" i="42" s="1"/>
  <c r="E575" i="42"/>
  <c r="A576" i="42"/>
  <c r="A577" i="42"/>
  <c r="A578" i="42"/>
  <c r="A579" i="42"/>
  <c r="A575" i="42"/>
  <c r="A564" i="42"/>
  <c r="E564" i="42"/>
  <c r="G564" i="42"/>
  <c r="M564" i="42" s="1"/>
  <c r="O564" i="42" s="1"/>
  <c r="G563" i="42"/>
  <c r="M563" i="42" s="1"/>
  <c r="E563" i="42"/>
  <c r="A563" i="42"/>
  <c r="H559" i="42"/>
  <c r="L559" i="42" s="1"/>
  <c r="I559" i="42"/>
  <c r="J559" i="42"/>
  <c r="J558" i="42"/>
  <c r="I558" i="42"/>
  <c r="H558" i="42"/>
  <c r="L558" i="42" s="1"/>
  <c r="A559" i="42"/>
  <c r="A558" i="42"/>
  <c r="G558" i="42"/>
  <c r="G559" i="42"/>
  <c r="N561" i="42"/>
  <c r="L566" i="42"/>
  <c r="N566" i="42"/>
  <c r="O569" i="42"/>
  <c r="L570" i="42"/>
  <c r="N570" i="42"/>
  <c r="M581" i="42"/>
  <c r="N581" i="42"/>
  <c r="N584" i="42"/>
  <c r="A591" i="42"/>
  <c r="G591" i="42"/>
  <c r="I591" i="42"/>
  <c r="L591" i="42"/>
  <c r="G592" i="42"/>
  <c r="I592" i="42"/>
  <c r="L592" i="42"/>
  <c r="A593" i="42"/>
  <c r="G593" i="42"/>
  <c r="I593" i="42"/>
  <c r="L593" i="42"/>
  <c r="G594" i="42"/>
  <c r="I594" i="42"/>
  <c r="L594" i="42"/>
  <c r="A595" i="42"/>
  <c r="G595" i="42"/>
  <c r="I595" i="42"/>
  <c r="L595" i="42"/>
  <c r="G596" i="42"/>
  <c r="I596" i="42"/>
  <c r="L596" i="42"/>
  <c r="A597" i="42"/>
  <c r="G597" i="42"/>
  <c r="I597" i="42"/>
  <c r="L597" i="42"/>
  <c r="G598" i="42"/>
  <c r="I598" i="42"/>
  <c r="L598" i="42"/>
  <c r="G604" i="42"/>
  <c r="L604" i="42"/>
  <c r="G605" i="42"/>
  <c r="L605" i="42"/>
  <c r="G606" i="42"/>
  <c r="N608" i="42"/>
  <c r="M610" i="42"/>
  <c r="M611" i="42"/>
  <c r="O611" i="42" s="1"/>
  <c r="L613" i="42"/>
  <c r="N613" i="42"/>
  <c r="O616" i="42"/>
  <c r="L617" i="42"/>
  <c r="N617" i="42"/>
  <c r="L622" i="42"/>
  <c r="L623" i="42"/>
  <c r="O623" i="42" s="1"/>
  <c r="M625" i="42"/>
  <c r="N625" i="42"/>
  <c r="A627" i="42"/>
  <c r="E627" i="42"/>
  <c r="F627" i="42"/>
  <c r="G627" i="42"/>
  <c r="H627" i="42"/>
  <c r="L627" i="42"/>
  <c r="L629" i="42" s="1"/>
  <c r="M627" i="42"/>
  <c r="M629" i="42" s="1"/>
  <c r="N627" i="42"/>
  <c r="N629" i="42" s="1"/>
  <c r="O627" i="42"/>
  <c r="A632" i="42"/>
  <c r="G632" i="42"/>
  <c r="I632" i="42"/>
  <c r="L632" i="42"/>
  <c r="G633" i="42"/>
  <c r="I633" i="42"/>
  <c r="L633" i="42"/>
  <c r="A634" i="42"/>
  <c r="G634" i="42"/>
  <c r="I634" i="42"/>
  <c r="L634" i="42"/>
  <c r="G635" i="42"/>
  <c r="I635" i="42"/>
  <c r="L635" i="42"/>
  <c r="E142" i="8"/>
  <c r="F142" i="8"/>
  <c r="E143" i="8"/>
  <c r="F143" i="8"/>
  <c r="E144" i="8"/>
  <c r="F144" i="8"/>
  <c r="E145" i="8"/>
  <c r="F145" i="8"/>
  <c r="E146" i="8"/>
  <c r="F146" i="8"/>
  <c r="F141" i="8"/>
  <c r="E141" i="8"/>
  <c r="A142" i="8"/>
  <c r="A143" i="8"/>
  <c r="A144" i="8"/>
  <c r="A145" i="8"/>
  <c r="A146" i="8"/>
  <c r="A141" i="8"/>
  <c r="A103" i="8"/>
  <c r="A104" i="8"/>
  <c r="E103" i="8"/>
  <c r="F103" i="8"/>
  <c r="E104" i="8"/>
  <c r="F104" i="8"/>
  <c r="F102" i="8"/>
  <c r="E102" i="8"/>
  <c r="A102" i="8"/>
  <c r="E91" i="8"/>
  <c r="G91" i="8"/>
  <c r="G90" i="8"/>
  <c r="E90" i="8"/>
  <c r="A91" i="8"/>
  <c r="A90" i="8"/>
  <c r="J85" i="8"/>
  <c r="I85" i="8"/>
  <c r="H85" i="8"/>
  <c r="A85" i="8"/>
  <c r="H86" i="8"/>
  <c r="I86" i="8"/>
  <c r="J86" i="8"/>
  <c r="J84" i="8"/>
  <c r="I84" i="8"/>
  <c r="H84" i="8"/>
  <c r="A86" i="8"/>
  <c r="A84" i="8"/>
  <c r="G586" i="42" l="1"/>
  <c r="M586" i="42" s="1"/>
  <c r="M588" i="42" s="1"/>
  <c r="L668" i="42"/>
  <c r="M695" i="42"/>
  <c r="M668" i="42" s="1"/>
  <c r="N571" i="42"/>
  <c r="N573" i="42" s="1"/>
  <c r="M559" i="42"/>
  <c r="O559" i="42" s="1"/>
  <c r="N618" i="42"/>
  <c r="N620" i="42" s="1"/>
  <c r="M558" i="42"/>
  <c r="L606" i="42"/>
  <c r="L608" i="42" s="1"/>
  <c r="L618" i="42" s="1"/>
  <c r="L620" i="42" s="1"/>
  <c r="M613" i="42"/>
  <c r="O610" i="42"/>
  <c r="O613" i="42" s="1"/>
  <c r="M615" i="42" s="1"/>
  <c r="M617" i="42" s="1"/>
  <c r="M604" i="42"/>
  <c r="M605" i="42"/>
  <c r="O605" i="42" s="1"/>
  <c r="M606" i="42"/>
  <c r="O629" i="42"/>
  <c r="O584" i="42"/>
  <c r="O585" i="42"/>
  <c r="O583" i="42"/>
  <c r="L588" i="42"/>
  <c r="M566" i="42"/>
  <c r="O563" i="42"/>
  <c r="O566" i="42" s="1"/>
  <c r="M568" i="42" s="1"/>
  <c r="O568" i="42" s="1"/>
  <c r="O570" i="42" s="1"/>
  <c r="O622" i="42"/>
  <c r="L625" i="42"/>
  <c r="O625" i="42" s="1"/>
  <c r="O575" i="42"/>
  <c r="L581" i="42"/>
  <c r="O581" i="42" s="1"/>
  <c r="L561" i="42"/>
  <c r="L571" i="42" s="1"/>
  <c r="L573" i="42" s="1"/>
  <c r="M561" i="42" l="1"/>
  <c r="O558" i="42"/>
  <c r="O561" i="42" s="1"/>
  <c r="O571" i="42" s="1"/>
  <c r="O615" i="42"/>
  <c r="O617" i="42" s="1"/>
  <c r="M608" i="42"/>
  <c r="M618" i="42" s="1"/>
  <c r="M620" i="42" s="1"/>
  <c r="M602" i="42" s="1"/>
  <c r="O606" i="42"/>
  <c r="O604" i="42"/>
  <c r="M570" i="42"/>
  <c r="L556" i="42"/>
  <c r="L602" i="42"/>
  <c r="O608" i="42" l="1"/>
  <c r="O618" i="42" s="1"/>
  <c r="M571" i="42"/>
  <c r="M573" i="42" s="1"/>
  <c r="M556" i="42" s="1"/>
  <c r="O620" i="42"/>
  <c r="O573" i="42" l="1"/>
  <c r="A29" i="8"/>
  <c r="A30" i="8"/>
  <c r="A31" i="8"/>
  <c r="A32" i="8"/>
  <c r="A33" i="8"/>
  <c r="C11" i="15"/>
  <c r="F70" i="8"/>
  <c r="E70" i="8"/>
  <c r="A70" i="8"/>
  <c r="G59" i="8"/>
  <c r="E59" i="8"/>
  <c r="A59" i="8"/>
  <c r="J55" i="8"/>
  <c r="I55" i="8"/>
  <c r="H55" i="8"/>
  <c r="A55" i="8"/>
  <c r="G42" i="8"/>
  <c r="G43" i="8"/>
  <c r="F27" i="8"/>
  <c r="E27" i="8"/>
  <c r="A27" i="8"/>
  <c r="E29" i="8"/>
  <c r="F29" i="8"/>
  <c r="E30" i="8"/>
  <c r="F30" i="8"/>
  <c r="E31" i="8"/>
  <c r="F31" i="8"/>
  <c r="E32" i="8"/>
  <c r="F32" i="8"/>
  <c r="E33" i="8"/>
  <c r="F33" i="8"/>
  <c r="F28" i="8"/>
  <c r="E28" i="8"/>
  <c r="A28" i="8"/>
  <c r="E16" i="8"/>
  <c r="G16" i="8"/>
  <c r="G15" i="8"/>
  <c r="E15" i="8"/>
  <c r="A16" i="8"/>
  <c r="A15" i="8"/>
  <c r="J9" i="8"/>
  <c r="I9" i="8"/>
  <c r="H9" i="8"/>
  <c r="J11" i="8"/>
  <c r="I11" i="8"/>
  <c r="H11" i="8"/>
  <c r="A11" i="8"/>
  <c r="A9" i="8"/>
  <c r="J10" i="8"/>
  <c r="I10" i="8"/>
  <c r="H10" i="8"/>
  <c r="A10" i="8"/>
  <c r="F55" i="14" l="1"/>
  <c r="D55" i="14"/>
  <c r="B54" i="18" l="1"/>
  <c r="F46" i="14"/>
  <c r="D46" i="14"/>
  <c r="F39" i="14"/>
  <c r="F36" i="14"/>
  <c r="F37" i="14"/>
  <c r="F38" i="14"/>
  <c r="F35" i="14"/>
  <c r="F34" i="14"/>
  <c r="D38" i="14"/>
  <c r="D39" i="14"/>
  <c r="D37" i="14"/>
  <c r="D36" i="14"/>
  <c r="D35" i="14"/>
  <c r="D34" i="14"/>
  <c r="A194" i="21"/>
  <c r="J194" i="21"/>
  <c r="I194" i="21"/>
  <c r="H194" i="21"/>
  <c r="L194" i="21" s="1"/>
  <c r="E258" i="21"/>
  <c r="G258" i="21"/>
  <c r="G257" i="21"/>
  <c r="E257" i="21"/>
  <c r="A257" i="21"/>
  <c r="A258" i="21"/>
  <c r="A228" i="21"/>
  <c r="G198" i="21"/>
  <c r="E198" i="21"/>
  <c r="A198" i="21"/>
  <c r="F268" i="21"/>
  <c r="E268" i="21"/>
  <c r="A268" i="21"/>
  <c r="A240" i="21"/>
  <c r="A239" i="21"/>
  <c r="E181" i="21"/>
  <c r="F181" i="21"/>
  <c r="L181" i="21" s="1"/>
  <c r="O181" i="21" s="1"/>
  <c r="E180" i="21"/>
  <c r="A181" i="21"/>
  <c r="A180" i="21"/>
  <c r="F28" i="14"/>
  <c r="F29" i="14"/>
  <c r="F27" i="14"/>
  <c r="D28" i="14"/>
  <c r="D29" i="14"/>
  <c r="D27" i="14"/>
  <c r="F543" i="42"/>
  <c r="E543" i="42"/>
  <c r="A543" i="42"/>
  <c r="A423" i="42"/>
  <c r="A424" i="42"/>
  <c r="A425" i="42"/>
  <c r="A426" i="42"/>
  <c r="A427" i="42"/>
  <c r="A428" i="42"/>
  <c r="E423" i="42"/>
  <c r="F423" i="42"/>
  <c r="E424" i="42"/>
  <c r="F424" i="42"/>
  <c r="E425" i="42"/>
  <c r="F425" i="42"/>
  <c r="E426" i="42"/>
  <c r="F426" i="42"/>
  <c r="E427" i="42"/>
  <c r="F427" i="42"/>
  <c r="E428" i="42"/>
  <c r="F428" i="42"/>
  <c r="F422" i="42"/>
  <c r="E422" i="42"/>
  <c r="A422" i="42"/>
  <c r="E394" i="42"/>
  <c r="F394" i="42"/>
  <c r="A394" i="42"/>
  <c r="F393" i="42"/>
  <c r="E393" i="42"/>
  <c r="A393" i="42"/>
  <c r="E363" i="42"/>
  <c r="F363" i="42"/>
  <c r="E364" i="42"/>
  <c r="F364" i="42"/>
  <c r="E365" i="42"/>
  <c r="F365" i="42"/>
  <c r="A363" i="42"/>
  <c r="A364" i="42"/>
  <c r="A365" i="42"/>
  <c r="F362" i="42"/>
  <c r="E362" i="42"/>
  <c r="E332" i="42"/>
  <c r="F332" i="42"/>
  <c r="E333" i="42"/>
  <c r="F333" i="42"/>
  <c r="E334" i="42"/>
  <c r="F334" i="42"/>
  <c r="F331" i="42"/>
  <c r="E331" i="42"/>
  <c r="A332" i="42"/>
  <c r="A333" i="42"/>
  <c r="A334" i="42"/>
  <c r="A331" i="42"/>
  <c r="E301" i="42"/>
  <c r="F301" i="42"/>
  <c r="E302" i="42"/>
  <c r="F302" i="42"/>
  <c r="E303" i="42"/>
  <c r="F303" i="42"/>
  <c r="F300" i="42"/>
  <c r="E300" i="42"/>
  <c r="A301" i="42"/>
  <c r="A302" i="42"/>
  <c r="A303" i="42"/>
  <c r="A300" i="42"/>
  <c r="A362" i="42"/>
  <c r="E270" i="42"/>
  <c r="F270" i="42"/>
  <c r="E271" i="42"/>
  <c r="F271" i="42"/>
  <c r="E272" i="42"/>
  <c r="F272" i="42"/>
  <c r="F269" i="42"/>
  <c r="E269" i="42"/>
  <c r="A270" i="42"/>
  <c r="A271" i="42"/>
  <c r="A272" i="42"/>
  <c r="A269" i="42"/>
  <c r="E239" i="42"/>
  <c r="F239" i="42"/>
  <c r="E240" i="42"/>
  <c r="F240" i="42"/>
  <c r="E241" i="42"/>
  <c r="F241" i="42"/>
  <c r="A239" i="42"/>
  <c r="A240" i="42"/>
  <c r="A241" i="42"/>
  <c r="F238" i="42"/>
  <c r="E238" i="42"/>
  <c r="A238" i="42"/>
  <c r="E207" i="42"/>
  <c r="F207" i="42"/>
  <c r="E208" i="42"/>
  <c r="F208" i="42"/>
  <c r="E209" i="42"/>
  <c r="F209" i="42"/>
  <c r="A207" i="42"/>
  <c r="A208" i="42"/>
  <c r="A209" i="42"/>
  <c r="F206" i="42"/>
  <c r="E206" i="42"/>
  <c r="A206" i="42"/>
  <c r="E175" i="42"/>
  <c r="F175" i="42"/>
  <c r="E176" i="42"/>
  <c r="F176" i="42"/>
  <c r="E177" i="42"/>
  <c r="F177" i="42"/>
  <c r="A175" i="42"/>
  <c r="A176" i="42"/>
  <c r="A177" i="42"/>
  <c r="F174" i="42"/>
  <c r="E174" i="42"/>
  <c r="A174" i="42"/>
  <c r="E146" i="42"/>
  <c r="F146" i="42"/>
  <c r="F145" i="42"/>
  <c r="E145" i="42"/>
  <c r="A146" i="42"/>
  <c r="A145" i="42"/>
  <c r="F116" i="42"/>
  <c r="E116" i="42"/>
  <c r="A116" i="42"/>
  <c r="F87" i="42"/>
  <c r="E87" i="42"/>
  <c r="A87" i="42"/>
  <c r="A57" i="42"/>
  <c r="A58" i="42"/>
  <c r="A59" i="42"/>
  <c r="E57" i="42"/>
  <c r="F57" i="42"/>
  <c r="E58" i="42"/>
  <c r="F58" i="42"/>
  <c r="E59" i="42"/>
  <c r="F59" i="42"/>
  <c r="F56" i="42"/>
  <c r="E56" i="42"/>
  <c r="A56" i="42"/>
  <c r="F25" i="42"/>
  <c r="F26" i="42"/>
  <c r="F27" i="42"/>
  <c r="F24" i="42"/>
  <c r="E25" i="42"/>
  <c r="E26" i="42"/>
  <c r="E27" i="42"/>
  <c r="E24" i="42"/>
  <c r="A25" i="42"/>
  <c r="A26" i="42"/>
  <c r="A27" i="42"/>
  <c r="A24" i="42"/>
  <c r="E412" i="42"/>
  <c r="G412" i="42"/>
  <c r="A412" i="42"/>
  <c r="G411" i="42"/>
  <c r="E411" i="42"/>
  <c r="A411" i="42"/>
  <c r="G533" i="42"/>
  <c r="F533" i="42"/>
  <c r="G532" i="42"/>
  <c r="E532" i="42"/>
  <c r="G504" i="42"/>
  <c r="F504" i="42"/>
  <c r="G503" i="42"/>
  <c r="E503" i="42"/>
  <c r="G475" i="42"/>
  <c r="F475" i="42"/>
  <c r="G474" i="42"/>
  <c r="E474" i="42"/>
  <c r="G446" i="42"/>
  <c r="F446" i="42"/>
  <c r="G445" i="42"/>
  <c r="E445" i="42"/>
  <c r="G383" i="42"/>
  <c r="F383" i="42"/>
  <c r="G382" i="42"/>
  <c r="E382" i="42"/>
  <c r="G352" i="42"/>
  <c r="F352" i="42"/>
  <c r="G351" i="42"/>
  <c r="E351" i="42"/>
  <c r="G321" i="42"/>
  <c r="F321" i="42"/>
  <c r="G320" i="42"/>
  <c r="E320" i="42"/>
  <c r="G290" i="42"/>
  <c r="F290" i="42"/>
  <c r="G289" i="42"/>
  <c r="E289" i="42"/>
  <c r="G259" i="42"/>
  <c r="F259" i="42"/>
  <c r="G258" i="42"/>
  <c r="E258" i="42"/>
  <c r="G228" i="42"/>
  <c r="F228" i="42"/>
  <c r="G227" i="42"/>
  <c r="E227" i="42"/>
  <c r="G196" i="42"/>
  <c r="F196" i="42"/>
  <c r="G195" i="42"/>
  <c r="E195" i="42"/>
  <c r="G164" i="42"/>
  <c r="F164" i="42"/>
  <c r="G163" i="42"/>
  <c r="E163" i="42"/>
  <c r="G135" i="42"/>
  <c r="F135" i="42"/>
  <c r="G134" i="42"/>
  <c r="E134" i="42"/>
  <c r="G106" i="42"/>
  <c r="F106" i="42"/>
  <c r="G105" i="42"/>
  <c r="E105" i="42"/>
  <c r="G77" i="42"/>
  <c r="F77" i="42"/>
  <c r="G76" i="42"/>
  <c r="E76" i="42"/>
  <c r="G46" i="42"/>
  <c r="F46" i="42"/>
  <c r="G45" i="42"/>
  <c r="E45" i="42"/>
  <c r="A533" i="42"/>
  <c r="A532" i="42"/>
  <c r="A504" i="42"/>
  <c r="A503" i="42"/>
  <c r="A475" i="42"/>
  <c r="A474" i="42"/>
  <c r="A446" i="42"/>
  <c r="A445" i="42"/>
  <c r="A383" i="42"/>
  <c r="A382" i="42"/>
  <c r="A352" i="42"/>
  <c r="A351" i="42"/>
  <c r="A321" i="42"/>
  <c r="A320" i="42"/>
  <c r="A290" i="42"/>
  <c r="A289" i="42"/>
  <c r="A259" i="42"/>
  <c r="A258" i="42"/>
  <c r="A228" i="42"/>
  <c r="A227" i="42"/>
  <c r="A196" i="42"/>
  <c r="A195" i="42"/>
  <c r="A164" i="42"/>
  <c r="A163" i="42"/>
  <c r="A135" i="42"/>
  <c r="A134" i="42"/>
  <c r="A106" i="42"/>
  <c r="A105" i="42"/>
  <c r="A77" i="42"/>
  <c r="A76" i="42"/>
  <c r="A46" i="42"/>
  <c r="A45" i="42"/>
  <c r="A13" i="42"/>
  <c r="G13" i="42"/>
  <c r="F13" i="42"/>
  <c r="G12" i="42"/>
  <c r="E12" i="42"/>
  <c r="A12" i="42"/>
  <c r="B36" i="18" l="1"/>
  <c r="B27" i="18"/>
  <c r="B38" i="18"/>
  <c r="B35" i="18"/>
  <c r="B37" i="18"/>
  <c r="B28" i="18"/>
  <c r="B45" i="18"/>
  <c r="B33" i="18"/>
  <c r="B34" i="18"/>
  <c r="E348" i="21"/>
  <c r="E301" i="21"/>
  <c r="A301" i="21"/>
  <c r="E505" i="21"/>
  <c r="A505" i="21"/>
  <c r="H348" i="21"/>
  <c r="N348" i="21" s="1"/>
  <c r="A348" i="21"/>
  <c r="G348" i="21"/>
  <c r="M348" i="21" s="1"/>
  <c r="F348" i="21"/>
  <c r="L348" i="21" s="1"/>
  <c r="H339" i="21"/>
  <c r="N339" i="21" s="1"/>
  <c r="G339" i="21"/>
  <c r="M339" i="21" s="1"/>
  <c r="F339" i="21"/>
  <c r="L339" i="21" s="1"/>
  <c r="E339" i="21"/>
  <c r="A339" i="21"/>
  <c r="E244" i="21"/>
  <c r="A184" i="21"/>
  <c r="F243" i="21"/>
  <c r="G184" i="21"/>
  <c r="M184" i="21" s="1"/>
  <c r="H185" i="21"/>
  <c r="N185" i="21" s="1"/>
  <c r="F185" i="21"/>
  <c r="L185" i="21" s="1"/>
  <c r="G244" i="21"/>
  <c r="M244" i="21" s="1"/>
  <c r="A244" i="21"/>
  <c r="G243" i="21"/>
  <c r="E243" i="21"/>
  <c r="G185" i="21"/>
  <c r="M185" i="21" s="1"/>
  <c r="F184" i="21"/>
  <c r="L184" i="21" s="1"/>
  <c r="A185" i="21"/>
  <c r="A243" i="21"/>
  <c r="F244" i="21"/>
  <c r="L244" i="21" s="1"/>
  <c r="H243" i="21"/>
  <c r="E185" i="21"/>
  <c r="E184" i="21"/>
  <c r="H244" i="21"/>
  <c r="N244" i="21" s="1"/>
  <c r="H184" i="21"/>
  <c r="N184" i="21" s="1"/>
  <c r="A314" i="8"/>
  <c r="F314" i="8"/>
  <c r="L314" i="8" s="1"/>
  <c r="G314" i="8"/>
  <c r="M314" i="8" s="1"/>
  <c r="E314" i="8"/>
  <c r="L313" i="8"/>
  <c r="H314" i="8"/>
  <c r="N314" i="8" s="1"/>
  <c r="N313" i="8"/>
  <c r="F344" i="21"/>
  <c r="L344" i="21" s="1"/>
  <c r="F349" i="21"/>
  <c r="L349" i="21" s="1"/>
  <c r="E347" i="21"/>
  <c r="G344" i="21"/>
  <c r="M344" i="21" s="1"/>
  <c r="G349" i="21"/>
  <c r="M349" i="21" s="1"/>
  <c r="E349" i="21"/>
  <c r="H344" i="21"/>
  <c r="N344" i="21" s="1"/>
  <c r="H349" i="21"/>
  <c r="N349" i="21" s="1"/>
  <c r="E340" i="21"/>
  <c r="F341" i="21"/>
  <c r="L341" i="21" s="1"/>
  <c r="F345" i="21"/>
  <c r="L345" i="21" s="1"/>
  <c r="H340" i="21"/>
  <c r="N340" i="21" s="1"/>
  <c r="A341" i="21"/>
  <c r="G341" i="21"/>
  <c r="M341" i="21" s="1"/>
  <c r="G345" i="21"/>
  <c r="M345" i="21" s="1"/>
  <c r="G340" i="21"/>
  <c r="M340" i="21" s="1"/>
  <c r="A342" i="21"/>
  <c r="H341" i="21"/>
  <c r="N341" i="21" s="1"/>
  <c r="H345" i="21"/>
  <c r="N345" i="21" s="1"/>
  <c r="F340" i="21"/>
  <c r="L340" i="21" s="1"/>
  <c r="A343" i="21"/>
  <c r="G343" i="21"/>
  <c r="M343" i="21" s="1"/>
  <c r="E345" i="21"/>
  <c r="F342" i="21"/>
  <c r="L342" i="21" s="1"/>
  <c r="F346" i="21"/>
  <c r="L346" i="21" s="1"/>
  <c r="E341" i="21"/>
  <c r="A344" i="21"/>
  <c r="G342" i="21"/>
  <c r="M342" i="21" s="1"/>
  <c r="G346" i="21"/>
  <c r="M346" i="21" s="1"/>
  <c r="E342" i="21"/>
  <c r="A345" i="21"/>
  <c r="G347" i="21"/>
  <c r="M347" i="21" s="1"/>
  <c r="A349" i="21"/>
  <c r="H342" i="21"/>
  <c r="N342" i="21" s="1"/>
  <c r="H346" i="21"/>
  <c r="N346" i="21" s="1"/>
  <c r="E343" i="21"/>
  <c r="A346" i="21"/>
  <c r="F343" i="21"/>
  <c r="L343" i="21" s="1"/>
  <c r="F347" i="21"/>
  <c r="L347" i="21" s="1"/>
  <c r="E344" i="21"/>
  <c r="A347" i="21"/>
  <c r="H343" i="21"/>
  <c r="N343" i="21" s="1"/>
  <c r="H347" i="21"/>
  <c r="N347" i="21" s="1"/>
  <c r="E346" i="21"/>
  <c r="A340" i="21"/>
  <c r="M194" i="21"/>
  <c r="E108" i="8"/>
  <c r="A108" i="8"/>
  <c r="A109" i="8"/>
  <c r="A222" i="8"/>
  <c r="F222" i="8"/>
  <c r="F109" i="8"/>
  <c r="E222" i="8"/>
  <c r="E109" i="8"/>
  <c r="H222" i="8"/>
  <c r="G222" i="8"/>
  <c r="G109" i="8"/>
  <c r="G108" i="8"/>
  <c r="F108" i="8"/>
  <c r="A155" i="21"/>
  <c r="A144" i="21"/>
  <c r="E149" i="21"/>
  <c r="A142" i="21"/>
  <c r="E147" i="21"/>
  <c r="A154" i="21"/>
  <c r="A143" i="21"/>
  <c r="E148" i="21"/>
  <c r="A153" i="21"/>
  <c r="E157" i="21"/>
  <c r="E146" i="21"/>
  <c r="A152" i="21"/>
  <c r="E156" i="21"/>
  <c r="E145" i="21"/>
  <c r="A151" i="21"/>
  <c r="E155" i="21"/>
  <c r="E144" i="21"/>
  <c r="A150" i="21"/>
  <c r="E154" i="21"/>
  <c r="E143" i="21"/>
  <c r="A149" i="21"/>
  <c r="E142" i="21"/>
  <c r="A148" i="21"/>
  <c r="E153" i="21"/>
  <c r="A147" i="21"/>
  <c r="E152" i="21"/>
  <c r="A157" i="21"/>
  <c r="A146" i="21"/>
  <c r="E151" i="21"/>
  <c r="A156" i="21"/>
  <c r="A145" i="21"/>
  <c r="E150" i="21"/>
  <c r="E141" i="21"/>
  <c r="A141" i="21"/>
  <c r="O554" i="42"/>
  <c r="N554" i="42" s="1"/>
  <c r="O547" i="42"/>
  <c r="N547" i="42"/>
  <c r="N549" i="42" s="1"/>
  <c r="M547" i="42"/>
  <c r="M549" i="42" s="1"/>
  <c r="L547" i="42"/>
  <c r="L549" i="42" s="1"/>
  <c r="N545" i="42"/>
  <c r="M545" i="42"/>
  <c r="L543" i="42"/>
  <c r="N538" i="42"/>
  <c r="L538" i="42"/>
  <c r="O537" i="42"/>
  <c r="N534" i="42"/>
  <c r="L534" i="42"/>
  <c r="M533" i="42"/>
  <c r="O533" i="42" s="1"/>
  <c r="M532" i="42"/>
  <c r="O532" i="42" s="1"/>
  <c r="O530" i="42"/>
  <c r="N530" i="42"/>
  <c r="M530" i="42"/>
  <c r="L530" i="42"/>
  <c r="O525" i="42"/>
  <c r="N525" i="42" s="1"/>
  <c r="O518" i="42"/>
  <c r="N518" i="42"/>
  <c r="N520" i="42" s="1"/>
  <c r="M518" i="42"/>
  <c r="M520" i="42" s="1"/>
  <c r="L518" i="42"/>
  <c r="L520" i="42" s="1"/>
  <c r="N516" i="42"/>
  <c r="M516" i="42"/>
  <c r="L516" i="42"/>
  <c r="N509" i="42"/>
  <c r="L509" i="42"/>
  <c r="O508" i="42"/>
  <c r="N505" i="42"/>
  <c r="L505" i="42"/>
  <c r="M504" i="42"/>
  <c r="O504" i="42" s="1"/>
  <c r="M503" i="42"/>
  <c r="O503" i="42" s="1"/>
  <c r="O501" i="42"/>
  <c r="N501" i="42"/>
  <c r="M501" i="42"/>
  <c r="L501" i="42"/>
  <c r="O496" i="42"/>
  <c r="N496" i="42" s="1"/>
  <c r="O489" i="42"/>
  <c r="N489" i="42"/>
  <c r="N491" i="42" s="1"/>
  <c r="M489" i="42"/>
  <c r="M491" i="42" s="1"/>
  <c r="L489" i="42"/>
  <c r="L491" i="42" s="1"/>
  <c r="N487" i="42"/>
  <c r="M487" i="42"/>
  <c r="L487" i="42"/>
  <c r="N480" i="42"/>
  <c r="L480" i="42"/>
  <c r="O479" i="42"/>
  <c r="N476" i="42"/>
  <c r="L476" i="42"/>
  <c r="M475" i="42"/>
  <c r="O475" i="42" s="1"/>
  <c r="M474" i="42"/>
  <c r="O474" i="42" s="1"/>
  <c r="O472" i="42"/>
  <c r="N472" i="42"/>
  <c r="M472" i="42"/>
  <c r="L472" i="42"/>
  <c r="O467" i="42"/>
  <c r="N467" i="42" s="1"/>
  <c r="O460" i="42"/>
  <c r="N460" i="42"/>
  <c r="N462" i="42" s="1"/>
  <c r="M460" i="42"/>
  <c r="M462" i="42" s="1"/>
  <c r="L460" i="42"/>
  <c r="L462" i="42" s="1"/>
  <c r="N458" i="42"/>
  <c r="M458" i="42"/>
  <c r="L458" i="42"/>
  <c r="N451" i="42"/>
  <c r="L451" i="42"/>
  <c r="O450" i="42"/>
  <c r="N447" i="42"/>
  <c r="L447" i="42"/>
  <c r="M446" i="42"/>
  <c r="O446" i="42" s="1"/>
  <c r="M445" i="42"/>
  <c r="O445" i="42" s="1"/>
  <c r="O443" i="42"/>
  <c r="N443" i="42"/>
  <c r="M443" i="42"/>
  <c r="L443" i="42"/>
  <c r="O438" i="42"/>
  <c r="N438" i="42" s="1"/>
  <c r="O431" i="42"/>
  <c r="N431" i="42"/>
  <c r="N433" i="42" s="1"/>
  <c r="M431" i="42"/>
  <c r="M433" i="42" s="1"/>
  <c r="L431" i="42"/>
  <c r="L433" i="42" s="1"/>
  <c r="N429" i="42"/>
  <c r="M429" i="42"/>
  <c r="L428" i="42"/>
  <c r="O428" i="42" s="1"/>
  <c r="L427" i="42"/>
  <c r="O427" i="42" s="1"/>
  <c r="L426" i="42"/>
  <c r="O426" i="42" s="1"/>
  <c r="L425" i="42"/>
  <c r="O425" i="42" s="1"/>
  <c r="L424" i="42"/>
  <c r="O424" i="42" s="1"/>
  <c r="L423" i="42"/>
  <c r="O423" i="42" s="1"/>
  <c r="L422" i="42"/>
  <c r="O422" i="42" s="1"/>
  <c r="N417" i="42"/>
  <c r="L417" i="42"/>
  <c r="O416" i="42"/>
  <c r="N413" i="42"/>
  <c r="L413" i="42"/>
  <c r="M412" i="42"/>
  <c r="O412" i="42" s="1"/>
  <c r="M411" i="42"/>
  <c r="O411" i="42" s="1"/>
  <c r="N409" i="42"/>
  <c r="M408" i="42"/>
  <c r="L408" i="42"/>
  <c r="L409" i="42" s="1"/>
  <c r="O404" i="42"/>
  <c r="N404" i="42" s="1"/>
  <c r="O397" i="42"/>
  <c r="N397" i="42"/>
  <c r="N399" i="42" s="1"/>
  <c r="M397" i="42"/>
  <c r="M399" i="42" s="1"/>
  <c r="L397" i="42"/>
  <c r="L399" i="42" s="1"/>
  <c r="N395" i="42"/>
  <c r="M395" i="42"/>
  <c r="L394" i="42"/>
  <c r="O394" i="42" s="1"/>
  <c r="L393" i="42"/>
  <c r="O393" i="42" s="1"/>
  <c r="N388" i="42"/>
  <c r="M388" i="42"/>
  <c r="L388" i="42"/>
  <c r="O387" i="42"/>
  <c r="O388" i="42" s="1"/>
  <c r="N384" i="42"/>
  <c r="L384" i="42"/>
  <c r="M383" i="42"/>
  <c r="O383" i="42" s="1"/>
  <c r="M382" i="42"/>
  <c r="O382" i="42" s="1"/>
  <c r="O380" i="42"/>
  <c r="N380" i="42"/>
  <c r="M380" i="42"/>
  <c r="L380" i="42"/>
  <c r="O375" i="42"/>
  <c r="N375" i="42" s="1"/>
  <c r="O368" i="42"/>
  <c r="N368" i="42"/>
  <c r="N370" i="42" s="1"/>
  <c r="M368" i="42"/>
  <c r="M370" i="42" s="1"/>
  <c r="L368" i="42"/>
  <c r="L370" i="42" s="1"/>
  <c r="N366" i="42"/>
  <c r="M366" i="42"/>
  <c r="L365" i="42"/>
  <c r="O365" i="42" s="1"/>
  <c r="L364" i="42"/>
  <c r="O364" i="42" s="1"/>
  <c r="L363" i="42"/>
  <c r="O363" i="42" s="1"/>
  <c r="L362" i="42"/>
  <c r="O362" i="42" s="1"/>
  <c r="N357" i="42"/>
  <c r="L357" i="42"/>
  <c r="O356" i="42"/>
  <c r="N353" i="42"/>
  <c r="L353" i="42"/>
  <c r="M352" i="42"/>
  <c r="O352" i="42" s="1"/>
  <c r="M351" i="42"/>
  <c r="O351" i="42" s="1"/>
  <c r="O349" i="42"/>
  <c r="N349" i="42"/>
  <c r="M349" i="42"/>
  <c r="L349" i="42"/>
  <c r="O344" i="42"/>
  <c r="N344" i="42" s="1"/>
  <c r="O337" i="42"/>
  <c r="N337" i="42"/>
  <c r="N339" i="42" s="1"/>
  <c r="M337" i="42"/>
  <c r="M339" i="42" s="1"/>
  <c r="L337" i="42"/>
  <c r="L339" i="42" s="1"/>
  <c r="N335" i="42"/>
  <c r="M335" i="42"/>
  <c r="L334" i="42"/>
  <c r="O334" i="42" s="1"/>
  <c r="L333" i="42"/>
  <c r="O333" i="42" s="1"/>
  <c r="L332" i="42"/>
  <c r="O332" i="42" s="1"/>
  <c r="L331" i="42"/>
  <c r="O331" i="42" s="1"/>
  <c r="N326" i="42"/>
  <c r="L326" i="42"/>
  <c r="O325" i="42"/>
  <c r="N322" i="42"/>
  <c r="L322" i="42"/>
  <c r="M321" i="42"/>
  <c r="O321" i="42" s="1"/>
  <c r="M320" i="42"/>
  <c r="O320" i="42" s="1"/>
  <c r="O318" i="42"/>
  <c r="N318" i="42"/>
  <c r="M318" i="42"/>
  <c r="L318" i="42"/>
  <c r="O313" i="42"/>
  <c r="N313" i="42" s="1"/>
  <c r="O306" i="42"/>
  <c r="N306" i="42"/>
  <c r="N308" i="42" s="1"/>
  <c r="M306" i="42"/>
  <c r="M308" i="42" s="1"/>
  <c r="L306" i="42"/>
  <c r="L308" i="42" s="1"/>
  <c r="N304" i="42"/>
  <c r="M304" i="42"/>
  <c r="L303" i="42"/>
  <c r="O303" i="42" s="1"/>
  <c r="L302" i="42"/>
  <c r="O302" i="42" s="1"/>
  <c r="L301" i="42"/>
  <c r="O301" i="42" s="1"/>
  <c r="L300" i="42"/>
  <c r="O300" i="42" s="1"/>
  <c r="N295" i="42"/>
  <c r="L295" i="42"/>
  <c r="O294" i="42"/>
  <c r="N291" i="42"/>
  <c r="L291" i="42"/>
  <c r="M290" i="42"/>
  <c r="O290" i="42" s="1"/>
  <c r="M289" i="42"/>
  <c r="O289" i="42" s="1"/>
  <c r="O287" i="42"/>
  <c r="N287" i="42"/>
  <c r="M287" i="42"/>
  <c r="L287" i="42"/>
  <c r="O282" i="42"/>
  <c r="N282" i="42" s="1"/>
  <c r="O275" i="42"/>
  <c r="N275" i="42"/>
  <c r="N277" i="42" s="1"/>
  <c r="M275" i="42"/>
  <c r="M277" i="42" s="1"/>
  <c r="L275" i="42"/>
  <c r="L277" i="42" s="1"/>
  <c r="F275" i="42"/>
  <c r="N273" i="42"/>
  <c r="M273" i="42"/>
  <c r="L272" i="42"/>
  <c r="O272" i="42" s="1"/>
  <c r="L271" i="42"/>
  <c r="O271" i="42" s="1"/>
  <c r="L270" i="42"/>
  <c r="O270" i="42" s="1"/>
  <c r="L269" i="42"/>
  <c r="O269" i="42" s="1"/>
  <c r="N264" i="42"/>
  <c r="L264" i="42"/>
  <c r="O263" i="42"/>
  <c r="N260" i="42"/>
  <c r="L260" i="42"/>
  <c r="M259" i="42"/>
  <c r="O259" i="42" s="1"/>
  <c r="M258" i="42"/>
  <c r="O258" i="42" s="1"/>
  <c r="O256" i="42"/>
  <c r="N256" i="42"/>
  <c r="M256" i="42"/>
  <c r="L256" i="42"/>
  <c r="O251" i="42"/>
  <c r="N251" i="42" s="1"/>
  <c r="O244" i="42"/>
  <c r="N244" i="42"/>
  <c r="N246" i="42" s="1"/>
  <c r="M244" i="42"/>
  <c r="M246" i="42" s="1"/>
  <c r="L244" i="42"/>
  <c r="L246" i="42" s="1"/>
  <c r="N242" i="42"/>
  <c r="M242" i="42"/>
  <c r="L241" i="42"/>
  <c r="O241" i="42" s="1"/>
  <c r="L240" i="42"/>
  <c r="O240" i="42" s="1"/>
  <c r="L239" i="42"/>
  <c r="O239" i="42" s="1"/>
  <c r="L238" i="42"/>
  <c r="O238" i="42" s="1"/>
  <c r="N233" i="42"/>
  <c r="L233" i="42"/>
  <c r="O232" i="42"/>
  <c r="N229" i="42"/>
  <c r="L229" i="42"/>
  <c r="M228" i="42"/>
  <c r="O228" i="42" s="1"/>
  <c r="M227" i="42"/>
  <c r="O227" i="42" s="1"/>
  <c r="O225" i="42"/>
  <c r="N225" i="42"/>
  <c r="M225" i="42"/>
  <c r="L225" i="42"/>
  <c r="O220" i="42"/>
  <c r="N220" i="42" s="1"/>
  <c r="O213" i="42"/>
  <c r="N213" i="42"/>
  <c r="N215" i="42" s="1"/>
  <c r="M213" i="42"/>
  <c r="M215" i="42" s="1"/>
  <c r="L213" i="42"/>
  <c r="L215" i="42" s="1"/>
  <c r="N211" i="42"/>
  <c r="M211" i="42"/>
  <c r="L209" i="42"/>
  <c r="O209" i="42" s="1"/>
  <c r="L208" i="42"/>
  <c r="O208" i="42" s="1"/>
  <c r="L207" i="42"/>
  <c r="O207" i="42" s="1"/>
  <c r="L206" i="42"/>
  <c r="O206" i="42" s="1"/>
  <c r="N201" i="42"/>
  <c r="L201" i="42"/>
  <c r="O200" i="42"/>
  <c r="N197" i="42"/>
  <c r="L197" i="42"/>
  <c r="M196" i="42"/>
  <c r="O196" i="42" s="1"/>
  <c r="M195" i="42"/>
  <c r="O195" i="42" s="1"/>
  <c r="O193" i="42"/>
  <c r="N193" i="42"/>
  <c r="M193" i="42"/>
  <c r="L193" i="42"/>
  <c r="O188" i="42"/>
  <c r="N188" i="42" s="1"/>
  <c r="L183" i="42"/>
  <c r="O181" i="42"/>
  <c r="N181" i="42"/>
  <c r="N183" i="42" s="1"/>
  <c r="M181" i="42"/>
  <c r="M183" i="42" s="1"/>
  <c r="N179" i="42"/>
  <c r="M179" i="42"/>
  <c r="L177" i="42"/>
  <c r="O177" i="42" s="1"/>
  <c r="L176" i="42"/>
  <c r="O176" i="42" s="1"/>
  <c r="L175" i="42"/>
  <c r="O175" i="42" s="1"/>
  <c r="L174" i="42"/>
  <c r="O174" i="42" s="1"/>
  <c r="N169" i="42"/>
  <c r="L169" i="42"/>
  <c r="O168" i="42"/>
  <c r="N165" i="42"/>
  <c r="L165" i="42"/>
  <c r="M164" i="42"/>
  <c r="O164" i="42" s="1"/>
  <c r="M163" i="42"/>
  <c r="O163" i="42" s="1"/>
  <c r="O161" i="42"/>
  <c r="N161" i="42"/>
  <c r="M161" i="42"/>
  <c r="L161" i="42"/>
  <c r="O156" i="42"/>
  <c r="N156" i="42" s="1"/>
  <c r="O149" i="42"/>
  <c r="N149" i="42"/>
  <c r="N151" i="42" s="1"/>
  <c r="M149" i="42"/>
  <c r="M151" i="42" s="1"/>
  <c r="L149" i="42"/>
  <c r="L151" i="42" s="1"/>
  <c r="N147" i="42"/>
  <c r="M147" i="42"/>
  <c r="L146" i="42"/>
  <c r="O146" i="42" s="1"/>
  <c r="L145" i="42"/>
  <c r="O145" i="42" s="1"/>
  <c r="N140" i="42"/>
  <c r="L140" i="42"/>
  <c r="O139" i="42"/>
  <c r="N136" i="42"/>
  <c r="L136" i="42"/>
  <c r="M135" i="42"/>
  <c r="O135" i="42" s="1"/>
  <c r="M134" i="42"/>
  <c r="O134" i="42" s="1"/>
  <c r="O132" i="42"/>
  <c r="N132" i="42"/>
  <c r="M132" i="42"/>
  <c r="L132" i="42"/>
  <c r="O127" i="42"/>
  <c r="N127" i="42" s="1"/>
  <c r="O120" i="42"/>
  <c r="N120" i="42"/>
  <c r="N122" i="42" s="1"/>
  <c r="M120" i="42"/>
  <c r="M122" i="42" s="1"/>
  <c r="L120" i="42"/>
  <c r="L122" i="42" s="1"/>
  <c r="F120" i="42"/>
  <c r="N118" i="42"/>
  <c r="M118" i="42"/>
  <c r="L116" i="42"/>
  <c r="N111" i="42"/>
  <c r="L111" i="42"/>
  <c r="O110" i="42"/>
  <c r="N107" i="42"/>
  <c r="L107" i="42"/>
  <c r="M106" i="42"/>
  <c r="O106" i="42" s="1"/>
  <c r="M105" i="42"/>
  <c r="O105" i="42" s="1"/>
  <c r="O103" i="42"/>
  <c r="N103" i="42"/>
  <c r="M103" i="42"/>
  <c r="L103" i="42"/>
  <c r="O98" i="42"/>
  <c r="N98" i="42" s="1"/>
  <c r="O91" i="42"/>
  <c r="N91" i="42"/>
  <c r="N93" i="42" s="1"/>
  <c r="M91" i="42"/>
  <c r="M93" i="42" s="1"/>
  <c r="L91" i="42"/>
  <c r="L93" i="42" s="1"/>
  <c r="F91" i="42"/>
  <c r="N89" i="42"/>
  <c r="M89" i="42"/>
  <c r="L87" i="42"/>
  <c r="N82" i="42"/>
  <c r="L82" i="42"/>
  <c r="O81" i="42"/>
  <c r="N78" i="42"/>
  <c r="L78" i="42"/>
  <c r="M77" i="42"/>
  <c r="O77" i="42" s="1"/>
  <c r="M76" i="42"/>
  <c r="O76" i="42" s="1"/>
  <c r="O78" i="42" s="1"/>
  <c r="M80" i="42" s="1"/>
  <c r="O74" i="42"/>
  <c r="N74" i="42"/>
  <c r="M74" i="42"/>
  <c r="L74" i="42"/>
  <c r="O69" i="42"/>
  <c r="N69" i="42" s="1"/>
  <c r="O62" i="42"/>
  <c r="N62" i="42"/>
  <c r="N64" i="42" s="1"/>
  <c r="M62" i="42"/>
  <c r="M64" i="42" s="1"/>
  <c r="L62" i="42"/>
  <c r="L64" i="42" s="1"/>
  <c r="F62" i="42"/>
  <c r="N60" i="42"/>
  <c r="M60" i="42"/>
  <c r="L59" i="42"/>
  <c r="O59" i="42" s="1"/>
  <c r="L58" i="42"/>
  <c r="O58" i="42" s="1"/>
  <c r="L57" i="42"/>
  <c r="O57" i="42" s="1"/>
  <c r="L56" i="42"/>
  <c r="O56" i="42" s="1"/>
  <c r="N51" i="42"/>
  <c r="L51" i="42"/>
  <c r="O50" i="42"/>
  <c r="N47" i="42"/>
  <c r="L47" i="42"/>
  <c r="M46" i="42"/>
  <c r="O46" i="42" s="1"/>
  <c r="M45" i="42"/>
  <c r="O45" i="42" s="1"/>
  <c r="O43" i="42"/>
  <c r="N43" i="42"/>
  <c r="M43" i="42"/>
  <c r="L43" i="42"/>
  <c r="O38" i="42"/>
  <c r="N38" i="42" s="1"/>
  <c r="O31" i="42"/>
  <c r="N31" i="42"/>
  <c r="N33" i="42" s="1"/>
  <c r="M31" i="42"/>
  <c r="M33" i="42" s="1"/>
  <c r="L31" i="42"/>
  <c r="L33" i="42" s="1"/>
  <c r="F31" i="42"/>
  <c r="N29" i="42"/>
  <c r="M29" i="42"/>
  <c r="L27" i="42"/>
  <c r="O27" i="42" s="1"/>
  <c r="L26" i="42"/>
  <c r="O26" i="42" s="1"/>
  <c r="L25" i="42"/>
  <c r="O25" i="42" s="1"/>
  <c r="L24" i="42"/>
  <c r="O24" i="42" s="1"/>
  <c r="N19" i="42"/>
  <c r="L19" i="42"/>
  <c r="O18" i="42"/>
  <c r="N15" i="42"/>
  <c r="L15" i="42"/>
  <c r="M13" i="42"/>
  <c r="O13" i="42" s="1"/>
  <c r="M12" i="42"/>
  <c r="O12" i="42" s="1"/>
  <c r="O10" i="42"/>
  <c r="N10" i="42"/>
  <c r="M10" i="42"/>
  <c r="L10" i="42"/>
  <c r="F115" i="21"/>
  <c r="L115" i="21" s="1"/>
  <c r="L116" i="21" s="1"/>
  <c r="M119" i="21"/>
  <c r="L119" i="21"/>
  <c r="N118" i="21"/>
  <c r="O118" i="21" s="1"/>
  <c r="O119" i="21" s="1"/>
  <c r="H118" i="21"/>
  <c r="G118" i="21"/>
  <c r="N115" i="21"/>
  <c r="N116" i="21" s="1"/>
  <c r="M115" i="21"/>
  <c r="M116" i="21" s="1"/>
  <c r="E115" i="21"/>
  <c r="A115" i="21"/>
  <c r="N113" i="21"/>
  <c r="M113" i="21"/>
  <c r="O112" i="21"/>
  <c r="L112" i="21"/>
  <c r="O111" i="21"/>
  <c r="L111" i="21"/>
  <c r="O110" i="21"/>
  <c r="L110" i="21"/>
  <c r="O109" i="21"/>
  <c r="L109" i="21"/>
  <c r="F109" i="21"/>
  <c r="E109" i="21"/>
  <c r="A109" i="21"/>
  <c r="N104" i="21"/>
  <c r="L104" i="21"/>
  <c r="O103" i="21"/>
  <c r="N100" i="21"/>
  <c r="L100" i="21"/>
  <c r="O99" i="21"/>
  <c r="M99" i="21"/>
  <c r="A99" i="21"/>
  <c r="O98" i="21"/>
  <c r="M98" i="21"/>
  <c r="A98" i="21"/>
  <c r="N96" i="21"/>
  <c r="O95" i="21"/>
  <c r="O96" i="21" s="1"/>
  <c r="M95" i="21"/>
  <c r="M96" i="21" s="1"/>
  <c r="L95" i="21"/>
  <c r="L96" i="21" s="1"/>
  <c r="J95" i="21"/>
  <c r="I95" i="21"/>
  <c r="H95" i="21"/>
  <c r="A95" i="21"/>
  <c r="M91" i="21"/>
  <c r="L91" i="21"/>
  <c r="N90" i="21"/>
  <c r="O90" i="21" s="1"/>
  <c r="O91" i="21" s="1"/>
  <c r="H90" i="21"/>
  <c r="G90" i="21"/>
  <c r="N87" i="21"/>
  <c r="N88" i="21" s="1"/>
  <c r="L87" i="21"/>
  <c r="L88" i="21" s="1"/>
  <c r="G87" i="21"/>
  <c r="M87" i="21" s="1"/>
  <c r="E87" i="21"/>
  <c r="A87" i="21"/>
  <c r="N85" i="21"/>
  <c r="M85" i="21"/>
  <c r="O84" i="21"/>
  <c r="L84" i="21"/>
  <c r="O83" i="21"/>
  <c r="L83" i="21"/>
  <c r="O82" i="21"/>
  <c r="L82" i="21"/>
  <c r="O81" i="21"/>
  <c r="L81" i="21"/>
  <c r="F81" i="21"/>
  <c r="E81" i="21"/>
  <c r="A81" i="21"/>
  <c r="N76" i="21"/>
  <c r="L76" i="21"/>
  <c r="O75" i="21"/>
  <c r="N72" i="21"/>
  <c r="L72" i="21"/>
  <c r="N68" i="21"/>
  <c r="O68" i="21"/>
  <c r="M68" i="21"/>
  <c r="L68" i="21"/>
  <c r="G58" i="21"/>
  <c r="M58" i="21" s="1"/>
  <c r="M60" i="21" s="1"/>
  <c r="L58" i="21"/>
  <c r="E58" i="21"/>
  <c r="A58" i="21"/>
  <c r="M63" i="21"/>
  <c r="L63" i="21"/>
  <c r="N62" i="21"/>
  <c r="N63" i="21" s="1"/>
  <c r="H62" i="21"/>
  <c r="G62" i="21"/>
  <c r="N58" i="21"/>
  <c r="N60" i="21" s="1"/>
  <c r="N56" i="21"/>
  <c r="M56" i="21"/>
  <c r="L55" i="21"/>
  <c r="O55" i="21" s="1"/>
  <c r="L54" i="21"/>
  <c r="O54" i="21" s="1"/>
  <c r="L53" i="21"/>
  <c r="O53" i="21" s="1"/>
  <c r="L52" i="21"/>
  <c r="O52" i="21" s="1"/>
  <c r="F52" i="21"/>
  <c r="E52" i="21"/>
  <c r="A52" i="21"/>
  <c r="N47" i="21"/>
  <c r="L47" i="21"/>
  <c r="O46" i="21"/>
  <c r="N43" i="21"/>
  <c r="L43" i="21"/>
  <c r="M42" i="21"/>
  <c r="A42" i="21"/>
  <c r="N38" i="21"/>
  <c r="L37" i="21"/>
  <c r="M33" i="21"/>
  <c r="L33" i="21"/>
  <c r="N32" i="21"/>
  <c r="O32" i="21" s="1"/>
  <c r="O33" i="21" s="1"/>
  <c r="H32" i="21"/>
  <c r="G32" i="21"/>
  <c r="N29" i="21"/>
  <c r="N30" i="21" s="1"/>
  <c r="G29" i="21"/>
  <c r="M29" i="21" s="1"/>
  <c r="M30" i="21" s="1"/>
  <c r="F29" i="21"/>
  <c r="L29" i="21" s="1"/>
  <c r="E29" i="21"/>
  <c r="A29" i="21"/>
  <c r="N27" i="21"/>
  <c r="M27" i="21"/>
  <c r="F26" i="21"/>
  <c r="L26" i="21" s="1"/>
  <c r="O26" i="21" s="1"/>
  <c r="E26" i="21"/>
  <c r="A26" i="21"/>
  <c r="F25" i="21"/>
  <c r="L25" i="21" s="1"/>
  <c r="O25" i="21" s="1"/>
  <c r="E25" i="21"/>
  <c r="A25" i="21"/>
  <c r="L24" i="21"/>
  <c r="O24" i="21" s="1"/>
  <c r="N19" i="21"/>
  <c r="L19" i="21"/>
  <c r="O18" i="21"/>
  <c r="N15" i="21"/>
  <c r="L15" i="21"/>
  <c r="G14" i="21"/>
  <c r="M14" i="21" s="1"/>
  <c r="O14" i="21" s="1"/>
  <c r="A14" i="21"/>
  <c r="G13" i="21"/>
  <c r="M13" i="21" s="1"/>
  <c r="A13" i="21"/>
  <c r="N11" i="21"/>
  <c r="O10" i="21"/>
  <c r="O11" i="21" s="1"/>
  <c r="M10" i="21"/>
  <c r="M11" i="21" s="1"/>
  <c r="L10" i="21"/>
  <c r="L11" i="21" s="1"/>
  <c r="J10" i="21"/>
  <c r="I10" i="21"/>
  <c r="H10" i="21"/>
  <c r="A10" i="21"/>
  <c r="E480" i="8" l="1"/>
  <c r="A477" i="8"/>
  <c r="A411" i="8"/>
  <c r="F480" i="8"/>
  <c r="L480" i="8" s="1"/>
  <c r="A412" i="8"/>
  <c r="G480" i="8"/>
  <c r="M480" i="8" s="1"/>
  <c r="E444" i="8"/>
  <c r="A413" i="8"/>
  <c r="H480" i="8"/>
  <c r="N480" i="8" s="1"/>
  <c r="A444" i="8"/>
  <c r="A410" i="8"/>
  <c r="A481" i="8"/>
  <c r="H410" i="8"/>
  <c r="N410" i="8" s="1"/>
  <c r="N415" i="8" s="1"/>
  <c r="N389" i="8" s="1"/>
  <c r="A479" i="8"/>
  <c r="F481" i="8"/>
  <c r="L481" i="8" s="1"/>
  <c r="E478" i="8"/>
  <c r="G410" i="8"/>
  <c r="M410" i="8" s="1"/>
  <c r="E479" i="8"/>
  <c r="G481" i="8"/>
  <c r="M481" i="8" s="1"/>
  <c r="A478" i="8"/>
  <c r="F410" i="8"/>
  <c r="L410" i="8" s="1"/>
  <c r="E412" i="8"/>
  <c r="E482" i="8"/>
  <c r="A445" i="8"/>
  <c r="F479" i="8"/>
  <c r="L479" i="8" s="1"/>
  <c r="H481" i="8"/>
  <c r="N481" i="8" s="1"/>
  <c r="E411" i="8"/>
  <c r="G479" i="8"/>
  <c r="M479" i="8" s="1"/>
  <c r="A482" i="8"/>
  <c r="E445" i="8"/>
  <c r="H479" i="8"/>
  <c r="N479" i="8" s="1"/>
  <c r="E413" i="8"/>
  <c r="A480" i="8"/>
  <c r="E477" i="8"/>
  <c r="E410" i="8"/>
  <c r="E481" i="8"/>
  <c r="L350" i="21"/>
  <c r="M350" i="21"/>
  <c r="M310" i="21" s="1"/>
  <c r="G477" i="8" s="1"/>
  <c r="M477" i="8" s="1"/>
  <c r="O322" i="42"/>
  <c r="M324" i="42" s="1"/>
  <c r="M326" i="42" s="1"/>
  <c r="O476" i="42"/>
  <c r="M478" i="42" s="1"/>
  <c r="O15" i="42"/>
  <c r="M17" i="42" s="1"/>
  <c r="O17" i="42" s="1"/>
  <c r="O19" i="42" s="1"/>
  <c r="O20" i="42" s="1"/>
  <c r="O534" i="42"/>
  <c r="M536" i="42" s="1"/>
  <c r="O260" i="42"/>
  <c r="M262" i="42" s="1"/>
  <c r="M264" i="42" s="1"/>
  <c r="O229" i="42"/>
  <c r="M231" i="42" s="1"/>
  <c r="O505" i="42"/>
  <c r="M507" i="42" s="1"/>
  <c r="M509" i="42" s="1"/>
  <c r="O353" i="42"/>
  <c r="O291" i="42"/>
  <c r="M293" i="42" s="1"/>
  <c r="O107" i="42"/>
  <c r="M109" i="42" s="1"/>
  <c r="M111" i="42" s="1"/>
  <c r="O197" i="42"/>
  <c r="M199" i="42" s="1"/>
  <c r="M201" i="42" s="1"/>
  <c r="O47" i="42"/>
  <c r="M49" i="42" s="1"/>
  <c r="O49" i="42" s="1"/>
  <c r="O51" i="42" s="1"/>
  <c r="O52" i="42" s="1"/>
  <c r="O165" i="42"/>
  <c r="M167" i="42" s="1"/>
  <c r="M169" i="42" s="1"/>
  <c r="O413" i="42"/>
  <c r="M415" i="42" s="1"/>
  <c r="O415" i="42" s="1"/>
  <c r="O417" i="42" s="1"/>
  <c r="O418" i="42" s="1"/>
  <c r="O447" i="42"/>
  <c r="M449" i="42" s="1"/>
  <c r="O449" i="42" s="1"/>
  <c r="O451" i="42" s="1"/>
  <c r="O136" i="42"/>
  <c r="M138" i="42" s="1"/>
  <c r="O138" i="42" s="1"/>
  <c r="O140" i="42" s="1"/>
  <c r="O141" i="42" s="1"/>
  <c r="O384" i="42"/>
  <c r="O389" i="42" s="1"/>
  <c r="O348" i="21"/>
  <c r="M409" i="42"/>
  <c r="O408" i="42"/>
  <c r="O409" i="42" s="1"/>
  <c r="L118" i="42"/>
  <c r="O118" i="42" s="1"/>
  <c r="O116" i="42"/>
  <c r="L89" i="42"/>
  <c r="O89" i="42" s="1"/>
  <c r="O87" i="42"/>
  <c r="L545" i="42"/>
  <c r="O545" i="42" s="1"/>
  <c r="O543" i="42"/>
  <c r="O339" i="21"/>
  <c r="O244" i="21"/>
  <c r="O185" i="21"/>
  <c r="O184" i="21"/>
  <c r="D30" i="14"/>
  <c r="F30" i="14"/>
  <c r="D18" i="14"/>
  <c r="F18" i="14"/>
  <c r="O42" i="21"/>
  <c r="O43" i="21" s="1"/>
  <c r="M45" i="21" s="1"/>
  <c r="M43" i="21"/>
  <c r="L38" i="21"/>
  <c r="L48" i="21" s="1"/>
  <c r="L50" i="21" s="1"/>
  <c r="M37" i="21"/>
  <c r="M38" i="21" s="1"/>
  <c r="D21" i="14"/>
  <c r="F21" i="14"/>
  <c r="F26" i="14"/>
  <c r="O314" i="8"/>
  <c r="N315" i="8"/>
  <c r="N292" i="8" s="1"/>
  <c r="L315" i="8"/>
  <c r="D22" i="14"/>
  <c r="F22" i="14"/>
  <c r="O345" i="21"/>
  <c r="O342" i="21"/>
  <c r="N350" i="21"/>
  <c r="N310" i="21" s="1"/>
  <c r="H477" i="8" s="1"/>
  <c r="N477" i="8" s="1"/>
  <c r="O341" i="21"/>
  <c r="O340" i="21"/>
  <c r="O347" i="21"/>
  <c r="O343" i="21"/>
  <c r="O349" i="21"/>
  <c r="O346" i="21"/>
  <c r="O344" i="21"/>
  <c r="M165" i="42"/>
  <c r="M447" i="42"/>
  <c r="N296" i="42"/>
  <c r="N298" i="42" s="1"/>
  <c r="N284" i="42" s="1"/>
  <c r="H150" i="21" s="1"/>
  <c r="M78" i="42"/>
  <c r="O516" i="42"/>
  <c r="D26" i="14"/>
  <c r="O370" i="42"/>
  <c r="O487" i="42"/>
  <c r="M47" i="42"/>
  <c r="L170" i="42"/>
  <c r="L172" i="42" s="1"/>
  <c r="N202" i="42"/>
  <c r="N204" i="42" s="1"/>
  <c r="N190" i="42" s="1"/>
  <c r="H147" i="21" s="1"/>
  <c r="N20" i="42"/>
  <c r="N22" i="42" s="1"/>
  <c r="N7" i="42" s="1"/>
  <c r="H141" i="21" s="1"/>
  <c r="N452" i="42"/>
  <c r="N454" i="42" s="1"/>
  <c r="N440" i="42" s="1"/>
  <c r="H154" i="21" s="1"/>
  <c r="M136" i="42"/>
  <c r="N265" i="42"/>
  <c r="N267" i="42" s="1"/>
  <c r="N253" i="42" s="1"/>
  <c r="H149" i="21" s="1"/>
  <c r="O277" i="42"/>
  <c r="L481" i="42"/>
  <c r="L483" i="42" s="1"/>
  <c r="L469" i="42" s="1"/>
  <c r="F155" i="21" s="1"/>
  <c r="O122" i="42"/>
  <c r="L141" i="42"/>
  <c r="L143" i="42" s="1"/>
  <c r="O433" i="42"/>
  <c r="O33" i="42"/>
  <c r="L389" i="42"/>
  <c r="L391" i="42" s="1"/>
  <c r="L418" i="42"/>
  <c r="L420" i="42" s="1"/>
  <c r="N358" i="42"/>
  <c r="N360" i="42" s="1"/>
  <c r="N346" i="42" s="1"/>
  <c r="H152" i="21" s="1"/>
  <c r="N389" i="42"/>
  <c r="N391" i="42" s="1"/>
  <c r="N377" i="42" s="1"/>
  <c r="H153" i="21" s="1"/>
  <c r="L395" i="42"/>
  <c r="O395" i="42" s="1"/>
  <c r="M505" i="42"/>
  <c r="M510" i="42" s="1"/>
  <c r="M512" i="42" s="1"/>
  <c r="M498" i="42" s="1"/>
  <c r="G156" i="21" s="1"/>
  <c r="M322" i="42"/>
  <c r="M260" i="42"/>
  <c r="M291" i="42"/>
  <c r="D20" i="14"/>
  <c r="D19" i="14"/>
  <c r="L273" i="42"/>
  <c r="O273" i="42" s="1"/>
  <c r="L242" i="42"/>
  <c r="O242" i="42" s="1"/>
  <c r="L211" i="42"/>
  <c r="O211" i="42" s="1"/>
  <c r="L179" i="42"/>
  <c r="O179" i="42" s="1"/>
  <c r="M384" i="42"/>
  <c r="M389" i="42" s="1"/>
  <c r="M391" i="42" s="1"/>
  <c r="M377" i="42" s="1"/>
  <c r="G153" i="21" s="1"/>
  <c r="M229" i="42"/>
  <c r="M197" i="42"/>
  <c r="M15" i="42"/>
  <c r="N52" i="42"/>
  <c r="N54" i="42" s="1"/>
  <c r="N40" i="42" s="1"/>
  <c r="H142" i="21" s="1"/>
  <c r="L60" i="42"/>
  <c r="O60" i="42" s="1"/>
  <c r="L202" i="42"/>
  <c r="L204" i="42" s="1"/>
  <c r="L234" i="42"/>
  <c r="L236" i="42" s="1"/>
  <c r="N327" i="42"/>
  <c r="N329" i="42" s="1"/>
  <c r="N315" i="42" s="1"/>
  <c r="H151" i="21" s="1"/>
  <c r="O507" i="42"/>
  <c r="O509" i="42" s="1"/>
  <c r="O510" i="42" s="1"/>
  <c r="L83" i="42"/>
  <c r="L85" i="42" s="1"/>
  <c r="L71" i="42" s="1"/>
  <c r="F143" i="21" s="1"/>
  <c r="L112" i="42"/>
  <c r="L114" i="42" s="1"/>
  <c r="L100" i="42" s="1"/>
  <c r="F144" i="21" s="1"/>
  <c r="N234" i="42"/>
  <c r="N236" i="42" s="1"/>
  <c r="N222" i="42" s="1"/>
  <c r="H148" i="21" s="1"/>
  <c r="N418" i="42"/>
  <c r="N420" i="42" s="1"/>
  <c r="N406" i="42" s="1"/>
  <c r="L429" i="42"/>
  <c r="O429" i="42" s="1"/>
  <c r="L510" i="42"/>
  <c r="L512" i="42" s="1"/>
  <c r="L498" i="42" s="1"/>
  <c r="F156" i="21" s="1"/>
  <c r="N539" i="42"/>
  <c r="N541" i="42" s="1"/>
  <c r="N527" i="42" s="1"/>
  <c r="H157" i="21" s="1"/>
  <c r="N112" i="42"/>
  <c r="N114" i="42" s="1"/>
  <c r="N100" i="42" s="1"/>
  <c r="H144" i="21" s="1"/>
  <c r="L539" i="42"/>
  <c r="L541" i="42" s="1"/>
  <c r="L265" i="42"/>
  <c r="L267" i="42" s="1"/>
  <c r="N83" i="42"/>
  <c r="N85" i="42" s="1"/>
  <c r="N71" i="42" s="1"/>
  <c r="H143" i="21" s="1"/>
  <c r="O183" i="42"/>
  <c r="M355" i="42"/>
  <c r="O399" i="42"/>
  <c r="L296" i="42"/>
  <c r="L298" i="42" s="1"/>
  <c r="M413" i="42"/>
  <c r="L452" i="42"/>
  <c r="L454" i="42" s="1"/>
  <c r="L440" i="42" s="1"/>
  <c r="F154" i="21" s="1"/>
  <c r="N510" i="42"/>
  <c r="N512" i="42" s="1"/>
  <c r="N498" i="42" s="1"/>
  <c r="H156" i="21" s="1"/>
  <c r="L327" i="42"/>
  <c r="L329" i="42" s="1"/>
  <c r="L29" i="42"/>
  <c r="O29" i="42" s="1"/>
  <c r="M107" i="42"/>
  <c r="L147" i="42"/>
  <c r="O147" i="42" s="1"/>
  <c r="N170" i="42"/>
  <c r="N172" i="42" s="1"/>
  <c r="N158" i="42" s="1"/>
  <c r="H146" i="21" s="1"/>
  <c r="L335" i="42"/>
  <c r="O335" i="42" s="1"/>
  <c r="L304" i="42"/>
  <c r="O304" i="42" s="1"/>
  <c r="L358" i="42"/>
  <c r="L360" i="42" s="1"/>
  <c r="L20" i="42"/>
  <c r="L22" i="42" s="1"/>
  <c r="O93" i="42"/>
  <c r="N141" i="42"/>
  <c r="N143" i="42" s="1"/>
  <c r="N129" i="42" s="1"/>
  <c r="H145" i="21" s="1"/>
  <c r="O246" i="42"/>
  <c r="O458" i="42"/>
  <c r="N481" i="42"/>
  <c r="N483" i="42" s="1"/>
  <c r="N469" i="42" s="1"/>
  <c r="H155" i="21" s="1"/>
  <c r="M534" i="42"/>
  <c r="L366" i="42"/>
  <c r="O366" i="42" s="1"/>
  <c r="O491" i="42"/>
  <c r="O520" i="42"/>
  <c r="M476" i="42"/>
  <c r="L52" i="42"/>
  <c r="L54" i="42" s="1"/>
  <c r="O151" i="42"/>
  <c r="M353" i="42"/>
  <c r="O462" i="42"/>
  <c r="M233" i="42"/>
  <c r="O231" i="42"/>
  <c r="O233" i="42" s="1"/>
  <c r="O234" i="42" s="1"/>
  <c r="O64" i="42"/>
  <c r="M82" i="42"/>
  <c r="O80" i="42"/>
  <c r="O82" i="42" s="1"/>
  <c r="O83" i="42" s="1"/>
  <c r="O308" i="42"/>
  <c r="M538" i="42"/>
  <c r="O536" i="42"/>
  <c r="O538" i="42" s="1"/>
  <c r="O539" i="42" s="1"/>
  <c r="O339" i="42"/>
  <c r="M480" i="42"/>
  <c r="O478" i="42"/>
  <c r="O480" i="42" s="1"/>
  <c r="O481" i="42" s="1"/>
  <c r="M140" i="42"/>
  <c r="M19" i="42"/>
  <c r="O549" i="42"/>
  <c r="M51" i="42"/>
  <c r="M417" i="42"/>
  <c r="O215" i="42"/>
  <c r="N105" i="21"/>
  <c r="N107" i="21" s="1"/>
  <c r="M72" i="21"/>
  <c r="O72" i="21"/>
  <c r="M74" i="21" s="1"/>
  <c r="M76" i="21" s="1"/>
  <c r="L77" i="21"/>
  <c r="L79" i="21" s="1"/>
  <c r="N77" i="21"/>
  <c r="N79" i="21" s="1"/>
  <c r="L105" i="21"/>
  <c r="L107" i="21" s="1"/>
  <c r="L85" i="21"/>
  <c r="N91" i="21"/>
  <c r="L113" i="21"/>
  <c r="N33" i="21"/>
  <c r="M100" i="21"/>
  <c r="O113" i="21"/>
  <c r="O100" i="21"/>
  <c r="M102" i="21" s="1"/>
  <c r="O102" i="21" s="1"/>
  <c r="O104" i="21" s="1"/>
  <c r="O105" i="21" s="1"/>
  <c r="O85" i="21"/>
  <c r="O115" i="21"/>
  <c r="O116" i="21" s="1"/>
  <c r="N119" i="21"/>
  <c r="M88" i="21"/>
  <c r="O87" i="21"/>
  <c r="O88" i="21" s="1"/>
  <c r="N48" i="21"/>
  <c r="N50" i="21" s="1"/>
  <c r="N35" i="21" s="1"/>
  <c r="I19" i="14" s="1"/>
  <c r="N20" i="21"/>
  <c r="N22" i="21" s="1"/>
  <c r="O56" i="21"/>
  <c r="O58" i="21"/>
  <c r="O60" i="21" s="1"/>
  <c r="L60" i="21"/>
  <c r="L56" i="21"/>
  <c r="O62" i="21"/>
  <c r="O63" i="21" s="1"/>
  <c r="L20" i="21"/>
  <c r="L22" i="21" s="1"/>
  <c r="O27" i="21"/>
  <c r="M15" i="21"/>
  <c r="O13" i="21"/>
  <c r="O15" i="21" s="1"/>
  <c r="M17" i="21" s="1"/>
  <c r="L30" i="21"/>
  <c r="O29" i="21"/>
  <c r="O30" i="21" s="1"/>
  <c r="L27" i="21"/>
  <c r="O262" i="42" l="1"/>
  <c r="O264" i="42" s="1"/>
  <c r="O265" i="42" s="1"/>
  <c r="M451" i="42"/>
  <c r="M452" i="42" s="1"/>
  <c r="M454" i="42" s="1"/>
  <c r="M440" i="42" s="1"/>
  <c r="G154" i="21" s="1"/>
  <c r="O452" i="42"/>
  <c r="O199" i="42"/>
  <c r="O201" i="42" s="1"/>
  <c r="O202" i="42" s="1"/>
  <c r="B29" i="18"/>
  <c r="B31" i="18"/>
  <c r="B17" i="18"/>
  <c r="O109" i="42"/>
  <c r="O111" i="42" s="1"/>
  <c r="O112" i="42" s="1"/>
  <c r="O324" i="42"/>
  <c r="O326" i="42" s="1"/>
  <c r="O327" i="42" s="1"/>
  <c r="L527" i="42"/>
  <c r="F157" i="21" s="1"/>
  <c r="O167" i="42"/>
  <c r="O169" i="42" s="1"/>
  <c r="O170" i="42" s="1"/>
  <c r="M327" i="42"/>
  <c r="M329" i="42" s="1"/>
  <c r="M315" i="42" s="1"/>
  <c r="G151" i="21" s="1"/>
  <c r="B25" i="18"/>
  <c r="B18" i="18"/>
  <c r="O480" i="8"/>
  <c r="O410" i="8"/>
  <c r="O479" i="8"/>
  <c r="O481" i="8"/>
  <c r="B20" i="18"/>
  <c r="B21" i="18"/>
  <c r="B19" i="18"/>
  <c r="B26" i="18"/>
  <c r="B30" i="18"/>
  <c r="M52" i="42"/>
  <c r="M54" i="42" s="1"/>
  <c r="M40" i="42" s="1"/>
  <c r="G142" i="21" s="1"/>
  <c r="M170" i="42"/>
  <c r="M172" i="42" s="1"/>
  <c r="M158" i="42" s="1"/>
  <c r="G146" i="21" s="1"/>
  <c r="O37" i="21"/>
  <c r="O38" i="21" s="1"/>
  <c r="L377" i="42"/>
  <c r="F153" i="21" s="1"/>
  <c r="M83" i="42"/>
  <c r="M85" i="42" s="1"/>
  <c r="M71" i="42" s="1"/>
  <c r="G143" i="21" s="1"/>
  <c r="M141" i="42"/>
  <c r="M143" i="42" s="1"/>
  <c r="M129" i="42" s="1"/>
  <c r="G145" i="21" s="1"/>
  <c r="L292" i="8"/>
  <c r="L284" i="42"/>
  <c r="F150" i="21" s="1"/>
  <c r="L310" i="21"/>
  <c r="F477" i="8" s="1"/>
  <c r="L477" i="8" s="1"/>
  <c r="O477" i="8" s="1"/>
  <c r="O350" i="21"/>
  <c r="O310" i="21" s="1"/>
  <c r="M265" i="42"/>
  <c r="M267" i="42" s="1"/>
  <c r="O267" i="42" s="1"/>
  <c r="O253" i="42" s="1"/>
  <c r="M418" i="42"/>
  <c r="M420" i="42" s="1"/>
  <c r="M406" i="42" s="1"/>
  <c r="M481" i="42"/>
  <c r="M483" i="42" s="1"/>
  <c r="M469" i="42" s="1"/>
  <c r="G155" i="21" s="1"/>
  <c r="L222" i="42"/>
  <c r="F148" i="21" s="1"/>
  <c r="M20" i="42"/>
  <c r="M22" i="42" s="1"/>
  <c r="M7" i="42" s="1"/>
  <c r="G141" i="21" s="1"/>
  <c r="L190" i="42"/>
  <c r="F147" i="21" s="1"/>
  <c r="M202" i="42"/>
  <c r="M204" i="42" s="1"/>
  <c r="M190" i="42" s="1"/>
  <c r="G147" i="21" s="1"/>
  <c r="M234" i="42"/>
  <c r="M236" i="42" s="1"/>
  <c r="M222" i="42" s="1"/>
  <c r="G148" i="21" s="1"/>
  <c r="L253" i="42"/>
  <c r="F149" i="21" s="1"/>
  <c r="L158" i="42"/>
  <c r="F146" i="21" s="1"/>
  <c r="L406" i="42"/>
  <c r="L315" i="42"/>
  <c r="F151" i="21" s="1"/>
  <c r="L40" i="42"/>
  <c r="F142" i="21" s="1"/>
  <c r="L7" i="42"/>
  <c r="F141" i="21" s="1"/>
  <c r="M539" i="42"/>
  <c r="M541" i="42" s="1"/>
  <c r="M527" i="42" s="1"/>
  <c r="G157" i="21" s="1"/>
  <c r="O512" i="42"/>
  <c r="O498" i="42" s="1"/>
  <c r="O391" i="42"/>
  <c r="O377" i="42" s="1"/>
  <c r="L129" i="42"/>
  <c r="F145" i="21" s="1"/>
  <c r="M357" i="42"/>
  <c r="M358" i="42" s="1"/>
  <c r="M360" i="42" s="1"/>
  <c r="M346" i="42" s="1"/>
  <c r="G152" i="21" s="1"/>
  <c r="O355" i="42"/>
  <c r="O357" i="42" s="1"/>
  <c r="O358" i="42" s="1"/>
  <c r="L346" i="42"/>
  <c r="F152" i="21" s="1"/>
  <c r="M112" i="42"/>
  <c r="M114" i="42" s="1"/>
  <c r="M295" i="42"/>
  <c r="M296" i="42" s="1"/>
  <c r="M298" i="42" s="1"/>
  <c r="O293" i="42"/>
  <c r="O295" i="42" s="1"/>
  <c r="O296" i="42" s="1"/>
  <c r="L93" i="21"/>
  <c r="N8" i="21"/>
  <c r="N93" i="21"/>
  <c r="M77" i="21"/>
  <c r="M79" i="21" s="1"/>
  <c r="M65" i="21" s="1"/>
  <c r="H20" i="14" s="1"/>
  <c r="O74" i="21"/>
  <c r="O76" i="21" s="1"/>
  <c r="O77" i="21" s="1"/>
  <c r="L65" i="21"/>
  <c r="G20" i="14" s="1"/>
  <c r="M104" i="21"/>
  <c r="M105" i="21" s="1"/>
  <c r="M107" i="21" s="1"/>
  <c r="M93" i="21" s="1"/>
  <c r="N65" i="21"/>
  <c r="I20" i="14" s="1"/>
  <c r="L35" i="21"/>
  <c r="G19" i="14" s="1"/>
  <c r="M47" i="21"/>
  <c r="M48" i="21" s="1"/>
  <c r="M50" i="21" s="1"/>
  <c r="O45" i="21"/>
  <c r="O47" i="21" s="1"/>
  <c r="L8" i="21"/>
  <c r="O17" i="21"/>
  <c r="O19" i="21" s="1"/>
  <c r="O20" i="21" s="1"/>
  <c r="M19" i="21"/>
  <c r="M20" i="21" s="1"/>
  <c r="M22" i="21" s="1"/>
  <c r="O329" i="42" l="1"/>
  <c r="O315" i="42" s="1"/>
  <c r="H26" i="14"/>
  <c r="L26" i="14" s="1"/>
  <c r="O26" i="14" s="1"/>
  <c r="I26" i="14"/>
  <c r="M26" i="14" s="1"/>
  <c r="P26" i="14" s="1"/>
  <c r="G26" i="14"/>
  <c r="K26" i="14" s="1"/>
  <c r="N26" i="14" s="1"/>
  <c r="O172" i="42"/>
  <c r="O158" i="42" s="1"/>
  <c r="O54" i="42"/>
  <c r="O40" i="42" s="1"/>
  <c r="O236" i="42"/>
  <c r="O222" i="42" s="1"/>
  <c r="O143" i="42"/>
  <c r="O129" i="42" s="1"/>
  <c r="O85" i="42"/>
  <c r="O71" i="42" s="1"/>
  <c r="M253" i="42"/>
  <c r="G149" i="21" s="1"/>
  <c r="O454" i="42"/>
  <c r="O440" i="42" s="1"/>
  <c r="O420" i="42"/>
  <c r="O406" i="42" s="1"/>
  <c r="O48" i="21"/>
  <c r="O22" i="42"/>
  <c r="O7" i="42" s="1"/>
  <c r="O204" i="42"/>
  <c r="O190" i="42" s="1"/>
  <c r="O483" i="42"/>
  <c r="O469" i="42" s="1"/>
  <c r="O541" i="42"/>
  <c r="O527" i="42" s="1"/>
  <c r="O360" i="42"/>
  <c r="O346" i="42" s="1"/>
  <c r="M100" i="42"/>
  <c r="G144" i="21" s="1"/>
  <c r="O114" i="42"/>
  <c r="O100" i="42" s="1"/>
  <c r="M284" i="42"/>
  <c r="G150" i="21" s="1"/>
  <c r="O298" i="42"/>
  <c r="O284" i="42" s="1"/>
  <c r="O79" i="21"/>
  <c r="O65" i="21" s="1"/>
  <c r="O107" i="21"/>
  <c r="O93" i="21" s="1"/>
  <c r="M35" i="21"/>
  <c r="H19" i="14" s="1"/>
  <c r="O50" i="21"/>
  <c r="O35" i="21" s="1"/>
  <c r="M8" i="21"/>
  <c r="O22" i="21"/>
  <c r="O8" i="21" s="1"/>
  <c r="Q26" i="14" l="1"/>
  <c r="E47" i="41" s="1"/>
  <c r="I11" i="15"/>
  <c r="J11" i="15" s="1"/>
  <c r="N15" i="16" l="1"/>
  <c r="N14" i="16" s="1"/>
  <c r="L15" i="16"/>
  <c r="L14" i="16" s="1"/>
  <c r="J15" i="16"/>
  <c r="M15" i="16" s="1"/>
  <c r="M14" i="16" s="1"/>
  <c r="G15" i="16"/>
  <c r="F15" i="16"/>
  <c r="J11" i="16"/>
  <c r="M11" i="16" s="1"/>
  <c r="M10" i="16" s="1"/>
  <c r="G11" i="16"/>
  <c r="F11" i="16"/>
  <c r="J13" i="16"/>
  <c r="M13" i="16" s="1"/>
  <c r="G13" i="16"/>
  <c r="F13" i="16"/>
  <c r="N8" i="16"/>
  <c r="L8" i="16"/>
  <c r="M8" i="16"/>
  <c r="N11" i="16"/>
  <c r="N10" i="16" s="1"/>
  <c r="L11" i="16"/>
  <c r="L10" i="16" s="1"/>
  <c r="N13" i="16"/>
  <c r="N12" i="16" s="1"/>
  <c r="L13" i="16"/>
  <c r="L12" i="16" s="1"/>
  <c r="O15" i="16" l="1"/>
  <c r="O14" i="16" s="1"/>
  <c r="M12" i="16"/>
  <c r="O11" i="16"/>
  <c r="O10" i="16" s="1"/>
  <c r="O13" i="16"/>
  <c r="O12" i="16" s="1"/>
  <c r="O8" i="16" l="1"/>
  <c r="F31" i="19" l="1"/>
  <c r="F26" i="19" s="1"/>
  <c r="F25" i="19"/>
  <c r="F20" i="19" s="1"/>
  <c r="F19" i="19"/>
  <c r="F14" i="19" s="1"/>
  <c r="G313" i="8" l="1"/>
  <c r="M313" i="8" s="1"/>
  <c r="F13" i="19"/>
  <c r="F7" i="19" s="1"/>
  <c r="H55" i="14" s="1"/>
  <c r="O313" i="8" l="1"/>
  <c r="M315" i="8"/>
  <c r="M258" i="21"/>
  <c r="O258" i="21" s="1"/>
  <c r="M257" i="21"/>
  <c r="O257" i="21" s="1"/>
  <c r="L240" i="21"/>
  <c r="L239" i="21"/>
  <c r="M228" i="21"/>
  <c r="O228" i="21" s="1"/>
  <c r="N196" i="21"/>
  <c r="M170" i="21"/>
  <c r="O170" i="21" s="1"/>
  <c r="M169" i="21"/>
  <c r="O169" i="21" s="1"/>
  <c r="O279" i="21"/>
  <c r="N279" i="21" s="1"/>
  <c r="O272" i="21"/>
  <c r="N272" i="21"/>
  <c r="N274" i="21" s="1"/>
  <c r="M272" i="21"/>
  <c r="M274" i="21" s="1"/>
  <c r="L272" i="21"/>
  <c r="L274" i="21" s="1"/>
  <c r="N270" i="21"/>
  <c r="M270" i="21"/>
  <c r="L268" i="21"/>
  <c r="L270" i="21" s="1"/>
  <c r="N263" i="21"/>
  <c r="L263" i="21"/>
  <c r="O262" i="21"/>
  <c r="N259" i="21"/>
  <c r="L259" i="21"/>
  <c r="O255" i="21"/>
  <c r="N255" i="21"/>
  <c r="M255" i="21"/>
  <c r="L255" i="21"/>
  <c r="O250" i="21"/>
  <c r="N250" i="21" s="1"/>
  <c r="N243" i="21"/>
  <c r="N245" i="21" s="1"/>
  <c r="M243" i="21"/>
  <c r="M245" i="21" s="1"/>
  <c r="L243" i="21"/>
  <c r="L245" i="21" s="1"/>
  <c r="N241" i="21"/>
  <c r="M241" i="21"/>
  <c r="N234" i="21"/>
  <c r="L234" i="21"/>
  <c r="O233" i="21"/>
  <c r="N230" i="21"/>
  <c r="L230" i="21"/>
  <c r="M229" i="21"/>
  <c r="O229" i="21" s="1"/>
  <c r="O226" i="21"/>
  <c r="N226" i="21"/>
  <c r="M225" i="21"/>
  <c r="M226" i="21" s="1"/>
  <c r="L225" i="21"/>
  <c r="L226" i="21" s="1"/>
  <c r="O221" i="21"/>
  <c r="N221" i="21" s="1"/>
  <c r="O214" i="21"/>
  <c r="N214" i="21"/>
  <c r="N216" i="21" s="1"/>
  <c r="M214" i="21"/>
  <c r="M216" i="21" s="1"/>
  <c r="L214" i="21"/>
  <c r="L216" i="21" s="1"/>
  <c r="N212" i="21"/>
  <c r="M212" i="21"/>
  <c r="L210" i="21"/>
  <c r="L212" i="21" s="1"/>
  <c r="N205" i="21"/>
  <c r="L205" i="21"/>
  <c r="O204" i="21"/>
  <c r="N201" i="21"/>
  <c r="L201" i="21"/>
  <c r="M200" i="21"/>
  <c r="M198" i="21"/>
  <c r="O198" i="21" s="1"/>
  <c r="O201" i="21" s="1"/>
  <c r="M203" i="21" s="1"/>
  <c r="M195" i="21"/>
  <c r="L195" i="21"/>
  <c r="O190" i="21"/>
  <c r="N190" i="21" s="1"/>
  <c r="N186" i="21"/>
  <c r="M186" i="21"/>
  <c r="L186" i="21"/>
  <c r="N182" i="21"/>
  <c r="M182" i="21"/>
  <c r="L180" i="21"/>
  <c r="N175" i="21"/>
  <c r="L175" i="21"/>
  <c r="O174" i="21"/>
  <c r="N171" i="21"/>
  <c r="L171" i="21"/>
  <c r="O167" i="21"/>
  <c r="N167" i="21"/>
  <c r="M166" i="21"/>
  <c r="M167" i="21" s="1"/>
  <c r="L166" i="21"/>
  <c r="L167" i="21" s="1"/>
  <c r="L142" i="21"/>
  <c r="M142" i="21"/>
  <c r="N142" i="21"/>
  <c r="L143" i="21"/>
  <c r="M143" i="21"/>
  <c r="N143" i="21"/>
  <c r="L144" i="21"/>
  <c r="M144" i="21"/>
  <c r="N144" i="21"/>
  <c r="L145" i="21"/>
  <c r="M145" i="21"/>
  <c r="N145" i="21"/>
  <c r="L146" i="21"/>
  <c r="M146" i="21"/>
  <c r="N146" i="21"/>
  <c r="L147" i="21"/>
  <c r="M147" i="21"/>
  <c r="N147" i="21"/>
  <c r="L148" i="21"/>
  <c r="M148" i="21"/>
  <c r="N148" i="21"/>
  <c r="L149" i="21"/>
  <c r="M149" i="21"/>
  <c r="N149" i="21"/>
  <c r="L150" i="21"/>
  <c r="M150" i="21"/>
  <c r="N150" i="21"/>
  <c r="L151" i="21"/>
  <c r="M151" i="21"/>
  <c r="N151" i="21"/>
  <c r="L152" i="21"/>
  <c r="M152" i="21"/>
  <c r="N152" i="21"/>
  <c r="L153" i="21"/>
  <c r="M153" i="21"/>
  <c r="N153" i="21"/>
  <c r="L154" i="21"/>
  <c r="M154" i="21"/>
  <c r="N154" i="21"/>
  <c r="L155" i="21"/>
  <c r="M155" i="21"/>
  <c r="N155" i="21"/>
  <c r="L156" i="21"/>
  <c r="M156" i="21"/>
  <c r="N156" i="21"/>
  <c r="L157" i="21"/>
  <c r="M157" i="21"/>
  <c r="N157" i="21"/>
  <c r="M292" i="8" l="1"/>
  <c r="O315" i="8"/>
  <c r="O292" i="8" s="1"/>
  <c r="O243" i="21"/>
  <c r="O259" i="21"/>
  <c r="M261" i="21" s="1"/>
  <c r="M263" i="21" s="1"/>
  <c r="O230" i="21"/>
  <c r="M232" i="21" s="1"/>
  <c r="M234" i="21" s="1"/>
  <c r="L182" i="21"/>
  <c r="O182" i="21" s="1"/>
  <c r="O180" i="21"/>
  <c r="O171" i="21"/>
  <c r="M173" i="21" s="1"/>
  <c r="O173" i="21" s="1"/>
  <c r="O175" i="21" s="1"/>
  <c r="O176" i="21" s="1"/>
  <c r="O157" i="21"/>
  <c r="O150" i="21"/>
  <c r="O146" i="21"/>
  <c r="O142" i="21"/>
  <c r="O156" i="21"/>
  <c r="O155" i="21"/>
  <c r="O152" i="21"/>
  <c r="O148" i="21"/>
  <c r="O144" i="21"/>
  <c r="O154" i="21"/>
  <c r="O151" i="21"/>
  <c r="O147" i="21"/>
  <c r="O143" i="21"/>
  <c r="O153" i="21"/>
  <c r="O149" i="21"/>
  <c r="O145" i="21"/>
  <c r="L264" i="21"/>
  <c r="L266" i="21" s="1"/>
  <c r="L252" i="21" s="1"/>
  <c r="F478" i="8" s="1"/>
  <c r="L478" i="8" s="1"/>
  <c r="N206" i="21"/>
  <c r="N208" i="21" s="1"/>
  <c r="N192" i="21" s="1"/>
  <c r="M201" i="21"/>
  <c r="M259" i="21"/>
  <c r="N264" i="21"/>
  <c r="N266" i="21" s="1"/>
  <c r="N252" i="21" s="1"/>
  <c r="H478" i="8" s="1"/>
  <c r="N478" i="8" s="1"/>
  <c r="O194" i="21"/>
  <c r="O270" i="21"/>
  <c r="L235" i="21"/>
  <c r="L237" i="21" s="1"/>
  <c r="N235" i="21"/>
  <c r="N237" i="21" s="1"/>
  <c r="N223" i="21" s="1"/>
  <c r="H444" i="8" s="1"/>
  <c r="N444" i="8" s="1"/>
  <c r="O212" i="21"/>
  <c r="O274" i="21"/>
  <c r="O245" i="21"/>
  <c r="L176" i="21"/>
  <c r="L178" i="21" s="1"/>
  <c r="O216" i="21"/>
  <c r="O186" i="21"/>
  <c r="N176" i="21"/>
  <c r="N178" i="21" s="1"/>
  <c r="N164" i="21" s="1"/>
  <c r="H411" i="8" s="1"/>
  <c r="N411" i="8" s="1"/>
  <c r="M171" i="21"/>
  <c r="L241" i="21"/>
  <c r="O241" i="21" s="1"/>
  <c r="M230" i="21"/>
  <c r="L196" i="21"/>
  <c r="L206" i="21" s="1"/>
  <c r="L208" i="21" s="1"/>
  <c r="L192" i="21" s="1"/>
  <c r="M196" i="21"/>
  <c r="O203" i="21"/>
  <c r="O205" i="21" s="1"/>
  <c r="M205" i="21"/>
  <c r="O162" i="21"/>
  <c r="N162" i="21" s="1"/>
  <c r="N141" i="21"/>
  <c r="N158" i="21" s="1"/>
  <c r="M141" i="21"/>
  <c r="M158" i="21" s="1"/>
  <c r="L141" i="21"/>
  <c r="N139" i="21"/>
  <c r="M139" i="21"/>
  <c r="L139" i="21"/>
  <c r="N132" i="21"/>
  <c r="L132" i="21"/>
  <c r="O131" i="21"/>
  <c r="O128" i="21"/>
  <c r="M130" i="21" s="1"/>
  <c r="M132" i="21" s="1"/>
  <c r="N128" i="21"/>
  <c r="M128" i="21"/>
  <c r="L128" i="21"/>
  <c r="O124" i="21"/>
  <c r="N124" i="21"/>
  <c r="M124" i="21"/>
  <c r="L124" i="21"/>
  <c r="F412" i="8" l="1"/>
  <c r="L412" i="8" s="1"/>
  <c r="F482" i="8"/>
  <c r="L482" i="8" s="1"/>
  <c r="F445" i="8"/>
  <c r="L445" i="8" s="1"/>
  <c r="H482" i="8"/>
  <c r="N482" i="8" s="1"/>
  <c r="H412" i="8"/>
  <c r="N412" i="8" s="1"/>
  <c r="H445" i="8"/>
  <c r="N445" i="8" s="1"/>
  <c r="G21" i="14"/>
  <c r="K21" i="14" s="1"/>
  <c r="N21" i="14" s="1"/>
  <c r="I21" i="14"/>
  <c r="M21" i="14" s="1"/>
  <c r="P21" i="14" s="1"/>
  <c r="O232" i="21"/>
  <c r="O234" i="21" s="1"/>
  <c r="O235" i="21" s="1"/>
  <c r="O261" i="21"/>
  <c r="O263" i="21" s="1"/>
  <c r="O264" i="21" s="1"/>
  <c r="M175" i="21"/>
  <c r="M176" i="21" s="1"/>
  <c r="M178" i="21" s="1"/>
  <c r="M164" i="21" s="1"/>
  <c r="G411" i="8" s="1"/>
  <c r="M411" i="8" s="1"/>
  <c r="L164" i="21"/>
  <c r="F411" i="8" s="1"/>
  <c r="L411" i="8" s="1"/>
  <c r="M264" i="21"/>
  <c r="M266" i="21" s="1"/>
  <c r="M252" i="21" s="1"/>
  <c r="G478" i="8" s="1"/>
  <c r="M478" i="8" s="1"/>
  <c r="O478" i="8" s="1"/>
  <c r="O196" i="21"/>
  <c r="O206" i="21" s="1"/>
  <c r="L223" i="21"/>
  <c r="F444" i="8" s="1"/>
  <c r="L444" i="8" s="1"/>
  <c r="M206" i="21"/>
  <c r="M208" i="21" s="1"/>
  <c r="M192" i="21" s="1"/>
  <c r="M235" i="21"/>
  <c r="M237" i="21" s="1"/>
  <c r="M223" i="21" s="1"/>
  <c r="G444" i="8" s="1"/>
  <c r="M444" i="8" s="1"/>
  <c r="L133" i="21"/>
  <c r="L135" i="21" s="1"/>
  <c r="N133" i="21"/>
  <c r="N135" i="21" s="1"/>
  <c r="N121" i="21" s="1"/>
  <c r="H413" i="8" s="1"/>
  <c r="N413" i="8" s="1"/>
  <c r="M133" i="21"/>
  <c r="M135" i="21" s="1"/>
  <c r="M121" i="21" s="1"/>
  <c r="G413" i="8" s="1"/>
  <c r="M413" i="8" s="1"/>
  <c r="O139" i="21"/>
  <c r="L158" i="21"/>
  <c r="O158" i="21" s="1"/>
  <c r="O141" i="21"/>
  <c r="O130" i="21"/>
  <c r="O132" i="21" s="1"/>
  <c r="O133" i="21" s="1"/>
  <c r="G482" i="8" l="1"/>
  <c r="M482" i="8" s="1"/>
  <c r="O482" i="8" s="1"/>
  <c r="G412" i="8"/>
  <c r="M412" i="8" s="1"/>
  <c r="O412" i="8" s="1"/>
  <c r="G445" i="8"/>
  <c r="M445" i="8" s="1"/>
  <c r="O445" i="8" s="1"/>
  <c r="O444" i="8"/>
  <c r="O411" i="8"/>
  <c r="H21" i="14"/>
  <c r="L21" i="14" s="1"/>
  <c r="O21" i="14" s="1"/>
  <c r="Q21" i="14" s="1"/>
  <c r="E40" i="41" s="1"/>
  <c r="O266" i="21"/>
  <c r="O252" i="21" s="1"/>
  <c r="L121" i="21"/>
  <c r="F413" i="8" s="1"/>
  <c r="L413" i="8" s="1"/>
  <c r="O413" i="8" s="1"/>
  <c r="O178" i="21"/>
  <c r="O164" i="21" s="1"/>
  <c r="O237" i="21"/>
  <c r="O223" i="21" s="1"/>
  <c r="O208" i="21"/>
  <c r="O192" i="21" s="1"/>
  <c r="O135" i="21"/>
  <c r="O121" i="21" s="1"/>
  <c r="M415" i="8" l="1"/>
  <c r="M389" i="8" s="1"/>
  <c r="L415" i="8"/>
  <c r="L389" i="8" l="1"/>
  <c r="O415" i="8"/>
  <c r="O389" i="8" s="1"/>
  <c r="J702" i="42"/>
  <c r="J632" i="42"/>
  <c r="H632" i="42"/>
  <c r="J95" i="43"/>
  <c r="H95" i="43"/>
  <c r="J597" i="42"/>
  <c r="J591" i="42"/>
  <c r="H591" i="42"/>
  <c r="J635" i="42"/>
  <c r="H635" i="42"/>
  <c r="H634" i="42"/>
  <c r="J43" i="8" l="1"/>
  <c r="H349" i="8"/>
  <c r="H43" i="8"/>
  <c r="J196" i="8"/>
  <c r="J349" i="8"/>
  <c r="H196" i="8"/>
  <c r="M633" i="42"/>
  <c r="M592" i="42"/>
  <c r="M95" i="43"/>
  <c r="M598" i="42"/>
  <c r="M96" i="43"/>
  <c r="M632" i="42"/>
  <c r="M703" i="42"/>
  <c r="M591" i="42"/>
  <c r="J634" i="42"/>
  <c r="M634" i="42" s="1"/>
  <c r="H700" i="42"/>
  <c r="H595" i="42"/>
  <c r="H702" i="42"/>
  <c r="M702" i="42" s="1"/>
  <c r="M635" i="42"/>
  <c r="J700" i="42"/>
  <c r="J595" i="42"/>
  <c r="H698" i="42"/>
  <c r="H593" i="42"/>
  <c r="H597" i="42"/>
  <c r="M597" i="42" s="1"/>
  <c r="J698" i="42"/>
  <c r="J593" i="42"/>
  <c r="O591" i="42" l="1"/>
  <c r="M349" i="8"/>
  <c r="O348" i="8" s="1"/>
  <c r="O351" i="8" s="1"/>
  <c r="O323" i="8" s="1"/>
  <c r="O597" i="42"/>
  <c r="O632" i="42"/>
  <c r="O95" i="43"/>
  <c r="O98" i="43" s="1"/>
  <c r="O67" i="43" s="1"/>
  <c r="M700" i="42"/>
  <c r="O702" i="42"/>
  <c r="O634" i="42"/>
  <c r="M593" i="42"/>
  <c r="M594" i="42"/>
  <c r="M698" i="42"/>
  <c r="M596" i="42"/>
  <c r="M699" i="42"/>
  <c r="M701" i="42"/>
  <c r="M595" i="42"/>
  <c r="L264" i="8"/>
  <c r="E284" i="8"/>
  <c r="A284" i="8"/>
  <c r="N282" i="8"/>
  <c r="M282" i="8"/>
  <c r="O280" i="8"/>
  <c r="L280" i="8"/>
  <c r="L282" i="8" s="1"/>
  <c r="F280" i="8"/>
  <c r="E280" i="8"/>
  <c r="A280" i="8"/>
  <c r="N275" i="8"/>
  <c r="L275" i="8"/>
  <c r="O274" i="8"/>
  <c r="N271" i="8"/>
  <c r="L271" i="8"/>
  <c r="M269" i="8"/>
  <c r="M271" i="8" s="1"/>
  <c r="N267" i="8"/>
  <c r="L265" i="8"/>
  <c r="L267" i="8" l="1"/>
  <c r="L276" i="8" s="1"/>
  <c r="L278" i="8" s="1"/>
  <c r="O282" i="8"/>
  <c r="N351" i="8"/>
  <c r="N323" i="8" s="1"/>
  <c r="O637" i="42"/>
  <c r="N637" i="42" s="1"/>
  <c r="N602" i="42" s="1"/>
  <c r="H109" i="8" s="1"/>
  <c r="O595" i="42"/>
  <c r="N98" i="43"/>
  <c r="N67" i="43" s="1"/>
  <c r="H586" i="42" s="1"/>
  <c r="N586" i="42" s="1"/>
  <c r="O700" i="42"/>
  <c r="O593" i="42"/>
  <c r="O698" i="42"/>
  <c r="N276" i="8"/>
  <c r="N278" i="8" s="1"/>
  <c r="O290" i="8"/>
  <c r="N290" i="8" s="1"/>
  <c r="O269" i="8"/>
  <c r="O271" i="8" s="1"/>
  <c r="M273" i="8" s="1"/>
  <c r="M264" i="8"/>
  <c r="M265" i="8"/>
  <c r="O264" i="8" l="1"/>
  <c r="M267" i="8"/>
  <c r="O602" i="42"/>
  <c r="H693" i="42"/>
  <c r="N693" i="42" s="1"/>
  <c r="N695" i="42" s="1"/>
  <c r="O705" i="42"/>
  <c r="N705" i="42" s="1"/>
  <c r="O600" i="42"/>
  <c r="N600" i="42" s="1"/>
  <c r="O586" i="42"/>
  <c r="N588" i="42"/>
  <c r="O265" i="8"/>
  <c r="M275" i="8"/>
  <c r="O273" i="8"/>
  <c r="O275" i="8" s="1"/>
  <c r="M276" i="8" l="1"/>
  <c r="M278" i="8" s="1"/>
  <c r="O267" i="8"/>
  <c r="O693" i="42"/>
  <c r="O588" i="42"/>
  <c r="O556" i="42" s="1"/>
  <c r="N556" i="42"/>
  <c r="H108" i="8" s="1"/>
  <c r="N668" i="42"/>
  <c r="O695" i="42"/>
  <c r="O668" i="42" s="1"/>
  <c r="O276" i="8"/>
  <c r="O278" i="8"/>
  <c r="F15" i="14" l="1"/>
  <c r="D15" i="14"/>
  <c r="F10" i="14"/>
  <c r="D10" i="14"/>
  <c r="B14" i="18" l="1"/>
  <c r="B9" i="18"/>
  <c r="M58" i="14"/>
  <c r="P58" i="14" s="1"/>
  <c r="M57" i="14"/>
  <c r="P57" i="14" s="1"/>
  <c r="B8" i="17"/>
  <c r="F16" i="14"/>
  <c r="D16" i="14"/>
  <c r="B15" i="18" l="1"/>
  <c r="K28" i="14"/>
  <c r="N28" i="14" s="1"/>
  <c r="L28" i="14"/>
  <c r="O28" i="14" s="1"/>
  <c r="M28" i="14"/>
  <c r="P28" i="14" s="1"/>
  <c r="K29" i="14"/>
  <c r="N29" i="14" s="1"/>
  <c r="M29" i="14"/>
  <c r="P29" i="14" s="1"/>
  <c r="L29" i="14"/>
  <c r="O29" i="14" s="1"/>
  <c r="K27" i="14"/>
  <c r="N27" i="14" s="1"/>
  <c r="M27" i="14"/>
  <c r="P27" i="14" s="1"/>
  <c r="L27" i="14"/>
  <c r="O27" i="14" s="1"/>
  <c r="F13" i="14"/>
  <c r="D13" i="14"/>
  <c r="F12" i="14"/>
  <c r="F11" i="14"/>
  <c r="D11" i="14"/>
  <c r="H12" i="14"/>
  <c r="G12" i="14"/>
  <c r="H11" i="14"/>
  <c r="G11" i="14"/>
  <c r="B10" i="18" l="1"/>
  <c r="B12" i="18"/>
  <c r="Q27" i="14"/>
  <c r="Q29" i="14"/>
  <c r="E45" i="41" s="1"/>
  <c r="Q28" i="14"/>
  <c r="E36" i="41" s="1"/>
  <c r="H13" i="14"/>
  <c r="G10" i="14"/>
  <c r="H10" i="14"/>
  <c r="C26" i="18" l="1"/>
  <c r="I26" i="18" s="1"/>
  <c r="E35" i="41"/>
  <c r="C27" i="18"/>
  <c r="C28" i="18"/>
  <c r="G13" i="14"/>
  <c r="I13" i="14"/>
  <c r="G26" i="18" l="1"/>
  <c r="K26" i="18"/>
  <c r="K28" i="18"/>
  <c r="G28" i="18"/>
  <c r="I28" i="18"/>
  <c r="K27" i="18"/>
  <c r="G27" i="18"/>
  <c r="I27" i="18"/>
  <c r="I12" i="14"/>
  <c r="D11" i="15"/>
  <c r="K11" i="15" s="1"/>
  <c r="I10" i="14" l="1"/>
  <c r="I11" i="14"/>
  <c r="M11" i="15"/>
  <c r="L11" i="15"/>
  <c r="N11" i="15" s="1"/>
  <c r="N13" i="15" l="1"/>
  <c r="H16" i="14" s="1"/>
  <c r="L16" i="14" s="1"/>
  <c r="M13" i="15"/>
  <c r="N10" i="15"/>
  <c r="H15" i="14" s="1"/>
  <c r="L15" i="14" s="1"/>
  <c r="O11" i="15"/>
  <c r="M10" i="15"/>
  <c r="G15" i="14" s="1"/>
  <c r="K15" i="14" s="1"/>
  <c r="G16" i="14" l="1"/>
  <c r="K16" i="14" s="1"/>
  <c r="O10" i="15"/>
  <c r="O13" i="15"/>
  <c r="K58" i="14"/>
  <c r="N58" i="14" s="1"/>
  <c r="K57" i="14"/>
  <c r="N57" i="14" s="1"/>
  <c r="A45" i="2"/>
  <c r="H45" i="2"/>
  <c r="I45" i="2"/>
  <c r="J45" i="2"/>
  <c r="L45" i="2"/>
  <c r="L47" i="2" s="1"/>
  <c r="M45" i="2"/>
  <c r="M47" i="2" s="1"/>
  <c r="O45" i="2"/>
  <c r="O47" i="2" s="1"/>
  <c r="N47" i="2"/>
  <c r="A49" i="2"/>
  <c r="E49" i="2"/>
  <c r="F49" i="2"/>
  <c r="G49" i="2"/>
  <c r="M49" i="2"/>
  <c r="M51" i="2" s="1"/>
  <c r="O49" i="2"/>
  <c r="O51" i="2" s="1"/>
  <c r="M53" i="2" s="1"/>
  <c r="L51" i="2"/>
  <c r="N51" i="2"/>
  <c r="O54" i="2"/>
  <c r="L55" i="2"/>
  <c r="N55" i="2"/>
  <c r="A60" i="2"/>
  <c r="E60" i="2"/>
  <c r="F60" i="2"/>
  <c r="L60" i="2"/>
  <c r="L62" i="2" s="1"/>
  <c r="O60" i="2"/>
  <c r="M62" i="2"/>
  <c r="N62" i="2"/>
  <c r="A75" i="2"/>
  <c r="H75" i="2"/>
  <c r="I75" i="2"/>
  <c r="J75" i="2"/>
  <c r="L75" i="2"/>
  <c r="L77" i="2" s="1"/>
  <c r="M75" i="2"/>
  <c r="M77" i="2" s="1"/>
  <c r="O75" i="2"/>
  <c r="O77" i="2" s="1"/>
  <c r="N77" i="2"/>
  <c r="M79" i="2"/>
  <c r="M80" i="2"/>
  <c r="O80" i="2" s="1"/>
  <c r="L82" i="2"/>
  <c r="N82" i="2"/>
  <c r="O85" i="2"/>
  <c r="L86" i="2"/>
  <c r="N86" i="2"/>
  <c r="L91" i="2"/>
  <c r="L93" i="2" s="1"/>
  <c r="M93" i="2"/>
  <c r="N93" i="2"/>
  <c r="A95" i="2"/>
  <c r="E95" i="2"/>
  <c r="F95" i="2"/>
  <c r="G95" i="2"/>
  <c r="H95" i="2"/>
  <c r="L95" i="2"/>
  <c r="L97" i="2" s="1"/>
  <c r="M95" i="2"/>
  <c r="M97" i="2" s="1"/>
  <c r="N95" i="2"/>
  <c r="N97" i="2" s="1"/>
  <c r="O95" i="2"/>
  <c r="A106" i="2"/>
  <c r="H106" i="2"/>
  <c r="I106" i="2"/>
  <c r="J106" i="2"/>
  <c r="L106" i="2"/>
  <c r="L108" i="2" s="1"/>
  <c r="M106" i="2"/>
  <c r="M108" i="2" s="1"/>
  <c r="O106" i="2"/>
  <c r="O108" i="2" s="1"/>
  <c r="N108" i="2"/>
  <c r="M110" i="2"/>
  <c r="M112" i="2" s="1"/>
  <c r="L112" i="2"/>
  <c r="N112" i="2"/>
  <c r="O115" i="2"/>
  <c r="L116" i="2"/>
  <c r="N116" i="2"/>
  <c r="L121" i="2"/>
  <c r="L123" i="2" s="1"/>
  <c r="M123" i="2"/>
  <c r="N123" i="2"/>
  <c r="A125" i="2"/>
  <c r="E125" i="2"/>
  <c r="F125" i="2"/>
  <c r="G125" i="2"/>
  <c r="H125" i="2"/>
  <c r="L125" i="2"/>
  <c r="L127" i="2" s="1"/>
  <c r="M125" i="2"/>
  <c r="M127" i="2" s="1"/>
  <c r="N125" i="2"/>
  <c r="N127" i="2" s="1"/>
  <c r="O125" i="2"/>
  <c r="A136" i="2"/>
  <c r="H136" i="2"/>
  <c r="I136" i="2"/>
  <c r="J136" i="2"/>
  <c r="L136" i="2"/>
  <c r="L138" i="2" s="1"/>
  <c r="M136" i="2"/>
  <c r="M138" i="2" s="1"/>
  <c r="O136" i="2"/>
  <c r="O138" i="2" s="1"/>
  <c r="N138" i="2"/>
  <c r="M140" i="2"/>
  <c r="M142" i="2" s="1"/>
  <c r="L142" i="2"/>
  <c r="N142" i="2"/>
  <c r="O145" i="2"/>
  <c r="L146" i="2"/>
  <c r="N146" i="2"/>
  <c r="L151" i="2"/>
  <c r="L153" i="2" s="1"/>
  <c r="M153" i="2"/>
  <c r="N153" i="2"/>
  <c r="A155" i="2"/>
  <c r="E155" i="2"/>
  <c r="F155" i="2"/>
  <c r="G155" i="2"/>
  <c r="H155" i="2"/>
  <c r="L155" i="2"/>
  <c r="L157" i="2" s="1"/>
  <c r="M155" i="2"/>
  <c r="M157" i="2" s="1"/>
  <c r="N155" i="2"/>
  <c r="N157" i="2" s="1"/>
  <c r="O155" i="2"/>
  <c r="A196" i="2"/>
  <c r="H196" i="2"/>
  <c r="I196" i="2"/>
  <c r="J196" i="2"/>
  <c r="L196" i="2"/>
  <c r="L198" i="2" s="1"/>
  <c r="M196" i="2"/>
  <c r="M198" i="2" s="1"/>
  <c r="O196" i="2"/>
  <c r="O198" i="2" s="1"/>
  <c r="N198" i="2"/>
  <c r="M200" i="2"/>
  <c r="M201" i="2"/>
  <c r="O201" i="2" s="1"/>
  <c r="M202" i="2"/>
  <c r="O202" i="2" s="1"/>
  <c r="L204" i="2"/>
  <c r="N204" i="2"/>
  <c r="O207" i="2"/>
  <c r="L208" i="2"/>
  <c r="N208" i="2"/>
  <c r="L213" i="2"/>
  <c r="O213" i="2" s="1"/>
  <c r="L214" i="2"/>
  <c r="L215" i="2"/>
  <c r="O215" i="2" s="1"/>
  <c r="L216" i="2"/>
  <c r="O216" i="2" s="1"/>
  <c r="L217" i="2"/>
  <c r="O217" i="2" s="1"/>
  <c r="M219" i="2"/>
  <c r="N219" i="2"/>
  <c r="A221" i="2"/>
  <c r="E221" i="2"/>
  <c r="F221" i="2"/>
  <c r="G221" i="2"/>
  <c r="H221" i="2"/>
  <c r="L221" i="2"/>
  <c r="L223" i="2" s="1"/>
  <c r="M221" i="2"/>
  <c r="M223" i="2" s="1"/>
  <c r="N221" i="2"/>
  <c r="N223" i="2" s="1"/>
  <c r="O221" i="2"/>
  <c r="A232" i="2"/>
  <c r="H232" i="2"/>
  <c r="I232" i="2"/>
  <c r="J232" i="2"/>
  <c r="L232" i="2"/>
  <c r="L234" i="2" s="1"/>
  <c r="M232" i="2"/>
  <c r="M234" i="2" s="1"/>
  <c r="O232" i="2"/>
  <c r="O234" i="2" s="1"/>
  <c r="N234" i="2"/>
  <c r="A236" i="2"/>
  <c r="E236" i="2"/>
  <c r="F236" i="2"/>
  <c r="G236" i="2"/>
  <c r="M236" i="2"/>
  <c r="M238" i="2" s="1"/>
  <c r="O236" i="2"/>
  <c r="O238" i="2" s="1"/>
  <c r="M240" i="2" s="1"/>
  <c r="M242" i="2" s="1"/>
  <c r="L238" i="2"/>
  <c r="N238" i="2"/>
  <c r="O241" i="2"/>
  <c r="L242" i="2"/>
  <c r="N242" i="2"/>
  <c r="L247" i="2"/>
  <c r="O247" i="2" s="1"/>
  <c r="M249" i="2"/>
  <c r="N249" i="2"/>
  <c r="A251" i="2"/>
  <c r="E251" i="2"/>
  <c r="F251" i="2"/>
  <c r="G251" i="2"/>
  <c r="H251" i="2"/>
  <c r="L251" i="2"/>
  <c r="L253" i="2" s="1"/>
  <c r="M251" i="2"/>
  <c r="M253" i="2" s="1"/>
  <c r="N251" i="2"/>
  <c r="N253" i="2" s="1"/>
  <c r="O251" i="2"/>
  <c r="L9" i="8"/>
  <c r="L10" i="8"/>
  <c r="L11" i="8"/>
  <c r="N13" i="8"/>
  <c r="M15" i="8"/>
  <c r="M16" i="8"/>
  <c r="O16" i="8" s="1"/>
  <c r="L18" i="8"/>
  <c r="N18" i="8"/>
  <c r="O21" i="8"/>
  <c r="L22" i="8"/>
  <c r="N22" i="8"/>
  <c r="J27" i="8"/>
  <c r="M35" i="8"/>
  <c r="N35" i="8"/>
  <c r="A37" i="8"/>
  <c r="E37" i="8"/>
  <c r="F37" i="8"/>
  <c r="G37" i="8"/>
  <c r="H37" i="8"/>
  <c r="L37" i="8"/>
  <c r="L39" i="8" s="1"/>
  <c r="M37" i="8"/>
  <c r="M39" i="8" s="1"/>
  <c r="N37" i="8"/>
  <c r="N39" i="8" s="1"/>
  <c r="O37" i="8"/>
  <c r="A42" i="8"/>
  <c r="H42" i="8"/>
  <c r="I42" i="8"/>
  <c r="J42" i="8"/>
  <c r="L42" i="8"/>
  <c r="I43" i="8"/>
  <c r="L43" i="8"/>
  <c r="A44" i="8"/>
  <c r="G44" i="8"/>
  <c r="H44" i="8"/>
  <c r="I44" i="8"/>
  <c r="J44" i="8"/>
  <c r="L44" i="8"/>
  <c r="G45" i="8"/>
  <c r="I45" i="8"/>
  <c r="L45" i="8"/>
  <c r="A46" i="8"/>
  <c r="G46" i="8"/>
  <c r="H46" i="8"/>
  <c r="I46" i="8"/>
  <c r="J46" i="8"/>
  <c r="L46" i="8"/>
  <c r="G47" i="8"/>
  <c r="I47" i="8"/>
  <c r="L47" i="8"/>
  <c r="A48" i="8"/>
  <c r="G48" i="8"/>
  <c r="H48" i="8"/>
  <c r="I48" i="8"/>
  <c r="J48" i="8"/>
  <c r="L48" i="8"/>
  <c r="G49" i="8"/>
  <c r="I49" i="8"/>
  <c r="L49" i="8"/>
  <c r="L55" i="8"/>
  <c r="L57" i="8" s="1"/>
  <c r="N57" i="8"/>
  <c r="M59" i="8"/>
  <c r="L61" i="8"/>
  <c r="N61" i="8"/>
  <c r="O64" i="8"/>
  <c r="L65" i="8"/>
  <c r="N65" i="8"/>
  <c r="M72" i="8"/>
  <c r="N72" i="8"/>
  <c r="A74" i="8"/>
  <c r="E74" i="8"/>
  <c r="F74" i="8"/>
  <c r="G74" i="8"/>
  <c r="H74" i="8"/>
  <c r="L74" i="8"/>
  <c r="L76" i="8" s="1"/>
  <c r="M74" i="8"/>
  <c r="M76" i="8" s="1"/>
  <c r="N74" i="8"/>
  <c r="N76" i="8" s="1"/>
  <c r="O74" i="8"/>
  <c r="G84" i="8"/>
  <c r="L84" i="8"/>
  <c r="G85" i="8"/>
  <c r="L85" i="8"/>
  <c r="G86" i="8"/>
  <c r="L86" i="8"/>
  <c r="N88" i="8"/>
  <c r="M90" i="8"/>
  <c r="O90" i="8" s="1"/>
  <c r="M91" i="8"/>
  <c r="O91" i="8" s="1"/>
  <c r="L93" i="8"/>
  <c r="N93" i="8"/>
  <c r="O96" i="8"/>
  <c r="L97" i="8"/>
  <c r="N97" i="8"/>
  <c r="M106" i="8"/>
  <c r="N106" i="8"/>
  <c r="A114" i="8"/>
  <c r="G114" i="8"/>
  <c r="H114" i="8"/>
  <c r="I114" i="8"/>
  <c r="J114" i="8"/>
  <c r="L114" i="8"/>
  <c r="G115" i="8"/>
  <c r="I115" i="8"/>
  <c r="L115" i="8"/>
  <c r="A116" i="8"/>
  <c r="G116" i="8"/>
  <c r="H116" i="8"/>
  <c r="I116" i="8"/>
  <c r="J116" i="8"/>
  <c r="L116" i="8"/>
  <c r="G117" i="8"/>
  <c r="I117" i="8"/>
  <c r="L117" i="8"/>
  <c r="A118" i="8"/>
  <c r="G118" i="8"/>
  <c r="H118" i="8"/>
  <c r="I118" i="8"/>
  <c r="J118" i="8"/>
  <c r="L118" i="8"/>
  <c r="G119" i="8"/>
  <c r="I119" i="8"/>
  <c r="L119" i="8"/>
  <c r="A125" i="8"/>
  <c r="H125" i="8"/>
  <c r="I125" i="8"/>
  <c r="J125" i="8"/>
  <c r="L125" i="8"/>
  <c r="L127" i="8" s="1"/>
  <c r="M125" i="8"/>
  <c r="M127" i="8" s="1"/>
  <c r="O125" i="8"/>
  <c r="O127" i="8" s="1"/>
  <c r="N127" i="8"/>
  <c r="M129" i="8"/>
  <c r="O129" i="8" s="1"/>
  <c r="M130" i="8"/>
  <c r="O130" i="8" s="1"/>
  <c r="L132" i="8"/>
  <c r="N132" i="8"/>
  <c r="O135" i="8"/>
  <c r="L136" i="8"/>
  <c r="N136" i="8"/>
  <c r="M148" i="8"/>
  <c r="N148" i="8"/>
  <c r="A150" i="8"/>
  <c r="E150" i="8"/>
  <c r="F150" i="8"/>
  <c r="G150" i="8"/>
  <c r="H150" i="8"/>
  <c r="L150" i="8"/>
  <c r="L152" i="8" s="1"/>
  <c r="M150" i="8"/>
  <c r="M152" i="8" s="1"/>
  <c r="N150" i="8"/>
  <c r="N152" i="8" s="1"/>
  <c r="O150" i="8"/>
  <c r="A155" i="8"/>
  <c r="G155" i="8"/>
  <c r="H155" i="8"/>
  <c r="I155" i="8"/>
  <c r="J155" i="8"/>
  <c r="L155" i="8"/>
  <c r="G156" i="8"/>
  <c r="I156" i="8"/>
  <c r="L156" i="8"/>
  <c r="A157" i="8"/>
  <c r="G157" i="8"/>
  <c r="H157" i="8"/>
  <c r="I157" i="8"/>
  <c r="J157" i="8"/>
  <c r="L157" i="8"/>
  <c r="G158" i="8"/>
  <c r="I158" i="8"/>
  <c r="L158" i="8"/>
  <c r="A159" i="8"/>
  <c r="G159" i="8"/>
  <c r="H159" i="8"/>
  <c r="I159" i="8"/>
  <c r="J159" i="8"/>
  <c r="L159" i="8"/>
  <c r="G160" i="8"/>
  <c r="I160" i="8"/>
  <c r="L160" i="8"/>
  <c r="A161" i="8"/>
  <c r="G161" i="8"/>
  <c r="H161" i="8"/>
  <c r="I161" i="8"/>
  <c r="J161" i="8"/>
  <c r="L161" i="8"/>
  <c r="G162" i="8"/>
  <c r="I162" i="8"/>
  <c r="L162" i="8"/>
  <c r="A163" i="8"/>
  <c r="G163" i="8"/>
  <c r="H163" i="8"/>
  <c r="I163" i="8"/>
  <c r="J163" i="8"/>
  <c r="L163" i="8"/>
  <c r="G164" i="8"/>
  <c r="I164" i="8"/>
  <c r="L164" i="8"/>
  <c r="G171" i="8"/>
  <c r="N173" i="8"/>
  <c r="M175" i="8"/>
  <c r="M177" i="8" s="1"/>
  <c r="L177" i="8"/>
  <c r="N177" i="8"/>
  <c r="O180" i="8"/>
  <c r="L181" i="8"/>
  <c r="N181" i="8"/>
  <c r="L186" i="8"/>
  <c r="L188" i="8" s="1"/>
  <c r="M188" i="8"/>
  <c r="N188" i="8"/>
  <c r="A190" i="8"/>
  <c r="E190" i="8"/>
  <c r="F190" i="8"/>
  <c r="G190" i="8"/>
  <c r="H190" i="8"/>
  <c r="L190" i="8"/>
  <c r="L192" i="8" s="1"/>
  <c r="M190" i="8"/>
  <c r="M192" i="8" s="1"/>
  <c r="N190" i="8"/>
  <c r="N192" i="8" s="1"/>
  <c r="O190" i="8"/>
  <c r="A195" i="8"/>
  <c r="G195" i="8"/>
  <c r="H195" i="8"/>
  <c r="I195" i="8"/>
  <c r="J195" i="8"/>
  <c r="L195" i="8"/>
  <c r="G196" i="8"/>
  <c r="I196" i="8"/>
  <c r="L196" i="8"/>
  <c r="G202" i="8"/>
  <c r="L202" i="8"/>
  <c r="G203" i="8"/>
  <c r="L203" i="8"/>
  <c r="N205" i="8"/>
  <c r="M207" i="8"/>
  <c r="L209" i="8"/>
  <c r="N209" i="8"/>
  <c r="O212" i="8"/>
  <c r="L213" i="8"/>
  <c r="N213" i="8"/>
  <c r="M220" i="8"/>
  <c r="N220" i="8"/>
  <c r="L28" i="8"/>
  <c r="L29" i="8"/>
  <c r="O29" i="8" s="1"/>
  <c r="L30" i="8"/>
  <c r="O30" i="8" s="1"/>
  <c r="L31" i="8"/>
  <c r="O31" i="8" s="1"/>
  <c r="L32" i="8"/>
  <c r="O32" i="8" s="1"/>
  <c r="L33" i="8"/>
  <c r="O33" i="8" s="1"/>
  <c r="L70" i="8"/>
  <c r="L102" i="8"/>
  <c r="L103" i="8"/>
  <c r="O103" i="8" s="1"/>
  <c r="L104" i="8"/>
  <c r="O104" i="8" s="1"/>
  <c r="L141" i="8"/>
  <c r="L142" i="8"/>
  <c r="O142" i="8" s="1"/>
  <c r="L143" i="8"/>
  <c r="O143" i="8" s="1"/>
  <c r="L144" i="8"/>
  <c r="O144" i="8" s="1"/>
  <c r="L145" i="8"/>
  <c r="O145" i="8" s="1"/>
  <c r="L146" i="8"/>
  <c r="O146" i="8" s="1"/>
  <c r="L218" i="8"/>
  <c r="F252" i="8" l="1"/>
  <c r="L252" i="8" s="1"/>
  <c r="H46" i="14"/>
  <c r="G46" i="14"/>
  <c r="H446" i="8"/>
  <c r="N446" i="8" s="1"/>
  <c r="N448" i="8" s="1"/>
  <c r="N423" i="8" s="1"/>
  <c r="I24" i="14" s="1"/>
  <c r="M24" i="14" s="1"/>
  <c r="P24" i="14" s="1"/>
  <c r="E446" i="8"/>
  <c r="M484" i="8"/>
  <c r="M456" i="8" s="1"/>
  <c r="G446" i="8"/>
  <c r="M446" i="8" s="1"/>
  <c r="M448" i="8" s="1"/>
  <c r="M423" i="8" s="1"/>
  <c r="H24" i="14" s="1"/>
  <c r="L24" i="14" s="1"/>
  <c r="O24" i="14" s="1"/>
  <c r="F24" i="14"/>
  <c r="D24" i="14"/>
  <c r="N484" i="8"/>
  <c r="N456" i="8" s="1"/>
  <c r="A446" i="8"/>
  <c r="D41" i="14" s="1"/>
  <c r="F446" i="8"/>
  <c r="L446" i="8" s="1"/>
  <c r="I23" i="14"/>
  <c r="M23" i="14" s="1"/>
  <c r="P23" i="14" s="1"/>
  <c r="D23" i="14"/>
  <c r="F23" i="14"/>
  <c r="H23" i="14"/>
  <c r="L23" i="14" s="1"/>
  <c r="O23" i="14" s="1"/>
  <c r="G23" i="14"/>
  <c r="K23" i="14" s="1"/>
  <c r="N23" i="14" s="1"/>
  <c r="G51" i="14"/>
  <c r="K51" i="14" s="1"/>
  <c r="N51" i="14" s="1"/>
  <c r="I51" i="14"/>
  <c r="M51" i="14" s="1"/>
  <c r="P51" i="14" s="1"/>
  <c r="H51" i="14"/>
  <c r="L51" i="14" s="1"/>
  <c r="O51" i="14" s="1"/>
  <c r="F379" i="8"/>
  <c r="L379" i="8" s="1"/>
  <c r="H287" i="2"/>
  <c r="N287" i="2" s="1"/>
  <c r="O287" i="2" s="1"/>
  <c r="H285" i="2"/>
  <c r="N285" i="2" s="1"/>
  <c r="O285" i="2" s="1"/>
  <c r="H284" i="2"/>
  <c r="N284" i="2" s="1"/>
  <c r="B41" i="18"/>
  <c r="F50" i="14"/>
  <c r="D50" i="14"/>
  <c r="D51" i="14"/>
  <c r="F51" i="14"/>
  <c r="F48" i="14"/>
  <c r="F49" i="14"/>
  <c r="D48" i="14"/>
  <c r="D49" i="14"/>
  <c r="F45" i="14"/>
  <c r="D43" i="14"/>
  <c r="F43" i="14"/>
  <c r="D45" i="14"/>
  <c r="D53" i="14"/>
  <c r="D54" i="14"/>
  <c r="F53" i="14"/>
  <c r="F54" i="14"/>
  <c r="D52" i="14"/>
  <c r="F52" i="14"/>
  <c r="O161" i="2"/>
  <c r="N161" i="2" s="1"/>
  <c r="N23" i="8"/>
  <c r="N25" i="8" s="1"/>
  <c r="M48" i="8"/>
  <c r="O228" i="8"/>
  <c r="N228" i="8" s="1"/>
  <c r="M117" i="8"/>
  <c r="M115" i="8"/>
  <c r="M43" i="8"/>
  <c r="N214" i="8"/>
  <c r="N216" i="8" s="1"/>
  <c r="L66" i="8"/>
  <c r="L68" i="8" s="1"/>
  <c r="O188" i="8"/>
  <c r="M195" i="8"/>
  <c r="L137" i="8"/>
  <c r="L139" i="8" s="1"/>
  <c r="M159" i="8"/>
  <c r="M42" i="8"/>
  <c r="N98" i="8"/>
  <c r="N100" i="8" s="1"/>
  <c r="M49" i="8"/>
  <c r="M46" i="8"/>
  <c r="M160" i="8"/>
  <c r="M157" i="8"/>
  <c r="M116" i="8"/>
  <c r="L27" i="8"/>
  <c r="O27" i="8" s="1"/>
  <c r="M114" i="8"/>
  <c r="O132" i="8"/>
  <c r="M134" i="8" s="1"/>
  <c r="M136" i="8" s="1"/>
  <c r="M164" i="8"/>
  <c r="M161" i="8"/>
  <c r="M155" i="8"/>
  <c r="M118" i="8"/>
  <c r="O80" i="8"/>
  <c r="N80" i="8" s="1"/>
  <c r="M44" i="8"/>
  <c r="N182" i="8"/>
  <c r="N184" i="8" s="1"/>
  <c r="M162" i="8"/>
  <c r="M158" i="8"/>
  <c r="M196" i="8"/>
  <c r="M163" i="8"/>
  <c r="N137" i="8"/>
  <c r="N139" i="8" s="1"/>
  <c r="M119" i="8"/>
  <c r="M156" i="8"/>
  <c r="N66" i="8"/>
  <c r="N68" i="8" s="1"/>
  <c r="N56" i="2"/>
  <c r="N58" i="2" s="1"/>
  <c r="O93" i="2"/>
  <c r="O240" i="2"/>
  <c r="O242" i="2" s="1"/>
  <c r="O243" i="2" s="1"/>
  <c r="O131" i="2"/>
  <c r="N131" i="2" s="1"/>
  <c r="L56" i="2"/>
  <c r="L58" i="2" s="1"/>
  <c r="O257" i="2"/>
  <c r="N257" i="2" s="1"/>
  <c r="O123" i="2"/>
  <c r="O70" i="2"/>
  <c r="N70" i="2" s="1"/>
  <c r="O153" i="2"/>
  <c r="L147" i="2"/>
  <c r="L149" i="2" s="1"/>
  <c r="L134" i="2" s="1"/>
  <c r="G37" i="14" s="1"/>
  <c r="N243" i="2"/>
  <c r="N245" i="2" s="1"/>
  <c r="O227" i="2"/>
  <c r="N227" i="2" s="1"/>
  <c r="L117" i="2"/>
  <c r="L119" i="2" s="1"/>
  <c r="L104" i="2" s="1"/>
  <c r="G36" i="14" s="1"/>
  <c r="N209" i="2"/>
  <c r="N211" i="2" s="1"/>
  <c r="N147" i="2"/>
  <c r="N149" i="2" s="1"/>
  <c r="N117" i="2"/>
  <c r="N119" i="2" s="1"/>
  <c r="N87" i="2"/>
  <c r="N89" i="2" s="1"/>
  <c r="L87" i="2"/>
  <c r="L89" i="2" s="1"/>
  <c r="L73" i="2" s="1"/>
  <c r="G35" i="14" s="1"/>
  <c r="O101" i="2"/>
  <c r="N101" i="2" s="1"/>
  <c r="O62" i="2"/>
  <c r="M86" i="8"/>
  <c r="O86" i="8" s="1"/>
  <c r="M84" i="8"/>
  <c r="O84" i="8" s="1"/>
  <c r="M202" i="8"/>
  <c r="O202" i="8" s="1"/>
  <c r="O223" i="2"/>
  <c r="M10" i="8"/>
  <c r="O10" i="8" s="1"/>
  <c r="M171" i="8"/>
  <c r="M173" i="8" s="1"/>
  <c r="L209" i="2"/>
  <c r="L211" i="2" s="1"/>
  <c r="O157" i="2"/>
  <c r="O192" i="8"/>
  <c r="O39" i="8"/>
  <c r="O97" i="2"/>
  <c r="O152" i="8"/>
  <c r="O253" i="2"/>
  <c r="O127" i="2"/>
  <c r="O102" i="8"/>
  <c r="L106" i="8"/>
  <c r="O106" i="8" s="1"/>
  <c r="O218" i="8"/>
  <c r="L220" i="8"/>
  <c r="O220" i="8" s="1"/>
  <c r="O141" i="8"/>
  <c r="L148" i="8"/>
  <c r="O148" i="8" s="1"/>
  <c r="L72" i="8"/>
  <c r="O72" i="8" s="1"/>
  <c r="O70" i="8"/>
  <c r="O28" i="8"/>
  <c r="O93" i="8"/>
  <c r="M95" i="8" s="1"/>
  <c r="O207" i="8"/>
  <c r="O209" i="8" s="1"/>
  <c r="M211" i="8" s="1"/>
  <c r="M209" i="8"/>
  <c r="L205" i="8"/>
  <c r="L214" i="8" s="1"/>
  <c r="L216" i="8" s="1"/>
  <c r="O59" i="8"/>
  <c r="O61" i="8" s="1"/>
  <c r="M63" i="8" s="1"/>
  <c r="M61" i="8"/>
  <c r="L88" i="8"/>
  <c r="L98" i="8" s="1"/>
  <c r="L100" i="8" s="1"/>
  <c r="O186" i="8"/>
  <c r="O175" i="8"/>
  <c r="O177" i="8" s="1"/>
  <c r="M179" i="8" s="1"/>
  <c r="M132" i="8"/>
  <c r="M85" i="8"/>
  <c r="O85" i="8" s="1"/>
  <c r="M47" i="8"/>
  <c r="O15" i="8"/>
  <c r="O18" i="8" s="1"/>
  <c r="M20" i="8" s="1"/>
  <c r="M18" i="8"/>
  <c r="L249" i="2"/>
  <c r="O249" i="2" s="1"/>
  <c r="M93" i="8"/>
  <c r="O76" i="8"/>
  <c r="L171" i="8"/>
  <c r="M45" i="8"/>
  <c r="O200" i="2"/>
  <c r="O204" i="2" s="1"/>
  <c r="M206" i="2" s="1"/>
  <c r="M204" i="2"/>
  <c r="L13" i="8"/>
  <c r="L23" i="8" s="1"/>
  <c r="L25" i="8" s="1"/>
  <c r="M243" i="2"/>
  <c r="M245" i="2" s="1"/>
  <c r="M230" i="2" s="1"/>
  <c r="H39" i="14" s="1"/>
  <c r="L219" i="2"/>
  <c r="O219" i="2" s="1"/>
  <c r="O214" i="2"/>
  <c r="M55" i="2"/>
  <c r="M56" i="2" s="1"/>
  <c r="M58" i="2" s="1"/>
  <c r="O53" i="2"/>
  <c r="O55" i="2" s="1"/>
  <c r="O56" i="2" s="1"/>
  <c r="L243" i="2"/>
  <c r="L245" i="2" s="1"/>
  <c r="O79" i="2"/>
  <c r="O82" i="2" s="1"/>
  <c r="M84" i="2" s="1"/>
  <c r="M82" i="2"/>
  <c r="O151" i="2"/>
  <c r="O140" i="2"/>
  <c r="O142" i="2" s="1"/>
  <c r="O121" i="2"/>
  <c r="O110" i="2"/>
  <c r="O112" i="2" s="1"/>
  <c r="O91" i="2"/>
  <c r="B40" i="18" l="1"/>
  <c r="B23" i="18"/>
  <c r="B22" i="18"/>
  <c r="F41" i="14"/>
  <c r="G41" i="14"/>
  <c r="H41" i="14"/>
  <c r="I41" i="14"/>
  <c r="I25" i="14"/>
  <c r="M25" i="14" s="1"/>
  <c r="P25" i="14" s="1"/>
  <c r="H25" i="14"/>
  <c r="L25" i="14" s="1"/>
  <c r="O25" i="14" s="1"/>
  <c r="F25" i="14"/>
  <c r="D25" i="14"/>
  <c r="O446" i="8"/>
  <c r="L448" i="8"/>
  <c r="L484" i="8"/>
  <c r="Q23" i="14"/>
  <c r="E24" i="41" s="1"/>
  <c r="B47" i="18"/>
  <c r="B53" i="18"/>
  <c r="B52" i="18"/>
  <c r="B50" i="18"/>
  <c r="B49" i="18"/>
  <c r="B42" i="18"/>
  <c r="B44" i="18"/>
  <c r="B51" i="18"/>
  <c r="B48" i="18"/>
  <c r="N291" i="2"/>
  <c r="O284" i="2"/>
  <c r="Q51" i="14"/>
  <c r="E22" i="41" s="1"/>
  <c r="N134" i="2"/>
  <c r="I37" i="14" s="1"/>
  <c r="N194" i="2"/>
  <c r="O134" i="8"/>
  <c r="O136" i="8" s="1"/>
  <c r="O137" i="8" s="1"/>
  <c r="N230" i="2"/>
  <c r="I39" i="14" s="1"/>
  <c r="N73" i="2"/>
  <c r="I35" i="14" s="1"/>
  <c r="N104" i="2"/>
  <c r="I36" i="14" s="1"/>
  <c r="O161" i="8"/>
  <c r="I31" i="14"/>
  <c r="M31" i="14" s="1"/>
  <c r="P31" i="14" s="1"/>
  <c r="O44" i="8"/>
  <c r="O155" i="8"/>
  <c r="G31" i="14"/>
  <c r="K31" i="14" s="1"/>
  <c r="N31" i="14" s="1"/>
  <c r="O46" i="8"/>
  <c r="O48" i="8"/>
  <c r="L35" i="8"/>
  <c r="O35" i="8" s="1"/>
  <c r="M11" i="8"/>
  <c r="O11" i="8" s="1"/>
  <c r="O42" i="8"/>
  <c r="N53" i="8"/>
  <c r="O159" i="8"/>
  <c r="O163" i="8"/>
  <c r="O195" i="8"/>
  <c r="O198" i="8" s="1"/>
  <c r="N198" i="8" s="1"/>
  <c r="N169" i="8" s="1"/>
  <c r="I54" i="14" s="1"/>
  <c r="O114" i="8"/>
  <c r="M203" i="8"/>
  <c r="M205" i="8" s="1"/>
  <c r="O157" i="8"/>
  <c r="O116" i="8"/>
  <c r="O118" i="8"/>
  <c r="L123" i="8"/>
  <c r="L53" i="8"/>
  <c r="M137" i="8"/>
  <c r="M139" i="8" s="1"/>
  <c r="O139" i="8" s="1"/>
  <c r="M9" i="8"/>
  <c r="O9" i="8" s="1"/>
  <c r="L194" i="2"/>
  <c r="M55" i="8"/>
  <c r="O55" i="8" s="1"/>
  <c r="O57" i="8" s="1"/>
  <c r="M88" i="8"/>
  <c r="M114" i="2"/>
  <c r="M181" i="8"/>
  <c r="M182" i="8" s="1"/>
  <c r="M184" i="8" s="1"/>
  <c r="M169" i="8" s="1"/>
  <c r="H54" i="14" s="1"/>
  <c r="O179" i="8"/>
  <c r="O181" i="8" s="1"/>
  <c r="O171" i="8"/>
  <c r="O173" i="8" s="1"/>
  <c r="L173" i="8"/>
  <c r="L182" i="8" s="1"/>
  <c r="L184" i="8" s="1"/>
  <c r="O20" i="8"/>
  <c r="O22" i="8" s="1"/>
  <c r="M22" i="8"/>
  <c r="F284" i="8"/>
  <c r="L284" i="8" s="1"/>
  <c r="M65" i="8"/>
  <c r="O63" i="8"/>
  <c r="O65" i="8" s="1"/>
  <c r="M213" i="8"/>
  <c r="O211" i="8"/>
  <c r="O213" i="8" s="1"/>
  <c r="M86" i="2"/>
  <c r="M87" i="2" s="1"/>
  <c r="M89" i="2" s="1"/>
  <c r="O84" i="2"/>
  <c r="O86" i="2" s="1"/>
  <c r="O87" i="2" s="1"/>
  <c r="M144" i="2"/>
  <c r="O245" i="2"/>
  <c r="O230" i="2" s="1"/>
  <c r="L230" i="2"/>
  <c r="G39" i="14" s="1"/>
  <c r="O88" i="8"/>
  <c r="O58" i="2"/>
  <c r="O206" i="2"/>
  <c r="O208" i="2" s="1"/>
  <c r="O209" i="2" s="1"/>
  <c r="M208" i="2"/>
  <c r="M209" i="2" s="1"/>
  <c r="M211" i="2" s="1"/>
  <c r="O95" i="8"/>
  <c r="O97" i="8" s="1"/>
  <c r="M97" i="8"/>
  <c r="C22" i="18" l="1"/>
  <c r="G22" i="18" s="1"/>
  <c r="B24" i="18"/>
  <c r="L456" i="8"/>
  <c r="G25" i="14" s="1"/>
  <c r="K25" i="14" s="1"/>
  <c r="N25" i="14" s="1"/>
  <c r="Q25" i="14" s="1"/>
  <c r="E25" i="41" s="1"/>
  <c r="O484" i="8"/>
  <c r="O456" i="8" s="1"/>
  <c r="L423" i="8"/>
  <c r="G24" i="14" s="1"/>
  <c r="K24" i="14" s="1"/>
  <c r="N24" i="14" s="1"/>
  <c r="Q24" i="14" s="1"/>
  <c r="E33" i="41" s="1"/>
  <c r="O448" i="8"/>
  <c r="O423" i="8" s="1"/>
  <c r="I50" i="14"/>
  <c r="M50" i="14" s="1"/>
  <c r="P50" i="14" s="1"/>
  <c r="G50" i="14"/>
  <c r="K50" i="14" s="1"/>
  <c r="N50" i="14" s="1"/>
  <c r="G48" i="14"/>
  <c r="K48" i="14" s="1"/>
  <c r="N48" i="14" s="1"/>
  <c r="C50" i="18"/>
  <c r="G50" i="18" s="1"/>
  <c r="O291" i="2"/>
  <c r="O260" i="2" s="1"/>
  <c r="N260" i="2"/>
  <c r="I46" i="14" s="1"/>
  <c r="H31" i="14"/>
  <c r="L31" i="14" s="1"/>
  <c r="O31" i="14" s="1"/>
  <c r="Q31" i="14" s="1"/>
  <c r="E41" i="41" s="1"/>
  <c r="L7" i="8"/>
  <c r="G52" i="14" s="1"/>
  <c r="M64" i="2"/>
  <c r="M66" i="2" s="1"/>
  <c r="M43" i="2" s="1"/>
  <c r="H34" i="14" s="1"/>
  <c r="O51" i="8"/>
  <c r="N51" i="8" s="1"/>
  <c r="N7" i="8" s="1"/>
  <c r="I52" i="14" s="1"/>
  <c r="O167" i="8"/>
  <c r="N167" i="8" s="1"/>
  <c r="N123" i="8" s="1"/>
  <c r="O13" i="8"/>
  <c r="O23" i="8" s="1"/>
  <c r="G284" i="8"/>
  <c r="M284" i="8" s="1"/>
  <c r="H284" i="8"/>
  <c r="N284" i="8" s="1"/>
  <c r="O203" i="8"/>
  <c r="O205" i="8" s="1"/>
  <c r="O214" i="8" s="1"/>
  <c r="M13" i="8"/>
  <c r="M23" i="8" s="1"/>
  <c r="M25" i="8" s="1"/>
  <c r="M7" i="8" s="1"/>
  <c r="H52" i="14" s="1"/>
  <c r="M123" i="8"/>
  <c r="O121" i="8"/>
  <c r="N121" i="8" s="1"/>
  <c r="N64" i="2"/>
  <c r="N66" i="2" s="1"/>
  <c r="N43" i="2" s="1"/>
  <c r="I34" i="14" s="1"/>
  <c r="O182" i="8"/>
  <c r="M57" i="8"/>
  <c r="M66" i="8" s="1"/>
  <c r="M68" i="8" s="1"/>
  <c r="M53" i="8" s="1"/>
  <c r="L64" i="2"/>
  <c r="O66" i="8"/>
  <c r="M98" i="8"/>
  <c r="M100" i="8" s="1"/>
  <c r="O100" i="8" s="1"/>
  <c r="M194" i="2"/>
  <c r="O211" i="2"/>
  <c r="O194" i="2" s="1"/>
  <c r="M73" i="2"/>
  <c r="H35" i="14" s="1"/>
  <c r="O89" i="2"/>
  <c r="O73" i="2" s="1"/>
  <c r="M214" i="8"/>
  <c r="M216" i="8" s="1"/>
  <c r="M116" i="2"/>
  <c r="M117" i="2" s="1"/>
  <c r="M119" i="2" s="1"/>
  <c r="O114" i="2"/>
  <c r="O116" i="2" s="1"/>
  <c r="O117" i="2" s="1"/>
  <c r="O98" i="8"/>
  <c r="L169" i="8"/>
  <c r="G54" i="14" s="1"/>
  <c r="O184" i="8"/>
  <c r="O169" i="8" s="1"/>
  <c r="M146" i="2"/>
  <c r="M147" i="2" s="1"/>
  <c r="M149" i="2" s="1"/>
  <c r="O144" i="2"/>
  <c r="O146" i="2" s="1"/>
  <c r="O147" i="2" s="1"/>
  <c r="C23" i="18" l="1"/>
  <c r="G23" i="18" s="1"/>
  <c r="I48" i="14"/>
  <c r="M48" i="14" s="1"/>
  <c r="P48" i="14" s="1"/>
  <c r="H50" i="14"/>
  <c r="L50" i="14" s="1"/>
  <c r="O50" i="14" s="1"/>
  <c r="Q50" i="14" s="1"/>
  <c r="E9" i="41" s="1"/>
  <c r="H48" i="14"/>
  <c r="L48" i="14" s="1"/>
  <c r="O48" i="14" s="1"/>
  <c r="K50" i="18"/>
  <c r="I50" i="18"/>
  <c r="O123" i="8"/>
  <c r="I38" i="14"/>
  <c r="O284" i="8"/>
  <c r="O68" i="8"/>
  <c r="O53" i="8" s="1"/>
  <c r="O25" i="8"/>
  <c r="O7" i="8" s="1"/>
  <c r="O64" i="2"/>
  <c r="L58" i="14"/>
  <c r="O58" i="14" s="1"/>
  <c r="Q58" i="14" s="1"/>
  <c r="E28" i="41" s="1"/>
  <c r="L66" i="2"/>
  <c r="O66" i="2" s="1"/>
  <c r="O43" i="2" s="1"/>
  <c r="G38" i="14"/>
  <c r="M104" i="2"/>
  <c r="H36" i="14" s="1"/>
  <c r="O119" i="2"/>
  <c r="O104" i="2" s="1"/>
  <c r="M134" i="2"/>
  <c r="H37" i="14" s="1"/>
  <c r="O149" i="2"/>
  <c r="O134" i="2" s="1"/>
  <c r="O216" i="8"/>
  <c r="Q48" i="14" l="1"/>
  <c r="E15" i="41" s="1"/>
  <c r="C49" i="18"/>
  <c r="G49" i="18" s="1"/>
  <c r="C57" i="18"/>
  <c r="L43" i="2"/>
  <c r="G34" i="14" s="1"/>
  <c r="L109" i="8"/>
  <c r="M109" i="8"/>
  <c r="N109" i="8"/>
  <c r="C47" i="18" l="1"/>
  <c r="G47" i="18" s="1"/>
  <c r="K49" i="18"/>
  <c r="I49" i="18"/>
  <c r="C41" i="18"/>
  <c r="G41" i="18" s="1"/>
  <c r="N222" i="8"/>
  <c r="N224" i="8" s="1"/>
  <c r="N200" i="8" s="1"/>
  <c r="M222" i="8"/>
  <c r="M224" i="8" s="1"/>
  <c r="M200" i="8" s="1"/>
  <c r="L222" i="8"/>
  <c r="O109" i="8"/>
  <c r="H38" i="14"/>
  <c r="K47" i="18" l="1"/>
  <c r="I47" i="18"/>
  <c r="I49" i="14"/>
  <c r="M49" i="14" s="1"/>
  <c r="P49" i="14" s="1"/>
  <c r="H49" i="14"/>
  <c r="L49" i="14" s="1"/>
  <c r="O49" i="14" s="1"/>
  <c r="I45" i="14"/>
  <c r="M286" i="8"/>
  <c r="M262" i="8" s="1"/>
  <c r="H43" i="14" s="1"/>
  <c r="N286" i="8"/>
  <c r="N262" i="8" s="1"/>
  <c r="I43" i="14" s="1"/>
  <c r="O222" i="8"/>
  <c r="L224" i="8"/>
  <c r="O224" i="8" s="1"/>
  <c r="O200" i="8" s="1"/>
  <c r="N108" i="8" l="1"/>
  <c r="N111" i="8" s="1"/>
  <c r="N82" i="8" s="1"/>
  <c r="I53" i="14" s="1"/>
  <c r="L200" i="8"/>
  <c r="G49" i="14" l="1"/>
  <c r="K49" i="14" s="1"/>
  <c r="N49" i="14" s="1"/>
  <c r="Q49" i="14" s="1"/>
  <c r="E37" i="41" s="1"/>
  <c r="H45" i="14"/>
  <c r="M108" i="8"/>
  <c r="M111" i="8" s="1"/>
  <c r="M82" i="8" s="1"/>
  <c r="H53" i="14" s="1"/>
  <c r="L108" i="8"/>
  <c r="C48" i="18" l="1"/>
  <c r="G48" i="18" s="1"/>
  <c r="L286" i="8"/>
  <c r="G45" i="14"/>
  <c r="O108" i="8"/>
  <c r="L111" i="8"/>
  <c r="O111" i="8" s="1"/>
  <c r="O82" i="8" s="1"/>
  <c r="I48" i="18" l="1"/>
  <c r="K48" i="18"/>
  <c r="O286" i="8"/>
  <c r="O262" i="8" s="1"/>
  <c r="L262" i="8"/>
  <c r="G43" i="14" s="1"/>
  <c r="L82" i="8"/>
  <c r="G53" i="14" s="1"/>
  <c r="L57" i="14" l="1"/>
  <c r="O57" i="14" s="1"/>
  <c r="L45" i="14" l="1"/>
  <c r="O45" i="14" s="1"/>
  <c r="M45" i="14"/>
  <c r="P45" i="14" s="1"/>
  <c r="Q57" i="14"/>
  <c r="E39" i="41" s="1"/>
  <c r="M15" i="14"/>
  <c r="P15" i="14" s="1"/>
  <c r="O15" i="14"/>
  <c r="N15" i="14"/>
  <c r="K52" i="14"/>
  <c r="N52" i="14" s="1"/>
  <c r="M52" i="14"/>
  <c r="P52" i="14" s="1"/>
  <c r="L52" i="14"/>
  <c r="O52" i="14" s="1"/>
  <c r="L53" i="14"/>
  <c r="O53" i="14" s="1"/>
  <c r="K53" i="14"/>
  <c r="N53" i="14" s="1"/>
  <c r="M53" i="14"/>
  <c r="P53" i="14" s="1"/>
  <c r="K46" i="14"/>
  <c r="N46" i="14" s="1"/>
  <c r="M46" i="14"/>
  <c r="P46" i="14" s="1"/>
  <c r="L46" i="14"/>
  <c r="O46" i="14" s="1"/>
  <c r="M36" i="14"/>
  <c r="P36" i="14" s="1"/>
  <c r="L36" i="14"/>
  <c r="O36" i="14" s="1"/>
  <c r="K36" i="14"/>
  <c r="N36" i="14" s="1"/>
  <c r="L11" i="14"/>
  <c r="O11" i="14" s="1"/>
  <c r="K11" i="14"/>
  <c r="N11" i="14" s="1"/>
  <c r="M11" i="14"/>
  <c r="P11" i="14" s="1"/>
  <c r="K45" i="14"/>
  <c r="N45" i="14" s="1"/>
  <c r="M10" i="14"/>
  <c r="P10" i="14" s="1"/>
  <c r="L10" i="14"/>
  <c r="O10" i="14" s="1"/>
  <c r="K10" i="14"/>
  <c r="N10" i="14" s="1"/>
  <c r="L41" i="14"/>
  <c r="O41" i="14" s="1"/>
  <c r="K41" i="14"/>
  <c r="N41" i="14" s="1"/>
  <c r="M41" i="14"/>
  <c r="P41" i="14" s="1"/>
  <c r="M34" i="14"/>
  <c r="P34" i="14" s="1"/>
  <c r="K34" i="14"/>
  <c r="N34" i="14" s="1"/>
  <c r="L34" i="14"/>
  <c r="O34" i="14" s="1"/>
  <c r="M13" i="14"/>
  <c r="P13" i="14" s="1"/>
  <c r="L13" i="14"/>
  <c r="O13" i="14" s="1"/>
  <c r="K13" i="14"/>
  <c r="N13" i="14" s="1"/>
  <c r="M38" i="14"/>
  <c r="P38" i="14" s="1"/>
  <c r="K38" i="14"/>
  <c r="N38" i="14" s="1"/>
  <c r="L38" i="14"/>
  <c r="O38" i="14" s="1"/>
  <c r="K39" i="14"/>
  <c r="N39" i="14" s="1"/>
  <c r="M39" i="14"/>
  <c r="P39" i="14" s="1"/>
  <c r="L39" i="14"/>
  <c r="O39" i="14" s="1"/>
  <c r="L12" i="14"/>
  <c r="O12" i="14" s="1"/>
  <c r="M12" i="14"/>
  <c r="P12" i="14" s="1"/>
  <c r="K12" i="14"/>
  <c r="N12" i="14" s="1"/>
  <c r="M54" i="14"/>
  <c r="P54" i="14" s="1"/>
  <c r="K54" i="14"/>
  <c r="N54" i="14" s="1"/>
  <c r="L54" i="14"/>
  <c r="O54" i="14" s="1"/>
  <c r="K37" i="14"/>
  <c r="N37" i="14" s="1"/>
  <c r="M37" i="14"/>
  <c r="P37" i="14" s="1"/>
  <c r="L37" i="14"/>
  <c r="O37" i="14" s="1"/>
  <c r="M35" i="14"/>
  <c r="P35" i="14" s="1"/>
  <c r="K35" i="14"/>
  <c r="N35" i="14" s="1"/>
  <c r="L35" i="14"/>
  <c r="O35" i="14" s="1"/>
  <c r="O16" i="14"/>
  <c r="M16" i="14"/>
  <c r="P16" i="14" s="1"/>
  <c r="N16" i="14"/>
  <c r="C56" i="18" l="1"/>
  <c r="K43" i="14"/>
  <c r="N43" i="14" s="1"/>
  <c r="N40" i="14" s="1"/>
  <c r="L43" i="14"/>
  <c r="O43" i="14" s="1"/>
  <c r="O40" i="14" s="1"/>
  <c r="M43" i="14"/>
  <c r="P43" i="14" s="1"/>
  <c r="P40" i="14" s="1"/>
  <c r="K55" i="14"/>
  <c r="N55" i="14" s="1"/>
  <c r="M55" i="14"/>
  <c r="P55" i="14" s="1"/>
  <c r="L55" i="14"/>
  <c r="O55" i="14" s="1"/>
  <c r="Q16" i="14"/>
  <c r="E27" i="41" s="1"/>
  <c r="Q12" i="14"/>
  <c r="E20" i="41" s="1"/>
  <c r="Q45" i="14"/>
  <c r="Q37" i="14"/>
  <c r="E43" i="41" s="1"/>
  <c r="Q39" i="14"/>
  <c r="E46" i="41" s="1"/>
  <c r="Q46" i="14"/>
  <c r="E21" i="41" s="1"/>
  <c r="Q41" i="14"/>
  <c r="E49" i="41" s="1"/>
  <c r="Q36" i="14"/>
  <c r="E48" i="41" s="1"/>
  <c r="Q54" i="14"/>
  <c r="Q38" i="14"/>
  <c r="E32" i="41" s="1"/>
  <c r="Q52" i="14"/>
  <c r="E8" i="41" s="1"/>
  <c r="Q53" i="14"/>
  <c r="Q34" i="14"/>
  <c r="E30" i="41" s="1"/>
  <c r="Q15" i="14"/>
  <c r="E38" i="41" s="1"/>
  <c r="Q13" i="14"/>
  <c r="E14" i="41" s="1"/>
  <c r="Q35" i="14"/>
  <c r="E44" i="41" s="1"/>
  <c r="Q10" i="14"/>
  <c r="E10" i="41" s="1"/>
  <c r="Q11" i="14"/>
  <c r="E16" i="41" s="1"/>
  <c r="C12" i="18" l="1"/>
  <c r="C14" i="18"/>
  <c r="G14" i="18" s="1"/>
  <c r="C11" i="18"/>
  <c r="C15" i="18"/>
  <c r="G15" i="18" s="1"/>
  <c r="C10" i="18"/>
  <c r="C9" i="18"/>
  <c r="C45" i="18"/>
  <c r="K45" i="18" s="1"/>
  <c r="C33" i="18"/>
  <c r="C52" i="18"/>
  <c r="I52" i="18" s="1"/>
  <c r="C51" i="18"/>
  <c r="K51" i="18" s="1"/>
  <c r="C37" i="18"/>
  <c r="C36" i="18"/>
  <c r="C44" i="18"/>
  <c r="K44" i="18" s="1"/>
  <c r="C38" i="18"/>
  <c r="C53" i="18"/>
  <c r="K53" i="18" s="1"/>
  <c r="C34" i="18"/>
  <c r="C35" i="18"/>
  <c r="C40" i="18"/>
  <c r="G40" i="18" s="1"/>
  <c r="Q44" i="14"/>
  <c r="C43" i="18" s="1"/>
  <c r="Q14" i="14"/>
  <c r="C13" i="18" s="1"/>
  <c r="Q33" i="14"/>
  <c r="C32" i="18" s="1"/>
  <c r="Q9" i="14"/>
  <c r="C8" i="18" s="1"/>
  <c r="K56" i="18"/>
  <c r="K57" i="18"/>
  <c r="Q43" i="14"/>
  <c r="E19" i="41" s="1"/>
  <c r="Q55" i="14"/>
  <c r="E11" i="41" s="1"/>
  <c r="G35" i="18" l="1"/>
  <c r="K35" i="18"/>
  <c r="I35" i="18"/>
  <c r="K37" i="18"/>
  <c r="I37" i="18"/>
  <c r="G37" i="18"/>
  <c r="K33" i="18"/>
  <c r="I33" i="18"/>
  <c r="G33" i="18"/>
  <c r="K36" i="18"/>
  <c r="I36" i="18"/>
  <c r="G36" i="18"/>
  <c r="G34" i="18"/>
  <c r="I34" i="18"/>
  <c r="K34" i="18"/>
  <c r="G38" i="18"/>
  <c r="K38" i="18"/>
  <c r="I38" i="18"/>
  <c r="K43" i="18"/>
  <c r="J43" i="18" s="1"/>
  <c r="V43" i="18" s="1"/>
  <c r="C54" i="18"/>
  <c r="K54" i="18" s="1"/>
  <c r="K52" i="18"/>
  <c r="G51" i="18"/>
  <c r="G46" i="18" s="1"/>
  <c r="I51" i="18"/>
  <c r="I46" i="18" s="1"/>
  <c r="Q40" i="14"/>
  <c r="C39" i="18" s="1"/>
  <c r="C42" i="18"/>
  <c r="M58" i="18"/>
  <c r="K55" i="18"/>
  <c r="G13" i="18"/>
  <c r="G32" i="18" l="1"/>
  <c r="F32" i="18" s="1"/>
  <c r="I32" i="18"/>
  <c r="H32" i="18" s="1"/>
  <c r="K32" i="18"/>
  <c r="J32" i="18" s="1"/>
  <c r="K46" i="18"/>
  <c r="F20" i="14"/>
  <c r="F19" i="14"/>
  <c r="K20" i="14"/>
  <c r="N20" i="14" s="1"/>
  <c r="L19" i="14"/>
  <c r="O19" i="14" s="1"/>
  <c r="M19" i="14"/>
  <c r="P19" i="14" s="1"/>
  <c r="M20" i="14"/>
  <c r="P20" i="14" s="1"/>
  <c r="L20" i="14"/>
  <c r="O20" i="14" s="1"/>
  <c r="K19" i="14"/>
  <c r="N19" i="14" s="1"/>
  <c r="V32" i="18" l="1"/>
  <c r="Q19" i="14"/>
  <c r="E23" i="41" s="1"/>
  <c r="Q20" i="14"/>
  <c r="E26" i="41" s="1"/>
  <c r="C18" i="18" l="1"/>
  <c r="C20" i="18"/>
  <c r="G20" i="18" s="1"/>
  <c r="I18" i="18" l="1"/>
  <c r="G18" i="18"/>
  <c r="K18" i="18"/>
  <c r="O44" i="14"/>
  <c r="O33" i="14"/>
  <c r="O14" i="14"/>
  <c r="O9" i="14"/>
  <c r="O59" i="14"/>
  <c r="O56" i="14"/>
  <c r="O47" i="14"/>
  <c r="Q59" i="14"/>
  <c r="C58" i="18" s="1"/>
  <c r="Q56" i="14"/>
  <c r="C55" i="18" s="1"/>
  <c r="Q47" i="14"/>
  <c r="C46" i="18" s="1"/>
  <c r="C31" i="18"/>
  <c r="N44" i="14"/>
  <c r="N33" i="14"/>
  <c r="N14" i="14"/>
  <c r="N9" i="14"/>
  <c r="N59" i="14"/>
  <c r="N56" i="14"/>
  <c r="N47" i="14"/>
  <c r="P33" i="14"/>
  <c r="P14" i="14"/>
  <c r="P9" i="14"/>
  <c r="P59" i="14"/>
  <c r="P56" i="14"/>
  <c r="P47" i="14"/>
  <c r="P44" i="14"/>
  <c r="G31" i="18" l="1"/>
  <c r="K31" i="18"/>
  <c r="H46" i="18"/>
  <c r="J46" i="18"/>
  <c r="F46" i="18"/>
  <c r="N58" i="18"/>
  <c r="P58" i="18"/>
  <c r="J58" i="18"/>
  <c r="R58" i="18"/>
  <c r="T58" i="18"/>
  <c r="L58" i="18"/>
  <c r="C15" i="17"/>
  <c r="C12" i="17"/>
  <c r="C8" i="17"/>
  <c r="C14" i="17"/>
  <c r="C11" i="17"/>
  <c r="C16" i="17"/>
  <c r="C9" i="17"/>
  <c r="C13" i="17"/>
  <c r="V58" i="18" l="1"/>
  <c r="V46" i="18"/>
  <c r="F13" i="18"/>
  <c r="V13" i="18" s="1"/>
  <c r="J55" i="18"/>
  <c r="V55" i="18" s="1"/>
  <c r="N1189" i="42" l="1"/>
  <c r="N1161" i="42" s="1"/>
  <c r="L1189" i="42"/>
  <c r="M1189" i="42"/>
  <c r="M1161" i="42" s="1"/>
  <c r="M539" i="21"/>
  <c r="M514" i="21" s="1"/>
  <c r="H30" i="14" l="1"/>
  <c r="L30" i="14" s="1"/>
  <c r="O30" i="14" s="1"/>
  <c r="G301" i="21"/>
  <c r="M301" i="21" s="1"/>
  <c r="M303" i="21" s="1"/>
  <c r="M281" i="21" s="1"/>
  <c r="G505" i="21"/>
  <c r="M505" i="21" s="1"/>
  <c r="M507" i="21" s="1"/>
  <c r="M482" i="21" s="1"/>
  <c r="O1189" i="42"/>
  <c r="O1161" i="42" s="1"/>
  <c r="N539" i="21"/>
  <c r="N514" i="21" s="1"/>
  <c r="H301" i="21"/>
  <c r="N301" i="21" s="1"/>
  <c r="N303" i="21" s="1"/>
  <c r="N281" i="21" s="1"/>
  <c r="H505" i="21"/>
  <c r="N505" i="21" s="1"/>
  <c r="N507" i="21" s="1"/>
  <c r="N482" i="21" s="1"/>
  <c r="L1161" i="42"/>
  <c r="I22" i="14" l="1"/>
  <c r="M22" i="14" s="1"/>
  <c r="P22" i="14" s="1"/>
  <c r="I18" i="14"/>
  <c r="M18" i="14" s="1"/>
  <c r="P18" i="14" s="1"/>
  <c r="I30" i="14"/>
  <c r="M30" i="14" s="1"/>
  <c r="P30" i="14" s="1"/>
  <c r="H22" i="14"/>
  <c r="L22" i="14" s="1"/>
  <c r="O22" i="14" s="1"/>
  <c r="H18" i="14"/>
  <c r="L18" i="14" s="1"/>
  <c r="O18" i="14" s="1"/>
  <c r="F301" i="21"/>
  <c r="L301" i="21" s="1"/>
  <c r="F505" i="21"/>
  <c r="L505" i="21" s="1"/>
  <c r="L539" i="21"/>
  <c r="O17" i="14" l="1"/>
  <c r="O61" i="14" s="1"/>
  <c r="P17" i="14"/>
  <c r="P61" i="14" s="1"/>
  <c r="O505" i="21"/>
  <c r="L507" i="21"/>
  <c r="O301" i="21"/>
  <c r="L303" i="21"/>
  <c r="L514" i="21"/>
  <c r="O539" i="21"/>
  <c r="O514" i="21" s="1"/>
  <c r="G30" i="14" l="1"/>
  <c r="K30" i="14" s="1"/>
  <c r="N30" i="14" s="1"/>
  <c r="O303" i="21"/>
  <c r="O281" i="21" s="1"/>
  <c r="L281" i="21"/>
  <c r="L482" i="21"/>
  <c r="O507" i="21"/>
  <c r="O482" i="21" s="1"/>
  <c r="Q30" i="14" l="1"/>
  <c r="E42" i="41" s="1"/>
  <c r="G18" i="14"/>
  <c r="K18" i="14" s="1"/>
  <c r="N18" i="14" s="1"/>
  <c r="G22" i="14"/>
  <c r="K22" i="14" s="1"/>
  <c r="N22" i="14" s="1"/>
  <c r="Q22" i="14" s="1"/>
  <c r="E29" i="41" s="1"/>
  <c r="C21" i="18" l="1"/>
  <c r="G21" i="18" s="1"/>
  <c r="N17" i="14"/>
  <c r="C30" i="18"/>
  <c r="K30" i="18" s="1"/>
  <c r="C29" i="18"/>
  <c r="G29" i="18" s="1"/>
  <c r="C25" i="18"/>
  <c r="C24" i="18"/>
  <c r="G24" i="18" s="1"/>
  <c r="N61" i="14"/>
  <c r="Q18" i="14"/>
  <c r="E18" i="41" s="1"/>
  <c r="E50" i="41" l="1"/>
  <c r="C19" i="18"/>
  <c r="G19" i="18" s="1"/>
  <c r="G30" i="18"/>
  <c r="K25" i="18"/>
  <c r="G25" i="18"/>
  <c r="I25" i="18"/>
  <c r="C17" i="18"/>
  <c r="F17" i="41" l="1"/>
  <c r="F34" i="41"/>
  <c r="F18" i="41"/>
  <c r="F12" i="41"/>
  <c r="F10" i="41"/>
  <c r="F14" i="41"/>
  <c r="F20" i="41"/>
  <c r="F16" i="41"/>
  <c r="F19" i="41"/>
  <c r="F32" i="41"/>
  <c r="F15" i="41"/>
  <c r="F39" i="41"/>
  <c r="F8" i="41"/>
  <c r="G8" i="41" s="1"/>
  <c r="F35" i="41"/>
  <c r="F21" i="41"/>
  <c r="F28" i="41"/>
  <c r="F36" i="41"/>
  <c r="F48" i="41"/>
  <c r="F13" i="41"/>
  <c r="F49" i="41"/>
  <c r="F45" i="41"/>
  <c r="F30" i="41"/>
  <c r="F37" i="41"/>
  <c r="F38" i="41"/>
  <c r="F11" i="41"/>
  <c r="F22" i="41"/>
  <c r="F47" i="41"/>
  <c r="F41" i="41"/>
  <c r="F24" i="41"/>
  <c r="F43" i="41"/>
  <c r="F33" i="41"/>
  <c r="F44" i="41"/>
  <c r="F46" i="41"/>
  <c r="F27" i="41"/>
  <c r="F40" i="41"/>
  <c r="F25" i="41"/>
  <c r="F31" i="41"/>
  <c r="F9" i="41"/>
  <c r="F26" i="41"/>
  <c r="F23" i="41"/>
  <c r="F29" i="41"/>
  <c r="F42" i="41"/>
  <c r="K19" i="18"/>
  <c r="K16" i="18" s="1"/>
  <c r="I19" i="18"/>
  <c r="I16" i="18" s="1"/>
  <c r="V17" i="18"/>
  <c r="G17" i="18"/>
  <c r="G16" i="18" s="1"/>
  <c r="Q17" i="14"/>
  <c r="Q61" i="14" s="1"/>
  <c r="V25" i="18"/>
  <c r="G9" i="41" l="1"/>
  <c r="G10" i="41" s="1"/>
  <c r="G11" i="41" s="1"/>
  <c r="R23" i="14"/>
  <c r="R24" i="14"/>
  <c r="R25" i="14"/>
  <c r="R31" i="14"/>
  <c r="R32" i="14"/>
  <c r="R42" i="14"/>
  <c r="C16" i="18"/>
  <c r="H16" i="18" s="1"/>
  <c r="C10" i="17"/>
  <c r="C17" i="17" s="1"/>
  <c r="D8" i="17" s="1"/>
  <c r="R60" i="14"/>
  <c r="R13" i="14"/>
  <c r="R36" i="14"/>
  <c r="R45" i="14"/>
  <c r="R56" i="14"/>
  <c r="R22" i="14"/>
  <c r="R10" i="14"/>
  <c r="R59" i="14"/>
  <c r="R39" i="14"/>
  <c r="R48" i="14"/>
  <c r="R21" i="14"/>
  <c r="R12" i="14"/>
  <c r="R15" i="14"/>
  <c r="R46" i="14"/>
  <c r="R47" i="14"/>
  <c r="R51" i="14"/>
  <c r="R49" i="14"/>
  <c r="R33" i="14"/>
  <c r="R35" i="14"/>
  <c r="R41" i="14"/>
  <c r="R14" i="14"/>
  <c r="R9" i="14"/>
  <c r="R52" i="14"/>
  <c r="R50" i="14"/>
  <c r="R44" i="14"/>
  <c r="R37" i="14"/>
  <c r="R30" i="14"/>
  <c r="R58" i="14"/>
  <c r="R53" i="14"/>
  <c r="R57" i="14"/>
  <c r="R19" i="14"/>
  <c r="R34" i="14"/>
  <c r="C60" i="18"/>
  <c r="D58" i="18" s="1"/>
  <c r="R40" i="14"/>
  <c r="R54" i="14"/>
  <c r="R38" i="14"/>
  <c r="R11" i="14"/>
  <c r="R18" i="14"/>
  <c r="R29" i="14"/>
  <c r="R28" i="14"/>
  <c r="R17" i="14"/>
  <c r="R20" i="14"/>
  <c r="R26" i="14"/>
  <c r="R55" i="14"/>
  <c r="R43" i="14"/>
  <c r="R27" i="14"/>
  <c r="R16" i="14"/>
  <c r="G12" i="41" l="1"/>
  <c r="G13" i="41" s="1"/>
  <c r="G14" i="41" s="1"/>
  <c r="G15" i="41" s="1"/>
  <c r="G16" i="41" s="1"/>
  <c r="G17" i="41" s="1"/>
  <c r="G18" i="41" s="1"/>
  <c r="D10" i="17"/>
  <c r="D16" i="17"/>
  <c r="D13" i="17"/>
  <c r="D14" i="17"/>
  <c r="D11" i="17"/>
  <c r="D12" i="17"/>
  <c r="D15" i="17"/>
  <c r="D9" i="17"/>
  <c r="J16" i="18"/>
  <c r="J9" i="18"/>
  <c r="K9" i="18" s="1"/>
  <c r="R11" i="18"/>
  <c r="S11" i="18" s="1"/>
  <c r="L10" i="18"/>
  <c r="M10" i="18" s="1"/>
  <c r="H9" i="18"/>
  <c r="I9" i="18" s="1"/>
  <c r="J12" i="18"/>
  <c r="K12" i="18" s="1"/>
  <c r="D24" i="18"/>
  <c r="D36" i="18"/>
  <c r="D50" i="18"/>
  <c r="D19" i="18"/>
  <c r="D22" i="18"/>
  <c r="D53" i="18"/>
  <c r="D12" i="18"/>
  <c r="H11" i="18"/>
  <c r="I11" i="18" s="1"/>
  <c r="D20" i="18"/>
  <c r="D45" i="18"/>
  <c r="D32" i="18"/>
  <c r="D35" i="18"/>
  <c r="D43" i="18"/>
  <c r="R9" i="18"/>
  <c r="S9" i="18" s="1"/>
  <c r="P12" i="18"/>
  <c r="Q12" i="18" s="1"/>
  <c r="D13" i="18"/>
  <c r="D51" i="18"/>
  <c r="D37" i="18"/>
  <c r="D54" i="18"/>
  <c r="D33" i="18"/>
  <c r="D39" i="18"/>
  <c r="C61" i="18"/>
  <c r="D60" i="18" s="1"/>
  <c r="D52" i="18"/>
  <c r="D30" i="18"/>
  <c r="D48" i="18"/>
  <c r="R12" i="18"/>
  <c r="S12" i="18" s="1"/>
  <c r="N12" i="18"/>
  <c r="O12" i="18" s="1"/>
  <c r="D10" i="18"/>
  <c r="D41" i="18"/>
  <c r="D40" i="18"/>
  <c r="D27" i="18"/>
  <c r="T12" i="18"/>
  <c r="D8" i="18"/>
  <c r="D17" i="18"/>
  <c r="D28" i="18"/>
  <c r="D31" i="18"/>
  <c r="N10" i="18"/>
  <c r="O10" i="18" s="1"/>
  <c r="P9" i="18"/>
  <c r="Q9" i="18" s="1"/>
  <c r="D44" i="18"/>
  <c r="D25" i="18"/>
  <c r="D29" i="18"/>
  <c r="D26" i="18"/>
  <c r="D42" i="18"/>
  <c r="D11" i="18"/>
  <c r="D59" i="18"/>
  <c r="D9" i="18"/>
  <c r="P10" i="18"/>
  <c r="Q10" i="18" s="1"/>
  <c r="N11" i="18"/>
  <c r="O11" i="18" s="1"/>
  <c r="T11" i="18"/>
  <c r="L12" i="18"/>
  <c r="M12" i="18" s="1"/>
  <c r="H10" i="18"/>
  <c r="I10" i="18" s="1"/>
  <c r="D15" i="18"/>
  <c r="D55" i="18"/>
  <c r="D16" i="18"/>
  <c r="D49" i="18"/>
  <c r="D38" i="18"/>
  <c r="D23" i="18"/>
  <c r="D56" i="18"/>
  <c r="T10" i="18"/>
  <c r="U10" i="18" s="1"/>
  <c r="L9" i="18"/>
  <c r="M9" i="18" s="1"/>
  <c r="N9" i="18"/>
  <c r="O9" i="18" s="1"/>
  <c r="H12" i="18"/>
  <c r="I12" i="18" s="1"/>
  <c r="D14" i="18"/>
  <c r="D57" i="18"/>
  <c r="D34" i="18"/>
  <c r="D47" i="18"/>
  <c r="D18" i="18"/>
  <c r="R10" i="18"/>
  <c r="S10" i="18" s="1"/>
  <c r="D21" i="18"/>
  <c r="T9" i="18"/>
  <c r="U9" i="18" s="1"/>
  <c r="J10" i="18"/>
  <c r="K10" i="18" s="1"/>
  <c r="P11" i="18"/>
  <c r="Q11" i="18" s="1"/>
  <c r="L11" i="18"/>
  <c r="M11" i="18" s="1"/>
  <c r="J11" i="18"/>
  <c r="K11" i="18" s="1"/>
  <c r="D46" i="18"/>
  <c r="G19" i="41" l="1"/>
  <c r="G20" i="41" s="1"/>
  <c r="D17" i="17"/>
  <c r="U11" i="18"/>
  <c r="U12" i="18"/>
  <c r="O8" i="18"/>
  <c r="O60" i="18" s="1"/>
  <c r="N60" i="18" s="1"/>
  <c r="K8" i="18"/>
  <c r="J8" i="18" s="1"/>
  <c r="I8" i="18"/>
  <c r="I60" i="18" s="1"/>
  <c r="H60" i="18" s="1"/>
  <c r="Q8" i="18"/>
  <c r="P8" i="18" s="1"/>
  <c r="M8" i="18"/>
  <c r="M60" i="18" s="1"/>
  <c r="L60" i="18" s="1"/>
  <c r="S8" i="18"/>
  <c r="R8" i="18" s="1"/>
  <c r="U8" i="18" l="1"/>
  <c r="U60" i="18" s="1"/>
  <c r="T60" i="18" s="1"/>
  <c r="K60" i="18"/>
  <c r="J60" i="18" s="1"/>
  <c r="Q60" i="18"/>
  <c r="P60" i="18" s="1"/>
  <c r="N8" i="18"/>
  <c r="H8" i="18"/>
  <c r="L8" i="18"/>
  <c r="S60" i="18"/>
  <c r="R60" i="18" s="1"/>
  <c r="T8" i="18" l="1"/>
  <c r="N569" i="2"/>
  <c r="O569" i="2" l="1"/>
  <c r="O547" i="2" s="1"/>
  <c r="N547" i="2"/>
  <c r="H536" i="2" s="1"/>
  <c r="N536" i="2" s="1"/>
  <c r="N538" i="2" l="1"/>
  <c r="O536" i="2"/>
  <c r="N514" i="2" l="1"/>
  <c r="O538" i="2"/>
  <c r="O514" i="2" s="1"/>
  <c r="V31" i="18"/>
  <c r="G42" i="18"/>
  <c r="H379" i="8" l="1"/>
  <c r="N379" i="8" s="1"/>
  <c r="O379" i="8" s="1"/>
  <c r="H252" i="8"/>
  <c r="N252" i="8" s="1"/>
  <c r="O252" i="8" s="1"/>
  <c r="G39" i="18"/>
  <c r="F39" i="18" s="1"/>
  <c r="V39" i="18" s="1"/>
  <c r="F12" i="18"/>
  <c r="V12" i="18" s="1"/>
  <c r="F10" i="18" l="1"/>
  <c r="V10" i="18" s="1"/>
  <c r="F11" i="18"/>
  <c r="G11" i="18" s="1"/>
  <c r="F16" i="18"/>
  <c r="V16" i="18" s="1"/>
  <c r="F9" i="18"/>
  <c r="V9" i="18" s="1"/>
  <c r="G12" i="18"/>
  <c r="G10" i="18" l="1"/>
  <c r="V11" i="18"/>
  <c r="G9" i="18"/>
  <c r="G8" i="18" l="1"/>
  <c r="G60" i="18" s="1"/>
  <c r="G61" i="18" s="1"/>
  <c r="F61" i="18" s="1"/>
  <c r="F8" i="18" l="1"/>
  <c r="V8" i="18" s="1"/>
  <c r="I61" i="18"/>
  <c r="H61" i="18" s="1"/>
  <c r="F60" i="18"/>
  <c r="K61" i="18" l="1"/>
  <c r="J61" i="18" s="1"/>
  <c r="M61" i="18" l="1"/>
  <c r="O61" i="18" s="1"/>
  <c r="L61" i="18" l="1"/>
  <c r="Q61" i="18"/>
  <c r="N61" i="18"/>
  <c r="S61" i="18" l="1"/>
  <c r="P61" i="18"/>
  <c r="R61" i="18" l="1"/>
  <c r="U61" i="18"/>
  <c r="T61"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Pereira Schwab</author>
  </authors>
  <commentList>
    <comment ref="P192" authorId="0" shapeId="0" xr:uid="{ECD6FC61-6046-40AD-AC77-5A3E2B97D8BF}">
      <text>
        <r>
          <rPr>
            <b/>
            <sz val="9"/>
            <color indexed="81"/>
            <rFont val="Segoe UI"/>
            <charset val="1"/>
          </rPr>
          <t>ADAPTADA DNIT 4805751 (Esc manual) + 705000 (reaterro e apiloamento mecânico)</t>
        </r>
      </text>
    </comment>
  </commentList>
</comments>
</file>

<file path=xl/sharedStrings.xml><?xml version="1.0" encoding="utf-8"?>
<sst xmlns="http://schemas.openxmlformats.org/spreadsheetml/2006/main" count="78924" uniqueCount="42456">
  <si>
    <t>ITEM</t>
  </si>
  <si>
    <t>BASE</t>
  </si>
  <si>
    <t>CÓDIGO</t>
  </si>
  <si>
    <t>DESCRIÇÃO</t>
  </si>
  <si>
    <t>QTDE</t>
  </si>
  <si>
    <t>UNIDADE</t>
  </si>
  <si>
    <t>CUSTO UNITÁRIO</t>
  </si>
  <si>
    <t>PREÇO UNITÁRIO</t>
  </si>
  <si>
    <t>PREÇO TOTAL</t>
  </si>
  <si>
    <t>MATERIAL</t>
  </si>
  <si>
    <t>MÃO DE OBRA/ OUTROS</t>
  </si>
  <si>
    <t>TRANSPORTE</t>
  </si>
  <si>
    <t>BDI (%)</t>
  </si>
  <si>
    <t>MATERIAIS</t>
  </si>
  <si>
    <t>TOTAL</t>
  </si>
  <si>
    <t>1.0</t>
  </si>
  <si>
    <t>ADMINISTRAÇÃO LOCAL</t>
  </si>
  <si>
    <t>1.1</t>
  </si>
  <si>
    <t>EQUIPE TÉCNICA GERENCIAL</t>
  </si>
  <si>
    <t>5.0</t>
  </si>
  <si>
    <t>5.2</t>
  </si>
  <si>
    <t>DER-PR</t>
  </si>
  <si>
    <t>5.1</t>
  </si>
  <si>
    <t>CONTENÇÕES</t>
  </si>
  <si>
    <t>DNIT</t>
  </si>
  <si>
    <t>COMPOSIÇÃO DE CUSTO UNITÁRIO - DER PR</t>
  </si>
  <si>
    <t>CUSTO MATERIAL</t>
  </si>
  <si>
    <t>CUSTO SERVIÇOS/ OUTROS</t>
  </si>
  <si>
    <t>CUSTO TRANSPORTE</t>
  </si>
  <si>
    <t>CUSTO TOTAL</t>
  </si>
  <si>
    <t>UNIDADE:</t>
  </si>
  <si>
    <t>(A) Equipamento</t>
  </si>
  <si>
    <t>TIPO</t>
  </si>
  <si>
    <t>QUANTIDADE</t>
  </si>
  <si>
    <t>UT. PR.</t>
  </si>
  <si>
    <t>UT. IMPR.</t>
  </si>
  <si>
    <t>VL. HR. PROD. MAT.</t>
  </si>
  <si>
    <t>VL. HR. PROD. MO/OUTOS</t>
  </si>
  <si>
    <t>VL. HR. IMP</t>
  </si>
  <si>
    <t>SERVIÇOS / OUTROS</t>
  </si>
  <si>
    <t>CUSTO HORÁRIO</t>
  </si>
  <si>
    <t>DER</t>
  </si>
  <si>
    <t>Equipamento</t>
  </si>
  <si>
    <t>Total (A)</t>
  </si>
  <si>
    <t>(B) Mão de obra</t>
  </si>
  <si>
    <t>EQ. SALARIAL</t>
  </si>
  <si>
    <t>ENCARGOS</t>
  </si>
  <si>
    <t>SAL/HORA</t>
  </si>
  <si>
    <t>CONSUMO</t>
  </si>
  <si>
    <t>Mão de Obra</t>
  </si>
  <si>
    <t>Total (B)</t>
  </si>
  <si>
    <t>(C) Itens de incidência</t>
  </si>
  <si>
    <t>%</t>
  </si>
  <si>
    <t>M.O.</t>
  </si>
  <si>
    <t>EQUIP.</t>
  </si>
  <si>
    <t>MAT.</t>
  </si>
  <si>
    <t>CUSTO</t>
  </si>
  <si>
    <t>Total (C)</t>
  </si>
  <si>
    <t>Custo horário da execução (A + B + C)</t>
  </si>
  <si>
    <t>(D) Produção da equipe</t>
  </si>
  <si>
    <t>(E) Custo unitário da execução (A + B + C) / D</t>
  </si>
  <si>
    <t>(F) MATERIAIS</t>
  </si>
  <si>
    <t>UNID.</t>
  </si>
  <si>
    <t>CUSTO UNITÁRIO MAT.</t>
  </si>
  <si>
    <t>Material</t>
  </si>
  <si>
    <t>Total (F)</t>
  </si>
  <si>
    <t>(G) SERVIÇOS</t>
  </si>
  <si>
    <t>CUSTO UNITÁRIO MO/OUTROS</t>
  </si>
  <si>
    <t>CUSTO UNITÁRIO TRANSPORTE</t>
  </si>
  <si>
    <t>Serviço</t>
  </si>
  <si>
    <t>Total (G)</t>
  </si>
  <si>
    <t>(H) ITENS DE TRANSPORTE</t>
  </si>
  <si>
    <t xml:space="preserve">FÓRMULA </t>
  </si>
  <si>
    <t>X1</t>
  </si>
  <si>
    <t>X2</t>
  </si>
  <si>
    <t>CONST.</t>
  </si>
  <si>
    <t>Coef</t>
  </si>
  <si>
    <t>Km</t>
  </si>
  <si>
    <t>Transporte</t>
  </si>
  <si>
    <t>t</t>
  </si>
  <si>
    <t>Total (H)</t>
  </si>
  <si>
    <t>Ferramentas Manuais</t>
  </si>
  <si>
    <t>NT001</t>
  </si>
  <si>
    <t>M2623</t>
  </si>
  <si>
    <t>E9026</t>
  </si>
  <si>
    <t>E9024</t>
  </si>
  <si>
    <t>M1935</t>
  </si>
  <si>
    <t>M1983</t>
  </si>
  <si>
    <t>M0434</t>
  </si>
  <si>
    <t>M1880</t>
  </si>
  <si>
    <t>M1879</t>
  </si>
  <si>
    <t>M3095</t>
  </si>
  <si>
    <t>E9068</t>
  </si>
  <si>
    <t>M1651</t>
  </si>
  <si>
    <t>E9721</t>
  </si>
  <si>
    <t>E9719</t>
  </si>
  <si>
    <t>M2326</t>
  </si>
  <si>
    <t>M2088</t>
  </si>
  <si>
    <t>M2089</t>
  </si>
  <si>
    <t>E9568</t>
  </si>
  <si>
    <t>E9521</t>
  </si>
  <si>
    <t>M3126</t>
  </si>
  <si>
    <t>M0506</t>
  </si>
  <si>
    <t>M1376</t>
  </si>
  <si>
    <t>M3949</t>
  </si>
  <si>
    <t>M0198</t>
  </si>
  <si>
    <t>E9788</t>
  </si>
  <si>
    <t>E9071</t>
  </si>
  <si>
    <t>E9064</t>
  </si>
  <si>
    <t>M0083</t>
  </si>
  <si>
    <t>E9662</t>
  </si>
  <si>
    <t>M1796</t>
  </si>
  <si>
    <t>M1795</t>
  </si>
  <si>
    <t>E9753</t>
  </si>
  <si>
    <t>E9547</t>
  </si>
  <si>
    <t>M1397</t>
  </si>
  <si>
    <t>M0543</t>
  </si>
  <si>
    <t>M0538</t>
  </si>
  <si>
    <t>M0546</t>
  </si>
  <si>
    <t>M0540</t>
  </si>
  <si>
    <t>M0549</t>
  </si>
  <si>
    <t>M0537</t>
  </si>
  <si>
    <t>E9760</t>
  </si>
  <si>
    <t>M1526</t>
  </si>
  <si>
    <t>Ferramentas manuais</t>
  </si>
  <si>
    <t>x</t>
  </si>
  <si>
    <t>Código</t>
  </si>
  <si>
    <t>Descrição do Serviço</t>
  </si>
  <si>
    <t>Unidade</t>
  </si>
  <si>
    <t>Corte/limpeza, classificação e enleiramento de árvores (volume estéreo), inclusive transporte</t>
  </si>
  <si>
    <t>m3</t>
  </si>
  <si>
    <t>A acrescer</t>
  </si>
  <si>
    <t>Colchão drenante de areia para fundação de aterros</t>
  </si>
  <si>
    <t>Compactação de aterros  95% PN (A)</t>
  </si>
  <si>
    <t>Compactação de aterros  95% PN (B)</t>
  </si>
  <si>
    <t>Compactação de aterros c/controle visual</t>
  </si>
  <si>
    <t>Compactação de aterros em 2a. cat.</t>
  </si>
  <si>
    <t>Compactação de aterros em 3a. cat.</t>
  </si>
  <si>
    <t>Compactação de aterros 100% PN (A)</t>
  </si>
  <si>
    <t>Compactação de aterros 100% PN (B)</t>
  </si>
  <si>
    <t>Desmatamento e limpeza diam. até 30cm</t>
  </si>
  <si>
    <t>m2</t>
  </si>
  <si>
    <t>Destocamento árvores diam. &gt; 30cm</t>
  </si>
  <si>
    <t>ud</t>
  </si>
  <si>
    <t>Esc. carga e transp. 1a. cat.     0-200m</t>
  </si>
  <si>
    <t>Esc. carga e transp. 1a. cat.   200-400m</t>
  </si>
  <si>
    <t>Esc. carga e transp. 1a. cat.   400-600m</t>
  </si>
  <si>
    <t>Esc. carga e transp. 1a. cat.   600-800m</t>
  </si>
  <si>
    <t>Esc. carga e transp. 1a. cat.   800-1000m</t>
  </si>
  <si>
    <t>Esc. carga e transp. 1a. cat.  1000-1200m</t>
  </si>
  <si>
    <t>Esc. carga e transp. 1a. cat.  1200-1400m</t>
  </si>
  <si>
    <t>Esc. carga e transp. 1a. cat.  1400-1600m</t>
  </si>
  <si>
    <t>Esc. carga e transp. 1a. cat.  1600-2000m</t>
  </si>
  <si>
    <t>Esc. carga e transp. 1a. cat.  2000-3000m</t>
  </si>
  <si>
    <t>Esc. carga e transp. 1a. cat.  3000-4000m</t>
  </si>
  <si>
    <t>Esc. carga e transp. 1a. cat.  4000-5000m</t>
  </si>
  <si>
    <t>Esc. carga e transp. 1a. cat.  5000-6000m</t>
  </si>
  <si>
    <t>Esc. carga e transp. 1a. cat.  6000-8000m</t>
  </si>
  <si>
    <t>Esc. carga e transp. 1a. cat.  8000-10000m</t>
  </si>
  <si>
    <t>Esc. carga e transp. 2a. cat.     0-200m</t>
  </si>
  <si>
    <t>Esc. carga e transp. 2a. cat.   200-400m</t>
  </si>
  <si>
    <t>Esc. carga e transp. 2a. cat.   400-600m</t>
  </si>
  <si>
    <t>Esc. carga e transp. 2a. cat.   600-800m</t>
  </si>
  <si>
    <t>Esc. carga e transp. 2a. cat.   800-1000m</t>
  </si>
  <si>
    <t>Esc. carga e transp. 2a. cat.  1000-1200m</t>
  </si>
  <si>
    <t>Esc. carga e transp. 2a. cat.  1200-1400m</t>
  </si>
  <si>
    <t>Esc. carga e transp. 2a. cat.  1400-1600m</t>
  </si>
  <si>
    <t>Esc. carga e transp. 2a. cat.  1600-2000m</t>
  </si>
  <si>
    <t>Esc. carga e transp. 2a. cat.  2000-3000m</t>
  </si>
  <si>
    <t>Esc. carga e transp. 2a. cat.  3000-4000m</t>
  </si>
  <si>
    <t>Esc. carga e transp. 2a. cat.  4000-5000m</t>
  </si>
  <si>
    <t>Esc. carga e transp. 2a. cat.  5000-6000m</t>
  </si>
  <si>
    <t>Esc. carga e transp. 2a. cat.  6000-8000m</t>
  </si>
  <si>
    <t>Esc. carga e transp. 2a. cat.  8000-10000m</t>
  </si>
  <si>
    <t>Esc. carga e transp. 3a. cat.    0-200m</t>
  </si>
  <si>
    <t>Esc. carga e transp. 3a. cat.  200-400m</t>
  </si>
  <si>
    <t>Esc. carga e transp. 3a. cat.  400-600m</t>
  </si>
  <si>
    <t>Esc. carga e transp. 3a. cat.  600-800m</t>
  </si>
  <si>
    <t>Esc. carga e transp. 3a. cat.  800-1000m</t>
  </si>
  <si>
    <t>Esc. carga e transp. 3a. cat. 1000-1200m</t>
  </si>
  <si>
    <t>Esc. carga e transp. 3a. cat. 1200-1400m</t>
  </si>
  <si>
    <t>Esc. carga e transp. 3a. cat. 1400-1600m</t>
  </si>
  <si>
    <t>Esc. carga e transp. 3a. cat. 1600-2000m</t>
  </si>
  <si>
    <t>Esc. carga e transp. 3a. cat. 2000-3000m</t>
  </si>
  <si>
    <t>Esc. carga e transp. 3a. cat. 3000-4000m</t>
  </si>
  <si>
    <t>Esc. carga e transp. 3a. cat. 4000-5000m</t>
  </si>
  <si>
    <t>Esc. carga e transp. 3a. cat. 5000-6000m</t>
  </si>
  <si>
    <t>Esc. carga e transp. 3a. cat. 6000-8000m</t>
  </si>
  <si>
    <t>Esc. carga e transp. 3a. cat. 8000-10000m</t>
  </si>
  <si>
    <t>Espalhamento e conformação de bota-fora</t>
  </si>
  <si>
    <t>Extração de material 3a. cat.</t>
  </si>
  <si>
    <t>Regularização, conformação e compactação de leito</t>
  </si>
  <si>
    <t>Remoção de solos moles</t>
  </si>
  <si>
    <t>Revestimento primário</t>
  </si>
  <si>
    <t>Valetões laterais (fundo) 1a. cat.  200 -  600m (A)</t>
  </si>
  <si>
    <t>Valetões laterais (fundo) 1a. cat.  200 -  600m (B)</t>
  </si>
  <si>
    <t>Valetões laterais (fundo) 1a. cat.  600 -1000m (A)</t>
  </si>
  <si>
    <t>Valetões laterais (fundo) 1a. cat.  600 -1000m (B)</t>
  </si>
  <si>
    <t>Valetões laterais (fundo) 2a. cat.  200 -  600m (A)</t>
  </si>
  <si>
    <t>Valetões laterais (fundo) 2a. cat.  200 -  600m (B)</t>
  </si>
  <si>
    <t>Valetões laterais (fundo) 2a. cat.  600 -1000m (A)</t>
  </si>
  <si>
    <t>Valetões laterais (fundo) 2a. cat.  600 -1000m (B)</t>
  </si>
  <si>
    <t>Bica corrida</t>
  </si>
  <si>
    <t>Brita graduada - na usina</t>
  </si>
  <si>
    <t>Brita graduada c/ cimento - na usina</t>
  </si>
  <si>
    <t>Brita graduada tratada c/cimento (Cp=4%) 100% PI</t>
  </si>
  <si>
    <t>Brita graduada tratada c/cimento (Cp=4%) 100% PM</t>
  </si>
  <si>
    <t>Brita graduada 100% PI</t>
  </si>
  <si>
    <t>Brita graduada 100% PM</t>
  </si>
  <si>
    <t>Camada de bloqueio c/ pedra o &lt; 3/4"</t>
  </si>
  <si>
    <t>Carga de cordão pedra p/ pav. poliédrico</t>
  </si>
  <si>
    <t>m</t>
  </si>
  <si>
    <t>Carga de pedra p/ pav. poliédrico</t>
  </si>
  <si>
    <t>Colchão de areia para paralelepípedo</t>
  </si>
  <si>
    <t>Colchão de argila p/ pav. poliédrico</t>
  </si>
  <si>
    <t>Compactação de pavimento poliédrico</t>
  </si>
  <si>
    <t>Contenção lateral c/ solo local p/ pav. poliédrico</t>
  </si>
  <si>
    <t>Contenção lateral com solo local</t>
  </si>
  <si>
    <t>Corte e preparo cordão pedra p/ pav. poliédrico</t>
  </si>
  <si>
    <t>Corte e preparo de pedra p/ pav. poliédrico</t>
  </si>
  <si>
    <t>Decapagem pedreira e limpeza periódica p/ pav. poliédrico</t>
  </si>
  <si>
    <t>Desmonte manual de pedra  p/ pav. poliédrico</t>
  </si>
  <si>
    <t>Enchimento c/ argila p/ pav. poliédrico</t>
  </si>
  <si>
    <t>Escarificação e remoção revestimento primário</t>
  </si>
  <si>
    <t>Escarificação, regularização compac. subleito</t>
  </si>
  <si>
    <t>Escavação e carga mat. jazida 1a. cat.</t>
  </si>
  <si>
    <t>Escavação e carga mat. jazida 2a. cat.</t>
  </si>
  <si>
    <t>Extração, carga e transp. rocha jazida p/ britagem</t>
  </si>
  <si>
    <t>Extração, carga, transp. assent. cordão lat. pedra p/ pav. poliédrico</t>
  </si>
  <si>
    <t>Extração, carga, transp. preparo e assentamento do poliedro</t>
  </si>
  <si>
    <t>Limpeza de jazida 1a. cat.</t>
  </si>
  <si>
    <t>Limpeza de jazida 2a. cat.</t>
  </si>
  <si>
    <t>Macadame hidráulico</t>
  </si>
  <si>
    <t>Macadame seco britado preenchido c/bica corrida</t>
  </si>
  <si>
    <t>Macadame seco britado preenchido c/brita graduada</t>
  </si>
  <si>
    <t>Macadame seco britado preenchido c/pó de pedra</t>
  </si>
  <si>
    <t>Paralelepípedo(revestimento)</t>
  </si>
  <si>
    <t>Pavimento c/ bloco intertravado concreto (Paver-cor natural) e=6cm, incl. colchão areia</t>
  </si>
  <si>
    <t>Pavimento c/ bloco intertravado concreto (Paver-cor natural) e=6cm, incl. colchão pó de pedra</t>
  </si>
  <si>
    <t>Pavimento c/ bloco intertravado concreto (Paver-cor natural) e=8cm, incl. colchão areia</t>
  </si>
  <si>
    <t>Pavimento c/ bloco intertravado concreto (Paver-cor natural) e=8cm, incl. colchão pó de pedra</t>
  </si>
  <si>
    <t>Pedra britada (produzida)</t>
  </si>
  <si>
    <t>Pedra britada 4" (produzida)</t>
  </si>
  <si>
    <t>Preenchimento rebaixo c/ aprov. corte 3a. cat.</t>
  </si>
  <si>
    <t>Preenchimento rebaixo c/ brita</t>
  </si>
  <si>
    <t>Preenchimento rebaixo c/ rachão</t>
  </si>
  <si>
    <t>Preenchimento rebaixo c/ rachão s/ britagem</t>
  </si>
  <si>
    <t>Rachão sem britagem (produzido)</t>
  </si>
  <si>
    <t>Regularização compac.subleito S.A.F. 100% PI</t>
  </si>
  <si>
    <t>Regularização compac.subleito 100% PN (A)</t>
  </si>
  <si>
    <t>Regularização compac.subleito 100% PN (B)</t>
  </si>
  <si>
    <t>Regularização do subleito sem compactação</t>
  </si>
  <si>
    <t>Solo - brita (40/60) mistura na usina 100% PI</t>
  </si>
  <si>
    <t>Solo - brita (50/50) mistura na usina 100% PI</t>
  </si>
  <si>
    <t>Solo arenoso fino (base) 100% PI</t>
  </si>
  <si>
    <t>Solo arenoso fino (base) 100% PM</t>
  </si>
  <si>
    <t>Solo arenoso fino (local) p/ base 100% PI</t>
  </si>
  <si>
    <t>Solo arenoso fino (local) p/ base 100% PM</t>
  </si>
  <si>
    <t>Solo cimento mist. pista (2%) 100% PI</t>
  </si>
  <si>
    <t>Solo cimento mist. pista (3%) 100% PI</t>
  </si>
  <si>
    <t>Solo cimento mist. pista (4%) 100% PI</t>
  </si>
  <si>
    <t>Solo cimento mist. pista (4%) 100% PN</t>
  </si>
  <si>
    <t>Solo cimento mist. pista (5%) 100% PI</t>
  </si>
  <si>
    <t>Solo cimento mist. pista (5%) 100% PN</t>
  </si>
  <si>
    <t>Solo cimento mist. pista (6%) 100% PN</t>
  </si>
  <si>
    <t>Solo cimento mist. pista (7%) 100% PN</t>
  </si>
  <si>
    <t>Solo cimento mist. usina (2%) 100% PI</t>
  </si>
  <si>
    <t>Solo cimento mist. usina (3%) 100% PI</t>
  </si>
  <si>
    <t>Solo cimento mist. usina (4%) 100% PI</t>
  </si>
  <si>
    <t>Solo cimento mist. usina (4%) 100% PN</t>
  </si>
  <si>
    <t>Solo cimento mist. usina (5%) 100% PI</t>
  </si>
  <si>
    <t>Solo cimento mist. usina (5%) 100% PN</t>
  </si>
  <si>
    <t>Solo cimento mist. usina (6%) 100% PN</t>
  </si>
  <si>
    <t>Solo cimento mist. usina (7%) 100% PN</t>
  </si>
  <si>
    <t>Solo estabilizado s/ mistura 100% PI (1a. cat.)</t>
  </si>
  <si>
    <t>Solo estabilizado s/ mistura 100% PI (2a. cat.)</t>
  </si>
  <si>
    <t>Solo estabilizado s/ mistura 100% PM (1a. cat.)</t>
  </si>
  <si>
    <t>Solo estabilizado s/ mistura 100% PM (2a. cat.)</t>
  </si>
  <si>
    <t>Solo estabilizado s/ mistura 100% PN (1a. cat.)</t>
  </si>
  <si>
    <t>Solo estabilizado s/ mistura 100% PN (2a. cat.)</t>
  </si>
  <si>
    <t>Concreto ciclópico Fck = 20 MPa, preparo em betoneira e lanç.</t>
  </si>
  <si>
    <t>Aço CA-25 fornec. dobr. colocação</t>
  </si>
  <si>
    <t>kg</t>
  </si>
  <si>
    <t>Aço CA-50 fornec. dobr. colocação</t>
  </si>
  <si>
    <t>Aço CA-60 fornec. dobr. colocação</t>
  </si>
  <si>
    <t>Alvenaria de tijolos maciços</t>
  </si>
  <si>
    <t>Alvenaria pedra de mão argamassada</t>
  </si>
  <si>
    <t>Apiloamento manual</t>
  </si>
  <si>
    <t>Argamassa cimento e areia 1:3</t>
  </si>
  <si>
    <t>Argamassa cimento e areia 1:4</t>
  </si>
  <si>
    <t>Boca de BDTC 1,00m</t>
  </si>
  <si>
    <t>Boca de BDTC 1,20m</t>
  </si>
  <si>
    <t>Boca de BDTC 1,50m</t>
  </si>
  <si>
    <t>Boca de BDTC 2,00m</t>
  </si>
  <si>
    <t>Boca de BSTC 0,40m</t>
  </si>
  <si>
    <t>Boca de BSTC 0,60m</t>
  </si>
  <si>
    <t>Boca de BSTC 0,80m</t>
  </si>
  <si>
    <t>Boca de BSTC 1,00m</t>
  </si>
  <si>
    <t>Boca de BSTC 1,20m</t>
  </si>
  <si>
    <t>Boca de BSTC 1,50m</t>
  </si>
  <si>
    <t>Boca de BSTC 2,00m</t>
  </si>
  <si>
    <t>Boca de BTTC 1,00m</t>
  </si>
  <si>
    <t>Boca de BTTC 1,20m</t>
  </si>
  <si>
    <t>Boca de BTTC 1,50m</t>
  </si>
  <si>
    <t>Boca de BTTC 2,00m</t>
  </si>
  <si>
    <t>Boca de saída dreno profundo - tipo 1</t>
  </si>
  <si>
    <t>Boca de saída dreno profundo - tipo 2</t>
  </si>
  <si>
    <t>Boca de saída dreno sub-horizontal</t>
  </si>
  <si>
    <t>Boca de saída dreno sub-superficial</t>
  </si>
  <si>
    <t>Bueiro metálico MP-100 circular e=2,0mm</t>
  </si>
  <si>
    <t>Bueiro metálico MP-100 circular e=2,7mm</t>
  </si>
  <si>
    <t>Bueiro metálico MP-100 circular e=3,4mm</t>
  </si>
  <si>
    <t>Bueiro metálico MP-152 circular e=2,7mm</t>
  </si>
  <si>
    <t>Bueiro metálico MP-152 circular e=3,4mm</t>
  </si>
  <si>
    <t>Bueiro metálico MP-152 circular e=4,7mm</t>
  </si>
  <si>
    <t>Bueiro metálico MP-152 circular e=6,3mm</t>
  </si>
  <si>
    <t>Concreto ciclópico Fck = 15 MPa, preparo em betoneira e lanç.</t>
  </si>
  <si>
    <t>Concreto Fck =  9 MPa, preparo em betoneira e lanç.</t>
  </si>
  <si>
    <t>Concreto Fck = 15 MPa, preparo em betoneira e lanç.</t>
  </si>
  <si>
    <t>Concreto Fck = 18 MPa, preparo em betoneira e lanç.</t>
  </si>
  <si>
    <t>Concreto Fck = 20 MPa, preparo em betoneira e lanç.</t>
  </si>
  <si>
    <t>Concreto Fck = 22 MPa, preparo em betoneira e lanç.</t>
  </si>
  <si>
    <t>Concreto Fck = 24 MPa, preparo em betoneira e lanç.</t>
  </si>
  <si>
    <t>Concreto Fck = 25 MPa, preparo em betoneira e lanç.</t>
  </si>
  <si>
    <t>Concreto Fck = 30 MPa, preparo em betoneira e lanç.</t>
  </si>
  <si>
    <t>Concreto Fck = 32 MPa, preparo em betoneira e lanç.</t>
  </si>
  <si>
    <t>Concreto magro, preparo em betoneira e lanç.</t>
  </si>
  <si>
    <t>Corpo de BDTC 0,80m com berço</t>
  </si>
  <si>
    <t>Corpo de BDTC 1,00m com berço</t>
  </si>
  <si>
    <t>Corpo de BDTC 1,00m sem berço</t>
  </si>
  <si>
    <t>Corpo de BDTC 1,20m com berço</t>
  </si>
  <si>
    <t>Corpo de BDTC 1,20m sem berço</t>
  </si>
  <si>
    <t>Corpo de BDTC 1,50m com berço</t>
  </si>
  <si>
    <t>Corpo de BDTC 1,50m sem berço</t>
  </si>
  <si>
    <t>Corpo de BDTC 2,00m com berço</t>
  </si>
  <si>
    <t>Corpo de BSTC 0,40m com berço</t>
  </si>
  <si>
    <t>Corpo de BSTC 0,40m sem berço</t>
  </si>
  <si>
    <t>Corpo de BSTC 0,60m com berço</t>
  </si>
  <si>
    <t>Corpo de BSTC 0,60m sem berço</t>
  </si>
  <si>
    <t>Corpo de BSTC 0,80m com berço</t>
  </si>
  <si>
    <t>Corpo de BSTC 0,80m sem berço</t>
  </si>
  <si>
    <t>Corpo de BSTC 1,00m com berço</t>
  </si>
  <si>
    <t>Corpo de BSTC 1,00m sem berço</t>
  </si>
  <si>
    <t>Corpo de BSTC 1,20m com berço</t>
  </si>
  <si>
    <t>Corpo de BSTC 1,20m sem berço</t>
  </si>
  <si>
    <t>Corpo de BSTC 1,50m com berço</t>
  </si>
  <si>
    <t>Corpo de BSTC 1,50m sem berço</t>
  </si>
  <si>
    <t>Corpo de BSTC 2,00m com berço</t>
  </si>
  <si>
    <t>Corpo de BSTC 2,00m sem berço</t>
  </si>
  <si>
    <t>Corpo de BTTC 1,00m com berço</t>
  </si>
  <si>
    <t>Corpo de BTTC 1,00m sem berço</t>
  </si>
  <si>
    <t>Corpo de BTTC 1,20m com berço</t>
  </si>
  <si>
    <t>Corpo de BTTC 1,20m sem berço</t>
  </si>
  <si>
    <t>Corpo de BTTC 1,50m com berço</t>
  </si>
  <si>
    <t>Corpo de BTTC 1,50m sem berço</t>
  </si>
  <si>
    <t>Corpo de BTTC 2,00m com berço</t>
  </si>
  <si>
    <t>Demolição de alvenaria</t>
  </si>
  <si>
    <t>Demolição de concreto armado</t>
  </si>
  <si>
    <t>Demolição de concreto simples</t>
  </si>
  <si>
    <t>Dreno profundo em rocha - tipo 1</t>
  </si>
  <si>
    <t>Dreno profundo em rocha - tipo 2(GNT)</t>
  </si>
  <si>
    <t>Dreno profundo em rocha - tipo 2(GT)</t>
  </si>
  <si>
    <t>Dreno profundo em rocha - tipo 3(GNT)</t>
  </si>
  <si>
    <t>Dreno profundo em rocha - tipo 3(GT)</t>
  </si>
  <si>
    <t>Dreno profundo em rocha - tipo 4</t>
  </si>
  <si>
    <t>Dreno profundo em rocha - tipo 5</t>
  </si>
  <si>
    <t>Dreno profundo em solo - tipo 1</t>
  </si>
  <si>
    <t>Dreno profundo em solo - tipo 1A</t>
  </si>
  <si>
    <t>Dreno profundo em solo - tipo 2</t>
  </si>
  <si>
    <t>Dreno profundo em solo - tipo 2A</t>
  </si>
  <si>
    <t>Dreno profundo em solo - tipo 3A(GNT)</t>
  </si>
  <si>
    <t>Dreno profundo em solo - tipo 3A(GT)</t>
  </si>
  <si>
    <t>Dreno profundo em solo - tipo 3(GNT)</t>
  </si>
  <si>
    <t>Dreno profundo em solo - tipo 3(GT)</t>
  </si>
  <si>
    <t>Dreno profundo em solo - tipo 4A(GNT)</t>
  </si>
  <si>
    <t>Dreno profundo em solo - tipo 4A(GT)</t>
  </si>
  <si>
    <t>Dreno profundo em solo - tipo 4(GNT)</t>
  </si>
  <si>
    <t>Dreno profundo em solo - tipo 4(GT)</t>
  </si>
  <si>
    <t>Dreno profundo em solo - tipo 5A(GNT)</t>
  </si>
  <si>
    <t>Dreno profundo em solo - tipo 5A(GT)</t>
  </si>
  <si>
    <t>Dreno profundo em solo - tipo 5(GNT)</t>
  </si>
  <si>
    <t>Dreno profundo em solo - tipo 5(GT)</t>
  </si>
  <si>
    <t>Dreno profundo em solo - tipo 6A(GNT)</t>
  </si>
  <si>
    <t>Dreno profundo em solo - tipo 6A(GT)</t>
  </si>
  <si>
    <t>Dreno profundo em solo - tipo 6(GNT)</t>
  </si>
  <si>
    <t>Dreno profundo em solo - tipo 6(GT)</t>
  </si>
  <si>
    <t>Dreno sub-horizontal</t>
  </si>
  <si>
    <t>Dreno sub-superficial - tipo 1</t>
  </si>
  <si>
    <t>Dreno sub-superficial - tipo 2</t>
  </si>
  <si>
    <t>Enrocamento pedra de mão arrumada</t>
  </si>
  <si>
    <t>Enrocamento pedra de mão jogada</t>
  </si>
  <si>
    <t>Escavação de bueiros em 1a. cat.</t>
  </si>
  <si>
    <t>Escavação de bueiros em 2a. cat.</t>
  </si>
  <si>
    <t>Escavação de bueiros em 3a. cat.</t>
  </si>
  <si>
    <t>Escavação de corta-rio em 1a. cat.</t>
  </si>
  <si>
    <t>Escavação de corta-rio em 2a. cat.</t>
  </si>
  <si>
    <t>Escavação de corta-rio em 3a. cat.</t>
  </si>
  <si>
    <t>Escavação manual de vala 1a. cat.</t>
  </si>
  <si>
    <t>Escavação manual de vala 2a. cat.</t>
  </si>
  <si>
    <t>Escavação manual de vala 3a. cat.</t>
  </si>
  <si>
    <t>Escavação valas de drenagem 1a. cat.</t>
  </si>
  <si>
    <t>Escavação valas de drenagem 2a. cat.</t>
  </si>
  <si>
    <t>Escavação valas de drenagem 3a. cat.</t>
  </si>
  <si>
    <t>Escoramento de cavas de fundação</t>
  </si>
  <si>
    <t>Formas de madeira compensada  resinada</t>
  </si>
  <si>
    <t>Formas de madeira comum</t>
  </si>
  <si>
    <t>Fornecimento e colocação geotextil n/tecido(GNT)</t>
  </si>
  <si>
    <t>Fornecimento e colocação geotextil tecido(GT)</t>
  </si>
  <si>
    <t>Fornecimento e colocação tubo concreto d=20cm</t>
  </si>
  <si>
    <t>Fornecimento e colocação tubo concreto d=30cm</t>
  </si>
  <si>
    <t>Grade ferro p/ boca de lobo</t>
  </si>
  <si>
    <t>Grelha ferro p/ cxa. coletora sarjeta</t>
  </si>
  <si>
    <t>Lastro de brita</t>
  </si>
  <si>
    <t>Limpeza e desobstrução de bueiros duplos</t>
  </si>
  <si>
    <t>Limpeza e desobstrução de bueiros simples</t>
  </si>
  <si>
    <t>Limpeza e desobstrução de bueiros triplos</t>
  </si>
  <si>
    <t>Meio fio de concreto tipo 1 (executado c/ extrusora)</t>
  </si>
  <si>
    <t>Meio fio de concreto tipo 1 (pré-moldado)</t>
  </si>
  <si>
    <t>Meio fio de concreto tipo 2 (executado c/ extrusora)</t>
  </si>
  <si>
    <t>Meio fio de concreto tipo 2 (pré-moldado)</t>
  </si>
  <si>
    <t>Meio fio de concreto tipo 3 (executado c/ extrusora)</t>
  </si>
  <si>
    <t>Meio fio de concreto tipo 3 (pré-moldado)</t>
  </si>
  <si>
    <t>Meio fio de concreto tipo 4 (executado c/ extrusora)</t>
  </si>
  <si>
    <t>Meio fio de concreto tipo 4 (pré-moldado)</t>
  </si>
  <si>
    <t>Meio fio de concreto tipo 5 (executado c/ extrusora)</t>
  </si>
  <si>
    <t>Meio fio de concreto tipo 5 (pré-moldado)</t>
  </si>
  <si>
    <t>Meio fio de concreto tipo 6 (executado c/ extrusora)</t>
  </si>
  <si>
    <t>Meio fio de concreto tipo 6 (pré-moldado)</t>
  </si>
  <si>
    <t>Meio fio de concreto tipo 7 (executado c/ extrusora)</t>
  </si>
  <si>
    <t>Meio fio de concreto tipo 7 (pré-moldado)</t>
  </si>
  <si>
    <t>Meio fio de concreto tipo 8 (executado c/ extrusora)</t>
  </si>
  <si>
    <t>Meio fio de concreto tipo 8 (pré-moldado)</t>
  </si>
  <si>
    <t>Meio fio de concreto tipo 9A (executado c/ extrusora)</t>
  </si>
  <si>
    <t>Meio fio de concreto tipo 9A (pré-moldado)</t>
  </si>
  <si>
    <t>Meio fio de concreto tipo 9B (executado c/ extrusora)</t>
  </si>
  <si>
    <t>Meio fio de concreto tipo 9B (pré-moldado)</t>
  </si>
  <si>
    <t>Reaterro e apiloamento mecânico</t>
  </si>
  <si>
    <t>Remoção de bueiro 0,30m</t>
  </si>
  <si>
    <t>Remoção de bueiro 0,40m</t>
  </si>
  <si>
    <t>Remoção de bueiro 0,50m</t>
  </si>
  <si>
    <t>Remoção de bueiro 0,60m</t>
  </si>
  <si>
    <t>Remoção de bueiro 0,80m</t>
  </si>
  <si>
    <t>Remoção de bueiro 1,00m</t>
  </si>
  <si>
    <t>Remoção de bueiro 1,20m</t>
  </si>
  <si>
    <t>Remoção de bueiro 1,50m</t>
  </si>
  <si>
    <t>Sarjeta trapezoidal concreto - tipo  1</t>
  </si>
  <si>
    <t>Sarjeta trapezoidal concreto - tipo  1A</t>
  </si>
  <si>
    <t>Sarjeta trapezoidal concreto - tipo  2</t>
  </si>
  <si>
    <t>Sarjeta trapezoidal concreto - tipo  2A</t>
  </si>
  <si>
    <t>Sarjeta trapezoidal concreto - tipo  3</t>
  </si>
  <si>
    <t>Sarjeta trapezoidal concreto - tipo  3A</t>
  </si>
  <si>
    <t>Sarjeta trapezoidal concreto - tipo  4</t>
  </si>
  <si>
    <t>Sarjeta trapezoidal concreto - tipo  4A</t>
  </si>
  <si>
    <t>Sarjeta triangular concreto - tipo  1</t>
  </si>
  <si>
    <t>Sarjeta triangular concreto - tipo  2</t>
  </si>
  <si>
    <t>Sarjeta triangular concreto - tipo  2A</t>
  </si>
  <si>
    <t>Sarjeta triangular concreto - tipo  3</t>
  </si>
  <si>
    <t>Sarjeta triangular concreto - tipo  3A</t>
  </si>
  <si>
    <t>Sarjeta triangular concreto - tipo  4</t>
  </si>
  <si>
    <t>Sarjeta triangular concreto - tipo  4A</t>
  </si>
  <si>
    <t>Sarjeta triangular concreto - tipo  5</t>
  </si>
  <si>
    <t>Sarjeta triangular concreto - tipo  6</t>
  </si>
  <si>
    <t>Sarjeta triangular concreto - tipo  6A</t>
  </si>
  <si>
    <t>Sarjeta triangular concreto - tipo  7</t>
  </si>
  <si>
    <t>Sarjeta triangular concreto - tipo  7A</t>
  </si>
  <si>
    <t>Sarjeta triangular concreto - tipo  8</t>
  </si>
  <si>
    <t>Sarjeta triangular concreto - tipo  8A</t>
  </si>
  <si>
    <t>Sarjeta triangular concreto - tipo  9</t>
  </si>
  <si>
    <t>Sarjeta triangular concreto - tipo  9A</t>
  </si>
  <si>
    <t>Sarjeta triangular concreto - tipo 10</t>
  </si>
  <si>
    <t>Sarjeta triangular concreto - tipo 10A</t>
  </si>
  <si>
    <t>Transp.segmento sarjeta tipo- 1 (ST-1/SZ-2) c/tubo 0,30m</t>
  </si>
  <si>
    <t>Transp.segmento sarjeta tipo- 2 (ST-2/SZ-3) c/tubo 0,30m</t>
  </si>
  <si>
    <t>Transp.segmento sarjeta tipo- 3 (ST-3) c/tubo 0,30m</t>
  </si>
  <si>
    <t>Transp.segmento sarjeta tipo- 4 (ST-4/SZ-4) c/tubo 0,30m</t>
  </si>
  <si>
    <t>Transp.segmento sarjeta tipo- 5 (ST-1/SZ-2) c/placas</t>
  </si>
  <si>
    <t>Transp.segmento sarjeta tipo- 6 (ST-2/SZ-3) c/placas</t>
  </si>
  <si>
    <t>Transp.segmento sarjeta tipo- 7 (ST-3/ST-4/SZ-4) c/placas</t>
  </si>
  <si>
    <t>Transp.segmento sarjeta tipo- 8 (ST-1/SZ-2) c/grelha</t>
  </si>
  <si>
    <t>Transp.segmento sarjeta tipo- 9 (ST-2/SZ-3) c/grelha</t>
  </si>
  <si>
    <t>Transp.segmento sarjeta tipo-10 (ST-3/ST-4/SZ-4) c/grelha</t>
  </si>
  <si>
    <t>Valeta concreto proteção aterro - tipo 5</t>
  </si>
  <si>
    <t>Valeta concreto proteção aterro - tipo 5A</t>
  </si>
  <si>
    <t>Valeta concreto proteção aterro - tipo 6</t>
  </si>
  <si>
    <t>Valeta concreto proteção aterro - tipo 6A</t>
  </si>
  <si>
    <t>Valeta concreto proteção aterro - tipo 7</t>
  </si>
  <si>
    <t>Valeta concreto proteção aterro - tipo 7A</t>
  </si>
  <si>
    <t>Valeta concreto proteção aterro - tipo 8</t>
  </si>
  <si>
    <t>Valeta concreto proteção aterro - tipo 8A</t>
  </si>
  <si>
    <t>Valeta concreto proteção corte - tipo 5</t>
  </si>
  <si>
    <t>Valeta concreto proteção corte - tipo 5A</t>
  </si>
  <si>
    <t>Valeta concreto proteção corte - tipo 6</t>
  </si>
  <si>
    <t>Valeta concreto proteção corte - tipo 6A</t>
  </si>
  <si>
    <t>Valeta concreto proteção corte - tipo 7</t>
  </si>
  <si>
    <t>Valeta concreto proteção corte - tipo 7A</t>
  </si>
  <si>
    <t>Valeta concreto proteção corte - tipo 8</t>
  </si>
  <si>
    <t>Valeta concreto proteção corte - tipo 8A</t>
  </si>
  <si>
    <t>Concreto compactado a rolo Fck= 15MPa</t>
  </si>
  <si>
    <t>Concreto compactado a rolo Fck= 5MPa</t>
  </si>
  <si>
    <t>Concreto magro usinado, espalhamento manual</t>
  </si>
  <si>
    <t>Cura química de pavimento de concreto</t>
  </si>
  <si>
    <t>Cura úmida de pavimento de concreto com manta de cura</t>
  </si>
  <si>
    <t>Forma metálica para pavimento</t>
  </si>
  <si>
    <t>Fornecimento e aplicação de fibra de polipropileno multifilamentos (0,600kg/ m³)</t>
  </si>
  <si>
    <t>Fornecimento e aplicação de lona plástica preta 200 micras</t>
  </si>
  <si>
    <t>Fornecimento e colocação de aço CA 50 para apoio de barra de transferência</t>
  </si>
  <si>
    <t>Fornecimento e colocação de aço CA 50 para barras de ligação</t>
  </si>
  <si>
    <t>Fornecimento e colocação de aço CA-25 para barra de transferência ø= 20mm</t>
  </si>
  <si>
    <t>Fornecimento e colocação de aço CA-25 para barra de transferência ø= 25mm</t>
  </si>
  <si>
    <t>Fornecimento e colocação de aço CA-25 para barra de transferência ø= 32mm</t>
  </si>
  <si>
    <t>Fornecimento e colocação de Tela Telcon Q-138 ou equivalente</t>
  </si>
  <si>
    <t>Junta de construção com isopor, selante a base de silicone e cordão de polipropileno</t>
  </si>
  <si>
    <t>Junta longitudinal, inclusive corte, selante a base de silicone e cordão de polipropileno</t>
  </si>
  <si>
    <t>Junta transversal , inclusive corte, selante a base de silicone e cordão de polipropileno</t>
  </si>
  <si>
    <t>Pavimento de concreto de cimento Portland Fctmk = 4,5 MPa executado com pavimentadora</t>
  </si>
  <si>
    <t>Pavimento de concreto Fctmk=4,50MPa executado com régua vibratória</t>
  </si>
  <si>
    <t>Usinagem de Concreto Fck =  5 MPa com cimento a granel</t>
  </si>
  <si>
    <t>Usinagem de Concreto Fck = 15 MPa com cimento a granel</t>
  </si>
  <si>
    <t>Usinagem de Concreto Fctmk = 4,50 MPa com cimento a granel</t>
  </si>
  <si>
    <t>Usinagem de concreto magro</t>
  </si>
  <si>
    <t>Argamassa fluída para estaca raiz (volume efetivamente aplicado)</t>
  </si>
  <si>
    <t>Adesivo epóxi tixotrópico p/ chumbadores</t>
  </si>
  <si>
    <t>Andaime suspenso de madeira, inclusive plataforma</t>
  </si>
  <si>
    <t>Apicoamento em concreto</t>
  </si>
  <si>
    <t>Apoio elastomérico fretado fornec.colocação</t>
  </si>
  <si>
    <t>Concreto Fck = 28 MPa, preparo em betoneira e lanç.</t>
  </si>
  <si>
    <t>Concreto Fck = 35 MPa, preparo em betoneira e lanç.</t>
  </si>
  <si>
    <t>Dreno ferro galvanizado 0,40m 3"</t>
  </si>
  <si>
    <t>Dreno ferro galvanizado 0,40m 4"</t>
  </si>
  <si>
    <t>Ensecadeira dupla madeira h &gt;  2m</t>
  </si>
  <si>
    <t>Ensecadeira dupla madeira h &lt;= 2m</t>
  </si>
  <si>
    <t>Ensecadeira simples madeira h &gt;  2m</t>
  </si>
  <si>
    <t>Ensecadeira simples madeira h &lt;= 2m</t>
  </si>
  <si>
    <t>Escavação c/ esgotamento 1a. cat.</t>
  </si>
  <si>
    <t>Escavação c/ esgotamento 2a. cat.</t>
  </si>
  <si>
    <t>Escavação c/ esgotamento 3a. cat.</t>
  </si>
  <si>
    <t>Escavação p/ fundação em 1a. cat.</t>
  </si>
  <si>
    <t>Escavação p/ fundação em 2a. cat.</t>
  </si>
  <si>
    <t>Escavação p/ fundação em 3a. cat.</t>
  </si>
  <si>
    <t>Escavação tubulão a céu aberto 1a. cat.</t>
  </si>
  <si>
    <t>Escavação tubulão a céu aberto 2a. cat.</t>
  </si>
  <si>
    <t>Escavação tubulão a céu aberto 3a. cat.</t>
  </si>
  <si>
    <t>Escavação 1a. cat. p/galerias celulares</t>
  </si>
  <si>
    <t>Escavação 2a. cat. p/galerias celulares</t>
  </si>
  <si>
    <t>Escavação 3a. cat. p/galerias celulares</t>
  </si>
  <si>
    <t>Escoramento cavas de fundação</t>
  </si>
  <si>
    <t>Escoramento (cimbramento) inclusive fundação</t>
  </si>
  <si>
    <t>Escoramento de galerias celulares</t>
  </si>
  <si>
    <t>Escoramento simples p/ andaimes</t>
  </si>
  <si>
    <t>Formas de madeira compensada resinada</t>
  </si>
  <si>
    <t>Fornecimento e cravação estaca duplo trilho TR-37</t>
  </si>
  <si>
    <t>Fornecimento e cravação estaca triplo trilho TR-37</t>
  </si>
  <si>
    <t>Gradil ferro galv. d=2" c/ suporte de concreto</t>
  </si>
  <si>
    <t>Guarda corpo tipo DER-PR c/ 2,0m</t>
  </si>
  <si>
    <t>Limpeza c/ jato de água</t>
  </si>
  <si>
    <t>Perfuração em concreto armado d=10,0mm</t>
  </si>
  <si>
    <t>Perfuração em concreto armado d=12,7mm</t>
  </si>
  <si>
    <t>Perfuração em concreto armado d=16,0mm</t>
  </si>
  <si>
    <t>Perfuração em concreto armado d=20,0mm</t>
  </si>
  <si>
    <t>Perfuração em concreto armado d=25,0mm</t>
  </si>
  <si>
    <t>Perfuração em concreto armado d=40,0mm</t>
  </si>
  <si>
    <t>Perfuração em rocha p/ chumbador d=25,0mm</t>
  </si>
  <si>
    <t>Pintura a cimento e limpeza</t>
  </si>
  <si>
    <t>Plataforma de madeira p/ andaimes</t>
  </si>
  <si>
    <t>Brita graduada 100% PI (manual) para remendo profundo</t>
  </si>
  <si>
    <t>Brita graduada 100% PI (mecânica) para remendo profundo</t>
  </si>
  <si>
    <t>Capina manual</t>
  </si>
  <si>
    <t>Demolição manual de pavimento</t>
  </si>
  <si>
    <t>Demolição mecânica de pavimento</t>
  </si>
  <si>
    <t>Desconfinamento lateral de bordo do pavimento c/motoniveladora - terreno natural</t>
  </si>
  <si>
    <t>Desobstrução de sarjeta</t>
  </si>
  <si>
    <t>Escavação manual de valas em 1a. cat. (bigodes)</t>
  </si>
  <si>
    <t>Fresagem contínua a frio</t>
  </si>
  <si>
    <t>Fresagem descontínua a frio</t>
  </si>
  <si>
    <t>Limpeza de bueiro</t>
  </si>
  <si>
    <t>Limpeza de faixa de domínio com remoção de resíduos</t>
  </si>
  <si>
    <t>ha</t>
  </si>
  <si>
    <t>Limpeza de sarjeta</t>
  </si>
  <si>
    <t>Limpeza e lavagem de sinalização vertical</t>
  </si>
  <si>
    <t>Limpeza e pintura de abrigo de ônibus</t>
  </si>
  <si>
    <t>Limpeza e pintura de barreiras duplas de concreto, com tinta latex</t>
  </si>
  <si>
    <t>Limpeza e pintura de meio fio</t>
  </si>
  <si>
    <t>Limpeza e pintura de ponte</t>
  </si>
  <si>
    <t>Limpeza manual de valeta</t>
  </si>
  <si>
    <t>Macadame seco britado preenchido c/brita graduada (manual) para remendo profundo</t>
  </si>
  <si>
    <t>Macadame seco britado preenchido c/brita graduada (mecânico) para remendo profundo</t>
  </si>
  <si>
    <t>Poda de árvores</t>
  </si>
  <si>
    <t>Recomposição de sarjeta de concreto</t>
  </si>
  <si>
    <t>Recomposição de sinalização vertical (material fornecido pelo DER)</t>
  </si>
  <si>
    <t>Remoção e transporte manual de barreira</t>
  </si>
  <si>
    <t>Remoção mecanizada barreira</t>
  </si>
  <si>
    <t>Roçada manual</t>
  </si>
  <si>
    <t>l</t>
  </si>
  <si>
    <t>Solo cimento (6%) mistura na pista 100% PN para remendo profundo</t>
  </si>
  <si>
    <t>Fornecimento e assentamento de piso tátil de concreto alerta/direcional 20x20cm</t>
  </si>
  <si>
    <t>Fornecimento e assentamento de piso tátil de concreto alerta/direcional 20x20cm vermelho</t>
  </si>
  <si>
    <t>Fornecimento e assentamento de piso tátil de concreto alerta/direcional 40x40cm</t>
  </si>
  <si>
    <t>Fornecimento e assentamento de piso tátil de concreto alerta/direcional 40x40cm vermelho</t>
  </si>
  <si>
    <t>Abrigo em parada de ônibus</t>
  </si>
  <si>
    <t>Calçada em lajota concreto 45x45x5cm</t>
  </si>
  <si>
    <t>Cerca 4 fios c/ mourões de concreto</t>
  </si>
  <si>
    <t>Cerca 4 fios c/ mourões de madeira</t>
  </si>
  <si>
    <t>Contenção lateral inclusive erva cidreira</t>
  </si>
  <si>
    <t>Enleivamento</t>
  </si>
  <si>
    <t>Fornecimento e plantio de erva cidreira</t>
  </si>
  <si>
    <t>Fornecimento e plantio de erva cidreira p/ pav. poliédrico</t>
  </si>
  <si>
    <t>Gabião tipo caixa 2x1x0,50m ZN/AL + PVC  (NBR 8964)</t>
  </si>
  <si>
    <t>Gabião tipo caixa 2x1x0,50m ZN/AL (NBR 8964)</t>
  </si>
  <si>
    <t>Gabião tipo caixa 2x1x1,00m ZN/AL + PVC (NBR 8964)</t>
  </si>
  <si>
    <t>Gabião tipo caixa 2x1x1,00m ZN/AL (NBR 8964)</t>
  </si>
  <si>
    <t>Gabião tipo colchão ZN/AL + PVC e=0,17m (NBR 8964)</t>
  </si>
  <si>
    <t>Gabião tipo colchão ZN/AL + PVC e=0,23m (NBR 8964)</t>
  </si>
  <si>
    <t>Gabião tipo colchão ZN/AL + PVC e=0,30m (NBR 8964)</t>
  </si>
  <si>
    <t>Grama em mudas</t>
  </si>
  <si>
    <t>Hidrossemeadura</t>
  </si>
  <si>
    <t>Remanejamento de postes, exclusive rede elétrica</t>
  </si>
  <si>
    <t>Remoção de casa de alvenaria</t>
  </si>
  <si>
    <t>Remoção de casa de madeira</t>
  </si>
  <si>
    <t>Remoção de cercas</t>
  </si>
  <si>
    <t>Remoção e recolocação de cercas de arame</t>
  </si>
  <si>
    <t>Balizador de plástico flexível refletivo</t>
  </si>
  <si>
    <t>Fornecimento e colocação de dispositivo refletivo para barreira New Jersey</t>
  </si>
  <si>
    <t>Fornecimento e colocação de dispositivo refletivo para defensa metálica</t>
  </si>
  <si>
    <t>Fornecimento e instalação de terminal absorvedor de energia p/ velocidade até 100 km/h de acordo com ABNT NBR-15486-2016</t>
  </si>
  <si>
    <t>Fornecimento e instalação de terminal absorvedor de energia p/ velocidade de 80 km/h de acordo com ABNT NBR-15486-2016</t>
  </si>
  <si>
    <t>Fornecimento e instalação de terminal amortecedor de impacto p/ velocidade até 100 km/h de acordo com ABNT NBR-15486-2016</t>
  </si>
  <si>
    <t>Fornecimento e instalação de terminal amortecedor de impacto p/ velocidade de 80 km/h de acordo com ABNT NBR-15486-2016</t>
  </si>
  <si>
    <t>Barreira dupla de concreto, armada, nível contenção TL4 - Terminal, executada c/extrusora (NBR 14885/16)</t>
  </si>
  <si>
    <t>Barreira dupla de concreto, armada, nível contenção TL4, executada c/ extrusora (NBR 14885/16)</t>
  </si>
  <si>
    <t>Barreira dupla de concreto, armada, nível contenção TL5 - Terminal, executada c/extrusora (NBR 14885/16)</t>
  </si>
  <si>
    <t>Barreira dupla de concreto, armada, nível contenção TL5, executada c/ extrusora (NBR 14885/16)</t>
  </si>
  <si>
    <t>Barreira New Jersey dupla de concreto, não armada, executada com extrusora</t>
  </si>
  <si>
    <t>Barreira New Jersey (padrão Europeu) (pré-moldada)</t>
  </si>
  <si>
    <t>Barreira New Jersey simples de concreto, não armada, executada com extrusora</t>
  </si>
  <si>
    <t>Barreira simples de concreto, armada, nível contenção TL4 - Terminal, executada c/extrusora (NBR 14885/16)</t>
  </si>
  <si>
    <t>Barreira simples de concreto, armada, nível contenção TL4, executada c/ extrusora (NBR 14885/16)</t>
  </si>
  <si>
    <t>Barreira simples de concreto, armada, nível contenção TL5 - Terminal, executada c/extrusora (NBR 14885/16)</t>
  </si>
  <si>
    <t>Barreira simples de concreto, armada, nível contenção TL5, executada c/ extrusora (NBR 14885/16)</t>
  </si>
  <si>
    <t>Cilindro Delimitador Alta Performance</t>
  </si>
  <si>
    <t>Defensa simples semi-maleável c/ espaçador e calço</t>
  </si>
  <si>
    <t>Faixa de sinalização horizontal - termoplástico por aspersão - e=1,5mm</t>
  </si>
  <si>
    <t>Faixa de sinalização horizontal c/tinta resina acrílica base água</t>
  </si>
  <si>
    <t>Faixa de sinalização horizontal c/tinta resina acrílica base solvente</t>
  </si>
  <si>
    <t>Pintura de setas e zebrados - termoplástico por extrusão - e=3mm</t>
  </si>
  <si>
    <t>Placa sinalização c/ película refletiva</t>
  </si>
  <si>
    <t>Pórtico simples 11,00 a 15,00m p/placa até 24m2(exclusive placa)</t>
  </si>
  <si>
    <t>Pórtico simples 16,00m p/placa até 24m2(exclusive placa)</t>
  </si>
  <si>
    <t>Pórtico simples 17,00m p/placa até 24m2(exclusive placa)</t>
  </si>
  <si>
    <t>Pórtico simples 18,00m p/placa até 24m2(exclusive placa)</t>
  </si>
  <si>
    <t>Semi-pórtico duplo 2x4,90m p/placa até 24m2(exclusive placa)</t>
  </si>
  <si>
    <t>Semi-pórtico duplo 2x6,00m p/placa até 24m2(exclusive placa)</t>
  </si>
  <si>
    <t>Semi-pórtico duplo 2x7,20m p/placa até 24m2(exclusive placa)</t>
  </si>
  <si>
    <t>Semi-pórtico duplo 2x8,30m p/placa até 24m2(exclusive placa)</t>
  </si>
  <si>
    <t>Semi-pórtico simples 4,90m p/placa até 12m2(exclusive placa)</t>
  </si>
  <si>
    <t>Semi-pórtico simples 6,00m p/placa até 12m2(exclusive placa)</t>
  </si>
  <si>
    <t>Semi-pórtico simples 7,20m p/placa até 12m2(exclusive placa)</t>
  </si>
  <si>
    <t>Semi-pórtico simples 8,30m p/placa até 12m2(exclusive placa)</t>
  </si>
  <si>
    <t>Suporte de madeira 3"x3" p/ placa sinalização, h=3,00m</t>
  </si>
  <si>
    <t>Suporte metálico galv. fogo d=2,5" c/tampa e aletas anti-giro, h=3,00m</t>
  </si>
  <si>
    <t>Suporte metálico galv. fogo d=2,5" c/tampa e aletas anti-giro, h=3,50m</t>
  </si>
  <si>
    <t>Suporte metálico galv. fogo d=2,5" c/tampa e aletas anti-giro, h=4,00m</t>
  </si>
  <si>
    <t>Suporte metálico galv. fogo perfil "C" 110x70x25x2,00mm, h=3,00m</t>
  </si>
  <si>
    <t>Suporte metálico galv. fogo perfil "C" 110x70x25x2,00mm, h=3,50m</t>
  </si>
  <si>
    <t>Suporte metálico galv. fogo perfil "C" 110x70x25x2,00mm, h=4,00m</t>
  </si>
  <si>
    <t>Suporte metálico galv. fogo perfil "C" 150x85x25x2,70mm, h=4,00m</t>
  </si>
  <si>
    <t>Suporte metálico galv. fogo perfil "C" 150x85x25x3,40mm, h=4,50m</t>
  </si>
  <si>
    <t>Suporte metálico galv. fogo perfil "C" 250x85x25x2,70mm, h=5,00m</t>
  </si>
  <si>
    <t>Suporte metálico galv. fogo perfil "C" 250x85x25x2,70mm, h=6,00m</t>
  </si>
  <si>
    <t>Suporte metálico galv. fogo perfil "C" 300x85x25x3,40mm, h=6,00m</t>
  </si>
  <si>
    <t>Tacha refletiva bidirecional</t>
  </si>
  <si>
    <t>Tacha refletiva monodirecional</t>
  </si>
  <si>
    <t>Tachão refletivo bidirecional</t>
  </si>
  <si>
    <t>Tachão refletivo monodirecional</t>
  </si>
  <si>
    <t>Balde plástico translúcido de 8 a 10 l , inclusive soquetes e suportes para sinalização noturna</t>
  </si>
  <si>
    <t>Bandeirinha</t>
  </si>
  <si>
    <t>h</t>
  </si>
  <si>
    <t>Barreira contínua classe I</t>
  </si>
  <si>
    <t>Bastão vermelho sinalizador</t>
  </si>
  <si>
    <t>Boneco sinalizador de obra</t>
  </si>
  <si>
    <t>Cabo elétrico 2 x 1,5 mm² para sinalização noturna</t>
  </si>
  <si>
    <t>Cone sinalizador tipo conão/bolo de noiva h=1,10m, base 50x50cm para sinalização provisória</t>
  </si>
  <si>
    <t>Faixa de sinalização horizontal provisória</t>
  </si>
  <si>
    <t>Fornecimento e instalação de barreira contínua classe I</t>
  </si>
  <si>
    <t>Fornecimento e instalação de cavalete de madeira</t>
  </si>
  <si>
    <t>Fornecimento e instalação de cone de PVC flexível refletivo h=75 cm para sinalização provisória</t>
  </si>
  <si>
    <t>Lâmpada fluorescente 11 W para sinalização noturna</t>
  </si>
  <si>
    <t>Luz intermitente (piscante)</t>
  </si>
  <si>
    <t>Placa de sinalização provisória</t>
  </si>
  <si>
    <t>Sinalizador de LED amarelo</t>
  </si>
  <si>
    <t>Suporte de madeira 3" x 3" para sinalização provisória</t>
  </si>
  <si>
    <t>mes</t>
  </si>
  <si>
    <t>Assentamento de tubo 0,40m sem berço</t>
  </si>
  <si>
    <t>Assentamento de tubo 0,60m sem berço</t>
  </si>
  <si>
    <t>Assentamento de tubo 0,80m sem berço</t>
  </si>
  <si>
    <t>Caixa de retenção</t>
  </si>
  <si>
    <t>Carga e transp. 1a. cat.     0-200m</t>
  </si>
  <si>
    <t>Carga e transp. 1a. cat.  200-400m</t>
  </si>
  <si>
    <t>Cascalhamento</t>
  </si>
  <si>
    <t>Esc. carga e transp. 1a. cat.     0-50m</t>
  </si>
  <si>
    <t>Esc. carga e transp. 1a. cat.    50-200m</t>
  </si>
  <si>
    <t>Esc. carga e transp. 2a. cat.     0-50m</t>
  </si>
  <si>
    <t>Esc. de vala lateral rasa c/motoniveladora</t>
  </si>
  <si>
    <t>Escarificação, conformação  e compactação do subleito (visual)</t>
  </si>
  <si>
    <t>Escavação de bueiros e valas de drenagem 1a. cat.</t>
  </si>
  <si>
    <t>Escavação para saídas de água</t>
  </si>
  <si>
    <t>Lombada</t>
  </si>
  <si>
    <t>Regularização, conformação e compactação de leito (visual)</t>
  </si>
  <si>
    <t>Regularização de leito/patrolamento</t>
  </si>
  <si>
    <t>Remoção de bueiros 0,40m</t>
  </si>
  <si>
    <t>Remoção de bueiros 0,60m</t>
  </si>
  <si>
    <t>Retaludamento</t>
  </si>
  <si>
    <t>Fornecimento de asfalto diluído CM-30</t>
  </si>
  <si>
    <t>Fornecimento de asfalto modificado por borracha</t>
  </si>
  <si>
    <t>Fornecimento de CAP-30/45</t>
  </si>
  <si>
    <t>Fornecimento de CAP-50/70</t>
  </si>
  <si>
    <t>Fornecimento de CAP-50/70 com polímero elastomérico (55/75)</t>
  </si>
  <si>
    <t>Fornecimento de CAP-50/70 com polímero elastomérico (60/85)</t>
  </si>
  <si>
    <t>Fornecimento de CAP-50/70 com polímero elastomérico (65/90)</t>
  </si>
  <si>
    <t>Fornecimento de emulsão asfáltica EAI p/imprimação</t>
  </si>
  <si>
    <t>Fornecimento de emulsão asfáltica RC-1C-E com polímero</t>
  </si>
  <si>
    <t>Fornecimento de emulsão asfáltica RL-1C</t>
  </si>
  <si>
    <t>Fornecimento de emulsão asfáltica RM-1C</t>
  </si>
  <si>
    <t>Fornecimento de emulsão asfáltica RM-2C</t>
  </si>
  <si>
    <t>Fornecimento de emulsão asfáltica RR-1C</t>
  </si>
  <si>
    <t>Fornecimento de emulsão asfáltica RR-1C-E com polímero</t>
  </si>
  <si>
    <t>Fornecimento de emulsão asfáltica RR-2C</t>
  </si>
  <si>
    <t>Fornecimento de emulsão asfáltica RR-2C-E com polímero</t>
  </si>
  <si>
    <t>Tirante permanente protendido de aço D = 32 mm, tensão de escoamento = 950 MPa e tensão de ruptura = 1.050 MPa - exceto perfuração</t>
  </si>
  <si>
    <t>Perfuração para tirante permanente protendido autoinjetável em material de 1ª categoria com diâmetro de até 120 mm</t>
  </si>
  <si>
    <t>Protensão de tirante permanente protendido de aço D = 32 mm, tensão de escoamento = 950 MPa e tensão de ruptura = 1.050 MPa - inclusive ancoragem e grauteamento da cabeça</t>
  </si>
  <si>
    <t>Fôrma em chapa metálica 1/8” para cabeça de tirantes - utilização de 50 vezes - confecção, instalação e retirada</t>
  </si>
  <si>
    <t>Microconcreto para reparos e grauteamento - confecção em misturador e lançamento manual</t>
  </si>
  <si>
    <t>Corte de chapas de aço com espessura de 3 mm com maçarico oxiacetileno</t>
  </si>
  <si>
    <t>Corte de perfis metálicos com maçarico oxiacetileno</t>
  </si>
  <si>
    <t>Solda elétrica de perfis metálicos e chapas de aço com eletrodo E60XX</t>
  </si>
  <si>
    <t>Plataforma de trabalho em aço tubular apoiada no solo - altura de 4 a 6 m - utilização de 100 vezes - fornecimento, instalação e retirada</t>
  </si>
  <si>
    <t>Preenchimento com areia</t>
  </si>
  <si>
    <t>Perfuração em concreto com coroa diamantada - D = 150 mm</t>
  </si>
  <si>
    <t>Apicoamento manual de concreto</t>
  </si>
  <si>
    <t>Arado reversível 3 discos 28"</t>
  </si>
  <si>
    <t>M</t>
  </si>
  <si>
    <t>Álcool</t>
  </si>
  <si>
    <t>Bate estacas hidráulico 300 kg</t>
  </si>
  <si>
    <t>Diesel</t>
  </si>
  <si>
    <t>Bate estacas leve</t>
  </si>
  <si>
    <t>Betoneira 600 l elétrica</t>
  </si>
  <si>
    <t>Elétrico</t>
  </si>
  <si>
    <t>Betoneira 600 l gasolina</t>
  </si>
  <si>
    <t>Gasolina</t>
  </si>
  <si>
    <t>Bomba esgotamento 3"</t>
  </si>
  <si>
    <t>Cam. bascul. 1419 6m3 leve</t>
  </si>
  <si>
    <t>L</t>
  </si>
  <si>
    <t>Cam. bascul. 1419-C 6m3 média</t>
  </si>
  <si>
    <t>Cam. bascul. 1419-C 6m3 severa</t>
  </si>
  <si>
    <t>S</t>
  </si>
  <si>
    <t>Cam. bascul. 1635/45 12m3 leve</t>
  </si>
  <si>
    <t>Cam. bascul. 1635/45 12m3 média</t>
  </si>
  <si>
    <t>Cam. bascul. 1635/45 12m3 severa</t>
  </si>
  <si>
    <t>Cam. bascul. 2426/48  6m3 leve</t>
  </si>
  <si>
    <t>Cam. bascul. 2426/48  6m3 média</t>
  </si>
  <si>
    <t>Cam. bascul. 2426/48  6m3 severa</t>
  </si>
  <si>
    <t>Cam. bascul. 2426/48  8m3 média</t>
  </si>
  <si>
    <t>Cam. bascul. 2426/48  9m3 média</t>
  </si>
  <si>
    <t>Cam. bascul. 2426/48 10m3 média</t>
  </si>
  <si>
    <t>Cam. bascul. 2730/36  5m3 média</t>
  </si>
  <si>
    <t>Cam. caçamba minério 10m3 severa</t>
  </si>
  <si>
    <t>Cam. chassi 1419</t>
  </si>
  <si>
    <t>Cam. chassi 1726 p/ carroceria</t>
  </si>
  <si>
    <t>Cam. chassi 1726 p/ lama asfáltica</t>
  </si>
  <si>
    <t>Caminhão betoneira 8 m³</t>
  </si>
  <si>
    <t>Caminhão c/ guindauto</t>
  </si>
  <si>
    <t>Caminhão carroceria cabine dupla</t>
  </si>
  <si>
    <t>Caminhão carroceria 1419 14 t</t>
  </si>
  <si>
    <t>Caminhão carroceria 815/37 6 t</t>
  </si>
  <si>
    <t>Caminhão com guindaste com cesto</t>
  </si>
  <si>
    <t>Caminhão comboio abastecedor</t>
  </si>
  <si>
    <t>Caminhão irrigador 6000 l</t>
  </si>
  <si>
    <t>Caminhão pipa 6000 l</t>
  </si>
  <si>
    <t>Caminhão transp. material asfáltico</t>
  </si>
  <si>
    <t>Caminhonete cabine dupla 4x4 pot. mín.120 HP( c/motor.)</t>
  </si>
  <si>
    <t>Caminhonete cabine dupla 4x4 pot. mín.120 HP( s/motor.)</t>
  </si>
  <si>
    <t>Carreg. frontal pneus 924-K leve</t>
  </si>
  <si>
    <t>Carreg. frontal pneus 924-K média</t>
  </si>
  <si>
    <t>Carreg. frontal pneus 924-K severa</t>
  </si>
  <si>
    <t>Carreta de perfuração</t>
  </si>
  <si>
    <t>Carrinho de concretagem 80 l</t>
  </si>
  <si>
    <t>Central dosadora de concreto capac. 30 m3/h</t>
  </si>
  <si>
    <t>Central dosadora de Concreto capacidade 150m³/h - Dosadora e misturadora</t>
  </si>
  <si>
    <t>Compactador manual solos gasolina</t>
  </si>
  <si>
    <t>Compressor de ar 175 pcm</t>
  </si>
  <si>
    <t>Compressor de ar 293 pcm</t>
  </si>
  <si>
    <t>Compressor de ar 748 pcm</t>
  </si>
  <si>
    <t>Conj. britagem completo 80 m3/h</t>
  </si>
  <si>
    <t>Distr. agregados rebocável 9 m³</t>
  </si>
  <si>
    <t>Enxada rotativa rebocável</t>
  </si>
  <si>
    <t>Equipamento demarcação faixa a frio</t>
  </si>
  <si>
    <t>Equipamento p/ hidrossemeadura</t>
  </si>
  <si>
    <t>Equipamento para lama asfáltica LA-6</t>
  </si>
  <si>
    <t>Equipamento p/fusão e aplicação manual de termoplástico</t>
  </si>
  <si>
    <t>Escav. hidráulica EC-140 leve</t>
  </si>
  <si>
    <t>Escav. hidráulica EC-140 média</t>
  </si>
  <si>
    <t>Escav. hidráulica EC-140 severa</t>
  </si>
  <si>
    <t>Escav. hidráulica 320D L leve</t>
  </si>
  <si>
    <t>Escav. hidráulica 320D L média</t>
  </si>
  <si>
    <t>Escav. hidráulica 320D L severa</t>
  </si>
  <si>
    <t>Escav. hidráulica 336D L leve</t>
  </si>
  <si>
    <t>Escav. hidráulica 336D L média</t>
  </si>
  <si>
    <t>Escav. hidráulica 336D L severa</t>
  </si>
  <si>
    <t>Espargidor de asfalto 6000 l</t>
  </si>
  <si>
    <t>Espargidor p/asfalto borracha 20 t EHR-700H</t>
  </si>
  <si>
    <t>Extrusora para defensa de concreto</t>
  </si>
  <si>
    <t>Extrusora para defensa de concreto armada</t>
  </si>
  <si>
    <t>Extrusora para meio fio de concreto</t>
  </si>
  <si>
    <t>Forma metálica p/ abrigo</t>
  </si>
  <si>
    <t>Fresadora asfalto a frio W-1000</t>
  </si>
  <si>
    <t>Fresadora asfalto a frio W-200 F</t>
  </si>
  <si>
    <t>Furadeira elétrica de impacto</t>
  </si>
  <si>
    <t>Grade de discos</t>
  </si>
  <si>
    <t>Grupo gerador  55 KVA</t>
  </si>
  <si>
    <t>Grupo gerador 150 KVA</t>
  </si>
  <si>
    <t>Grupo gerador 450 KVA</t>
  </si>
  <si>
    <t>Hidrocompressor 3700 lb/3,675 Kw</t>
  </si>
  <si>
    <t>Máquina pintura de faixas</t>
  </si>
  <si>
    <t>Martelete elétrico TE-A22</t>
  </si>
  <si>
    <t>Martelete elétrico TE-70</t>
  </si>
  <si>
    <t>Mesa vibrat. completa elétrica</t>
  </si>
  <si>
    <t>Microônibus transporte urbano capacidade 30 pessoas</t>
  </si>
  <si>
    <t>Microtrator c/ pulverizador 450 l</t>
  </si>
  <si>
    <t>Minicarregadeira de pneus S-650 c/fresadora asf
. a frio L&lt;=1,00m c/vassoura</t>
  </si>
  <si>
    <t>Minicarregadeira de pneus S-650 c/valetadeira mecânica WS-24</t>
  </si>
  <si>
    <t>Motoniveladora c/ escarificador 140-K leve</t>
  </si>
  <si>
    <t>Motoniveladora c/ escarificador 140-K média</t>
  </si>
  <si>
    <t>Motoniveladora c/ escarificador 140-K severa</t>
  </si>
  <si>
    <t>Motoniveladora 120-K leve</t>
  </si>
  <si>
    <t>Motoniveladora 120-K média</t>
  </si>
  <si>
    <t>Motoniveladora 120-K severa</t>
  </si>
  <si>
    <t>Motoniveladora 140-K leve</t>
  </si>
  <si>
    <t>Motoniveladora 140-k média</t>
  </si>
  <si>
    <t>Motoniveladora 140-k severa</t>
  </si>
  <si>
    <t>Motopoda a gasolina</t>
  </si>
  <si>
    <t>Motosserra a gasolina</t>
  </si>
  <si>
    <t>Pavimentadora com formas deslizantes</t>
  </si>
  <si>
    <t>Pavimentadora/extrusora de concreto 4400</t>
  </si>
  <si>
    <t>Perfuratriz manual elétrica</t>
  </si>
  <si>
    <t>Perfuratriz manual 18 kg</t>
  </si>
  <si>
    <t>Perfuratriz manual 24 kg</t>
  </si>
  <si>
    <t>Prancha p/ carreta (25 t)</t>
  </si>
  <si>
    <t>Recicl. a frio WR-240 p/asp.água/emulsão</t>
  </si>
  <si>
    <t>Recicl. a frio WR-240 p/espuma de asfalto</t>
  </si>
  <si>
    <t>Recicladora a frio RM-500</t>
  </si>
  <si>
    <t>Régua vibratória treliçada L&lt;=6,00m</t>
  </si>
  <si>
    <t>Retroescavadeira 580N leve</t>
  </si>
  <si>
    <t>Retroescavadeira 580N média</t>
  </si>
  <si>
    <t>Retroescavadeira 580N severa</t>
  </si>
  <si>
    <t>Roçadeira costal</t>
  </si>
  <si>
    <t>Rolo liso autopropelido VAP-55 P</t>
  </si>
  <si>
    <t>Rolo pé de carneiro autopropelido VAP-70 PT</t>
  </si>
  <si>
    <t>Rolo pneus autopropelido 21 t</t>
  </si>
  <si>
    <t>Rolo pneus autopropelido 22 t</t>
  </si>
  <si>
    <t>Rolo pneus autopropelido 27 t</t>
  </si>
  <si>
    <t>Rolo tandem CC-900</t>
  </si>
  <si>
    <t>Rolo tandem liso autopropelido HD 14VV</t>
  </si>
  <si>
    <t>Rolo tandem liso 6-8 t</t>
  </si>
  <si>
    <t>Rolo vibratório corrug. autopr. CP-54 B</t>
  </si>
  <si>
    <t>Rolo vibratório liso autoprop. CS-44 B</t>
  </si>
  <si>
    <t>Rolo vibratório liso autoprop. CS-54 B</t>
  </si>
  <si>
    <t>Serra circular elétrica</t>
  </si>
  <si>
    <t>Serra circular gasolina</t>
  </si>
  <si>
    <t>Serra elétrica corte concreto 4100</t>
  </si>
  <si>
    <t>Soprador a gasolina</t>
  </si>
  <si>
    <t>Talha guincho manual 3 t</t>
  </si>
  <si>
    <t>Tanque água sem bomba 6000 l</t>
  </si>
  <si>
    <t>Tanque depósito asfalto borracha 20 t</t>
  </si>
  <si>
    <t>Tanque depósito asfalto frio 10000 l</t>
  </si>
  <si>
    <t>Tanque depósito asfalto frio 20000 l</t>
  </si>
  <si>
    <t>Tanque depósito asfalto isotérmico 25 t</t>
  </si>
  <si>
    <t>Trator agrícola  5105 4x4</t>
  </si>
  <si>
    <t>Trator agrícola BH-174 4x4</t>
  </si>
  <si>
    <t>Trator agrícola c/ roçadeira 150/540</t>
  </si>
  <si>
    <t>Trator c/ escarificador D61-EX leve</t>
  </si>
  <si>
    <t>Trator c/ escarificador D61-EX média</t>
  </si>
  <si>
    <t>Trator c/ escarificador D61-EX severa</t>
  </si>
  <si>
    <t>Trator c/ escarificador D8-T leve</t>
  </si>
  <si>
    <t>Trator c/ escarificador D8-T média</t>
  </si>
  <si>
    <t>Trator c/ escarificador D8-T severa</t>
  </si>
  <si>
    <t>Trator lâmina D-150B média</t>
  </si>
  <si>
    <t>Trator lâmina D61-EX leve</t>
  </si>
  <si>
    <t>Trator lâmina D61-EX média</t>
  </si>
  <si>
    <t>Trator lâmina D61-EX severa</t>
  </si>
  <si>
    <t>Trator lâmina D8-T leve</t>
  </si>
  <si>
    <t>Trator lâmina D8-T média</t>
  </si>
  <si>
    <t>Trator lâmina D8-T severa</t>
  </si>
  <si>
    <t>Trator lâmina 7D média</t>
  </si>
  <si>
    <t>Usina asfalto móvel contra-fluxo 50/100 t/hora</t>
  </si>
  <si>
    <t>Usina asfalto móvel contra-fluxo 60/120 t/hora asf. borracha/polímero</t>
  </si>
  <si>
    <t>Usina p/ microrevestimento asfáltico a frio</t>
  </si>
  <si>
    <t>Usina solos brita graduada 200/500 t/hora</t>
  </si>
  <si>
    <t>Usina solos c/ dosador cimento 200/500 t/hora</t>
  </si>
  <si>
    <t>Vassoura mecânica rebocável</t>
  </si>
  <si>
    <t>Veiculo transporte coletivo 40 passageiros</t>
  </si>
  <si>
    <t>Vibrador imersão elétrico 45mm</t>
  </si>
  <si>
    <t>Vibrador imersão gasolina 45mm</t>
  </si>
  <si>
    <t>Vibro acabadora esteiras</t>
  </si>
  <si>
    <t>Bomba para injeção de nata de cimento com capacidade de 2 MPa - 2,20 kW</t>
  </si>
  <si>
    <t>Misturador de nata cimento - 1,50 kW</t>
  </si>
  <si>
    <t>E9798</t>
  </si>
  <si>
    <t>Perfuratriz hidráulica rotopercussiva - 123 kW</t>
  </si>
  <si>
    <t>Talha manual com capacidade de 3 t</t>
  </si>
  <si>
    <t>Furadeira de impacto de 12,5 mm - 0,80 kW</t>
  </si>
  <si>
    <t>Grupo gerador - 3,2 kVA</t>
  </si>
  <si>
    <t>Equipamento para solda e corte com oxiacetileno</t>
  </si>
  <si>
    <t>Grupo gerador - 23 kVA</t>
  </si>
  <si>
    <t>Máquina de solda elétrica transformadora 250 A - 9,20 kW</t>
  </si>
  <si>
    <t>Misturador de argamassa com capacidade de 0,250 m³ - 3,70 kW</t>
  </si>
  <si>
    <t>Transportador manual carrinho de mão com capacidade de 80 l</t>
  </si>
  <si>
    <t>Transportador manual gerica com capacidade de 180 l</t>
  </si>
  <si>
    <t>Perfuratriz manual para coroa diamantada - 1,60 kW</t>
  </si>
  <si>
    <t>Perfuratriz hidráulica rotopercussiva para CCPH - 123 kW</t>
  </si>
  <si>
    <t>Aditivo controlador de ruptura emulsão</t>
  </si>
  <si>
    <t>Aditivo hiperplastificante</t>
  </si>
  <si>
    <t>Aditivo plastificante</t>
  </si>
  <si>
    <t>Aditivo sólido com fibras p/microrevestimento</t>
  </si>
  <si>
    <t>Aditivo superplastificante</t>
  </si>
  <si>
    <t>Adubo NPK 4:14:8</t>
  </si>
  <si>
    <t>Adubo NPK 4:30:10</t>
  </si>
  <si>
    <t>Agente de cura química p/concreto</t>
  </si>
  <si>
    <t>Apoio elastomérico fretado</t>
  </si>
  <si>
    <t>Arame farpado nº 16</t>
  </si>
  <si>
    <t>Arame recozido nº 18</t>
  </si>
  <si>
    <t>Areia</t>
  </si>
  <si>
    <t>Asfalto diluido CM-30</t>
  </si>
  <si>
    <t>Asfalto modificado por borracha</t>
  </si>
  <si>
    <t>Balde plástico trânslúcido 8/10 litros h=27/30cm</t>
  </si>
  <si>
    <t>Balizador de plástico 947x120mm refletivo</t>
  </si>
  <si>
    <t>Barra chata 1" x 3/8" (2,0 kg/m)</t>
  </si>
  <si>
    <t>Barra chata 1.1/4" x 1/8" x 1,00m</t>
  </si>
  <si>
    <t>Barra chata 1.1/4" x 1/8" x 1,35m</t>
  </si>
  <si>
    <t>Barra chata 1.1/4" x 3/16" x 2,00m</t>
  </si>
  <si>
    <t>Barra chata 1.1/4" x 3/16" x 3,00m</t>
  </si>
  <si>
    <t>Barra Dywidag ø=32mm ST-95/105</t>
  </si>
  <si>
    <t>Barra roscada zincada 5/8"</t>
  </si>
  <si>
    <t>Bastão vermelho sinalizador 54cm</t>
  </si>
  <si>
    <t>Bits p/ carreta perfuração</t>
  </si>
  <si>
    <t>Bloco articulado(Blokret) e=6cm (Fck=35 MPa)</t>
  </si>
  <si>
    <t>Bloco articulado(Blokret) e=8cm (Fck=35 MPa)</t>
  </si>
  <si>
    <t>Bloco concreto estrutural 19x19x19cm</t>
  </si>
  <si>
    <t>Bloco concreto estrutural 19x19x39cm</t>
  </si>
  <si>
    <t>Bloco intertravado(Paver) e=6cm (Fck=35 MPa)</t>
  </si>
  <si>
    <t>Bloco intertravado(Paver) e=8cm (Fck=35 MPa)</t>
  </si>
  <si>
    <t>Boneco sinalizador</t>
  </si>
  <si>
    <t>Brita graduada (usinada) (comercial)</t>
  </si>
  <si>
    <t>Broca 10,0mm x 8" encaixe SDS plus</t>
  </si>
  <si>
    <t>Broca 12,7mm x 21" encaixe SDS plus</t>
  </si>
  <si>
    <t>Broca 16,0mm x 21" encaixe SDS plus</t>
  </si>
  <si>
    <t>Broca 20,0mm x 21" encaixe SDS max</t>
  </si>
  <si>
    <t>Broca 25,4mm x 21" encaixe SDS max</t>
  </si>
  <si>
    <t>Broca 40,0mm x 21" encaixe SDS max</t>
  </si>
  <si>
    <t>Cabo de aço 1/2" alma fibra 6x25</t>
  </si>
  <si>
    <t>Cabo elétrico PP 1000V 3x1,5mm²</t>
  </si>
  <si>
    <t>Cabo elétrico 1,5mm2</t>
  </si>
  <si>
    <t>Cabo elétrico 2x1,5mm²</t>
  </si>
  <si>
    <t>Cabo elétrico 2x2,5mm²</t>
  </si>
  <si>
    <t>Cal hidratada CH-I</t>
  </si>
  <si>
    <t>Cal virgem em pó</t>
  </si>
  <si>
    <t>Cantoneira 6,35 x 6,35 x 1 cm</t>
  </si>
  <si>
    <t>Chapa ligação 280x80x10mm</t>
  </si>
  <si>
    <t>Chapa nº 18 galvanizada (10 kg/m2) pré-pintada</t>
  </si>
  <si>
    <t>Chapa preta (12,204 kg/m2)</t>
  </si>
  <si>
    <t>Chapa zincada 0,40mm p/revest. formas</t>
  </si>
  <si>
    <t>Chumbador 1" ferro galvanizado p/pórtico sinaliz</t>
  </si>
  <si>
    <t>Cilindro delimitador alta performance  (ABNT 16658)</t>
  </si>
  <si>
    <t>Cimento asfáltico CAP-30/45</t>
  </si>
  <si>
    <t>Cimento asfáltico CAP-50/70</t>
  </si>
  <si>
    <t>Cimento asfáltico modif. por polímero SBS(55/75)</t>
  </si>
  <si>
    <t>Cimento asfáltico modif. por polímero SBS(60/85)</t>
  </si>
  <si>
    <t>Cimento asfáltico modif. por polímero SBS(65/90)</t>
  </si>
  <si>
    <t>Cimento Portland a granel</t>
  </si>
  <si>
    <t>Cimento Portland (saco de 50kg)</t>
  </si>
  <si>
    <t>Cola para tachas</t>
  </si>
  <si>
    <t>Cola para tubo de PVC</t>
  </si>
  <si>
    <t>g</t>
  </si>
  <si>
    <t>Compensado 14 mm plastificado</t>
  </si>
  <si>
    <t>Compensado 14 mm resinado</t>
  </si>
  <si>
    <t>Compensado 17 mm plastificado</t>
  </si>
  <si>
    <t>Compensado 17 mm resinado</t>
  </si>
  <si>
    <t>Concreto magro usinado</t>
  </si>
  <si>
    <t>Concreto usinado Fck = 22 MPa</t>
  </si>
  <si>
    <t>Concreto usinado Fck = 25 MPa</t>
  </si>
  <si>
    <t>Concreto usinado Fck = 30 MPa</t>
  </si>
  <si>
    <t>Cone PVC flexível refletivo h=75cm NBR 15071</t>
  </si>
  <si>
    <t>Cone PVC simples flexível refletivo h=75cm</t>
  </si>
  <si>
    <t>Cone sinalizador tipo conão/bolo de noiva h=1,10m, base 50x50cm</t>
  </si>
  <si>
    <t>Conexão p/tubo polietileno (PEAD) p/dreno 0,10 m</t>
  </si>
  <si>
    <t>Conexão p/tubo polietileno (PEAD) p/dreno 0,23 m</t>
  </si>
  <si>
    <t>Contraporca sextavada</t>
  </si>
  <si>
    <t>Corda de sisal 6mm</t>
  </si>
  <si>
    <t>Corda de sisal 8mm</t>
  </si>
  <si>
    <t>Cordão de polipropileno 6mm</t>
  </si>
  <si>
    <t>Cordão de polipropileno 8mm</t>
  </si>
  <si>
    <t>Cordel detonante</t>
  </si>
  <si>
    <t>Cordoalha nua CP 190 RB 12,7mm</t>
  </si>
  <si>
    <t>Cordoalha nua CP 190 RB 15,2mm</t>
  </si>
  <si>
    <t>Defensa simples completa</t>
  </si>
  <si>
    <t>Defensa simples sem poste</t>
  </si>
  <si>
    <t>Delineador refletivo para barreira New Jersey</t>
  </si>
  <si>
    <t>Delineador refletivo para defensa metálica</t>
  </si>
  <si>
    <t>Dente corte p/fresadora/valetadeira WS-24 e S-650</t>
  </si>
  <si>
    <t>Dente de corte p/ fresadora PM-102</t>
  </si>
  <si>
    <t>Dente de corte p/ fresadora W-100</t>
  </si>
  <si>
    <t>Dente de corte p/ fresadora W-200F</t>
  </si>
  <si>
    <t>Dente de corte p/ recicladora RM-300/500</t>
  </si>
  <si>
    <t>Dente de corte p/ recicladora WR-240</t>
  </si>
  <si>
    <t>Detergente</t>
  </si>
  <si>
    <t>Dinamite emulsão 2"</t>
  </si>
  <si>
    <t>Disco diamantado 110 mm e= 1,50/2,00mm</t>
  </si>
  <si>
    <t>Disco diamantado 350 mm e= 3mm</t>
  </si>
  <si>
    <t>Disco diamantado 350 mm e= 6mm</t>
  </si>
  <si>
    <t>Dope</t>
  </si>
  <si>
    <t>Eletrodo p/ solda 3,25 mm</t>
  </si>
  <si>
    <t>Emulsão asfáltica p/imprimação EAI</t>
  </si>
  <si>
    <t>Emulsão asfáltica RC-1C-E c/polímero</t>
  </si>
  <si>
    <t>Emulsão asfáltica RL-1C</t>
  </si>
  <si>
    <t>Emulsão asfáltica RM-1C</t>
  </si>
  <si>
    <t>Emulsão asfáltica RM-1C-E c/polímero</t>
  </si>
  <si>
    <t>Emulsão asfáltica RM-2C</t>
  </si>
  <si>
    <t>Emulsão asfáltica RM-2C-E c/polímero</t>
  </si>
  <si>
    <t>Emulsão asfáltica RR-1C</t>
  </si>
  <si>
    <t>Emulsão asfáltica RR-1C-E c/polímero</t>
  </si>
  <si>
    <t>Emulsão asfáltica RR-2C</t>
  </si>
  <si>
    <t>Emulsão asfáltica RR-2C-E c/polímero</t>
  </si>
  <si>
    <t>Erva cidreira</t>
  </si>
  <si>
    <t>Espoleta simples</t>
  </si>
  <si>
    <t>Estopim preto</t>
  </si>
  <si>
    <t>Ferro redondo CA 25 20mm</t>
  </si>
  <si>
    <t>Ferro redondo CA 50 8mm</t>
  </si>
  <si>
    <t>Ferro redondo CA-25 12,5mm</t>
  </si>
  <si>
    <t>Ferro redondo CA25 25mm</t>
  </si>
  <si>
    <t>Ferro redondo CA25 32mm</t>
  </si>
  <si>
    <t>Ferro redondo CA-50  6,3mm</t>
  </si>
  <si>
    <t>Ferro redondo CA-50 10,0mm</t>
  </si>
  <si>
    <t>Ferro redondo CA-50 12,5mm</t>
  </si>
  <si>
    <t>Ferro redondo CA-60 4,2 mm</t>
  </si>
  <si>
    <t>Fibra polipropileno multifilamentos</t>
  </si>
  <si>
    <t>Fio de nylon 0,50 mm</t>
  </si>
  <si>
    <t>Fixador para cal</t>
  </si>
  <si>
    <t>Forma metálica p/fabricação barreira</t>
  </si>
  <si>
    <t>Forma metálica 3/16" p/placa de concreto</t>
  </si>
  <si>
    <t>Gabião caixa # 8 x 10 ZN/AL + PVC h=0,50m (NBR 8964/2013)</t>
  </si>
  <si>
    <t>Gabião caixa # 8 x 10 ZN/AL + PVC h=1,00m (NBR 8964/2013)</t>
  </si>
  <si>
    <t>Gabião caixa # 8 x 10 ZN/AL h=0,50m (NBR 8964/2013)</t>
  </si>
  <si>
    <t>Gabião caixa # 8 x 10 ZN/AL h=1,00m (NBR 8964/2013)</t>
  </si>
  <si>
    <t>Gabião colchão ZN/AL + PVC e=0,17m</t>
  </si>
  <si>
    <t>Gabião colchão ZN/AL + PVC e=0,23m</t>
  </si>
  <si>
    <t>Gabião colchão ZN/AL + PVC e=0,30m</t>
  </si>
  <si>
    <t>Geocomposto drenante Macdrain TD c/bolsa p/tubo</t>
  </si>
  <si>
    <t>Geocomposto drenante Macdrain 2L sem bolsa</t>
  </si>
  <si>
    <t>Geotextil n/tecido resist. tração  8kN/m</t>
  </si>
  <si>
    <t>Geotextil n/tecido resist. tração 10kN/m</t>
  </si>
  <si>
    <t>Geotextil tecido (Aterros)</t>
  </si>
  <si>
    <t>Geotextil tecido (Drenos)</t>
  </si>
  <si>
    <t>Geotextil tecido (Reforço) resist. tração 37 KN/m</t>
  </si>
  <si>
    <t>Grampos p/ cabo de aço 1/2"</t>
  </si>
  <si>
    <t>Grampos p/ cerca</t>
  </si>
  <si>
    <t>Graxa comum</t>
  </si>
  <si>
    <t>Grout/Encekret 40</t>
  </si>
  <si>
    <t>Haste p/ carreta perfuração</t>
  </si>
  <si>
    <t>Impermeabilizante flexível Igolflex preto</t>
  </si>
  <si>
    <t>Isopor e=1cm</t>
  </si>
  <si>
    <t>Isopor e=3cm</t>
  </si>
  <si>
    <t>Jogo de brocas S-12</t>
  </si>
  <si>
    <t>jg</t>
  </si>
  <si>
    <t>Junta dilatação O- 12 mm</t>
  </si>
  <si>
    <t>Junta dilatação O- 22 mm</t>
  </si>
  <si>
    <t>Lajota concreto 45 x 45 x 5 cm</t>
  </si>
  <si>
    <t>Lâmpada de LED 11W</t>
  </si>
  <si>
    <t>Lâmpada de LED 15W</t>
  </si>
  <si>
    <t>Leivas</t>
  </si>
  <si>
    <t>Lona plástica preta</t>
  </si>
  <si>
    <t>Luva de emenda DW32 (63x180mm)</t>
  </si>
  <si>
    <t>Luva p/ carreta perfuração</t>
  </si>
  <si>
    <t>Madeira de lei  3 x 16 cm</t>
  </si>
  <si>
    <t>Madeira de lei  6 x 16 cm</t>
  </si>
  <si>
    <t>Madeira de lei 20 x 20 cm</t>
  </si>
  <si>
    <t>Madeira de lei 20 x 25 cm</t>
  </si>
  <si>
    <t>Madeira de lei 20 x 30 cm</t>
  </si>
  <si>
    <t>Madeira peroba 1" x 12"</t>
  </si>
  <si>
    <t>Madeira peroba 1" x 2"</t>
  </si>
  <si>
    <t>Madeira peroba 1" x 3"</t>
  </si>
  <si>
    <t>Madeira peroba 2" x 12"</t>
  </si>
  <si>
    <t>Madeira peroba 3" x  3"</t>
  </si>
  <si>
    <t>Madeira peroba 4" x 12"</t>
  </si>
  <si>
    <t>Madeira peroba 8" x  3"</t>
  </si>
  <si>
    <t>Madeira pinho  1" x  2"</t>
  </si>
  <si>
    <t>Madeira pinho  1" x  3"</t>
  </si>
  <si>
    <t>Madeira pinho  1" x  4"</t>
  </si>
  <si>
    <t>Madeira pinho  1" x  6"</t>
  </si>
  <si>
    <t>Madeira pinho  1" x 12"</t>
  </si>
  <si>
    <t>Madeira pinho  2,5 x 4 cm</t>
  </si>
  <si>
    <t>Madeira pinho  2,5 x 6 cm</t>
  </si>
  <si>
    <t>Madeira pinho  2,5 x 8 cm</t>
  </si>
  <si>
    <t>Madeira pinho  3" x  3"</t>
  </si>
  <si>
    <t>Madeira pinho  6 x 12 cm</t>
  </si>
  <si>
    <t>Madeira roliça d=10/15 cm</t>
  </si>
  <si>
    <t>Madeira roliça d=25 cm</t>
  </si>
  <si>
    <t>Mangueira cristal</t>
  </si>
  <si>
    <t>Manta geotextil de cura</t>
  </si>
  <si>
    <t>Material p/ hidrossemeadura</t>
  </si>
  <si>
    <t>Material termoplástico p/aspersão</t>
  </si>
  <si>
    <t>Material termoplástico p/extrusão</t>
  </si>
  <si>
    <t>Meia cana concreto 0,20 m</t>
  </si>
  <si>
    <t>Meia cana concreto 0,30 m</t>
  </si>
  <si>
    <t>Meia cana concreto 0,40 m</t>
  </si>
  <si>
    <t>Micro-esferas Drop-on</t>
  </si>
  <si>
    <t>Micro-esferas Premix</t>
  </si>
  <si>
    <t>Microsílica</t>
  </si>
  <si>
    <t>Mourão esticador de eucalipto tratado h=2,80m</t>
  </si>
  <si>
    <t>Mourão suporte de eucalipto tratado h=2,20m</t>
  </si>
  <si>
    <t>Muda de árvore (h=1,00m)</t>
  </si>
  <si>
    <t>Óleo combustível OTE</t>
  </si>
  <si>
    <t>Parafuso francês g.f. c/porca 5/16" x 1"</t>
  </si>
  <si>
    <t>Parafuso francês g.f. c/porca 5/16" x 3.1/2"</t>
  </si>
  <si>
    <t>Parafuso francês g.f. c/porca 5/8" x  2"</t>
  </si>
  <si>
    <t>Parafuso francês g.f. c/porca 5/8" x 10"</t>
  </si>
  <si>
    <t>Parafuso francês g.f. c/porca 5/8" x 3.1/2"</t>
  </si>
  <si>
    <t>Paralelepípedo</t>
  </si>
  <si>
    <t>mil</t>
  </si>
  <si>
    <t>Pedra britada (comercial)</t>
  </si>
  <si>
    <t>Pedra de mão (comercial)</t>
  </si>
  <si>
    <t>Película não refletiva preto opaco - tipo IV</t>
  </si>
  <si>
    <t>Película refletiva - tipo IA (prismática)</t>
  </si>
  <si>
    <t>Película refletiva - tipo III (AI prismática)</t>
  </si>
  <si>
    <t>Película refletiva - tipo X (grau diamante)</t>
  </si>
  <si>
    <t>Perfuração p/ dreno sub-horizontal</t>
  </si>
  <si>
    <t>Perfuratriz p/ carreta  6 m</t>
  </si>
  <si>
    <t>Perfuratriz p/ carreta 12 m</t>
  </si>
  <si>
    <t>Peroba serrada</t>
  </si>
  <si>
    <t>Pinho serrado (3a.)</t>
  </si>
  <si>
    <t>Piso tátil alerta/direcional 20x20cm incolor</t>
  </si>
  <si>
    <t>Piso tátil alerta/direcional 20x20cm vermelho</t>
  </si>
  <si>
    <t>Piso tátil alerta/direcional 40x40cm incolor</t>
  </si>
  <si>
    <t>Piso tátil alerta/direcional 40x40cm vermelho</t>
  </si>
  <si>
    <t>Pó de pedra (comercial)</t>
  </si>
  <si>
    <t>Porca 5/8" zincada p/chapa ligação</t>
  </si>
  <si>
    <t>Porta-dentes p/ fresadora PM-102</t>
  </si>
  <si>
    <t>Porta-dentes p/ fresadora W-1000L</t>
  </si>
  <si>
    <t>Porta-dentes p/ fresadora W-200</t>
  </si>
  <si>
    <t>Porta-dentes p/ recicladora RM-300/500</t>
  </si>
  <si>
    <t>Porta-dentes p/ recicladora WR-240</t>
  </si>
  <si>
    <t>Pórtico simples vão 11,00 a 15,00m(placa até 24m2)</t>
  </si>
  <si>
    <t>Pórtico simples vão 16,00m(placa até 24m2)</t>
  </si>
  <si>
    <t>Pórtico simples vão 17,00m(placa até 24m2)</t>
  </si>
  <si>
    <t>Pórtico simples vão 18,10m(placa até 24m2)</t>
  </si>
  <si>
    <t>Pregos 17 x 27 / 18 x 27</t>
  </si>
  <si>
    <t>Punho p/ carreta perfuração</t>
  </si>
  <si>
    <t>Rachão britado (comercial)</t>
  </si>
  <si>
    <t>Rachão sem britagem (comercial)</t>
  </si>
  <si>
    <t>Royalty jazida</t>
  </si>
  <si>
    <t>Royalty pedreira</t>
  </si>
  <si>
    <t>Selante a base de silicone Dowsil ou equivalente</t>
  </si>
  <si>
    <t>Semi-pórtico duplo 2x4,90m(placa até 24m2)</t>
  </si>
  <si>
    <t>Semi-pórtico duplo 2x6,00m(placa até 24m2)</t>
  </si>
  <si>
    <t>Semi-pórtico duplo 2x7,20m(placa até 24m2)</t>
  </si>
  <si>
    <t>Semi-pórtico duplo 2x8,30m(placa até 24m2)</t>
  </si>
  <si>
    <t>Semi-pórtico simples 4,90m(placa até 12m2)</t>
  </si>
  <si>
    <t>Semi-pórtico simples 6,00m(placa até 12m2)</t>
  </si>
  <si>
    <t>Semi-pórtico simples 7,20m(placa até 12m2)</t>
  </si>
  <si>
    <t>Semi-pórtico simples 8,30m(placa até 12m2)</t>
  </si>
  <si>
    <t>Sikadur 31</t>
  </si>
  <si>
    <t>Sikadur 32</t>
  </si>
  <si>
    <t>Sikadur 52</t>
  </si>
  <si>
    <t>Sikaflex T-68</t>
  </si>
  <si>
    <t>Sinalizador LED amarelo</t>
  </si>
  <si>
    <t>Sinalizador noturno em LED (luz intermitente)</t>
  </si>
  <si>
    <t>Solvente tolueno</t>
  </si>
  <si>
    <t>Soquete p/lâmpada fluorescente</t>
  </si>
  <si>
    <t>Suporte madeira lei 3"x3" placa sinalização(3m)</t>
  </si>
  <si>
    <t>Suporte metálico perfil C- 38 galv. p/placa sinal. inclusive acessórios</t>
  </si>
  <si>
    <t>Suporte metálico perfil C-110 galv. p/placa sinal. inclusive acessórios</t>
  </si>
  <si>
    <t>Suporte metálico 2 1/2"x2,65mmx3,00m</t>
  </si>
  <si>
    <t>Suporte metálico 2 1/2"x2,65mmx3,50m</t>
  </si>
  <si>
    <t>Suporte metálico 2 1/2"x2,65mmx4,00m</t>
  </si>
  <si>
    <t>Tampão ferro fundido ø=600mm articulado Classe 125</t>
  </si>
  <si>
    <t>Tampão ferro fundido ø=600mm articulado Classe 400</t>
  </si>
  <si>
    <t>Tampão ferro fundido ø=600mm c/aro Classe  50</t>
  </si>
  <si>
    <t>Tampão ferro fundido ø=600mm c/aro Classe 125</t>
  </si>
  <si>
    <t>Tampão ferro fundido ø=600mm c/aro Classe 400</t>
  </si>
  <si>
    <t>Tampão ferro fundido ø=700mm R-3 articulado Classe 400</t>
  </si>
  <si>
    <t>Tampão ferro fundido ø=730mm R-3 c/aro Classe 400</t>
  </si>
  <si>
    <t>Tampão ferro fundido ø=800mm articulado Classe 400</t>
  </si>
  <si>
    <t>Tela metálica Telcon Q- 92</t>
  </si>
  <si>
    <t>Tela metálica Telcon Q-113</t>
  </si>
  <si>
    <t>Tela metálica Telcon Q-138</t>
  </si>
  <si>
    <t>Tela metálica Telcon Q-283</t>
  </si>
  <si>
    <t>Tensor para formas</t>
  </si>
  <si>
    <t>Terminal absorvedor de energia para velocidade até 100km/h + conjunto de ancoragem</t>
  </si>
  <si>
    <t>Terminal absorvedor de energia para velocidade de 80km/h + conjunto de ancoragem</t>
  </si>
  <si>
    <t>Terminal amortecedor de impacto para velocidade até 100 km/h + conjunto de ancoragem</t>
  </si>
  <si>
    <t>Terminal amortecedorr de impacto para velocidade de 80km/h + conjunto de ancoragem</t>
  </si>
  <si>
    <t>Terminal ancoragem metálica tipo "A" e "D"</t>
  </si>
  <si>
    <t>Terminal p/tubo polietileno (PEAD) p/dreno 0,10m</t>
  </si>
  <si>
    <t>Terminal p/tubo polietileno (PEAD) p/dreno 0,23m</t>
  </si>
  <si>
    <t>Terminal/ponteira tipo "C" p/defensa simples</t>
  </si>
  <si>
    <t>Tijolo maciço</t>
  </si>
  <si>
    <t>Tijolo 6 furos</t>
  </si>
  <si>
    <t>Tinta base resina acrílica emuls. água-2 anos</t>
  </si>
  <si>
    <t>Tinta base resina acrílica emuls. solvente-2 anos</t>
  </si>
  <si>
    <t>Tinta epóxi fosco preto</t>
  </si>
  <si>
    <t>Tinta latex branca</t>
  </si>
  <si>
    <t>Tinta latex verde</t>
  </si>
  <si>
    <t>Tinta mineral tipo Cimentol cinza</t>
  </si>
  <si>
    <t>Tinta óleo (fundo)</t>
  </si>
  <si>
    <t>Tinta sinalização provisória -1 ano</t>
  </si>
  <si>
    <t>Trilho TR-37</t>
  </si>
  <si>
    <t>Tubo aço corrugado MP-100 e=1,60mm c/epoxy</t>
  </si>
  <si>
    <t>Tubo aço corrugado MP-100 e=2,00mm c/epoxy</t>
  </si>
  <si>
    <t>Tubo aço corrugado MP-100 e=2,70mm c/epoxy</t>
  </si>
  <si>
    <t>Tubo aço corrugado MP-100 e=3,40mm c/epoxy</t>
  </si>
  <si>
    <t>Tubo aço corrugado MP-152 e=2,70mm c/epoxy</t>
  </si>
  <si>
    <t>Tubo aço corrugado MP-152 e=3,40mm c/epoxy</t>
  </si>
  <si>
    <t>Tubo aço corrugado MP-152 e=3,90mm c/epoxy</t>
  </si>
  <si>
    <t>Tubo aço corrugado MP-152 e=4,70mm c/epoxy</t>
  </si>
  <si>
    <t>Tubo aço corrugado MP-152 e=6,30mm c/epoxy</t>
  </si>
  <si>
    <t>Tubo aço corrugado Tunnel Liner e=2,20mm c/epoxy</t>
  </si>
  <si>
    <t>Tubo aço corrugado Tunnel Liner e=2,70mm c/epoxy</t>
  </si>
  <si>
    <t>Tubo aço corrugado Tunnel Liner e=3,40mm c/epoxy</t>
  </si>
  <si>
    <t>Tubo aço corrugado Tunnel Liner e=3,90mm c/epoxy</t>
  </si>
  <si>
    <t>Tubo aço corrugado Tunnel Liner e=4,70mm c/epoxy</t>
  </si>
  <si>
    <t>Tubo aço corrugado Tunnel Liner e=6,30mm c/epoxy</t>
  </si>
  <si>
    <t>Tubo concreto d=0,20m MF PS-1</t>
  </si>
  <si>
    <t>Tubo concreto d=0,30m MF PS-1</t>
  </si>
  <si>
    <t>Tubo concreto d=0,40m MF PA-1</t>
  </si>
  <si>
    <t>Tubo concreto d=0,40m MF PA-2</t>
  </si>
  <si>
    <t>Tubo concreto d=0,40m MF PS-1</t>
  </si>
  <si>
    <t>Tubo concreto d=0,60m MF PA-1</t>
  </si>
  <si>
    <t>Tubo concreto d=0,60m MF PA-2</t>
  </si>
  <si>
    <t>Tubo concreto d=0,60m MF PA-3</t>
  </si>
  <si>
    <t>Tubo concreto d=0,60m MF PS-1</t>
  </si>
  <si>
    <t>Tubo concreto d=0,80m MF PA-1</t>
  </si>
  <si>
    <t>Tubo concreto d=0,80m MF PA-2</t>
  </si>
  <si>
    <t>Tubo concreto d=0,80m MF PA-3</t>
  </si>
  <si>
    <t>Tubo concreto d=0,80m MF PS-1</t>
  </si>
  <si>
    <t>Tubo concreto d=1,00m MF PA-1</t>
  </si>
  <si>
    <t>Tubo concreto d=1,00m MF PA-2</t>
  </si>
  <si>
    <t>Tubo concreto d=1,00m MF PA-3</t>
  </si>
  <si>
    <t>Tubo concreto d=1,20m MF PA-1</t>
  </si>
  <si>
    <t>Tubo concreto d=1,20m MF PA-2</t>
  </si>
  <si>
    <t>Tubo concreto d=1,20m MF PA-3</t>
  </si>
  <si>
    <t>Tubo concreto d=1,50m MF PA-1</t>
  </si>
  <si>
    <t>Tubo concreto d=1,50m MF PA-2</t>
  </si>
  <si>
    <t>Tubo concreto d=1,50m MF PA-3</t>
  </si>
  <si>
    <t>Tubo concreto d=2,00m MF PA-1</t>
  </si>
  <si>
    <t>Tubo concreto d=2,00m MF PA-2</t>
  </si>
  <si>
    <t>Tubo concreto d=2,00m MF PA-3</t>
  </si>
  <si>
    <t>Tubo ferro galvanizado 1"</t>
  </si>
  <si>
    <t>Tubo ferro galvanizado 2"</t>
  </si>
  <si>
    <t>Tubo ferro galvanizado 2,5" e=3,35mm</t>
  </si>
  <si>
    <t>Tubo ferro galvanizado 3"</t>
  </si>
  <si>
    <t>Tubo ferro galvanizado 4"</t>
  </si>
  <si>
    <t>Tubo polietileno (PEAD) p/dreno 0,10m</t>
  </si>
  <si>
    <t>Tubo polietileno (PEAD) p/dreno 0,23m</t>
  </si>
  <si>
    <t>Tubo PVC 1" - 32mm</t>
  </si>
  <si>
    <t>Tubo PVC 2" - 50mm</t>
  </si>
  <si>
    <t>Tubo PVC 2" - 50mm (esgoto)</t>
  </si>
  <si>
    <t>Tubo PVC 4" - 100mm (esgoto)</t>
  </si>
  <si>
    <t>Zarcão</t>
  </si>
  <si>
    <t>Grelha metálica para boca de lobo com capacidade de até 300 kN - C = 0,90 m e L = 0,30 m</t>
  </si>
  <si>
    <t>Espaçador plástico tipo centralizador carambola para tirante de barra de aço - D = 32,0 mm</t>
  </si>
  <si>
    <t>Luva em aço para emenda de tirantes - D = 63 mm e C = 180 mm</t>
  </si>
  <si>
    <t>Tirante de barra de aço - tensão de escoamento = 950 MPa, tensão de ruptura = 1.050 MPa e D = 32 mm</t>
  </si>
  <si>
    <t>Tubo PEAD PE 80 PN 16 - D = 20 mm</t>
  </si>
  <si>
    <t>Tubo PEAD PE 80 PN 6 - D = 40 mm</t>
  </si>
  <si>
    <t>Válvula manchete - D = 20 mm</t>
  </si>
  <si>
    <t>Tricone para tirante autoinjetável - D = 120 mm</t>
  </si>
  <si>
    <t>Anel de compensação angular para tirantes de D = 32 mm</t>
  </si>
  <si>
    <t>Placa de ancoragem para tirante de barra de aço - E = 20,0 mm e seção de 200 x 200 mm</t>
  </si>
  <si>
    <t>Porca sextavada em aço para ancoragem de tirantes - D = 50 mm e E = 85 mm</t>
  </si>
  <si>
    <t>Barra chata em aço galvanizado</t>
  </si>
  <si>
    <t>Broca de widia - D = 8 mm e C = 120 mm</t>
  </si>
  <si>
    <t>Chapa fina em aço ASTM A36</t>
  </si>
  <si>
    <t>Desmoldante para fôrmas metálicas</t>
  </si>
  <si>
    <t>Parafuso de cabeça chata em aço - D = 4,5 mm e bucha plástica - D = 8 mm (S8)</t>
  </si>
  <si>
    <t>Gás acetileno</t>
  </si>
  <si>
    <t>Gás oxigênio</t>
  </si>
  <si>
    <t>Eletrodo revestido E60XX</t>
  </si>
  <si>
    <t>Argamassa pré-dosada para grauteamento</t>
  </si>
  <si>
    <t>Diagonal tubular para andaime - C = 212 cm</t>
  </si>
  <si>
    <t>Escada metálica tipo marinheiro para andaime</t>
  </si>
  <si>
    <t>Plataforma metálica de piso para andaime - C = 150 e L = 37 cm</t>
  </si>
  <si>
    <t>Quadro tubular contraventado para andaime - H = 100 cm e L = 150 cm</t>
  </si>
  <si>
    <t>Quadro tubular tipo guarda-corpo com acessórios para andaime - H = 120 cm e L = 150 cm</t>
  </si>
  <si>
    <t>Sapata ajustável para andaime - base quadrada de 15 x 15 cm</t>
  </si>
  <si>
    <t>Equipe Conjunto de Britagem</t>
  </si>
  <si>
    <t>Fórmuladetransporte(R$/T)</t>
  </si>
  <si>
    <t>Z</t>
  </si>
  <si>
    <t>X</t>
  </si>
  <si>
    <t>Comercial - caminhão basculante</t>
  </si>
  <si>
    <t>1,02x1 + 1,23x2</t>
  </si>
  <si>
    <t>Comercial - caminhão carroceria</t>
  </si>
  <si>
    <t>0,74x1 + 0,89x2</t>
  </si>
  <si>
    <t>Local - caminhão basculante</t>
  </si>
  <si>
    <t>1,02x1 + 1,23x2 + 2,56</t>
  </si>
  <si>
    <t>Local - caminhão carroceria</t>
  </si>
  <si>
    <t>0,74x1 + 0,89x2 + 7,49</t>
  </si>
  <si>
    <t>Local - massa a frio - caminhão basculante</t>
  </si>
  <si>
    <t>1,02x1 + 1,23x2 + 5,12</t>
  </si>
  <si>
    <t>Local - massa a quente - caminhão basculante</t>
  </si>
  <si>
    <t>1,02x1 + 1,23x2 + 6,15</t>
  </si>
  <si>
    <t>Material asfáltico a frio</t>
  </si>
  <si>
    <t>0,83x + 40,93</t>
  </si>
  <si>
    <t>Material asfáltico a quente</t>
  </si>
  <si>
    <t>0,93x + 45,48</t>
  </si>
  <si>
    <t>Transporte por material</t>
  </si>
  <si>
    <t>Local</t>
  </si>
  <si>
    <t>Material de pavimento demolido</t>
  </si>
  <si>
    <t>Cimento asfáltico CAP-50/70 (usina)</t>
  </si>
  <si>
    <t>Bloco de concreto p/pavimento</t>
  </si>
  <si>
    <t>Emulsão (Trecho)</t>
  </si>
  <si>
    <t>Cimento (Trecho)</t>
  </si>
  <si>
    <t>Areia (Trecho)</t>
  </si>
  <si>
    <t>Pedra britada (Trecho)</t>
  </si>
  <si>
    <t>Pedra de mão selecionada</t>
  </si>
  <si>
    <t>Pedra britada (Bica corrida)</t>
  </si>
  <si>
    <t>Massa (Brita graduada)</t>
  </si>
  <si>
    <t>Massa (CBUQ)</t>
  </si>
  <si>
    <t>Bota-Fora</t>
  </si>
  <si>
    <t>DMT (KM) - CAPITAL MAIS PRÓXIMA ATÉ O CANTEIRO (CURITIBA/PR)</t>
  </si>
  <si>
    <t>VELOCIDADE MÉDIA DE TRANSPORTE (KM/H) - PAVIMENTADO</t>
  </si>
  <si>
    <t>EQUIPAMENTO</t>
  </si>
  <si>
    <t>DMT (KM)</t>
  </si>
  <si>
    <t>K</t>
  </si>
  <si>
    <t>FU</t>
  </si>
  <si>
    <t xml:space="preserve">CUSTO MATERIAL HORA PROD. </t>
  </si>
  <si>
    <t xml:space="preserve">CUSTO OUTROS HORA PROD. </t>
  </si>
  <si>
    <t xml:space="preserve">CUSTO UNITÁRIO MATERIAL </t>
  </si>
  <si>
    <t xml:space="preserve">CUSTO UNITÁRIO OUTROS </t>
  </si>
  <si>
    <t>CUSTO TOTAL MATERIAL</t>
  </si>
  <si>
    <t xml:space="preserve">CUSTO TOTAL OUTROS HORA PROD. </t>
  </si>
  <si>
    <t>UD</t>
  </si>
  <si>
    <t>Distância mínima segundo o item 2.3 do Volume 9 do Manual de Custos de Infraestrutura de Transportes do  DNIT</t>
  </si>
  <si>
    <t>Para terrenos pavimentados conforme item 5 do ...</t>
  </si>
  <si>
    <t>E9665</t>
  </si>
  <si>
    <t>Cavalo mecânico com semirreboque com capacidade de 22 t - 240 kW</t>
  </si>
  <si>
    <t>COMPOSIÇÃO DE CUSTO UNITÁRIO - MOBILIZAÇÃO E DESMOBILIZAÇÃO  DE EQUIPAMENTOS</t>
  </si>
  <si>
    <t>COMPOSIÇÃO DE CUSTO UNITÁRIO - ADMINISTRAÇÃO LOCAL</t>
  </si>
  <si>
    <t>CÓDIGO DA COMPOSIÇÃO</t>
  </si>
  <si>
    <t>DESCRIÇÃO DA COMPOSIÇÃO</t>
  </si>
  <si>
    <t>TIPO DO ITEM</t>
  </si>
  <si>
    <t>CÓDIGO ITEM</t>
  </si>
  <si>
    <t>DESCRIÇÃO DO ITEM</t>
  </si>
  <si>
    <t>COEFICIENTE</t>
  </si>
  <si>
    <t>CUSTO UNITÁRIO MATERIAL</t>
  </si>
  <si>
    <t>CUSTO UNITÁRIO SERVIÇOS / OUTROS</t>
  </si>
  <si>
    <t>CUSTO TOTAL SERVIÇOS / OUTROS</t>
  </si>
  <si>
    <t>CUSTO TOTAL TRANSPORTE</t>
  </si>
  <si>
    <t/>
  </si>
  <si>
    <t>SERVIÇO</t>
  </si>
  <si>
    <t>SINAPI</t>
  </si>
  <si>
    <t>ENGENHEIRO CIVIL DE OBRA PLENO COM ENCARGOS COMPLEMENTARES</t>
  </si>
  <si>
    <t>EQUIPE DE SEGURANÇA DO TRABALHO</t>
  </si>
  <si>
    <t>TÉCNICO EM SEGURANÇA DO TRABALHO COM ENCARGOS COMPLEMENTARES</t>
  </si>
  <si>
    <t>EQUIPE DE TOPOGRAFIA</t>
  </si>
  <si>
    <t>1.2</t>
  </si>
  <si>
    <t>1.3</t>
  </si>
  <si>
    <t>1.4</t>
  </si>
  <si>
    <t>2.0</t>
  </si>
  <si>
    <t>2.1</t>
  </si>
  <si>
    <t>2.2</t>
  </si>
  <si>
    <t>3.0</t>
  </si>
  <si>
    <t>4.0</t>
  </si>
  <si>
    <t>4.1</t>
  </si>
  <si>
    <t>4.2</t>
  </si>
  <si>
    <t>4.3</t>
  </si>
  <si>
    <t>6.0</t>
  </si>
  <si>
    <t>6.1</t>
  </si>
  <si>
    <t>6.2</t>
  </si>
  <si>
    <t>6.3</t>
  </si>
  <si>
    <t>6.4</t>
  </si>
  <si>
    <t>7.0</t>
  </si>
  <si>
    <t>7.1</t>
  </si>
  <si>
    <t>7.2</t>
  </si>
  <si>
    <t>8.0</t>
  </si>
  <si>
    <t>8.1</t>
  </si>
  <si>
    <t>8.2</t>
  </si>
  <si>
    <t>9.0</t>
  </si>
  <si>
    <t>9.1</t>
  </si>
  <si>
    <t>VALOR TOTAL</t>
  </si>
  <si>
    <t>Materiais</t>
  </si>
  <si>
    <t>MES</t>
  </si>
  <si>
    <t>TOPOGRAFO COM ENCARGOS COMPLEMENTARES</t>
  </si>
  <si>
    <t>CRONOGRAMA GERAL DA OBRA TRINC. AV. DAS AMÉRICAS</t>
  </si>
  <si>
    <t>TAREFA</t>
  </si>
  <si>
    <t>R$</t>
  </si>
  <si>
    <t>Total</t>
  </si>
  <si>
    <t>OBRAS PARA DESVIO DE TRÁFEGO</t>
  </si>
  <si>
    <t>READEQUAÇÃO DA PISTA EXISTENTE</t>
  </si>
  <si>
    <t>SINALIZAÇÃO DE OBRA</t>
  </si>
  <si>
    <t>DESMOBILIZAÇÃO</t>
  </si>
  <si>
    <t>MOBILIZAÇÃO</t>
  </si>
  <si>
    <t>TOTAL ACUMULADO</t>
  </si>
  <si>
    <t>H</t>
  </si>
  <si>
    <t>EQUIPE DE VIGILÂNCIA</t>
  </si>
  <si>
    <t>Barreira dupla de concreto, não armada, moldada no local (perfil New Jersey) - H = 810 + 100 mm</t>
  </si>
  <si>
    <t>Corte de perfil metálico com máquina policorte com espessura de até 1/8"</t>
  </si>
  <si>
    <t>E9717</t>
  </si>
  <si>
    <t>Máquina policorte - 2,20 kW</t>
  </si>
  <si>
    <t>M0076</t>
  </si>
  <si>
    <t>Disco de corte abrasivo para policorte - D = 300 mm</t>
  </si>
  <si>
    <t>Fôrma metálica em chapa 1/8" reforçada com nervuras de 40 mm x 1/8" dispostas em grelhas de 40 x 60 cm - utilização de 100 vezes - confecção, instalação e retirada</t>
  </si>
  <si>
    <t>M3947</t>
  </si>
  <si>
    <t>Tubo em aço - E = 3,00 mm e seção de 40 x 40 mm</t>
  </si>
  <si>
    <t>E9701</t>
  </si>
  <si>
    <t>Jateador pressurizado multiabrasivo com capacidade de 280 l</t>
  </si>
  <si>
    <t>Limpeza de vias</t>
  </si>
  <si>
    <t>E9199</t>
  </si>
  <si>
    <t>Caminhão com sistema de hidrojateamento de alta pressão e vácuo para limpeza e desobstrução de bueiros com capacidade total de 15.600 l - 188 kW</t>
  </si>
  <si>
    <t>M3727</t>
  </si>
  <si>
    <t>M3728</t>
  </si>
  <si>
    <t>Limpeza e desobstrução mecanizada de bueiros com diâmetro de até 1,00 m</t>
  </si>
  <si>
    <t>ORIGEM</t>
  </si>
  <si>
    <t>DESTINO</t>
  </si>
  <si>
    <t>Bota-fora</t>
  </si>
  <si>
    <t>Curitiba-PR/Região Metropolitana</t>
  </si>
  <si>
    <t>COT-001</t>
  </si>
  <si>
    <t>Média</t>
  </si>
  <si>
    <t>PARCELAS DO BDI PARA RODOVIAS (%)</t>
  </si>
  <si>
    <t>1º Quartil</t>
  </si>
  <si>
    <t>2º Quartil</t>
  </si>
  <si>
    <t>3º Quartil</t>
  </si>
  <si>
    <t>Equação Acordão TCU 2.622/2013 - Plenário</t>
  </si>
  <si>
    <t>7.3</t>
  </si>
  <si>
    <t>7.4</t>
  </si>
  <si>
    <t xml:space="preserve">LOCACAO DE CONTAINER 2,30 X 4,30 M, ALT. 2,50 M, PARA SANITARIO, COM 3 BACIAS, 4 CHUVEIROS, 1 LAVATORIO E 1 MICTORIO (NAO INCLUI MOBILIZACAO/DESMOBILIZACAO)                                                                                                                                                                                                                                                                                                                                              </t>
  </si>
  <si>
    <t xml:space="preserve">CONTAINER ALMOXARIFADO, DE *2,40* X *6,00* M, PADRAO SIMPLES, SEM REVESTIMENTO E SEM DIVISORIAS INTERNOS E SEM SANITARIO, PARA USO EM CANTEIRO DE OBRAS                                                                                                                                                                                                                                                                                                                                                   </t>
  </si>
  <si>
    <t xml:space="preserve">UN    </t>
  </si>
  <si>
    <t xml:space="preserve">LOCACAO DE CONTAINER 2,30 X 4,30 M, ALT. 2,50 M, P/ SANITARIO, C/ 5 BACIAS, 1 LAVATORIO E 4 MICTORIOS (NAO INCLUI MOBILIZACAO/DESMOBILIZACAO)                                                                                                                                                                                                                                                                                                                                                             </t>
  </si>
  <si>
    <t xml:space="preserve">MES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</si>
  <si>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</si>
  <si>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</si>
  <si>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</si>
  <si>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</si>
  <si>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</si>
  <si>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</si>
  <si>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0,82</t>
  </si>
  <si>
    <t xml:space="preserve">ABRACADEIRA DE NYLON PARA AMARRACAO DE CABOS, COMPRIMENTO DE 100 X 2,5 MM                                                                                                                                                                                                                                                                                                                                                                                                                                 </t>
  </si>
  <si>
    <t>0,05</t>
  </si>
  <si>
    <t xml:space="preserve">ABRACADEIRA DE NYLON PARA AMARRACAO DE CABOS, COMPRIMENTO DE 150 X *3,6* MM                                                                                                                                                                                                                                                                                                                                                                                                                               </t>
  </si>
  <si>
    <t>0,12</t>
  </si>
  <si>
    <t xml:space="preserve">ABRACADEIRA DE NYLON PARA AMARRACAO DE CABOS, COMPRIMENTO DE 200 X *4,6* MM                                                                                                                                                                                                                                                                                                                                                                                                                               </t>
  </si>
  <si>
    <t>0,16</t>
  </si>
  <si>
    <t xml:space="preserve">ABRACADEIRA DE NYLON PARA AMARRACAO DE CABOS, COMPRIMENTO DE 390 X *4,6* MM                                                                                                                                                                                                                                                                                                                                                                                                                               </t>
  </si>
  <si>
    <t>0,79</t>
  </si>
  <si>
    <t xml:space="preserve">ABRACADEIRA EM ACO PARA AMARRACAO DE ELETRODUTOS, TIPO D, COM 1 1/2" E CUNHA DE FIXACAO                                                                                                                                                                                                                                                                                                                                                                                                                   </t>
  </si>
  <si>
    <t>5,44</t>
  </si>
  <si>
    <t xml:space="preserve">ABRACADEIRA EM ACO PARA AMARRACAO DE ELETRODUTOS, TIPO D, COM 1 1/2" E PARAFUSO DE FIXACAO                                                                                                                                                                                                                                                                                                                                                                                                                </t>
  </si>
  <si>
    <t>5,51</t>
  </si>
  <si>
    <t xml:space="preserve">ABRACADEIRA EM ACO PARA AMARRACAO DE ELETRODUTOS, TIPO D, COM 1 1/4" E CUNHA DE FIXACAO                                                                                                                                                                                                                                                                                                                                                                                                                   </t>
  </si>
  <si>
    <t>4,97</t>
  </si>
  <si>
    <t xml:space="preserve">ABRACADEIRA EM ACO PARA AMARRACAO DE ELETRODUTOS, TIPO D, COM 1 1/4" E PARAFUSO DE FIXACAO                                                                                                                                                                                                                                                                                                                                                                                                                </t>
  </si>
  <si>
    <t>5,31</t>
  </si>
  <si>
    <t xml:space="preserve">ABRACADEIRA EM ACO PARA AMARRACAO DE ELETRODUTOS, TIPO D, COM 1" E CUNHA DE FIXACAO                                                                                                                                                                                                                                                                                                                                                                                                                       </t>
  </si>
  <si>
    <t>3,06</t>
  </si>
  <si>
    <t xml:space="preserve">ABRACADEIRA EM ACO PARA AMARRACAO DE ELETRODUTOS, TIPO D, COM 1" E PARAFUSO DE FIXACAO                                                                                                                                                                                                                                                                                                                                                                                                                    </t>
  </si>
  <si>
    <t>3,20</t>
  </si>
  <si>
    <t xml:space="preserve">ABRACADEIRA EM ACO PARA AMARRACAO DE ELETRODUTOS, TIPO D, COM 1/2" E CUNHA DE FIXACAO                                                                                                                                                                                                                                                                                                                                                                                                                     </t>
  </si>
  <si>
    <t>2,62</t>
  </si>
  <si>
    <t xml:space="preserve">ABRACADEIRA EM ACO PARA AMARRACAO DE ELETRODUTOS, TIPO D, COM 1/2" E PARAFUSO DE FIXACAO                                                                                                                                                                                                                                                                                                                                                                                                                  </t>
  </si>
  <si>
    <t>2,68</t>
  </si>
  <si>
    <t xml:space="preserve">ABRACADEIRA EM ACO PARA AMARRACAO DE ELETRODUTOS, TIPO D, COM 2 1/2" E CUNHA DE FIXACAO                                                                                                                                                                                                                                                                                                                                                                                                                   </t>
  </si>
  <si>
    <t>7,14</t>
  </si>
  <si>
    <t xml:space="preserve">ABRACADEIRA EM ACO PARA AMARRACAO DE ELETRODUTOS, TIPO D, COM 2 1/2" E PARAFUSO DE FIXACAO                                                                                                                                                                                                                                                                                                                                                                                                                </t>
  </si>
  <si>
    <t>7,89</t>
  </si>
  <si>
    <t xml:space="preserve">ABRACADEIRA EM ACO PARA AMARRACAO DE ELETRODUTOS, TIPO D, COM 2" E CUNHA DE FIXACAO                                                                                                                                                                                                                                                                                                                                                                                                                       </t>
  </si>
  <si>
    <t>5,71</t>
  </si>
  <si>
    <t xml:space="preserve">ABRACADEIRA EM ACO PARA AMARRACAO DE ELETRODUTOS, TIPO D, COM 2" E PARAFUSO DE FIXACAO                                                                                                                                                                                                                                                                                                                                                                                                                    </t>
  </si>
  <si>
    <t>6,12</t>
  </si>
  <si>
    <t xml:space="preserve">ABRACADEIRA EM ACO PARA AMARRACAO DE ELETRODUTOS, TIPO D, COM 3 1/2" E CUNHA DE FIXACAO                                                                                                                                                                                                                                                                                                                                                                                                                   </t>
  </si>
  <si>
    <t>11,43</t>
  </si>
  <si>
    <t xml:space="preserve">ABRACADEIRA EM ACO PARA AMARRACAO DE ELETRODUTOS, TIPO D, COM 3" E CUNHA DE FIXACAO                                                                                                                                                                                                                                                                                                                                                                                                                       </t>
  </si>
  <si>
    <t>9,53</t>
  </si>
  <si>
    <t xml:space="preserve">ABRACADEIRA EM ACO PARA AMARRACAO DE ELETRODUTOS, TIPO D, COM 3" E PARAFUSO DE FIXACAO                                                                                                                                                                                                                                                                                                                                                                                                                    </t>
  </si>
  <si>
    <t>8,78</t>
  </si>
  <si>
    <t xml:space="preserve">ABRACADEIRA EM ACO PARA AMARRACAO DE ELETRODUTOS, TIPO D, COM 3/4" E CUNHA DE FIXACAO                                                                                                                                                                                                                                                                                                                                                                                                                     </t>
  </si>
  <si>
    <t>2,85</t>
  </si>
  <si>
    <t xml:space="preserve">ABRACADEIRA EM ACO PARA AMARRACAO DE ELETRODUTOS, TIPO D, COM 3/4" E PARAFUSO DE FIXACAO                                                                                                                                                                                                                                                                                                                                                                                                                  </t>
  </si>
  <si>
    <t>2,79</t>
  </si>
  <si>
    <t xml:space="preserve">ABRACADEIRA EM ACO PARA AMARRACAO DE ELETRODUTOS, TIPO D, COM 3/8" E PARAFUSO DE FIXACAO                                                                                                                                                                                                                                                                                                                                                                                                                  </t>
  </si>
  <si>
    <t xml:space="preserve">ABRACADEIRA EM ACO PARA AMARRACAO DE ELETRODUTOS, TIPO D, COM 4" E CUNHA DE FIXACAO                                                                                                                                                                                                                                                                                                                                                                                                                       </t>
  </si>
  <si>
    <t>12,86</t>
  </si>
  <si>
    <t xml:space="preserve">ABRACADEIRA EM ACO PARA AMARRACAO DE ELETRODUTOS, TIPO D, COM 4" E PARAFUSO DE FIXACAO                                                                                                                                                                                                                                                                                                                                                                                                                    </t>
  </si>
  <si>
    <t>11,33</t>
  </si>
  <si>
    <t xml:space="preserve">ABRACADEIRA EM ACO PARA AMARRACAO DE ELETRODUTOS, TIPO ECONOMICA (GOTA), COM 8"                                                                                                                                                                                                                                                                                                                                                                                                                           </t>
  </si>
  <si>
    <t>30,43</t>
  </si>
  <si>
    <t xml:space="preserve">ABRACADEIRA EM ACO PARA AMARRACAO DE ELETRODUTOS, TIPO U SIMPLES, COM 1 1/2"                                                                                                                                                                                                                                                                                                                                                                                                                              </t>
  </si>
  <si>
    <t>2,21</t>
  </si>
  <si>
    <t xml:space="preserve">ABRACADEIRA EM ACO PARA AMARRACAO DE ELETRODUTOS, TIPO U SIMPLES, COM 1 1/4"                                                                                                                                                                                                                                                                                                                                                                                                                              </t>
  </si>
  <si>
    <t>2,00</t>
  </si>
  <si>
    <t xml:space="preserve">ABRACADEIRA EM ACO PARA AMARRACAO DE ELETRODUTOS, TIPO U SIMPLES, COM 1"                                                                                                                                                                                                                                                                                                                                                                                                                                  </t>
  </si>
  <si>
    <t>1,66</t>
  </si>
  <si>
    <t xml:space="preserve">ABRACADEIRA EM ACO PARA AMARRACAO DE ELETRODUTOS, TIPO U SIMPLES, COM 1/2"                                                                                                                                                                                                                                                                                                                                                                                                                                </t>
  </si>
  <si>
    <t>1,15</t>
  </si>
  <si>
    <t xml:space="preserve">ABRACADEIRA EM ACO PARA AMARRACAO DE ELETRODUTOS, TIPO U SIMPLES, COM 2 1/2"                                                                                                                                                                                                                                                                                                                                                                                                                              </t>
  </si>
  <si>
    <t>4,56</t>
  </si>
  <si>
    <t xml:space="preserve">ABRACADEIRA EM ACO PARA AMARRACAO DE ELETRODUTOS, TIPO U SIMPLES, COM 2"                                                                                                                                                                                                                                                                                                                                                                                                                                  </t>
  </si>
  <si>
    <t>3,26</t>
  </si>
  <si>
    <t xml:space="preserve">ABRACADEIRA EM ACO PARA AMARRACAO DE ELETRODUTOS, TIPO U SIMPLES, COM 3"                                                                                                                                                                                                                                                                                                                                                                                                                                  </t>
  </si>
  <si>
    <t xml:space="preserve">ABRACADEIRA EM ACO PARA AMARRACAO DE ELETRODUTOS, TIPO U SIMPLES, COM 3/4"                                                                                                                                                                                                                                                                                                                                                                                                                                </t>
  </si>
  <si>
    <t>1,22</t>
  </si>
  <si>
    <t xml:space="preserve">ABRACADEIRA EM ACO PARA AMARRACAO DE ELETRODUTOS, TIPO U SIMPLES, COM 3/8"                                                                                                                                                                                                                                                                                                                                                                                                                                </t>
  </si>
  <si>
    <t>0,81</t>
  </si>
  <si>
    <t xml:space="preserve">ABRACADEIRA EM ACO PARA AMARRACAO DE ELETRODUTOS, TIPO U SIMPLES, COM 4"                                                                                                                                                                                                                                                                                                                                                                                                                                  </t>
  </si>
  <si>
    <t>8,74</t>
  </si>
  <si>
    <t xml:space="preserve">ABRACADEIRA PVC, PARA CALHA PLUVIAL, DIAMETRO ENTRE *80 E 100* MM, PARA DRENAGEM PLUVIAL PREDIAL                                                                                                                                                                                                                                                                                                                                                                                                          </t>
  </si>
  <si>
    <t>13,59</t>
  </si>
  <si>
    <t>6,30</t>
  </si>
  <si>
    <t>11,17</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</si>
  <si>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</si>
  <si>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</si>
  <si>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</si>
  <si>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</si>
  <si>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</si>
  <si>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</si>
  <si>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</si>
  <si>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</si>
  <si>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</si>
  <si>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7,85</t>
  </si>
  <si>
    <t xml:space="preserve">ACO CA-25, 16,0 MM, BARRA DE TRANSFERENCIA                                                                                                                                                                                                                                                                                                                                                                                                                                                                </t>
  </si>
  <si>
    <t>7,50</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</si>
  <si>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</si>
  <si>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</si>
  <si>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</si>
  <si>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</si>
  <si>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</si>
  <si>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</si>
  <si>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7,27</t>
  </si>
  <si>
    <t xml:space="preserve">ACO CA-50, 10,0 MM, VERGALHAO                                                                                                                                                                                                                                                                                                                                                                                                                                                                             </t>
  </si>
  <si>
    <t>7,31</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</si>
  <si>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</si>
  <si>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</si>
  <si>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</si>
  <si>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</si>
  <si>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</si>
  <si>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7,71</t>
  </si>
  <si>
    <t xml:space="preserve">ACO CA-50, 8,0 MM, VERGALHAO                                                                                                                                                                                                                                                                                                                                                                                                                                                                              </t>
  </si>
  <si>
    <t>7,75</t>
  </si>
  <si>
    <t xml:space="preserve">ACO CA-60, 4,2 MM OU 5,0 MM, DOBRADO E CORTADO                                                                                                                                                                                                                                                                                                                                                                                                                                                            </t>
  </si>
  <si>
    <t xml:space="preserve">ACO CA-60, 4,2 MM, OU 5,0 MM, OU 6,0 MM, OU 7,0 MM, VERGALHAO                                                                                                                                                                                                                                                                                                                                                                                                                                             </t>
  </si>
  <si>
    <t xml:space="preserve">ACO CA-60, 6,0 MM OU 7,0 MM, DOBRADO E CORTADO                                                                                                                                                                                                                                                                                                                                                                                                                                                            </t>
  </si>
  <si>
    <t>7,66</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</si>
  <si>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</si>
  <si>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</si>
  <si>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</si>
  <si>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</si>
  <si>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</si>
  <si>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</si>
  <si>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</si>
  <si>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</si>
  <si>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</si>
  <si>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66,46</t>
  </si>
  <si>
    <t xml:space="preserve">ADAPTADOR CPVC, ROSCAVEL, COM FLANGES E ANEL DE VEDACAO, 54 MM, CAIXA D'AGUA PARA AGUA QUENTE                                                                                                                                                                                                                                                                                                                                                                                                             </t>
  </si>
  <si>
    <t xml:space="preserve">ADAPTADOR CPVC, SOLDAVEL, 15 MM, PARA AGUA QUENTE                                                                                                                                                                                                                                                                                                                                                                                                                                                         </t>
  </si>
  <si>
    <t xml:space="preserve">ADAPTADOR CPVC, SOLDAVEL, 22 MM, PARA AGUA QUENTE                                                                                                                                                                                                                                                                                                                                                                                                                                                         </t>
  </si>
  <si>
    <t>23,42</t>
  </si>
  <si>
    <t xml:space="preserve">ADAPTADOR DE COMPRESSAO EM POLIPROPILENO (PP), PARA TUBO EM PEAD, 20 MM X 1/2", PARA LIGACAO PREDIAL DE AGUA (NTS 179)                                                                                                                                                                                                                                                                                                                                                                                    </t>
  </si>
  <si>
    <t>4,20</t>
  </si>
  <si>
    <t xml:space="preserve">ADAPTADOR DE COMPRESSAO EM POLIPROPILENO (PP), PARA TUBO EM PEAD, 20 MM X 3/4", PARA LIGACAO PREDIAL DE AGUA (NTS 179)                                                                                                                                                                                                                                                                                                                                                                                    </t>
  </si>
  <si>
    <t>3,97</t>
  </si>
  <si>
    <t xml:space="preserve">ADAPTADOR DE COMPRESSAO EM POLIPROPILENO (PP), PARA TUBO EM PEAD, 32 MM X 1", PARA LIGACAO PREDIAL DE AGUA (NTS 179)                                                                                                                                                                                                                                                                                                                                                                                      </t>
  </si>
  <si>
    <t>8,23</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</si>
  <si>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</si>
  <si>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</si>
  <si>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98,05</t>
  </si>
  <si>
    <t xml:space="preserve">ADAPTADOR PVC SOLDAVEL CURTO COM BOLSA E ROSCA, 110 MM X 4", PARA AGUA FRIA                                                                                                                                                                                                                                                                                                                                                                                                                               </t>
  </si>
  <si>
    <t xml:space="preserve">ADAPTADOR PVC SOLDAVEL CURTO COM BOLSA E ROSCA, 20 MM X 1/2", PARA AGUA FRIA                                                                                                                                                                                                                                                                                                                                                                                                                              </t>
  </si>
  <si>
    <t>0,80</t>
  </si>
  <si>
    <t xml:space="preserve">ADAPTADOR PVC SOLDAVEL CURTO COM BOLSA E ROSCA, 25 MM X 3/4", PARA AGUA FRIA                                                                                                                                                                                                                                                                                                                                                                                                                              </t>
  </si>
  <si>
    <t>0,87</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</si>
  <si>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</si>
  <si>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</si>
  <si>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</si>
  <si>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3,64</t>
  </si>
  <si>
    <t xml:space="preserve">ADAPTADOR PVC SOLDAVEL CURTO COM BOLSA E ROSCA, 50 MM X 1 1/4", PARA AGUA FRIA                                                                                                                                                                                                                                                                                                                                                                                                                            </t>
  </si>
  <si>
    <t xml:space="preserve">ADAPTADOR PVC SOLDAVEL CURTO COM BOLSA E ROSCA, 50 MM X1 1/2", PARA AGUA FRIA                                                                                                                                                                                                                                                                                                                                                                                                                             </t>
  </si>
  <si>
    <t>4,38</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</si>
  <si>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</si>
  <si>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</si>
  <si>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</si>
  <si>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</si>
  <si>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11,13</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</si>
  <si>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</si>
  <si>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</si>
  <si>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</si>
  <si>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</si>
  <si>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</si>
  <si>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</si>
  <si>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15,97</t>
  </si>
  <si>
    <t>18,75</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</si>
  <si>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</si>
  <si>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</si>
  <si>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</si>
  <si>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</si>
  <si>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</si>
  <si>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</si>
  <si>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</si>
  <si>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</si>
  <si>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</si>
  <si>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</si>
  <si>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</si>
  <si>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</si>
  <si>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</si>
  <si>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</si>
  <si>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8,90</t>
  </si>
  <si>
    <t xml:space="preserve">ADITIVO IMPERMEABILIZANTE DE PEGA ULTRARRAPIDA, LIQUIDO E ISENTO DE CLORETOS                                                                                                                                                                                                                                                                                                                                                                                                                              </t>
  </si>
  <si>
    <t xml:space="preserve">ADITIVO LIQUIDO INCORPORADOR DE AR PARA CONCRETO E ARGAMASSA, LIQUIDO E ISENTO DE CLORETOS                                                                                                                                                                                                                                                                                                                                                                                                                </t>
  </si>
  <si>
    <t>8,82</t>
  </si>
  <si>
    <t xml:space="preserve">ADITIVO PLASTIFICANTE E ESTABILIZADOR PARA ARGAMASSAS DE ASSENTAMENTO E REBOCO, LIQUIDO E ISENTO DE CLORETOS                                                                                                                                                                                                                                                                                                                                                                                              </t>
  </si>
  <si>
    <t xml:space="preserve">ADITIVO PLASTIFICANTE RETARDADOR DE PEGA E REDUTOR DE AGUA PARA CONCRETO, LIQUIDO E ISENTO DE CLORETOS                                                                                                                                                                                                                                                                                                                                                                                                    </t>
  </si>
  <si>
    <t>9,15</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</si>
  <si>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</si>
  <si>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</si>
  <si>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</si>
  <si>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</si>
  <si>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</si>
  <si>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</si>
  <si>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</si>
  <si>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</si>
  <si>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</si>
  <si>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29,50</t>
  </si>
  <si>
    <t xml:space="preserve">AJUDANTE DE ARMADOR (HORISTA)                                                                                                                                                                                                                                                                                                                                                                                                                                                                             </t>
  </si>
  <si>
    <t xml:space="preserve">H     </t>
  </si>
  <si>
    <t>19,66</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</si>
  <si>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</si>
  <si>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</si>
  <si>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</si>
  <si>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</si>
  <si>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</si>
  <si>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</si>
  <si>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19,29</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</si>
  <si>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</si>
  <si>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</si>
  <si>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</si>
  <si>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</si>
  <si>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</si>
  <si>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</si>
  <si>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</si>
  <si>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</si>
  <si>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4,91</t>
  </si>
  <si>
    <t xml:space="preserve">ALCA PREFORMADA DE DISTRIBUICAO, EM ACO GALVANIZADO, PARA CABO DE ALUMINIO DIAMETRO 16 A 25 MM                                                                                                                                                                                                                                                                                                                                                                                                            </t>
  </si>
  <si>
    <t xml:space="preserve">ALCA PREFORMADA DE DISTRIBUICAO, EM ACO GALVANIZADO, PARA CONDUTORES DE ALUMINIO AWG 1/0 (CAA 6/1 OU CA 7 FIOS)                                                                                                                                                                                                                                                                                                                                                                                           </t>
  </si>
  <si>
    <t>7,18</t>
  </si>
  <si>
    <t xml:space="preserve">ALCA PREFORMADA DE DISTRIBUICAO, EM ACO GALVANIZADO, PARA CONDUTORES DE ALUMINIO AWG 2 (CAA 6/1 OU CA 7 FIOS)                                                                                                                                                                                                                                                                                                                                                                                             </t>
  </si>
  <si>
    <t>4,33</t>
  </si>
  <si>
    <t xml:space="preserve">ALCA PREFORMADA DE SERVICO, EM ACO GALVANIZADO, PARA CONDUTORES DE ALUMINIO AWG 4 (CAA 6/1)                                                                                                                                                                                                                                                                                                                                                                                                               </t>
  </si>
  <si>
    <t xml:space="preserve">ALCA PREFORMADA DE SERVICO, EM ACO GALVANIZADO, PARA CONDUTORES DE ALUMINIO AWG 6 (CAA 6/1)                                                                                                                                                                                                                                                                                                                                                                                                               </t>
  </si>
  <si>
    <t>44,49</t>
  </si>
  <si>
    <t xml:space="preserve">ALICATE DE CRIMPAR RJ11, RJ12 E RJ45                                                                                                                                                                                                                                                                                                                                                                                                                                                                      </t>
  </si>
  <si>
    <t xml:space="preserve">ALICATE PARA ANEIS DE PISTAO, CAPACIDADE 50 A 100 MM                                                                                                                                                                                                                                                                                                                                                                                                                                                      </t>
  </si>
  <si>
    <t xml:space="preserve">ALIMENTACAO - HORISTA (COLETADO CAIXA - ENCARGOS COMPLEMENTARES)                                                                                                                                                                                                                                                                                                                                                                                                                                          </t>
  </si>
  <si>
    <t>4,04</t>
  </si>
  <si>
    <t xml:space="preserve">ALIMENTACAO - MENSALISTA (COLETADO CAIXA - ENCARGOS COMPLEMENTARES)                                                                                                                                                                                                                                                                                                                                                                                                                                       </t>
  </si>
  <si>
    <t>762,22</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</si>
  <si>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</si>
  <si>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</si>
  <si>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</si>
  <si>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</si>
  <si>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2.271,00</t>
  </si>
  <si>
    <t xml:space="preserve">ANEL BORRACHA PARA TUBO ESGOTO PREDIAL, DN 100 MM (NBR 5688)                                                                                                                                                                                                                                                                                                                                                                                                                                              </t>
  </si>
  <si>
    <t>2,60</t>
  </si>
  <si>
    <t xml:space="preserve">ANEL BORRACHA PARA TUBO ESGOTO PREDIAL, DN 50 MM (NBR 5688)                                                                                                                                                                                                                                                                                                                                                                                                                                               </t>
  </si>
  <si>
    <t>1,47</t>
  </si>
  <si>
    <t xml:space="preserve">ANEL BORRACHA PARA TUBO ESGOTO PREDIAL, DN 75 MM (NBR 5688)                                                                                                                                                                                                                                                                                                                                                                                                                                               </t>
  </si>
  <si>
    <t xml:space="preserve">ANEL BORRACHA, DN 100 MM, PARA TUBO SERIE REFORCADA ESGOTO PREDIAL                                                                                                                                                                                                                                                                                                                                                                                                                                        </t>
  </si>
  <si>
    <t>3,05</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</si>
  <si>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</si>
  <si>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</si>
  <si>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</si>
  <si>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2,34</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</si>
  <si>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</si>
  <si>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</si>
  <si>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</si>
  <si>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</si>
  <si>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2,88</t>
  </si>
  <si>
    <t xml:space="preserve">ANEL BORRACHA, PARA TUBO PVC, REDE COLETOR ESGOTO, DN 150 MM (NBR 7362)                                                                                                                                                                                                                                                                                                                                                                                                                                   </t>
  </si>
  <si>
    <t>9,06</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</si>
  <si>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</si>
  <si>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</si>
  <si>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</si>
  <si>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</si>
  <si>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 PVC REDE COLETOR ESGOTO, DN 300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</si>
  <si>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</si>
  <si>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</si>
  <si>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</si>
  <si>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3,72</t>
  </si>
  <si>
    <t xml:space="preserve">ANEL BORRACHA, PARA TUBO/CONEXAO PVC PBA, DN 75 MM, PARA REDE AGUA                                                                                                                                                                                                                                                                                                                                                                                                                                        </t>
  </si>
  <si>
    <t xml:space="preserve">ANEL DE BORRACHA PARA VEDACAO DE DUTO PEAD CORRUGADO PARA ELETRICA, DN 1 1/2" (NBR 15715)                                                                                                                                                                                                                                                                                                                                                                                                                 </t>
  </si>
  <si>
    <t xml:space="preserve">ANEL DE BORRACHA PARA VEDACAO DE DUTO PEAD CORRUGADO PARA ELETRICA, DN 1 1/4" (NBR 15715)                                                                                                                                                                                                                                                                                                                                                                                                                 </t>
  </si>
  <si>
    <t>2,24</t>
  </si>
  <si>
    <t xml:space="preserve">ANEL DE BORRACHA PARA VEDACAO DE DUTO PEAD CORRUGADO PARA ELETRICA, DN 2" (NBR 15715)                                                                                                                                                                                                                                                                                                                                                                                                                     </t>
  </si>
  <si>
    <t xml:space="preserve">ANEL DE BORRACHA PARA VEDACAO DE DUTO PEAD CORRUGADO PARA ELETRICA, DN 3" (NBR 15715)                                                                                                                                                                                                                                                                                                                                                                                                                     </t>
  </si>
  <si>
    <t>4,65</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</si>
  <si>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</si>
  <si>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</si>
  <si>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</si>
  <si>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</si>
  <si>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</si>
  <si>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</si>
  <si>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</si>
  <si>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</si>
  <si>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0,65</t>
  </si>
  <si>
    <t xml:space="preserve">ANEL DE EXPANSAO EM COBRE, ENGATE RAPIDO 1 1/2", PARA EMPATACAO MANGUEIRA DE COMBATE A INCENDIO PREDIAL                                                                                                                                                                                                                                                                                                                                                                                                   </t>
  </si>
  <si>
    <t>19,65</t>
  </si>
  <si>
    <t xml:space="preserve">ANEL DE EXPANSAO EM COBRE, ENGATE RAPIDO 2 1/2", PARA EMPATACAO MANGUEIRA DE COMBATE A INCENDIO PREDIAL                                                                                                                                                                                                                                                                                                                                                                                                   </t>
  </si>
  <si>
    <t>29,68</t>
  </si>
  <si>
    <t xml:space="preserve">ANEL DE VEDACAO, PVC FLEXIVEL, 100 MM, PARA SAIDA DE BACIA / VASO SANITARIO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</si>
  <si>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</si>
  <si>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</si>
  <si>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</si>
  <si>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</si>
  <si>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</si>
  <si>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</si>
  <si>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</si>
  <si>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</si>
  <si>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</si>
  <si>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</si>
  <si>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</si>
  <si>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</si>
  <si>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</si>
  <si>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</si>
  <si>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</si>
  <si>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</si>
  <si>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</si>
  <si>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</si>
  <si>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</si>
  <si>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</si>
  <si>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</si>
  <si>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</si>
  <si>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</si>
  <si>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</si>
  <si>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</si>
  <si>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</si>
  <si>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</si>
  <si>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</si>
  <si>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</si>
  <si>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</si>
  <si>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</si>
  <si>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</si>
  <si>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</si>
  <si>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</si>
  <si>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318.204,48</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</si>
  <si>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</si>
  <si>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</si>
  <si>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</si>
  <si>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</si>
  <si>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</si>
  <si>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</si>
  <si>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</si>
  <si>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</si>
  <si>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</si>
  <si>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</si>
  <si>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</si>
  <si>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</si>
  <si>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</si>
  <si>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</si>
  <si>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</si>
  <si>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</si>
  <si>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</si>
  <si>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</si>
  <si>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APRESENTANDO ENTRE 54000 E 58000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</si>
  <si>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</si>
  <si>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</si>
  <si>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</si>
  <si>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</si>
  <si>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</si>
  <si>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</si>
  <si>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</si>
  <si>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</si>
  <si>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</si>
  <si>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</si>
  <si>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</si>
  <si>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</si>
  <si>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</si>
  <si>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</si>
  <si>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</si>
  <si>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</si>
  <si>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</si>
  <si>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</si>
  <si>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</si>
  <si>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</si>
  <si>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</si>
  <si>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</si>
  <si>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</si>
  <si>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</si>
  <si>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</si>
  <si>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</si>
  <si>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</si>
  <si>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1,44</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</si>
  <si>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</si>
  <si>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</si>
  <si>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</si>
  <si>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</si>
  <si>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</si>
  <si>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</si>
  <si>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</si>
  <si>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</si>
  <si>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</si>
  <si>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</si>
  <si>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</si>
  <si>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</si>
  <si>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</si>
  <si>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</si>
  <si>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</si>
  <si>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60,00</t>
  </si>
  <si>
    <t xml:space="preserve">AREIA PARA LEITO FILTRANTE (0,42 A 1,68 MM) - POSTO JAZIDA/FORNECEDOR (RETIRADO NA JAZIDA, SEM TRANSPORTE)                                                                                                                                                                                                                                                                                                                                                                                                </t>
  </si>
  <si>
    <t xml:space="preserve">ARGAMASSA COLANTE AC I PARA CERAMICAS                                                                                                                                                                                                                                                                                                                                                                                                                                                                     </t>
  </si>
  <si>
    <t>0,77</t>
  </si>
  <si>
    <t xml:space="preserve">ARGAMASSA COLANTE AC II                                                                                                                                                                                                                                                                                                                                                                                                                                                                                   </t>
  </si>
  <si>
    <t>1,43</t>
  </si>
  <si>
    <t xml:space="preserve">ARGAMASSA COLANTE TIPO AC III                                                                                                                                                                                                                                                                                                                                                                                                                                                                             </t>
  </si>
  <si>
    <t>2,36</t>
  </si>
  <si>
    <t xml:space="preserve">ARGAMASSA COLANTE TIPO AC III E                                                                                                                                                                                                                                                                                                                                                                                                                                                                           </t>
  </si>
  <si>
    <t xml:space="preserve">ARGAMASSA INDUSTRIALIZADA MULTIUSO, PARA REVESTIMENTO INTERNO E EXTERNO E ASSENTAMENTO DE BLOCOS DIVERSOS                                                                                                                                                                                                                                                                                                                                                                                                 </t>
  </si>
  <si>
    <t>0,84</t>
  </si>
  <si>
    <t xml:space="preserve">ARGAMASSA INDUSTRIALIZADA PARA CHAPISCO COLANTE                                                                                                                                                                                                                                                                                                                                                                                                                                                           </t>
  </si>
  <si>
    <t xml:space="preserve">ARGAMASSA INDUSTRIALIZADA PARA CHAPISCO ROLADO                                                                                                                                                                                                                                                                                                                                                                                                                                                            </t>
  </si>
  <si>
    <t>2,53</t>
  </si>
  <si>
    <t xml:space="preserve">ARGAMASSA PARA REVESTIMENTO DECORATIVO MONOCAMADA                                                                                                                                                                                                                                                                                                                                                                                                                                                         </t>
  </si>
  <si>
    <t>2,57</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</si>
  <si>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</si>
  <si>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</si>
  <si>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</si>
  <si>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</si>
  <si>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</si>
  <si>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</si>
  <si>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</si>
  <si>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</si>
  <si>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</si>
  <si>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</si>
  <si>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</si>
  <si>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13,68</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</si>
  <si>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</si>
  <si>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</si>
  <si>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</si>
  <si>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</si>
  <si>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</si>
  <si>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</si>
  <si>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</si>
  <si>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</si>
  <si>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</si>
  <si>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</si>
  <si>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</si>
  <si>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</si>
  <si>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</si>
  <si>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</si>
  <si>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1,79</t>
  </si>
  <si>
    <t>1,73</t>
  </si>
  <si>
    <t xml:space="preserve">ARRUELA EM ALUMINIO, COM ROSCA, DE 1 1/2", PARA ELETRODUTO                                                                                                                                                                                                                                                                                                                                                                                                                                                </t>
  </si>
  <si>
    <t xml:space="preserve">ARRUELA EM ALUMINIO, COM ROSCA, DE 1", PARA ELETRODUTO                                                                                                                                                                                                                                                                                                                                                                                                                                                    </t>
  </si>
  <si>
    <t>0,97</t>
  </si>
  <si>
    <t xml:space="preserve">ARRUELA EM ALUMINIO, COM ROSCA, DE 1/2", PARA ELETRODUTO                                                                                                                                                                                                                                                                                                                                                                                                                                                  </t>
  </si>
  <si>
    <t xml:space="preserve">ARRUELA EM ALUMINIO, COM ROSCA, DE 2 1/2", PARA ELETRODUTO                                                                                                                                                                                                                                                                                                                                                                                                                                                </t>
  </si>
  <si>
    <t xml:space="preserve">ARRUELA EM ALUMINIO, COM ROSCA, DE 2", PARA ELETRODUTO                                                                                                                                                                                                                                                                                                                                                                                                                                                    </t>
  </si>
  <si>
    <t xml:space="preserve">ARRUELA EM ALUMINIO, COM ROSCA, DE 3", PARA ELETRODUTO                                                                                                                                                                                                                                                                                                                                                                                                                                                    </t>
  </si>
  <si>
    <t xml:space="preserve">ARRUELA EM ALUMINIO, COM ROSCA, DE 3/4", PARA ELETRODUTO                                                                                                                                                                                                                                                                                                                                                                                                                                                  </t>
  </si>
  <si>
    <t xml:space="preserve">ARRUELA EM ALUMINIO, COM ROSCA, DE 3/8",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</si>
  <si>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</si>
  <si>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</si>
  <si>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</si>
  <si>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</si>
  <si>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</si>
  <si>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</si>
  <si>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</si>
  <si>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</si>
  <si>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</si>
  <si>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</si>
  <si>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46,95</t>
  </si>
  <si>
    <t xml:space="preserve">AUXILIAR DE AZULEJISTA (HORISTA)                                                                                                                                                                                                                                                                                                                                                                                                                                                                          </t>
  </si>
  <si>
    <t>18,12</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</si>
  <si>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</si>
  <si>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</si>
  <si>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</si>
  <si>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</si>
  <si>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20,56</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</si>
  <si>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</si>
  <si>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</si>
  <si>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</si>
  <si>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</si>
  <si>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</si>
  <si>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</si>
  <si>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</si>
  <si>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</si>
  <si>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</si>
  <si>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</si>
  <si>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</si>
  <si>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</si>
  <si>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</si>
  <si>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</si>
  <si>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</si>
  <si>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</si>
  <si>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</si>
  <si>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</si>
  <si>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</si>
  <si>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</si>
  <si>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</si>
  <si>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</si>
  <si>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</si>
  <si>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</si>
  <si>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</si>
  <si>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</si>
  <si>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</si>
  <si>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</si>
  <si>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</si>
  <si>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</si>
  <si>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</si>
  <si>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</si>
  <si>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</si>
  <si>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</si>
  <si>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</si>
  <si>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</si>
  <si>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</si>
  <si>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</si>
  <si>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</si>
  <si>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1.207,84</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</si>
  <si>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</si>
  <si>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</si>
  <si>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</si>
  <si>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</si>
  <si>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</si>
  <si>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</si>
  <si>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</si>
  <si>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</si>
  <si>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8,52</t>
  </si>
  <si>
    <t xml:space="preserve">BARRA DE ACO CHATO, RETANGULAR, 19,05 MM X 3,17 MM (L X E), 0,47 KG/M                                                                                                                                                                                                                                                                                                                                                                                                                                     </t>
  </si>
  <si>
    <t xml:space="preserve">BARRA DE ACO CHATO, RETANGULAR, 25,4 MM X 4,76 MM (L X E), 0,94 KG/M                                                                                                                                                                                                                                                                                                                                                                                                                                      </t>
  </si>
  <si>
    <t xml:space="preserve">BARRA DE ACO CHATO, RETANGULAR, 25,4 MM X 6,35 MM (L X E), 1,2265 KG/M                                                                                                                                                                                                                                                                                                                                                                                                                                    </t>
  </si>
  <si>
    <t>10,44</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</si>
  <si>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</si>
  <si>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</si>
  <si>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</si>
  <si>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</si>
  <si>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43,99</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</si>
  <si>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</si>
  <si>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</si>
  <si>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</si>
  <si>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</si>
  <si>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</si>
  <si>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</si>
  <si>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</si>
  <si>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</si>
  <si>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</si>
  <si>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</si>
  <si>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</si>
  <si>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</si>
  <si>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136,26</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</si>
  <si>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</si>
  <si>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</si>
  <si>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</si>
  <si>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</si>
  <si>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</si>
  <si>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</si>
  <si>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</si>
  <si>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</si>
  <si>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</si>
  <si>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</si>
  <si>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22,75</t>
  </si>
  <si>
    <t xml:space="preserve">BASTIDOR PARA BLOCO M10                                                                                                                                                                                                                                                                                                                                                                                                                                                                                   </t>
  </si>
  <si>
    <t xml:space="preserve">BATE-ESTACAS POR GRAVIDADE, POTENCIA160 HP, PESO DO MARTELO ATE 3 TONELADAS                                                                                                                                                                                                                                                                                                                                                                                                                               </t>
  </si>
  <si>
    <t xml:space="preserve">JG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</si>
  <si>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</si>
  <si>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</si>
  <si>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</si>
  <si>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</si>
  <si>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</si>
  <si>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</si>
  <si>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</si>
  <si>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</si>
  <si>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28,13</t>
  </si>
  <si>
    <t xml:space="preserve">BLASTER, DINAMITADOR OU CABO DE FOGO (MENSALISTA)                                                                                                                                                                                                                                                                                                                                                                                                                                                         </t>
  </si>
  <si>
    <t xml:space="preserve">BLOCO / TIJOLO DE VIDRO INCOLOR, CANELADO / ONDULADO, *19 X 19 X 8* CM (A X L X E)                                                                                                                                                                                                                                                                                                                                                                                                                        </t>
  </si>
  <si>
    <t xml:space="preserve">BLOCO / TIJOLO DE VIDRO INCOLOR, XADREZ, *20 X 20 X 10* CM (A X L X E)                                                                                                                                                                                                                                                                                                                                                                                                                                    </t>
  </si>
  <si>
    <t>0,92</t>
  </si>
  <si>
    <t>0,72</t>
  </si>
  <si>
    <t>1,11</t>
  </si>
  <si>
    <t>1,07</t>
  </si>
  <si>
    <t>2,63</t>
  </si>
  <si>
    <t>2,07</t>
  </si>
  <si>
    <t xml:space="preserve">BLOCO CONCRETO CELULAR AUTOCLAVADO 12,5 X 30 X 60 CM (E X A X C)                                                                                                                                                                                                                                                                                                                                                                                                                                          </t>
  </si>
  <si>
    <t xml:space="preserve">BLOCO CONCRETO CELULAR AUTOCLAVADO 7,5 X 30 X 60 CM (E X A X C)                                                                                                                                                                                                                                                                                                                                                                                                                                           </t>
  </si>
  <si>
    <t xml:space="preserve">BLOCO DE CONCRETO ESTRUTURAL 14 X 19 X 29 CM, FBK 10 MPA (NBR 6136)                                                                                                                                                                                                                                                                                                                                                                                                                                       </t>
  </si>
  <si>
    <t>3,78</t>
  </si>
  <si>
    <t xml:space="preserve">BLOCO DE CONCRETO ESTRUTURAL 14 X 19 X 29 CM, FBK 12 MPA (NBR 6136)                                                                                                                                                                                                                                                                                                                                                                                                                                       </t>
  </si>
  <si>
    <t>3,85</t>
  </si>
  <si>
    <t xml:space="preserve">BLOCO DE CONCRETO ESTRUTURAL 14 X 19 X 29 CM, FBK 14 MPA (NBR 6136)                                                                                                                                                                                                                                                                                                                                                                                                                                       </t>
  </si>
  <si>
    <t>4,03</t>
  </si>
  <si>
    <t xml:space="preserve">BLOCO DE CONCRETO ESTRUTURAL 14 X 19 X 29 CM, FBK 16 MPA (NBR 6136)                                                                                                                                                                                                                                                                                                                                                                                                                                       </t>
  </si>
  <si>
    <t>4,26</t>
  </si>
  <si>
    <t xml:space="preserve">BLOCO DE CONCRETO ESTRUTURAL 14 X 19 X 29 CM, FBK 4,5 MPA (NBR 6136)                                                                                                                                                                                                                                                                                                                                                                                                                                      </t>
  </si>
  <si>
    <t>3,15</t>
  </si>
  <si>
    <t xml:space="preserve">BLOCO DE CONCRETO ESTRUTURAL 14 X 19 X 29 CM, FBK 6 MPA (NBR 6136)                                                                                                                                                                                                                                                                                                                                                                                                                                        </t>
  </si>
  <si>
    <t>3,31</t>
  </si>
  <si>
    <t xml:space="preserve">BLOCO DE CONCRETO ESTRUTURAL 14 X 19 X 29 CM, FBK 8 MPA (NBR 6136)                                                                                                                                                                                                                                                                                                                                                                                                                                        </t>
  </si>
  <si>
    <t>3,51</t>
  </si>
  <si>
    <t xml:space="preserve">BLOCO DE CONCRETO ESTRUTURAL 14 X 19 X 34 CM, FBK 4,5 MPA (NBR 6136)                                                                                                                                                                                                                                                                                                                                                                                                                                      </t>
  </si>
  <si>
    <t>3,18</t>
  </si>
  <si>
    <t xml:space="preserve">BLOCO DE CONCRETO ESTRUTURAL 14 X 19 X 39 CM, FBK 10 MPA (NBR 6136)                                                                                                                                                                                                                                                                                                                                                                                                                                       </t>
  </si>
  <si>
    <t>4,14</t>
  </si>
  <si>
    <t xml:space="preserve">BLOCO DE CONCRETO ESTRUTURAL 14 X 19 X 39 CM, FBK 12 MPA (NBR 6136)                                                                                                                                                                                                                                                                                                                                                                                                                                       </t>
  </si>
  <si>
    <t xml:space="preserve">BLOCO DE CONCRETO ESTRUTURAL 14 X 19 X 39 CM, FBK 14 MPA (NBR 6136)                                                                                                                                                                                                                                                                                                                                                                                                                                       </t>
  </si>
  <si>
    <t>4,63</t>
  </si>
  <si>
    <t xml:space="preserve">BLOCO DE CONCRETO ESTRUTURAL 14 X 19 X 39 CM, FBK 4,5 MPA (NBR 6136)                                                                                                                                                                                                                                                                                                                                                                                                                                      </t>
  </si>
  <si>
    <t>3,48</t>
  </si>
  <si>
    <t xml:space="preserve">BLOCO DE CONCRETO ESTRUTURAL 14 X 19 X 39 CM, FBK 6 MPA (NBR 6136)                                                                                                                                                                                                                                                                                                                                                                                                                                        </t>
  </si>
  <si>
    <t xml:space="preserve">BLOCO DE CONCRETO ESTRUTURAL 14 X 19 X 39 CM, FBK 8 MPA (NBR 6136)                                                                                                                                                                                                                                                                                                                                                                                                                                        </t>
  </si>
  <si>
    <t>3,70</t>
  </si>
  <si>
    <t xml:space="preserve">BLOCO DE CONCRETO ESTRUTURAL 14 X 19 X 39, FCK 16 MPA (NBR 6136)                                                                                                                                                                                                                                                                                                                                                                                                                                          </t>
  </si>
  <si>
    <t>4,88</t>
  </si>
  <si>
    <t xml:space="preserve">BLOCO DE CONCRETO ESTRUTURAL 19 X 19 X 39 CM, FBK 10 MPA (NBR 6136)                                                                                                                                                                                                                                                                                                                                                                                                                                       </t>
  </si>
  <si>
    <t>5,39</t>
  </si>
  <si>
    <t xml:space="preserve">BLOCO DE CONCRETO ESTRUTURAL 19 X 19 X 39 CM, FBK 12 MPA (NBR 6136)                                                                                                                                                                                                                                                                                                                                                                                                                                       </t>
  </si>
  <si>
    <t>5,62</t>
  </si>
  <si>
    <t xml:space="preserve">BLOCO DE CONCRETO ESTRUTURAL 19 X 19 X 39 CM, FBK 14 MPA (NBR 6136)                                                                                                                                                                                                                                                                                                                                                                                                                                       </t>
  </si>
  <si>
    <t>6,10</t>
  </si>
  <si>
    <t xml:space="preserve">BLOCO DE CONCRETO ESTRUTURAL 19 X 19 X 39 CM, FBK 16 MPA (NBR 6136)                                                                                                                                                                                                                                                                                                                                                                                                                                       </t>
  </si>
  <si>
    <t>6,50</t>
  </si>
  <si>
    <t xml:space="preserve">BLOCO DE CONCRETO ESTRUTURAL 19 X 19 X 39 CM, FBK 4,5 MPA (NBR 6136)                                                                                                                                                                                                                                                                                                                                                                                                                                      </t>
  </si>
  <si>
    <t>4,35</t>
  </si>
  <si>
    <t xml:space="preserve">BLOCO DE CONCRETO ESTRUTURAL 19 X 19 X 39 CM, FBK 8 MPA (NBR 6136)                                                                                                                                                                                                                                                                                                                                                                                                                                        </t>
  </si>
  <si>
    <t>4,86</t>
  </si>
  <si>
    <t xml:space="preserve">BLOCO DE CONCRETO ESTRUTURAL 9 X 19 X 39 CM, FBK 4,5 MPA (NBR 6136)                                                                                                                                                                                                                                                                                                                                                                                                                                       </t>
  </si>
  <si>
    <t>2,42</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</si>
  <si>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</si>
  <si>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</si>
  <si>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</si>
  <si>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</si>
  <si>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14 X 19 X 29 CM (CLASSE C - NBR 6136)                                                                                                                                                                                                                                                                                                                                                                                                                                           </t>
  </si>
  <si>
    <t>2,77</t>
  </si>
  <si>
    <t xml:space="preserve">BLOCO DE VEDACAO CONCRETO APARENTE 9 X 19 X 39 CM (CLASSE C - NBR 6136)                                                                                                                                                                                                                                                                                                                                                                                                                                   </t>
  </si>
  <si>
    <t>2,48</t>
  </si>
  <si>
    <t xml:space="preserve">BLOCO DE VEDACAO DE CONCRETO 14 X 19 X 39 CM (CLASSE C - NBR 6136)                                                                                                                                                                                                                                                                                                                                                                                                                                        </t>
  </si>
  <si>
    <t xml:space="preserve">BLOCO DE VEDACAO DE CONCRETO 19 X 19 X 39 CM (CLASSE C - NBR 6136)                                                                                                                                                                                                                                                                                                                                                                                                                                        </t>
  </si>
  <si>
    <t xml:space="preserve">BLOCO DE VEDACAO DE CONCRETO APARENTE 14 X 19 X 39 CM (CLASSE C - NBR 6136)                                                                                                                                                                                                                                                                                                                                                                                                                               </t>
  </si>
  <si>
    <t>3,17</t>
  </si>
  <si>
    <t>4,02</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</si>
  <si>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</si>
  <si>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</si>
  <si>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</si>
  <si>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9 X 19 X 39 CM (CLASSE C - NBR 6136)                                                                                                                                                                                                                                                                                                                                                                                                                                        </t>
  </si>
  <si>
    <t>2,44</t>
  </si>
  <si>
    <t xml:space="preserve">BLOCO DE VIDRO / ELEMENTO VAZADO, INCOLOR, VENEZIANA, *20 X 20 X 6* CM (A X L X E)                                                                                                                                                                                                                                                                                                                                                                                                                        </t>
  </si>
  <si>
    <t xml:space="preserve">BLOCO DE VIDRO / ELEMENTO VAZADO, INCOLOR, VENEZIANA, DE *20 X 10 X 8* CM (A X L X E)                                                                                                                                                                                                                                                                                                                                                                                                                     </t>
  </si>
  <si>
    <t>2,93</t>
  </si>
  <si>
    <t>3,63</t>
  </si>
  <si>
    <t>42,00</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</si>
  <si>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</si>
  <si>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</si>
  <si>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</si>
  <si>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</si>
  <si>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</si>
  <si>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</si>
  <si>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</si>
  <si>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</si>
  <si>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</si>
  <si>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</si>
  <si>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4.683,14</t>
  </si>
  <si>
    <t xml:space="preserve">BOMBA SUBMERSA PARA POCOS TUBULARES PROFUNDOS DIAMETRO DE 4 POLEGADAS, ELETRICA, TRIFASICA, POTENCIA 1,97 HP, 20 ESTAGIOS, BOCAL DE DESCARGA DIAMETRO DE UMA POLEGADA E MEIA, HM/Q = 18 M / 5,40 M3/H A 164 M / 0,80 M3/H                                                                                                                                                                                                                                                                                 </t>
  </si>
  <si>
    <t>6.733,43</t>
  </si>
  <si>
    <t xml:space="preserve">BOMBA SUBMERSA PARA POCOS TUBULARES PROFUNDOS DIAMETRO DE 4 POLEGADAS, ELETRICA, TRIFASICA, POTENCIA 5,42 HP, 15 ESTAGIOS, BOCAL DE DESCARGA DIAMETRO DE 2 POLEGADAS, HM/Q = 18 M / 18,10 M3/H A 121 M / 2,90 M3/H                                                                                                                                                                                                                                                                                        </t>
  </si>
  <si>
    <t>11.413,73</t>
  </si>
  <si>
    <t xml:space="preserve">BOMBA SUBMERSA PARA POCOS TUBULARES PROFUNDOS DIAMETRO DE 4 POLEGADAS, ELETRICA, TRIFASICA, POTENCIA 5,42 HP, 29 ESTAGIOS, BOCAL DE DESCARGA DE UMA POLEGADA E MEIA, HM/Q = 18 M / 8,10 M3/H A 201 M / 3,2 M3/H                                                                                                                                                                                                                                                                                           </t>
  </si>
  <si>
    <t>10.836,43</t>
  </si>
  <si>
    <t xml:space="preserve">BOMBA SUBMERSA PARA POCOS TUBULARES PROFUNDOS DIAMETRO DE 6 POLEGADAS, ELETRICA, TRIFASICA, POTENCIA 27,12 HP, 7 ESTAGIOS, BOCAL DE DESCARGA DIAMETRO DE 4 POLEGADAS, HM/Q = 13,9 M / 90 M3/H A 44,0 M / 25,0 M3/H                                                                                                                                                                                                                                                                                        </t>
  </si>
  <si>
    <t>44.467,43</t>
  </si>
  <si>
    <t xml:space="preserve">BOMBA SUBMERSA PARA POCOS TUBULARES PROFUNDOS DIAMETRO DE 6 POLEGADAS, ELETRICA, TRIFASICA, POTENCIA 3,45 HP, 5 ESTAGIOS, BOCAL DE DESCARGA DIAMETRO DE 2 POLEGADAS, HM/Q = 68,5 M / 6,12 M3/H A 39,5 M / 14,04 M3/H                                                                                                                                                                                                                                                                                      </t>
  </si>
  <si>
    <t>16.354,29</t>
  </si>
  <si>
    <t xml:space="preserve">BOMBA SUBMERSA PARA POCOS TUBULARES PROFUNDOS DIAMETRO DE 6 POLEGADAS, ELETRICA, TRIFASICA, POTENCIA 32 HP, 9 ESTAGIOS, BOCAL DE DESCARGA DIAMETRO DE 4 POLEGADAS, HM/Q = 114,0 M / 13,9 M3/H A 57,0 M / 25,0 M3/H                                                                                                                                                                                                                                                                                        </t>
  </si>
  <si>
    <t>48.497,69</t>
  </si>
  <si>
    <t>22.021,05</t>
  </si>
  <si>
    <t xml:space="preserve">BOMBA SUBMERSIVEL, ELETRICA, TRIFASICA, POTENCIA 0,98 HP, DIAMETRO DO ROTOR 142 MM SEMIABERTO, BOCAL DE SAIDA DIAMETRO DE 2 POLEGADAS, HM/Q = 2 M / 32 M3/H A 8 M / 16 M3/H                                                                                                                                                                                                                                                                                                                               </t>
  </si>
  <si>
    <t>4.861,69</t>
  </si>
  <si>
    <t xml:space="preserve">BOMBA SUBMERSIVEL, ELETRICA, TRIFASICA, POTENCIA 0,99 HP, DIAMETRO ROTOR 98 MM SEMIABERTO, BOCAL DE SAIDA DIAMETRO 2 POLEGADAS, HM/Q = 2 M / 28,90 M3/H A 14 M / 7 M3/H                                                                                                                                                                                                                                                                                                                                   </t>
  </si>
  <si>
    <t>5.872,28</t>
  </si>
  <si>
    <t xml:space="preserve">BOMBA SUBMERSIVEL, ELETRICA, TRIFASICA, POTENCIA 1,97 HP, DIAMETRO DO ROTOR 144 MM SEMIABERTO, BOCAL DE SAIDA DIAMETRO DE 2 POLEGADAS, HM/Q = 2 M / 26,8 M3/H A 28 M / 4,6 M3/H                                                                                                                                                                                                                                                                                                                           </t>
  </si>
  <si>
    <t>7.889,04</t>
  </si>
  <si>
    <t xml:space="preserve">BOMBA SUBMERSIVEL, ELETRICA, TRIFASICA, POTENCIA 13 HP, DIAMETRO DO ROTOR 170 MM, BOCAL DE SAIDA DIAMETRO DE 3 POLEGADAS, HM/Q = 11 M / 68,40 M3/H A 72 M / 3,6 M3/H                                                                                                                                                                                                                                                                                                                                      </t>
  </si>
  <si>
    <t>44.042,10</t>
  </si>
  <si>
    <t xml:space="preserve">BOMBA SUBMERSIVEL, ELETRICA, TRIFASICA, POTENCIA 2,96 HP, DIAMETRO DO ROTOR 144 MM SEMIABERTO, BOCAL DE SAIDA DIAMETRO DE DUAS POLEGADAS, HM/Q = 2 M / 38,8 M3/H A 28 M / 5 M3/H                                                                                                                                                                                                                                                                                                                          </t>
  </si>
  <si>
    <t>6.936,63</t>
  </si>
  <si>
    <t xml:space="preserve">BOMBA SUBMERSIVEL, ELETRICA, TRIFASICA, POTENCIA 3,75 HP, DIAMETRO DO ROTOR 90 MM SEMIABERTO, BOCAL DE SAIDA DIAMETRO DE 2 POLEGADAS, HM/Q = 5 M / 61,2 M3/H A 25,5 M / 3,6 M3/H                                                                                                                                                                                                                                                                                                                          </t>
  </si>
  <si>
    <t>11.010,52</t>
  </si>
  <si>
    <t xml:space="preserve">BOMBA TRIPLEX, PARA INJECAO DE CALDA DE CIMENTO, VAZAO MAXIMA DE *100* LITROS/MINUTO, PRESSAO MAXIMA DE *70* BAR, POTENCIA DE 15 CV                                                                                                                                                                                                                                                                                                                                                                       </t>
  </si>
  <si>
    <t xml:space="preserve">BORBOLETA PARA JANELA TIPO GUILHOTINA, EM ZAMAC CROMADO                                                                                                                                                                                                                                                                                                                                                                                                                                                   </t>
  </si>
  <si>
    <t>26,63</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</si>
  <si>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</si>
  <si>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</si>
  <si>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</si>
  <si>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</si>
  <si>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</si>
  <si>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</si>
  <si>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0,29</t>
  </si>
  <si>
    <t xml:space="preserve">BUCHA DE NYLON SEM ABA S10, COM PARAFUSO DE 6,10 X 65 MM EM ACO ZINCADO COM ROSCA SOBERBA, CABECA CHATA E FENDA PHILLIPS                                                                                                                                                                                                                                                                                                                                                                                  </t>
  </si>
  <si>
    <t>0,49</t>
  </si>
  <si>
    <t xml:space="preserve">BUCHA DE NYLON SEM ABA S12, COM PARAFUSO DE 5/16" X 80 MM EM ACO ZINCADO COM ROSCA SOBERBA E CABECA SEXTAVADA                                                                                                                                                                                                                                                                                                                                                                                             </t>
  </si>
  <si>
    <t>0,74</t>
  </si>
  <si>
    <t xml:space="preserve">BUCHA DE NYLON SEM ABA S4                                                                                                                                                                                                                                                                                                                                                                                                                                                                                 </t>
  </si>
  <si>
    <t>0,04</t>
  </si>
  <si>
    <t xml:space="preserve">BUCHA DE NYLON SEM ABA S5                                                                                                                                                                                                                                                                                                                                                                                                                                                                                 </t>
  </si>
  <si>
    <t xml:space="preserve">BUCHA DE NYLON SEM ABA S6                                                                                                                                                                                                                                                                                                                                                                                                                                                                                 </t>
  </si>
  <si>
    <t>0,08</t>
  </si>
  <si>
    <t xml:space="preserve">BUCHA DE NYLON SEM ABA S6, COM PARAFUSO DE 4,20 X 40 MM EM ACO ZINCADO COM ROSCA SOBERBA, CABECA CHATA E FENDA PHILLIPS                                                                                                                                                                                                                                                                                                                                                                                   </t>
  </si>
  <si>
    <t xml:space="preserve">BUCHA DE NYLON SEM ABA S8                                                                                                                                                                                                                                                                                                                                                                                                                                                                                 </t>
  </si>
  <si>
    <t>0,15</t>
  </si>
  <si>
    <t xml:space="preserve">BUCHA DE NYLON SEM ABA S8, COM PARAFUSO DE 4,80 X 50 MM EM ACO ZINCADO COM ROSCA SOBERBA, CABECA CHATA E FENDA PHILLIPS                                                                                                                                                                                                                                                                                                                                                                                   </t>
  </si>
  <si>
    <t>0,33</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</si>
  <si>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</si>
  <si>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</si>
  <si>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</si>
  <si>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</si>
  <si>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</si>
  <si>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</si>
  <si>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</si>
  <si>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</si>
  <si>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</si>
  <si>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23,11</t>
  </si>
  <si>
    <t xml:space="preserve">BUCHA DE REDUCAO DE FERRO GALVANIZADO, COM ROSCA BSP, DE 1 1/2" X 1"                                                                                                                                                                                                                                                                                                                                                                                                                                      </t>
  </si>
  <si>
    <t xml:space="preserve">BUCHA DE REDUCAO DE FERRO GALVANIZADO, COM ROSCA BSP, DE 1 1/2" X 1/2"                                                                                                                                                                                                                                                                                                                                                                                                                                    </t>
  </si>
  <si>
    <t xml:space="preserve">BUCHA DE REDUCAO DE FERRO GALVANIZADO, COM ROSCA BSP, DE 1 1/2" X 3/4"                                                                                                                                                                                                                                                                                                                                                                                                                                    </t>
  </si>
  <si>
    <t xml:space="preserve">BUCHA DE REDUCAO DE FERRO GALVANIZADO, COM ROSCA BSP, DE 1 1/4" X 1"                                                                                                                                                                                                                                                                                                                                                                                                                                      </t>
  </si>
  <si>
    <t>17,76</t>
  </si>
  <si>
    <t xml:space="preserve">BUCHA DE REDUCAO DE FERRO GALVANIZADO, COM ROSCA BSP, DE 1 1/4" X 1/2"                                                                                                                                                                                                                                                                                                                                                                                                                                    </t>
  </si>
  <si>
    <t>18,15</t>
  </si>
  <si>
    <t xml:space="preserve">BUCHA DE REDUCAO DE FERRO GALVANIZADO, COM ROSCA BSP, DE 1 1/4" X 3/4"                                                                                                                                                                                                                                                                                                                                                                                                                                    </t>
  </si>
  <si>
    <t xml:space="preserve">BUCHA DE REDUCAO DE FERRO GALVANIZADO, COM ROSCA BSP, DE 1" X 1/2"                                                                                                                                                                                                                                                                                                                                                                                                                                        </t>
  </si>
  <si>
    <t xml:space="preserve">BUCHA DE REDUCAO DE FERRO GALVANIZADO, COM ROSCA BSP, DE 1" X 3/4"                                                                                                                                                                                                                                                                                                                                                                                                                                        </t>
  </si>
  <si>
    <t xml:space="preserve">BUCHA DE REDUCAO DE FERRO GALVANIZADO, COM ROSCA BSP, DE 1/2" X 1/4"                                                                                                                                                                                                                                                                                                                                                                                                                                      </t>
  </si>
  <si>
    <t>6,40</t>
  </si>
  <si>
    <t xml:space="preserve">BUCHA DE REDUCAO DE FERRO GALVANIZADO, COM ROSCA BSP, DE 1/2" X 3/8"                                                                                                                                                                                                                                                                                                                                                                                                                                      </t>
  </si>
  <si>
    <t xml:space="preserve">BUCHA DE REDUCAO DE FERRO GALVANIZADO, COM ROSCA BSP, DE 2 1/2" X 1 1/2"                                                                                                                                                                                                                                                                                                                                                                                                                                  </t>
  </si>
  <si>
    <t>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</si>
  <si>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</si>
  <si>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</si>
  <si>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</si>
  <si>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</si>
  <si>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31,01</t>
  </si>
  <si>
    <t xml:space="preserve">BUCHA DE REDUCAO DE FERRO GALVANIZADO, COM ROSCA BSP, DE 2" X 1 1/4"                                                                                                                                                                                                                                                                                                                                                                                                                                      </t>
  </si>
  <si>
    <t xml:space="preserve">BUCHA DE REDUCAO DE FERRO GALVANIZADO, COM ROSCA BSP, DE 2" X 1"                                                                                                                                                                                                                                                                                                                                                                                                                                          </t>
  </si>
  <si>
    <t xml:space="preserve">BUCHA DE REDUCAO DE FERRO GALVANIZADO, COM ROSCA BSP, DE 3" X 1 1/2"                                                                                                                                                                                                                                                                                                                                                                                                                                      </t>
  </si>
  <si>
    <t>73,55</t>
  </si>
  <si>
    <t xml:space="preserve">BUCHA DE REDUCAO DE FERRO GALVANIZADO, COM ROSCA BSP, DE 3" X 1 1/4"                                                                                                                                                                                                                                                                                                                                                                                                                                      </t>
  </si>
  <si>
    <t>71,50</t>
  </si>
  <si>
    <t xml:space="preserve">BUCHA DE REDUCAO DE FERRO GALVANIZADO, COM ROSCA BSP, DE 3" X 2 1/2"                                                                                                                                                                                                                                                                                                                                                                                                                                      </t>
  </si>
  <si>
    <t>71,86</t>
  </si>
  <si>
    <t xml:space="preserve">BUCHA DE REDUCAO DE FERRO GALVANIZADO, COM ROSCA BSP, DE 3" X 2"                                                                                                                                                                                                                                                                                                                                                                                                                                          </t>
  </si>
  <si>
    <t xml:space="preserve">BUCHA DE REDUCAO DE FERRO GALVANIZADO, COM ROSCA BSP, DE 3/4" X 1/2"                                                                                                                                                                                                                                                                                                                                                                                                                                      </t>
  </si>
  <si>
    <t xml:space="preserve">BUCHA DE REDUCAO DE FERRO GALVANIZADO, COM ROSCA BSP, DE 4" X 2 1/2"                                                                                                                                                                                                                                                                                                                                                                                                                                      </t>
  </si>
  <si>
    <t>135,90</t>
  </si>
  <si>
    <t xml:space="preserve">BUCHA DE REDUCAO DE FERRO GALVANIZADO, COM ROSCA BSP, DE 4" X 2"                                                                                                                                                                                                                                                                                                                                                                                                                                          </t>
  </si>
  <si>
    <t xml:space="preserve">BUCHA DE REDUCAO DE FERRO GALVANIZADO, COM ROSCA BSP, DE 4" X 3"                                                                                                                                                                                                                                                                                                                                                                                                                                          </t>
  </si>
  <si>
    <t xml:space="preserve">BUCHA DE REDUCAO DE FERRO GALVANIZADO, COM ROSCA BSP, DE 5" X 4"                                                                                                                                                                                                                                                                                                                                                                                                                                          </t>
  </si>
  <si>
    <t>371,95</t>
  </si>
  <si>
    <t xml:space="preserve">BUCHA DE REDUCAO DE FERRO GALVANIZADO, COM ROSCA BSP, DE 6" X 4"                                                                                                                                                                                                                                                                                                                                                                                                                                          </t>
  </si>
  <si>
    <t>393,00</t>
  </si>
  <si>
    <t xml:space="preserve">BUCHA DE REDUCAO DE FERRO GALVANIZADO, COM ROSCA BSP, DE 6" X 5"                                                                                                                                                                                                                                                                                                                                                                                                                                          </t>
  </si>
  <si>
    <t>421,59</t>
  </si>
  <si>
    <t xml:space="preserve">BUCHA DE REDUCAO DE PVC, SOLDAVEL, CURTA, COM 25 X 20 MM, PARA AGUA FRIA PREDIAL                                                                                                                                                                                                                                                                                                                                                                                                                          </t>
  </si>
  <si>
    <t xml:space="preserve">BUCHA DE REDUCAO DE PVC, SOLDAVEL, CURTA, COM 32 X 25 MM, PARA AGUA FRIA PREDIAL                                                                                                                                                                                                                                                                                                                                                                                                                          </t>
  </si>
  <si>
    <t>0,94</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</si>
  <si>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</si>
  <si>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</si>
  <si>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</si>
  <si>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50 X 40 MM, PARA ESGOTO PREDIAL                                                                                                                                                                                                                                                                                                                                                                                                                                 </t>
  </si>
  <si>
    <t>3,35</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</si>
  <si>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</si>
  <si>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</si>
  <si>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</si>
  <si>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</si>
  <si>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</si>
  <si>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</si>
  <si>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12,42</t>
  </si>
  <si>
    <t xml:space="preserve">BUCHA DE REDUCAO DE PVC, SOLDAVEL, LONGA, COM 60 X 50 MM, PARA AGUA FRIA PREDIAL                                                                                                                                                                                                                                                                                                                                                                                                                          </t>
  </si>
  <si>
    <t xml:space="preserve">BUCHA DE REDUCAO DE PVC, SOLDAVEL, LONGA, COM 75 X 50 MM, PARA AGUA FRIA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</si>
  <si>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</si>
  <si>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</si>
  <si>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</si>
  <si>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 PARA ELETRODUTO                                                                                                                                                                                                                                                                                                                                                                                                                                  </t>
  </si>
  <si>
    <t xml:space="preserve">BUCHA DE REDUCAO EM ALUMINIO, COM ROSCA, DE 1 1/4" X 1/2", PARA ELETRODUTO                                                                                                                                                                                                                                                                                                                                                                                                                                </t>
  </si>
  <si>
    <t>20,10</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</si>
  <si>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</si>
  <si>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</si>
  <si>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</si>
  <si>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</si>
  <si>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</si>
  <si>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</si>
  <si>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</si>
  <si>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</si>
  <si>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</si>
  <si>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</si>
  <si>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</si>
  <si>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45,18</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</si>
  <si>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</si>
  <si>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</si>
  <si>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</si>
  <si>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</si>
  <si>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3/4" X 1/2",  PARA ELETRODUTO                                                                                                                                                                                                                                                                                                                                                                                                                                 </t>
  </si>
  <si>
    <t>5,47</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</si>
  <si>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</si>
  <si>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</si>
  <si>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</si>
  <si>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</si>
  <si>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</si>
  <si>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8,39</t>
  </si>
  <si>
    <t xml:space="preserve">BUCHA DE REDUCAO PVC, ROSCAVEL, 1 1/2" X 3/4"                                                                                                                                                                                                                                                                                                                                                                                                                                                             </t>
  </si>
  <si>
    <t>7,13</t>
  </si>
  <si>
    <t xml:space="preserve">BUCHA DE REDUCAO PVC, ROSCAVEL, 1" X 1/2"                                                                                                                                                                                                                                                                                                                                                                                                                                                                 </t>
  </si>
  <si>
    <t xml:space="preserve">BUCHA DE REDUCAO PVC, ROSCAVEL, 1" X 3/4"                                                                                                                                                                                                                                                                                                                                                                                                                                                                 </t>
  </si>
  <si>
    <t xml:space="preserve">BUCHA DE REDUCAO, CPVC, SOLDAVEL, 22 X 15 MM, PARA AGUA QUENTE                                                                                                                                                                                                                                                                                                                                                                                                                                            </t>
  </si>
  <si>
    <t>1,20</t>
  </si>
  <si>
    <t xml:space="preserve">BUCHA DE REDUCAO, CPVC, SOLDAVEL, 28 X 22 MM, PARA AGUA QUENTE                                                                                                                                                                                                                                                                                                                                                                                                                                            </t>
  </si>
  <si>
    <t>4,18</t>
  </si>
  <si>
    <t xml:space="preserve">BUCHA DE REDUCAO, CPVC, SOLDAVEL, 35 X 28 MM, PARA AGUA QUENTE                                                                                                                                                                                                                                                                                                                                                                                                                                            </t>
  </si>
  <si>
    <t xml:space="preserve">BUCHA DE REDUCAO, CPVC, SOLDAVEL, 42 X 22 MM, PARA AGUA QUENTE                                                                                                                                                                                                                                                                                                                                                                                                                                            </t>
  </si>
  <si>
    <t xml:space="preserve">BUCHA DE REDUCAO, CPVC, SOLDAVEL, 54 X 35 MM, PARA AGUA QUENTE                                                                                                                                                                                                                                                                                                                                                                                                                                            </t>
  </si>
  <si>
    <t>59,03</t>
  </si>
  <si>
    <t xml:space="preserve">BUCHA DE REDUCAO, PPR, DN 25 X 20 MM, PARA AGUA QUENTE PREDIAL                                                                                                                                                                                                                                                                                                                                                                                                                                            </t>
  </si>
  <si>
    <t>4,52</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</si>
  <si>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</si>
  <si>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</si>
  <si>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</si>
  <si>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24,91</t>
  </si>
  <si>
    <t xml:space="preserve">BUCHA DE REDUCAO, PPR, DN 50 X 32 MM, PARA AGUA QUENTE E FRIA PREDIAL                                                                                                                                                                                                                                                                                                                                                                                                                                     </t>
  </si>
  <si>
    <t>18,61</t>
  </si>
  <si>
    <t xml:space="preserve">BUCHA DE REDUCAO, PVC, LONGA, SERIE R, DN 50 X 40 MM, PARA ESGOTO PREDIAL                                                                                                                                                                                                                                                                                                                                                                                                                                 </t>
  </si>
  <si>
    <t>2,20</t>
  </si>
  <si>
    <t xml:space="preserve">BUCHA EM ALUMINIO, COM ROSCA, DE 1 1/4", PARA ELETRODUTO                                                                                                                                                                                                                                                                                                                                                                                                                                                  </t>
  </si>
  <si>
    <t>1,99</t>
  </si>
  <si>
    <t xml:space="preserve">BUCHA EM ALUMINIO, COM ROSCA, DE 1", PARA ELETRODUTO                                                                                                                                                                                                                                                                                                                                                                                                                                                      </t>
  </si>
  <si>
    <t xml:space="preserve">BUCHA EM ALUMINIO, COM ROSCA, DE 1/2", PARA ELETRODUTO                                                                                                                                                                                                                                                                                                                                                                                                                                                    </t>
  </si>
  <si>
    <t xml:space="preserve">BUCHA EM ALUMINIO, COM ROSCA, DE 2 1/2", PARA ELETRODUTO                                                                                                                                                                                                                                                                                                                                                                                                                                                  </t>
  </si>
  <si>
    <t xml:space="preserve">BUCHA EM ALUMINIO, COM ROSCA, DE 2", PARA ELETRODUTO                                                                                                                                                                                                                                                                                                                                                                                                                                                      </t>
  </si>
  <si>
    <t>5,28</t>
  </si>
  <si>
    <t xml:space="preserve">BUCHA EM ALUMINIO, COM ROSCA, DE 3", PARA ELETRODUTO                                                                                                                                                                                                                                                                                                                                                                                                                                                      </t>
  </si>
  <si>
    <t xml:space="preserve">BUCHA EM ALUMINIO, COM ROSCA, DE 3/4", PARA ELETRODUTO                                                                                                                                                                                                                                                                                                                                                                                                                                                    </t>
  </si>
  <si>
    <t xml:space="preserve">BUCHA EM ALUMINIO, COM ROSCA, DE 3/8", PARA ELETRODUTO                                                                                                                                                                                                                                                                                                                                                                                                                                                    </t>
  </si>
  <si>
    <t xml:space="preserve">BUCHA EM ALUMINIO, COM ROSCA, DE 4", PARA ELETRODUTO                                                                                                                                                                                                                                                                                                                                                                                                                                                      </t>
  </si>
  <si>
    <t xml:space="preserve">CABECEIRA DIREITA OU ESQUERDA, PVC, PARA CALHA PLUVIAL, DIAMETRO ENTRE *119 E 170* MM, PARA DRENAGEM PLUVIAL PREDIAL                                                                                                                                                                                                                                                                                                                                                                                      </t>
  </si>
  <si>
    <t>17,78</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</si>
  <si>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</si>
  <si>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</si>
  <si>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7,21</t>
  </si>
  <si>
    <t xml:space="preserve">CABECOTE PARA ENTRADA DE LINHA DE ALIMENTACAO PARA ELETRODUTO, EM LIGA DE ALUMINIO COM ACABAMENTO ANTI CORROSIVO, COM FIXACAO POR ENCAIXE LISO DE 360 GRAUS, DE 1"                                                                                                                                                                                                                                                                                                                                        </t>
  </si>
  <si>
    <t>4,93</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</si>
  <si>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</si>
  <si>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</si>
  <si>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</si>
  <si>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</si>
  <si>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</si>
  <si>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</si>
  <si>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4"                                                                                                                                                                                                                                                                                                                                        </t>
  </si>
  <si>
    <t xml:space="preserve">CABIDE/GANCHO DE BANHEIRO SIMPLES EM METAL CROMADO                                                                                                                                                                                                                                                                                                                                                                                                                                                        </t>
  </si>
  <si>
    <t>57,25</t>
  </si>
  <si>
    <t xml:space="preserve">CABO COAXIAL RG11 95% DE MALHA                                                                                                                                                                                                                                                                                                                                                                                                                                                                            </t>
  </si>
  <si>
    <t>20,92</t>
  </si>
  <si>
    <t xml:space="preserve">CABO COAXIAL RG59 95% DE MALHA                                                                                                                                                                                                                                                                                                                                                                                                                                                                            </t>
  </si>
  <si>
    <t>1,87</t>
  </si>
  <si>
    <t xml:space="preserve">CABO COAXIAL RG6 95% DE MALHA                                                                                                                                                                                                                                                                                                                                                                                                                                                                             </t>
  </si>
  <si>
    <t>1,95</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</si>
  <si>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</si>
  <si>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</si>
  <si>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</si>
  <si>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82,98</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</si>
  <si>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</si>
  <si>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</si>
  <si>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</si>
  <si>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</si>
  <si>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</si>
  <si>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</si>
  <si>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</si>
  <si>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</si>
  <si>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</si>
  <si>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</si>
  <si>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</si>
  <si>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</si>
  <si>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</si>
  <si>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5,57</t>
  </si>
  <si>
    <t xml:space="preserve">CABO DE COBRE NU 10 MM2 MEIO-DURO                                                                                                                                                                                                                                                                                                                                                                                                                                                                         </t>
  </si>
  <si>
    <t>10,20</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</si>
  <si>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</si>
  <si>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</si>
  <si>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</si>
  <si>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</si>
  <si>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</si>
  <si>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</si>
  <si>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</si>
  <si>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</si>
  <si>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</si>
  <si>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</si>
  <si>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</si>
  <si>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</si>
  <si>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1,14</t>
  </si>
  <si>
    <t xml:space="preserve">CABO DE COBRE, FLEXIVEL, CLASSE 4 OU 5, ISOLACAO EM PVC/A, ANTICHAMA BWF-B, 1 CONDUTOR, 450/750 V, SECAO NOMINAL 1,5 MM2                                                                                                                                                                                                                                                                                                                                                                                  </t>
  </si>
  <si>
    <t>1,37</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</si>
  <si>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</si>
  <si>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</si>
  <si>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</si>
  <si>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</si>
  <si>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</si>
  <si>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</si>
  <si>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</si>
  <si>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</si>
  <si>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</si>
  <si>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</si>
  <si>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</si>
  <si>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</si>
  <si>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</si>
  <si>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</si>
  <si>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</si>
  <si>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</si>
  <si>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</si>
  <si>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</si>
  <si>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</si>
  <si>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14,97</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</si>
  <si>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</si>
  <si>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</si>
  <si>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</si>
  <si>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</si>
  <si>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23,22</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</si>
  <si>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</si>
  <si>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</si>
  <si>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</si>
  <si>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</si>
  <si>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</si>
  <si>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</si>
  <si>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</si>
  <si>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</si>
  <si>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</si>
  <si>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RIGIDO, CLASSE 2, ISOLACAO EM PVC, ANTI-CHAMA BWF-B, 1 CONDUTOR, 450/750 V, DIAMETRO 120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</si>
  <si>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</si>
  <si>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</si>
  <si>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</si>
  <si>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</si>
  <si>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</si>
  <si>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</si>
  <si>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</si>
  <si>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</si>
  <si>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</si>
  <si>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</si>
  <si>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</si>
  <si>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</si>
  <si>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</si>
  <si>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5,65</t>
  </si>
  <si>
    <t xml:space="preserve">CABO DE REDE, PAR TRANCADO U/UTP, 4 PARES, CATEGORIA 6 (CAT 6), ISOLAMENTO PVC (CM)                                                                                                                                                                                                                                                                                                                                                                                                                       </t>
  </si>
  <si>
    <t xml:space="preserve">CABO DE REDE, PAR TRANCADO UTP, 4 PARES, CATEGORIA 6 (CAT 6), ISOLAMENTO PVC (LSZH)                                                                                                                                                                                                                                                                                                                                                                                                                       </t>
  </si>
  <si>
    <t>8,14</t>
  </si>
  <si>
    <t xml:space="preserve">CABO ELETRONICO CATEGORIA 6A U/UTP 23AWG X 4P                                                                                                                                                                                                                                                                                                                                                                                                                                                             </t>
  </si>
  <si>
    <t>21,43</t>
  </si>
  <si>
    <t xml:space="preserve">CABO FLEXIVEL PVC 750 V, 2 CONDUTORES DE 1,5 MM2                                                                                                                                                                                                                                                                                                                                                                                                                                                          </t>
  </si>
  <si>
    <t xml:space="preserve">CABO FLEXIVEL PVC 750 V, 2 CONDUTORES DE 4,0 MM2                                                                                                                                                                                                                                                                                                                                                                                                                                                          </t>
  </si>
  <si>
    <t>9,79</t>
  </si>
  <si>
    <t xml:space="preserve">CABO FLEXIVEL PVC 750 V, 2 CONDUTORES DE 6,0 MM2                                                                                                                                                                                                                                                                                                                                                                                                                                                          </t>
  </si>
  <si>
    <t xml:space="preserve">CABO FLEXIVEL PVC 750 V, 3 CONDUTORES DE 1,5 MM2                                                                                                                                                                                                                                                                                                                                                                                                                                                          </t>
  </si>
  <si>
    <t xml:space="preserve">CABO FLEXIVEL PVC 750 V, 3 CONDUTORES DE 4,0 MM2                                                                                                                                                                                                                                                                                                                                                                                                                                                          </t>
  </si>
  <si>
    <t>13,50</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</si>
  <si>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</si>
  <si>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</si>
  <si>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</si>
  <si>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</si>
  <si>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</si>
  <si>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</si>
  <si>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</si>
  <si>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</si>
  <si>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</si>
  <si>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</si>
  <si>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</si>
  <si>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</si>
  <si>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12,65</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</si>
  <si>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</si>
  <si>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</si>
  <si>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</si>
  <si>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</si>
  <si>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</si>
  <si>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0,73</t>
  </si>
  <si>
    <t xml:space="preserve">CABO TELEFONICO CCI 50, 2 PARES, USO INTERNO, SEM BLINDAGEM                                                                                                                                                                                                                                                                                                                                                                                                                                               </t>
  </si>
  <si>
    <t xml:space="preserve">CABO TELEFONICO CCI 50, 3 PARES, USO INTERNO, SEM BLINDAGEM                                                                                                                                                                                                                                                                                                                                                                                                                                               </t>
  </si>
  <si>
    <t>1,48</t>
  </si>
  <si>
    <t xml:space="preserve">CABO TELEFONICO CCI 50, 4 PARES, USO INTERNO, SEM BLINDAGEM                                                                                                                                                                                                                                                                                                                                                                                                                                               </t>
  </si>
  <si>
    <t>2,25</t>
  </si>
  <si>
    <t xml:space="preserve">CABO TELEFONICO CCI 50, 5 PARES, USO INTERNO, SEM BLINDAGEM                                                                                                                                                                                                                                                                                                                                                                                                                                               </t>
  </si>
  <si>
    <t>2,74</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</si>
  <si>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</si>
  <si>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</si>
  <si>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</si>
  <si>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</si>
  <si>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</si>
  <si>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</si>
  <si>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</si>
  <si>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</si>
  <si>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</si>
  <si>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</si>
  <si>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</si>
  <si>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18,29</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</si>
  <si>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</si>
  <si>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</si>
  <si>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</si>
  <si>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</si>
  <si>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</si>
  <si>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</si>
  <si>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29,10</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</si>
  <si>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</si>
  <si>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</si>
  <si>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5 X 5 CM EM PINUS, MISTA OU EQUIVALENTE DA REGIAO - BRUTA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</si>
  <si>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</si>
  <si>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</si>
  <si>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</si>
  <si>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</si>
  <si>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</si>
  <si>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</si>
  <si>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</si>
  <si>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</si>
  <si>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</si>
  <si>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</si>
  <si>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</si>
  <si>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</si>
  <si>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</si>
  <si>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</si>
  <si>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</si>
  <si>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</si>
  <si>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</si>
  <si>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</si>
  <si>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</si>
  <si>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</si>
  <si>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</si>
  <si>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</si>
  <si>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</si>
  <si>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</si>
  <si>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</si>
  <si>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</si>
  <si>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</si>
  <si>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</si>
  <si>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</si>
  <si>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</si>
  <si>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</si>
  <si>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</si>
  <si>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</si>
  <si>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</si>
  <si>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</si>
  <si>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</si>
  <si>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</si>
  <si>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</si>
  <si>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</si>
  <si>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</si>
  <si>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</si>
  <si>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</si>
  <si>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</si>
  <si>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</si>
  <si>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</si>
  <si>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</si>
  <si>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</si>
  <si>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</si>
  <si>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</si>
  <si>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</si>
  <si>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</si>
  <si>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1,50</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</si>
  <si>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</si>
  <si>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</si>
  <si>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</si>
  <si>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</si>
  <si>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</si>
  <si>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</si>
  <si>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</si>
  <si>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</si>
  <si>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</si>
  <si>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</si>
  <si>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</si>
  <si>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</si>
  <si>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</si>
  <si>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</si>
  <si>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</si>
  <si>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</si>
  <si>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</si>
  <si>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</si>
  <si>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21,41</t>
  </si>
  <si>
    <t xml:space="preserve">CAIXA DE PASSAGEM METALICA, DE SOBREPOR, COM TAMPA APARAFUSADA, DIMENSOES 35 X 35 X *12* CM                                                                                                                                                                                                                                                                                                                                                                                                               </t>
  </si>
  <si>
    <t xml:space="preserve">CAIXA DE PASSAGEM, EM PVC, DE 4" X 2", PARA ELETRODUTO FLEXIVEL CORRUGADO                                                                                                                                                                                                                                                                                                                                                                                                                                 </t>
  </si>
  <si>
    <t>3,10</t>
  </si>
  <si>
    <t xml:space="preserve">CAIXA DE PASSAGEM, EM PVC, DE 4" X 4", PARA ELETRODUTO FLEXIVEL CORRUGADO                                                                                                                                                                                                                                                                                                                                                                                                                                 </t>
  </si>
  <si>
    <t xml:space="preserve">CAIXA DE PASSAGEM/ LUZ / TELEFONIA, DE EMBUTIR, EM CHAPA DE ACO GALVANIZADO, DIMENSOES 120 X 120 X *12* CM (PADRAO CONCESSIONARIA LOCAL)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</si>
  <si>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</si>
  <si>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</si>
  <si>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</si>
  <si>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</si>
  <si>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</si>
  <si>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</si>
  <si>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</si>
  <si>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</si>
  <si>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</si>
  <si>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</si>
  <si>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</si>
  <si>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</si>
  <si>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</si>
  <si>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</si>
  <si>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</si>
  <si>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</si>
  <si>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</si>
  <si>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</si>
  <si>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</si>
  <si>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</si>
  <si>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</si>
  <si>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</si>
  <si>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0,10</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</si>
  <si>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</si>
  <si>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</si>
  <si>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</si>
  <si>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</si>
  <si>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</si>
  <si>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</si>
  <si>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</si>
  <si>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</si>
  <si>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</si>
  <si>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</si>
  <si>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</si>
  <si>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</si>
  <si>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</si>
  <si>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</si>
  <si>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14,11</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</si>
  <si>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</si>
  <si>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</si>
  <si>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</si>
  <si>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</si>
  <si>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</si>
  <si>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2,23</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</si>
  <si>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</si>
  <si>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</si>
  <si>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</si>
  <si>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</si>
  <si>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</si>
  <si>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</si>
  <si>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</si>
  <si>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</si>
  <si>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</si>
  <si>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</si>
  <si>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</si>
  <si>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</si>
  <si>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</si>
  <si>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</si>
  <si>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</si>
  <si>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</si>
  <si>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14 X 19 X 19 CM (CLASSE C - NBR 6136)                                                                                                                                                                                                                                                                                                                                                                                                                                                </t>
  </si>
  <si>
    <t xml:space="preserve">CANALETA DE CONCRETO 19 X 19 X 19 CM (CLASSE C - NBR 6136)                                                                                                                                                                                                                                                                                                                                                                                                                                                </t>
  </si>
  <si>
    <t>2,70</t>
  </si>
  <si>
    <t xml:space="preserve">CANALETA DE CONCRETO 9 X 19 X 19 CM (CLASSE C - NBR 6136)                                                                                                                                                                                                                                                                                                                                                                                                                                                 </t>
  </si>
  <si>
    <t>1,52</t>
  </si>
  <si>
    <t xml:space="preserve">CANALETA DE CONCRETO ESTRUTURAL 14 X 19 X 29 CM, FBK 14 MPA (NBR 6136)                                                                                                                                                                                                                                                                                                                                                                                                                                    </t>
  </si>
  <si>
    <t>4,69</t>
  </si>
  <si>
    <t xml:space="preserve">CANALETA DE CONCRETO ESTRUTURAL 14 X 19 X 29 CM, FBK 4,5 MPA (NBR 6136)                                                                                                                                                                                                                                                                                                                                                                                                                                   </t>
  </si>
  <si>
    <t>3,90</t>
  </si>
  <si>
    <t xml:space="preserve">CANALETA DE CONCRETO ESTRUTURAL 14 X 19 X 39 CM, FBK 14 MPA (NBR 6136)                                                                                                                                                                                                                                                                                                                                                                                                                                    </t>
  </si>
  <si>
    <t xml:space="preserve">CANALETA DE CONCRETO ESTRUTURAL 14 X 19 X 39 CM, FBK 4,5 MPA (NBR 6136)                                                                                                                                                                                                                                                                                                                                                                                                                                   </t>
  </si>
  <si>
    <t>3,92</t>
  </si>
  <si>
    <t>2,64</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</si>
  <si>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</si>
  <si>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</si>
  <si>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</si>
  <si>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</si>
  <si>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</si>
  <si>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</si>
  <si>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</si>
  <si>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</si>
  <si>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</si>
  <si>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</si>
  <si>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21,42</t>
  </si>
  <si>
    <t xml:space="preserve">CAP OU TAMPAO DE FERRO GALVANIZADO, COM ROSCA BSP, DE 1 1/4"                                                                                                                                                                                                                                                                                                                                                                                                                                              </t>
  </si>
  <si>
    <t>17,35</t>
  </si>
  <si>
    <t xml:space="preserve">CAP OU TAMPAO DE FERRO GALVANIZADO, COM ROSCA BSP, DE 1"                                                                                                                                                                                                                                                                                                                                                                                                                                                  </t>
  </si>
  <si>
    <t>11,37</t>
  </si>
  <si>
    <t xml:space="preserve">CAP OU TAMPAO DE FERRO GALVANIZADO, COM ROSCA BSP, DE 1/2"                                                                                                                                                                                                                                                                                                                                                                                                                                                </t>
  </si>
  <si>
    <t>6,03</t>
  </si>
  <si>
    <t xml:space="preserve">CAP OU TAMPAO DE FERRO GALVANIZADO, COM ROSCA BSP, DE 1/4"                                                                                                                                                                                                                                                                                                                                                                                                                                                </t>
  </si>
  <si>
    <t>5,86</t>
  </si>
  <si>
    <t xml:space="preserve">CAP OU TAMPAO DE FERRO GALVANIZADO, COM ROSCA BSP, DE 2 1/2"                                                                                                                                                                                                                                                                                                                                                                                                                                              </t>
  </si>
  <si>
    <t>55,80</t>
  </si>
  <si>
    <t xml:space="preserve">CAP OU TAMPAO DE FERRO GALVANIZADO, COM ROSCA BSP, DE 2"                                                                                                                                                                                                                                                                                                                                                                                                                                                  </t>
  </si>
  <si>
    <t>30,94</t>
  </si>
  <si>
    <t xml:space="preserve">CAP OU TAMPAO DE FERRO GALVANIZADO, COM ROSCA BSP, DE 3"                                                                                                                                                                                                                                                                                                                                                                                                                                                  </t>
  </si>
  <si>
    <t>79,55</t>
  </si>
  <si>
    <t xml:space="preserve">CAP OU TAMPAO DE FERRO GALVANIZADO, COM ROSCA BSP, DE 3/4"                                                                                                                                                                                                                                                                                                                                                                                                                                                </t>
  </si>
  <si>
    <t>7,80</t>
  </si>
  <si>
    <t xml:space="preserve">CAP OU TAMPAO DE FERRO GALVANIZADO, COM ROSCA BSP, DE 3/8"                                                                                                                                                                                                                                                                                                                                                                                                                                                </t>
  </si>
  <si>
    <t xml:space="preserve">CAP OU TAMPAO DE FERRO GALVANIZADO, COM ROSCA BSP, DE 4"                                                                                                                                                                                                                                                                                                                                                                                                                                                  </t>
  </si>
  <si>
    <t>133,06</t>
  </si>
  <si>
    <t xml:space="preserve">CAP PPR DN 20 MM, PARA AGUA QUENTE PREDIAL                                                                                                                                                                                                                                                                                                                                                                                                                                                                </t>
  </si>
  <si>
    <t>2,67</t>
  </si>
  <si>
    <t xml:space="preserve">CAP PPR DN 25 MM, PARA AGUA QUENTE PREDIAL                                                                                                                                                                                                                                                                                                                                                                                                                                                                </t>
  </si>
  <si>
    <t>4,00</t>
  </si>
  <si>
    <t xml:space="preserve">CAP PVC, ROSCAVEL, 1/2", PARA AGUA FRIA PREDIAL                                                                                                                                                                                                                                                                                                                                                                                                                                                           </t>
  </si>
  <si>
    <t>1,72</t>
  </si>
  <si>
    <t xml:space="preserve">CAP PVC, SERIE R, DN 100 MM, PARA ESGOTO PREDIAL                                                                                                                                                                                                                                                                                                                                                                                                                                                          </t>
  </si>
  <si>
    <t xml:space="preserve">CAP PVC, SERIE R, DN 150 MM, PARA ESGOTO PREDIAL                                                                                                                                                                                                                                                                                                                                                                                                                                                          </t>
  </si>
  <si>
    <t xml:space="preserve">CAP PVC, SERIE R, DN 75 MM, PARA ESGOTO PREDIAL                                                                                                                                                                                                                                                                                                                                                                                                                                                           </t>
  </si>
  <si>
    <t xml:space="preserve">CAP PVC, SOLDAVEL, 20 MM, PARA AGUA FRIA PREDIAL                                                                                                                                                                                                                                                                                                                                                                                                                                                          </t>
  </si>
  <si>
    <t>1,23</t>
  </si>
  <si>
    <t xml:space="preserve">CAP PVC, SOLDAVEL, 25 MM, PARA AGUA FRIA PREDIAL                                                                                                                                                                                                                                                                                                                                                                                                                                                          </t>
  </si>
  <si>
    <t xml:space="preserve">CAP PVC, SOLDAVEL, 32 MM, PARA AGUA FRIA PREDIAL                                                                                                                                                                                                                                                                                                                                                                                                                                                          </t>
  </si>
  <si>
    <t>2,01</t>
  </si>
  <si>
    <t xml:space="preserve">CAP PVC, SOLDAVEL, 40 MM, PARA AGUA FRIA PREDIAL                                                                                                                                                                                                                                                                                                                                                                                                                                                          </t>
  </si>
  <si>
    <t>3,86</t>
  </si>
  <si>
    <t xml:space="preserve">CAP PVC, SOLDAVEL, 50 MM, PARA AGUA FRIA PREDIAL                                                                                                                                                                                                                                                                                                                                                                                                                                                          </t>
  </si>
  <si>
    <t xml:space="preserve">CAP PVC, SOLDAVEL, 60 MM, PARA AGUA FRIA PREDIAL                                                                                                                                                                                                                                                                                                                                                                                                                                                          </t>
  </si>
  <si>
    <t xml:space="preserve">CAP PVC, SOLDAVEL, 75 MM, PARA AGUA FRIA PREDIAL                                                                                                                                                                                                                                                                                                                                                                                                                                                          </t>
  </si>
  <si>
    <t>20,52</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</si>
  <si>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</si>
  <si>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</si>
  <si>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</si>
  <si>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</si>
  <si>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</si>
  <si>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</si>
  <si>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</si>
  <si>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</si>
  <si>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</si>
  <si>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</si>
  <si>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</si>
  <si>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</si>
  <si>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</si>
  <si>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</si>
  <si>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</si>
  <si>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</si>
  <si>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</si>
  <si>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</si>
  <si>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</si>
  <si>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</si>
  <si>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</si>
  <si>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</si>
  <si>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</si>
  <si>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</si>
  <si>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</si>
  <si>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</si>
  <si>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</si>
  <si>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</si>
  <si>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</si>
  <si>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</si>
  <si>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</si>
  <si>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</si>
  <si>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</si>
  <si>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</si>
  <si>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4,96</t>
  </si>
  <si>
    <t xml:space="preserve">T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</si>
  <si>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</si>
  <si>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</si>
  <si>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</si>
  <si>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</si>
  <si>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4X2, PESO BRUTO TOTAL COMBINADO 49000 KG, CAPACIDADE MAXIMA DE TRACAO *66000* KG, POTENCIA *360*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</si>
  <si>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</si>
  <si>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</si>
  <si>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</si>
  <si>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</si>
  <si>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</si>
  <si>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</si>
  <si>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</si>
  <si>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</si>
  <si>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</si>
  <si>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</si>
  <si>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</si>
  <si>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</si>
  <si>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9,05</t>
  </si>
  <si>
    <t xml:space="preserve">CHAPA DE ACO FINA A FRIO BITOLA MSG 20, E = 0,90 MM (7,20 KG/M2)                                                                                                                                                                                                                                                                                                                                                                                                                                          </t>
  </si>
  <si>
    <t>9,92</t>
  </si>
  <si>
    <t xml:space="preserve">CHAPA DE ACO FINA A FRIO BITOLA MSG 24, E = 0,60 MM (4,80 KG/M2)                                                                                                                                                                                                                                                                                                                                                                                                                                          </t>
  </si>
  <si>
    <t>10,56</t>
  </si>
  <si>
    <t xml:space="preserve">CHAPA DE ACO FINA A FRIO BITOLA MSG 26, E = 0,45 MM (3,60 KG/M2)                                                                                                                                                                                                                                                                                                                                                                                                                                          </t>
  </si>
  <si>
    <t>9,94</t>
  </si>
  <si>
    <t xml:space="preserve">CHAPA DE ACO FINA A QUENTE BITOLA MSG 13, E = 2,25 MM (18,00 KG/M2)                                                                                                                                                                                                                                                                                                                                                                                                                                       </t>
  </si>
  <si>
    <t>9,20</t>
  </si>
  <si>
    <t xml:space="preserve">CHAPA DE ACO FINA A QUENTE BITOLA MSG 14, E = 2,00 MM (16,0 KG/M2)                                                                                                                                                                                                                                                                                                                                                                                                                                        </t>
  </si>
  <si>
    <t xml:space="preserve">CHAPA DE ACO FINA A QUENTE BITOLA MSG 16, E = 1,50 MM (12,00 KG/M2)                                                                                                                                                                                                                                                                                                                                                                                                                                       </t>
  </si>
  <si>
    <t>9,73</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</si>
  <si>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</si>
  <si>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</si>
  <si>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</si>
  <si>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</si>
  <si>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</si>
  <si>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</si>
  <si>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</si>
  <si>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10,82</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</si>
  <si>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</si>
  <si>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</si>
  <si>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</si>
  <si>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</si>
  <si>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8,94</t>
  </si>
  <si>
    <t>10,40</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</si>
  <si>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</si>
  <si>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</si>
  <si>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</si>
  <si>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</si>
  <si>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</si>
  <si>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</si>
  <si>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</si>
  <si>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</si>
  <si>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</si>
  <si>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</si>
  <si>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</si>
  <si>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</si>
  <si>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</si>
  <si>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</si>
  <si>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</si>
  <si>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</si>
  <si>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</si>
  <si>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</si>
  <si>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30,13</t>
  </si>
  <si>
    <t xml:space="preserve">CHAPA DE MDF CRU, E = 18 MM, DE *2,75 X 1,85* M                                                                                                                                                                                                                                                                                                                                                                                                                                                           </t>
  </si>
  <si>
    <t xml:space="preserve">CHAPA DE MDF CRU, E = 20 MM, DE *2,75 X 1,85* M                                                                                                                                                                                                                                                                                                                                                                                                                                                           </t>
  </si>
  <si>
    <t>48,88</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</si>
  <si>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</si>
  <si>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</si>
  <si>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</si>
  <si>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</si>
  <si>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</si>
  <si>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</si>
  <si>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</si>
  <si>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</si>
  <si>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</si>
  <si>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</si>
  <si>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</si>
  <si>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31,44</t>
  </si>
  <si>
    <t>35,78</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</si>
  <si>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</si>
  <si>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</si>
  <si>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27,68</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</si>
  <si>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</si>
  <si>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</si>
  <si>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</si>
  <si>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</si>
  <si>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</si>
  <si>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</si>
  <si>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</si>
  <si>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</si>
  <si>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</si>
  <si>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</si>
  <si>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</si>
  <si>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</si>
  <si>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</si>
  <si>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20,40</t>
  </si>
  <si>
    <t xml:space="preserve">CINTA CIRCULAR EM ACO GALVANIZADO DE 210 MM DE DIAMETRO PARA INSTALACAO DE TRANSFORMADOR EM POSTE DE CONCRETO                                                                                                                                                                                                                                                                                                                                                                                             </t>
  </si>
  <si>
    <t xml:space="preserve">COBRE ELETROLITICO EM BARRA OU CHAPA                                                                                                                                                                                                                                                                                                                                                                                                                                                                      </t>
  </si>
  <si>
    <t xml:space="preserve">COLA BRANCA BASE PVA                                                                                                                                                                                                                                                                                                                                                                                                                                                                                      </t>
  </si>
  <si>
    <t>34,15</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</si>
  <si>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</si>
  <si>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</si>
  <si>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</si>
  <si>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</si>
  <si>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</si>
  <si>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</si>
  <si>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</si>
  <si>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9,31</t>
  </si>
  <si>
    <t xml:space="preserve">COLAR TOMADA PVC, COM TRAVAS, SAIDA COM ROSCA, DE 60 MM X 1/2" OU 60 MM X 3/4", PARA LIGACAO PREDIAL DE AGUA                                                                                                                                                                                                                                                                                                                                                                                              </t>
  </si>
  <si>
    <t>9,11</t>
  </si>
  <si>
    <t xml:space="preserve">COLAR TOMADA PVC, COM TRAVAS, SAIDA COM ROSCA, DE 75 MM X 1/2" OU 75 MM X 3/4", PARA LIGACAO PREDIAL DE AGUA                                                                                                                                                                                                                                                                                                                                                                                              </t>
  </si>
  <si>
    <t xml:space="preserve">COLAR TOMADA PVC, COM TRAVAS, SAIDA COM ROSCA, DE 85 MM X 1/2" OU 85 MM X 3/4", PARA LIGACAO PREDIAL DE AGUA                                                                                                                                                                                                                                                                                                                                                                                              </t>
  </si>
  <si>
    <t>11,40</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</si>
  <si>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</si>
  <si>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</si>
  <si>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</si>
  <si>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</si>
  <si>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</si>
  <si>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</si>
  <si>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</si>
  <si>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</si>
  <si>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</si>
  <si>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61,65</t>
  </si>
  <si>
    <t xml:space="preserve">COMPENSADO NAVAL - CHAPA/PAINEL EM MADEIRA COMPENSADA PRENSADA, DE 2200 X 1600 MM, E = 12 MM                                                                                                                                                                                                                                                                                                                                                                                                              </t>
  </si>
  <si>
    <t xml:space="preserve">COMPENSADO NAVAL - CHAPA/PAINEL EM MADEIRA COMPENSADA PRENSADA, DE 2200 X 1600 MM, E = 15 MM                                                                                                                                                                                                                                                                                                                                                                                                              </t>
  </si>
  <si>
    <t>76,22</t>
  </si>
  <si>
    <t xml:space="preserve">COMPENSADO NAVAL - CHAPA/PAINEL EM MADEIRA COMPENSADA PRENSADA, DE 2200 X 1600 MM, E = 18 MM                                                                                                                                                                                                                                                                                                                                                                                                              </t>
  </si>
  <si>
    <t>91,96</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</si>
  <si>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</si>
  <si>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</si>
  <si>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</si>
  <si>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</si>
  <si>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</si>
  <si>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</si>
  <si>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</si>
  <si>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</si>
  <si>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</si>
  <si>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</si>
  <si>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</si>
  <si>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</si>
  <si>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</si>
  <si>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</si>
  <si>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</si>
  <si>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</si>
  <si>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</si>
  <si>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</si>
  <si>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</si>
  <si>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</si>
  <si>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</si>
  <si>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</si>
  <si>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</si>
  <si>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</si>
  <si>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</si>
  <si>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</si>
  <si>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</si>
  <si>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</si>
  <si>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</si>
  <si>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</si>
  <si>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</si>
  <si>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</si>
  <si>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</si>
  <si>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</si>
  <si>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</si>
  <si>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</si>
  <si>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</si>
  <si>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</si>
  <si>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</si>
  <si>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</si>
  <si>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</si>
  <si>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</si>
  <si>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</si>
  <si>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</si>
  <si>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 COM TAMPA CEGA                                                                                                                                                                                                                                                                                                                                                                                                                              </t>
  </si>
  <si>
    <t>16,91</t>
  </si>
  <si>
    <t xml:space="preserve">CONDULETE DE ALUMINIO TIPO B, PARA ELETRODUTO ROSCAVEL DE 1/2", COM TAMPA CEGA                                                                                                                                                                                                                                                                                                                                                                                                                            </t>
  </si>
  <si>
    <t>13,01</t>
  </si>
  <si>
    <t xml:space="preserve">CONDULETE DE ALUMINIO TIPO B, PARA ELETRODUTO ROSCAVEL DE 3/4", COM TAMPA CEGA                                                                                                                                                                                                                                                                                                                                                                                                                            </t>
  </si>
  <si>
    <t>13,21</t>
  </si>
  <si>
    <t xml:space="preserve">CONDULETE DE ALUMINIO TIPO C, PARA ELETRODUTO ROSCAVEL DE 1", COM TAMPA CEGA                                                                                                                                                                                                                                                                                                                                                                                                                              </t>
  </si>
  <si>
    <t xml:space="preserve">CONDULETE DE ALUMINIO TIPO C, PARA ELETRODUTO ROSCAVEL DE 1/2",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</si>
  <si>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</si>
  <si>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</si>
  <si>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</si>
  <si>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COM TAMPA CEGA                                                                                                                                                                                                                                                                                                                                                                                                                              </t>
  </si>
  <si>
    <t xml:space="preserve">CONDULETE DE ALUMINIO TIPO E, PARA ELETRODUTO ROSCAVEL DE 1/2", COM TAMPA CEGA                                                                                                                                                                                                                                                                                                                                                                                                                            </t>
  </si>
  <si>
    <t xml:space="preserve">CONDULETE DE ALUMINIO TIPO E, PARA ELETRODUTO ROSCAVEL DE 2", COM TAMPA CEGA                                                                                                                                                                                                                                                                                                                                                                                                                              </t>
  </si>
  <si>
    <t xml:space="preserve">CONDULETE DE ALUMINIO TIPO E, PARA ELETRODUTO ROSCAVEL DE 3", COM TAMPA CEGA                                                                                                                                                                                                                                                                                                                                                                                                                              </t>
  </si>
  <si>
    <t xml:space="preserve">CONDULETE DE ALUMINIO TIPO E, PARA ELETRODUTO ROSCAVEL DE 3/4", COM TAMPA CEGA                                                                                                                                                                                                                                                                                                                                                                                                                            </t>
  </si>
  <si>
    <t>11,34</t>
  </si>
  <si>
    <t xml:space="preserve">CONDULETE DE ALUMINIO TIPO E, PARA ELETRODUTO ROSCAVEL DE 4", COM TAMPA CEGA                                                                                                                                                                                                                                                                                                                                                                                                                              </t>
  </si>
  <si>
    <t xml:space="preserve">CONDULETE DE ALUMINIO TIPO LR, PARA ELETRODUTO ROSCAVEL DE 1 1/2", COM TAMPA CEGA                                                                                                                                                                                                                                                                                                                                                                                                                         </t>
  </si>
  <si>
    <t>35,90</t>
  </si>
  <si>
    <t xml:space="preserve">CONDULETE DE ALUMINIO TIPO LR, PARA ELETRODUTO ROSCAVEL DE 1 1/4", COM TAMPA CEGA                                                                                                                                                                                                                                                                                                                                                                                                                         </t>
  </si>
  <si>
    <t xml:space="preserve">CONDULETE DE ALUMINIO TIPO LR, PARA ELETRODUTO ROSCAVEL DE 1", COM TAMPA CEGA                                                                                                                                                                                                                                                                                                                                                                                                                             </t>
  </si>
  <si>
    <t>18,42</t>
  </si>
  <si>
    <t xml:space="preserve">CONDULETE DE ALUMINIO TIPO LR, PARA ELETRODUTO ROSCAVEL DE 1/2", COM TAMPA CEGA                                                                                                                                                                                                                                                                                                                                                                                                                           </t>
  </si>
  <si>
    <t xml:space="preserve">CONDULETE DE ALUMINIO TIPO LR, PARA ELETRODUTO ROSCAVEL DE 2", COM TAMPA CEGA                                                                                                                                                                                                                                                                                                                                                                                                                             </t>
  </si>
  <si>
    <t>54,68</t>
  </si>
  <si>
    <t xml:space="preserve">CONDULETE DE ALUMINIO TIPO LR, PARA ELETRODUTO ROSCAVEL DE 3", COM TAMPA CEGA                                                                                                                                                                                                                                                                                                                                                                                                                             </t>
  </si>
  <si>
    <t xml:space="preserve">CONDULETE DE ALUMINIO TIPO LR, PARA ELETRODUTO ROSCAVEL DE 3/4",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</si>
  <si>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</si>
  <si>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</si>
  <si>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</si>
  <si>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 COM TAMPA CEGA                                                                                                                                                                                                                                                                                                                                                                                                                              </t>
  </si>
  <si>
    <t xml:space="preserve">CONDULETE DE ALUMINIO TIPO T, PARA ELETRODUTO ROSCAVEL DE 1/2", COM TAMPA CEGA                                                                                                                                                                                                                                                                                                                                                                                                                            </t>
  </si>
  <si>
    <t xml:space="preserve">CONDULETE DE ALUMINIO TIPO T, PARA ELETRODUTO ROSCAVEL DE 2", COM TAMPA CEGA                                                                                                                                                                                                                                                                                                                                                                                                                              </t>
  </si>
  <si>
    <t xml:space="preserve">CONDULETE DE ALUMINIO TIPO T, PARA ELETRODUTO ROSCAVEL DE 3", COM TAMPA CEGA                                                                                                                                                                                                                                                                                                                                                                                                                              </t>
  </si>
  <si>
    <t xml:space="preserve">CONDULETE DE ALUMINIO TIPO T, PARA ELETRODUTO ROSCAVEL DE 3/4",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</si>
  <si>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</si>
  <si>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</si>
  <si>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</si>
  <si>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</si>
  <si>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 COM TAMPA CEGA                                                                                                                                                                                                                                                                                                                                                                                                                              </t>
  </si>
  <si>
    <t xml:space="preserve">CONDULETE DE ALUMINIO TIPO X, PARA ELETRODUTO ROSCAVEL DE 1/2", COM TAMPA CEGA                                                                                                                                                                                                                                                                                                                                                                                                                            </t>
  </si>
  <si>
    <t xml:space="preserve">CONDULETE DE ALUMINIO TIPO X, PARA ELETRODUTO ROSCAVEL DE 2", COM TAMPA CEGA                                                                                                                                                                                                                                                                                                                                                                                                                              </t>
  </si>
  <si>
    <t xml:space="preserve">CONDULETE DE ALUMINIO TIPO X, PARA ELETRODUTO ROSCAVEL DE 3", COM TAMPA CEGA                                                                                                                                                                                                                                                                                                                                                                                                                              </t>
  </si>
  <si>
    <t xml:space="preserve">CONDULETE DE ALUMINIO TIPO X, PARA ELETRODUTO ROSCAVEL DE 3/4", COM TAMPA CEGA                                                                                                                                                                                                                                                                                                                                                                                                                            </t>
  </si>
  <si>
    <t xml:space="preserve">CONDULETE DE ALUMINIO TIPO X, PARA ELETRODUTO ROSCAVEL DE 4", COM TAMPA CEGA                                                                                                                                                                                                                                                                                                                                                                                                                              </t>
  </si>
  <si>
    <t xml:space="preserve">CONDULETE EM PVC, TIPO "B", SEM TAMPA, DE 1"                                                                                                                                                                                                                                                                                                                                                                                                                                                              </t>
  </si>
  <si>
    <t>13,64</t>
  </si>
  <si>
    <t xml:space="preserve">CONDULETE EM PVC, TIPO "B", SEM TAMPA, DE 1/2" OU 3/4"                                                                                                                                                                                                                                                                                                                                                                                                                                                    </t>
  </si>
  <si>
    <t>13,04</t>
  </si>
  <si>
    <t xml:space="preserve">CONDULETE EM PVC, TIPO "C", SEM TAMPA, DE 1"                                                                                                                                                                                                                                                                                                                                                                                                                                                              </t>
  </si>
  <si>
    <t xml:space="preserve">CONDULETE EM PVC, TIPO "C", SEM TAMPA, DE 1/2"                                                                                                                                                                                                                                                                                                                                                                                                                                                            </t>
  </si>
  <si>
    <t xml:space="preserve">CONDULETE EM PVC, TIPO "C", SEM TAMPA, DE 3/4"                                                                                                                                                                                                                                                                                                                                                                                                                                                            </t>
  </si>
  <si>
    <t xml:space="preserve">CONDULETE EM PVC, TIPO "E", SEM TAMPA, DE 1"                                                                                                                                                                                                                                                                                                                                                                                                                                                              </t>
  </si>
  <si>
    <t xml:space="preserve">CONDULETE EM PVC, TIPO "E", SEM TAMPA, DE 1/2"                                                                                                                                                                                                                                                                                                                                                                                                                                                            </t>
  </si>
  <si>
    <t>12,45</t>
  </si>
  <si>
    <t xml:space="preserve">CONDULETE EM PVC, TIPO "E", SEM TAMPA, DE 3/4"                                                                                                                                                                                                                                                                                                                                                                                                                                                            </t>
  </si>
  <si>
    <t>11,45</t>
  </si>
  <si>
    <t xml:space="preserve">CONDULETE EM PVC, TIPO "LB", SEM TAMPA, DE 1"                                                                                                                                                                                                                                                                                                                                                                                                                                                             </t>
  </si>
  <si>
    <t xml:space="preserve">CONDULETE EM PVC, TIPO "LB", SEM TAMPA, DE 1/2" OU 3/4"                                                                                                                                                                                                                                                                                                                                                                                                                                                   </t>
  </si>
  <si>
    <t>14,37</t>
  </si>
  <si>
    <t xml:space="preserve">CONDULETE EM PVC, TIPO "LL", SEM TAMPA, DE 1"                                                                                                                                                                                                                                                                                                                                                                                                                                                             </t>
  </si>
  <si>
    <t xml:space="preserve">CONDULETE EM PVC, TIPO "LL", SEM TAMPA, DE 1/2" OU 3/4"                                                                                                                                                                                                                                                                                                                                                                                                                                                   </t>
  </si>
  <si>
    <t xml:space="preserve">CONDULETE EM PVC, TIPO "LR", SEM TAMPA, DE 1"                                                                                                                                                                                                                                                                                                                                                                                                                                                             </t>
  </si>
  <si>
    <t xml:space="preserve">CONDULETE EM PVC, TIPO "LR", SEM TAMPA, DE 1/2"                                                                                                                                                                                                                                                                                                                                                                                                                                                           </t>
  </si>
  <si>
    <t xml:space="preserve">CONDULETE EM PVC, TIPO "LR", SEM TAMPA, DE 3/4"                                                                                                                                                                                                                                                                                                                                                                                                                                                           </t>
  </si>
  <si>
    <t xml:space="preserve">CONDULETE EM PVC, TIPO "T", SEM TAMPA, DE 1"                                                                                                                                                                                                                                                                                                                                                                                                                                                              </t>
  </si>
  <si>
    <t xml:space="preserve">CONDULETE EM PVC, TIPO "T", SEM TAMPA, DE 3/4"                                                                                                                                                                                                                                                                                                                                                                                                                                                            </t>
  </si>
  <si>
    <t>15,35</t>
  </si>
  <si>
    <t xml:space="preserve">CONDULETE EM PVC, TIPO "TB", SEM TAMPA, DE 1"                                                                                                                                                                                                                                                                                                                                                                                                                                                             </t>
  </si>
  <si>
    <t xml:space="preserve">CONDULETE EM PVC, TIPO "TB", SEM TAMPA, DE 1/2" OU 3/4"                                                                                                                                                                                                                                                                                                                                                                                                                                                   </t>
  </si>
  <si>
    <t>15,85</t>
  </si>
  <si>
    <t xml:space="preserve">CONDULETE EM PVC, TIPO "X", SEM TAMPA, DE 1"                                                                                                                                                                                                                                                                                                                                                                                                                                                              </t>
  </si>
  <si>
    <t xml:space="preserve">CONDULETE EM PVC, TIPO "X", SEM TAMPA, DE 1/2"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</si>
  <si>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</si>
  <si>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</si>
  <si>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</si>
  <si>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</si>
  <si>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</si>
  <si>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12,01</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</si>
  <si>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</si>
  <si>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</si>
  <si>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</si>
  <si>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</si>
  <si>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</si>
  <si>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</si>
  <si>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15,99</t>
  </si>
  <si>
    <t xml:space="preserve">CONECTOR / TOMADA FEMEA RJ 45, CATEGORIA 6 (CAT 6) PARA CABOS                                                                                                                                                                                                                                                                                                                                                                                                                                             </t>
  </si>
  <si>
    <t>33,92</t>
  </si>
  <si>
    <t xml:space="preserve">CONECTOR BRONZE/LATAO (REF 603) SEM ANEL DE SOLDA, BOLSA X ROSCA F, 15 MM X 1/2"                                                                                                                                                                                                                                                                                                                                                                                                                          </t>
  </si>
  <si>
    <t>13,19</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</si>
  <si>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</si>
  <si>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</si>
  <si>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</si>
  <si>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</si>
  <si>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24,85</t>
  </si>
  <si>
    <t xml:space="preserve">CONECTOR CURVO 90 GRAUS DE ALUMINIO, BITOLA 1 1/4", PARA ADAPTAR ENTRADA DE ELETRODUTO METALICO FLEXIVEL EM QUADROS                                                                                                                                                                                                                                                                                                                                                                                       </t>
  </si>
  <si>
    <t xml:space="preserve">CONECTOR CURVO 90 GRAUS DE ALUMINIO, BITOLA 1", PARA ADAPTAR ENTRADA DE ELETRODUTO METALICO FLEXIVEL EM QUADROS                                                                                                                                                                                                                                                                                                                                                                                           </t>
  </si>
  <si>
    <t xml:space="preserve">CONECTOR CURVO 90 GRAUS DE ALUMINIO, BITOLA 1/2",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</si>
  <si>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</si>
  <si>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</si>
  <si>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 PARA ADAPTAR ENTRADA DE ELETRODUTO METALICO FLEXIVEL EM QUADROS                                                                                                                                                                                                                                                                                                                                                                                           </t>
  </si>
  <si>
    <t xml:space="preserve">CONECTOR CURVO 90 GRAUS DE ALUMINIO, BITOLA 3/4",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</si>
  <si>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</si>
  <si>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</si>
  <si>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</si>
  <si>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 PARA CABOS DE DIAMETRO DE 22,5 A 25 MM                                                                                                                                                                                                                                                                                                                                                                                                                  </t>
  </si>
  <si>
    <t xml:space="preserve">CONECTOR DE ALUMINIO TIPO PRENSA CABO, BITOLA 1/2", PARA CABOS DE DIAMETRO DE 12,5 A 15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</si>
  <si>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</si>
  <si>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</si>
  <si>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</si>
  <si>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10,61</t>
  </si>
  <si>
    <t xml:space="preserve">CONECTOR MACHO RJ 45, CATEGORIA 5 E (CAT 5E) PARA CABOS                                                                                                                                                                                                                                                                                                                                                                                                                                                   </t>
  </si>
  <si>
    <t>1,69</t>
  </si>
  <si>
    <t xml:space="preserve">CONECTOR MACHO RJ 45, CATEGORIA 6 (CAT 6) PARA CABOS                                                                                                                                                                                                                                                                                                                                                                                                                                                      </t>
  </si>
  <si>
    <t>3,61</t>
  </si>
  <si>
    <t xml:space="preserve">CONECTOR METALICO TIPO PARAFUSO FENDIDO (SPLIT BOLT), COM SEPARADOR DE CABOS BIMETALICOS, PARA CABOS ATE 25 MM2                                                                                                                                                                                                                                                                                                                                                                                           </t>
  </si>
  <si>
    <t>8,71</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</si>
  <si>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</si>
  <si>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</si>
  <si>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</si>
  <si>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</si>
  <si>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30,05</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</si>
  <si>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</si>
  <si>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</si>
  <si>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</si>
  <si>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</si>
  <si>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</si>
  <si>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8,84</t>
  </si>
  <si>
    <t xml:space="preserve">CONECTOR METALICO TIPO PARAFUSO FENDIDO (SPLIT BOLT), PARA CABOS ATE 50 MM2                                                                                                                                                                                                                                                                                                                                                                                                                               </t>
  </si>
  <si>
    <t>12,41</t>
  </si>
  <si>
    <t xml:space="preserve">CONECTOR METALICO TIPO PARAFUSO FENDIDO (SPLIT BOLT), PARA CABOS ATE 6 MM2                                                                                                                                                                                                                                                                                                                                                                                                                                </t>
  </si>
  <si>
    <t xml:space="preserve">CONECTOR METALICO TIPO PARAFUSO FENDIDO (SPLIT BOLT), PARA CABOS ATE 70 MM2                                                                                                                                                                                                                                                                                                                                                                                                                               </t>
  </si>
  <si>
    <t>18,52</t>
  </si>
  <si>
    <t xml:space="preserve">CONECTOR METALICO TIPO PARAFUSO FENDIDO (SPLIT BOLT), PARA CABOS ATE 95 MM2                                                                                                                                                                                                                                                                                                                                                                                                                               </t>
  </si>
  <si>
    <t>28,00</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</si>
  <si>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</si>
  <si>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</si>
  <si>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 PARA ADAPTAR ENTRADA DE ELETRODUTO METALICO FLEXIVEL EM QUADROS                                                                                                                                                                                                                                                                                                                                                                                          </t>
  </si>
  <si>
    <t>4,06</t>
  </si>
  <si>
    <t xml:space="preserve">CONECTOR RETO DE ALUMINIO PARA ELETRODUTO DE 1/2",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</si>
  <si>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</si>
  <si>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</si>
  <si>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 PARA ADAPTAR ENTRADA DE ELETRODUTO METALICO FLEXIVEL EM QUADROS                                                                                                                                                                                                                                                                                                                                                                                          </t>
  </si>
  <si>
    <t xml:space="preserve">CONECTOR RETO DE ALUMINIO PARA ELETRODUTO DE 3/4", PARA ADAPTAR ENTRADA DE ELETRODUTO METALICO FLEXIVEL EM QUADROS                                                                                                                                                                                                                                                                                                                                                                                        </t>
  </si>
  <si>
    <t>2,28</t>
  </si>
  <si>
    <t xml:space="preserve">CONECTOR RETO DE ALUMINIO PARA ELETRODUTO DE 4", PARA ADAPTAR ENTRADA DE ELETRODUTO METALICO FLEXIVEL EM QUADROS                                                                                                                                                                                                                                                                                                                                                                                          </t>
  </si>
  <si>
    <t xml:space="preserve">CONECTOR, CPVC, SOLDAVEL, 114 MM X 4", PARA AGUA QUENTE                                                                                                                                                                                                                                                                                                                                                                                                                                                   </t>
  </si>
  <si>
    <t xml:space="preserve">CONECTOR, CPVC, SOLDAVEL, 15 MM X 1/2", PARA AGUA QUENTE                                                                                                                                                                                                                                                                                                                                                                                                                                                  </t>
  </si>
  <si>
    <t>19,17</t>
  </si>
  <si>
    <t xml:space="preserve">CONECTOR, CPVC, SOLDAVEL, 22 MM X 1/2", PARA AGUA QUENTE                                                                                                                                                                                                                                                                                                                                                                                                                                                  </t>
  </si>
  <si>
    <t xml:space="preserve">CONECTOR, CPVC, SOLDAVEL, 22 MM X 3/4", PARA AGUA QUENTE                                                                                                                                                                                                                                                                                                                                                                                                                                                  </t>
  </si>
  <si>
    <t xml:space="preserve">CONECTOR, CPVC, SOLDAVEL, 28 MM X 1", PARA AGUA QUENTE                                                                                                                                                                                                                                                                                                                                                                                                                                                    </t>
  </si>
  <si>
    <t>29,40</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</si>
  <si>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</si>
  <si>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</si>
  <si>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</si>
  <si>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</si>
  <si>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</si>
  <si>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</si>
  <si>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</si>
  <si>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</si>
  <si>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</si>
  <si>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17,26</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</si>
  <si>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</si>
  <si>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</si>
  <si>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8,62</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</si>
  <si>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</si>
  <si>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</si>
  <si>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</si>
  <si>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11,95</t>
  </si>
  <si>
    <t xml:space="preserve">CONECTOR/ADAPTADOR FIXO, ROSCA FEMEA, METALICA, COM ANEL DESLIZANTE, DN 32 MM X 1", PARA TUBO PEX PARA INST. AGUA QUENTE/FRIA                                                                                                                                                                                                                                                                                                                                                                             </t>
  </si>
  <si>
    <t>20,61</t>
  </si>
  <si>
    <t xml:space="preserve">CONECTOR/ADAPTADOR MOVEL, ROSCA FEMEA, METALICA, COM ANEL DESLIZANTE, DN 16 MM X 3/4", PARA TUBO PEX PARA INST. AGUA QUENTE/FRIA                                                                                                                                                                                                                                                                                                                                                                          </t>
  </si>
  <si>
    <t>8,95</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</si>
  <si>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</si>
  <si>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</si>
  <si>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</si>
  <si>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</si>
  <si>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12,58</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</si>
  <si>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</si>
  <si>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</si>
  <si>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</si>
  <si>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</si>
  <si>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</si>
  <si>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</si>
  <si>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</si>
  <si>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</si>
  <si>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</si>
  <si>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</si>
  <si>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</si>
  <si>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</si>
  <si>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</si>
  <si>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</si>
  <si>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</si>
  <si>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</si>
  <si>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</si>
  <si>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</si>
  <si>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</si>
  <si>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</si>
  <si>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</si>
  <si>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CONTRAMARCO DE ALUMINIO (PERFIL 25) PARA ESQUADRIAS, TIPO CONVENCIONAL / CADEIRINHA, 60 MM (CM-060), INCLUSO CONEXOES, GRAPAS E TRAVAMENTOS                                                                                                                                                                                                                                                                                                                                                               </t>
  </si>
  <si>
    <t xml:space="preserve">CONTRA-PORCA SEXTAVADA, DIAMETRO NOMINAL 1 3/8", ALTURA 35 MM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</si>
  <si>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</si>
  <si>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</si>
  <si>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</si>
  <si>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</si>
  <si>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1,78</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</si>
  <si>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</si>
  <si>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</si>
  <si>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</si>
  <si>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</si>
  <si>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</si>
  <si>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9,12</t>
  </si>
  <si>
    <t xml:space="preserve">CORDEL DETONANTE, NP 10 G/M                                                                                                                                                                                                                                                                                                                                                                                                                                                                               </t>
  </si>
  <si>
    <t>9,43</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</si>
  <si>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</si>
  <si>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</si>
  <si>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45 GRAUS DE FERRO GALVANIZADO, COM ROSCA BSP, DE 1 1/2"                                                                                                                                                                                                                                                                                                                                                                                                                                          </t>
  </si>
  <si>
    <t>40,06</t>
  </si>
  <si>
    <t xml:space="preserve">COTOVELO 45 GRAUS DE FERRO GALVANIZADO, COM ROSCA BSP, DE 1 1/4"                                                                                                                                                                                                                                                                                                                                                                                                                                          </t>
  </si>
  <si>
    <t>32,70</t>
  </si>
  <si>
    <t xml:space="preserve">COTOVELO 45 GRAUS DE FERRO GALVANIZADO, COM ROSCA BSP, DE 1"                                                                                                                                                                                                                                                                                                                                                                                                                                              </t>
  </si>
  <si>
    <t>20,13</t>
  </si>
  <si>
    <t xml:space="preserve">COTOVELO 45 GRAUS DE FERRO GALVANIZADO, COM ROSCA BSP, DE 1/2"                                                                                                                                                                                                                                                                                                                                                                                                                                            </t>
  </si>
  <si>
    <t>9,23</t>
  </si>
  <si>
    <t xml:space="preserve">COTOVELO 45 GRAUS DE FERRO GALVANIZADO, COM ROSCA BSP, DE 2 1/2"                                                                                                                                                                                                                                                                                                                                                                                                                                          </t>
  </si>
  <si>
    <t>112,60</t>
  </si>
  <si>
    <t xml:space="preserve">COTOVELO 45 GRAUS DE FERRO GALVANIZADO, COM ROSCA BSP, DE 2"                                                                                                                                                                                                                                                                                                                                                                                                                                              </t>
  </si>
  <si>
    <t>58,25</t>
  </si>
  <si>
    <t xml:space="preserve">COTOVELO 45 GRAUS DE FERRO GALVANIZADO, COM ROSCA BSP, DE 3"                                                                                                                                                                                                                                                                                                                                                                                                                                              </t>
  </si>
  <si>
    <t>164,62</t>
  </si>
  <si>
    <t xml:space="preserve">COTOVELO 45 GRAUS DE FERRO GALVANIZADO, COM ROSCA BSP, DE 3/4"                                                                                                                                                                                                                                                                                                                                                                                                                                            </t>
  </si>
  <si>
    <t>13,80</t>
  </si>
  <si>
    <t xml:space="preserve">COTOVELO 45 GRAUS DE FERRO GALVANIZADO, COM ROSCA BSP, DE 4"                                                                                                                                                                                                                                                                                                                                                                                                                                              </t>
  </si>
  <si>
    <t>288,45</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</si>
  <si>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</si>
  <si>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</si>
  <si>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</si>
  <si>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</si>
  <si>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31,90</t>
  </si>
  <si>
    <t xml:space="preserve">COTOVELO 45 GRAUS, PEAD PE 100, DE 63 MM, PARA ELETROFUSAO                                                                                                                                                                                                                                                                                                                                                                                                                                                </t>
  </si>
  <si>
    <t xml:space="preserve">COTOVELO 90 GRAUS DE FERRO GALVANIZADO, COM ROSCA BSP MACHO/FEMEA, DE 1 1/2"                                                                                                                                                                                                                                                                                                                                                                                                                              </t>
  </si>
  <si>
    <t>45,29</t>
  </si>
  <si>
    <t xml:space="preserve">COTOVELO 90 GRAUS DE FERRO GALVANIZADO, COM ROSCA BSP MACHO/FEMEA, DE 1 1/4"                                                                                                                                                                                                                                                                                                                                                                                                                              </t>
  </si>
  <si>
    <t>37,33</t>
  </si>
  <si>
    <t xml:space="preserve">COTOVELO 90 GRAUS DE FERRO GALVANIZADO, COM ROSCA BSP MACHO/FEMEA, DE 1"                                                                                                                                                                                                                                                                                                                                                                                                                                  </t>
  </si>
  <si>
    <t xml:space="preserve">COTOVELO 90 GRAUS DE FERRO GALVANIZADO, COM ROSCA BSP MACHO/FEMEA, DE 1/2"                                                                                                                                                                                                                                                                                                                                                                                                                                </t>
  </si>
  <si>
    <t xml:space="preserve">COTOVELO 90 GRAUS DE FERRO GALVANIZADO, COM ROSCA BSP MACHO/FEMEA, DE 2 1/2"                                                                                                                                                                                                                                                                                                                                                                                                                              </t>
  </si>
  <si>
    <t>132,20</t>
  </si>
  <si>
    <t xml:space="preserve">COTOVELO 90 GRAUS DE FERRO GALVANIZADO, COM ROSCA BSP MACHO/FEMEA, DE 2"                                                                                                                                                                                                                                                                                                                                                                                                                                  </t>
  </si>
  <si>
    <t>65,25</t>
  </si>
  <si>
    <t xml:space="preserve">COTOVELO 90 GRAUS DE FERRO GALVANIZADO, COM ROSCA BSP MACHO/FEMEA, DE 3"                                                                                                                                                                                                                                                                                                                                                                                                                                  </t>
  </si>
  <si>
    <t>201,07</t>
  </si>
  <si>
    <t xml:space="preserve">COTOVELO 90 GRAUS DE FERRO GALVANIZADO, COM ROSCA BSP MACHO/FEMEA, DE 3/4"                                                                                                                                                                                                                                                                                                                                                                                                                                </t>
  </si>
  <si>
    <t>12,94</t>
  </si>
  <si>
    <t xml:space="preserve">COTOVELO 90 GRAUS DE FERRO GALVANIZADO, COM ROSCA BSP, DE 1 1/2"                                                                                                                                                                                                                                                                                                                                                                                                                                          </t>
  </si>
  <si>
    <t>36,30</t>
  </si>
  <si>
    <t xml:space="preserve">COTOVELO 90 GRAUS DE FERRO GALVANIZADO, COM ROSCA BSP, DE 1 1/4"                                                                                                                                                                                                                                                                                                                                                                                                                                          </t>
  </si>
  <si>
    <t>27,25</t>
  </si>
  <si>
    <t xml:space="preserve">COTOVELO 90 GRAUS DE FERRO GALVANIZADO, COM ROSCA BSP, DE 1"                                                                                                                                                                                                                                                                                                                                                                                                                                              </t>
  </si>
  <si>
    <t>17,39</t>
  </si>
  <si>
    <t xml:space="preserve">COTOVELO 90 GRAUS DE FERRO GALVANIZADO, COM ROSCA BSP, DE 1/2"                                                                                                                                                                                                                                                                                                                                                                                                                                            </t>
  </si>
  <si>
    <t>7,74</t>
  </si>
  <si>
    <t xml:space="preserve">COTOVELO 90 GRAUS DE FERRO GALVANIZADO, COM ROSCA BSP, DE 2 1/2"                                                                                                                                                                                                                                                                                                                                                                                                                                          </t>
  </si>
  <si>
    <t>101,37</t>
  </si>
  <si>
    <t xml:space="preserve">COTOVELO 90 GRAUS DE FERRO GALVANIZADO, COM ROSCA BSP, DE 2"                                                                                                                                                                                                                                                                                                                                                                                                                                              </t>
  </si>
  <si>
    <t>55,70</t>
  </si>
  <si>
    <t xml:space="preserve">COTOVELO 90 GRAUS DE FERRO GALVANIZADO, COM ROSCA BSP, DE 3"                                                                                                                                                                                                                                                                                                                                                                                                                                              </t>
  </si>
  <si>
    <t>142,98</t>
  </si>
  <si>
    <t xml:space="preserve">COTOVELO 90 GRAUS DE FERRO GALVANIZADO, COM ROSCA BSP, DE 3/4"                                                                                                                                                                                                                                                                                                                                                                                                                                            </t>
  </si>
  <si>
    <t>11,58</t>
  </si>
  <si>
    <t xml:space="preserve">COTOVELO 90 GRAUS DE FERRO GALVANIZADO, COM ROSCA BSP, DE 4"                                                                                                                                                                                                                                                                                                                                                                                                                                              </t>
  </si>
  <si>
    <t>271,92</t>
  </si>
  <si>
    <t xml:space="preserve">COTOVELO 90 GRAUS DE FERRO GALVANIZADO, COM ROSCA BSP, DE 5"                                                                                                                                                                                                                                                                                                                                                                                                                                              </t>
  </si>
  <si>
    <t>396,77</t>
  </si>
  <si>
    <t xml:space="preserve">COTOVELO 90 GRAUS DE FERRO GALVANIZADO, COM ROSCA BSP, DE 6"                                                                                                                                                                                                                                                                                                                                                                                                                                              </t>
  </si>
  <si>
    <t>1.014,11</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</si>
  <si>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</si>
  <si>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</si>
  <si>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</si>
  <si>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</si>
  <si>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</si>
  <si>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 BRONZE/LATAO (REF 707-3) SEM ANEL DE SOLDA, BOLSA X ROSCA F, 15MM X 1/2"                                                                                                                                                                                                                                                                                                                                                                                                                         </t>
  </si>
  <si>
    <t xml:space="preserve">COTOVELO BRONZE/LATAO (REF 707-3) SEM ANEL DE SOLDA, BOLSA X ROSCA F, 22MM X 1/2"                                                                                                                                                                                                                                                                                                                                                                                                                         </t>
  </si>
  <si>
    <t>20,03</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</si>
  <si>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</si>
  <si>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</si>
  <si>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</si>
  <si>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4,90</t>
  </si>
  <si>
    <t xml:space="preserve">COTOVELO DE COBRE 90 GRAUS (REF 607) SEM ANEL DE SOLDA, BOLSA X BOLSA, 22 MM                                                                                                                                                                                                                                                                                                                                                                                                                              </t>
  </si>
  <si>
    <t>11,07</t>
  </si>
  <si>
    <t xml:space="preserve">COTOVELO DE COBRE 90 GRAUS (REF 607) SEM ANEL DE SOLDA, BOLSA X BOLSA, 28 MM                                                                                                                                                                                                                                                                                                                                                                                                                              </t>
  </si>
  <si>
    <t>19,02</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</si>
  <si>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</si>
  <si>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</si>
  <si>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</si>
  <si>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</si>
  <si>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</si>
  <si>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</si>
  <si>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47,39</t>
  </si>
  <si>
    <t xml:space="preserve">COTOVELO DE REDUCAO 90 GRAUS DE FERRO GALVANIZADO, COM ROSCA BSP, DE 1 1/2" X 3/4"                                                                                                                                                                                                                                                                                                                                                                                                                        </t>
  </si>
  <si>
    <t>47,37</t>
  </si>
  <si>
    <t xml:space="preserve">COTOVELO DE REDUCAO 90 GRAUS DE FERRO GALVANIZADO, COM ROSCA BSP, DE 1 1/4" X 1"                                                                                                                                                                                                                                                                                                                                                                                                                          </t>
  </si>
  <si>
    <t>33,76</t>
  </si>
  <si>
    <t xml:space="preserve">COTOVELO DE REDUCAO 90 GRAUS DE FERRO GALVANIZADO, COM ROSCA BSP, DE 1" X 1/2"                                                                                                                                                                                                                                                                                                                                                                                                                            </t>
  </si>
  <si>
    <t>19,73</t>
  </si>
  <si>
    <t xml:space="preserve">COTOVELO DE REDUCAO 90 GRAUS DE FERRO GALVANIZADO, COM ROSCA BSP, DE 1" X 3/4"                                                                                                                                                                                                                                                                                                                                                                                                                            </t>
  </si>
  <si>
    <t xml:space="preserve">COTOVELO DE REDUCAO 90 GRAUS DE FERRO GALVANIZADO, COM ROSCA BSP, DE 2 1/2" X 2"                                                                                                                                                                                                                                                                                                                                                                                                                          </t>
  </si>
  <si>
    <t>120,31</t>
  </si>
  <si>
    <t xml:space="preserve">COTOVELO DE REDUCAO 90 GRAUS DE FERRO GALVANIZADO, COM ROSCA BSP, DE 2" X 1 1/2"                                                                                                                                                                                                                                                                                                                                                                                                                          </t>
  </si>
  <si>
    <t>67,95</t>
  </si>
  <si>
    <t xml:space="preserve">COTOVELO DE REDUCAO 90 GRAUS DE FERRO GALVANIZADO, COM ROSCA BSP, DE 3/4" X 1/2"                                                                                                                                                                                                                                                                                                                                                                                                                          </t>
  </si>
  <si>
    <t xml:space="preserve">COTOVELO/JOELHO 90 GRAUS, EM POLIPROPILENO, PN 16, PARA TUBOS PEAD, 20 X 20 MM - LIGACAO PREDIAL DE AGUA                                                                                                                                                                                                                                                                                                                                                                                                  </t>
  </si>
  <si>
    <t xml:space="preserve">COTOVELO/JOELHO 90 GRAUS, EM POLIPROPILENO, PN 16, PARA TUBOS PEAD, 32 X 32 MM - LIGACAO PREDIAL DE AGUA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</si>
  <si>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</si>
  <si>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</si>
  <si>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</si>
  <si>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</si>
  <si>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</si>
  <si>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</si>
  <si>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</si>
  <si>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85,61</t>
  </si>
  <si>
    <t xml:space="preserve">CRUZETA DE FERRO GALVANIZADO, COM ROSCA BSP, DE 1 1/4"                                                                                                                                                                                                                                                                                                                                                                                                                                                    </t>
  </si>
  <si>
    <t>67,06</t>
  </si>
  <si>
    <t xml:space="preserve">CRUZETA DE FERRO GALVANIZADO, COM ROSCA BSP, DE 1"                                                                                                                                                                                                                                                                                                                                                                                                                                                        </t>
  </si>
  <si>
    <t>46,11</t>
  </si>
  <si>
    <t xml:space="preserve">CRUZETA DE FERRO GALVANIZADO, COM ROSCA BSP, DE 1/2"                                                                                                                                                                                                                                                                                                                                                                                                                                                      </t>
  </si>
  <si>
    <t>24,01</t>
  </si>
  <si>
    <t xml:space="preserve">CRUZETA DE FERRO GALVANIZADO, COM ROSCA BSP, DE 2 1/2"                                                                                                                                                                                                                                                                                                                                                                                                                                                    </t>
  </si>
  <si>
    <t>213,90</t>
  </si>
  <si>
    <t xml:space="preserve">CRUZETA DE FERRO GALVANIZADO, COM ROSCA BSP, DE 2"                                                                                                                                                                                                                                                                                                                                                                                                                                                        </t>
  </si>
  <si>
    <t>118,23</t>
  </si>
  <si>
    <t xml:space="preserve">CRUZETA DE FERRO GALVANIZADO, COM ROSCA BSP, DE 3"                                                                                                                                                                                                                                                                                                                                                                                                                                                        </t>
  </si>
  <si>
    <t>307,01</t>
  </si>
  <si>
    <t xml:space="preserve">CRUZETA DE FERRO GALVANIZADO, COM ROSCA BSP, DE 3/4"                                                                                                                                                                                                                                                                                                                                                                                                                                                      </t>
  </si>
  <si>
    <t>32,96</t>
  </si>
  <si>
    <t xml:space="preserve">CRUZETA DE MADEIRA TRATADA, *90 X 115 X 2400* MM, EM EUCALIPTO OU EQUIVALENTE DA REGIAO                                                                                                                                                                                                                                                                                                                                                                                                                   </t>
  </si>
  <si>
    <t xml:space="preserve">CUBA ACO INOX (AISI 304) DE EMBUTIR COM VALVULA 3 1/2 ", DE *40 X 34 X 12* CM                                                                                                                                                                                                                                                                                                                                                                                                                             </t>
  </si>
  <si>
    <t xml:space="preserve">CUBA ACO INOX (AISI 304) DE EMBUTIR COM VALVULA 3 1/2 ", DE *46 X 30 X 12* CM                                                                                                                                                                                                                                                                                                                                                                                                                             </t>
  </si>
  <si>
    <t xml:space="preserve">CUBA ACO INOX (AISI 304) DE EMBUTIR COM VALVULA DE 3 1/2 ", DE *56 X 33 X 12* CM                                                                                                                                                                                                                                                                                                                                                                                                                          </t>
  </si>
  <si>
    <t xml:space="preserve">CUMEEIRA ARTICULADA (ABA INFERIOR) PARA TELHA ONDULADA DE FIBROCIMENTO E = 4 MM, ABA *330* MM, COMPRIMENTO 500 MM (SEM AMIANTO)                                                                                                                                                                                                                                                                                                                                                                           </t>
  </si>
  <si>
    <t>11,99</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</si>
  <si>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</si>
  <si>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</si>
  <si>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</si>
  <si>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</si>
  <si>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</si>
  <si>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</si>
  <si>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135 GRAUS, DE PVC RIGIDO ROSCAVEL, DE 1", PARA ELETRODUTO                                                                                                                                                                                                                                                                                                                                                                                                                                           </t>
  </si>
  <si>
    <t>4,27</t>
  </si>
  <si>
    <t xml:space="preserve">CURVA 135 GRAUS, DE PVC RIGIDO ROSCAVEL, DE 3/4", PARA ELETRODUTO                                                                                                                                                                                                                                                                                                                                                                                                                                         </t>
  </si>
  <si>
    <t>5,85</t>
  </si>
  <si>
    <t>23,63</t>
  </si>
  <si>
    <t xml:space="preserve">CURVA 180 GRAUS, DE PVC RIGIDO ROSCAVEL, DE 1 1/2", PARA ELETRODUTO                                                                                                                                                                                                                                                                                                                                                                                                                                       </t>
  </si>
  <si>
    <t>13,62</t>
  </si>
  <si>
    <t xml:space="preserve">CURVA 180 GRAUS, DE PVC RIGIDO ROSCAVEL, DE 1 1/4", PARA ELETRODUTO                                                                                                                                                                                                                                                                                                                                                                                                                                       </t>
  </si>
  <si>
    <t xml:space="preserve">CURVA 180 GRAUS, DE PVC RIGIDO ROSCAVEL, DE 1", PARA ELETRODUTO                                                                                                                                                                                                                                                                                                                                                                                                                                           </t>
  </si>
  <si>
    <t>8,06</t>
  </si>
  <si>
    <t xml:space="preserve">CURVA 180 GRAUS, DE PVC RIGIDO ROSCAVEL, DE 1/2", PARA ELETRODUTO                                                                                                                                                                                                                                                                                                                                                                                                                                         </t>
  </si>
  <si>
    <t>3,16</t>
  </si>
  <si>
    <t xml:space="preserve">CURVA 180 GRAUS, DE PVC RIGIDO ROSCAVEL, DE 2", PARA ELETRODUTO                                                                                                                                                                                                                                                                                                                                                                                                                                           </t>
  </si>
  <si>
    <t xml:space="preserve">CURVA 180 GRAUS, DE PVC RIGIDO ROSCAVEL, DE 3/4", PARA ELETRODUTO                                                                                                                                                                                                                                                                                                                                                                                                                                         </t>
  </si>
  <si>
    <t xml:space="preserve">CURVA 45 GRAUS DE COBRE (REF 606) SEM ANEL DE SOLDA, BOLSA X BOLSA, 15 MM                                                                                                                                                                                                                                                                                                                                                                                                                                 </t>
  </si>
  <si>
    <t>4,87</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</si>
  <si>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</si>
  <si>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</si>
  <si>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</si>
  <si>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</si>
  <si>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</si>
  <si>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</si>
  <si>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</si>
  <si>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92,31</t>
  </si>
  <si>
    <t xml:space="preserve">CURVA 45 GRAUS DE FERRO GALVANIZADO, COM ROSCA BSP FEMEA, DE 1 1/4"                                                                                                                                                                                                                                                                                                                                                                                                                                       </t>
  </si>
  <si>
    <t>67,16</t>
  </si>
  <si>
    <t xml:space="preserve">CURVA 45 GRAUS DE FERRO GALVANIZADO, COM ROSCA BSP FEMEA, DE 1"                                                                                                                                                                                                                                                                                                                                                                                                                                           </t>
  </si>
  <si>
    <t>54,64</t>
  </si>
  <si>
    <t xml:space="preserve">CURVA 45 GRAUS DE FERRO GALVANIZADO, COM ROSCA BSP FEMEA, DE 1/2"                                                                                                                                                                                                                                                                                                                                                                                                                                         </t>
  </si>
  <si>
    <t>20,08</t>
  </si>
  <si>
    <t xml:space="preserve">CURVA 45 GRAUS DE FERRO GALVANIZADO, COM ROSCA BSP FEMEA, DE 2 1/2"                                                                                                                                                                                                                                                                                                                                                                                                                                       </t>
  </si>
  <si>
    <t>223,44</t>
  </si>
  <si>
    <t xml:space="preserve">CURVA 45 GRAUS DE FERRO GALVANIZADO, COM ROSCA BSP FEMEA, DE 2"                                                                                                                                                                                                                                                                                                                                                                                                                                           </t>
  </si>
  <si>
    <t>148,32</t>
  </si>
  <si>
    <t xml:space="preserve">CURVA 45 GRAUS DE FERRO GALVANIZADO, COM ROSCA BSP FEMEA, DE 3"                                                                                                                                                                                                                                                                                                                                                                                                                                           </t>
  </si>
  <si>
    <t>324,96</t>
  </si>
  <si>
    <t xml:space="preserve">CURVA 45 GRAUS DE FERRO GALVANIZADO, COM ROSCA BSP FEMEA, DE 3/4"                                                                                                                                                                                                                                                                                                                                                                                                                                         </t>
  </si>
  <si>
    <t>29,00</t>
  </si>
  <si>
    <t xml:space="preserve">CURVA 45 GRAUS DE FERRO GALVANIZADO, COM ROSCA BSP FEMEA, DE 4"                                                                                                                                                                                                                                                                                                                                                                                                                                           </t>
  </si>
  <si>
    <t>669,91</t>
  </si>
  <si>
    <t xml:space="preserve">CURVA 45 GRAUS DE FERRO GALVANIZADO, COM ROSCA BSP MACHO/FEMEA, DE 1 1/2"                                                                                                                                                                                                                                                                                                                                                                                                                                 </t>
  </si>
  <si>
    <t>70,83</t>
  </si>
  <si>
    <t xml:space="preserve">CURVA 45 GRAUS DE FERRO GALVANIZADO, COM ROSCA BSP MACHO/FEMEA, DE 1 1/4"                                                                                                                                                                                                                                                                                                                                                                                                                                 </t>
  </si>
  <si>
    <t>56,00</t>
  </si>
  <si>
    <t xml:space="preserve">CURVA 45 GRAUS DE FERRO GALVANIZADO, COM ROSCA BSP MACHO/FEMEA, DE 1"                                                                                                                                                                                                                                                                                                                                                                                                                                     </t>
  </si>
  <si>
    <t>36,49</t>
  </si>
  <si>
    <t xml:space="preserve">CURVA 45 GRAUS DE FERRO GALVANIZADO, COM ROSCA BSP MACHO/FEMEA, DE 1/2"                                                                                                                                                                                                                                                                                                                                                                                                                                   </t>
  </si>
  <si>
    <t>16,69</t>
  </si>
  <si>
    <t xml:space="preserve">CURVA 45 GRAUS DE FERRO GALVANIZADO, COM ROSCA BSP MACHO/FEMEA, DE 2 1/2"                                                                                                                                                                                                                                                                                                                                                                                                                                 </t>
  </si>
  <si>
    <t>200,01</t>
  </si>
  <si>
    <t xml:space="preserve">CURVA 45 GRAUS DE FERRO GALVANIZADO, COM ROSCA BSP MACHO/FEMEA, DE 2"                                                                                                                                                                                                                                                                                                                                                                                                                                     </t>
  </si>
  <si>
    <t>110,94</t>
  </si>
  <si>
    <t xml:space="preserve">CURVA 45 GRAUS DE FERRO GALVANIZADO, COM ROSCA BSP MACHO/FEMEA, DE 3"                                                                                                                                                                                                                                                                                                                                                                                                                                     </t>
  </si>
  <si>
    <t>280,05</t>
  </si>
  <si>
    <t xml:space="preserve">CURVA 45 GRAUS DE FERRO GALVANIZADO, COM ROSCA BSP MACHO/FEMEA, DE 3/4"                                                                                                                                                                                                                                                                                                                                                                                                                                   </t>
  </si>
  <si>
    <t>24,00</t>
  </si>
  <si>
    <t xml:space="preserve">CURVA 45 GRAUS EM ACO CARBONO, SOLDAVEL, PRESSAO 3.000 LBS, DN 1 1/2"                                                                                                                                                                                                                                                                                                                                                                                                                                     </t>
  </si>
  <si>
    <t xml:space="preserve">CURVA 45 GRAUS EM ACO CARBONO, SOLDAVEL, PRESSAO 3.000 LBS, DN 1 1/4"                                                                                                                                                                                                                                                                                                                                                                                                                                     </t>
  </si>
  <si>
    <t xml:space="preserve">CURVA 45 GRAUS EM ACO CARBONO, SOLDAVEL, PRESSAO 3.000 LBS, DN 1"                                                                                                                                                                                                                                                                                                                                                                                                                                         </t>
  </si>
  <si>
    <t>40,19</t>
  </si>
  <si>
    <t xml:space="preserve">CURVA 45 GRAUS EM ACO CARBONO, SOLDAVEL, PRESSAO 3.000 LBS, DN 1/2"                                                                                                                                                                                                                                                                                                                                                                                                                                       </t>
  </si>
  <si>
    <t xml:space="preserve">CURVA 45 GRAUS EM ACO CARBONO, SOLDAVEL, PRESSAO 3.000 LBS, DN 2 1/2"                                                                                                                                                                                                                                                                                                                                                                                                                                     </t>
  </si>
  <si>
    <t xml:space="preserve">CURVA 45 GRAUS EM ACO CARBONO, SOLDAVEL, PRESSAO 3.000 LBS, DN 2"                                                                                                                                                                                                                                                                                                                                                                                                                                         </t>
  </si>
  <si>
    <t xml:space="preserve">CURVA 45 GRAUS EM ACO CARBONO, SOLDAVEL, PRESSAO 3.000 LBS, DN 3"                                                                                                                                                                                                                                                                                                                                                                                                                                         </t>
  </si>
  <si>
    <t xml:space="preserve">CURVA 45 GRAUS EM ACO CARBONO, SOLDAVEL, PRESSAO 3.000 LBS, DN 3/4"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</si>
  <si>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</si>
  <si>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</si>
  <si>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</si>
  <si>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</si>
  <si>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11,52</t>
  </si>
  <si>
    <t xml:space="preserve">CURVA 90 GRAUS DE FERRO GALVANIZADO, COM ROSCA BSP FEMEA, DE 1 1/2"                                                                                                                                                                                                                                                                                                                                                                                                                                       </t>
  </si>
  <si>
    <t>88,60</t>
  </si>
  <si>
    <t xml:space="preserve">CURVA 90 GRAUS DE FERRO GALVANIZADO, COM ROSCA BSP FEMEA, DE 1 1/4"                                                                                                                                                                                                                                                                                                                                                                                                                                       </t>
  </si>
  <si>
    <t>71,02</t>
  </si>
  <si>
    <t xml:space="preserve">CURVA 90 GRAUS DE FERRO GALVANIZADO, COM ROSCA BSP FEMEA, DE 1"                                                                                                                                                                                                                                                                                                                                                                                                                                           </t>
  </si>
  <si>
    <t>42,22</t>
  </si>
  <si>
    <t xml:space="preserve">CURVA 90 GRAUS DE FERRO GALVANIZADO, COM ROSCA BSP FEMEA, DE 1/2"                                                                                                                                                                                                                                                                                                                                                                                                                                         </t>
  </si>
  <si>
    <t>17,63</t>
  </si>
  <si>
    <t xml:space="preserve">CURVA 90 GRAUS DE FERRO GALVANIZADO, COM ROSCA BSP FEMEA, DE 2 1/2"                                                                                                                                                                                                                                                                                                                                                                                                                                       </t>
  </si>
  <si>
    <t>256,04</t>
  </si>
  <si>
    <t xml:space="preserve">CURVA 90 GRAUS DE FERRO GALVANIZADO, COM ROSCA BSP FEMEA, DE 2"                                                                                                                                                                                                                                                                                                                                                                                                                                           </t>
  </si>
  <si>
    <t>147,54</t>
  </si>
  <si>
    <t xml:space="preserve">CURVA 90 GRAUS DE FERRO GALVANIZADO, COM ROSCA BSP FEMEA, DE 3"                                                                                                                                                                                                                                                                                                                                                                                                                                           </t>
  </si>
  <si>
    <t>345,62</t>
  </si>
  <si>
    <t xml:space="preserve">CURVA 90 GRAUS DE FERRO GALVANIZADO, COM ROSCA BSP FEMEA, DE 3/4"                                                                                                                                                                                                                                                                                                                                                                                                                                         </t>
  </si>
  <si>
    <t>27,98</t>
  </si>
  <si>
    <t xml:space="preserve">CURVA 90 GRAUS DE FERRO GALVANIZADO, COM ROSCA BSP FEMEA, DE 4"                                                                                                                                                                                                                                                                                                                                                                                                                                           </t>
  </si>
  <si>
    <t>698,39</t>
  </si>
  <si>
    <t xml:space="preserve">CURVA 90 GRAUS DE FERRO GALVANIZADO, COM ROSCA BSP MACHO, DE 1 1/2"                                                                                                                                                                                                                                                                                                                                                                                                                                       </t>
  </si>
  <si>
    <t>100,60</t>
  </si>
  <si>
    <t xml:space="preserve">CURVA 90 GRAUS DE FERRO GALVANIZADO, COM ROSCA BSP MACHO, DE 1 1/4"                                                                                                                                                                                                                                                                                                                                                                                                                                       </t>
  </si>
  <si>
    <t>77,17</t>
  </si>
  <si>
    <t xml:space="preserve">CURVA 90 GRAUS DE FERRO GALVANIZADO, COM ROSCA BSP MACHO, DE 1"                                                                                                                                                                                                                                                                                                                                                                                                                                           </t>
  </si>
  <si>
    <t>41,53</t>
  </si>
  <si>
    <t xml:space="preserve">CURVA 90 GRAUS DE FERRO GALVANIZADO, COM ROSCA BSP MACHO, DE 1/2"                                                                                                                                                                                                                                                                                                                                                                                                                                         </t>
  </si>
  <si>
    <t xml:space="preserve">CURVA 90 GRAUS DE FERRO GALVANIZADO, COM ROSCA BSP MACHO, DE 2 1/2"                                                                                                                                                                                                                                                                                                                                                                                                                                       </t>
  </si>
  <si>
    <t>318,96</t>
  </si>
  <si>
    <t xml:space="preserve">CURVA 90 GRAUS DE FERRO GALVANIZADO, COM ROSCA BSP MACHO, DE 2"                                                                                                                                                                                                                                                                                                                                                                                                                                           </t>
  </si>
  <si>
    <t>142,72</t>
  </si>
  <si>
    <t xml:space="preserve">CURVA 90 GRAUS DE FERRO GALVANIZADO, COM ROSCA BSP MACHO, DE 3"                                                                                                                                                                                                                                                                                                                                                                                                                                           </t>
  </si>
  <si>
    <t>415,42</t>
  </si>
  <si>
    <t xml:space="preserve">CURVA 90 GRAUS DE FERRO GALVANIZADO, COM ROSCA BSP MACHO, DE 3/4"                                                                                                                                                                                                                                                                                                                                                                                                                                         </t>
  </si>
  <si>
    <t>25,52</t>
  </si>
  <si>
    <t xml:space="preserve">CURVA 90 GRAUS DE FERRO GALVANIZADO, COM ROSCA BSP MACHO, DE 4"                                                                                                                                                                                                                                                                                                                                                                                                                                           </t>
  </si>
  <si>
    <t>793,11</t>
  </si>
  <si>
    <t xml:space="preserve">CURVA 90 GRAUS DE FERRO GALVANIZADO, COM ROSCA BSP MACHO, DE 6"                                                                                                                                                                                                                                                                                                                                                                                                                                           </t>
  </si>
  <si>
    <t>1.983,88</t>
  </si>
  <si>
    <t xml:space="preserve">CURVA 90 GRAUS DE FERRO GALVANIZADO, COM ROSCA BSP MACHO/FEMEA, DE 1 1/2"                                                                                                                                                                                                                                                                                                                                                                                                                                 </t>
  </si>
  <si>
    <t>83,06</t>
  </si>
  <si>
    <t xml:space="preserve">CURVA 90 GRAUS DE FERRO GALVANIZADO, COM ROSCA BSP MACHO/FEMEA, DE 1 1/4"                                                                                                                                                                                                                                                                                                                                                                                                                                 </t>
  </si>
  <si>
    <t>68,23</t>
  </si>
  <si>
    <t xml:space="preserve">CURVA 90 GRAUS DE FERRO GALVANIZADO, COM ROSCA BSP MACHO/FEMEA, DE 1"                                                                                                                                                                                                                                                                                                                                                                                                                                     </t>
  </si>
  <si>
    <t>39,60</t>
  </si>
  <si>
    <t xml:space="preserve">CURVA 90 GRAUS DE FERRO GALVANIZADO, COM ROSCA BSP MACHO/FEMEA, DE 1/2"                                                                                                                                                                                                                                                                                                                                                                                                                                   </t>
  </si>
  <si>
    <t>17,24</t>
  </si>
  <si>
    <t xml:space="preserve">CURVA 90 GRAUS DE FERRO GALVANIZADO, COM ROSCA BSP MACHO/FEMEA, DE 2 1/2"                                                                                                                                                                                                                                                                                                                                                                                                                                 </t>
  </si>
  <si>
    <t>233,93</t>
  </si>
  <si>
    <t xml:space="preserve">CURVA 90 GRAUS DE FERRO GALVANIZADO, COM ROSCA BSP MACHO/FEMEA, DE 2"                                                                                                                                                                                                                                                                                                                                                                                                                                     </t>
  </si>
  <si>
    <t>139,24</t>
  </si>
  <si>
    <t xml:space="preserve">CURVA 90 GRAUS DE FERRO GALVANIZADO, COM ROSCA BSP MACHO/FEMEA, DE 3"                                                                                                                                                                                                                                                                                                                                                                                                                                     </t>
  </si>
  <si>
    <t>334,56</t>
  </si>
  <si>
    <t xml:space="preserve">CURVA 90 GRAUS DE FERRO GALVANIZADO, COM ROSCA BSP MACHO/FEMEA, DE 3/4"                                                                                                                                                                                                                                                                                                                                                                                                                                   </t>
  </si>
  <si>
    <t>24,54</t>
  </si>
  <si>
    <t xml:space="preserve">CURVA 90 GRAUS DE FERRO GALVANIZADO, COM ROSCA BSP MACHO/FEMEA, DE 4"                                                                                                                                                                                                                                                                                                                                                                                                                                     </t>
  </si>
  <si>
    <t>670,74</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</si>
  <si>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</si>
  <si>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</si>
  <si>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                                                                                                                                                                                                                                                                                                                                                                                                                             </t>
  </si>
  <si>
    <t xml:space="preserve">CURVA 90 GRAUS EM ACO CARBONO, RAIO CURTO, SOLDAVEL, PRESSAO 3.000 LBS, DN 1/2"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</si>
  <si>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</si>
  <si>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</si>
  <si>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                                                                                                                                                                                                                                                                                                                                                                                                                             </t>
  </si>
  <si>
    <t xml:space="preserve">CURVA 90 GRAUS EM ACO CARBONO, RAIO CURTO, SOLDAVEL, PRESSAO 3.000 LBS, DN 3/4"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</si>
  <si>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</si>
  <si>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</si>
  <si>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</si>
  <si>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 PARA ELETRODUTO                                                                                                                                                                                                                                                                                                                                                                                                                                     </t>
  </si>
  <si>
    <t xml:space="preserve">CURVA 90 GRAUS, CURTA, DE PVC RIGIDO ROSCAVEL, DE 1/2", PARA ELETRODUTO                                                                                                                                                                                                                                                                                                                                                                                                                                   </t>
  </si>
  <si>
    <t xml:space="preserve">CURVA 90 GRAUS, CURTA, DE PVC RIGIDO ROSCAVEL, DE 3/4", PARA ELETRODUTO                                                                                                                                                                                                                                                                                                                                                                                                                                   </t>
  </si>
  <si>
    <t>3,37</t>
  </si>
  <si>
    <t xml:space="preserve">CURVA 90 GRAUS, LONGA, DE PVC RIGIDO ROSCAVEL, DE 1 1/2", PARA ELETRODUTO                                                                                                                                                                                                                                                                                                                                                                                                                                 </t>
  </si>
  <si>
    <t xml:space="preserve">CURVA 90 GRAUS, LONGA, DE PVC RIGIDO ROSCAVEL, DE 1 1/4", PARA ELETRODUTO                                                                                                                                                                                                                                                                                                                                                                                                                                 </t>
  </si>
  <si>
    <t xml:space="preserve">CURVA 90 GRAUS, LONGA, DE PVC RIGIDO ROSCAVEL, DE 1", PARA ELETRODUTO                                                                                                                                                                                                                                                                                                                                                                                                                                     </t>
  </si>
  <si>
    <t xml:space="preserve">CURVA 90 GRAUS, LONGA, DE PVC RIGIDO ROSCAVEL, DE 1/2", PARA ELETRODUTO                                                                                                                                                                                                                                                                                                                                                                                                                                   </t>
  </si>
  <si>
    <t>3,55</t>
  </si>
  <si>
    <t xml:space="preserve">CURVA 90 GRAUS, LONGA, DE PVC RIGIDO ROSCAVEL, DE 2 1/2", PARA ELETRODUTO                                                                                                                                                                                                                                                                                                                                                                                                                                 </t>
  </si>
  <si>
    <t xml:space="preserve">CURVA 90 GRAUS, LONGA, DE PVC RIGIDO ROSCAVEL, DE 2", PARA ELETRODUTO                                                                                                                                                                                                                                                                                                                                                                                                                                     </t>
  </si>
  <si>
    <t xml:space="preserve">CURVA 90 GRAUS, LONGA, DE PVC RIGIDO ROSCAVEL, DE 3", PARA ELETRODUTO                                                                                                                                                                                                                                                                                                                                                                                                                                     </t>
  </si>
  <si>
    <t xml:space="preserve">CURVA 90 GRAUS, LONGA, DE PVC RIGIDO ROSCAVEL, DE 3/4", PARA ELETRODUTO                                                                                                                                                                                                                                                                                                                                                                                                                                   </t>
  </si>
  <si>
    <t xml:space="preserve">CURVA 90 GRAUS, LONGA, DE PVC RIGIDO ROSCAVEL, DE 4", PARA ELETRODUTO                                                                                                                                                                                                                                                                                                                                                                                                                                     </t>
  </si>
  <si>
    <t xml:space="preserve">CURVA CPVC, 90 GRAUS, SOLDAVEL, 15 MM, PARA AGUA QUENTE                                                                                                                                                                                                                                                                                                                                                                                                                                                   </t>
  </si>
  <si>
    <t>5,21</t>
  </si>
  <si>
    <t xml:space="preserve">CURVA CPVC, 90 GRAUS, SOLDAVEL, 22 MM, PARA AGUA QUENTE                                                                                                                                                                                                                                                                                                                                                                                                                                                   </t>
  </si>
  <si>
    <t xml:space="preserve">CURVA CPVC, 90 GRAUS, SOLDAVEL, 28 MM, PARA AGUA QUENTE                                                                                                                                                                                                                                                                                                                                                                                                                                                   </t>
  </si>
  <si>
    <t>13,89</t>
  </si>
  <si>
    <t xml:space="preserve">CURVA DE PVC 45 GRAUS, SOLDAVEL, 20 MM, COR MARROM, PARA AGUA FRIA PREDIAL                                                                                                                                                                                                                                                                                                                                                                                                                                </t>
  </si>
  <si>
    <t>2,15</t>
  </si>
  <si>
    <t xml:space="preserve">CURVA DE PVC 45 GRAUS, SOLDAVEL, 25 MM, COR MARROM, PARA AGUA FRIA PREDIAL                                                                                                                                                                                                                                                                                                                                                                                                                                </t>
  </si>
  <si>
    <t>2,41</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</si>
  <si>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</si>
  <si>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</si>
  <si>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</si>
  <si>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</si>
  <si>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</si>
  <si>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30,41</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</si>
  <si>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</si>
  <si>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</si>
  <si>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</si>
  <si>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</si>
  <si>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</si>
  <si>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6,34</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</si>
  <si>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</si>
  <si>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</si>
  <si>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</si>
  <si>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</si>
  <si>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</si>
  <si>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</si>
  <si>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</si>
  <si>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</si>
  <si>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</si>
  <si>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</si>
  <si>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</si>
  <si>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10,26</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</si>
  <si>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</si>
  <si>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</si>
  <si>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</si>
  <si>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</si>
  <si>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</si>
  <si>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</si>
  <si>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</si>
  <si>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</si>
  <si>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</si>
  <si>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90 GRAUS, ROSCAVEL, 1 1/4", COR BRANCA, AGUA FRIA PREDIAL                                                                                                                                                                                                                                                                                                                                                                                                                                       </t>
  </si>
  <si>
    <t>32,73</t>
  </si>
  <si>
    <t xml:space="preserve">CURVA PVC 90 GRAUS, ROSCAVEL, 1", COR BRANCA, AGUA FRIA PREDIAL                                                                                                                                                                                                                                                                                                                                                                                                                                           </t>
  </si>
  <si>
    <t>8,97</t>
  </si>
  <si>
    <t xml:space="preserve">CURVA PVC 90 GRAUS, ROSCAVEL, 1/2", COR BRANCA, AGUA FRIA PREDIAL                                                                                                                                                                                                                                                                                                                                                                                                                                         </t>
  </si>
  <si>
    <t xml:space="preserve">CURVA PVC 90 GRAUS, ROSCAVEL, 3/4", COR BRANCA, AGUA FRIA PREDIAL                                                                                                                                                                                                                                                                                                                                                                                                                                         </t>
  </si>
  <si>
    <t xml:space="preserve">CURVA PVC CURTA 90 GRAUS, DN 100 MM, PARA ESGOTO PREDIAL                                                                                                                                                                                                                                                                                                                                                                                                                                                  </t>
  </si>
  <si>
    <t>25,33</t>
  </si>
  <si>
    <t xml:space="preserve">CURVA PVC CURTA 90 GRAUS, DN 40 MM, PARA ESGOTO PREDIAL                                                                                                                                                                                                                                                                                                                                                                                                                                                   </t>
  </si>
  <si>
    <t>5,46</t>
  </si>
  <si>
    <t xml:space="preserve">CURVA PVC CURTA 90 GRAUS, DN 50 MM, PARA ESGOTO PREDIAL                                                                                                                                                                                                                                                                                                                                                                                                                                                   </t>
  </si>
  <si>
    <t>12,49</t>
  </si>
  <si>
    <t xml:space="preserve">CURVA PVC CURTA 90 GRAUS, DN 75 MM, PARA ESGOTO PREDIAL                                                                                                                                                                                                                                                                                                                                                                                                                                                   </t>
  </si>
  <si>
    <t>26,06</t>
  </si>
  <si>
    <t xml:space="preserve">CURVA PVC LONGA 90 GRAUS, DN 100 MM, PARA ESGOTO PREDIAL                                                                                                                                                                                                                                                                                                                                                                                                                                                  </t>
  </si>
  <si>
    <t xml:space="preserve">CURVA PVC LONGA 90 GRAUS, DN 40 MM, PARA ESGOTO PREDIAL                                                                                                                                                                                                                                                                                                                                                                                                                                                   </t>
  </si>
  <si>
    <t>7,52</t>
  </si>
  <si>
    <t xml:space="preserve">CURVA PVC LONGA 90 GRAUS, DN 50 MM, PARA ESGOTO PREDIAL                                                                                                                                                                                                                                                                                                                                                                                                                                                   </t>
  </si>
  <si>
    <t xml:space="preserve">CURVA PVC LONGA 90 GRAUS, DN 75 MM, PARA ESGOTO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</si>
  <si>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</si>
  <si>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</si>
  <si>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</si>
  <si>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</si>
  <si>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</si>
  <si>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</si>
  <si>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</si>
  <si>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</si>
  <si>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</si>
  <si>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</si>
  <si>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</si>
  <si>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</si>
  <si>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</si>
  <si>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</si>
  <si>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</si>
  <si>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</si>
  <si>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</si>
  <si>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</si>
  <si>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</si>
  <si>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33,60</t>
  </si>
  <si>
    <t xml:space="preserve">DISCO DE CORTE DIAMANTADO SEGMENTADO PARA CONCRETO, DIAMETRO DE 110 MM, FURO DE 20 MM                                                                                                                                                                                                                                                                                                                                                                                                                     </t>
  </si>
  <si>
    <t>25,90</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</si>
  <si>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</si>
  <si>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</si>
  <si>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</si>
  <si>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</si>
  <si>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</si>
  <si>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</si>
  <si>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</si>
  <si>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6 - 32 A                                                                                                                                                                                                                                                                                                                                                                                                                                       </t>
  </si>
  <si>
    <t xml:space="preserve">DISJUNTOR TERMOMAGNETICO PARA TRILHO DIN (IEC), MONOPOLAR, 63 A                                                                                                                                                                                                                                                                                                                                                                                                                                           </t>
  </si>
  <si>
    <t>16,24</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</si>
  <si>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</si>
  <si>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</si>
  <si>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</si>
  <si>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</si>
  <si>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</si>
  <si>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</si>
  <si>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</si>
  <si>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</si>
  <si>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</si>
  <si>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</si>
  <si>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</si>
  <si>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</si>
  <si>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10 ATE 30A, TENSAO MAXIMA DE 240 V                                                                                                                                                                                                                                                                                                                                                                                                                                         </t>
  </si>
  <si>
    <t>11,61</t>
  </si>
  <si>
    <t xml:space="preserve">DISJUNTOR TIPO NEMA, MONOPOLAR DE 60 ATE 70A,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</si>
  <si>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</si>
  <si>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</si>
  <si>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</si>
  <si>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</si>
  <si>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</si>
  <si>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</si>
  <si>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</si>
  <si>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</si>
  <si>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</si>
  <si>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</si>
  <si>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</si>
  <si>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</si>
  <si>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</si>
  <si>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</si>
  <si>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</si>
  <si>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</si>
  <si>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</si>
  <si>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</si>
  <si>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</si>
  <si>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</si>
  <si>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</si>
  <si>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</si>
  <si>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</si>
  <si>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</si>
  <si>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</si>
  <si>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</si>
  <si>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</si>
  <si>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</si>
  <si>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</si>
  <si>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</si>
  <si>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</si>
  <si>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</si>
  <si>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</si>
  <si>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</si>
  <si>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</si>
  <si>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</si>
  <si>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</si>
  <si>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391.246,87</t>
  </si>
  <si>
    <t xml:space="preserve">DISTRIBUIDOR DE AGREGADOS REBOCAVEL, CAPACIDADE 1,9 M3, LARGURA DE TRABALHO 3,66 M                                                                                                                                                                                                                                                                                                                                                                                                                        </t>
  </si>
  <si>
    <t>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</si>
  <si>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</si>
  <si>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</si>
  <si>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19,91</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</si>
  <si>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</si>
  <si>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</si>
  <si>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</si>
  <si>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</si>
  <si>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</si>
  <si>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</si>
  <si>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</si>
  <si>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9,24</t>
  </si>
  <si>
    <t xml:space="preserve">DOBRADICA EM ACO/FERRO, 3" X 2 1/2", E= 1,2 A 1,8 MM, SEM ANEL, CROMADO OU ZINCADO, TAMPA BOLA, COM PARAFUSOS                                                                                                                                                                                                                                                                                                                                                                                             </t>
  </si>
  <si>
    <t>31,35</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</si>
  <si>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</si>
  <si>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</si>
  <si>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</si>
  <si>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</si>
  <si>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</si>
  <si>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</si>
  <si>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</si>
  <si>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9,95</t>
  </si>
  <si>
    <t xml:space="preserve">ELEMENTO VAZADO DE CONCRETO, QUADRICULADO, 1 FURO *20 X 20 X 6,5* CM                                                                                                                                                                                                                                                                                                                                                                                                                                      </t>
  </si>
  <si>
    <t>13,69</t>
  </si>
  <si>
    <t xml:space="preserve">ELEMENTO VAZADO DE CONCRETO, QUADRICULADO, 16 FUROS *29 X 29 X 6* CM                                                                                                                                                                                                                                                                                                                                                                                                                                      </t>
  </si>
  <si>
    <t>16,53</t>
  </si>
  <si>
    <t xml:space="preserve">ELEMENTO VAZADO DE CONCRETO, QUADRICULADO, 16 FUROS *33 X 33 X 10* CM                                                                                                                                                                                                                                                                                                                                                                                                                                     </t>
  </si>
  <si>
    <t>19,25</t>
  </si>
  <si>
    <t xml:space="preserve">ELEMENTO VAZADO DE CONCRETO, QUADRICULADO, 16 FUROS *40 X 40 X 7* CM                                                                                                                                                                                                                                                                                                                                                                                                                                      </t>
  </si>
  <si>
    <t xml:space="preserve">ELEMENTO VAZADO DE CONCRETO, QUADRICULADO, 16 FUROS *50 X 50 X 7* CM                                                                                                                                                                                                                                                                                                                                                                                                                                      </t>
  </si>
  <si>
    <t>28,63</t>
  </si>
  <si>
    <t xml:space="preserve">ELEMENTO VAZADO DE CONCRETO, QUADRICULADO, 25 FUROS *50 X 50 X 5* CM                                                                                                                                                                                                                                                                                                                                                                                                                                      </t>
  </si>
  <si>
    <t>25,39</t>
  </si>
  <si>
    <t xml:space="preserve">ELEMENTO VAZADO DE CONCRETO, VENEZIANA *39 X 22 X 15* CM                                                                                                                                                                                                                                                                                                                                                                                                                                                  </t>
  </si>
  <si>
    <t xml:space="preserve">ELEMENTO VAZADO DE CONCRETO, VENEZIANA *39 X 29 X 10* CM                                                                                                                                                                                                                                                                                                                                                                                                                                                  </t>
  </si>
  <si>
    <t>22,99</t>
  </si>
  <si>
    <t xml:space="preserve">ELEMENTO VAZADO DE CONCRETO, VENEZIANA *40 X 10 X 10* CM                                                                                                                                                                                                                                                                                                                                                                                                                                                  </t>
  </si>
  <si>
    <t xml:space="preserve">ELETRICISTA (HORISTA)                                                                                                                                                                                                                                                                                                                                                                                                                                                                                     </t>
  </si>
  <si>
    <t xml:space="preserve">ELETRICISTA (MENSALISTA)                                                                                                                                                                                                                                                                                                                                                                                                                                                                                  </t>
  </si>
  <si>
    <t xml:space="preserve">ELETRODO REVESTIDO AWS - E-6010, DIAMETRO IGUAL A 4,00 MM                                                                                                                                                                                                                                                                                                                                                                                                                                                 </t>
  </si>
  <si>
    <t>39,66</t>
  </si>
  <si>
    <t xml:space="preserve">ELETRODO REVESTIDO AWS - E6013, DIAMETRO IGUAL A 2,50 MM                                                                                                                                                                                                                                                                                                                                                                                                                                                  </t>
  </si>
  <si>
    <t xml:space="preserve">ELETRODO REVESTIDO AWS - E6013, DIAMETRO IGUAL A 4,00 MM                                                                                                                                                                                                                                                                                                                                                                                                                                                  </t>
  </si>
  <si>
    <t xml:space="preserve">ELETRODO REVESTIDO AWS - E7018, DIAMETRO IGUAL A 4,00 MM                                                                                                                                                                                                                                                                                                                                                                                                                                                  </t>
  </si>
  <si>
    <t>37,84</t>
  </si>
  <si>
    <t xml:space="preserve">ELETRODUTO DE PVC RIGIDO ROSCAVEL DE 1 ", SEM LUVA                                                                                                                                                                                                                                                                                                                                                                                                                                                        </t>
  </si>
  <si>
    <t xml:space="preserve">ELETRODUTO DE PVC RIGIDO ROSCAVEL DE 1 1/2 ", SEM LUVA                                                                                                                                                                                                                                                                                                                                                                                                                                                    </t>
  </si>
  <si>
    <t xml:space="preserve">ELETRODUTO DE PVC RIGIDO ROSCAVEL DE 1 1/4 ", SEM LUVA                                                                                                                                                                                                                                                                                                                                                                                                                                                    </t>
  </si>
  <si>
    <t>12,07</t>
  </si>
  <si>
    <t xml:space="preserve">ELETRODUTO DE PVC RIGIDO ROSCAVEL DE 1/2 ", SEM LUVA                                                                                                                                                                                                                                                                                                                                                                                                                                                      </t>
  </si>
  <si>
    <t xml:space="preserve">ELETRODUTO DE PVC RIGIDO ROSCAVEL DE 2 ", SEM LUVA                                                                                                                                                                                                                                                                                                                                                                                                                                                        </t>
  </si>
  <si>
    <t xml:space="preserve">ELETRODUTO DE PVC RIGIDO ROSCAVEL DE 2 1/2 ", SEM LUVA                                                                                                                                                                                                                                                                                                                                                                                                                                                    </t>
  </si>
  <si>
    <t>31,64</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</si>
  <si>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</si>
  <si>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</si>
  <si>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</si>
  <si>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</si>
  <si>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</si>
  <si>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</si>
  <si>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</si>
  <si>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</si>
  <si>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9,47</t>
  </si>
  <si>
    <t xml:space="preserve">ELETRODUTO DE PVC RIGIDO SOLDAVEL, CLASSE B, DE 60 MM                                                                                                                                                                                                                                                                                                                                                                                                                                                     </t>
  </si>
  <si>
    <t xml:space="preserve">ELETRODUTO EM ACO GALVANIZADO ELETROLITICO, LEVE, DIAMETRO 3/4", PAREDE DE 0,90 MM                                                                                                                                                                                                                                                                                                                                                                                                                        </t>
  </si>
  <si>
    <t>4,07</t>
  </si>
  <si>
    <t xml:space="preserve">ELETRODUTO FLEXIVEL PLANO EM PEAD, COR PRETA E LARANJA, DIAMETRO 25 MM                                                                                                                                                                                                                                                                                                                                                                                                                                    </t>
  </si>
  <si>
    <t>42,91</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</si>
  <si>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</si>
  <si>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</si>
  <si>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</si>
  <si>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</si>
  <si>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5,22</t>
  </si>
  <si>
    <t xml:space="preserve">ELETRODUTO PVC FLEXIVEL CORRUGADO, REFORCADO, COR LARANJA, DE 20 MM, PARA LAJES E PISOS                                                                                                                                                                                                                                                                                                                                                                                                                   </t>
  </si>
  <si>
    <t>3,44</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</si>
  <si>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</si>
  <si>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</si>
  <si>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 PARA INSTALACOES APARENTES (NBR 5410)                                                                                                                                                                                                                                                                                                                                                                                                         </t>
  </si>
  <si>
    <t xml:space="preserve">ELETRODUTO/CONDULETE DE PVC RIGIDO, LISO, COR CINZA, DE 1/2",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</si>
  <si>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</si>
  <si>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</si>
  <si>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</si>
  <si>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</si>
  <si>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7,92</t>
  </si>
  <si>
    <t xml:space="preserve">ELETRODUTO/DUTO PEAD FLEXIVEL PAREDE SIMPLES, CORRUGACAO HELICOIDAL, COR PRETA, SEM ROSCA, DE 3", CRC 680 N, PARA CABEAMENTO SUBTERRANEO (NBR 15715)                                                                                                                                                                                                                                                                                                                                                      </t>
  </si>
  <si>
    <t>11,09</t>
  </si>
  <si>
    <t xml:space="preserve">ELETRODUTO/DUTO PEAD FLEXIVEL PAREDE SIMPLES, CORRUGACAO HELICOIDAL, COR PRETA, SEM ROSCA, DE 4", CRC 680 N, PARA CABEAMENTO SUBTERRANEO (NBR 15715)                                                                                                                                                                                                                                                                                                                                                      </t>
  </si>
  <si>
    <t>15,46</t>
  </si>
  <si>
    <t xml:space="preserve">ELETROTECNICO (HORISTA)                                                                                                                                                                                                                                                                                                                                                                                                                                                                                   </t>
  </si>
  <si>
    <t xml:space="preserve">ELETROTECNICO (MENSALISTA)                                                                                                                                                                                                                                                                                                                                                                                                                                                                                </t>
  </si>
  <si>
    <t xml:space="preserve">EMENDA PARA CALHA PLUVIAL, PVC, DIAMETRO ENTRE 119 E 170 MM, PARA DRENAGEM PLUVIAL PREDIAL                                                                                                                                                                                                                                                                                                                                                                                                                </t>
  </si>
  <si>
    <t>34,83</t>
  </si>
  <si>
    <t xml:space="preserve">EMULSAO ASFALTICA ANIONICA                                                                                                                                                                                                                                                                                                                                                                                                                                                                                </t>
  </si>
  <si>
    <t xml:space="preserve">EMULSAO EXPLOSIVA EM CARTUCHOS DE 1" X 12", DENSIDADE 1.15 G/CM3, INICIACAO ESPOLETA N. 8 / CORDEL                                                                                                                                                                                                                                                                                                                                                                                                        </t>
  </si>
  <si>
    <t>20,98</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</si>
  <si>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</si>
  <si>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</si>
  <si>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</si>
  <si>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</si>
  <si>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</si>
  <si>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</si>
  <si>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</si>
  <si>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</si>
  <si>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</si>
  <si>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</si>
  <si>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10,95</t>
  </si>
  <si>
    <t xml:space="preserve">ENERGIA ELETRICA ATE 2000 KWH INDUSTRIAL, SEM DEMANDA                                                                                                                                                                                                                                                                                                                                                                                                                                                     </t>
  </si>
  <si>
    <t xml:space="preserve">KWH   </t>
  </si>
  <si>
    <t>0,71</t>
  </si>
  <si>
    <t xml:space="preserve">ENERGIA ELETRICA COMERCIAL, BAIXA TENSAO, RELATIVA AO CONSUMO DE ATE 100 KWH, INCLUINDO ICMS, PIS/PASEP E COFINS                                                                                                                                                                                                                                                                                                                                                                                          </t>
  </si>
  <si>
    <t>48,53</t>
  </si>
  <si>
    <t>4,78</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</si>
  <si>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</si>
  <si>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</si>
  <si>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</si>
  <si>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</si>
  <si>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</si>
  <si>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</si>
  <si>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</si>
  <si>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</si>
  <si>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</si>
  <si>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148,04</t>
  </si>
  <si>
    <t xml:space="preserve">EPI - FAMILIA CARPINTEIRO DE FORMAS - HORISTA (ENCARGOS COMPLEMENTARES - COLETADO CAIXA)                                                                                                                                                                                                                                                                                                                                                                                                                  </t>
  </si>
  <si>
    <t xml:space="preserve">EPI - FAMILIA CARPINTEIRO DE FORMAS - MENSALISTA (ENCARGOS COMPLEMENTARES - COLETADO CAIXA)                                                                                                                                                                                                                                                                                                                                                                                                               </t>
  </si>
  <si>
    <t>269,97</t>
  </si>
  <si>
    <t xml:space="preserve">EPI - FAMILIA ELETRICISTA - HORISTA (ENCARGOS COMPLEMENTARES - COLETADO CAIXA)                                                                                                                                                                                                                                                                                                                                                                                                                            </t>
  </si>
  <si>
    <t xml:space="preserve">EPI - FAMILIA ELETRICISTA - MENSALISTA (ENCARGOS COMPLEMENTARES - COLETADO CAIXA)                                                                                                                                                                                                                                                                                                                                                                                                                         </t>
  </si>
  <si>
    <t>226,41</t>
  </si>
  <si>
    <t xml:space="preserve">EPI - FAMILIA ENCANADOR - HORISTA (ENCARGOS COMPLEMENTARES - COLETADO CAIXA)                                                                                                                                                                                                                                                                                                                                                                                                                              </t>
  </si>
  <si>
    <t>1,06</t>
  </si>
  <si>
    <t xml:space="preserve">EPI - FAMILIA ENCANADOR - MENSALISTA (ENCARGOS COMPLEMENTARES - COLETADO CAIXA)                                                                                                                                                                                                                                                                                                                                                                                                                           </t>
  </si>
  <si>
    <t>199,20</t>
  </si>
  <si>
    <t xml:space="preserve">EPI - FAMILIA ENCARREGADO GERAL - HORISTA (ENCARGOS COMPLEMENTARES - COLETADO CAIXA)                                                                                                                                                                                                                                                                                                                                                                                                                      </t>
  </si>
  <si>
    <t>1,25</t>
  </si>
  <si>
    <t xml:space="preserve">EPI - FAMILIA ENCARREGADO GERAL - MENSALISTA (ENCARGOS COMPLEMENTARES - COLETADO CAIXA)                                                                                                                                                                                                                                                                                                                                                                                                                   </t>
  </si>
  <si>
    <t>236,16</t>
  </si>
  <si>
    <t xml:space="preserve">EPI - FAMILIA ENGENHEIRO CIVIL - HORISTA (ENCARGOS COMPLEMENTARES - COLETADO CAIXA)                                                                                                                                                                                                                                                                                                                                                                                                                       </t>
  </si>
  <si>
    <t xml:space="preserve">EPI - FAMILIA ENGENHEIRO CIVIL - MENSALISTA (ENCARGOS COMPLEMENTARES - COLETADO CAIXA)                                                                                                                                                                                                                                                                                                                                                                                                                    </t>
  </si>
  <si>
    <t>140,23</t>
  </si>
  <si>
    <t xml:space="preserve">EPI - FAMILIA OPERADOR ESCAVADEIRA - HORISTA (ENCARGOS COMPLEMENTARES - COLETADO CAIXA)                                                                                                                                                                                                                                                                                                                                                                                                                   </t>
  </si>
  <si>
    <t>0,86</t>
  </si>
  <si>
    <t xml:space="preserve">EPI - FAMILIA OPERADOR ESCAVADEIRA - MENSALISTA (ENCARGOS COMPLEMENTARES - COLETADO CAIXA)                                                                                                                                                                                                                                                                                                                                                                                                                </t>
  </si>
  <si>
    <t>162,97</t>
  </si>
  <si>
    <t xml:space="preserve">EPI - FAMILIA PEDREIRO - HORISTA (ENCARGOS COMPLEMENTARES - COLETADO CAIXA)                                                                                                                                                                                                                                                                                                                                                                                                                               </t>
  </si>
  <si>
    <t>1,24</t>
  </si>
  <si>
    <t xml:space="preserve">EPI - FAMILIA PEDREIRO - MENSALISTA (ENCARGOS COMPLEMENTARES - COLETADO CAIXA)                                                                                                                                                                                                                                                                                                                                                                                                                            </t>
  </si>
  <si>
    <t>233,35</t>
  </si>
  <si>
    <t xml:space="preserve">EPI - FAMILIA PINTOR - HORISTA (ENCARGOS COMPLEMENTARES - COLETADO CAIXA)                                                                                                                                                                                                                                                                                                                                                                                                                                 </t>
  </si>
  <si>
    <t xml:space="preserve">EPI - FAMILIA PINTOR - MENSALISTA (ENCARGOS COMPLEMENTARES - COLETADO CAIXA)                                                                                                                                                                                                                                                                                                                                                                                                                              </t>
  </si>
  <si>
    <t>325,51</t>
  </si>
  <si>
    <t xml:space="preserve">EPI - FAMILIA SERVENTE - HORISTA (ENCARGOS COMPLEMENTARES - COLETADO CAIXA)                                                                                                                                                                                                                                                                                                                                                                                                                               </t>
  </si>
  <si>
    <t>1,33</t>
  </si>
  <si>
    <t xml:space="preserve">EPI - FAMILIA SERVENTE - MENSALISTA (ENCARGOS COMPLEMENTARES - COLETADO CAIXA)                                                                                                                                                                                                                                                                                                                                                                                                                            </t>
  </si>
  <si>
    <t>250,24</t>
  </si>
  <si>
    <t xml:space="preserve">EPI - FAMILIA SOLDADOR - HORISTA (ENCARGOS COMPLEMENTARES - COLETADO CAIXA)                                                                                                                                                                                                                                                                                                                                                                                                                               </t>
  </si>
  <si>
    <t xml:space="preserve">EPI - FAMILIA SOLDADOR - MENSALISTA (ENCARGOS COMPLEMENTARES - COLETADO CAIXA)                                                                                                                                                                                                                                                                                                                                                                                                                            </t>
  </si>
  <si>
    <t>337,87</t>
  </si>
  <si>
    <t xml:space="preserve">EPI - FAMILIA TOPOGRAFO - HORISTA (ENCARGOS COMPLEMENTARES - COLETADO CAIXA)                                                                                                                                                                                                                                                                                                                                                                                                                              </t>
  </si>
  <si>
    <t xml:space="preserve">EPI - FAMILIA TOPOGRAFO - MENSALISTA (ENCARGOS COMPLEMENTARES - COLETADO CAIXA)                                                                                                                                                                                                                                                                                                                                                                                                                           </t>
  </si>
  <si>
    <t>132,94</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</si>
  <si>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</si>
  <si>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</si>
  <si>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</si>
  <si>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</si>
  <si>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</si>
  <si>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</si>
  <si>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</si>
  <si>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</si>
  <si>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</si>
  <si>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</si>
  <si>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</si>
  <si>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</si>
  <si>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12,95</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</si>
  <si>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</si>
  <si>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</si>
  <si>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</si>
  <si>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</si>
  <si>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</si>
  <si>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</si>
  <si>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168,87</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</si>
  <si>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</si>
  <si>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</si>
  <si>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</si>
  <si>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0,22</t>
  </si>
  <si>
    <t xml:space="preserve">ESPACADOR / DISTANCIADOR TIPO GARRA DUPLA, EM PLASTICO, COBRIMENTO *20* MM, PARA FERRAGENS DE LAJES E FUNDO DE VIGAS                                                                                                                                                                                                                                                                                                                                                                                      </t>
  </si>
  <si>
    <t xml:space="preserve">ESPACADOR / DISTANCIADOR TIPO PINO EM PLASTICO, PARA VERGALHAO ATE 10 MM, PARA APOIO DE ARMADURA                                                                                                                                                                                                                                                                                                                                                                                                          </t>
  </si>
  <si>
    <t>0,36</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</si>
  <si>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</si>
  <si>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</si>
  <si>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</si>
  <si>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</si>
  <si>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1,53</t>
  </si>
  <si>
    <t>116.000,00</t>
  </si>
  <si>
    <t xml:space="preserve">ESPARGIDOR DE ASFALTO PRESSURIZADO, TANQUE 6 M3 COM ISOLACAO TERMICA, AQUECIDO COM 2 MACARICOS, COM BARRA ESPARGIDORA 3,60 M, A SER MONTADO SOBRE CAMINHAO                                                                                                                                                                                                                                                                                                                                                </t>
  </si>
  <si>
    <t>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</si>
  <si>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</si>
  <si>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</si>
  <si>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</si>
  <si>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</si>
  <si>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</si>
  <si>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2,35</t>
  </si>
  <si>
    <t xml:space="preserve">ESPELHO / PLACA DE 2 POSTOS 4" X 2", PARA INSTALACAO DE TOMADAS E INTERRUPTORES                                                                                                                                                                                                                                                                                                                                                                                                                           </t>
  </si>
  <si>
    <t>2,43</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</si>
  <si>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</si>
  <si>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</si>
  <si>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</si>
  <si>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6,05</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</si>
  <si>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</si>
  <si>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</si>
  <si>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</si>
  <si>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</si>
  <si>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</si>
  <si>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</si>
  <si>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27,50</t>
  </si>
  <si>
    <t xml:space="preserve">ESQUI TRIPLO, EM TUBO DE ACO CARBONO, PINTURA NO PROCESSO ELETROSTATICO - EQUIPAMENTO DE GINASTICA PARA ACADEMIA AO AR LIVRE / ACADEMIA DA TERCEIRA IDADE - ATI                                                                                                                                                                                                                                                                                                                                           </t>
  </si>
  <si>
    <t>6.025,10</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</si>
  <si>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</si>
  <si>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</si>
  <si>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</si>
  <si>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</si>
  <si>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</si>
  <si>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</si>
  <si>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</si>
  <si>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</si>
  <si>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</si>
  <si>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</si>
  <si>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19,94</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</si>
  <si>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</si>
  <si>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</si>
  <si>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</si>
  <si>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</si>
  <si>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1,34</t>
  </si>
  <si>
    <t xml:space="preserve">EXAMES - MENSALISTA (COLETADO CAIXA - ENCARGOS COMPLEMENTARES)                                                                                                                                                                                                                                                                                                                                                                                                                                            </t>
  </si>
  <si>
    <t>252,08</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</si>
  <si>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</si>
  <si>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</si>
  <si>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</si>
  <si>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</si>
  <si>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</si>
  <si>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</si>
  <si>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</si>
  <si>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</si>
  <si>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</si>
  <si>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</si>
  <si>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</si>
  <si>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</si>
  <si>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</si>
  <si>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</si>
  <si>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</si>
  <si>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</si>
  <si>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</si>
  <si>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</si>
  <si>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</si>
  <si>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60,60</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</si>
  <si>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</si>
  <si>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</si>
  <si>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</si>
  <si>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</si>
  <si>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</si>
  <si>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</si>
  <si>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</si>
  <si>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</si>
  <si>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</si>
  <si>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</si>
  <si>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</si>
  <si>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</si>
  <si>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</si>
  <si>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</si>
  <si>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</si>
  <si>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</si>
  <si>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</si>
  <si>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0,06</t>
  </si>
  <si>
    <t xml:space="preserve">FERRAMENTAS - FAMILIA ALMOXARIFE - MENSALISTA (ENCARGOS COMPLEMENTARES - COLETADO CAIXA)                                                                                                                                                                                                                                                                                                                                                                                                                  </t>
  </si>
  <si>
    <t>10,89</t>
  </si>
  <si>
    <t xml:space="preserve">FERRAMENTAS - FAMILIA CARPINTEIRO DE FORMAS - HORISTA (ENCARGOS COMPLEMENTARES - COLETADO CAIXA)                                                                                                                                                                                                                                                                                                                                                                                                          </t>
  </si>
  <si>
    <t xml:space="preserve">FERRAMENTAS - FAMILIA CARPINTEIRO DE FORMAS - MENSALISTA (ENCARGOS COMPLEMENTARES - COLETADO CAIXA)                                                                                                                                                                                                                                                                                                                                                                                                       </t>
  </si>
  <si>
    <t>92,26</t>
  </si>
  <si>
    <t xml:space="preserve">FERRAMENTAS - FAMILIA ELETRICISTA - HORISTA (ENCARGOS COMPLEMENTARES - COLETADO CAIXA)                                                                                                                                                                                                                                                                                                                                                                                                                    </t>
  </si>
  <si>
    <t>0,85</t>
  </si>
  <si>
    <t xml:space="preserve">FERRAMENTAS - FAMILIA ELETRICISTA - MENSALISTA (ENCARGOS COMPLEMENTARES - COLETADO CAIXA)                                                                                                                                                                                                                                                                                                                                                                                                                 </t>
  </si>
  <si>
    <t>159,73</t>
  </si>
  <si>
    <t xml:space="preserve">FERRAMENTAS - FAMILIA ENCANADOR - HORISTA (ENCARGOS COMPLEMENTARES - COLETADO CAIXA)                                                                                                                                                                                                                                                                                                                                                                                                                      </t>
  </si>
  <si>
    <t>0,31</t>
  </si>
  <si>
    <t xml:space="preserve">FERRAMENTAS - FAMILIA ENCANADOR - MENSALISTA (ENCARGOS COMPLEMENTARES - COLETADO CAIXA)                                                                                                                                                                                                                                                                                                                                                                                                                   </t>
  </si>
  <si>
    <t>59,28</t>
  </si>
  <si>
    <t xml:space="preserve">FERRAMENTAS - FAMILIA ENCARREGADO GERAL - HORISTA (ENCARGOS COMPLEMENTARES - COLETADO CAIXA)                                                                                                                                                                                                                                                                                                                                                                                                              </t>
  </si>
  <si>
    <t xml:space="preserve">FERRAMENTAS - FAMILIA ENCARREGADO GERAL - MENSALISTA (ENCARGOS COMPLEMENTARES - COLETADO CAIXA)                                                                                                                                                                                                                                                                                                                                                                                                           </t>
  </si>
  <si>
    <t>18,73</t>
  </si>
  <si>
    <t xml:space="preserve">FERRAMENTAS - FAMILIA ENGENHEIRO CIVIL - HORISTA (ENCARGOS COMPLEMENTARES - COLETADO CAIXA)                                                                                                                                                                                                                                                                                                                                                                                                               </t>
  </si>
  <si>
    <t>0,01</t>
  </si>
  <si>
    <t xml:space="preserve">FERRAMENTAS - FAMILIA ENGENHEIRO CIVIL - MENSALISTA (ENCARGOS COMPLEMENTARES - COLETADO CAIXA)                                                                                                                                                                                                                                                                                                                                                                                                            </t>
  </si>
  <si>
    <t>2,29</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</si>
  <si>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</si>
  <si>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</si>
  <si>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</si>
  <si>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</si>
  <si>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155,21</t>
  </si>
  <si>
    <t xml:space="preserve">FERRAMENTAS - FAMILIA PINTOR - HORISTA (ENCARGOS COMPLEMENTARES - COLETADO CAIXA)                                                                                                                                                                                                                                                                                                                                                                                                                         </t>
  </si>
  <si>
    <t>1,97</t>
  </si>
  <si>
    <t xml:space="preserve">FERRAMENTAS - FAMILIA PINTOR - MENSALISTA (ENCARGOS COMPLEMENTARES - COLETADO CAIXA)                                                                                                                                                                                                                                                                                                                                                                                                                      </t>
  </si>
  <si>
    <t>371,21</t>
  </si>
  <si>
    <t xml:space="preserve">FERRAMENTAS - FAMILIA SERVENTE - HORISTA (ENCARGOS COMPLEMENTARES - COLETADO CAIXA)                                                                                                                                                                                                                                                                                                                                                                                                                       </t>
  </si>
  <si>
    <t>0,61</t>
  </si>
  <si>
    <t xml:space="preserve">FERRAMENTAS - FAMILIA SERVENTE - MENSALISTA (ENCARGOS COMPLEMENTARES - COLETADO CAIXA)                                                                                                                                                                                                                                                                                                                                                                                                                    </t>
  </si>
  <si>
    <t>114,72</t>
  </si>
  <si>
    <t xml:space="preserve">FERRAMENTAS - FAMILIA SOLDADOR - HORISTA (ENCARGOS COMPLEMENTARES - COLETADO CAIXA)                                                                                                                                                                                                                                                                                                                                                                                                                       </t>
  </si>
  <si>
    <t xml:space="preserve">FERRAMENTAS - FAMILIA SOLDADOR - MENSALISTA (ENCARGOS COMPLEMENTARES - COLETADO CAIXA)                                                                                                                                                                                                                                                                                                                                                                                                                    </t>
  </si>
  <si>
    <t>232,31</t>
  </si>
  <si>
    <t xml:space="preserve">FERRAMENTAS - FAMILIA TOPOGRAFO - HORISTA (ENCARGOS COMPLEMENTARES - COLETADO CAIXA)                                                                                                                                                                                                                                                                                                                                                                                                                      </t>
  </si>
  <si>
    <t>0,07</t>
  </si>
  <si>
    <t xml:space="preserve">FERRAMENTAS - FAMILIA TOPOGRAFO - MENSALISTA (ENCARGOS COMPLEMENTARES - COLETADO CAIXA)                                                                                                                                                                                                                                                                                                                                                                                                                   </t>
  </si>
  <si>
    <t>12,77</t>
  </si>
  <si>
    <t xml:space="preserve">FERROLHO COM FECHO / TRINCO REDONDO, EM ACO GALVANIZADO / ZINCADO, DE SOBREPOR, COM COMPRIMENTO DE 2" E ESPESSURA MINIMA DA CHAPA DE 0,90 MM, PARA PORTAS E JANELAS                                                                                                                                                                                                                                                                                                                                       </t>
  </si>
  <si>
    <t>2,59</t>
  </si>
  <si>
    <t xml:space="preserve">FERROLHO COM FECHO / TRINCO REDONDO, EM ACO GALVANIZADO / ZINCADO, DE SOBREPOR, COM COMPRIMENTO DE 3" A 4" E ESPESSURA MINIMA DA CHAPA DE 0,90 MM                                                                                                                                                                                                                                                                                                                                                         </t>
  </si>
  <si>
    <t>5,27</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</si>
  <si>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</si>
  <si>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</si>
  <si>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</si>
  <si>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</si>
  <si>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8,25</t>
  </si>
  <si>
    <t>12,00</t>
  </si>
  <si>
    <t xml:space="preserve">FERTILIZANTE NPK -  10:10:10                                                                                                                                                                                                                                                                                                                                                                                                                                                                              </t>
  </si>
  <si>
    <t xml:space="preserve">FERTILIZANTE NPK - 4: 14: 8                                                                                                                                                                                                                                                                                                                                                                                                                                                                               </t>
  </si>
  <si>
    <t>2,40</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</si>
  <si>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</si>
  <si>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</si>
  <si>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</si>
  <si>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</si>
  <si>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</si>
  <si>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</si>
  <si>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</si>
  <si>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</si>
  <si>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</si>
  <si>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1,49</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</si>
  <si>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</si>
  <si>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</si>
  <si>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</si>
  <si>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3,82</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</si>
  <si>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</si>
  <si>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</si>
  <si>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</si>
  <si>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1,18</t>
  </si>
  <si>
    <t xml:space="preserve">FITA ADESIVA ANTICORROSIVA DE PVC FLEXIVEL, COR PRETA, PARA PROTECAO TUBULACAO, 50 MM X 30 M (L X C), E= *0,25* MM                                                                                                                                                                                                                                                                                                                                                                                        </t>
  </si>
  <si>
    <t>8,77</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</si>
  <si>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</si>
  <si>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</si>
  <si>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</si>
  <si>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</si>
  <si>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</si>
  <si>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</si>
  <si>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4,53</t>
  </si>
  <si>
    <t xml:space="preserve">FITA ISOLANTE DE BORRACHA AUTOFUSAO, USO ATE 69 KV (ALTA TENSAO)                                                                                                                                                                                                                                                                                                                                                                                                                                          </t>
  </si>
  <si>
    <t>1,63</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</si>
  <si>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</si>
  <si>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</si>
  <si>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</si>
  <si>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</si>
  <si>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</si>
  <si>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</si>
  <si>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</si>
  <si>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</si>
  <si>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</si>
  <si>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1,58</t>
  </si>
  <si>
    <t xml:space="preserve">FIXADOR DE ABA SIMPLES PARA TELHA DE FIBROCIMENTO, TIPO CANALETA 90 OU KALHETAO                                                                                                                                                                                                                                                                                                                                                                                                                           </t>
  </si>
  <si>
    <t>2,22</t>
  </si>
  <si>
    <t xml:space="preserve">FLANELA *30 X 40* CM                                                                                                                                                                                                                                                                                                                                                                                                                                                                                      </t>
  </si>
  <si>
    <t xml:space="preserve">FLANGE SEXTAVADO DE FERRO GALVANIZADO, COM ROSCA BSP, DE 1 1/2"                                                                                                                                                                                                                                                                                                                                                                                                                                           </t>
  </si>
  <si>
    <t xml:space="preserve">FLANGE SEXTAVADO DE FERRO GALVANIZADO, COM ROSCA BSP, DE 1 1/4"                                                                                                                                                                                                                                                                                                                                                                                                                                           </t>
  </si>
  <si>
    <t>46,90</t>
  </si>
  <si>
    <t xml:space="preserve">FLANGE SEXTAVADO DE FERRO GALVANIZADO, COM ROSCA BSP, DE 1"                                                                                                                                                                                                                                                                                                                                                                                                                                               </t>
  </si>
  <si>
    <t>33,72</t>
  </si>
  <si>
    <t xml:space="preserve">FLANGE SEXTAVADO DE FERRO GALVANIZADO, COM ROSCA BSP, DE 1/2"                                                                                                                                                                                                                                                                                                                                                                                                                                             </t>
  </si>
  <si>
    <t>20,53</t>
  </si>
  <si>
    <t xml:space="preserve">FLANGE SEXTAVADO DE FERRO GALVANIZADO, COM ROSCA BSP, DE 2 1/2"                                                                                                                                                                                                                                                                                                                                                                                                                                           </t>
  </si>
  <si>
    <t>110,13</t>
  </si>
  <si>
    <t xml:space="preserve">FLANGE SEXTAVADO DE FERRO GALVANIZADO, COM ROSCA BSP, DE 2"                                                                                                                                                                                                                                                                                                                                                                                                                                               </t>
  </si>
  <si>
    <t>70,07</t>
  </si>
  <si>
    <t xml:space="preserve">FLANGE SEXTAVADO DE FERRO GALVANIZADO, COM ROSCA BSP, DE 3"                                                                                                                                                                                                                                                                                                                                                                                                                                               </t>
  </si>
  <si>
    <t>148,90</t>
  </si>
  <si>
    <t xml:space="preserve">FLANGE SEXTAVADO DE FERRO GALVANIZADO, COM ROSCA BSP, DE 3/4"                                                                                                                                                                                                                                                                                                                                                                                                                                             </t>
  </si>
  <si>
    <t>28,04</t>
  </si>
  <si>
    <t xml:space="preserve">FLANGE SEXTAVADO DE FERRO GALVANIZADO, COM ROSCA BSP, DE 4"                                                                                                                                                                                                                                                                                                                                                                                                                                               </t>
  </si>
  <si>
    <t>220,14</t>
  </si>
  <si>
    <t xml:space="preserve">FLANGE SEXTAVADO DE FERRO GALVANIZADO, COM ROSCA BSP, DE 6"                                                                                                                                                                                                                                                                                                                                                                                                                                               </t>
  </si>
  <si>
    <t>369,85</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</si>
  <si>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</si>
  <si>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</si>
  <si>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93,30</t>
  </si>
  <si>
    <t xml:space="preserve">FORRO DE FIBRA MINERAL EM PLACAS DE 625 X 625 MM, E = 15 MM, BORDA RETA, COM PINTURA ANTIMOFO, APOIADO EM PERFIL DE ACO GALVANIZADO COM 24 MM DE BASE - INSTALADO                                                                                                                                                                                                                                                                                                                                         </t>
  </si>
  <si>
    <t>101,77</t>
  </si>
  <si>
    <t xml:space="preserve">FORRO DE FIBRA MINERAL EM PLACAS DE 625 X 625 MM, E = 15/16 MM, BORDA REBAIXADA, COM PINTURA ANTIMOFO, APOIADO EM PERFIL DE ACO GALVANIZADO COM 24 MM DE BASE - INSTALADO                                                                                                                                                                                                                                                                                                                                 </t>
  </si>
  <si>
    <t>109,15</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</si>
  <si>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</si>
  <si>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</si>
  <si>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</si>
  <si>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35,00</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</si>
  <si>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</si>
  <si>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</si>
  <si>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</si>
  <si>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</si>
  <si>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</si>
  <si>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</si>
  <si>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</si>
  <si>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</si>
  <si>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</si>
  <si>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</si>
  <si>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</si>
  <si>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</si>
  <si>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</si>
  <si>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</si>
  <si>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</si>
  <si>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</si>
  <si>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</si>
  <si>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</si>
  <si>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</si>
  <si>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</si>
  <si>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</si>
  <si>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</si>
  <si>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</si>
  <si>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</si>
  <si>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</si>
  <si>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</si>
  <si>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</si>
  <si>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</si>
  <si>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</si>
  <si>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</si>
  <si>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</si>
  <si>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</si>
  <si>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</si>
  <si>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</si>
  <si>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</si>
  <si>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8,13</t>
  </si>
  <si>
    <t xml:space="preserve">GEOTEXTIL NAO TECIDO AGULHADO DE FILAMENTOS CONTINUOS 100% POLIESTER, RESITENCIA A TRACAO = 14 KN/M                                                                                                                                                                                                                                                                                                                                                                                                       </t>
  </si>
  <si>
    <t>10,14</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</si>
  <si>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</si>
  <si>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</si>
  <si>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</si>
  <si>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</si>
  <si>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</si>
  <si>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6.774,18</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</si>
  <si>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</si>
  <si>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</si>
  <si>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</si>
  <si>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</si>
  <si>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</si>
  <si>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</si>
  <si>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</si>
  <si>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</si>
  <si>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</si>
  <si>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18,17</t>
  </si>
  <si>
    <t xml:space="preserve">GRAMPO LINHA VIVA DE LATAO ESTANHADO, DIAMETRO DO CONDUTOR PRINCIPAL DE 10 A 120 MM2, DIAMETRO DA DERIVACAO DE 10 A 70 MM2                                                                                                                                                                                                                                                                                                                                                                                </t>
  </si>
  <si>
    <t>6,86</t>
  </si>
  <si>
    <t xml:space="preserve">GRAMPO PARALELO METALICO PARA CABO DE 6 A 50 MM2, COM 2 PARAFUSOS                                                                                                                                                                                                                                                                                                                                                                                                                                         </t>
  </si>
  <si>
    <t xml:space="preserve">GRANALHA DE ACO, ANGULAR (GRIT), PARA JATEAMENTO, PENEIRA 0,117 A 1,00 MM, (SAE G-40 A G-80)                                                                                                                                                                                                                                                                                                                                                                                                              </t>
  </si>
  <si>
    <t>SC25KG</t>
  </si>
  <si>
    <t>154,64</t>
  </si>
  <si>
    <t xml:space="preserve">GRANALHA DE ACO, ANGULAR (GRIT), PARA JATEAMENTO, PENEIRA 1,41 A 1,19 MM (SAE G16)                                                                                                                                                                                                                                                                                                                                                                                                                        </t>
  </si>
  <si>
    <t>134,38</t>
  </si>
  <si>
    <t xml:space="preserve">GRANALHA DE ACO, ESFERICA (SHOT), PARA JATEAMENTO, PENEIRA 0,40 A 1,00 MM (SAE S-170 A S-280)                                                                                                                                                                                                                                                                                                                                                                                                             </t>
  </si>
  <si>
    <t>160,40</t>
  </si>
  <si>
    <t xml:space="preserve">GRANALHA DE ACO, ESFERICA (SHOT), PARA JATEAMENTO, PENEIRA 1,19 A 1,00 MM  (SAE S390)                                                                                                                                                                                                                                                                                                                                                                                                                     </t>
  </si>
  <si>
    <t>180,68</t>
  </si>
  <si>
    <t xml:space="preserve">GRANILHA/ GRANA/ PEDRISCO OU AGREGADO EM MARMORE/ GRANITO/ QUARTZO E CALCARIO, PRETO, CINZA, PALHA OU BRANCO                                                                                                                                                                                                                                                                                                                                                                                              </t>
  </si>
  <si>
    <t xml:space="preserve">GRAUTE CIMENTICIO PARA USO GERAL                                                                                                                                                                                                                                                                                                                                                                                                                                                                          </t>
  </si>
  <si>
    <t>2,09</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</si>
  <si>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</si>
  <si>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</si>
  <si>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</si>
  <si>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</si>
  <si>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</si>
  <si>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</si>
  <si>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</si>
  <si>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</si>
  <si>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</si>
  <si>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</si>
  <si>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3.658,05</t>
  </si>
  <si>
    <t xml:space="preserve">GRUPO GERADOR DE SOLDA ELETRICA, COM MAQUINA DE SOLDA, ATE 400 AMPERES E GERADOR A DIESEL 30 CV, MOTOR 4 CILINDROS, TANQUE COMBUST., CARENAGEM DE PROTECAO SOBRE RODAS                                                                                                                                                                                                                                                                                                                                    </t>
  </si>
  <si>
    <t>167.686,92</t>
  </si>
  <si>
    <t xml:space="preserve">GRUPO GERADOR DE SOLDA ELETRICA, COM MAQUINA DE SOLDA, ATE 400 AMPERES E GERADOR A DIESEL 60 CV, MOTOR 4 CILINDROS, TANQUE COMBUST., CARENAGEM DE PROTECAO SOBRE RODAS                                                                                                                                                                                                                                                                                                                                    </t>
  </si>
  <si>
    <t>187.592,57</t>
  </si>
  <si>
    <t xml:space="preserve">GRUPO GERADOR DIESEL, COM CARENAGEM, POTENCIA STANDART ENTRE 100 E 110 KVA, VELOCIDADE DE 1800 RPM, FREQUENCIA DE 60 HZ                                                                                                                                                                                                                                                                                                                                                                                   </t>
  </si>
  <si>
    <t>121.128,52</t>
  </si>
  <si>
    <t xml:space="preserve">GRUPO GERADOR DIESEL, COM CARENAGEM, POTENCIA STANDART ENTRE 140 E 150 KVA, VELOCIDADE DE 1800 RPM, FREQUENCIA DE 60 HZ                                                                                                                                                                                                                                                                                                                                                                                   </t>
  </si>
  <si>
    <t>142.075,55</t>
  </si>
  <si>
    <t xml:space="preserve">GRUPO GERADOR DIESEL, COM CARENAGEM, POTENCIA STANDART ENTRE 210 E 220 KVA, VELOCIDADE DE 1800 RPM, FREQUENCIA DE 60 HZ                                                                                                                                                                                                                                                                                                                                                                                   </t>
  </si>
  <si>
    <t>173.040,74</t>
  </si>
  <si>
    <t xml:space="preserve">GRUPO GERADOR DIESEL, COM CARENAGEM, POTENCIA STANDART ENTRE 250 E 260 KVA, VELOCIDADE DE 1800 RPM, FREQUENCIA DE 60 HZ                                                                                                                                                                                                                                                                                                                                                                                   </t>
  </si>
  <si>
    <t>200.362,95</t>
  </si>
  <si>
    <t xml:space="preserve">GRUPO GERADOR DIESEL, COM CARENAGEM, POTENCIA STANDART ENTRE 50 E 55 KVA, VELOCIDADE DE 1800 RPM, FREQUENCIA DE 60 HZ                                                                                                                                                                                                                                                                                                                                                                                     </t>
  </si>
  <si>
    <t>107.868,13</t>
  </si>
  <si>
    <t xml:space="preserve">GRUPO GERADOR DIESEL, SEM CARENAGEM, POTENCIA STANDART ENTRE 100 E 110 KVA, VELOCIDADE DE 1800 RPM, FREQUENCIA DE 60 HZ                                                                                                                                                                                                                                                                                                                                                                                   </t>
  </si>
  <si>
    <t>105.281,63</t>
  </si>
  <si>
    <t xml:space="preserve">GRUPO GERADOR DIESEL, SEM CARENAGEM, POTENCIA STANDART ENTRE 210 E 220 KVA, VELOCIDADE DE 1800 RPM, FREQUENCIA DE 60 HZ                                                                                                                                                                                                                                                                                                                                                                                   </t>
  </si>
  <si>
    <t>151.292,24</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</si>
  <si>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</si>
  <si>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</si>
  <si>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98.360,00</t>
  </si>
  <si>
    <t xml:space="preserve">GRUPO GERADOR ESTACIONARIO SILENCIADO, POTENCIA 50 KVA, MOTOR  DIESEL                                                                                                                                                                                                                                                                                                                                                                                                                                     </t>
  </si>
  <si>
    <t>82.138,44</t>
  </si>
  <si>
    <t xml:space="preserve">GRUPO GERADOR ESTACIONARIO, MOTOR DIESEL POTENCIA 170 KVA                                                                                                                                                                                                                                                                                                                                                                                                                                                 </t>
  </si>
  <si>
    <t>140.794,48</t>
  </si>
  <si>
    <t xml:space="preserve">GRUPO GERADOR ESTACIONARIO, POTENCIA 150 KVA, MOTOR DIESEL                                                                                                                                                                                                                                                                                                                                                                                                                                                </t>
  </si>
  <si>
    <t>125.355,61</t>
  </si>
  <si>
    <t xml:space="preserve">GRUPO GERADOR ESTACIONARIO, SILENCIADO, POTENCIA 180 KVA, MOTOR  DIESEL                                                                                                                                                                                                                                                                                                                                                                                                                                   </t>
  </si>
  <si>
    <t>150.701,45</t>
  </si>
  <si>
    <t xml:space="preserve">GRUPO GERADOR REBOCAVEL, POTENCIA *66* KVA, MOTOR A DIESEL                                                                                                                                                                                                                                                                                                                                                                                                                                                </t>
  </si>
  <si>
    <t>88.585,38</t>
  </si>
  <si>
    <t>10,18</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</si>
  <si>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</si>
  <si>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</si>
  <si>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</si>
  <si>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</si>
  <si>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3,2 T COM 20 M DE CABO DE ACO DIAMETRO 16,3 MM                                                                                                                                                                                                                                                                                                                                                                                                                     </t>
  </si>
  <si>
    <t xml:space="preserve">GUINCHO DE ALAVANCA MANUAL, CAPACIDADE DE 1,6 T, COM 20 M DE CABO DE ACO (AQUISICAO)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</si>
  <si>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</si>
  <si>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</si>
  <si>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</si>
  <si>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</si>
  <si>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</si>
  <si>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</si>
  <si>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</si>
  <si>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</si>
  <si>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</si>
  <si>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</si>
  <si>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</si>
  <si>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1,41</t>
  </si>
  <si>
    <t>1,42</t>
  </si>
  <si>
    <t xml:space="preserve">HASTE RETA PARA GANCHO DE FERRO GALVANIZADO, COM ROSCA 5/16" X 35 CM PARA FIXACAO DE TELHA DE FIBROCIMENTO, INCLUI PORCA E ARRUELAS DE VEDACAO                                                                                                                                                                                                                                                                                                                                                            </t>
  </si>
  <si>
    <t>2,04</t>
  </si>
  <si>
    <t>2,33</t>
  </si>
  <si>
    <t xml:space="preserve">HASTE RETA PARA GANCHO DE FERRO GALVANIZADO, COM ROSCA 5/16" X 45 CM PARA FIXACAO DE TELHA DE FIBROCIMENTO, INCLUI PORCA E ARRUELAS DE VEDACAO                                                                                                                                                                                                                                                                                                                                                            </t>
  </si>
  <si>
    <t>2,73</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</si>
  <si>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</si>
  <si>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</si>
  <si>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</si>
  <si>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</si>
  <si>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</si>
  <si>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</si>
  <si>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</si>
  <si>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</si>
  <si>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</si>
  <si>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</si>
  <si>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</si>
  <si>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</si>
  <si>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</si>
  <si>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</si>
  <si>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</si>
  <si>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25,60</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</si>
  <si>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</si>
  <si>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</si>
  <si>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</si>
  <si>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</si>
  <si>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 TUBOS/EQUIPAMENTOS (HORISTA)                                                                                                                                                                                                                                                                                                                                                                                                                                                   </t>
  </si>
  <si>
    <t xml:space="preserve">INSTALADOR DE TUBULACOES (TUBOS/EQUIPAMENTOS) (MENSALISTA)                                                                                                                                                                                                                                                                                                                                                                                                                                                </t>
  </si>
  <si>
    <t xml:space="preserve">INTERRUPTOR BIPOLAR 10A, 250V, CONJUNTO MONTADO PARA EMBUTIR 4" X 2" (PLACA + SUPORTE + MODULO)                                                                                                                                                                                                                                                                                                                                                                                                           </t>
  </si>
  <si>
    <t>20,38</t>
  </si>
  <si>
    <t xml:space="preserve">INTERRUPTOR BIPOLAR SIMPLES 10 A, 250 V (APENAS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</si>
  <si>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</si>
  <si>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</si>
  <si>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</si>
  <si>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</si>
  <si>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9,16</t>
  </si>
  <si>
    <t xml:space="preserve">INTERRUPTOR PARALELO 10A, 250V, CONJUNTO MONTADO PARA EMBUTIR 4" X 2" (PLACA + SUPORTE + MODULO)                                                                                                                                                                                                                                                                                                                                                                                                          </t>
  </si>
  <si>
    <t xml:space="preserve">INTERRUPTOR SIMPLES + 2 INTERRUPTORES PARALELOS 10A, 250V, CONJUNTO MONTADO PARA EMBUTIR 4" X 2" (PLACA + SUPORTE + MODULOS)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</si>
  <si>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</si>
  <si>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</si>
  <si>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</si>
  <si>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15,66</t>
  </si>
  <si>
    <t xml:space="preserve">INTERRUPTOR SIMPLES 10A, 250V (APENAS MODULO)                                                                                                                                                                                                                                                                                                                                                                                                                                                             </t>
  </si>
  <si>
    <t>7,03</t>
  </si>
  <si>
    <t xml:space="preserve">INTERRUPTOR SIMPLES 10A, 250V, CONJUNTO MONTADO PARA EMBUTIR 4" X 2" (PLACA + SUPORTE + MODULO)                                                                                                                                                                                                                                                                                                                                                                                                           </t>
  </si>
  <si>
    <t xml:space="preserve">INTERRUPTOR SIMPLES 10A, 250V, CONJUNTO MONTADO PARA SOBREPOR 4" X 2" (CAIXA + 2 MODULOS)                                                                                                                                                                                                                                                                                                                                                                                                                 </t>
  </si>
  <si>
    <t xml:space="preserve">INTERRUPTOR SIMPLES 10A, 250V, CONJUNTO MONTADO PARA SOBREPOR 4" X 2" (CAIXA + MODULO)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</si>
  <si>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</si>
  <si>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</si>
  <si>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</si>
  <si>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+ 1 INTERRUPTOR PARALELO 10A, 250V, CONJUNTO MONTADO PARA EMBUTIR 4" X 2" (PLACA + SUPORTE + MODULOS)                                                                                                                                                                                                                                                                                                                                                                   </t>
  </si>
  <si>
    <t xml:space="preserve">INTERRUPTORES SIMPLES (2 MODULOS) + TOMADA 2P+T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</si>
  <si>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</si>
  <si>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</si>
  <si>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</si>
  <si>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</si>
  <si>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96,54</t>
  </si>
  <si>
    <t xml:space="preserve">ISOLADOR DE PORCELANA, TIPO BUCHA, PARA TENSAO DE *15* KV                                                                                                                                                                                                                                                                                                                                                                                                                                                 </t>
  </si>
  <si>
    <t>509,60</t>
  </si>
  <si>
    <t xml:space="preserve">ISOLADOR DE PORCELANA, TIPO BUCHA, PARA TENSAO DE *35* KV                                                                                                                                                                                                                                                                                                                                                                                                                                                 </t>
  </si>
  <si>
    <t>867,65</t>
  </si>
  <si>
    <t xml:space="preserve">ISOLADOR DE PORCELANA, TIPO PINO MONOCORPO, PARA TENSAO DE *15* KV                                                                                                                                                                                                                                                                                                                                                                                                                                        </t>
  </si>
  <si>
    <t>29,55</t>
  </si>
  <si>
    <t xml:space="preserve">ISOLADOR DE PORCELANA, TIPO PINO MONOCORPO, PARA TENSAO DE *35* KV                                                                                                                                                                                                                                                                                                                                                                                                                                        </t>
  </si>
  <si>
    <t>124,65</t>
  </si>
  <si>
    <t xml:space="preserve">ISOLADOR DE PORCELANA, TIPO ROLDANA, DIMENSOES DE *72* X *72* MM, PARA USO EM BAIXA TENSAO                                                                                                                                                                                                                                                                                                                                                                                                                </t>
  </si>
  <si>
    <t>5,92</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</si>
  <si>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</si>
  <si>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</si>
  <si>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</si>
  <si>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</si>
  <si>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</si>
  <si>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</si>
  <si>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</si>
  <si>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</si>
  <si>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</si>
  <si>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</si>
  <si>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</si>
  <si>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</si>
  <si>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</si>
  <si>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</si>
  <si>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</si>
  <si>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19,45</t>
  </si>
  <si>
    <t xml:space="preserve">JARDINEIRO (MENSALISTA)                                                                                                                                                                                                                                                                                                                                                                                                                                                                                   </t>
  </si>
  <si>
    <t xml:space="preserve">JOELHO CPVC, SOLDAVEL, 45 GRAUS, 15 MM, PARA AGUA QUENTE                                                                                                                                                                                                                                                                                                                                                                                                                                                  </t>
  </si>
  <si>
    <t>4,55</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</si>
  <si>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</si>
  <si>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</si>
  <si>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</si>
  <si>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</si>
  <si>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25,89</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</si>
  <si>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</si>
  <si>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</si>
  <si>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</si>
  <si>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</si>
  <si>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</si>
  <si>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</si>
  <si>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4,44</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</si>
  <si>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</si>
  <si>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</si>
  <si>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</si>
  <si>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</si>
  <si>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</si>
  <si>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</si>
  <si>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166,53</t>
  </si>
  <si>
    <t xml:space="preserve">JOELHO DE REDUCAO, PVC SOLDAVEL, 90 GRAUS, 25 MM X 20 MM, COR MARROM, PARA AGUA FRIA PREDIAL                                                                                                                                                                                                                                                                                                                                                                                                              </t>
  </si>
  <si>
    <t>2,69</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</si>
  <si>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</si>
  <si>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</si>
  <si>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</si>
  <si>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3,30</t>
  </si>
  <si>
    <t xml:space="preserve">JOELHO DE TRANSICAO, CPVC, SOLDAVEL, 90 GRAUS, 15 MM X 1/2", PARA AGUA QUENTE                                                                                                                                                                                                                                                                                                                                                                                                                             </t>
  </si>
  <si>
    <t xml:space="preserve">JOELHO DE TRANSICAO, CPVC, SOLDAVEL, 90 GRAUS, 22 MM X 1/2", PARA AGUA QUENTE                                                                                                                                                                                                                                                                                                                                                                                                                             </t>
  </si>
  <si>
    <t>15,43</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</si>
  <si>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</si>
  <si>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</si>
  <si>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</si>
  <si>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3,25</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</si>
  <si>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</si>
  <si>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</si>
  <si>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</si>
  <si>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</si>
  <si>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</si>
  <si>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</si>
  <si>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</si>
  <si>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</si>
  <si>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</si>
  <si>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</si>
  <si>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</si>
  <si>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</si>
  <si>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</si>
  <si>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</si>
  <si>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</si>
  <si>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</si>
  <si>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22,06</t>
  </si>
  <si>
    <t xml:space="preserve">JOELHO PVC, 90 GRAUS, ROSCAVEL, 1 1/4", COR BRANCA, AGUA FRIA PREDIAL                                                                                                                                                                                                                                                                                                                                                                                                                                     </t>
  </si>
  <si>
    <t xml:space="preserve">JOELHO PVC, COM BOLSA E ANEL, 90 GRAUS, DN 40 X *38* MM, SERIE NORMAL, PARA ESGOTO PREDIAL                                                                                                                                                                                                                                                                                                                                                                                                                </t>
  </si>
  <si>
    <t xml:space="preserve">JOELHO PVC, ROSCAVEL, 45 GRAUS, 1", COR BRANCA, PARA AGUA FRIA PREDIAL                                                                                                                                                                                                                                                                                                                                                                                                                                    </t>
  </si>
  <si>
    <t xml:space="preserve">JOELHO PVC, ROSCAVEL, 45 GRAUS, 1/2", COR BRANCA, PARA AGUA FRIA PREDIAL                                                                                                                                                                                                                                                                                                                                                                                                                                  </t>
  </si>
  <si>
    <t>4,71</t>
  </si>
  <si>
    <t xml:space="preserve">JOELHO PVC, ROSCAVEL, 45 GRAUS, 3/4", COR BRANCA, PARA AGUA FRIA PREDIAL                                                                                                                                                                                                                                                                                                                                                                                                                                  </t>
  </si>
  <si>
    <t xml:space="preserve">JOELHO PVC, ROSCAVEL, 90 GRAUS, 1", COR BRANCA, PARA AGUA FRIA PREDIAL                                                                                                                                                                                                                                                                                                                                                                                                                                    </t>
  </si>
  <si>
    <t>5,34</t>
  </si>
  <si>
    <t xml:space="preserve">JOELHO PVC, ROSCAVEL, 90 GRAUS, 1/2", COR BRANCA, PARA AGUA FRIA PREDIAL                                                                                                                                                                                                                                                                                                                                                                                                                                  </t>
  </si>
  <si>
    <t xml:space="preserve">JOELHO PVC, ROSCAVEL, 90 GRAUS, 3/4", COR BRANCA, PARA AGUA FRIA PREDIAL                                                                                                                                                                                                                                                                                                                                                                                                                                  </t>
  </si>
  <si>
    <t>2,58</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</si>
  <si>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</si>
  <si>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</si>
  <si>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</si>
  <si>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</si>
  <si>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</si>
  <si>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</si>
  <si>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</si>
  <si>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</si>
  <si>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</si>
  <si>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</si>
  <si>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</si>
  <si>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</si>
  <si>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SOLDAVEL, BB, 45 GRAUS, DN 40 MM, PARA ESGOTO PREDIAL                                                                                                                                                                                                                                                                                                                                                                                                                                         </t>
  </si>
  <si>
    <t>2,54</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</si>
  <si>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</si>
  <si>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</si>
  <si>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</si>
  <si>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5,26</t>
  </si>
  <si>
    <t xml:space="preserve">JOELHO PVC, SOLDAVEL, COM BUCHA DE LATAO, 90 GRAUS, 25 MM X 3/4", PARA AGUA FRIA PREDIAL                                                                                                                                                                                                                                                                                                                                                                                                                  </t>
  </si>
  <si>
    <t xml:space="preserve">JOELHO PVC, SOLDAVEL, COM BUCHA DE LATAO, 90 GRAUS, 32 MM X 3/4", PARA AGUA FRIA PREDIAL                                                                                                                                                                                                                                                                                                                                                                                                                  </t>
  </si>
  <si>
    <t>18,30</t>
  </si>
  <si>
    <t xml:space="preserve">JOELHO PVC, SOLDAVEL, PB, 45 GRAUS, DN 100 MM, PARA ESGOTO PREDIAL                                                                                                                                                                                                                                                                                                                                                                                                                                        </t>
  </si>
  <si>
    <t>9,93</t>
  </si>
  <si>
    <t xml:space="preserve">JOELHO PVC, SOLDAVEL, PB, 45 GRAUS, DN 150 MM, PARA ESGOTO PREDIAL                                                                                                                                                                                                                                                                                                                                                                                                                                        </t>
  </si>
  <si>
    <t xml:space="preserve">JOELHO PVC, SOLDAVEL, PB, 45 GRAUS, DN 40 MM, PARA ESGOTO PREDIAL                                                                                                                                                                                                                                                                                                                                                                                                                                         </t>
  </si>
  <si>
    <t xml:space="preserve">JOELHO PVC, SOLDAVEL, PB, 45 GRAUS, DN 50 MM, PARA ESGOTO PREDIAL                                                                                                                                                                                                                                                                                                                                                                                                                                         </t>
  </si>
  <si>
    <t>4,11</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</si>
  <si>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</si>
  <si>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</si>
  <si>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</si>
  <si>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</si>
  <si>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</si>
  <si>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3,32</t>
  </si>
  <si>
    <t xml:space="preserve">JOELHO PVC, SOLDAVEL, PB, 90 GRAUS, DN 75 MM, PARA ESGOTO PREDIAL                                                                                                                                                                                                                                                                                                                                                                                                                                         </t>
  </si>
  <si>
    <t>7,55</t>
  </si>
  <si>
    <t xml:space="preserve">JOELHO, PVC SERIE R, 45 GRAUS, DN 100 MM, PARA ESGOTO PREDIAL                                                                                                                                                                                                                                                                                                                                                                                                                                             </t>
  </si>
  <si>
    <t>22,19</t>
  </si>
  <si>
    <t xml:space="preserve">JOELHO, PVC SERIE R, 45 GRAUS, DN 150 MM, PARA ESGOTO PREDIAL                                                                                                                                                                                                                                                                                                                                                                                                                                             </t>
  </si>
  <si>
    <t xml:space="preserve">JOELHO, PVC SERIE R, 45 GRAUS, DN 40 MM, PARA ESGOTO PREDIAL                                                                                                                                                                                                                                                                                                                                                                                                                                              </t>
  </si>
  <si>
    <t xml:space="preserve">JOELHO, PVC SERIE R, 45 GRAUS, DN 50 MM, PARA ESGOTO PREDIAL                                                                                                                                                                                                                                                                                                                                                                                                                                              </t>
  </si>
  <si>
    <t>7,29</t>
  </si>
  <si>
    <t xml:space="preserve">JOELHO, PVC SERIE R, 45 GRAUS, DN 75 MM, PARA ESGOTO PREDIAL                                                                                                                                                                                                                                                                                                                                                                                                                                              </t>
  </si>
  <si>
    <t>18,78</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</si>
  <si>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</si>
  <si>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</si>
  <si>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</si>
  <si>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</si>
  <si>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6,51</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</si>
  <si>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</si>
  <si>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</si>
  <si>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</si>
  <si>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</si>
  <si>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</si>
  <si>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</si>
  <si>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7,35</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</si>
  <si>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</si>
  <si>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</si>
  <si>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</si>
  <si>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</si>
  <si>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</si>
  <si>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</si>
  <si>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</si>
  <si>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</si>
  <si>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</si>
  <si>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8,41</t>
  </si>
  <si>
    <t xml:space="preserve">JOELHO/COTOVELO 90 GRAUS, PLASTICO, PARA CONEXAO COM CRIMPAGEM, DN 20 MM, EM TUBO PEX PARA INST. AGUA QUENTE/FRIA                                                                                                                                                                                                                                                                                                                                                                                         </t>
  </si>
  <si>
    <t>11,26</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</si>
  <si>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</si>
  <si>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</si>
  <si>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15,20</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</si>
  <si>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</si>
  <si>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</si>
  <si>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11,70</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</si>
  <si>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</si>
  <si>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</si>
  <si>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17,52</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</si>
  <si>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</si>
  <si>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</si>
  <si>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10,91</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</si>
  <si>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</si>
  <si>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</si>
  <si>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19,39</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</si>
  <si>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</si>
  <si>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</si>
  <si>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</si>
  <si>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</si>
  <si>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</si>
  <si>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2 GARRAS PARA FITA PERFURADA                                                                                                                                                                                                                                                                                                                                                                                                                                                                       </t>
  </si>
  <si>
    <t xml:space="preserve">JUNCAO DE REDUCAO INVERTIDA, PVC SOLDAVEL, 100 X 50 MM, SERIE NORMAL PARA ESGOTO PREDIAL                                                                                                                                                                                                                                                                                                                                                                                                                  </t>
  </si>
  <si>
    <t>20,72</t>
  </si>
  <si>
    <t xml:space="preserve">JUNCAO DE REDUCAO INVERTIDA, PVC SOLDAVEL, 100 X 75 MM, SERIE NORMAL PARA ESGOTO PREDIAL                                                                                                                                                                                                                                                                                                                                                                                                                  </t>
  </si>
  <si>
    <t>24,11</t>
  </si>
  <si>
    <t xml:space="preserve">JUNCAO DE REDUCAO INVERTIDA, PVC SOLDAVEL, 75 X 50 MM, SERIE NORMAL PARA ESGOTO PREDIAL                                                                                                                                                                                                                                                                                                                                                                                                                   </t>
  </si>
  <si>
    <t>14,81</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</si>
  <si>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</si>
  <si>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</si>
  <si>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</si>
  <si>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</si>
  <si>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26,28</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</si>
  <si>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</si>
  <si>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</si>
  <si>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</si>
  <si>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</si>
  <si>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</si>
  <si>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</si>
  <si>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</si>
  <si>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</si>
  <si>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26,09</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</si>
  <si>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</si>
  <si>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</si>
  <si>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</si>
  <si>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</si>
  <si>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</si>
  <si>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</si>
  <si>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</si>
  <si>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</si>
  <si>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</si>
  <si>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</si>
  <si>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</si>
  <si>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</si>
  <si>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</si>
  <si>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</si>
  <si>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</si>
  <si>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</si>
  <si>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1,36</t>
  </si>
  <si>
    <t xml:space="preserve">JUNTA PLASTICA DE DILATACAO PARA PISOS, COR CINZA, 17 X 3 MM (ALTURA X ESPESSURA)                                                                                                                                                                                                                                                                                                                                                                                                                         </t>
  </si>
  <si>
    <t>1,29</t>
  </si>
  <si>
    <t xml:space="preserve">JUNTA PLASTICA DE DILATACAO PARA PISOS, COR CINZA, 27 X 3 MM (ALTURA X ESPESSURA)                                                                                                                                                                                                                                                                                                                                                                                                                         </t>
  </si>
  <si>
    <t>2,02</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</si>
  <si>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</si>
  <si>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</si>
  <si>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</si>
  <si>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</si>
  <si>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</si>
  <si>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</si>
  <si>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</si>
  <si>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</si>
  <si>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</si>
  <si>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222,19</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</si>
  <si>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</si>
  <si>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</si>
  <si>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23,16</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</si>
  <si>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</si>
  <si>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</si>
  <si>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</si>
  <si>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</si>
  <si>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</si>
  <si>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</si>
  <si>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</si>
  <si>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</si>
  <si>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</si>
  <si>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</si>
  <si>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</si>
  <si>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</si>
  <si>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</si>
  <si>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</si>
  <si>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50,00</t>
  </si>
  <si>
    <t>53,86</t>
  </si>
  <si>
    <t>50,29</t>
  </si>
  <si>
    <t>63,75</t>
  </si>
  <si>
    <t>49,39</t>
  </si>
  <si>
    <t xml:space="preserve">LAJE PRE-MOLDADA CONVENCIONAL (LAJOTAS + VIGOTAS) PARA FORRO, UNIDIRECIONAL, SOBRECARGA 100 KG/M2, VAO ATE 5,00 M (SEM COLOCACAO)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</si>
  <si>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</si>
  <si>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</si>
  <si>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PISO, UNIDIRECIONAL, SOBRECARGA 350 KG/M2 VAO ATE 3,50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</si>
  <si>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</si>
  <si>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</si>
  <si>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</si>
  <si>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</si>
  <si>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</si>
  <si>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</si>
  <si>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</si>
  <si>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</si>
  <si>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</si>
  <si>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</si>
  <si>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16,86</t>
  </si>
  <si>
    <t>10,29</t>
  </si>
  <si>
    <t xml:space="preserve">LAMPADA LED 10 W BIVOLT BRANCA, FORMATO TRADICIONAL (BASE E27)                                                                                                                                                                                                                                                                                                                                                                                                                                            </t>
  </si>
  <si>
    <t xml:space="preserve">LAMPADA LED 6 W BIVOLT BRANCA, FORMATO TRADICIONAL (BASE E27)                                                                                                                                                                                                                                                                                                                                                                                                                                             </t>
  </si>
  <si>
    <t xml:space="preserve">LAMPADA LED TIPO DICROICA BIVOLT, LUZ BRANCA, 5 W (BASE GU10)                                                                                                                                                                                                                                                                                                                                                                                                                                             </t>
  </si>
  <si>
    <t xml:space="preserve">LAMPADA LED TUBULAR BIVOLT 18/20 W, BASE G13                                                                                                                                                                                                                                                                                                                                                                                                                                                              </t>
  </si>
  <si>
    <t xml:space="preserve">LAMPADA LED TUBULAR BIVOLT 9/10 W, BASE G13                                                                                                                                                                                                                                                                                                                                                                                                                                                               </t>
  </si>
  <si>
    <t>7,88</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</si>
  <si>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</si>
  <si>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</si>
  <si>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</si>
  <si>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</si>
  <si>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</si>
  <si>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</si>
  <si>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</si>
  <si>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</si>
  <si>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</si>
  <si>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</si>
  <si>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</si>
  <si>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</si>
  <si>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</si>
  <si>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</si>
  <si>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</si>
  <si>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</si>
  <si>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</si>
  <si>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</si>
  <si>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</si>
  <si>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</si>
  <si>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</si>
  <si>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</si>
  <si>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</si>
  <si>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</si>
  <si>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</si>
  <si>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4,64</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</si>
  <si>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</si>
  <si>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</si>
  <si>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1.235,91</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</si>
  <si>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</si>
  <si>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</si>
  <si>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</si>
  <si>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</si>
  <si>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</si>
  <si>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</si>
  <si>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</si>
  <si>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18,37</t>
  </si>
  <si>
    <t xml:space="preserve">LOCACAO DE BARRA DE ANCORAGEM DE 0,80 A 1,20 M DE EXTENSAO, COM ROSCA DE 5/8", INCLUINDO PORCA E FLANGE                                                                                                                                                                                                                                                                                                                                                                                                   </t>
  </si>
  <si>
    <t>7,07</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</si>
  <si>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</si>
  <si>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</si>
  <si>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</si>
  <si>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</si>
  <si>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</si>
  <si>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2,26</t>
  </si>
  <si>
    <t xml:space="preserve">LOCACAO DE CRUZETA, SIMPLES, PARA ESCORA METALICA, COMPRIMENTO ENTRE 50 A 60 CM, PARA ESCORA DE 1,80 A 3,20 METROS E TUBO EXTERNO ATE 48 MM DE DIAMETRO                                                                                                                                                                                                                                                                                                                                                   </t>
  </si>
  <si>
    <t>6,44</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</si>
  <si>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</si>
  <si>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</si>
  <si>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</si>
  <si>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19,31</t>
  </si>
  <si>
    <t xml:space="preserve">LOCACAO DE GRUPO GERADOR ACIMA DE * 125 ATE 180* KVA, MOTOR DIESEL, REBOCAVEL, ACIONAMENTO MANUAL                                                                                                                                                                                                                                                                                                                                                                                                         </t>
  </si>
  <si>
    <t>23,10</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</si>
  <si>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</si>
  <si>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</si>
  <si>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</si>
  <si>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</si>
  <si>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</si>
  <si>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</si>
  <si>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</si>
  <si>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</si>
  <si>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</si>
  <si>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</si>
  <si>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14,82</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</si>
  <si>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</si>
  <si>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</si>
  <si>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</si>
  <si>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</si>
  <si>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</si>
  <si>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</si>
  <si>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</si>
  <si>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</si>
  <si>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</si>
  <si>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20,12</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</si>
  <si>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</si>
  <si>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</si>
  <si>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</si>
  <si>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</si>
  <si>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</si>
  <si>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</si>
  <si>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</si>
  <si>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</si>
  <si>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</si>
  <si>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</si>
  <si>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</si>
  <si>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</si>
  <si>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</si>
  <si>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</si>
  <si>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</si>
  <si>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</si>
  <si>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1,91</t>
  </si>
  <si>
    <t xml:space="preserve">LUVA CPVC, SOLDAVEL, 22 MM, PARA AGUA QUENTE PREDIAL                                                                                                                                                                                                                                                                                                                                                                                                                                                      </t>
  </si>
  <si>
    <t>2,46</t>
  </si>
  <si>
    <t xml:space="preserve">LUVA CPVC, SOLDAVEL, 28 MM, PARA AGUA QUENTE PREDIAL                                                                                                                                                                                                                                                                                                                                                                                                                                                      </t>
  </si>
  <si>
    <t>5,48</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</si>
  <si>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</si>
  <si>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</si>
  <si>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</si>
  <si>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</si>
  <si>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</si>
  <si>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</si>
  <si>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</si>
  <si>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</si>
  <si>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</si>
  <si>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</si>
  <si>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10,52</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</si>
  <si>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</si>
  <si>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</si>
  <si>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</si>
  <si>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</si>
  <si>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</si>
  <si>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104,89</t>
  </si>
  <si>
    <t xml:space="preserve">LUVA DE CORRER PARA TUBO ROSCAVEL, PVC, 1 1/2", PARA AGUA FRIA PREDIAL                                                                                                                                                                                                                                                                                                                                                                                                                                    </t>
  </si>
  <si>
    <t xml:space="preserve">LUVA DE CORRER PARA TUBO ROSCAVEL, PVC, 1/2", PARA AGUA FRIA PREDIAL                                                                                                                                                                                                                                                                                                                                                                                                                                      </t>
  </si>
  <si>
    <t>13,76</t>
  </si>
  <si>
    <t xml:space="preserve">LUVA DE CORRER PARA TUBO ROSCAVEL, PVC, 3/4", PARA AGUA FRIA PREDIAL                                                                                                                                                                                                                                                                                                                                                                                                                                      </t>
  </si>
  <si>
    <t xml:space="preserve">LUVA DE CORRER PARA TUBO SOLDAVEL, PVC, 20 MM, PARA AGUA FRIA PREDIAL                                                                                                                                                                                                                                                                                                                                                                                                                                     </t>
  </si>
  <si>
    <t>10,41</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</si>
  <si>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</si>
  <si>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</si>
  <si>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</si>
  <si>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</si>
  <si>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</si>
  <si>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</si>
  <si>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</si>
  <si>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</si>
  <si>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</si>
  <si>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15,27</t>
  </si>
  <si>
    <t xml:space="preserve">LUVA DE CORRER, CPVC, SOLDAVEL, 35 MM, PARA AGUA QUENTE PREDIAL                                                                                                                                                                                                                                                                                                                                                                                                                                           </t>
  </si>
  <si>
    <t>21,44</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</si>
  <si>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</si>
  <si>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</si>
  <si>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</si>
  <si>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</si>
  <si>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12,79</t>
  </si>
  <si>
    <t xml:space="preserve">LUVA DE CORRER, PVC, DN 100 MM, PARA ESGOTO PREDIAL                                                                                                                                                                                                                                                                                                                                                                                                                                                       </t>
  </si>
  <si>
    <t>20,04</t>
  </si>
  <si>
    <t xml:space="preserve">LUVA DE CORRER, PVC, DN 50 MM, PARA ESGOTO PREDIAL                                                                                                                                                                                                                                                                                                                                                                                                                                                        </t>
  </si>
  <si>
    <t xml:space="preserve">LUVA DE CORRER, PVC, DN 75 MM, PARA ESGOTO PREDIAL                                                                                                                                                                                                                                                                                                                                                                                                                                                        </t>
  </si>
  <si>
    <t xml:space="preserve">LUVA DE FERRO GALVANIZADO, COM ROSCA BSP MACHO/FEMEA, DE 3/4"                                                                                                                                                                                                                                                                                                                                                                                                                                             </t>
  </si>
  <si>
    <t>12,43</t>
  </si>
  <si>
    <t xml:space="preserve">LUVA DE FERRO GALVANIZADO, COM ROSCA BSP, DE 1 1/2"                                                                                                                                                                                                                                                                                                                                                                                                                                                       </t>
  </si>
  <si>
    <t xml:space="preserve">LUVA DE FERRO GALVANIZADO, COM ROSCA BSP, DE 1 1/4"                                                                                                                                                                                                                                                                                                                                                                                                                                                       </t>
  </si>
  <si>
    <t xml:space="preserve">LUVA DE FERRO GALVANIZADO, COM ROSCA BSP, DE 1"                                                                                                                                                                                                                                                                                                                                                                                                                                                           </t>
  </si>
  <si>
    <t>14,96</t>
  </si>
  <si>
    <t xml:space="preserve">LUVA DE FERRO GALVANIZADO, COM ROSCA BSP, DE 1/2"                                                                                                                                                                                                                                                                                                                                                                                                                                                         </t>
  </si>
  <si>
    <t>6,76</t>
  </si>
  <si>
    <t xml:space="preserve">LUVA DE FERRO GALVANIZADO, COM ROSCA BSP, DE 2 1/2"                                                                                                                                                                                                                                                                                                                                                                                                                                                       </t>
  </si>
  <si>
    <t>71,53</t>
  </si>
  <si>
    <t xml:space="preserve">LUVA DE FERRO GALVANIZADO, COM ROSCA BSP, DE 2"                                                                                                                                                                                                                                                                                                                                                                                                                                                           </t>
  </si>
  <si>
    <t>39,21</t>
  </si>
  <si>
    <t xml:space="preserve">LUVA DE FERRO GALVANIZADO, COM ROSCA BSP, DE 3"                                                                                                                                                                                                                                                                                                                                                                                                                                                           </t>
  </si>
  <si>
    <t>107,91</t>
  </si>
  <si>
    <t xml:space="preserve">LUVA DE FERRO GALVANIZADO, COM ROSCA BSP, DE 3/4"                                                                                                                                                                                                                                                                                                                                                                                                                                                         </t>
  </si>
  <si>
    <t xml:space="preserve">LUVA DE FERRO GALVANIZADO, COM ROSCA BSP, DE 4"                                                                                                                                                                                                                                                                                                                                                                                                                                                           </t>
  </si>
  <si>
    <t>170,17</t>
  </si>
  <si>
    <t xml:space="preserve">LUVA DE FERRO GALVANIZADO, COM ROSCA BSP, DE 5"                                                                                                                                                                                                                                                                                                                                                                                                                                                           </t>
  </si>
  <si>
    <t>310,02</t>
  </si>
  <si>
    <t xml:space="preserve">LUVA DE FERRO GALVANIZADO, COM ROSCA BSP, DE 6"                                                                                                                                                                                                                                                                                                                                                                                                                                                           </t>
  </si>
  <si>
    <t>511,33</t>
  </si>
  <si>
    <t xml:space="preserve">LUVA DE PRESSAO, EM PVC, DE 20 MM, PARA ELETRODUTO FLEXIVEL                                                                                                                                                                                                                                                                                                                                                                                                                                               </t>
  </si>
  <si>
    <t xml:space="preserve">LUVA DE PRESSAO, EM PVC, DE 25 MM, PARA ELETRODUTO FLEXIVEL                                                                                                                                                                                                                                                                                                                                                                                                                                               </t>
  </si>
  <si>
    <t>1,39</t>
  </si>
  <si>
    <t xml:space="preserve">LUVA DE PRESSAO, EM PVC, DE 32 MM, PARA ELETRODUTO FLEXIVEL                                                                                                                                                                                                                                                                                                                                                                                                                                               </t>
  </si>
  <si>
    <t xml:space="preserve">LUVA DE REDUCAO DE FERRO GALVANIZADO, COM ROSCA BSP MACHO/FEMEA, DE 1 1/2" X 1"                                                                                                                                                                                                                                                                                                                                                                                                                           </t>
  </si>
  <si>
    <t>38,71</t>
  </si>
  <si>
    <t xml:space="preserve">LUVA DE REDUCAO DE FERRO GALVANIZADO, COM ROSCA BSP MACHO/FEMEA, DE 1" X 1/2"                                                                                                                                                                                                                                                                                                                                                                                                                             </t>
  </si>
  <si>
    <t>21,85</t>
  </si>
  <si>
    <t xml:space="preserve">LUVA DE REDUCAO DE FERRO GALVANIZADO, COM ROSCA BSP MACHO/FEMEA, DE 1" X 3/4"                                                                                                                                                                                                                                                                                                                                                                                                                             </t>
  </si>
  <si>
    <t xml:space="preserve">LUVA DE REDUCAO DE FERRO GALVANIZADO, COM ROSCA BSP MACHO/FEMEA, DE 3/4" X 1/2"                                                                                                                                                                                                                                                                                                                                                                                                                           </t>
  </si>
  <si>
    <t>15,05</t>
  </si>
  <si>
    <t xml:space="preserve">LUVA DE REDUCAO DE FERRO GALVANIZADO, COM ROSCA BSP, DE 1 1/2" X 1 1/4"                                                                                                                                                                                                                                                                                                                                                                                                                                   </t>
  </si>
  <si>
    <t>27,20</t>
  </si>
  <si>
    <t xml:space="preserve">LUVA DE REDUCAO DE FERRO GALVANIZADO, COM ROSCA BSP, DE 1 1/2" X 1"                                                                                                                                                                                                                                                                                                                                                                                                                                       </t>
  </si>
  <si>
    <t xml:space="preserve">LUVA DE REDUCAO DE FERRO GALVANIZADO, COM ROSCA BSP, DE 1 1/2" X 1/2"                                                                                                                                                                                                                                                                                                                                                                                                                                     </t>
  </si>
  <si>
    <t>25,02</t>
  </si>
  <si>
    <t xml:space="preserve">LUVA DE REDUCAO DE FERRO GALVANIZADO, COM ROSCA BSP, DE 1 1/2" X 3/4"                                                                                                                                                                                                                                                                                                                                                                                                                                     </t>
  </si>
  <si>
    <t xml:space="preserve">LUVA DE REDUCAO DE FERRO GALVANIZADO, COM ROSCA BSP, DE 1 1/4" X 1"                                                                                                                                                                                                                                                                                                                                                                                                                                       </t>
  </si>
  <si>
    <t>22,45</t>
  </si>
  <si>
    <t xml:space="preserve">LUVA DE REDUCAO DE FERRO GALVANIZADO, COM ROSCA BSP, DE 1 1/4" X 1/2"                                                                                                                                                                                                                                                                                                                                                                                                                                     </t>
  </si>
  <si>
    <t>22,44</t>
  </si>
  <si>
    <t xml:space="preserve">LUVA DE REDUCAO DE FERRO GALVANIZADO, COM ROSCA BSP, DE 1 1/4" X 3/4"                                                                                                                                                                                                                                                                                                                                                                                                                                     </t>
  </si>
  <si>
    <t xml:space="preserve">LUVA DE REDUCAO DE FERRO GALVANIZADO, COM ROSCA BSP, DE 1" X 1/2"                                                                                                                                                                                                                                                                                                                                                                                                                                         </t>
  </si>
  <si>
    <t>14,79</t>
  </si>
  <si>
    <t xml:space="preserve">LUVA DE REDUCAO DE FERRO GALVANIZADO, COM ROSCA BSP, DE 1" X 3/4"                                                                                                                                                                                                                                                                                                                                                                                                                                         </t>
  </si>
  <si>
    <t>15,08</t>
  </si>
  <si>
    <t xml:space="preserve">LUVA DE REDUCAO DE FERRO GALVANIZADO, COM ROSCA BSP, DE 2 1/2" X 1 1/2"                                                                                                                                                                                                                                                                                                                                                                                                                                   </t>
  </si>
  <si>
    <t>76,38</t>
  </si>
  <si>
    <t xml:space="preserve">LUVA DE REDUCAO DE FERRO GALVANIZADO, COM ROSCA BSP, DE 2 1/2" X 2"                                                                                                                                                                                                                                                                                                                                                                                                                                       </t>
  </si>
  <si>
    <t xml:space="preserve">LUVA DE REDUCAO DE FERRO GALVANIZADO, COM ROSCA BSP, DE 2" X 1 1/2"                                                                                                                                                                                                                                                                                                                                                                                                                                       </t>
  </si>
  <si>
    <t>43,54</t>
  </si>
  <si>
    <t xml:space="preserve">LUVA DE REDUCAO DE FERRO GALVANIZADO, COM ROSCA BSP, DE 2" X 1 1/4"                                                                                                                                                                                                                                                                                                                                                                                                                                       </t>
  </si>
  <si>
    <t xml:space="preserve">LUVA DE REDUCAO DE FERRO GALVANIZADO, COM ROSCA BSP, DE 2" X 1"                                                                                                                                                                                                                                                                                                                                                                                                                                           </t>
  </si>
  <si>
    <t xml:space="preserve">LUVA DE REDUCAO DE FERRO GALVANIZADO, COM ROSCA BSP, DE 3" X 1 1/2"                                                                                                                                                                                                                                                                                                                                                                                                                                       </t>
  </si>
  <si>
    <t>116,37</t>
  </si>
  <si>
    <t xml:space="preserve">LUVA DE REDUCAO DE FERRO GALVANIZADO, COM ROSCA BSP, DE 3" X 2 1/2"                                                                                                                                                                                                                                                                                                                                                                                                                                       </t>
  </si>
  <si>
    <t xml:space="preserve">LUVA DE REDUCAO DE FERRO GALVANIZADO, COM ROSCA BSP, DE 3" X 2"                                                                                                                                                                                                                                                                                                                                                                                                                                           </t>
  </si>
  <si>
    <t xml:space="preserve">LUVA DE REDUCAO DE FERRO GALVANIZADO, COM ROSCA BSP, DE 3/4" X 1/2"                                                                                                                                                                                                                                                                                                                                                                                                                                       </t>
  </si>
  <si>
    <t>10,69</t>
  </si>
  <si>
    <t xml:space="preserve">LUVA DE REDUCAO DE FERRO GALVANIZADO, COM ROSCA BSP, DE 4" X 2 1/2"                                                                                                                                                                                                                                                                                                                                                                                                                                       </t>
  </si>
  <si>
    <t>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</si>
  <si>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</si>
  <si>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</si>
  <si>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</si>
  <si>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</si>
  <si>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</si>
  <si>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</si>
  <si>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</si>
  <si>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</si>
  <si>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</si>
  <si>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3,75</t>
  </si>
  <si>
    <t xml:space="preserve">LUVA DE REDUCAO SOLDAVEL, PVC, 25 MM X 20 MM, PARA AGUA FRIA PREDIAL                                                                                                                                                                                                                                                                                                                                                                                                                                      </t>
  </si>
  <si>
    <t>1,38</t>
  </si>
  <si>
    <t xml:space="preserve">LUVA DE REDUCAO SOLDAVEL, PVC, 32 MM X 25 MM, PARA AGUA FRIA PREDIAL                                                                                                                                                                                                                                                                                                                                                                                                                                      </t>
  </si>
  <si>
    <t xml:space="preserve">LUVA DE REDUCAO SOLDAVEL, PVC, 40 MM X 32 MM, PARA AGUA FRIA PREDIAL                                                                                                                                                                                                                                                                                                                                                                                                                                      </t>
  </si>
  <si>
    <t>5,20</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</si>
  <si>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</si>
  <si>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</si>
  <si>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</si>
  <si>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15 MM X 1/2", PARA AGUA QUENTE PREDIAL                                                                                                                                                                                                                                                                                                                                                                                                                                           </t>
  </si>
  <si>
    <t xml:space="preserve">LUVA DE TRANSICAO, CPVC, 22 MM X 1/2", PARA AGUA QUENTE                                                                                                                                                                                                                                                                                                                                                                                                                                                   </t>
  </si>
  <si>
    <t xml:space="preserve">LUVA DE TRANSICAO, CPVC, SOLDAVEL, 42 MM X 1 1/2", PARA AGUA QUENTE                                                                                                                                                                                                                                                                                                                                                                                                                                       </t>
  </si>
  <si>
    <t xml:space="preserve">LUVA DE TRANSICAO, CPVC, SOLDAVEL, 54 MM X 2", PARA AGUA QUENTE PREDIAL                                                                                                                                                                                                                                                                                                                                                                                                                                   </t>
  </si>
  <si>
    <t xml:space="preserve">LUVA EM ACO CARBONO, SOLDAVEL, PRESSAO 3.000 LBS, DN 1 1/2"                                                                                                                                                                                                                                                                                                                                                                                                                                               </t>
  </si>
  <si>
    <t xml:space="preserve">LUVA EM ACO CARBONO, SOLDAVEL, PRESSAO 3.000 LBS, DN 1 1/4"                                                                                                                                                                                                                                                                                                                                                                                                                                               </t>
  </si>
  <si>
    <t xml:space="preserve">LUVA EM ACO CARBONO, SOLDAVEL, PRESSAO 3.000 LBS, DN 1"                                                                                                                                                                                                                                                                                                                                                                                                                                                   </t>
  </si>
  <si>
    <t xml:space="preserve">LUVA EM ACO CARBONO, SOLDAVEL, PRESSAO 3.000 LBS, DN 1/2"                                                                                                                                                                                                                                                                                                                                                                                                                                                 </t>
  </si>
  <si>
    <t xml:space="preserve">LUVA EM ACO CARBONO, SOLDAVEL, PRESSAO 3.000 LBS, DN 2 1/2"                                                                                                                                                                                                                                                                                                                                                                                                                                               </t>
  </si>
  <si>
    <t xml:space="preserve">LUVA EM ACO CARBONO, SOLDAVEL, PRESSAO 3.000 LBS, DN 2"                                                                                                                                                                                                                                                                                                                                                                                                                                                   </t>
  </si>
  <si>
    <t xml:space="preserve">LUVA EM ACO CARBONO, SOLDAVEL, PRESSAO 3.000 LBS, DN 3"                                                                                                                                                                                                                                                                                                                                                                                                                                                   </t>
  </si>
  <si>
    <t xml:space="preserve">LUVA EM ACO CARBONO, SOLDAVEL, PRESSAO 3.000 LBS, DN 3/4"                                                                                                                                                                                                                                                                                                                                                                                                                                                 </t>
  </si>
  <si>
    <t xml:space="preserve">LUVA EM PVC RIGIDO ROSCAVEL, DE 1 1/2", PARA ELETRODUTO                                                                                                                                                                                                                                                                                                                                                                                                                                                   </t>
  </si>
  <si>
    <t xml:space="preserve">LUVA EM PVC RIGIDO ROSCAVEL, DE 1 1/4", PARA ELETRODUTO                                                                                                                                                                                                                                                                                                                                                                                                                                                   </t>
  </si>
  <si>
    <t>3,38</t>
  </si>
  <si>
    <t xml:space="preserve">LUVA EM PVC RIGIDO ROSCAVEL, DE 1", PARA ELETRODUTO                                                                                                                                                                                                                                                                                                                                                                                                                                                       </t>
  </si>
  <si>
    <t>2,18</t>
  </si>
  <si>
    <t xml:space="preserve">LUVA EM PVC RIGIDO ROSCAVEL, DE 1/2", PARA ELETRODUTO                                                                                                                                                                                                                                                                                                                                                                                                                                                     </t>
  </si>
  <si>
    <t xml:space="preserve">LUVA EM PVC RIGIDO ROSCAVEL, DE 2 1/2", PARA ELETRODUTO                                                                                                                                                                                                                                                                                                                                                                                                                                                   </t>
  </si>
  <si>
    <t xml:space="preserve">LUVA EM PVC RIGIDO ROSCAVEL, DE 2", PARA ELETRODUTO                                                                                                                                                                                                                                                                                                                                                                                                                                                       </t>
  </si>
  <si>
    <t xml:space="preserve">LUVA EM PVC RIGIDO ROSCAVEL, DE 3", PARA ELETRODUTO                                                                                                                                                                                                                                                                                                                                                                                                                                                       </t>
  </si>
  <si>
    <t xml:space="preserve">LUVA EM PVC RIGIDO ROSCAVEL, DE 3/4", PARA ELETRODUTO                                                                                                                                                                                                                                                                                                                                                                                                                                                     </t>
  </si>
  <si>
    <t xml:space="preserve">LUVA EM PVC RIGIDO ROSCAVEL, DE 4", PARA ELETRODUTO                                                                                                                                                                                                                                                                                                                                                                                                                                                       </t>
  </si>
  <si>
    <t>12,75</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</si>
  <si>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</si>
  <si>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</si>
  <si>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</si>
  <si>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</si>
  <si>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</si>
  <si>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</si>
  <si>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</si>
  <si>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</si>
  <si>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</si>
  <si>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</si>
  <si>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</si>
  <si>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</si>
  <si>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</si>
  <si>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</si>
  <si>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</si>
  <si>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</si>
  <si>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AGUA FRIA PREDIAL                                                                                                                                                                                                                                                                                                                                                                                                                                                                 </t>
  </si>
  <si>
    <t xml:space="preserve">LUVA PVC, ROSCAVEL, 1/2",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</si>
  <si>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</si>
  <si>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</si>
  <si>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</si>
  <si>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</si>
  <si>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</si>
  <si>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</si>
  <si>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</si>
  <si>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</si>
  <si>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</si>
  <si>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</si>
  <si>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</si>
  <si>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</si>
  <si>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</si>
  <si>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</si>
  <si>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</si>
  <si>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</si>
  <si>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</si>
  <si>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</si>
  <si>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</si>
  <si>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</si>
  <si>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</si>
  <si>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</si>
  <si>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</si>
  <si>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5,88</t>
  </si>
  <si>
    <t xml:space="preserve">LUVA SOLDAVEL COM BUCHA DE LATAO, PVC, 25 MM X 3/4"                                                                                                                                                                                                                                                                                                                                                                                                                                                       </t>
  </si>
  <si>
    <t>6,45</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</si>
  <si>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</si>
  <si>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</si>
  <si>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</si>
  <si>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</si>
  <si>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</si>
  <si>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4,42</t>
  </si>
  <si>
    <t xml:space="preserve">LUVA SOLDAVEL COM ROSCA, PVC, 40 MM X 1 1/4", PARA AGUA FRIA PREDIAL                                                                                                                                                                                                                                                                                                                                                                                                                                      </t>
  </si>
  <si>
    <t xml:space="preserve">LUVA SOLDAVEL COM ROSCA, PVC, 50 MM X 1 1/2", PARA AGUA FRIA PREDIAL                                                                                                                                                                                                                                                                                                                                                                                                                                      </t>
  </si>
  <si>
    <t xml:space="preserve">LUVA, PEAD PE 100, DE 125 MM, PARA ELETROFUSAO                                                                                                                                                                                                                                                                                                                                                                                                                                                            </t>
  </si>
  <si>
    <t>60,58</t>
  </si>
  <si>
    <t xml:space="preserve">LUVA, PEAD PE 100, DE 20 MM, PARA ELETROFUSAO                                                                                                                                                                                                                                                                                                                                                                                                                                                             </t>
  </si>
  <si>
    <t xml:space="preserve">LUVA, PEAD PE 100, DE 200 MM, PARA ELETROFUSAO                                                                                                                                                                                                                                                                                                                                                                                                                                                            </t>
  </si>
  <si>
    <t xml:space="preserve">LUVA, PEAD PE 100, DE 32 MM, PARA ELETROFUSAO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</si>
  <si>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</si>
  <si>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</si>
  <si>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</si>
  <si>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</si>
  <si>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</si>
  <si>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11,62</t>
  </si>
  <si>
    <t xml:space="preserve">LUVA/UNIAO DE REDUCAO, PLASTICA, PARA CONEXAO COM CRIMPAGEM, DN 25 X 16 MM, EM TUBO PEX PARA INST. AGUA QUENTE/FRIA                                                                                                                                                                                                                                                                                                                                                                                       </t>
  </si>
  <si>
    <t>15,61</t>
  </si>
  <si>
    <t xml:space="preserve">LUVA/UNIAO DE REDUCAO, PLASTICA, PARA CONEXAO COM CRIMPAGEM, DN 32 X 25 MM, EM TUBO PEX PARA INST. AGUA QUENTE/FRIA                                                                                                                                                                                                                                                                                                                                                                                       </t>
  </si>
  <si>
    <t>22,97</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</si>
  <si>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</si>
  <si>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</si>
  <si>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</si>
  <si>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</si>
  <si>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</si>
  <si>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</si>
  <si>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</si>
  <si>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</si>
  <si>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MACANETA ALAVANCA RETA OCA, EM ZAMAC COM ACABAMENTO CROMADO, COMPRIMENTO APROX DE 15 CM                                                                                                                                                                                                                                                                                                                                                                                                                   </t>
  </si>
  <si>
    <t xml:space="preserve">MACANETA ALAVANCA, RETA SIMPLES / OCA, CROMADA, COMPRIMENTO DE 10 A 16 CM, ACABAMENTO PADRAO POPULAR - SOMENTE MACANETAS                                                                                                                                                                                                                                                                                                                                                                                  </t>
  </si>
  <si>
    <t>23,49</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</si>
  <si>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</si>
  <si>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</si>
  <si>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</si>
  <si>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</si>
  <si>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</si>
  <si>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</si>
  <si>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61,33</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</si>
  <si>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</si>
  <si>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</si>
  <si>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</si>
  <si>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</si>
  <si>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</si>
  <si>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4,57</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</si>
  <si>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</si>
  <si>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</si>
  <si>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</si>
  <si>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</si>
  <si>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</si>
  <si>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</si>
  <si>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</si>
  <si>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</si>
  <si>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</si>
  <si>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</si>
  <si>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</si>
  <si>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</si>
  <si>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</si>
  <si>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</si>
  <si>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</si>
  <si>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</si>
  <si>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</si>
  <si>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</si>
  <si>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</si>
  <si>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</si>
  <si>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</si>
  <si>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</si>
  <si>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</si>
  <si>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</si>
  <si>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</si>
  <si>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</si>
  <si>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16,45</t>
  </si>
  <si>
    <t xml:space="preserve">MANTA ALUMINIZADA 1 FACE PARA SUBCOBERTURA, E = *1* MM                                                                                                                                                                                                                                                                                                                                                                                                                                                    </t>
  </si>
  <si>
    <t xml:space="preserve">MANTA ALUMINIZADA NAS DUAS FACES, PARA SUBCOBERTURA,  E = *2* MM                                                                                                                                                                                                                                                                                                                                                                                                                                          </t>
  </si>
  <si>
    <t xml:space="preserve">MANTA ANTIRRUIDO DE POLIESTER (PET) PARA CONTRAPISO E = *8* MM                                                                                                                                                                                                                                                                                                                                                                                                                                            </t>
  </si>
  <si>
    <t xml:space="preserve">MANTA ASFALTICA ELASTOMERICA EM POLIESTER 3 MM, TIPO III, CLASSE B, ACABAMENTO PP (NBR 9952)                                                                                                                                                                                                                                                                                                                                                                                                              </t>
  </si>
  <si>
    <t>57,56</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</si>
  <si>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</si>
  <si>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</si>
  <si>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EM POLIESTER ALUMINIZADA 3 MM, TIPO III, CLASSE B (NBR 9952)                                                                                                                                                                                                                                                                                                                                                                                                                 </t>
  </si>
  <si>
    <t xml:space="preserve">MANTA ASFALTICA ELASTOMERICA TIPO GLASS 3 MM, TIPO II, CLASSE C, ACABAMENTO PP (NBR 9952)                                                                                                                                                                                                                                                                                                                                                                                                                 </t>
  </si>
  <si>
    <t xml:space="preserve">MANTA DE POLIETILENO EXPANDIDO (PEBD) ANTICHAMAS, E = 8 MM                                                                                                                                                                                                                                                                                                                                                                                                                                                </t>
  </si>
  <si>
    <t>10,42</t>
  </si>
  <si>
    <t xml:space="preserve">MANTA DE POLIETILENO EXPANDIDO (PEBD), E = 5 MM                                                                                                                                                                                                                                                                                                                                                                                                                                                           </t>
  </si>
  <si>
    <t xml:space="preserve">MANTA GEOTEXTIL TECIDO DE LAMINETES DE POLIPROPILENO, RESISTENCIA A TRACAO = *25* KN/M                                                                                                                                                                                                                                                                                                                                                                                                                    </t>
  </si>
  <si>
    <t>13,32</t>
  </si>
  <si>
    <t xml:space="preserve">MANTA TERMOPLASTICA, PEAD, GEOMEMBRANA LISA, E = 0,75 MM (NBR 15352)                                                                                                                                                                                                                                                                                                                                                                                                                                      </t>
  </si>
  <si>
    <t>20,11</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</si>
  <si>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</si>
  <si>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</si>
  <si>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</si>
  <si>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</si>
  <si>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</si>
  <si>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</si>
  <si>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</si>
  <si>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20,97</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</si>
  <si>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</si>
  <si>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</si>
  <si>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</si>
  <si>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</si>
  <si>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</si>
  <si>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</si>
  <si>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</si>
  <si>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</si>
  <si>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</si>
  <si>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</si>
  <si>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</si>
  <si>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</si>
  <si>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793.072,01</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</si>
  <si>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</si>
  <si>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</si>
  <si>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</si>
  <si>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</si>
  <si>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23,54</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</si>
  <si>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</si>
  <si>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</si>
  <si>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</si>
  <si>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</si>
  <si>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</si>
  <si>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</si>
  <si>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</si>
  <si>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</si>
  <si>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</si>
  <si>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</si>
  <si>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</si>
  <si>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</si>
  <si>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</si>
  <si>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4,60</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</si>
  <si>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</si>
  <si>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</si>
  <si>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</si>
  <si>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</si>
  <si>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</si>
  <si>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</si>
  <si>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35,12</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</si>
  <si>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</si>
  <si>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</si>
  <si>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</si>
  <si>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</si>
  <si>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</si>
  <si>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</si>
  <si>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</si>
  <si>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</si>
  <si>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</si>
  <si>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</si>
  <si>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</si>
  <si>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</si>
  <si>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</si>
  <si>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</si>
  <si>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</si>
  <si>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</si>
  <si>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</si>
  <si>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</si>
  <si>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2,37</t>
  </si>
  <si>
    <t xml:space="preserve">MEIO BLOCO DE CONCRETO ESTRUTURAL 14 X 19 X 14 CM, FBK 4,5 MPA (NBR 6136)                                                                                                                                                                                                                                                                                                                                                                                                                                 </t>
  </si>
  <si>
    <t>1,90</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</si>
  <si>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</si>
  <si>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</si>
  <si>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</si>
  <si>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4,13</t>
  </si>
  <si>
    <t xml:space="preserve">MEIO BLOCO DE VEDACAO DE CONCRETO 14 X 19 X 19 CM (CLASSE C - NBR 6136)                                                                                                                                                                                                                                                                                                                                                                                                                                   </t>
  </si>
  <si>
    <t>1,85</t>
  </si>
  <si>
    <t xml:space="preserve">MEIO BLOCO DE VEDACAO DE CONCRETO 19 X 19 X 19 CM (CLASSE C - NBR 6136)                                                                                                                                                                                                                                                                                                                                                                                                                                   </t>
  </si>
  <si>
    <t xml:space="preserve">MEIO BLOCO DE VEDACAO DE CONCRETO 9 X 19 X 19 CM (CLASSE C - NBR 6136)                                                                                                                                                                                                                                                                                                                                                                                                                                    </t>
  </si>
  <si>
    <t>1,46</t>
  </si>
  <si>
    <t xml:space="preserve">MEIO BLOCO DE VEDACAO DE CONCRETO APARENTE 19 X 19 X 19 CM (CLASSE C - NBR 6136)                                                                                                                                                                                                                                                                                                                                                                                                                          </t>
  </si>
  <si>
    <t>1,68</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</si>
  <si>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</si>
  <si>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</si>
  <si>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</si>
  <si>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</si>
  <si>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</si>
  <si>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20,71</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</si>
  <si>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</si>
  <si>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</si>
  <si>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</si>
  <si>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</si>
  <si>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</si>
  <si>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</si>
  <si>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</si>
  <si>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</si>
  <si>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</si>
  <si>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</si>
  <si>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</si>
  <si>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</si>
  <si>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</si>
  <si>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</si>
  <si>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</si>
  <si>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</si>
  <si>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</si>
  <si>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</si>
  <si>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</si>
  <si>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</si>
  <si>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</si>
  <si>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7,95</t>
  </si>
  <si>
    <t xml:space="preserve">MINICAPTORES DE INSERCAO, EM ACO GALVANIZADO A FOGO, H=300 MM X DN=10 MM                                                                                                                                                                                                                                                                                                                                                                                                                                  </t>
  </si>
  <si>
    <t xml:space="preserve">MINICAPTORES DE INSERCAO, EM ACO GALVANIZADO A FOGO, H=600,MM X DN=10,MM                                                                                                                                                                                                                                                                                                                                                                                                                                  </t>
  </si>
  <si>
    <t>29,12</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</si>
  <si>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</si>
  <si>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</si>
  <si>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</si>
  <si>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</si>
  <si>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</si>
  <si>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</si>
  <si>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</si>
  <si>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</si>
  <si>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</si>
  <si>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</si>
  <si>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</si>
  <si>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</si>
  <si>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</si>
  <si>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</si>
  <si>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</si>
  <si>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</si>
  <si>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</si>
  <si>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</si>
  <si>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</si>
  <si>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</si>
  <si>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</si>
  <si>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</si>
  <si>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</si>
  <si>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</si>
  <si>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</si>
  <si>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</si>
  <si>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</si>
  <si>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</si>
  <si>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</si>
  <si>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</si>
  <si>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</si>
  <si>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</si>
  <si>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</si>
  <si>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</si>
  <si>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</si>
  <si>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</si>
  <si>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</si>
  <si>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</si>
  <si>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</si>
  <si>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</si>
  <si>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</si>
  <si>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</si>
  <si>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</si>
  <si>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</si>
  <si>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</si>
  <si>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</si>
  <si>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</si>
  <si>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</si>
  <si>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</si>
  <si>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</si>
  <si>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</si>
  <si>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</si>
  <si>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</si>
  <si>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</si>
  <si>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</si>
  <si>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</si>
  <si>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</si>
  <si>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6.434,22</t>
  </si>
  <si>
    <t xml:space="preserve">NIPLE DE FERRO GALVANIZADO, COM ROSCA BSP, DE 1 1/2"                                                                                                                                                                                                                                                                                                                                                                                                                                                      </t>
  </si>
  <si>
    <t>25,23</t>
  </si>
  <si>
    <t xml:space="preserve">NIPLE DE FERRO GALVANIZADO, COM ROSCA BSP, DE 1 1/4"                                                                                                                                                                                                                                                                                                                                                                                                                                                      </t>
  </si>
  <si>
    <t>18,99</t>
  </si>
  <si>
    <t xml:space="preserve">NIPLE DE FERRO GALVANIZADO, COM ROSCA BSP, DE 1"                                                                                                                                                                                                                                                                                                                                                                                                                                                          </t>
  </si>
  <si>
    <t>12,90</t>
  </si>
  <si>
    <t xml:space="preserve">NIPLE DE FERRO GALVANIZADO, COM ROSCA BSP, DE 1/2"                                                                                                                                                                                                                                                                                                                                                                                                                                                        </t>
  </si>
  <si>
    <t xml:space="preserve">NIPLE DE FERRO GALVANIZADO, COM ROSCA BSP, DE 2 1/2"                                                                                                                                                                                                                                                                                                                                                                                                                                                      </t>
  </si>
  <si>
    <t>60,06</t>
  </si>
  <si>
    <t xml:space="preserve">NIPLE DE FERRO GALVANIZADO, COM ROSCA BSP, DE 2"                                                                                                                                                                                                                                                                                                                                                                                                                                                          </t>
  </si>
  <si>
    <t>39,24</t>
  </si>
  <si>
    <t xml:space="preserve">NIPLE DE FERRO GALVANIZADO, COM ROSCA BSP, DE 3"                                                                                                                                                                                                                                                                                                                                                                                                                                                          </t>
  </si>
  <si>
    <t>97,70</t>
  </si>
  <si>
    <t xml:space="preserve">NIPLE DE FERRO GALVANIZADO, COM ROSCA BSP, DE 3/4"                                                                                                                                                                                                                                                                                                                                                                                                                                                        </t>
  </si>
  <si>
    <t xml:space="preserve">NIPLE DE FERRO GALVANIZADO, COM ROSCA BSP, DE 4"                                                                                                                                                                                                                                                                                                                                                                                                                                                          </t>
  </si>
  <si>
    <t>157,29</t>
  </si>
  <si>
    <t xml:space="preserve">NIPLE DE FERRO GALVANIZADO, COM ROSCA BSP, DE 5"                                                                                                                                                                                                                                                                                                                                                                                                                                                          </t>
  </si>
  <si>
    <t>347,21</t>
  </si>
  <si>
    <t xml:space="preserve">NIPLE DE FERRO GALVANIZADO, COM ROSCA BSP, DE 6"                                                                                                                                                                                                                                                                                                                                                                                                                                                          </t>
  </si>
  <si>
    <t>576,91</t>
  </si>
  <si>
    <t xml:space="preserve">NIPLE DE REDUCAO DE FERRO GALVANIZADO, COM ROSCA BSP, DE 1 1/2" X 1 1/4"                                                                                                                                                                                                                                                                                                                                                                                                                                  </t>
  </si>
  <si>
    <t>33,32</t>
  </si>
  <si>
    <t xml:space="preserve">NIPLE DE REDUCAO DE FERRO GALVANIZADO, COM ROSCA BSP, DE 1 1/2" X 1"                                                                                                                                                                                                                                                                                                                                                                                                                                      </t>
  </si>
  <si>
    <t xml:space="preserve">NIPLE DE REDUCAO DE FERRO GALVANIZADO, COM ROSCA BSP, DE 1 1/2" X 3/4"                                                                                                                                                                                                                                                                                                                                                                                                                                    </t>
  </si>
  <si>
    <t xml:space="preserve">NIPLE DE REDUCAO DE FERRO GALVANIZADO, COM ROSCA BSP, DE 1 1/4" X 1"                                                                                                                                                                                                                                                                                                                                                                                                                                      </t>
  </si>
  <si>
    <t>26,03</t>
  </si>
  <si>
    <t xml:space="preserve">NIPLE DE REDUCAO DE FERRO GALVANIZADO, COM ROSCA BSP, DE 1 1/4" X 1/2"                                                                                                                                                                                                                                                                                                                                                                                                                                    </t>
  </si>
  <si>
    <t>26,81</t>
  </si>
  <si>
    <t xml:space="preserve">NIPLE DE REDUCAO DE FERRO GALVANIZADO, COM ROSCA BSP, DE 1 1/4" X 3/4"                                                                                                                                                                                                                                                                                                                                                                                                                                    </t>
  </si>
  <si>
    <t xml:space="preserve">NIPLE DE REDUCAO DE FERRO GALVANIZADO, COM ROSCA BSP, DE 1" X 1/2"                                                                                                                                                                                                                                                                                                                                                                                                                                        </t>
  </si>
  <si>
    <t>15,71</t>
  </si>
  <si>
    <t xml:space="preserve">NIPLE DE REDUCAO DE FERRO GALVANIZADO, COM ROSCA BSP, DE 1" X 3/4"                                                                                                                                                                                                                                                                                                                                                                                                                                        </t>
  </si>
  <si>
    <t xml:space="preserve">NIPLE DE REDUCAO DE FERRO GALVANIZADO, COM ROSCA BSP, DE 1/2" X 1/4"                                                                                                                                                                                                                                                                                                                                                                                                                                      </t>
  </si>
  <si>
    <t>7,69</t>
  </si>
  <si>
    <t xml:space="preserve">NIPLE DE REDUCAO DE FERRO GALVANIZADO, COM ROSCA BSP, DE 2 1/2" X 2"                                                                                                                                                                                                                                                                                                                                                                                                                                      </t>
  </si>
  <si>
    <t>83,19</t>
  </si>
  <si>
    <t xml:space="preserve">NIPLE DE REDUCAO DE FERRO GALVANIZADO, COM ROSCA BSP, DE 2" X 1 1/2"                                                                                                                                                                                                                                                                                                                                                                                                                                      </t>
  </si>
  <si>
    <t>50,27</t>
  </si>
  <si>
    <t xml:space="preserve">NIPLE DE REDUCAO DE FERRO GALVANIZADO, COM ROSCA BSP, DE 2" X 1 1/4"                                                                                                                                                                                                                                                                                                                                                                                                                                      </t>
  </si>
  <si>
    <t xml:space="preserve">NIPLE DE REDUCAO DE FERRO GALVANIZADO, COM ROSCA BSP, DE 2" X 1"                                                                                                                                                                                                                                                                                                                                                                                                                                          </t>
  </si>
  <si>
    <t xml:space="preserve">NIPLE DE REDUCAO DE FERRO GALVANIZADO, COM ROSCA BSP, DE 3" X 2 1/2"                                                                                                                                                                                                                                                                                                                                                                                                                                      </t>
  </si>
  <si>
    <t>151,93</t>
  </si>
  <si>
    <t xml:space="preserve">NIPLE DE REDUCAO DE FERRO GALVANIZADO, COM ROSCA BSP, DE 3" X 2"                                                                                                                                                                                                                                                                                                                                                                                                                                          </t>
  </si>
  <si>
    <t>134,18</t>
  </si>
  <si>
    <t xml:space="preserve">NIPLE DE REDUCAO DE FERRO GALVANIZADO, COM ROSCA BSP, DE 3/4" X 1/2"                                                                                                                                                                                                                                                                                                                                                                                                                                      </t>
  </si>
  <si>
    <t>10,02</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</si>
  <si>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</si>
  <si>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</si>
  <si>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                                                                                                                                                                                                                                                                                                                                                                                                                                   </t>
  </si>
  <si>
    <t xml:space="preserve">NIPLE SEXTAVADO EM ACO CARBONO, COM ROSCA BSP, PRESSAO 3.000 LBS, DN 1/2"                                                                                                                                                                                                                                                                                                                                                                                                                                 </t>
  </si>
  <si>
    <t>13,13</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</si>
  <si>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</si>
  <si>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</si>
  <si>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</si>
  <si>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</si>
  <si>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</si>
  <si>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</si>
  <si>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</si>
  <si>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</si>
  <si>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</si>
  <si>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</si>
  <si>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</si>
  <si>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</si>
  <si>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13,35</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</si>
  <si>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</si>
  <si>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</si>
  <si>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</si>
  <si>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</si>
  <si>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19,84</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</si>
  <si>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</si>
  <si>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</si>
  <si>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</si>
  <si>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</si>
  <si>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</si>
  <si>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</si>
  <si>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</si>
  <si>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</si>
  <si>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</si>
  <si>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</si>
  <si>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</si>
  <si>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</si>
  <si>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</si>
  <si>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</si>
  <si>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</si>
  <si>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</si>
  <si>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</si>
  <si>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</si>
  <si>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</si>
  <si>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</si>
  <si>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22,40</t>
  </si>
  <si>
    <t xml:space="preserve">OPERADOR DE MARTELETE OU MARTELETEIRO (MENSALISTA)                                                                                                                                                                                                                                                                                                                                                                                                                                                        </t>
  </si>
  <si>
    <t xml:space="preserve">OPERADOR DE MOTO SCRAPER (HORISTA)                                                                                                                                                                                                                                                                                                                                                                                                                                                                        </t>
  </si>
  <si>
    <t>32,22</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</si>
  <si>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</si>
  <si>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</si>
  <si>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</si>
  <si>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</si>
  <si>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</si>
  <si>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</si>
  <si>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</si>
  <si>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</si>
  <si>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</si>
  <si>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</si>
  <si>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</si>
  <si>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</si>
  <si>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21,91</t>
  </si>
  <si>
    <t xml:space="preserve">PA CARREGADEIRA SOBRE RODAS, POTENCIA 152 HP, CAPACIDADE DA CACAMBA DE 1,53 A 2,30 M3, PESO OPERACIONAL MAXIMO DE 10216 KG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</si>
  <si>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</si>
  <si>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</si>
  <si>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</si>
  <si>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</si>
  <si>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DE LIXO PLASTICA, CABO LONGO                                                                                                                                                                                                                                                                                                                                                                                                                                                                           </t>
  </si>
  <si>
    <t>12,54</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</si>
  <si>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</si>
  <si>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</si>
  <si>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</si>
  <si>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</si>
  <si>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</si>
  <si>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</si>
  <si>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</si>
  <si>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</si>
  <si>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</si>
  <si>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</si>
  <si>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</si>
  <si>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86,46</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</si>
  <si>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</si>
  <si>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</si>
  <si>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PARAFUSO CABECA TROMBETA E PONTA AGULHA (GN55), COMPRIMENTO 55 MM, EM ACO FOSFATIZADO, PARA FIXAR CHAPA DE GESSO EM PERFIL DRYWALL METALICO MAXIMO 0,7 MM                                                                                                                                                                                                                                                                                                                                                 </t>
  </si>
  <si>
    <t>0,21</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</si>
  <si>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</si>
  <si>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</si>
  <si>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</si>
  <si>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</si>
  <si>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</si>
  <si>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</si>
  <si>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</si>
  <si>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</si>
  <si>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8,24</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</si>
  <si>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</si>
  <si>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</si>
  <si>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</si>
  <si>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</si>
  <si>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</si>
  <si>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</si>
  <si>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0,14</t>
  </si>
  <si>
    <t xml:space="preserve">PARAFUSO DRY WALL, EM ACO FOSFATIZADO, CABECA TROMBETA E PONTA AGULHA (TA), COMPRIMENTO 45 MM                                                                                                                                                                                                                                                                                                                                                                                                             </t>
  </si>
  <si>
    <t>0,18</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</si>
  <si>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</si>
  <si>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</si>
  <si>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</si>
  <si>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0,20</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</si>
  <si>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</si>
  <si>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</si>
  <si>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</si>
  <si>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M16 EM ACO GALVANIZADO, COMPRIMENTO = 150 MM, DIAMETRO = 16 MM, CABECA ABAULADA                                                                                                                                                                                                                                                                                                                                                                                                          </t>
  </si>
  <si>
    <t xml:space="preserve">PARAFUSO FRANCES M16 EM ACO GALVANIZADO, COMPRIMENTO = 45 MM, DIAMETRO = 16 MM, CABECA ABAULADA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</si>
  <si>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</si>
  <si>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</si>
  <si>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</si>
  <si>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</si>
  <si>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</si>
  <si>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</si>
  <si>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</si>
  <si>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13,05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</si>
  <si>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</si>
  <si>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</si>
  <si>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</si>
  <si>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</si>
  <si>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</si>
  <si>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</si>
  <si>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</si>
  <si>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</si>
  <si>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3 1/2" COM ACABAMENTO CROMADO PARA FIXAR PECA SANITARIA, INCLUI PORCA CEGA, ARRUELA E BUCHA DE NYLON TAMANHO S-8                                                                                                                                                                                                                                                                                                                                                                       </t>
  </si>
  <si>
    <t xml:space="preserve">PARAFUSO NIQUELADO COM ACABAMENTO CROMADO PARA FIXAR PECA SANITARIA, INCLUI PORCA CEGA, ARRUELA E BUCHA DE NYLON TAMANHO S-10                                                                                                                                                                                                                                                                                                                                                                             </t>
  </si>
  <si>
    <t xml:space="preserve">PARAFUSO ROSCA SOBERBA ZINCADO CABECA CHATA FENDA SIMPLES 3,2 X 20 MM (3/4 ")                                                                                                                                                                                                                                                                                                                                                                                                                             </t>
  </si>
  <si>
    <t>0,03</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</si>
  <si>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</si>
  <si>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</si>
  <si>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</si>
  <si>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</si>
  <si>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</si>
  <si>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1,00</t>
  </si>
  <si>
    <t>0,68</t>
  </si>
  <si>
    <t>0,83</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</si>
  <si>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</si>
  <si>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</si>
  <si>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</si>
  <si>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0,88</t>
  </si>
  <si>
    <t xml:space="preserve">PARAFUSO ZINCADO, SEXTAVADO, COM ROSCA INTEIRA, DIAMETRO 5/8", COMPRIMENTO 2 1/4"                                                                                                                                                                                                                                                                                                                                                                                                                         </t>
  </si>
  <si>
    <t>3,33</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</si>
  <si>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</si>
  <si>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</si>
  <si>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</si>
  <si>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</si>
  <si>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</si>
  <si>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</si>
  <si>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</si>
  <si>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</si>
  <si>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</si>
  <si>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</si>
  <si>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</si>
  <si>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</si>
  <si>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</si>
  <si>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</si>
  <si>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</si>
  <si>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</si>
  <si>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</si>
  <si>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</si>
  <si>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</si>
  <si>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</si>
  <si>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</si>
  <si>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</si>
  <si>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</si>
  <si>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</si>
  <si>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</si>
  <si>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40,61</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</si>
  <si>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</si>
  <si>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</si>
  <si>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</si>
  <si>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</si>
  <si>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</si>
  <si>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</si>
  <si>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</si>
  <si>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</si>
  <si>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</si>
  <si>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23,25</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</si>
  <si>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</si>
  <si>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</si>
  <si>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</si>
  <si>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</si>
  <si>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</si>
  <si>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8,66</t>
  </si>
  <si>
    <t xml:space="preserve">PERFIL "U" SIMPLES, EM CHAPA DOBRADA DE ACO LAMINADO, E = 2,65 MM, H = 75 MM, L = 40 MM (3,04 KG/M)                                                                                                                                                                                                                                                                                                                                                                                                       </t>
  </si>
  <si>
    <t xml:space="preserve">PERFIL "U" SIMPLES, EM CHAPA DOBRADA DE ACO LAMINADO, E = 3 MM, H = 125 MM, L = 50 MM (5,07 KG/M)                                                                                                                                                                                                                                                                                                                                                                                                         </t>
  </si>
  <si>
    <t>8,45</t>
  </si>
  <si>
    <t xml:space="preserve">PERFIL "U" SIMPLES, EM CHAPA DOBRADA DE ACO LAMINADO, E = 3 MM, H = 200 MM, L = 50 MM (6,83 KG/M)                                                                                                                                                                                                                                                                                                                                                                                                         </t>
  </si>
  <si>
    <t xml:space="preserve">PERFIL "U" SIMPLES, EM CHAPA DOBRADA DE ACO LAMINADO, E = 4,75 MM, H = 100 MM, L = 75 MM (8,74 KG/M)                                                                                                                                                                                                                                                                                                                                                                                                      </t>
  </si>
  <si>
    <t>8,59</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</si>
  <si>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</si>
  <si>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</si>
  <si>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</si>
  <si>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</si>
  <si>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17,77</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</si>
  <si>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</si>
  <si>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</si>
  <si>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</si>
  <si>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</si>
  <si>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89,24</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</si>
  <si>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</si>
  <si>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</si>
  <si>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7,63</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</si>
  <si>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</si>
  <si>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</si>
  <si>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</si>
  <si>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7,42</t>
  </si>
  <si>
    <t xml:space="preserve">PERFIL MONTANTE, FORMATO C, EM ACO ZINCADO, PARA ESTRUTURA PAREDE DRYWALL, E = 0,5 MM, 70 X 3000 MM (L X C)                                                                                                                                                                                                                                                                                                                                                                                               </t>
  </si>
  <si>
    <t xml:space="preserve">PERFIL MONTANTE, FORMATO C, EM ACO ZINCADO, PARA ESTRUTURA PAREDE DRYWALL, E = 0,5 MM, 90 X 3000 MM (L X C)                                                                                                                                                                                                                                                                                                                                                                                               </t>
  </si>
  <si>
    <t>10,05</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</si>
  <si>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</si>
  <si>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</si>
  <si>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</si>
  <si>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</si>
  <si>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</si>
  <si>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4,94</t>
  </si>
  <si>
    <t>7,00</t>
  </si>
  <si>
    <t xml:space="preserve">PERFILADO PERFURADO 19 X 38 MM, CHAPA 22                                                                                                                                                                                                                                                                                                                                                                                                                                                                  </t>
  </si>
  <si>
    <t>5,11</t>
  </si>
  <si>
    <t xml:space="preserve">PERFILADO PERFURADO DUPLO 38 X 76 MM, CHAPA 22                                                                                                                                                                                                                                                                                                                                                                                                                                                            </t>
  </si>
  <si>
    <t>15,96</t>
  </si>
  <si>
    <t xml:space="preserve">PERFILADO PERFURADO SIMPLES 38 X 38 MM, CHAPA 22                                                                                                                                                                                                                                                                                                                                                                                                                                                          </t>
  </si>
  <si>
    <t>9,29</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</si>
  <si>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</si>
  <si>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</si>
  <si>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</si>
  <si>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</si>
  <si>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</si>
  <si>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</si>
  <si>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</si>
  <si>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600 KGF, PESO MEDIO 1000 KG, POTENCIA 20 HP, DIAMETRO MAXIMO 10"                                                                                                                                                                                                                                                                                                                                                                                                 </t>
  </si>
  <si>
    <t xml:space="preserve">PERFURATRIZ SOBRE ESTEIRA, TORQUE MAXIMO DE 600 KGF, POTENCIA ENTRE 50 E 60 HP, DIAMETRO MAXIMO DE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</si>
  <si>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</si>
  <si>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</si>
  <si>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</si>
  <si>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</si>
  <si>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</si>
  <si>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</si>
  <si>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</si>
  <si>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</si>
  <si>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</si>
  <si>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</si>
  <si>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</si>
  <si>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</si>
  <si>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</si>
  <si>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</si>
  <si>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</si>
  <si>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</si>
  <si>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</si>
  <si>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</si>
  <si>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</si>
  <si>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</si>
  <si>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78,42</t>
  </si>
  <si>
    <t xml:space="preserve">PISO DE BORRACHA ESPORTIVO EM PLACAS 50 X 50 CM, E = 15 MM, PARA ARGAMASSA, PRETO                                                                                                                                                                                                                                                                                                                                                                                                                         </t>
  </si>
  <si>
    <t>357,17</t>
  </si>
  <si>
    <t xml:space="preserve">PISO DE BORRACHA FRISADO OU PASTILHADO, PRETO, EM PLACAS 50 X 50 CM, E = 7 MM, PARA ARGAMASSA                                                                                                                                                                                                                                                                                                                                                                                                             </t>
  </si>
  <si>
    <t>216,94</t>
  </si>
  <si>
    <t xml:space="preserve">PISO DE BORRACHA PASTILHADO EM PLACAS 50 X 50 CM, E = *3,5* MM, PARA COLA, PRETO                                                                                                                                                                                                                                                                                                                                                                                                                          </t>
  </si>
  <si>
    <t>59,66</t>
  </si>
  <si>
    <t xml:space="preserve">PISO DE BORRACHA PASTILHADO EM PLACAS 50 X 50 CM, E = 15 MM, PARA ARGAMASSA, PRETO                                                                                                                                                                                                                                                                                                                                                                                                                        </t>
  </si>
  <si>
    <t>347,69</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</si>
  <si>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</si>
  <si>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</si>
  <si>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174,66</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</si>
  <si>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</si>
  <si>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</si>
  <si>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</si>
  <si>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</si>
  <si>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</si>
  <si>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</si>
  <si>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</si>
  <si>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9,60</t>
  </si>
  <si>
    <t xml:space="preserve">PISO TATIL ALERTA OU DIRECIONAL, DE BORRACHA, COLORIDO, 25 X 25 CM, E = 5 MM, PARA COLA                                                                                                                                                                                                                                                                                                                                                                                                                   </t>
  </si>
  <si>
    <t>238,44</t>
  </si>
  <si>
    <t xml:space="preserve">PISO TATIL DE ALERTA OU DIRECIONAL DE BORRACHA, PRETO, 25 X 25 CM, E = 5 MM, PARA COLA                                                                                                                                                                                                                                                                                                                                                                                                                    </t>
  </si>
  <si>
    <t>227,13</t>
  </si>
  <si>
    <t xml:space="preserve">PISO TATIL DE ALERTA OU DIRECIONAL, DE BORRACHA, COLORIDO, 25 X 25 CM, E = 12 MM, PARA ARGAMASSA                                                                                                                                                                                                                                                                                                                                                                                                          </t>
  </si>
  <si>
    <t>590,38</t>
  </si>
  <si>
    <t xml:space="preserve">PISO TATIL DE ALERTA OU DIRECIONAL, DE BORRACHA, PRETO, 25 X 25 CM, E = 12 MM, PARA ARGAMASSA                                                                                                                                                                                                                                                                                                                                                                                                             </t>
  </si>
  <si>
    <t>525,65</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</si>
  <si>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</si>
  <si>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</si>
  <si>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</si>
  <si>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</si>
  <si>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</si>
  <si>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</si>
  <si>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</si>
  <si>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26,42</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</si>
  <si>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</si>
  <si>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</si>
  <si>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</si>
  <si>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</si>
  <si>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</si>
  <si>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</si>
  <si>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</si>
  <si>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</si>
  <si>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</si>
  <si>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</si>
  <si>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</si>
  <si>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43,22</t>
  </si>
  <si>
    <t xml:space="preserve">PLACA DE FIBRA MINERAL PARA FORRO, DE 625 X 625 MM, E = 15 MM, BORDA REBAIXADA PARA PERFIL 24 MM, COM PINTURA ANTIMOFO (NAO INCLUI PERFIS)                                                                                                                                                                                                                                                                                                                                                                </t>
  </si>
  <si>
    <t>36,44</t>
  </si>
  <si>
    <t xml:space="preserve">PLACA DE FIBRA MINERAL PARA FORRO, DE 625 X 625 MM, E = 15 MM, BORDA RETA, COM PINTURA ANTIMOFO (NAO INCLUI PERFIS)                                                                                                                                                                                                                                                                                                                                                                                       </t>
  </si>
  <si>
    <t>22,67</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</si>
  <si>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</si>
  <si>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</si>
  <si>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</si>
  <si>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</si>
  <si>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</si>
  <si>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</si>
  <si>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</si>
  <si>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</si>
  <si>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</si>
  <si>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</si>
  <si>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</si>
  <si>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</si>
  <si>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</si>
  <si>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</si>
  <si>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</si>
  <si>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37,50</t>
  </si>
  <si>
    <t>2.090,75</t>
  </si>
  <si>
    <t xml:space="preserve">PLACA VINILICA SEMIFLEXIVEL PARA PISOS, E = 3,2 MM, 30 X 30 CM (SEM COLOCACAO)                                                                                                                                                                                                                                                                                                                                                                                                                            </t>
  </si>
  <si>
    <t>167,67</t>
  </si>
  <si>
    <t xml:space="preserve">PLACA VINILICA SEMIFLEXIVEL PARA REVESTIMENTO DE PISOS E PAREDES, E = 2 MM (SEM COLOCACAO)                                                                                                                                                                                                                                                                                                                                                                                                                </t>
  </si>
  <si>
    <t>100,81</t>
  </si>
  <si>
    <t xml:space="preserve">PLACA/TAMPA CEGA EM LATAO ESCOVADO PARA CONDULETE EM LIGA DE ALUMINIO 4 X 4"                                                                                                                                                                                                                                                                                                                                                                                                                              </t>
  </si>
  <si>
    <t xml:space="preserve">PLUG OU BUJAO DE FERRO GALVANIZADO, DE 1 1/2"                                                                                                                                                                                                                                                                                                                                                                                                                                                             </t>
  </si>
  <si>
    <t>15,74</t>
  </si>
  <si>
    <t xml:space="preserve">PLUG OU BUJAO DE FERRO GALVANIZADO, DE 1 1/4"                                                                                                                                                                                                                                                                                                                                                                                                                                                             </t>
  </si>
  <si>
    <t xml:space="preserve">PLUG OU BUJAO DE FERRO GALVANIZADO, DE 1"                                                                                                                                                                                                                                                                                                                                                                                                                                                                 </t>
  </si>
  <si>
    <t>8,64</t>
  </si>
  <si>
    <t xml:space="preserve">PLUG OU BUJAO DE FERRO GALVANIZADO, DE 1/2"                                                                                                                                                                                                                                                                                                                                                                                                                                                               </t>
  </si>
  <si>
    <t xml:space="preserve">PLUG OU BUJAO DE FERRO GALVANIZADO, DE 2 1/2"                                                                                                                                                                                                                                                                                                                                                                                                                                                             </t>
  </si>
  <si>
    <t>46,54</t>
  </si>
  <si>
    <t xml:space="preserve">PLUG OU BUJAO DE FERRO GALVANIZADO, DE 2"                                                                                                                                                                                                                                                                                                                                                                                                                                                                 </t>
  </si>
  <si>
    <t>23,27</t>
  </si>
  <si>
    <t xml:space="preserve">PLUG OU BUJAO DE FERRO GALVANIZADO, DE 3"                                                                                                                                                                                                                                                                                                                                                                                                                                                                 </t>
  </si>
  <si>
    <t>65,17</t>
  </si>
  <si>
    <t xml:space="preserve">PLUG OU BUJAO DE FERRO GALVANIZADO, DE 3/4"                                                                                                                                                                                                                                                                                                                                                                                                                                                               </t>
  </si>
  <si>
    <t>6,22</t>
  </si>
  <si>
    <t xml:space="preserve">PLUG OU BUJAO DE FERRO GALVANIZADO, DE 4"                                                                                                                                                                                                                                                                                                                                                                                                                                                                 </t>
  </si>
  <si>
    <t>121,12</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</si>
  <si>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</si>
  <si>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</si>
  <si>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</si>
  <si>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</si>
  <si>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</si>
  <si>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</si>
  <si>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</si>
  <si>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</si>
  <si>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</si>
  <si>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4,98</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</si>
  <si>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</si>
  <si>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</si>
  <si>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</si>
  <si>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</si>
  <si>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4,01</t>
  </si>
  <si>
    <t xml:space="preserve">PONTEIRO PARA MARTELO ROMPEDOR, DIAMETRO = *28* MM, COMPRIMENTO = *520* MM, ENCAIXE  SEXTAVADO                                                                                                                                                                                                                                                                                                                                                                                                            </t>
  </si>
  <si>
    <t xml:space="preserve">PORCA OLHAL EM ACO GALVANIZADO, ESPESSURA 16MM, ABERTURA 21MM                                                                                                                                                                                                                                                                                                                                                                                                                                             </t>
  </si>
  <si>
    <t>9,78</t>
  </si>
  <si>
    <t xml:space="preserve">PORCA UNIAO/JUNCAO ZINCADA SEXTAVADA 1/4 ", CHAVE 7/16 ", COMPRIMENTO = 25 MM                                                                                                                                                                                                                                                                                                                                                                                                                             </t>
  </si>
  <si>
    <t xml:space="preserve">PORCA ZINCADA, QUADRADA, DIAMETRO 3/8"                                                                                                                                                                                                                                                                                                                                                                                                                                                                    </t>
  </si>
  <si>
    <t xml:space="preserve">PORCA ZINCADA, QUADRADA, DIAMETRO 5/8"                                                                                                                                                                                                                                                                                                                                                                                                                                                                    </t>
  </si>
  <si>
    <t xml:space="preserve">PORCA ZINCADA, SEXTAVADA, DIAMETRO 1"                                                                                                                                                                                                                                                                                                                                                                                                                                                                     </t>
  </si>
  <si>
    <t xml:space="preserve">PORCA ZINCADA, SEXTAVADA, DIAMETRO 1/2"                                                                                                                                                                                                                                                                                                                                                                                                                                                                   </t>
  </si>
  <si>
    <t xml:space="preserve">PORCA ZINCADA, SEXTAVADA, DIAMETRO 1/4"                                                                                                                                                                                                                                                                                                                                                                                                                                                                   </t>
  </si>
  <si>
    <t xml:space="preserve">PORCA ZINCADA, SEXTAVADA, DIAMETRO 3/8"                                                                                                                                                                                                                                                                                                                                                                                                                                                                   </t>
  </si>
  <si>
    <t xml:space="preserve">PORCA ZINCADA, SEXTAVADA, DIAMETRO 5/16"                                                                                                                                                                                                                                                                                                                                                                                                                                                                  </t>
  </si>
  <si>
    <t xml:space="preserve">PORCA ZINCADA, SEXTAVADA, DIAMETRO 5/8"                                                                                                                                                                                                                                                                                                                                                                                                                                                                   </t>
  </si>
  <si>
    <t>0,96</t>
  </si>
  <si>
    <t>6,55</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</si>
  <si>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</si>
  <si>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</si>
  <si>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</si>
  <si>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</si>
  <si>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</si>
  <si>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</si>
  <si>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</si>
  <si>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</si>
  <si>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</si>
  <si>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TIPO VENEZIANA, 90 X 210 CM, COM FUNDO ANTICORROSIVO / PRIMER DE PROTECAO, INCLUI FECHADURA, MACANETA E PARAFUSOS, SEM GUARNICAO/ALIZAR/VISTA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</si>
  <si>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</si>
  <si>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</si>
  <si>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</si>
  <si>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</si>
  <si>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</si>
  <si>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</si>
  <si>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</si>
  <si>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</si>
  <si>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 FOLHA LEVE (NBR 15930) DE 600 X 2100 MM, DE 35 MM A 40 MM DE ESPESSURA, NUCLEO COLMEIA, CAPA LISA EM HDF, ACABAMENTO EM PRIMER PARA PINTURA                                                                                                                                                                                                                                                                                                                                             </t>
  </si>
  <si>
    <t>189,00</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</si>
  <si>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</si>
  <si>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</si>
  <si>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</si>
  <si>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</si>
  <si>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</si>
  <si>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</si>
  <si>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</si>
  <si>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</si>
  <si>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</si>
  <si>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</si>
  <si>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</si>
  <si>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</si>
  <si>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</si>
  <si>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 MADEIRA-DE-LEI QUADRICULADA PARA VIDRO, DE CORRER (ANGELIM OU EQUIVALENTE REGIONAL), E = *3,5* CM                                                                                                                                                                                                                                                                                                                                                                                                </t>
  </si>
  <si>
    <t xml:space="preserve">PORTA DE MADEIRA-DE-LEI TIPO VENEZIANA (ANGELIM OU EQUIVALENTE REGIONAL), E = *3,5* CM                                                                                                                                                                                                                                                                                                                                                                                                                    </t>
  </si>
  <si>
    <t xml:space="preserve">PORTA DENTE PARA  FRESADORA                                                                                                                                                                                                                                                                                                                                                                                                                                                                               </t>
  </si>
  <si>
    <t xml:space="preserve">PORTA GRADE DE ENROLAR MANUAL COMPLETA, PERFIL TUBULAR TIJOLINHO 3/4 ", EM ACO GALVANIZADO NATURAL (SEM INSTALACAO)                                                                                                                                                                                                                                                                                                                                                                                       </t>
  </si>
  <si>
    <t xml:space="preserve">PORTA TOALHA BANHO EM METAL CROMADO, TIPO BARRA                                                                                                                                                                                                                                                                                                                                                                                                                                                           </t>
  </si>
  <si>
    <t>102,85</t>
  </si>
  <si>
    <t xml:space="preserve">PORTA TOALHA ROSTO EM METAL CROMADO, TIPO ARGOLA                                                                                                                                                                                                                                                                                                                                                                                                                                                          </t>
  </si>
  <si>
    <t>66,05</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</si>
  <si>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</si>
  <si>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</si>
  <si>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</si>
  <si>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</si>
  <si>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</si>
  <si>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</si>
  <si>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</si>
  <si>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</si>
  <si>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</si>
  <si>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</si>
  <si>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</si>
  <si>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</si>
  <si>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</si>
  <si>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</si>
  <si>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</si>
  <si>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</si>
  <si>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</si>
  <si>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</si>
  <si>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</si>
  <si>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</si>
  <si>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</si>
  <si>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</si>
  <si>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</si>
  <si>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</si>
  <si>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</si>
  <si>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</si>
  <si>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</si>
  <si>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</si>
  <si>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</si>
  <si>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</si>
  <si>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</si>
  <si>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</si>
  <si>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</si>
  <si>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</si>
  <si>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</si>
  <si>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</si>
  <si>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</si>
  <si>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</si>
  <si>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</si>
  <si>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</si>
  <si>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</si>
  <si>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</si>
  <si>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</si>
  <si>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</si>
  <si>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</si>
  <si>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</si>
  <si>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</si>
  <si>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</si>
  <si>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</si>
  <si>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</si>
  <si>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</si>
  <si>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</si>
  <si>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</si>
  <si>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</si>
  <si>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</si>
  <si>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</si>
  <si>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</si>
  <si>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</si>
  <si>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</si>
  <si>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</si>
  <si>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</si>
  <si>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</si>
  <si>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</si>
  <si>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</si>
  <si>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</si>
  <si>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</si>
  <si>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</si>
  <si>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</si>
  <si>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</si>
  <si>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</si>
  <si>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</si>
  <si>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</si>
  <si>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</si>
  <si>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</si>
  <si>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</si>
  <si>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</si>
  <si>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</si>
  <si>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</si>
  <si>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</si>
  <si>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</si>
  <si>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</si>
  <si>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</si>
  <si>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</si>
  <si>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</si>
  <si>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</si>
  <si>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</si>
  <si>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</si>
  <si>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</si>
  <si>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COM CABECA DUPLA 17 X 27 (2 1/2 X 11)                                                                                                                                                                                                                                                                                                                                                                                                                                                 </t>
  </si>
  <si>
    <t xml:space="preserve">PREGO DE ACO POLIDO SEM CABECA 15 X 15 (1 1/4 X 13)                                                                                                                                                                                                                                                                                                                                                                                                                                                       </t>
  </si>
  <si>
    <t xml:space="preserve">PRESSAO DE PERNAS TRIPLO, EM TUBO DE ACO CARBONO, PINTURA NO PROCESSO ELETROSTATICO - EQUIPAMENTO DE GINASTICA PARA ACADEMIA AO AR LIVRE / ACADEMIA DA TERCEIRA IDADE - ATI                                                                                                                                                                                                                                                                                                                               </t>
  </si>
  <si>
    <t>3.957,85</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</si>
  <si>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</si>
  <si>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</si>
  <si>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</si>
  <si>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</si>
  <si>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</si>
  <si>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</si>
  <si>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</si>
  <si>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</si>
  <si>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</si>
  <si>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</si>
  <si>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</si>
  <si>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2,89</t>
  </si>
  <si>
    <t xml:space="preserve">PROTETOR SOLAR FPS 30, EMBALAGEM 2 LITROS                                                                                                                                                                                                                                                                                                                                                                                                                                                                 </t>
  </si>
  <si>
    <t xml:space="preserve">PROTETOR/PONTEIRA PLASTICA PARA PONTA DE VERGALHAO DE ATE 1", TIPO PROTETOR DE ESPERA                                                                                                                                                                                                                                                                                                                                                                                                                     </t>
  </si>
  <si>
    <t xml:space="preserve">PRUMO DE CENTRO EM ACO *400* G                                                                                                                                                                                                                                                                                                                                                                                                                                                                            </t>
  </si>
  <si>
    <t>32,14</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</si>
  <si>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</si>
  <si>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</si>
  <si>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</si>
  <si>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</si>
  <si>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10,04</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</si>
  <si>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</si>
  <si>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</si>
  <si>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</si>
  <si>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</si>
  <si>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</si>
  <si>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</si>
  <si>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</si>
  <si>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</si>
  <si>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</si>
  <si>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</si>
  <si>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</si>
  <si>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</si>
  <si>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</si>
  <si>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</si>
  <si>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</si>
  <si>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</si>
  <si>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</si>
  <si>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</si>
  <si>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</si>
  <si>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</si>
  <si>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</si>
  <si>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</si>
  <si>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</si>
  <si>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</si>
  <si>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</si>
  <si>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</si>
  <si>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</si>
  <si>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</si>
  <si>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</si>
  <si>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</si>
  <si>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</si>
  <si>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</si>
  <si>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</si>
  <si>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</si>
  <si>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</si>
  <si>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</si>
  <si>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</si>
  <si>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</si>
  <si>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</si>
  <si>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</si>
  <si>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</si>
  <si>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</si>
  <si>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</si>
  <si>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</si>
  <si>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61,45</t>
  </si>
  <si>
    <t xml:space="preserve">RALO FOFO SEMIESFERICO, 200 MM, PARA LAJES/ CALHAS                                                                                                                                                                                                                                                                                                                                                                                                                                                        </t>
  </si>
  <si>
    <t xml:space="preserve">RALO FOFO SEMIESFERICO, 75 MM, PARA LAJES/ CALHAS                                                                                                                                                                                                                                                                                                                                                                                                                                                         </t>
  </si>
  <si>
    <t xml:space="preserve">RALO SECO / RALO DE PASSAGEM EM PVC, QUADRADO, 100 X 100 X 53 MM, SAIDA 40 MM, COM GRELHA BRANCA                                                                                                                                                                                                                                                                                                                                                                                                          </t>
  </si>
  <si>
    <t>9,19</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</si>
  <si>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</si>
  <si>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</si>
  <si>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</si>
  <si>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</si>
  <si>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</si>
  <si>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</si>
  <si>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</si>
  <si>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</si>
  <si>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</si>
  <si>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</si>
  <si>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</si>
  <si>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10,12</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</si>
  <si>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</si>
  <si>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</si>
  <si>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</si>
  <si>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</si>
  <si>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</si>
  <si>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</si>
  <si>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17,83</t>
  </si>
  <si>
    <t xml:space="preserve">REGISTRO DE ESFERA PVC, COM BORBOLETA, COM ROSCA EXTERNA, DE 3/4"                                                                                                                                                                                                                                                                                                                                                                                                                                         </t>
  </si>
  <si>
    <t xml:space="preserve">REGISTRO DE ESFERA PVC, COM CABECA QUADRADA, COM ROSCA EXTERNA, 1/2"                                                                                                                                                                                                                                                                                                                                                                                                                                      </t>
  </si>
  <si>
    <t>21,17</t>
  </si>
  <si>
    <t xml:space="preserve">REGISTRO DE ESFERA PVC, COM CABECA QUADRADA, COM ROSCA EXTERNA, 3/4"                                                                                                                                                                                                                                                                                                                                                                                                                                      </t>
  </si>
  <si>
    <t xml:space="preserve">REGISTRO DE ESFERA, PVC, COM VOLANTE, VS, ROSCAVEL, DN 1 1/2", COM CORPO DIVIDIDO                                                                                                                                                                                                                                                                                                                                                                                                                         </t>
  </si>
  <si>
    <t>60,70</t>
  </si>
  <si>
    <t xml:space="preserve">REGISTRO DE ESFERA, PVC, COM VOLANTE, VS, ROSCAVEL, DN 1 1/4", COM CORPO DIVIDIDO                                                                                                                                                                                                                                                                                                                                                                                                                         </t>
  </si>
  <si>
    <t xml:space="preserve">REGISTRO DE ESFERA, PVC, COM VOLANTE, VS, ROSCAVEL, DN 1", COM CORPO DIVIDIDO                                                                                                                                                                                                                                                                                                                                                                                                                             </t>
  </si>
  <si>
    <t xml:space="preserve">REGISTRO DE ESFERA, PVC, COM VOLANTE, VS, ROSCAVEL, DN 1/2", COM CORPO DIVIDIDO                                                                                                                                                                                                                                                                                                                                                                                                                           </t>
  </si>
  <si>
    <t>22,14</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</si>
  <si>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</si>
  <si>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</si>
  <si>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</si>
  <si>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</si>
  <si>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</si>
  <si>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</si>
  <si>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</si>
  <si>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</si>
  <si>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</si>
  <si>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6,85</t>
  </si>
  <si>
    <t xml:space="preserve">REGISTRO DE PRESSAO PVC, ROSCAVEL, VOLANTE SIMPLES, DE 3/4"                                                                                                                                                                                                                                                                                                                                                                                                                                               </t>
  </si>
  <si>
    <t xml:space="preserve">REGISTRO DE PRESSAO PVC, SOLDAVEL, VOLANTE SIMPLES, DE 20 MM                                                                                                                                                                                                                                                                                                                                                                                                                                              </t>
  </si>
  <si>
    <t>14,26</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</si>
  <si>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</si>
  <si>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</si>
  <si>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</si>
  <si>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</si>
  <si>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</si>
  <si>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</si>
  <si>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</si>
  <si>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</si>
  <si>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</si>
  <si>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</si>
  <si>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</si>
  <si>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</si>
  <si>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477.109,74</t>
  </si>
  <si>
    <t xml:space="preserve">RETROESCAVADEIRA SOBRE RODAS COM CARREGADEIRA, TRACAO 4 X 4, POTENCIA LIQUIDA 72 HP, PESO OPERACIONAL MINIMO DE 7140 KG, CAPACIDADE MINIMA DA CARREGADEIRA DE 0,79 M3 E DA RETROESCAVADEIRA MINIMA DE 0,18 M3, PROFUNDIDADE DE ESCAVACAO MAXIMA DE 4,50 M                                                                                                                                                                                                                                                 </t>
  </si>
  <si>
    <t>517.500,00</t>
  </si>
  <si>
    <t>536.432,89</t>
  </si>
  <si>
    <t xml:space="preserve">REVESTIMENTO DE PAREDE EM GRANILITE, MARMORITE OU GRANITINA - ESP = 5 MM (INCLUSO EXECUCAO)                                                                                                                                                                                                                                                                                                                                                                                                               </t>
  </si>
  <si>
    <t xml:space="preserve">REVESTIMENTO DE PAREDE EM GRANILITE, MARMORITE OU GRANITINA COLORIDO - ESP = 5 MM (INCLUSO EXECUCAO)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</si>
  <si>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</si>
  <si>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</si>
  <si>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</si>
  <si>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</si>
  <si>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</si>
  <si>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</si>
  <si>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</si>
  <si>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</si>
  <si>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31,88</t>
  </si>
  <si>
    <t xml:space="preserve">RODAPE DE MADEIRA MACICA CUMARU/IPE CHAMPANHE OU EQUIVALENTE DA REGIAO, *1,5 X 7 CM                                                                                                                                                                                                                                                                                                                                                                                                                       </t>
  </si>
  <si>
    <t xml:space="preserve">RODAPE EM POLIESTIRENO, BRANCO, H = *5* CM, E = *1,5* CM                                                                                                                                                                                                                                                                                                                                                                                                                                                  </t>
  </si>
  <si>
    <t xml:space="preserve">RODAPE PLANO PARA PISO VINILICO, H = 5 CM                                                                                                                                                                                                                                                                                                                                                                                                                                                                 </t>
  </si>
  <si>
    <t>24,48</t>
  </si>
  <si>
    <t xml:space="preserve">RODAPE PRE-MOLDADO DE GRANILITE, MARMORITE OU GRANITINA L = 10 CM                                                                                                                                                                                                                                                                                                                                                                                                                                         </t>
  </si>
  <si>
    <t xml:space="preserve">RODIZIO TIPO NAPOLEAO PARA JANELAS DE CORRER, EM ZAMAC, COMPRIMENTO DE APROX 60 CM, COM ROLAMENTO EM ACO                                                                                                                                                                                                                                                                                                                                                                                                  </t>
  </si>
  <si>
    <t>5,68</t>
  </si>
  <si>
    <t xml:space="preserve">RODO PARA CHAO 40 CM COM CABO                                                                                                                                                                                                                                                                                                                                                                                                                                                                             </t>
  </si>
  <si>
    <t>14,92</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</si>
  <si>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</si>
  <si>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</si>
  <si>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</si>
  <si>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</si>
  <si>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</si>
  <si>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</si>
  <si>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</si>
  <si>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</si>
  <si>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</si>
  <si>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</si>
  <si>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</si>
  <si>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</si>
  <si>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</si>
  <si>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</si>
  <si>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</si>
  <si>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11,82</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</si>
  <si>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</si>
  <si>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</si>
  <si>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2.424,64</t>
  </si>
  <si>
    <t xml:space="preserve">ROTACAO VERTICAL DUPLO, EM TUBO DE ACO CARBONO, PINTURA NO PROCESSO ELETROSTATICO - EQUIPAMENTO DE GINASTICA PARA ACADEMIA AO AR LIVRE / ACADEMIA DA TERCEIRA IDADE - ATI                                                                                                                                                                                                                                                                                                                                 </t>
  </si>
  <si>
    <t>1.843,37</t>
  </si>
  <si>
    <t xml:space="preserve">RUFO EXTERNO DE CHAPA DE ACO GALVANIZADA NUM 26, CORTE 25 CM                                                                                                                                                                                                                                                                                                                                                                                                                                              </t>
  </si>
  <si>
    <t xml:space="preserve">RUFO EXTERNO DE CHAPA DE ACO GALVANIZADA NUM 26, CORTE 28 CM                                                                                                                                                                                                                                                                                                                                                                                                                                              </t>
  </si>
  <si>
    <t>23,44</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</si>
  <si>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</si>
  <si>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</si>
  <si>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</si>
  <si>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</si>
  <si>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</si>
  <si>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</si>
  <si>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84,28</t>
  </si>
  <si>
    <t xml:space="preserve">SABONETEIRA PLASTICA TIPO DISPENSER PARA SABONETE LIQUIDO COM RESERVATORIO 800 A 1500 ML                                                                                                                                                                                                                                                                                                                                                                                                                  </t>
  </si>
  <si>
    <t>40,00</t>
  </si>
  <si>
    <t xml:space="preserve">SAIBRO PARA ARGAMASSA (COLETADO NO COMERCIO)                                                                                                                                                                                                                                                                                                                                                                                                                                                              </t>
  </si>
  <si>
    <t>270,93</t>
  </si>
  <si>
    <t>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</si>
  <si>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</si>
  <si>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</si>
  <si>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</si>
  <si>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</si>
  <si>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</si>
  <si>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</si>
  <si>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</si>
  <si>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</si>
  <si>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</si>
  <si>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</si>
  <si>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</si>
  <si>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</si>
  <si>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</si>
  <si>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</si>
  <si>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</si>
  <si>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</si>
  <si>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</si>
  <si>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</si>
  <si>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</si>
  <si>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</si>
  <si>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35,07</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</si>
  <si>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</si>
  <si>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</si>
  <si>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</si>
  <si>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</si>
  <si>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</si>
  <si>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</si>
  <si>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</si>
  <si>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</si>
  <si>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</si>
  <si>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</si>
  <si>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</si>
  <si>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</si>
  <si>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</si>
  <si>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</si>
  <si>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</si>
  <si>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</si>
  <si>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</si>
  <si>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</si>
  <si>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4.789,18</t>
  </si>
  <si>
    <t xml:space="preserve">SIMULADOR DE CAVALGADA TRIPLO, EM TUBO DE ACO CARBONO, PINTURA NO PROCESSO ELETROSTATICO - EQUIPAMENTO DE GINASTICA PARA ACADEMIA AO AR LIVRE / ACADEMIA DA TERCEIRA IDADE - ATI                                                                                                                                                                                                                                                                                                                          </t>
  </si>
  <si>
    <t>5.175,40</t>
  </si>
  <si>
    <t xml:space="preserve">SIMULADOR DE REMO INDIVIDUAL, EM TUBO DE ACO CARBONO, PINTURA NO PROCESSO ELETROSTATICO - EQUIPAMENTO DE GINASTICA PARA ACADEMIA AO AR LIVRE / ACADEMIA DA TERCEIRA IDADE - ATI                                                                                                                                                                                                                                                                                                                           </t>
  </si>
  <si>
    <t>2.580,78</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</si>
  <si>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</si>
  <si>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</si>
  <si>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</si>
  <si>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</si>
  <si>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</si>
  <si>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</si>
  <si>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</si>
  <si>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21,06</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</si>
  <si>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</si>
  <si>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</si>
  <si>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</si>
  <si>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</si>
  <si>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</si>
  <si>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</si>
  <si>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</si>
  <si>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</si>
  <si>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</si>
  <si>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</si>
  <si>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</si>
  <si>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</si>
  <si>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</si>
  <si>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</si>
  <si>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</si>
  <si>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</si>
  <si>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</si>
  <si>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</si>
  <si>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</si>
  <si>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</si>
  <si>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</si>
  <si>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</si>
  <si>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7,79</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</si>
  <si>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</si>
  <si>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</si>
  <si>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</si>
  <si>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20,27</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</si>
  <si>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</si>
  <si>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</si>
  <si>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</si>
  <si>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</si>
  <si>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</si>
  <si>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</si>
  <si>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</si>
  <si>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</si>
  <si>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11,29</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</si>
  <si>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</si>
  <si>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</si>
  <si>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</si>
  <si>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</si>
  <si>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</si>
  <si>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</si>
  <si>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</si>
  <si>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</si>
  <si>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</si>
  <si>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</si>
  <si>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</si>
  <si>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</si>
  <si>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6,99</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</si>
  <si>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</si>
  <si>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</si>
  <si>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</si>
  <si>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</si>
  <si>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</si>
  <si>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</si>
  <si>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</si>
  <si>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</si>
  <si>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1 INTERRUPTOR                                                                                                                                                                                                                                                                                                                                                                                                                                                          </t>
  </si>
  <si>
    <t xml:space="preserve">TAMPA PARA CONDULETE, EM PVC, PARA 1 MODULO RJ                                                                                                                                                                                                                                                                                                                                                                                                                                                            </t>
  </si>
  <si>
    <t xml:space="preserve">TAMPA PARA CONDULETE, EM PVC, PARA 2 MODULOS RJ                                                                                                                                                                                                                                                                                                                                                                                                                                                           </t>
  </si>
  <si>
    <t xml:space="preserve">TAMPA PARA CONDULETE, EM PVC, PARA TOMADA HEXAGONAL                                                                                                                                                                                                                                                                                                                                                                                                                                                       </t>
  </si>
  <si>
    <t xml:space="preserve">TAMPAO / CAP, ROSCA MACHO, DN 1", PARA TUBO PEX PARA INST. AGUA QUENTE/FRIA                                                                                                                                                                                                                                                                                                                                                                                                                               </t>
  </si>
  <si>
    <t>7,53</t>
  </si>
  <si>
    <t xml:space="preserve">TAMPAO / CAP, ROSCA MACHO, DN 3/4", PARA TUBO PEX PARA INST. AGUA QUENTE/FRIA                                                                                                                                                                                                                                                                                                                                                                                                                             </t>
  </si>
  <si>
    <t>7,99</t>
  </si>
  <si>
    <t>9,13</t>
  </si>
  <si>
    <t>13,46</t>
  </si>
  <si>
    <t>16,51</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</si>
  <si>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</si>
  <si>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</si>
  <si>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</si>
  <si>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</si>
  <si>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</si>
  <si>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</si>
  <si>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</si>
  <si>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</si>
  <si>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</si>
  <si>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</si>
  <si>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</si>
  <si>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</si>
  <si>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</si>
  <si>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</si>
  <si>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</si>
  <si>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</si>
  <si>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</si>
  <si>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</si>
  <si>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</si>
  <si>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</si>
  <si>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</si>
  <si>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</si>
  <si>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</si>
  <si>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</si>
  <si>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</si>
  <si>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</si>
  <si>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</si>
  <si>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</si>
  <si>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</si>
  <si>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</si>
  <si>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</si>
  <si>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45 GRAUS DE FERRO GALVANIZADO, COM ROSCA BSP, DE 1 1/2"                                                                                                                                                                                                                                                                                                                                                                                                                                                </t>
  </si>
  <si>
    <t>101,47</t>
  </si>
  <si>
    <t xml:space="preserve">TE 45 GRAUS DE FERRO GALVANIZADO, COM ROSCA BSP, DE 1 1/4"                                                                                                                                                                                                                                                                                                                                                                                                                                                </t>
  </si>
  <si>
    <t>78,21</t>
  </si>
  <si>
    <t xml:space="preserve">TE 45 GRAUS DE FERRO GALVANIZADO, COM ROSCA BSP, DE 1"                                                                                                                                                                                                                                                                                                                                                                                                                                                    </t>
  </si>
  <si>
    <t xml:space="preserve">TE 45 GRAUS DE FERRO GALVANIZADO, COM ROSCA BSP, DE 1/2"                                                                                                                                                                                                                                                                                                                                                                                                                                                  </t>
  </si>
  <si>
    <t>24,16</t>
  </si>
  <si>
    <t xml:space="preserve">TE 45 GRAUS DE FERRO GALVANIZADO, COM ROSCA BSP, DE 2 1/2"                                                                                                                                                                                                                                                                                                                                                                                                                                                </t>
  </si>
  <si>
    <t>288,11</t>
  </si>
  <si>
    <t xml:space="preserve">TE 45 GRAUS DE FERRO GALVANIZADO, COM ROSCA BSP, DE 2"                                                                                                                                                                                                                                                                                                                                                                                                                                                    </t>
  </si>
  <si>
    <t xml:space="preserve">TE 45 GRAUS DE FERRO GALVANIZADO, COM ROSCA BSP, DE 3"                                                                                                                                                                                                                                                                                                                                                                                                                                                    </t>
  </si>
  <si>
    <t>455,41</t>
  </si>
  <si>
    <t xml:space="preserve">TE 45 GRAUS DE FERRO GALVANIZADO, COM ROSCA BSP, DE 3/4"                                                                                                                                                                                                                                                                                                                                                                                                                                                  </t>
  </si>
  <si>
    <t xml:space="preserve">TE 45 GRAUS DE FERRO GALVANIZADO, COM ROSCA BSP, DE 4"                                                                                                                                                                                                                                                                                                                                                                                                                                                    </t>
  </si>
  <si>
    <t>730,05</t>
  </si>
  <si>
    <t xml:space="preserve">TE 90 GRAUS EM ACO CARBONO, SOLDAVEL, PRESSAO 3.000 LBS, DN 1 1/2"                                                                                                                                                                                                                                                                                                                                                                                                                                        </t>
  </si>
  <si>
    <t xml:space="preserve">TE 90 GRAUS EM ACO CARBONO, SOLDAVEL, PRESSAO 3.000 LBS, DN 1 1/4"                                                                                                                                                                                                                                                                                                                                                                                                                                        </t>
  </si>
  <si>
    <t xml:space="preserve">TE 90 GRAUS EM ACO CARBONO, SOLDAVEL, PRESSAO 3.000 LBS, DN 1"                                                                                                                                                                                                                                                                                                                                                                                                                                            </t>
  </si>
  <si>
    <t xml:space="preserve">TE 90 GRAUS EM ACO CARBONO, SOLDAVEL, PRESSAO 3.000 LBS, DN 1/2"                                                                                                                                                                                                                                                                                                                                                                                                                                          </t>
  </si>
  <si>
    <t xml:space="preserve">TE 90 GRAUS EM ACO CARBONO, SOLDAVEL, PRESSAO 3.000 LBS, DN 2 1/2"                                                                                                                                                                                                                                                                                                                                                                                                                                        </t>
  </si>
  <si>
    <t xml:space="preserve">TE 90 GRAUS EM ACO CARBONO, SOLDAVEL, PRESSAO 3.000 LBS, DN 2"                                                                                                                                                                                                                                                                                                                                                                                                                                            </t>
  </si>
  <si>
    <t xml:space="preserve">TE 90 GRAUS EM ACO CARBONO, SOLDAVEL, PRESSAO 3.000 LBS, DN 3"                                                                                                                                                                                                                                                                                                                                                                                                                                            </t>
  </si>
  <si>
    <t xml:space="preserve">TE 90 GRAUS EM ACO CARBONO, SOLDAVEL, PRESSAO 3.000 LBS, DN 3/4"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</si>
  <si>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</si>
  <si>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</si>
  <si>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</si>
  <si>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</si>
  <si>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</si>
  <si>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</si>
  <si>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</si>
  <si>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82,19</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</si>
  <si>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</si>
  <si>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</si>
  <si>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</si>
  <si>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</si>
  <si>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</si>
  <si>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</si>
  <si>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</si>
  <si>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</si>
  <si>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</si>
  <si>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</si>
  <si>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</si>
  <si>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</si>
  <si>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46,75</t>
  </si>
  <si>
    <t xml:space="preserve">TE DE FERRO GALVANIZADO, DE 1 1/4"                                                                                                                                                                                                                                                                                                                                                                                                                                                                        </t>
  </si>
  <si>
    <t>36,90</t>
  </si>
  <si>
    <t xml:space="preserve">TE DE FERRO GALVANIZADO, DE 1"                                                                                                                                                                                                                                                                                                                                                                                                                                                                            </t>
  </si>
  <si>
    <t xml:space="preserve">TE DE FERRO GALVANIZADO, DE 1/2"                                                                                                                                                                                                                                                                                                                                                                                                                                                                          </t>
  </si>
  <si>
    <t xml:space="preserve">TE DE FERRO GALVANIZADO, DE 2 1/2"                                                                                                                                                                                                                                                                                                                                                                                                                                                                        </t>
  </si>
  <si>
    <t>140,62</t>
  </si>
  <si>
    <t xml:space="preserve">TE DE FERRO GALVANIZADO, DE 2"                                                                                                                                                                                                                                                                                                                                                                                                                                                                            </t>
  </si>
  <si>
    <t>74,06</t>
  </si>
  <si>
    <t xml:space="preserve">TE DE FERRO GALVANIZADO, DE 3"                                                                                                                                                                                                                                                                                                                                                                                                                                                                            </t>
  </si>
  <si>
    <t>188,34</t>
  </si>
  <si>
    <t xml:space="preserve">TE DE FERRO GALVANIZADO, DE 3/4"                                                                                                                                                                                                                                                                                                                                                                                                                                                                          </t>
  </si>
  <si>
    <t>14,98</t>
  </si>
  <si>
    <t xml:space="preserve">TE DE FERRO GALVANIZADO, DE 4"                                                                                                                                                                                                                                                                                                                                                                                                                                                                            </t>
  </si>
  <si>
    <t>347,23</t>
  </si>
  <si>
    <t xml:space="preserve">TE DE FERRO GALVANIZADO, DE 5"                                                                                                                                                                                                                                                                                                                                                                                                                                                                            </t>
  </si>
  <si>
    <t>495,99</t>
  </si>
  <si>
    <t xml:space="preserve">TE DE FERRO GALVANIZADO, DE 6"                                                                                                                                                                                                                                                                                                                                                                                                                                                                            </t>
  </si>
  <si>
    <t>1.162,55</t>
  </si>
  <si>
    <t xml:space="preserve">TE DE INSPECAO, PVC, SERIE R, 100 X 75 MM, PARA ESGOTO PREDIAL                                                                                                                                                                                                                                                                                                                                                                                                                                            </t>
  </si>
  <si>
    <t xml:space="preserve">TE DE INSPECAO, PVC, SERIE R, 150 X 100 MM, PARA ESGOTO PREDIAL                                                                                                                                                                                                                                                                                                                                                                                                                                           </t>
  </si>
  <si>
    <t xml:space="preserve">TE DE INSPECAO, PVC, SERIE R, 75 X 75 MM, PARA ESGOTO PREDIAL                                                                                                                                                                                                                                                                                                                                                                                                                                             </t>
  </si>
  <si>
    <t>31,93</t>
  </si>
  <si>
    <t xml:space="preserve">TE DE REDUCAO COM ROSCA, PVC, 90 GRAUS, 1 X 3/4", PARA AGUA FRIA PREDIAL                                                                                                                                                                                                                                                                                                                                                                                                                                  </t>
  </si>
  <si>
    <t>11,08</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</si>
  <si>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</si>
  <si>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</si>
  <si>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</si>
  <si>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54,93</t>
  </si>
  <si>
    <t xml:space="preserve">TE DE REDUCAO DE FERRO GALVANIZADO, COM ROSCA BSP, DE 1 1/2" X 3/4"                                                                                                                                                                                                                                                                                                                                                                                                                                       </t>
  </si>
  <si>
    <t xml:space="preserve">TE DE REDUCAO DE FERRO GALVANIZADO, COM ROSCA BSP, DE 1 1/4" X 3/4"                                                                                                                                                                                                                                                                                                                                                                                                                                       </t>
  </si>
  <si>
    <t>41,59</t>
  </si>
  <si>
    <t xml:space="preserve">TE DE REDUCAO DE FERRO GALVANIZADO, COM ROSCA BSP, DE 1" X 1/2"                                                                                                                                                                                                                                                                                                                                                                                                                                           </t>
  </si>
  <si>
    <t>28,29</t>
  </si>
  <si>
    <t xml:space="preserve">TE DE REDUCAO DE FERRO GALVANIZADO, COM ROSCA BSP, DE 1" X 3/4"                                                                                                                                                                                                                                                                                                                                                                                                                                           </t>
  </si>
  <si>
    <t xml:space="preserve">TE DE REDUCAO DE FERRO GALVANIZADO, COM ROSCA BSP, DE 2 1/2" X 1 1/2"                                                                                                                                                                                                                                                                                                                                                                                                                                     </t>
  </si>
  <si>
    <t>151,99</t>
  </si>
  <si>
    <t xml:space="preserve">TE DE REDUCAO DE FERRO GALVANIZADO, COM ROSCA BSP, DE 2 1/2" X 1 1/4"                                                                                                                                                                                                                                                                                                                                                                                                                                     </t>
  </si>
  <si>
    <t xml:space="preserve">TE DE REDUCAO DE FERRO GALVANIZADO, COM ROSCA BSP, DE 2 1/2" X 1"                                                                                                                                                                                                                                                                                                                                                                                                                                         </t>
  </si>
  <si>
    <t xml:space="preserve">TE DE REDUCAO DE FERRO GALVANIZADO, COM ROSCA BSP, DE 2 1/2" X 2"                                                                                                                                                                                                                                                                                                                                                                                                                                         </t>
  </si>
  <si>
    <t>156,40</t>
  </si>
  <si>
    <t xml:space="preserve">TE DE REDUCAO DE FERRO GALVANIZADO, COM ROSCA BSP, DE 2" X 1 1/2"                                                                                                                                                                                                                                                                                                                                                                                                                                         </t>
  </si>
  <si>
    <t>81,98</t>
  </si>
  <si>
    <t xml:space="preserve">TE DE REDUCAO DE FERRO GALVANIZADO, COM ROSCA BSP, DE 2" X 1 1/4"                                                                                                                                                                                                                                                                                                                                                                                                                                         </t>
  </si>
  <si>
    <t xml:space="preserve">TE DE REDUCAO DE FERRO GALVANIZADO, COM ROSCA BSP, DE 2" X 1"                                                                                                                                                                                                                                                                                                                                                                                                                                             </t>
  </si>
  <si>
    <t xml:space="preserve">TE DE REDUCAO DE FERRO GALVANIZADO, COM ROSCA BSP, DE 3" X 1 1/2"                                                                                                                                                                                                                                                                                                                                                                                                                                         </t>
  </si>
  <si>
    <t>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</si>
  <si>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</si>
  <si>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</si>
  <si>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</si>
  <si>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</si>
  <si>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3/4" X 1/2"                                                                                                                                                                                                                                                                                                                                                                                                                                         </t>
  </si>
  <si>
    <t xml:space="preserve">TE DE REDUCAO DE FERRO GALVANIZADO, COM ROSCA BSP, DE 4" X 2"                                                                                                                                                                                                                                                                                                                                                                                                                                             </t>
  </si>
  <si>
    <t>413,94</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</si>
  <si>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</si>
  <si>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</si>
  <si>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</si>
  <si>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</si>
  <si>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</si>
  <si>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</si>
  <si>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</si>
  <si>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3,77</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</si>
  <si>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</si>
  <si>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</si>
  <si>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</si>
  <si>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</si>
  <si>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</si>
  <si>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14,53</t>
  </si>
  <si>
    <t xml:space="preserve">TE DE REDUCAO, PVC, SOLDAVEL, 90 GRAUS, 50 MM X 40 MM, PARA AGUA FRIA PREDIAL                                                                                                                                                                                                                                                                                                                                                                                                                             </t>
  </si>
  <si>
    <t xml:space="preserve">TE DE REDUCAO, PVC, SOLDAVEL, 90 GRAUS, 75 MM X 50 MM, PARA AGUA FRIA PREDIAL                                                                                                                                                                                                                                                                                                                                                                                                                             </t>
  </si>
  <si>
    <t>41,84</t>
  </si>
  <si>
    <t xml:space="preserve">TE DE REDUCAO, PVC, SOLDAVEL, 90 GRAUS, 85 MM X 60 MM, PARA AGUA FRIA PREDIAL                                                                                                                                                                                                                                                                                                                                                                                                                             </t>
  </si>
  <si>
    <t xml:space="preserve">TE DE SERVICO INTEGRADO, EM POLIPROPILENO (PP), PARA TUBOS EM PEAD, 63 X 20 MM - LIGACAO PREDIAL DE AGUA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</si>
  <si>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</si>
  <si>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</si>
  <si>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</si>
  <si>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</si>
  <si>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</si>
  <si>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</si>
  <si>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</si>
  <si>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</si>
  <si>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</si>
  <si>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</si>
  <si>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</si>
  <si>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</si>
  <si>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</si>
  <si>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12,04</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</si>
  <si>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</si>
  <si>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</si>
  <si>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</si>
  <si>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</si>
  <si>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</si>
  <si>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</si>
  <si>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</si>
  <si>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</si>
  <si>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36,04</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</si>
  <si>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</si>
  <si>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</si>
  <si>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</si>
  <si>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</si>
  <si>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</si>
  <si>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</si>
  <si>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</si>
  <si>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</si>
  <si>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</si>
  <si>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</si>
  <si>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</si>
  <si>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</si>
  <si>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</si>
  <si>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</si>
  <si>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</si>
  <si>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</si>
  <si>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</si>
  <si>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</si>
  <si>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</si>
  <si>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</si>
  <si>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</si>
  <si>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</si>
  <si>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</si>
  <si>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4,15</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</si>
  <si>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</si>
  <si>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</si>
  <si>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</si>
  <si>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</si>
  <si>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</si>
  <si>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18,57</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</si>
  <si>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</si>
  <si>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</si>
  <si>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</si>
  <si>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</si>
  <si>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</si>
  <si>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</si>
  <si>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</si>
  <si>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</si>
  <si>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</si>
  <si>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</si>
  <si>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</si>
  <si>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</si>
  <si>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</si>
  <si>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</si>
  <si>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</si>
  <si>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</si>
  <si>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</si>
  <si>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</si>
  <si>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</si>
  <si>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</si>
  <si>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</si>
  <si>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30,74</t>
  </si>
  <si>
    <t xml:space="preserve">TE, PVC, 90 GRAUS, BBB, JE, DN 200 MM, PARA REDE COLETORA ESGOTO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</si>
  <si>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</si>
  <si>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</si>
  <si>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</si>
  <si>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</si>
  <si>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</si>
  <si>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31,15</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</si>
  <si>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</si>
  <si>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</si>
  <si>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</si>
  <si>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</si>
  <si>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</si>
  <si>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</si>
  <si>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</si>
  <si>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</si>
  <si>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</si>
  <si>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</si>
  <si>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</si>
  <si>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</si>
  <si>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</si>
  <si>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</si>
  <si>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</si>
  <si>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13,66</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</si>
  <si>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</si>
  <si>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</si>
  <si>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</si>
  <si>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</si>
  <si>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</si>
  <si>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</si>
  <si>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</si>
  <si>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</si>
  <si>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25,43</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</si>
  <si>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</si>
  <si>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</si>
  <si>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</si>
  <si>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</si>
  <si>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</si>
  <si>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30,18</t>
  </si>
  <si>
    <t xml:space="preserve">TELA DE ARAME GALVANIZADA REVESTIDA EM PVC, QUADRANGULAR / LOSANGULAR, FIO 2,77 MM (12 BWG), BITOLA FINAL = *3,8* MM, MALHA 7,5 X 7,5 CM, H = 2 M                                                                                                                                                                                                                                                                                                                                                         </t>
  </si>
  <si>
    <t xml:space="preserve">TELA DE ARAME GALVANIZADA, HEXAGONAL, FIO 0,56 MM (24 BWG), MALHA 1/2", H = 1 M                                                                                                                                                                                                                                                                                                                                                                                                                           </t>
  </si>
  <si>
    <t>14,72</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</si>
  <si>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</si>
  <si>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</si>
  <si>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</si>
  <si>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</si>
  <si>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</si>
  <si>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2,19</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</si>
  <si>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</si>
  <si>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</si>
  <si>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</si>
  <si>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</si>
  <si>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</si>
  <si>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</si>
  <si>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</si>
  <si>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</si>
  <si>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</si>
  <si>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</si>
  <si>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</si>
  <si>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</si>
  <si>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</si>
  <si>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19,51</t>
  </si>
  <si>
    <t xml:space="preserve">TELHA DE FIBROCIMENTO ONDULADA E = 4 MM, DE 2,44 X 0,50 M (SEM AMIANTO)                                                                                                                                                                                                                                                                                                                                                                                                                                   </t>
  </si>
  <si>
    <t>17,89</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</si>
  <si>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</si>
  <si>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</si>
  <si>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</si>
  <si>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</si>
  <si>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</si>
  <si>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</si>
  <si>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</si>
  <si>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</si>
  <si>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</si>
  <si>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</si>
  <si>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</si>
  <si>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</si>
  <si>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</si>
  <si>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</si>
  <si>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</si>
  <si>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</si>
  <si>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</si>
  <si>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</si>
  <si>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</si>
  <si>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</si>
  <si>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</si>
  <si>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</si>
  <si>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</si>
  <si>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</si>
  <si>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</si>
  <si>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</si>
  <si>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</si>
  <si>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</si>
  <si>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</si>
  <si>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</si>
  <si>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</si>
  <si>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</si>
  <si>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40,31</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</si>
  <si>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</si>
  <si>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</si>
  <si>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</si>
  <si>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</si>
  <si>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</si>
  <si>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</si>
  <si>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</si>
  <si>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</si>
  <si>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4,68</t>
  </si>
  <si>
    <t xml:space="preserve">TERMINAL A COMPRESSAO EM COBRE ESTANHADO PARA CABO 6 MM2, 1 FURO E 1 COMPRESSAO, PARA PARAFUSO DE FIXACAO M6                                                                                                                                                                                                                                                                                                                                                                                              </t>
  </si>
  <si>
    <t>1,35</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</si>
  <si>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</si>
  <si>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</si>
  <si>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</si>
  <si>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23,82</t>
  </si>
  <si>
    <t xml:space="preserve">TERMINAL DE VENTILACAO, 50 MM, SERIE NORMAL, ESGOTO PREDIAL                                                                                                                                                                                                                                                                                                                                                                                                                                               </t>
  </si>
  <si>
    <t>9,91</t>
  </si>
  <si>
    <t xml:space="preserve">TERMINAL DE VENTILACAO, 75 MM, SERIE NORMAL, ESGOTO PREDIAL                                                                                                                                                                                                                                                                                                                                                                                                                                               </t>
  </si>
  <si>
    <t xml:space="preserve">TERMINAL METALICO A PRESSAO 1 CABO, PARA CABOS DE 4 A 10 MM2, COM 2 FUROS PARA FIXACAO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</si>
  <si>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</si>
  <si>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</si>
  <si>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</si>
  <si>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</si>
  <si>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</si>
  <si>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</si>
  <si>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</si>
  <si>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</si>
  <si>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</si>
  <si>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</si>
  <si>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</si>
  <si>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</si>
  <si>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</si>
  <si>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8,28</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</si>
  <si>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</si>
  <si>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</si>
  <si>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</si>
  <si>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</si>
  <si>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</si>
  <si>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</si>
  <si>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</si>
  <si>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0,62</t>
  </si>
  <si>
    <t xml:space="preserve">TERRA VEGETAL (GRANEL)                                                                                                                                                                                                                                                                                                                                                                                                                                                                                    </t>
  </si>
  <si>
    <t xml:space="preserve">TESTEIRA ANTIDERRAPANTE PARA PISO VINILICO *5 X 2,5* CM, E = 2 MM                                                                                                                                                                                                                                                                                                                                                                                                                                         </t>
  </si>
  <si>
    <t>18,51</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</si>
  <si>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</si>
  <si>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</si>
  <si>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</si>
  <si>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</si>
  <si>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</si>
  <si>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</si>
  <si>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</si>
  <si>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</si>
  <si>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</si>
  <si>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</si>
  <si>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</si>
  <si>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</si>
  <si>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</si>
  <si>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42,32</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</si>
  <si>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</si>
  <si>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</si>
  <si>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</si>
  <si>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</si>
  <si>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</si>
  <si>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</si>
  <si>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</si>
  <si>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</si>
  <si>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</si>
  <si>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</si>
  <si>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</si>
  <si>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</si>
  <si>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</si>
  <si>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</si>
  <si>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</si>
  <si>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</si>
  <si>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</si>
  <si>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</si>
  <si>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</si>
  <si>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</si>
  <si>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10,24</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</si>
  <si>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</si>
  <si>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</si>
  <si>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</si>
  <si>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</si>
  <si>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15,93</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</si>
  <si>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</si>
  <si>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</si>
  <si>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</si>
  <si>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</si>
  <si>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</si>
  <si>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</si>
  <si>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</si>
  <si>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</si>
  <si>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</si>
  <si>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</si>
  <si>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</si>
  <si>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</si>
  <si>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</si>
  <si>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</si>
  <si>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</si>
  <si>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VAZAO TOTAL PARA CAIXA D'AGUA, AGUA FRIA, BITOLA 1", COM HASTE E TORNEIRA METALICOS E BALAO PLASTICO                                                                                                                                                                                                                                                                                                                                                                                     </t>
  </si>
  <si>
    <t xml:space="preserve">TORNEIRA DE BOIA VAZAO TOTAL PARA CAIXA D'AGUA, AGUA FRIA, BITOLA 1/2",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</si>
  <si>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</si>
  <si>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</si>
  <si>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</si>
  <si>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ELETRICA DE PAREDE, PLASTICA, BICA ALTA, PARA COZINHA, 5500 W (110/220 V)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</si>
  <si>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</si>
  <si>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</si>
  <si>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</si>
  <si>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</si>
  <si>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</si>
  <si>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25,11</t>
  </si>
  <si>
    <t>15,11</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</si>
  <si>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</si>
  <si>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</si>
  <si>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</si>
  <si>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</si>
  <si>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</si>
  <si>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</si>
  <si>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</si>
  <si>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</si>
  <si>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</si>
  <si>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</si>
  <si>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</si>
  <si>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</si>
  <si>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</si>
  <si>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</si>
  <si>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181,06</t>
  </si>
  <si>
    <t xml:space="preserve">TRATOR DE ESTEIRAS, POTENCIA 125 HP, PESO OPERACIONAL DE 12,9 T, COM LAMINA COM CAPACIDADE DE 2,7 M3                                                                                                                                                                                                                                                                                                                                                                                                      </t>
  </si>
  <si>
    <t>1.122.201,76</t>
  </si>
  <si>
    <t xml:space="preserve">TRATOR DE ESTEIRAS, POTENCIA BRUTA DE 133 HP, PESO OPERACIONAL DE 14 T, COM LAMINA COM CAPACIDADE DE 3,00 M3                                                                                                                                                                                                                                                                                                                                                                                              </t>
  </si>
  <si>
    <t>1.105.198,73</t>
  </si>
  <si>
    <t xml:space="preserve">TRATOR DE ESTEIRAS, POTENCIA BRUTA DE 347 HP, PESO OPERACIONAL DE 38,5 T, COM ESCARIFICADOR E LAMINA COM CAPACIDADE DE 4,70M3                                                                                                                                                                                                                                                                                                                                                                             </t>
  </si>
  <si>
    <t>4.553.029,92</t>
  </si>
  <si>
    <t xml:space="preserve">TRATOR DE ESTEIRAS, POTENCIA DE 100 HP, PESO OPERACIONAL DE 9,4 T, COM LAMINA COM CAPACIDADE DE 2,19 M3                                                                                                                                                                                                                                                                                                                                                                                                   </t>
  </si>
  <si>
    <t>1.072.204,30</t>
  </si>
  <si>
    <t xml:space="preserve">TRATOR DE ESTEIRAS, POTENCIA DE 150 HP, PESO OPERACIONAL DE 16,7 T, COM RODA MOTRIZ ELEVADA E LAMINA COM CONTATO DE 3,18M3                                                                                                                                                                                                                                                                                                                                                                                </t>
  </si>
  <si>
    <t>1.390.000,00</t>
  </si>
  <si>
    <t xml:space="preserve">TRATOR DE ESTEIRAS, POTENCIA DE 170 HP, PESO OPERACIONAL DE 19 T, COM LAMINA COM CAPACIDADE DE 5,2 M3                                                                                                                                                                                                                                                                                                                                                                                                     </t>
  </si>
  <si>
    <t>1.381.498,34</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</si>
  <si>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</si>
  <si>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</si>
  <si>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2.047.678,22</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</si>
  <si>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</si>
  <si>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</si>
  <si>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</si>
  <si>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</si>
  <si>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</si>
  <si>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</si>
  <si>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</si>
  <si>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</si>
  <si>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</si>
  <si>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</si>
  <si>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</si>
  <si>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</si>
  <si>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</si>
  <si>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26" EM CHAPA PRETA, E= 3/16", 147 KG/6 M                                                                                                                                                                                                                                                                                                                                                                                                                                                             </t>
  </si>
  <si>
    <t xml:space="preserve">TUBO 30" EM CHAPA PRETA, E= 1/4", 175 KG/6 M                                                                                                                                                                                                                                                                                                                                                                                                                                                              </t>
  </si>
  <si>
    <t xml:space="preserve">TUBO 30" EM CHAPA PRETA, E= 3/8", 177 KG/6 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</si>
  <si>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</si>
  <si>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</si>
  <si>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</si>
  <si>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</si>
  <si>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</si>
  <si>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</si>
  <si>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</si>
  <si>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</si>
  <si>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</si>
  <si>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 E= *3,38 MM, SCHEDULE 40, *2,50*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</si>
  <si>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</si>
  <si>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</si>
  <si>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</si>
  <si>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</si>
  <si>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</si>
  <si>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</si>
  <si>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 E= *5,49 MM, SCHEDULE 40, *11,28*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</si>
  <si>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</si>
  <si>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</si>
  <si>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</si>
  <si>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</si>
  <si>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</si>
  <si>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</si>
  <si>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</si>
  <si>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</si>
  <si>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</si>
  <si>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 E = 3,38 MM, PESO 2,50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</si>
  <si>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</si>
  <si>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</si>
  <si>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</si>
  <si>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16,13</t>
  </si>
  <si>
    <t xml:space="preserve">TUBO ACO GALVANIZADO COM COSTURA, CLASSE MEDIA, DN 2", E = *3,65* MM, PESO *5,10* KG/M (NBR 5580)                                                                                                                                                                                                                                                                                                                                                                                                         </t>
  </si>
  <si>
    <t xml:space="preserve">TUBO ACO GALVANIZADO COM COSTURA, CLASSE MEDIA, DN 2.1/2", E = *3,65* MM, PESO *6,51* KG/M (NBR 5580)                                                                                                                                                                                                                                                                                                                                                                                                     </t>
  </si>
  <si>
    <t xml:space="preserve">TUBO ACO GALVANIZADO COM COSTURA, CLASSE MEDIA, DN 3", E = *4,05* MM, PESO *8,47* KG/M (NBR 5580)                                                                                                                                                                                                                                                                                                                                                                                                         </t>
  </si>
  <si>
    <t xml:space="preserve">TUBO ACO GALVANIZADO COM COSTURA, CLASSE MEDIA, DN 3/4", E = *2,65* MM, PESO *1,58*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</si>
  <si>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</si>
  <si>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</si>
  <si>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</si>
  <si>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</si>
  <si>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</si>
  <si>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</si>
  <si>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</si>
  <si>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</si>
  <si>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</si>
  <si>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</si>
  <si>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</si>
  <si>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</si>
  <si>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</si>
  <si>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</si>
  <si>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</si>
  <si>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</si>
  <si>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</si>
  <si>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</si>
  <si>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</si>
  <si>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</si>
  <si>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</si>
  <si>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</si>
  <si>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</si>
  <si>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33,43</t>
  </si>
  <si>
    <t xml:space="preserve">TUBO CPVC, SOLDAVEL, 42 MM, AGUA QUENTE PREDIAL (NBR 15884)                                                                                                                                                                                                                                                                                                                                                                                                                                               </t>
  </si>
  <si>
    <t xml:space="preserve">TUBO CPVC, SOLDAVEL, 54 MM, AGUA QUENTE PREDIAL (NBR 15884)                                                                                                                                                                                                                                                                                                                                                                                                                                               </t>
  </si>
  <si>
    <t>85,55</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</si>
  <si>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</si>
  <si>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</si>
  <si>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</si>
  <si>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</si>
  <si>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</si>
  <si>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</si>
  <si>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</si>
  <si>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</si>
  <si>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</si>
  <si>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92,61</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</si>
  <si>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</si>
  <si>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</si>
  <si>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</si>
  <si>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</si>
  <si>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</si>
  <si>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</si>
  <si>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18,44</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</si>
  <si>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</si>
  <si>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</si>
  <si>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</si>
  <si>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28,37</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</si>
  <si>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</si>
  <si>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</si>
  <si>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</si>
  <si>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</si>
  <si>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</si>
  <si>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</si>
  <si>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</si>
  <si>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</si>
  <si>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</si>
  <si>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</si>
  <si>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</si>
  <si>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</si>
  <si>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</si>
  <si>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</si>
  <si>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</si>
  <si>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</si>
  <si>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</si>
  <si>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</si>
  <si>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</si>
  <si>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</si>
  <si>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</si>
  <si>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</si>
  <si>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</si>
  <si>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</si>
  <si>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</si>
  <si>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</si>
  <si>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</si>
  <si>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</si>
  <si>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</si>
  <si>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</si>
  <si>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</si>
  <si>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</si>
  <si>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</si>
  <si>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</si>
  <si>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</si>
  <si>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</si>
  <si>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</si>
  <si>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</si>
  <si>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</si>
  <si>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</si>
  <si>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</si>
  <si>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</si>
  <si>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</si>
  <si>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</si>
  <si>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</si>
  <si>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</si>
  <si>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</si>
  <si>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</si>
  <si>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</si>
  <si>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</si>
  <si>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</si>
  <si>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16,94</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</si>
  <si>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</si>
  <si>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</si>
  <si>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</si>
  <si>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</si>
  <si>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</si>
  <si>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</si>
  <si>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</si>
  <si>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</si>
  <si>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</si>
  <si>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</si>
  <si>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</si>
  <si>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</si>
  <si>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</si>
  <si>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</si>
  <si>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</si>
  <si>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</si>
  <si>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</si>
  <si>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</si>
  <si>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17,71</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</si>
  <si>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</si>
  <si>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</si>
  <si>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</si>
  <si>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</si>
  <si>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</si>
  <si>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</si>
  <si>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</si>
  <si>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</si>
  <si>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</si>
  <si>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</si>
  <si>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</si>
  <si>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7,49</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</si>
  <si>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</si>
  <si>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</si>
  <si>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</si>
  <si>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</si>
  <si>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</si>
  <si>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</si>
  <si>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</si>
  <si>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</si>
  <si>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</si>
  <si>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</si>
  <si>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</si>
  <si>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</si>
  <si>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</si>
  <si>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</si>
  <si>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</si>
  <si>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</si>
  <si>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11,84</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</si>
  <si>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</si>
  <si>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</si>
  <si>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</si>
  <si>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</si>
  <si>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</si>
  <si>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</si>
  <si>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</si>
  <si>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</si>
  <si>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</si>
  <si>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</si>
  <si>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</si>
  <si>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</si>
  <si>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</si>
  <si>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147,75</t>
  </si>
  <si>
    <t xml:space="preserve">TUBO PVC DE REVESTIMENTO GEOMECANICO NERVURADO REFORCADO, DN = 200 MM, COMPRIMENTO = 2 M                                                                                                                                                                                                                                                                                                                                                                                                                  </t>
  </si>
  <si>
    <t>262,74</t>
  </si>
  <si>
    <t xml:space="preserve">TUBO PVC DE REVESTIMENTO GEOMECANICO NERVURADO STANDARD, DN = 154 MM, COMPRIMENTO = 2 M                                                                                                                                                                                                                                                                                                                                                                                                                   </t>
  </si>
  <si>
    <t>115,12</t>
  </si>
  <si>
    <t xml:space="preserve">TUBO PVC DE REVESTIMENTO GEOMECANICO NERVURADO STANDARD, DN = 206 MM, COMPRIMENTO = 2 M                                                                                                                                                                                                                                                                                                                                                                                                                   </t>
  </si>
  <si>
    <t>199,62</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</si>
  <si>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</si>
  <si>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</si>
  <si>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</si>
  <si>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</si>
  <si>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</si>
  <si>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</si>
  <si>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</si>
  <si>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</si>
  <si>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</si>
  <si>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</si>
  <si>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</si>
  <si>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</si>
  <si>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</si>
  <si>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</si>
  <si>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</si>
  <si>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</si>
  <si>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</si>
  <si>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 AGUA FRIA PREDIAL                                                                                                                                                                                                                                                                                                                                                                                                                                                                 </t>
  </si>
  <si>
    <t xml:space="preserve">TUBO PVC, ROSCAVEL, 1/2",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</si>
  <si>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</si>
  <si>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</si>
  <si>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</si>
  <si>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</si>
  <si>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</si>
  <si>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</si>
  <si>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</si>
  <si>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</si>
  <si>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</si>
  <si>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8,80</t>
  </si>
  <si>
    <t xml:space="preserve">TUBO PVC, SOLDAVEL, DE 40 MM, AGUA FRIA (NBR-5648)                                                                                                                                                                                                                                                                                                                                                                                                                                                        </t>
  </si>
  <si>
    <t xml:space="preserve">TUBO PVC, SOLDAVEL, DE 50 MM, AGUA FRIA (NBR-5648)                                                                                                                                                                                                                                                                                                                                                                                                                                                        </t>
  </si>
  <si>
    <t>15,16</t>
  </si>
  <si>
    <t xml:space="preserve">TUBO PVC, SOLDAVEL, DE 60 MM, AGUA FRIA (NBR-5648)                                                                                                                                                                                                                                                                                                                                                                                                                                                        </t>
  </si>
  <si>
    <t xml:space="preserve">TUBO PVC, SOLDAVEL, DE 75 MM, AGUA FRIA (NBR-5648)                                                                                                                                                                                                                                                                                                                                                                                                                                                        </t>
  </si>
  <si>
    <t xml:space="preserve">TUBO PVC, SOLDAVEL, DE 85 MM, AGUA FRIA (NBR-5648)                                                                                                                                                                                                                                                                                                                                                                                                                                                        </t>
  </si>
  <si>
    <t xml:space="preserve">UNIAO COM ASSENTO CONICO DE BRONZE, DIAMETRO 1"                                                                                                                                                                                                                                                                                                                                                                                                                                                           </t>
  </si>
  <si>
    <t>69,65</t>
  </si>
  <si>
    <t xml:space="preserve">UNIAO COM ASSENTO CONICO DE BRONZE, DIAMETRO 1/2"                                                                                                                                                                                                                                                                                                                                                                                                                                                         </t>
  </si>
  <si>
    <t>50,70</t>
  </si>
  <si>
    <t xml:space="preserve">UNIAO COM ASSENTO CONICO DE BRONZE, DIAMETRO 2'                                                                                                                                                                                                                                                                                                                                                                                                                                                           </t>
  </si>
  <si>
    <t>185,57</t>
  </si>
  <si>
    <t xml:space="preserve">UNIAO COM ASSENTO CONICO DE BRONZE, DIAMETRO 2 1/2"                                                                                                                                                                                                                                                                                                                                                                                                                                                       </t>
  </si>
  <si>
    <t>289,11</t>
  </si>
  <si>
    <t xml:space="preserve">UNIAO COM ASSENTO CONICO DE BRONZE, DIAMETRO 3"                                                                                                                                                                                                                                                                                                                                                                                                                                                           </t>
  </si>
  <si>
    <t>467,50</t>
  </si>
  <si>
    <t xml:space="preserve">UNIAO COM ASSENTO CONICO DE BRONZE, DIAMETRO 3/4"                                                                                                                                                                                                                                                                                                                                                                                                                                                         </t>
  </si>
  <si>
    <t>62,15</t>
  </si>
  <si>
    <t xml:space="preserve">UNIAO COM ASSENTO CONICO DE BRONZE, DIAMETRO 4"                                                                                                                                                                                                                                                                                                                                                                                                                                                           </t>
  </si>
  <si>
    <t>795,60</t>
  </si>
  <si>
    <t xml:space="preserve">UNIAO COM ASSENTO CONICO DE FERRO LONGO (MACHO-FEMEA), DIAMETRO 1 1/2"                                                                                                                                                                                                                                                                                                                                                                                                                                    </t>
  </si>
  <si>
    <t>163,63</t>
  </si>
  <si>
    <t xml:space="preserve">UNIAO COM ASSENTO CONICO DE FERRO LONGO (MACHO-FEMEA), DIAMETRO 1"                                                                                                                                                                                                                                                                                                                                                                                                                                        </t>
  </si>
  <si>
    <t>104,17</t>
  </si>
  <si>
    <t xml:space="preserve">UNIAO COM ASSENTO CONICO DE FERRO LONGO (MACHO-FEMEA), DIAMETRO 1/2"                                                                                                                                                                                                                                                                                                                                                                                                                                      </t>
  </si>
  <si>
    <t>53,32</t>
  </si>
  <si>
    <t xml:space="preserve">UNIAO COM ASSENTO CONICO DE FERRO LONGO (MACHO-FEMEA), DIAMETRO 2 1/2"                                                                                                                                                                                                                                                                                                                                                                                                                                    </t>
  </si>
  <si>
    <t>322,38</t>
  </si>
  <si>
    <t xml:space="preserve">UNIAO COM ASSENTO CONICO DE FERRO LONGO (MACHO-FEMEA), DIAMETRO 2"                                                                                                                                                                                                                                                                                                                                                                                                                                        </t>
  </si>
  <si>
    <t>260,36</t>
  </si>
  <si>
    <t xml:space="preserve">UNIAO COM ASSENTO CONICO DE FERRO LONGO (MACHO-FEMEA), DIAMETRO 3'                                                                                                                                                                                                                                                                                                                                                                                                                                        </t>
  </si>
  <si>
    <t>471,17</t>
  </si>
  <si>
    <t xml:space="preserve">UNIAO COM ASSENTO CONICO DE FERRO LONGO (MACHO-FEMEA), DIAMETRO 3/4"                                                                                                                                                                                                                                                                                                                                                                                                                                      </t>
  </si>
  <si>
    <t>83,56</t>
  </si>
  <si>
    <t xml:space="preserve">UNIAO COM ASSENTO CONICO DE FERRO LONGO (MACHO-FEMEA), DIAMETRO 4"                                                                                                                                                                                                                                                                                                                                                                                                                                        </t>
  </si>
  <si>
    <t>595,19</t>
  </si>
  <si>
    <t xml:space="preserve">UNIAO COM FLANGE PPR, COM PARAFUSOS, DN 40 MM, PARA AGUA QUENTE PREDIAL                                                                                                                                                                                                                                                                                                                                                                                                                                   </t>
  </si>
  <si>
    <t xml:space="preserve">UNIAO DE FERRO GALVANIZADO, COM ASSENTO CONICO DE BRONZE, DE 1 1/2"                                                                                                                                                                                                                                                                                                                                                                                                                                       </t>
  </si>
  <si>
    <t>107,25</t>
  </si>
  <si>
    <t xml:space="preserve">UNIAO DE FERRO GALVANIZADO, COM ASSENTO CONICO DE BRONZE, DE 1 1/4"                                                                                                                                                                                                                                                                                                                                                                                                                                       </t>
  </si>
  <si>
    <t>103,67</t>
  </si>
  <si>
    <t xml:space="preserve">UNIAO DE FERRO GALVANIZADO, COM ROSCA BSP, COM ASSENTO PLANO, DE 1 1/2"                                                                                                                                                                                                                                                                                                                                                                                                                                   </t>
  </si>
  <si>
    <t>77,32</t>
  </si>
  <si>
    <t xml:space="preserve">UNIAO DE FERRO GALVANIZADO, COM ROSCA BSP, COM ASSENTO PLANO, DE 1 1/4"                                                                                                                                                                                                                                                                                                                                                                                                                                   </t>
  </si>
  <si>
    <t>62,13</t>
  </si>
  <si>
    <t xml:space="preserve">UNIAO DE FERRO GALVANIZADO, COM ROSCA BSP, COM ASSENTO PLANO, DE 1"                                                                                                                                                                                                                                                                                                                                                                                                                                       </t>
  </si>
  <si>
    <t>37,13</t>
  </si>
  <si>
    <t xml:space="preserve">UNIAO DE FERRO GALVANIZADO, COM ROSCA BSP, COM ASSENTO PLANO, DE 1/2"                                                                                                                                                                                                                                                                                                                                                                                                                                     </t>
  </si>
  <si>
    <t>27,11</t>
  </si>
  <si>
    <t xml:space="preserve">UNIAO DE FERRO GALVANIZADO, COM ROSCA BSP, COM ASSENTO PLANO, DE 2 1/2"                                                                                                                                                                                                                                                                                                                                                                                                                                   </t>
  </si>
  <si>
    <t>188,12</t>
  </si>
  <si>
    <t xml:space="preserve">UNIAO DE FERRO GALVANIZADO, COM ROSCA BSP, COM ASSENTO PLANO, DE 2"                                                                                                                                                                                                                                                                                                                                                                                                                                       </t>
  </si>
  <si>
    <t>113,70</t>
  </si>
  <si>
    <t xml:space="preserve">UNIAO DE FERRO GALVANIZADO, COM ROSCA BSP, COM ASSENTO PLANO, DE 3"                                                                                                                                                                                                                                                                                                                                                                                                                                       </t>
  </si>
  <si>
    <t>291,45</t>
  </si>
  <si>
    <t xml:space="preserve">UNIAO DE FERRO GALVANIZADO, COM ROSCA BSP, COM ASSENTO PLANO, DE 3/4"                                                                                                                                                                                                                                                                                                                                                                                                                                     </t>
  </si>
  <si>
    <t xml:space="preserve">UNIAO DE FERRO GALVANIZADO, COM ROSCA BSP, COM ASSENTO PLANO, DE 4"                                                                                                                                                                                                                                                                                                                                                                                                                                       </t>
  </si>
  <si>
    <t>409,14</t>
  </si>
  <si>
    <t xml:space="preserve">UNIAO DUPLA PPR, DN 20 MM, PARA AGUA QUENTE PREDIAL                                                                                                                                                                                                                                                                                                                                                                                                                                                       </t>
  </si>
  <si>
    <t>25,98</t>
  </si>
  <si>
    <t xml:space="preserve">UNIAO EM POLIPROPILENO (PP), PARA TUBO EM PEAD, 20 MM - LIGACAO PREDIAL DE AGUA                                                                                                                                                                                                                                                                                                                                                                                                                           </t>
  </si>
  <si>
    <t xml:space="preserve">UNIAO EM POLIPROPILENO (PP), PARA TUBO EM PEAD, 32 MM - LIGACAO PREDIAL DE AGUA                                                                                                                                                                                                                                                                                                                                                                                                                           </t>
  </si>
  <si>
    <t>6,62</t>
  </si>
  <si>
    <t>25,42</t>
  </si>
  <si>
    <t>27,15</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</si>
  <si>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</si>
  <si>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</si>
  <si>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</si>
  <si>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</si>
  <si>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</si>
  <si>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22,34</t>
  </si>
  <si>
    <t xml:space="preserve">UNIAO, CPVC, SOLDAVEL, 35 MM, PARA AGUA QUENTE PREDIAL                                                                                                                                                                                                                                                                                                                                                                                                                                                    </t>
  </si>
  <si>
    <t>34,66</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</si>
  <si>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</si>
  <si>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</si>
  <si>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</si>
  <si>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</si>
  <si>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</si>
  <si>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</si>
  <si>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</si>
  <si>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</si>
  <si>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</si>
  <si>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399.604,75</t>
  </si>
  <si>
    <t xml:space="preserve">USINA DE CONCRETO FIXA, CAPACIDADE NOMINAL DE 60 M3/H, SEM SILO                                                                                                                                                                                                                                                                                                                                                                                                                                           </t>
  </si>
  <si>
    <t>537.335,18</t>
  </si>
  <si>
    <t xml:space="preserve">USINA DE CONCRETO FIXA, CAPACIDADE NOMINAL DE 80 M3/H, SEM SILO                                                                                                                                                                                                                                                                                                                                                                                                                                           </t>
  </si>
  <si>
    <t>658.491,12</t>
  </si>
  <si>
    <t xml:space="preserve">USINA DE CONCRETO FIXA, CAPACIDADE NOMINAL DE 90 A 120 M3/H, SEM SILO                                                                                                                                                                                                                                                                                                                                                                                                                                     </t>
  </si>
  <si>
    <t>712.400,00</t>
  </si>
  <si>
    <t xml:space="preserve">USINA DE LAMA ASFALTICA, PROD 30 A 50 T/H, SILO DE AGREGADO 7 M3, RESERVATORIOS PARA EMULSAO E AGUA DE 2,3 M3 CADA, MISTURADOR TIPO PUGG-MILL A SER MONTADO SOBRE CAMINHAO                                                                                                                                                                                                                                                                                                                                </t>
  </si>
  <si>
    <t>665.336,65</t>
  </si>
  <si>
    <t xml:space="preserve">USINA DE MISTURAS ASFALTICAS A QUENTE, MOVEL, TIPO CONTRA FLUXO, CAPACIDADE DE 40 A 80 T/H                                                                                                                                                                                                                                                                                                                                                                                                                </t>
  </si>
  <si>
    <t xml:space="preserve">VALVULA DE DESCARGA EM METAL CROMADO PARA MICTORIO COM ACIONAMENTO POR PRESSAO E FECHAMENTO AUTOMATICO                                                                                                                                                                                                                                                                                                                                                                                                    </t>
  </si>
  <si>
    <t>228,22</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</si>
  <si>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</si>
  <si>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</si>
  <si>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</si>
  <si>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</si>
  <si>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78,12</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</si>
  <si>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</si>
  <si>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</si>
  <si>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 PARA FUNDO DE POCO                                                                                                                                                                                                                                                                                                                                                                                                            </t>
  </si>
  <si>
    <t xml:space="preserve">VALVULA DE RETENCAO DE BRONZE, PE COM CRIVOS, EXTREMIDADE COM ROSCA, DE 3/4", PARA FUNDO DE POCO                                                                                                                                                                                                                                                                                                                                                                                                          </t>
  </si>
  <si>
    <t>70,65</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</si>
  <si>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</si>
  <si>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</si>
  <si>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</si>
  <si>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 400 PSI, TAMPA DE PORCA DE UNIAO, EXTREMIDADES COM ROSCA                                                                                                                                                                                                                                                                                                                                                                                           </t>
  </si>
  <si>
    <t xml:space="preserve">VALVULA DE RETENCAO HORIZONTAL, DE BRONZE (PN-25), 1/2",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</si>
  <si>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</si>
  <si>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</si>
  <si>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 400 PSI, TAMPA DE PORCA DE UNIAO, EXTREMIDADES COM ROSCA                                                                                                                                                                                                                                                                                                                                                                                           </t>
  </si>
  <si>
    <t xml:space="preserve">VALVULA DE RETENCAO HORIZONTAL, DE BRONZE (PN-25), 3/4",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</si>
  <si>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</si>
  <si>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</si>
  <si>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</si>
  <si>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 200 PSI, EXTREMIDADES COM ROSCA                                                                                                                                                                                                                                                                                                                                                                                                                      </t>
  </si>
  <si>
    <t xml:space="preserve">VALVULA DE RETENCAO VERTICAL, DE BRONZE (PN-16), 1/2",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</si>
  <si>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</si>
  <si>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</si>
  <si>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 200 PSI, EXTREMIDADES COM ROSCA                                                                                                                                                                                                                                                                                                                                                                                                                      </t>
  </si>
  <si>
    <t xml:space="preserve">VALVULA DE RETENCAO VERTICAL, DE BRONZE (PN-16), 3/4", 200 PSI, EXTREMIDADES COM ROSCA                                                                                                                                                                                                                                                                                                                                                                                                                    </t>
  </si>
  <si>
    <t xml:space="preserve">VALVULA DE RETENCAO VERTICAL, DE BRONZE (PN-16), 4", 200 PSI, EXTREMIDADES COM ROSCA                                                                                                                                                                                                                                                                                                                                                                                                                      </t>
  </si>
  <si>
    <t xml:space="preserve">VALVULA EM PLASTICO BRANCO PARA LAVATORIO 1 ", SEM UNHO, COM LADRAO                                                                                                                                                                                                                                                                                                                                                                                                                                       </t>
  </si>
  <si>
    <t>6,75</t>
  </si>
  <si>
    <t xml:space="preserve">VALVULA EM PLASTICO BRANCO PARA TANQUE OU LAVATORIO 1 ", SEM UNHO E SEM LADRAO                                                                                                                                                                                                                                                                                                                                                                                                                            </t>
  </si>
  <si>
    <t xml:space="preserve">VALVULA EM PLASTICO CROMADO PARA LAVATORIO 1 ", SEM UNHO, COM LADRAO                                                                                                                                                                                                                                                                                                                                                                                                                                      </t>
  </si>
  <si>
    <t>19,00</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</si>
  <si>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</si>
  <si>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</si>
  <si>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</si>
  <si>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</si>
  <si>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63,03</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</si>
  <si>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</si>
  <si>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</si>
  <si>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</si>
  <si>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</si>
  <si>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</si>
  <si>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</si>
  <si>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40 CM COM CABO                                                                                                                                                                                                                                                                                                                                                                                                                                                                                   </t>
  </si>
  <si>
    <t>20,88</t>
  </si>
  <si>
    <t xml:space="preserve">VASSOURA MECANICA REBOCAVEL COM ESCOVA CILINDRICA LARGURA UTIL DE VARRIMENTO = 2,44M                                                                                                                                                                                                                                                                                                                                                                                                                      </t>
  </si>
  <si>
    <t xml:space="preserve">VEDACAO DE CALHA, EM BORRACHA COR PRETA, MEDIDA ENTRE 119 E 170 MM, PARA DRENAGEM PLUVIAL PREDIAL                                                                                                                                                                                                                                                                                                                                                                                                         </t>
  </si>
  <si>
    <t>3,57</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</si>
  <si>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</si>
  <si>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</si>
  <si>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</si>
  <si>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</si>
  <si>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7,54</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</si>
  <si>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</si>
  <si>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</si>
  <si>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</si>
  <si>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</si>
  <si>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</si>
  <si>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4 TEMPOS A GASOLINA DE 5,5 HP (5,5 CV)                                                                                                                                                                                                                                                                                                                                                                                                    </t>
  </si>
  <si>
    <t xml:space="preserve">VIBRADOR DE IMERSAO, DIAMETRO DA PONTEIRA DE *45* MM, COM MOTOR ELETRICO TRIFASICO DE 2 HP (2 CV)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</si>
  <si>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</si>
  <si>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</si>
  <si>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 MAX. 8,00 M, POT. 100 KW/ 134 HP, CAP.  600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</si>
  <si>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</si>
  <si>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</si>
  <si>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</si>
  <si>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</si>
  <si>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</si>
  <si>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</si>
  <si>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</si>
  <si>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</si>
  <si>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</si>
  <si>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</si>
  <si>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</si>
  <si>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</si>
  <si>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</si>
  <si>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</si>
  <si>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</si>
  <si>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</si>
  <si>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</si>
  <si>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</si>
  <si>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</si>
  <si>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</si>
  <si>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</si>
  <si>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</si>
  <si>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</si>
  <si>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</si>
  <si>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</si>
  <si>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</si>
  <si>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</si>
  <si>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</si>
  <si>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</si>
  <si>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</si>
  <si>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</si>
  <si>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</si>
  <si>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18,03</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</si>
  <si>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</si>
  <si>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</si>
  <si>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</si>
  <si>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30,75</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</si>
  <si>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</si>
  <si>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</si>
  <si>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</si>
  <si>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</si>
  <si>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</si>
  <si>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AMEP</t>
  </si>
  <si>
    <t>CAIXA D´ÁGUA EM POLIÉSTER REFORÇADO COM FIBRA DE VIDRO, 10000 LITROS - FORNECIMENTO E INSTALAÇÃO. AF_06/2021</t>
  </si>
  <si>
    <t>CARGA, MANOBRA E DESCARGA DE SOLOS E MATERIAIS GRANULARES EM CAMINHÃO BASCULANTE 10 M³ - CARGA COM PÁ CARREGADEIRA (CAÇAMBA DE 1,7 A 2,8 M³ / 128 HP) E DESCARGA LIVRE (UNIDADE: M3). AF_07/2020</t>
  </si>
  <si>
    <t>TRANSPORTE COM CAMINHÃO BASCULANTE DE 10 M³, EM VIA URBANA EM REVESTIMENTO PRIMÁRIO (UNIDADE: M3XKM). AF_07/2020</t>
  </si>
  <si>
    <t>ELETRODUTO FLEXÍVEL CORRUGADO, PEAD, DN 63 (2"), PARA REDE ENTERRADA DE DISTRIBUIÇÃO DE ENERGIA ELÉTRICA - FORNECIMENTO E INSTALAÇÃO. AF_12/2021</t>
  </si>
  <si>
    <t>MERCADO</t>
  </si>
  <si>
    <t>TARIFA DE ESGOTO DA SANEPAR RESOLUÇÃO 12/2023 - DEMAIS LOCALIDADES INDUSTRIAL</t>
  </si>
  <si>
    <t>INTERNET - DISPÊNDIO MENSAL</t>
  </si>
  <si>
    <t>UND</t>
  </si>
  <si>
    <t>REGISTRO DE ESFERA, PVC, SOLDÁVEL, COM VOLANTE, DN  25 MM - FORNECIMENTO E INSTALAÇÃO. AF_08/2021</t>
  </si>
  <si>
    <t>REGISTRO DE ESFERA, PVC, SOLDÁVEL, COM VOLANTE, DN  40 MM - FORNECIMENTO E INSTALAÇÃO. AF_08/2021</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</si>
  <si>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</si>
  <si>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</si>
  <si>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</si>
  <si>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</si>
  <si>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</si>
  <si>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</si>
  <si>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</si>
  <si>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</si>
  <si>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</si>
  <si>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</si>
  <si>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TORNEIRA DE BOIA PARA CAIXA D'ÁGUA, ROSCÁVEL, 1" - FORNECIMENTO E INSTALAÇÃO. AF_08/2021</t>
  </si>
  <si>
    <t>ESTRUTURA DE MADEIRA PROVISÓRIA PARA SUPORTE DE CAIXA D ÁGUA ELEVADA DE 3000 LITROS. AF_05/2018_PS</t>
  </si>
  <si>
    <t>FURO EM CAIXA D'ÁGUA COM ESPESSURA DE 6 ATÉ 8 MM E DIÂMETRO DE 25 MM. AF_06/2021</t>
  </si>
  <si>
    <t>FURO EM CAIXA D'ÁGUA COM ESPESSURA DE 2 ATÉ 5 MM E DIÂMETRO DE 32 MM. AF_06/2021</t>
  </si>
  <si>
    <t>FURO EM CAIXA D'ÁGUA COM ESPESSURA DE 2 ATÉ 5 MM E DIÂMETRO DE 40 MM. AF_06/2021</t>
  </si>
  <si>
    <t>CAIXA D´ÁGUA EM POLIETILENO, 2000 LITROS - FORNECIMENTO E INSTALAÇÃO. AF_06/2021</t>
  </si>
  <si>
    <t>Servente</t>
  </si>
  <si>
    <t>Mão de obra</t>
  </si>
  <si>
    <t>Bombeiro hidráulico</t>
  </si>
  <si>
    <t>Mao de obra</t>
  </si>
  <si>
    <t>P9807</t>
  </si>
  <si>
    <t>UN</t>
  </si>
  <si>
    <t>1,0000000</t>
  </si>
  <si>
    <t>0,0400000</t>
  </si>
  <si>
    <t>0,0100000</t>
  </si>
  <si>
    <t>0,0120000</t>
  </si>
  <si>
    <t>0,0600000</t>
  </si>
  <si>
    <t>0,0140000</t>
  </si>
  <si>
    <t>0,0240000</t>
  </si>
  <si>
    <t>0,1070000</t>
  </si>
  <si>
    <t>0,0270000</t>
  </si>
  <si>
    <t>0,0340000</t>
  </si>
  <si>
    <t>0,0460000</t>
  </si>
  <si>
    <t>0,0110000</t>
  </si>
  <si>
    <t>0,2565000</t>
  </si>
  <si>
    <t>0,0066000</t>
  </si>
  <si>
    <t>SERRA CIRCULAR DE BANCADA COM MOTOR ELÉTRICO POTÊNCIA DE 5HP, COM COIFA PARA DISCO 10"</t>
  </si>
  <si>
    <t>3,7593000</t>
  </si>
  <si>
    <t>Carpinteiro</t>
  </si>
  <si>
    <t>11,2778000</t>
  </si>
  <si>
    <t>123,7317000</t>
  </si>
  <si>
    <t>M2</t>
  </si>
  <si>
    <t>3,9600000</t>
  </si>
  <si>
    <t>48,8400000</t>
  </si>
  <si>
    <t>KG</t>
  </si>
  <si>
    <t>1,7012000</t>
  </si>
  <si>
    <t>79,2000000</t>
  </si>
  <si>
    <t>M3</t>
  </si>
  <si>
    <t>1,1055000</t>
  </si>
  <si>
    <t>22,8690000</t>
  </si>
  <si>
    <t>0,0967000</t>
  </si>
  <si>
    <t>0,1093000</t>
  </si>
  <si>
    <t>0,2686000</t>
  </si>
  <si>
    <t>COMP-01</t>
  </si>
  <si>
    <t>COMP-02</t>
  </si>
  <si>
    <t>COMP-03</t>
  </si>
  <si>
    <t>COMP-04</t>
  </si>
  <si>
    <t>COMP-05</t>
  </si>
  <si>
    <t>COMP-06</t>
  </si>
  <si>
    <t>COMP-07</t>
  </si>
  <si>
    <t>COMP-08</t>
  </si>
  <si>
    <t>COMP-09</t>
  </si>
  <si>
    <t>COMP-10</t>
  </si>
  <si>
    <t>COMP-11</t>
  </si>
  <si>
    <t>COMP-12</t>
  </si>
  <si>
    <t>COMP-13</t>
  </si>
  <si>
    <t>COMP-14</t>
  </si>
  <si>
    <t>COMP-15</t>
  </si>
  <si>
    <t>COMP-16</t>
  </si>
  <si>
    <t>COMP-17</t>
  </si>
  <si>
    <t>COMP-18</t>
  </si>
  <si>
    <t>E9785</t>
  </si>
  <si>
    <t>Tanque para transporte de água com capacidade de 10.000 l</t>
  </si>
  <si>
    <t>A9360</t>
  </si>
  <si>
    <t>E9575</t>
  </si>
  <si>
    <t>TUBO PVC, SERIE NORMAL, ESGOTO PREDIAL, DN 100 MM, FORNECIDO E INSTALADO EM RAMAL DE DESCARGA OU RAMAL DE ESGOTO SANITÁRIO. AF_08/2022</t>
  </si>
  <si>
    <t>Eletricista</t>
  </si>
  <si>
    <t>CPU ADAPTADA SINAPI 89714</t>
  </si>
  <si>
    <t>CPU ADAPTADA SINAPI 102595</t>
  </si>
  <si>
    <t>CPU ADAPTADA SINAPI 102593</t>
  </si>
  <si>
    <t>CPU ADAPTADA SINAPI 102592</t>
  </si>
  <si>
    <t>CPU ADAPTADA SINAPI 98462</t>
  </si>
  <si>
    <t>CPU ADAPTADA SINAPI 94797</t>
  </si>
  <si>
    <t>CPU ADAPTADA SINAPI 94705</t>
  </si>
  <si>
    <t>CPU ADAPTADA SINAPI 94704</t>
  </si>
  <si>
    <t>CPU ADAPTADA SINAPI 94703</t>
  </si>
  <si>
    <t>CPU ADAPTADA SINAPI 94692</t>
  </si>
  <si>
    <t>CPU ADAPTADA SINAPI 94690</t>
  </si>
  <si>
    <t>CPU ADAPTADA SINAPI 94672</t>
  </si>
  <si>
    <t>CPU ADAPTADA SINAPI 94650</t>
  </si>
  <si>
    <t>CPU ADAPTADA SINAPI 94649</t>
  </si>
  <si>
    <t>CPU ADAPTADA SINAPI 94648</t>
  </si>
  <si>
    <t>CPU ADAPTADA SINAPI 94491</t>
  </si>
  <si>
    <t>CPU ADAPTADA SINAPI 94489</t>
  </si>
  <si>
    <t>34,01</t>
  </si>
  <si>
    <t>6,96</t>
  </si>
  <si>
    <t>20,00</t>
  </si>
  <si>
    <t>21,70</t>
  </si>
  <si>
    <t>24,36</t>
  </si>
  <si>
    <t xml:space="preserve">ADAPTADOR PVC PBA, BOLSA/ROSCA, JE, DN 100 / DE 110 MM                                                                                                                                                                                                                                                                                                                                                                                                                                                    </t>
  </si>
  <si>
    <t>64,36</t>
  </si>
  <si>
    <t xml:space="preserve">ADAPTADOR PVC PBA, BOLSA/ROSCA, JE, DN 50 / DE 60 MM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</si>
  <si>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</si>
  <si>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</si>
  <si>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</si>
  <si>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</si>
  <si>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85 MM X 3", PARA CAIXA D'AGUA                                                                                                                                                                                                                                                                                                                                                                                                                                </t>
  </si>
  <si>
    <t>9,28</t>
  </si>
  <si>
    <t>14,16</t>
  </si>
  <si>
    <t>4,09</t>
  </si>
  <si>
    <t>1,64</t>
  </si>
  <si>
    <t>2,50</t>
  </si>
  <si>
    <t>10,15</t>
  </si>
  <si>
    <t>8,37</t>
  </si>
  <si>
    <t>16,85</t>
  </si>
  <si>
    <t>33,38</t>
  </si>
  <si>
    <t>75,79</t>
  </si>
  <si>
    <t>5,54</t>
  </si>
  <si>
    <t>74,50</t>
  </si>
  <si>
    <t>2,45</t>
  </si>
  <si>
    <t>4,47</t>
  </si>
  <si>
    <t>18,39</t>
  </si>
  <si>
    <t>21,95</t>
  </si>
  <si>
    <t>26,17</t>
  </si>
  <si>
    <t>31,05</t>
  </si>
  <si>
    <t>52,15</t>
  </si>
  <si>
    <t>60,50</t>
  </si>
  <si>
    <t>76,01</t>
  </si>
  <si>
    <t>22.684,99</t>
  </si>
  <si>
    <t>30,77</t>
  </si>
  <si>
    <t>37,05</t>
  </si>
  <si>
    <t>0,78</t>
  </si>
  <si>
    <t>1,83</t>
  </si>
  <si>
    <t>0,66</t>
  </si>
  <si>
    <t>6,88</t>
  </si>
  <si>
    <t>1,54</t>
  </si>
  <si>
    <t>239,00</t>
  </si>
  <si>
    <t>299,59</t>
  </si>
  <si>
    <t>675,12</t>
  </si>
  <si>
    <t>265,00</t>
  </si>
  <si>
    <t>21,11</t>
  </si>
  <si>
    <t>433,01</t>
  </si>
  <si>
    <t>255,00</t>
  </si>
  <si>
    <t>157,93</t>
  </si>
  <si>
    <t>340,54</t>
  </si>
  <si>
    <t>197,41</t>
  </si>
  <si>
    <t>21,00</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</si>
  <si>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</si>
  <si>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</si>
  <si>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</si>
  <si>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</si>
  <si>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</si>
  <si>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</si>
  <si>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</si>
  <si>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</si>
  <si>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7,67</t>
  </si>
  <si>
    <t>59,93</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</si>
  <si>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</si>
  <si>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</si>
  <si>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</si>
  <si>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</si>
  <si>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</si>
  <si>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</si>
  <si>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</si>
  <si>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</si>
  <si>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</si>
  <si>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</si>
  <si>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</si>
  <si>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</si>
  <si>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51,88</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</si>
  <si>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</si>
  <si>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</si>
  <si>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</si>
  <si>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</si>
  <si>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185,23</t>
  </si>
  <si>
    <t>17,28</t>
  </si>
  <si>
    <t>0,09</t>
  </si>
  <si>
    <t>0,17</t>
  </si>
  <si>
    <t>0,37</t>
  </si>
  <si>
    <t>19,27</t>
  </si>
  <si>
    <t>17,45</t>
  </si>
  <si>
    <t>5,77</t>
  </si>
  <si>
    <t>68,44</t>
  </si>
  <si>
    <t>80,40</t>
  </si>
  <si>
    <t>4,05</t>
  </si>
  <si>
    <t>86,95</t>
  </si>
  <si>
    <t>5,58</t>
  </si>
  <si>
    <t>17,11</t>
  </si>
  <si>
    <t>182,02</t>
  </si>
  <si>
    <t>24,38</t>
  </si>
  <si>
    <t>51,16</t>
  </si>
  <si>
    <t>15,01</t>
  </si>
  <si>
    <t>5,75</t>
  </si>
  <si>
    <t>0,64</t>
  </si>
  <si>
    <t>5,17</t>
  </si>
  <si>
    <t>33,15</t>
  </si>
  <si>
    <t>5,82</t>
  </si>
  <si>
    <t>3,11</t>
  </si>
  <si>
    <t>31,95</t>
  </si>
  <si>
    <t>465.515,69</t>
  </si>
  <si>
    <t>496.848,50</t>
  </si>
  <si>
    <t>513.678,69</t>
  </si>
  <si>
    <t>572.942,43</t>
  </si>
  <si>
    <t>541.609,63</t>
  </si>
  <si>
    <t>563.990,17</t>
  </si>
  <si>
    <t>445.820,81</t>
  </si>
  <si>
    <t>446.716,03</t>
  </si>
  <si>
    <t>710.806,66</t>
  </si>
  <si>
    <t>687.530,90</t>
  </si>
  <si>
    <t>734.082,47</t>
  </si>
  <si>
    <t>674.102,58</t>
  </si>
  <si>
    <t>19,22</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</si>
  <si>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</si>
  <si>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</si>
  <si>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</si>
  <si>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3,91</t>
  </si>
  <si>
    <t>6,61</t>
  </si>
  <si>
    <t>26,52</t>
  </si>
  <si>
    <t>149,90</t>
  </si>
  <si>
    <t>9,70</t>
  </si>
  <si>
    <t>9,01</t>
  </si>
  <si>
    <t>9,02</t>
  </si>
  <si>
    <t>9,52</t>
  </si>
  <si>
    <t>11,04</t>
  </si>
  <si>
    <t>11,49</t>
  </si>
  <si>
    <t>11,54</t>
  </si>
  <si>
    <t>8,88</t>
  </si>
  <si>
    <t>71,63</t>
  </si>
  <si>
    <t>1,03</t>
  </si>
  <si>
    <t>4,41</t>
  </si>
  <si>
    <t>0,59</t>
  </si>
  <si>
    <t xml:space="preserve">COLA A BASE DE RESINA SINTETICA PARA CHAPA DE LAMINADO MELAMINICO E OUTROS                                                                                                                                                                                                                                                                                                                                                                                                                                </t>
  </si>
  <si>
    <t>33,56</t>
  </si>
  <si>
    <t>114,16</t>
  </si>
  <si>
    <t>6,90</t>
  </si>
  <si>
    <t>8,33</t>
  </si>
  <si>
    <t>27,21</t>
  </si>
  <si>
    <t>13,94</t>
  </si>
  <si>
    <t>30,08</t>
  </si>
  <si>
    <t>12,36</t>
  </si>
  <si>
    <t>36,07</t>
  </si>
  <si>
    <t>26,22</t>
  </si>
  <si>
    <t>9,38</t>
  </si>
  <si>
    <t>2,05</t>
  </si>
  <si>
    <t>23,61</t>
  </si>
  <si>
    <t>8,63</t>
  </si>
  <si>
    <t>22,36</t>
  </si>
  <si>
    <t>11,02</t>
  </si>
  <si>
    <t>37,22</t>
  </si>
  <si>
    <t>4,31</t>
  </si>
  <si>
    <t>81,20</t>
  </si>
  <si>
    <t>59,92</t>
  </si>
  <si>
    <t>51,90</t>
  </si>
  <si>
    <t xml:space="preserve">CURVA PVC PBA, JE, PB, 45 GRAUS, DN 100 / DE 110 MM, PARA REDE DE AGUA                                                                                                                                                                                                                                                                                                                                                                                                                                    </t>
  </si>
  <si>
    <t xml:space="preserve">CURVA PVC PBA, JE, PB, 45 GRAUS, DN 50 / DE 60 MM, PARA REDE DE AGUA                                                                                                                                                                                                                                                                                                                                                                                                                                      </t>
  </si>
  <si>
    <t>24,02</t>
  </si>
  <si>
    <t xml:space="preserve">CURVA PVC PBA, JE, PB, 45 GRAUS, DN 75 / DE 85 MM, PARA REDE DE AGUA                                                                                                                                                                                                                                                                                                                                                                                                                                      </t>
  </si>
  <si>
    <t xml:space="preserve">CURVA PVC PBA, JE, PB, 90 GRAUS, DN 100 / DE 110 MM, PARA REDE DE AGUA                                                                                                                                                                                                                                                                                                                                                                                                                                    </t>
  </si>
  <si>
    <t xml:space="preserve">CURVA PVC PBA, JE, PB, 90 GRAUS, DN 50 / DE 60 MM, PARA REDE DE AGUA                                                                                                                                                                                                                                                                                                                                                                                                                                      </t>
  </si>
  <si>
    <t>30,10</t>
  </si>
  <si>
    <t xml:space="preserve">CURVA PVC PBA, JE, PB, 90 GRAUS, DN 75 / DE 85 MM, PARA REDE DE AGUA                                                                                                                                                                                                                                                                                                                                                                                                                                      </t>
  </si>
  <si>
    <t xml:space="preserve">CURVA 135 GRAUS PARA ELETRODUTO, EM ACO GALVANIZADO ELETROLITICO, COM ROSCA, DIAMETRO DE 100 MM (4")                                                                                                                                                                                                                                                                                                                                                                                                      </t>
  </si>
  <si>
    <t>222,31</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</si>
  <si>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</si>
  <si>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</si>
  <si>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6,35</t>
  </si>
  <si>
    <t xml:space="preserve">CURVA 135 GRAUS PARA ELETRODUTO, EM ACO GALVANIZADO ELETROLITICO, COM ROSCA, DIAMETRO DE 25 MM (1"), ESPESSURA DE 1,50 MM                                                                                                                                                                                                                                                                                                                                                                                 </t>
  </si>
  <si>
    <t>10,10</t>
  </si>
  <si>
    <t xml:space="preserve">CURVA 135 GRAUS PARA ELETRODUTO, EM ACO GALVANIZADO ELETROLITICO, COM ROSCA, DIAMETRO DE 32 MM (1 1/4"), ESPESSURA DE 1,50 MM                                                                                                                                                                                                                                                                                                                                                                             </t>
  </si>
  <si>
    <t>21,33</t>
  </si>
  <si>
    <t xml:space="preserve">CURVA 135 GRAUS PARA ELETRODUTO, EM ACO GALVANIZADO ELETROLITICO, COM ROSCA, DIAMETRO DE 40 MM (1 1/2"), ESPESSURA DE 1,50 MM                                                                                                                                                                                                                                                                                                                                                                             </t>
  </si>
  <si>
    <t>31,25</t>
  </si>
  <si>
    <t xml:space="preserve">CURVA 135 GRAUS PARA ELETRODUTO, EM ACO GALVANIZADO ELETROLITICO, COM ROSCA, DIAMETRO DE 50 MM (2")                                                                                                                                                                                                                                                                                                                                                                                                       </t>
  </si>
  <si>
    <t>47,54</t>
  </si>
  <si>
    <t xml:space="preserve">CURVA 135 GRAUS PARA ELETRODUTO, EM ACO GALVANIZADO ELETROLITICO, COM ROSCA, DIAMETRO DE 65 MM (2 1/2")                                                                                                                                                                                                                                                                                                                                                                                                   </t>
  </si>
  <si>
    <t>83,73</t>
  </si>
  <si>
    <t xml:space="preserve">CURVA 135 GRAUS PARA ELETRODUTO, EM ACO GALVANIZADO ELETROLITICO, COM ROSCA, DIAMETRO DE 80 MM (3")                                                                                                                                                                                                                                                                                                                                                                                                       </t>
  </si>
  <si>
    <t>113,25</t>
  </si>
  <si>
    <t>4,85</t>
  </si>
  <si>
    <t>45,45</t>
  </si>
  <si>
    <t>20,89</t>
  </si>
  <si>
    <t>39,53</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</si>
  <si>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</si>
  <si>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</si>
  <si>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</si>
  <si>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18,36</t>
  </si>
  <si>
    <t>17,51</t>
  </si>
  <si>
    <t>24,20</t>
  </si>
  <si>
    <t>28,87</t>
  </si>
  <si>
    <t xml:space="preserve">CURVA 90 GRAUS PARA ELETRODUTO, EM ACO GALVANIZADO ELETROLITICO, COM ROSCA, DIAMETRO DE 100 MM (4")                                                                                                                                                                                                                                                                                                                                                                                                       </t>
  </si>
  <si>
    <t>157,07</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</si>
  <si>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</si>
  <si>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</si>
  <si>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5,03</t>
  </si>
  <si>
    <t xml:space="preserve">CURVA 90 GRAUS PARA ELETRODUTO, EM ACO GALVANIZADO ELETROLITICO, COM ROSCA, DIAMETRO DE 25 MM (1"), ESPESSURA DE 1,50 MM                                                                                                                                                                                                                                                                                                                                                                                  </t>
  </si>
  <si>
    <t>6,83</t>
  </si>
  <si>
    <t xml:space="preserve">CURVA 90 GRAUS PARA ELETRODUTO, EM ACO GALVANIZADO ELETROLITICO, COM ROSCA, DIAMETRO DE 32 MM (1 1/4"), ESPESSURA DE 1,50 MM                                                                                                                                                                                                                                                                                                                                                                              </t>
  </si>
  <si>
    <t>15,56</t>
  </si>
  <si>
    <t xml:space="preserve">CURVA 90 GRAUS PARA ELETRODUTO, EM ACO GALVANIZADO ELETROLITICO, COM ROSCA, DIAMETRO DE 40 MM (1 1/2"), ESPESSURA DE 1,50 MM                                                                                                                                                                                                                                                                                                                                                                              </t>
  </si>
  <si>
    <t>18,97</t>
  </si>
  <si>
    <t xml:space="preserve">CURVA 90 GRAUS PARA ELETRODUTO, EM ACO GALVANIZADO ELETROLITICO, COM ROSCA, DIAMETRO DE 50 MM (2")                                                                                                                                                                                                                                                                                                                                                                                                        </t>
  </si>
  <si>
    <t>27,86</t>
  </si>
  <si>
    <t xml:space="preserve">CURVA 90 GRAUS PARA ELETRODUTO, EM ACO GALVANIZADO ELETROLITICO, COM ROSCA, DIAMETRO DE 65 MM (2 1/2")                                                                                                                                                                                                                                                                                                                                                                                                    </t>
  </si>
  <si>
    <t>70,54</t>
  </si>
  <si>
    <t xml:space="preserve">CURVA 90 GRAUS PARA ELETRODUTO, EM ACO GALVANIZADO ELETROLITICO, COM ROSCA, DIAMETRO DE 80 MM (3")                                                                                                                                                                                                                                                                                                                                                                                                        </t>
  </si>
  <si>
    <t>27,10</t>
  </si>
  <si>
    <t>31,97</t>
  </si>
  <si>
    <t>15,00</t>
  </si>
  <si>
    <t>19,89</t>
  </si>
  <si>
    <t>16,65</t>
  </si>
  <si>
    <t>77,07</t>
  </si>
  <si>
    <t>19,96</t>
  </si>
  <si>
    <t>168,79</t>
  </si>
  <si>
    <t>355,60</t>
  </si>
  <si>
    <t xml:space="preserve">ELEMENTO VAZADO CERAMICO DIAGONAL (TIPO FLOR/QUADRADO/XIS) DE *7 X 18 X 25* CM (L X A X C)                                                                                                                                                                                                                                                                                                                                                                                                                </t>
  </si>
  <si>
    <t xml:space="preserve">ELEMENTO VAZADO CERAMICO QUADRADO (TIPO RETO OU REDONDO) DE *7 A 9 X 20 X 20* CM (L X A X C)                                                                                                                                                                                                                                                                                                                                                                                                              </t>
  </si>
  <si>
    <t>4,40</t>
  </si>
  <si>
    <t xml:space="preserve">ELETRODUTO FLEXIVEL, EM FITA DE ACO GALVANIZADO, REVESTIDO COM PVC PRETO, DIAMETRO EXTERNO DE 15 MM, DN = 3/8", TIPO SEALTUBO                                                                                                                                                                                                                                                                                                                                                                             </t>
  </si>
  <si>
    <t>10,53</t>
  </si>
  <si>
    <t xml:space="preserve">ELETRODUTO FLEXIVEL, EM FITA DE ACO GALVANIZADO, REVESTIDO COM PVC PRETO, DIAMETRO EXTERNO DE 25 MM, DN = 3/4", TIPO SEALTUBO                                                                                                                                                                                                                                                                                                                                                                             </t>
  </si>
  <si>
    <t>11,42</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</si>
  <si>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</si>
  <si>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</si>
  <si>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22,59</t>
  </si>
  <si>
    <t xml:space="preserve">ELETRODUTO FLEXIVEL, EM FITA DE ACO GALVANIZADO, REVESTIDO COM PVC PRETO, DIAMETRO EXTERNO DE 50 MM, DN = 1 1/2", TIPO SEALTUBO                                                                                                                                                                                                                                                                                                                                                                           </t>
  </si>
  <si>
    <t>29,07</t>
  </si>
  <si>
    <t xml:space="preserve">ELETRODUTO FLEXIVEL, EM FITA DE ACO GALVANIZADO, REVESTIDO COM PVC PRETO, DIAMETRO EXTERNO DE 60 MM, DN = 2", TIPO SEALTUBO                                                                                                                                                                                                                                                                                                                                                                               </t>
  </si>
  <si>
    <t>38,73</t>
  </si>
  <si>
    <t xml:space="preserve">ELETRODUTO FLEXIVEL, EM FITA DE ACO GALVANIZADO, REVESTIDO COM PVC PRETO, DIAMETRO EXTERNO DE 75 MM, DN = 2 1/2", TIPO SEALTUBO                                                                                                                                                                                                                                                                                                                                                                           </t>
  </si>
  <si>
    <t>60,36</t>
  </si>
  <si>
    <t>12,91</t>
  </si>
  <si>
    <t xml:space="preserve">ELETRODUTO FLEXIVEL, EM FITA DE ACO GALVANIZADO, SEM REVESTIMENTO, DIAMETRO NOMINAL 1 1/2"                                                                                                                                                                                                                                                                                                                                                                                                                </t>
  </si>
  <si>
    <t>24,39</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</si>
  <si>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</si>
  <si>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</si>
  <si>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</si>
  <si>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53,82</t>
  </si>
  <si>
    <t xml:space="preserve">ELETRODUTO FLEXIVEL, EM FITA DE ACO GALVANIZADO, SEM REVESTIMENTO, DIAMETRO NOMINAL 2"                                                                                                                                                                                                                                                                                                                                                                                                                    </t>
  </si>
  <si>
    <t>32,86</t>
  </si>
  <si>
    <t xml:space="preserve">ELETRODUTO FLEXIVEL, EM FITA DE ACO GALVANIZADO, SEM REVESTIMENTO, DIAMETRO NOMINAL 3"                                                                                                                                                                                                                                                                                                                                                                                                                    </t>
  </si>
  <si>
    <t>23,38</t>
  </si>
  <si>
    <t>279,09</t>
  </si>
  <si>
    <t>790,38</t>
  </si>
  <si>
    <t>51,56</t>
  </si>
  <si>
    <t xml:space="preserve">ESMERILHADEIRA ANGULAR ELETRICA, DIAMETRO DO DISCO 7" (180 MM), ROTACAO 8500 RPM, POTENCIA 2400 W                                                                                                                                                                                                                                                                                                                                                                                                         </t>
  </si>
  <si>
    <t>14,99</t>
  </si>
  <si>
    <t>7,23</t>
  </si>
  <si>
    <t>9,87</t>
  </si>
  <si>
    <t>41,48</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</si>
  <si>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</si>
  <si>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</si>
  <si>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</si>
  <si>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</si>
  <si>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</si>
  <si>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12,63</t>
  </si>
  <si>
    <t xml:space="preserve">FERROLHO COM FECHO CHATO E PORTA CADEADO, EM ACO GALVANIZADO / ZINCADO, DE SOBREPOR, COM COMPRIMENTO DE 6", CHAPA COM ESPESSURA MINIMA DE 1,70 MM E LARGURA /MINIMA DE 5,00 CM (FECHO REFORCADO) (INCLUI PARAFUSOS)                                                                                                                                                                                                                                                                                       </t>
  </si>
  <si>
    <t>1,19</t>
  </si>
  <si>
    <t>5,53</t>
  </si>
  <si>
    <t>2,95</t>
  </si>
  <si>
    <t>9,25</t>
  </si>
  <si>
    <t>0,32</t>
  </si>
  <si>
    <t>4,49</t>
  </si>
  <si>
    <t>24,33</t>
  </si>
  <si>
    <t>25,44</t>
  </si>
  <si>
    <t>27,57</t>
  </si>
  <si>
    <t>551,55</t>
  </si>
  <si>
    <t>1.514,75</t>
  </si>
  <si>
    <t>1.634,17</t>
  </si>
  <si>
    <t>1.797,70</t>
  </si>
  <si>
    <t>145,31</t>
  </si>
  <si>
    <t>157,23</t>
  </si>
  <si>
    <t>172,46</t>
  </si>
  <si>
    <t>520,86</t>
  </si>
  <si>
    <t>692,68</t>
  </si>
  <si>
    <t>971,09</t>
  </si>
  <si>
    <t>694,53</t>
  </si>
  <si>
    <t>807,65</t>
  </si>
  <si>
    <t>998,92</t>
  </si>
  <si>
    <t>1.284,57</t>
  </si>
  <si>
    <t>1.415,93</t>
  </si>
  <si>
    <t>723,42</t>
  </si>
  <si>
    <t>461,86</t>
  </si>
  <si>
    <t>388,27</t>
  </si>
  <si>
    <t>485,54</t>
  </si>
  <si>
    <t>323,48</t>
  </si>
  <si>
    <t>403,35</t>
  </si>
  <si>
    <t>7,56</t>
  </si>
  <si>
    <t>58,63</t>
  </si>
  <si>
    <t>62.499,99</t>
  </si>
  <si>
    <t>49.000,00</t>
  </si>
  <si>
    <t>42,97</t>
  </si>
  <si>
    <t>9,27</t>
  </si>
  <si>
    <t>33,31</t>
  </si>
  <si>
    <t>26,43</t>
  </si>
  <si>
    <t>29,86</t>
  </si>
  <si>
    <t>16,33</t>
  </si>
  <si>
    <t>7,17</t>
  </si>
  <si>
    <t>26,54</t>
  </si>
  <si>
    <t>295,89</t>
  </si>
  <si>
    <t xml:space="preserve">LADRILHO HIDRAULICO, *20 X 20* CM, E= 2 CM, PADRAO DADOS, COR NATURAL                                                                                                                                                                                                                                                                                                                                                                                                                                     </t>
  </si>
  <si>
    <t xml:space="preserve">LADRILHO HIDRAULICO, *25 X 25* CM, E= 2 CM, PADRAO RAMPA, COR NATURAL                                                                                                                                                                                                                                                                                                                                                                                                                                     </t>
  </si>
  <si>
    <t xml:space="preserve">LADRILHO HIDRAULICO, *30 X 30* CM, E= 2 CM, PADRAO MILANO, COR NATURAL                                                                                                                                                                                                                                                                                                                                                                                                                                    </t>
  </si>
  <si>
    <t>10,76</t>
  </si>
  <si>
    <t>1,70</t>
  </si>
  <si>
    <t>47,90</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</si>
  <si>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</si>
  <si>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</si>
  <si>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</si>
  <si>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</si>
  <si>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</si>
  <si>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</si>
  <si>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</si>
  <si>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12,14</t>
  </si>
  <si>
    <t xml:space="preserve">LUVA DE CORRER PVC PBA, JE, DN 75 / DE 85 MM, PARA REDE DE AGUA                                                                                                                                                                                                                                                                                                                                                                                                                                           </t>
  </si>
  <si>
    <t>45,83</t>
  </si>
  <si>
    <t>35,76</t>
  </si>
  <si>
    <t>15,57</t>
  </si>
  <si>
    <t>144,79</t>
  </si>
  <si>
    <t>72,06</t>
  </si>
  <si>
    <t xml:space="preserve">LUVA PARA ELETRODUTO, EM ACO GALVANIZADO ELETROLITICO, COM ROSCA, DIAMETRO DE 100 MM (4")                                                                                                                                                                                                                                                                                                                                                                                                                 </t>
  </si>
  <si>
    <t>27,65</t>
  </si>
  <si>
    <t xml:space="preserve">LUVA PARA ELETRODUTO, EM ACO GALVANIZADO ELETROLITICO, COM ROSCA, DIAMETRO DE 15 MM (1/2")                                                                                                                                                                                                                                                                                                                                                                                                                </t>
  </si>
  <si>
    <t xml:space="preserve">LUVA PARA ELETRODUTO, EM ACO GALVANIZADO ELETROLITICO, COM ROSCA, DIAMETRO DE 20 MM (3/4")                                                                                                                                                                                                                                                                                                                                                                                                                </t>
  </si>
  <si>
    <t>1,89</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</si>
  <si>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</si>
  <si>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</si>
  <si>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</si>
  <si>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</si>
  <si>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11,51</t>
  </si>
  <si>
    <t xml:space="preserve">LUVA PARA ELETRODUTO, EM ACO GALVANIZADO ELETROLITICO, COM ROSCA, DIAMETRO DE 80 MM (3")                                                                                                                                                                                                                                                                                                                                                                                                                  </t>
  </si>
  <si>
    <t>23,24</t>
  </si>
  <si>
    <t>4,22</t>
  </si>
  <si>
    <t xml:space="preserve">LUVA SIMPLES PVC PBA, JE, DN 100 / DE 110 MM, PARA REDE DE AGUA                                                                                                                                                                                                                                                                                                                                                                                                                                           </t>
  </si>
  <si>
    <t xml:space="preserve">LUVA SIMPLES PVC PBA, JE, DN 50 / DE 60 MM, PARA REDE DE AGUA                                                                                                                                                                                                                                                                                                                                                                                                                                             </t>
  </si>
  <si>
    <t xml:space="preserve">LUVA SIMPLES PVC PBA, JE, DN 75 / DE 85 MM, PARA REDE DE AGUA                                                                                                                                                                                                                                                                                                                                                                                                                                             </t>
  </si>
  <si>
    <t>5,30</t>
  </si>
  <si>
    <t>17,48</t>
  </si>
  <si>
    <t>23,58</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</si>
  <si>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</si>
  <si>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</si>
  <si>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</si>
  <si>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55,08</t>
  </si>
  <si>
    <t xml:space="preserve">MEIO BLOCO ESTRUTURAL CERAMICO DE 14 X 19 X 14 CM (L X A X C) E 6,0 MPA                                                                                                                                                                                                                                                                                                                                                                                                                                   </t>
  </si>
  <si>
    <t xml:space="preserve">MEIO BLOCO ESTRUTURAL CERAMICO DE 14 X 19 X 19 CM (L X A X C) E 6,0 MPA                                                                                                                                                                                                                                                                                                                                                                                                                                   </t>
  </si>
  <si>
    <t>28,91</t>
  </si>
  <si>
    <t>19,78</t>
  </si>
  <si>
    <t>39,75</t>
  </si>
  <si>
    <t>7,48</t>
  </si>
  <si>
    <t>859,47</t>
  </si>
  <si>
    <t>379,82</t>
  </si>
  <si>
    <t>465,23</t>
  </si>
  <si>
    <t>44,13</t>
  </si>
  <si>
    <t>501,41</t>
  </si>
  <si>
    <t>73,19</t>
  </si>
  <si>
    <t>65,16</t>
  </si>
  <si>
    <t>61,44</t>
  </si>
  <si>
    <t>75,00</t>
  </si>
  <si>
    <t>63,25</t>
  </si>
  <si>
    <t>3,81</t>
  </si>
  <si>
    <t>0,13</t>
  </si>
  <si>
    <t>1,86</t>
  </si>
  <si>
    <t>16,23</t>
  </si>
  <si>
    <t>12,88</t>
  </si>
  <si>
    <t>37,71</t>
  </si>
  <si>
    <t>19,32</t>
  </si>
  <si>
    <t>14,33</t>
  </si>
  <si>
    <t>0,98</t>
  </si>
  <si>
    <t>3,73</t>
  </si>
  <si>
    <t>2,47</t>
  </si>
  <si>
    <t>4,73</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</si>
  <si>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</si>
  <si>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</si>
  <si>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</si>
  <si>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29,85</t>
  </si>
  <si>
    <t>19,40</t>
  </si>
  <si>
    <t>11,64</t>
  </si>
  <si>
    <t xml:space="preserve">PLACA/PISO DE CONCRETO POROSO/ PAVIMENTO PERMEAVEL/BLOCO DRENANTE DE CONCRETO, *40 X 40* CM, E = 6 CM, COR NATURAL                                                                                                                                                                                                                                                                                                                                                                                        </t>
  </si>
  <si>
    <t>25,72</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</si>
  <si>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</si>
  <si>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</si>
  <si>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1,01</t>
  </si>
  <si>
    <t>417,11</t>
  </si>
  <si>
    <t>1.036,15</t>
  </si>
  <si>
    <t>1.431,39</t>
  </si>
  <si>
    <t>1.645,75</t>
  </si>
  <si>
    <t>3.699,63</t>
  </si>
  <si>
    <t>4.898,19</t>
  </si>
  <si>
    <t>7.026,87</t>
  </si>
  <si>
    <t>8.773,19</t>
  </si>
  <si>
    <t>13.357,71</t>
  </si>
  <si>
    <t>4.953,64</t>
  </si>
  <si>
    <t>6.941,95</t>
  </si>
  <si>
    <t>9.309,74</t>
  </si>
  <si>
    <t>11.905,08</t>
  </si>
  <si>
    <t>2.524,88</t>
  </si>
  <si>
    <t>15.305,22</t>
  </si>
  <si>
    <t>5.322,62</t>
  </si>
  <si>
    <t>8.162,04</t>
  </si>
  <si>
    <t>8.508,86</t>
  </si>
  <si>
    <t>13.903,20</t>
  </si>
  <si>
    <t>16.589,67</t>
  </si>
  <si>
    <t>892,69</t>
  </si>
  <si>
    <t>1.067,55</t>
  </si>
  <si>
    <t>2.166,51</t>
  </si>
  <si>
    <t>696,18</t>
  </si>
  <si>
    <t>942,50</t>
  </si>
  <si>
    <t>1.355,01</t>
  </si>
  <si>
    <t>2.510,81</t>
  </si>
  <si>
    <t>732,67</t>
  </si>
  <si>
    <t>3.310,39</t>
  </si>
  <si>
    <t>769,31</t>
  </si>
  <si>
    <t>4.456,45</t>
  </si>
  <si>
    <t>1.173,66</t>
  </si>
  <si>
    <t>1.659,25</t>
  </si>
  <si>
    <t>2.771,74</t>
  </si>
  <si>
    <t>970,27</t>
  </si>
  <si>
    <t>3.905,35</t>
  </si>
  <si>
    <t>1.314,95</t>
  </si>
  <si>
    <t>8.094,83</t>
  </si>
  <si>
    <t>1.809,21</t>
  </si>
  <si>
    <t>3.388,89</t>
  </si>
  <si>
    <t>5.433,60</t>
  </si>
  <si>
    <t>7.286,62</t>
  </si>
  <si>
    <t>1.536,37</t>
  </si>
  <si>
    <t>2.313,21</t>
  </si>
  <si>
    <t>6.697,95</t>
  </si>
  <si>
    <t>9.584,84</t>
  </si>
  <si>
    <t>492,63</t>
  </si>
  <si>
    <t>1.925,09</t>
  </si>
  <si>
    <t>610,65</t>
  </si>
  <si>
    <t>801,75</t>
  </si>
  <si>
    <t>1.190,89</t>
  </si>
  <si>
    <t>16,08</t>
  </si>
  <si>
    <t>15,26</t>
  </si>
  <si>
    <t>52,23</t>
  </si>
  <si>
    <t>34,36</t>
  </si>
  <si>
    <t>19,53</t>
  </si>
  <si>
    <t>23,19</t>
  </si>
  <si>
    <t>62,59</t>
  </si>
  <si>
    <t>7,51</t>
  </si>
  <si>
    <t>0,30</t>
  </si>
  <si>
    <t>14,63</t>
  </si>
  <si>
    <t>32,45</t>
  </si>
  <si>
    <t xml:space="preserve">SAPATA DE PVC ADITIVADO NERVURADO D = 6 POLEGADAS                                                                                                                                                                                                                                                                                                                                                                                                                                                         </t>
  </si>
  <si>
    <t xml:space="preserve">SAPATA DE PVC ADITIVADO NERVURADO D = 8 POLEGADAS                                                                                                                                                                                                                                                                                                                                                                                                                                                         </t>
  </si>
  <si>
    <t>54,49</t>
  </si>
  <si>
    <t>53,20</t>
  </si>
  <si>
    <t>17,80</t>
  </si>
  <si>
    <t xml:space="preserve">SOLVENTE PARA COLA A BASE DE RESINA SINTETICA (PARA COLA DE LAMINADO MELAMINICO E OUTRAS SUPERFICIES)                                                                                                                                                                                                                                                                                                                                                                                                     </t>
  </si>
  <si>
    <t>8,49</t>
  </si>
  <si>
    <t>359,84</t>
  </si>
  <si>
    <t>440,90</t>
  </si>
  <si>
    <t>234,22</t>
  </si>
  <si>
    <t>296,41</t>
  </si>
  <si>
    <t>0,70</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</si>
  <si>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</si>
  <si>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</si>
  <si>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</si>
  <si>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47,96</t>
  </si>
  <si>
    <t>13,15</t>
  </si>
  <si>
    <t>8,40</t>
  </si>
  <si>
    <t>48,39</t>
  </si>
  <si>
    <t>41,38</t>
  </si>
  <si>
    <t xml:space="preserve">TE, PVC PBA, BBB, 90 GRAUS, DN 100 / DE 110 MM, PARA REDE DE AGUA                                                                                                                                                                                                                                                                                                                                                                                                                                         </t>
  </si>
  <si>
    <t xml:space="preserve">TE, PVC PBA, BBB, 90 GRAUS, DN 50 / DE 60 MM, PARA REDE DE AGUA                                                                                                                                                                                                                                                                                                                                                                                                                                           </t>
  </si>
  <si>
    <t xml:space="preserve">TE, PVC PBA, BBB, 90 GRAUS, DN 75 / DE 85 MM, PARA REDE DE AGUA                                                                                                                                                                                                                                                                                                                                                                                                                                           </t>
  </si>
  <si>
    <t>79,36</t>
  </si>
  <si>
    <t>1.289,86</t>
  </si>
  <si>
    <t xml:space="preserve">TIJOLO CERAMICO LAMINADO DE *5,5 X 11 X 23* CM (L X A X C)                                                                                                                                                                                                                                                                                                                                                                                                                                                </t>
  </si>
  <si>
    <t xml:space="preserve">TIJOLO CERAMICO MACICO APARENTE DE *6 X 12 X 24* CM (L X A X C)                                                                                                                                                                                                                                                                                                                                                                                                                                           </t>
  </si>
  <si>
    <t xml:space="preserve">TIJOLO CERAMICO MACICO COMUM DE *5 X 10 X 20* CM (L X A X C)                                                                                                                                                                                                                                                                                                                                                                                                                                              </t>
  </si>
  <si>
    <t xml:space="preserve">TIJOLO CERAMICO REFRATARIO DE *2,5 X 11,4 X 22,9* CM (L X A X C)                                                                                                                                                                                                                                                                                                                                                                                                                                          </t>
  </si>
  <si>
    <t xml:space="preserve">TIJOLO CERAMICO REFRATARIO DE *6,3 X 11,4 X 22,9* CM (L X A X C)                                                                                                                                                                                                                                                                                                                                                                                                                                          </t>
  </si>
  <si>
    <t>25,12</t>
  </si>
  <si>
    <t>18,48</t>
  </si>
  <si>
    <t>38,51</t>
  </si>
  <si>
    <t>36,39</t>
  </si>
  <si>
    <t>37,28</t>
  </si>
  <si>
    <t>39,92</t>
  </si>
  <si>
    <t>2,13</t>
  </si>
  <si>
    <t>21,14</t>
  </si>
  <si>
    <t>9,59</t>
  </si>
  <si>
    <t>16,61</t>
  </si>
  <si>
    <t>18,62</t>
  </si>
  <si>
    <t>320,58</t>
  </si>
  <si>
    <t>2.129,10</t>
  </si>
  <si>
    <t>69,90</t>
  </si>
  <si>
    <t>44,60</t>
  </si>
  <si>
    <t>91,04</t>
  </si>
  <si>
    <t>136,63</t>
  </si>
  <si>
    <t>1.727,57</t>
  </si>
  <si>
    <t>143,56</t>
  </si>
  <si>
    <t>181,85</t>
  </si>
  <si>
    <t>121,05</t>
  </si>
  <si>
    <t>57,42</t>
  </si>
  <si>
    <t>48,62</t>
  </si>
  <si>
    <t>121,43</t>
  </si>
  <si>
    <t>81,68</t>
  </si>
  <si>
    <t>88,81</t>
  </si>
  <si>
    <t>85,81</t>
  </si>
  <si>
    <t>21,64</t>
  </si>
  <si>
    <t>3,54</t>
  </si>
  <si>
    <t>309,99</t>
  </si>
  <si>
    <t>122,13</t>
  </si>
  <si>
    <t>28,25</t>
  </si>
  <si>
    <t>22,58</t>
  </si>
  <si>
    <t>47,65</t>
  </si>
  <si>
    <t xml:space="preserve">TUBO DE CONCRETO ARMADO, PRE MOLDADO PARA AGUAS PLUVIAIS, CLASSE PA-1, COM ENCAIXE PONTA E BOLSA, DIAMETRO NOMINAL DE 500 MM                                                                                                                                                                                                                                                                                                                                                                              </t>
  </si>
  <si>
    <t>34,86</t>
  </si>
  <si>
    <t>30,00</t>
  </si>
  <si>
    <t>4,30</t>
  </si>
  <si>
    <t>24,21</t>
  </si>
  <si>
    <t>4,72</t>
  </si>
  <si>
    <t>8,67</t>
  </si>
  <si>
    <t>14,19</t>
  </si>
  <si>
    <t xml:space="preserve">TUBO MULTICAMADA PEX GAS, DN *16* MM                                                                                                                                                                                                                                                                                                                                                                                                                                                                      </t>
  </si>
  <si>
    <t>9,09</t>
  </si>
  <si>
    <t xml:space="preserve">TUBO MULTICAMADA PEX GAS, DN *20* MM                                                                                                                                                                                                                                                                                                                                                                                                                                                                      </t>
  </si>
  <si>
    <t>14,89</t>
  </si>
  <si>
    <t xml:space="preserve">TUBO MULTICAMADA PEX GAS, DN *26* MM                                                                                                                                                                                                                                                                                                                                                                                                                                                                      </t>
  </si>
  <si>
    <t xml:space="preserve">TUBO MULTICAMADA PEX GAS, DN *32* MM                                                                                                                                                                                                                                                                                                                                                                                                                                                                      </t>
  </si>
  <si>
    <t>28,75</t>
  </si>
  <si>
    <t>21,49</t>
  </si>
  <si>
    <t>37,99</t>
  </si>
  <si>
    <t>28,01</t>
  </si>
  <si>
    <t>54,62</t>
  </si>
  <si>
    <t>20,46</t>
  </si>
  <si>
    <t xml:space="preserve">UNIAO DUPLA PPR DN 25 MM, PARA AGUA QUENTE PREDIAL                                                                                                                                                                                                                                                                                                                                                                                                                                                        </t>
  </si>
  <si>
    <t>11,76</t>
  </si>
  <si>
    <t>172.381,70</t>
  </si>
  <si>
    <t>214.699,12</t>
  </si>
  <si>
    <t>4.176.326,08</t>
  </si>
  <si>
    <t>10.996.119,18</t>
  </si>
  <si>
    <t>3.400.000,00</t>
  </si>
  <si>
    <t>1.753.880,82</t>
  </si>
  <si>
    <t>243,86</t>
  </si>
  <si>
    <t>64,24</t>
  </si>
  <si>
    <t>55,30</t>
  </si>
  <si>
    <t>66.249,99</t>
  </si>
  <si>
    <t>39,55</t>
  </si>
  <si>
    <t>35,17</t>
  </si>
  <si>
    <t>34,03</t>
  </si>
  <si>
    <t>166,25</t>
  </si>
  <si>
    <t>406,80</t>
  </si>
  <si>
    <t>240,04</t>
  </si>
  <si>
    <t>313,35</t>
  </si>
  <si>
    <t>440,00</t>
  </si>
  <si>
    <t>512,70</t>
  </si>
  <si>
    <t>289,66</t>
  </si>
  <si>
    <t>391,33</t>
  </si>
  <si>
    <t>AGÊNCIA DE ASSUNTOS METROPOLITANOS DO PARANÁ - AMEP</t>
  </si>
  <si>
    <t>5,66</t>
  </si>
  <si>
    <t>TUBO DE PVC PARA REDE COLETORA DE ESGOTO DE PAREDE MACIÇA, DN 100 MM, JUNTA ELÁSTICA - FORNECIMENTO E ASSENTAMENTO. AF_01/2021</t>
  </si>
  <si>
    <t>49,66</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</si>
  <si>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</si>
  <si>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</si>
  <si>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</si>
  <si>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</si>
  <si>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</si>
  <si>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</si>
  <si>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</si>
  <si>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</si>
  <si>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</si>
  <si>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</si>
  <si>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</si>
  <si>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</si>
  <si>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</si>
  <si>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</si>
  <si>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</si>
  <si>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</si>
  <si>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</si>
  <si>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</si>
  <si>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</si>
  <si>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</si>
  <si>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</si>
  <si>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</si>
  <si>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</si>
  <si>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</si>
  <si>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</si>
  <si>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</si>
  <si>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</si>
  <si>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</si>
  <si>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</si>
  <si>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</si>
  <si>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</si>
  <si>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</si>
  <si>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</si>
  <si>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</si>
  <si>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</si>
  <si>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</si>
  <si>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3,87</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</si>
  <si>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</si>
  <si>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</si>
  <si>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</si>
  <si>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</si>
  <si>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</si>
  <si>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</si>
  <si>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</si>
  <si>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</si>
  <si>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</si>
  <si>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</si>
  <si>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</si>
  <si>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</si>
  <si>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</si>
  <si>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2,14</t>
  </si>
  <si>
    <t>0,95</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</si>
  <si>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</si>
  <si>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</si>
  <si>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</si>
  <si>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</si>
  <si>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</si>
  <si>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</si>
  <si>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</si>
  <si>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</si>
  <si>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</si>
  <si>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</si>
  <si>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</si>
  <si>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</si>
  <si>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</si>
  <si>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</si>
  <si>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</si>
  <si>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</si>
  <si>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</si>
  <si>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</si>
  <si>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</si>
  <si>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</si>
  <si>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</si>
  <si>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</si>
  <si>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</si>
  <si>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</si>
  <si>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</si>
  <si>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</si>
  <si>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</si>
  <si>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</si>
  <si>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</si>
  <si>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</si>
  <si>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</si>
  <si>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</si>
  <si>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</si>
  <si>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</si>
  <si>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</si>
  <si>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</si>
  <si>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</si>
  <si>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</si>
  <si>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</si>
  <si>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</si>
  <si>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</si>
  <si>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</si>
  <si>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</si>
  <si>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</si>
  <si>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</si>
  <si>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</si>
  <si>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</si>
  <si>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</si>
  <si>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</si>
  <si>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</si>
  <si>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</si>
  <si>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</si>
  <si>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</si>
  <si>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</si>
  <si>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</si>
  <si>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</si>
  <si>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</si>
  <si>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</si>
  <si>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</si>
  <si>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</si>
  <si>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</si>
  <si>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</si>
  <si>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</si>
  <si>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</si>
  <si>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</si>
  <si>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</si>
  <si>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</si>
  <si>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</si>
  <si>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</si>
  <si>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</si>
  <si>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</si>
  <si>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</si>
  <si>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</si>
  <si>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</si>
  <si>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</si>
  <si>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</si>
  <si>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</si>
  <si>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</si>
  <si>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</si>
  <si>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</si>
  <si>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</si>
  <si>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</si>
  <si>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</si>
  <si>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</si>
  <si>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5,42</t>
  </si>
  <si>
    <t>19,21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</si>
  <si>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</si>
  <si>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</si>
  <si>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</si>
  <si>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</si>
  <si>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</si>
  <si>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42,82</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</si>
  <si>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</si>
  <si>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</si>
  <si>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</si>
  <si>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</si>
  <si>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</si>
  <si>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</si>
  <si>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</si>
  <si>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</si>
  <si>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</si>
  <si>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</si>
  <si>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152,31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</si>
  <si>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</si>
  <si>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</si>
  <si>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</si>
  <si>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</si>
  <si>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</si>
  <si>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</si>
  <si>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</si>
  <si>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</si>
  <si>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</si>
  <si>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</si>
  <si>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</si>
  <si>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</si>
  <si>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</si>
  <si>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</si>
  <si>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</si>
  <si>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</si>
  <si>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</si>
  <si>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</si>
  <si>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</si>
  <si>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</si>
  <si>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</si>
  <si>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</si>
  <si>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</si>
  <si>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</si>
  <si>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</si>
  <si>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</si>
  <si>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</si>
  <si>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</si>
  <si>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</si>
  <si>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</si>
  <si>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</si>
  <si>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</si>
  <si>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</si>
  <si>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</si>
  <si>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</si>
  <si>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</si>
  <si>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</si>
  <si>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</si>
  <si>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</si>
  <si>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</si>
  <si>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</si>
  <si>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</si>
  <si>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</si>
  <si>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</si>
  <si>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</si>
  <si>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</si>
  <si>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</si>
  <si>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</si>
  <si>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</si>
  <si>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</si>
  <si>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</si>
  <si>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</si>
  <si>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</si>
  <si>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</si>
  <si>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</si>
  <si>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</si>
  <si>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</si>
  <si>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</si>
  <si>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</si>
  <si>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</si>
  <si>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</si>
  <si>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</si>
  <si>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</si>
  <si>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</si>
  <si>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</si>
  <si>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</si>
  <si>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</si>
  <si>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</si>
  <si>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</si>
  <si>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</si>
  <si>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</si>
  <si>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</si>
  <si>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</si>
  <si>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</si>
  <si>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</si>
  <si>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</si>
  <si>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</si>
  <si>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13,77</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</si>
  <si>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</si>
  <si>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</si>
  <si>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</si>
  <si>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</si>
  <si>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</si>
  <si>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</si>
  <si>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</si>
  <si>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</si>
  <si>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</si>
  <si>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</si>
  <si>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</si>
  <si>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</si>
  <si>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</si>
  <si>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</si>
  <si>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</si>
  <si>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</si>
  <si>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</si>
  <si>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</si>
  <si>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33,71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</si>
  <si>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</si>
  <si>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</si>
  <si>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</si>
  <si>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</si>
  <si>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</si>
  <si>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</si>
  <si>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</si>
  <si>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</si>
  <si>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</si>
  <si>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</si>
  <si>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</si>
  <si>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</si>
  <si>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</si>
  <si>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</si>
  <si>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</si>
  <si>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</si>
  <si>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</si>
  <si>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</si>
  <si>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</si>
  <si>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130,10</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</si>
  <si>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</si>
  <si>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</si>
  <si>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</si>
  <si>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</si>
  <si>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</si>
  <si>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</si>
  <si>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</si>
  <si>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</si>
  <si>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</si>
  <si>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</si>
  <si>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</si>
  <si>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</si>
  <si>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14,31</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</si>
  <si>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</si>
  <si>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</si>
  <si>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</si>
  <si>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</si>
  <si>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</si>
  <si>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</si>
  <si>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</si>
  <si>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</si>
  <si>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</si>
  <si>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</si>
  <si>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</si>
  <si>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</si>
  <si>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</si>
  <si>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</si>
  <si>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</si>
  <si>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</si>
  <si>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</si>
  <si>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</si>
  <si>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</si>
  <si>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</si>
  <si>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</si>
  <si>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</si>
  <si>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</si>
  <si>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</si>
  <si>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</si>
  <si>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</si>
  <si>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</si>
  <si>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</si>
  <si>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</si>
  <si>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</si>
  <si>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</si>
  <si>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</si>
  <si>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</si>
  <si>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</si>
  <si>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</si>
  <si>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</si>
  <si>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</si>
  <si>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</si>
  <si>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</si>
  <si>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</si>
  <si>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</si>
  <si>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</si>
  <si>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</si>
  <si>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</si>
  <si>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</si>
  <si>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</si>
  <si>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</si>
  <si>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</si>
  <si>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</si>
  <si>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</si>
  <si>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</si>
  <si>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</si>
  <si>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12,06</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</si>
  <si>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</si>
  <si>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</si>
  <si>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</si>
  <si>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</si>
  <si>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</si>
  <si>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</si>
  <si>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</si>
  <si>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</si>
  <si>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</si>
  <si>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</si>
  <si>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</si>
  <si>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</si>
  <si>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</si>
  <si>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</si>
  <si>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</si>
  <si>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</si>
  <si>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</si>
  <si>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</si>
  <si>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</si>
  <si>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</si>
  <si>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</si>
  <si>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</si>
  <si>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</si>
  <si>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</si>
  <si>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</si>
  <si>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12,46</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</si>
  <si>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</si>
  <si>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</si>
  <si>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</si>
  <si>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</si>
  <si>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</si>
  <si>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</si>
  <si>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</si>
  <si>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</si>
  <si>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</si>
  <si>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</si>
  <si>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</si>
  <si>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</si>
  <si>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</si>
  <si>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10,67</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</si>
  <si>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</si>
  <si>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</si>
  <si>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</si>
  <si>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</si>
  <si>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</si>
  <si>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</si>
  <si>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</si>
  <si>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</si>
  <si>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2,84</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</si>
  <si>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</si>
  <si>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</si>
  <si>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</si>
  <si>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</si>
  <si>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</si>
  <si>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</si>
  <si>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</si>
  <si>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</si>
  <si>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</si>
  <si>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</si>
  <si>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</si>
  <si>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</si>
  <si>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</si>
  <si>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</si>
  <si>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</si>
  <si>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</si>
  <si>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</si>
  <si>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</si>
  <si>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</si>
  <si>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</si>
  <si>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</si>
  <si>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</si>
  <si>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</si>
  <si>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</si>
  <si>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</si>
  <si>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</si>
  <si>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</si>
  <si>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</si>
  <si>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</si>
  <si>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</si>
  <si>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</si>
  <si>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</si>
  <si>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</si>
  <si>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</si>
  <si>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</si>
  <si>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</si>
  <si>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</si>
  <si>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</si>
  <si>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</si>
  <si>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</si>
  <si>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</si>
  <si>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</si>
  <si>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</si>
  <si>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</si>
  <si>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</si>
  <si>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</si>
  <si>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</si>
  <si>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</si>
  <si>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</si>
  <si>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</si>
  <si>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</si>
  <si>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</si>
  <si>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</si>
  <si>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</si>
  <si>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</si>
  <si>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</si>
  <si>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</si>
  <si>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0,27</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</si>
  <si>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</si>
  <si>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</si>
  <si>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</si>
  <si>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</si>
  <si>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</si>
  <si>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55,73</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</si>
  <si>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</si>
  <si>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</si>
  <si>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</si>
  <si>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</si>
  <si>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</si>
  <si>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</si>
  <si>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70,62</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</si>
  <si>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</si>
  <si>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</si>
  <si>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59,10</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</si>
  <si>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</si>
  <si>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</si>
  <si>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</si>
  <si>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</si>
  <si>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</si>
  <si>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</si>
  <si>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</si>
  <si>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</si>
  <si>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</si>
  <si>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</si>
  <si>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</si>
  <si>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</si>
  <si>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</si>
  <si>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</si>
  <si>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</si>
  <si>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</si>
  <si>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</si>
  <si>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</si>
  <si>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</si>
  <si>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7,61</t>
  </si>
  <si>
    <t>GRUPO DE SOLDAGEM COM GERADOR A DIESEL 60 CV PARA SOLDA ELÉTRICA, SOBRE 04 RODAS, COM MOTOR 4 CILINDROS 600 A - CHI DIURNO. AF_02/2016</t>
  </si>
  <si>
    <t>94,24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</si>
  <si>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</si>
  <si>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</si>
  <si>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</si>
  <si>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</si>
  <si>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</si>
  <si>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</si>
  <si>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7,43</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</si>
  <si>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</si>
  <si>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</si>
  <si>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</si>
  <si>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</si>
  <si>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</si>
  <si>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</si>
  <si>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</si>
  <si>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</si>
  <si>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</si>
  <si>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</si>
  <si>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</si>
  <si>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</si>
  <si>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</si>
  <si>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</si>
  <si>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</si>
  <si>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</si>
  <si>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</si>
  <si>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</si>
  <si>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</si>
  <si>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</si>
  <si>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</si>
  <si>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</si>
  <si>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</si>
  <si>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</si>
  <si>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</si>
  <si>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</si>
  <si>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</si>
  <si>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</si>
  <si>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</si>
  <si>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</si>
  <si>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</si>
  <si>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</si>
  <si>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</si>
  <si>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</si>
  <si>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</si>
  <si>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</si>
  <si>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</si>
  <si>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</si>
  <si>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</si>
  <si>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</si>
  <si>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</si>
  <si>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</si>
  <si>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</si>
  <si>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</si>
  <si>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</si>
  <si>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</si>
  <si>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</si>
  <si>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</si>
  <si>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</si>
  <si>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</si>
  <si>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</si>
  <si>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</si>
  <si>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</si>
  <si>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</si>
  <si>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</si>
  <si>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</si>
  <si>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</si>
  <si>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</si>
  <si>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</si>
  <si>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32,60</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</si>
  <si>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</si>
  <si>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</si>
  <si>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</si>
  <si>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</si>
  <si>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</si>
  <si>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</si>
  <si>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6,77</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</si>
  <si>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</si>
  <si>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</si>
  <si>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</si>
  <si>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</si>
  <si>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</si>
  <si>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</si>
  <si>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</si>
  <si>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</si>
  <si>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</si>
  <si>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</si>
  <si>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</si>
  <si>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</si>
  <si>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</si>
  <si>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</si>
  <si>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</si>
  <si>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</si>
  <si>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</si>
  <si>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</si>
  <si>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</si>
  <si>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</si>
  <si>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</si>
  <si>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</si>
  <si>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</si>
  <si>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</si>
  <si>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</si>
  <si>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</si>
  <si>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</si>
  <si>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</si>
  <si>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</si>
  <si>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</si>
  <si>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</si>
  <si>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</si>
  <si>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</si>
  <si>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</si>
  <si>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</si>
  <si>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</si>
  <si>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</si>
  <si>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</si>
  <si>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62,14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</si>
  <si>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</si>
  <si>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</si>
  <si>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</si>
  <si>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</si>
  <si>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</si>
  <si>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</si>
  <si>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</si>
  <si>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</si>
  <si>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</si>
  <si>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</si>
  <si>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</si>
  <si>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</si>
  <si>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</si>
  <si>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</si>
  <si>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14,46</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</si>
  <si>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</si>
  <si>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</si>
  <si>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</si>
  <si>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</si>
  <si>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</si>
  <si>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</si>
  <si>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</si>
  <si>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</si>
  <si>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</si>
  <si>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</si>
  <si>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</si>
  <si>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</si>
  <si>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52,36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</si>
  <si>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</si>
  <si>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</si>
  <si>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</si>
  <si>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</si>
  <si>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</si>
  <si>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</si>
  <si>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</si>
  <si>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</si>
  <si>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</si>
  <si>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</si>
  <si>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</si>
  <si>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</si>
  <si>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0,48</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</si>
  <si>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</si>
  <si>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</si>
  <si>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</si>
  <si>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</si>
  <si>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</si>
  <si>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</si>
  <si>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</si>
  <si>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59,89</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</si>
  <si>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</si>
  <si>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</si>
  <si>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</si>
  <si>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</si>
  <si>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</si>
  <si>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</si>
  <si>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11,46</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</si>
  <si>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</si>
  <si>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</si>
  <si>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</si>
  <si>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</si>
  <si>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</si>
  <si>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</si>
  <si>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</si>
  <si>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</si>
  <si>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</si>
  <si>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</si>
  <si>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</si>
  <si>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</si>
  <si>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</si>
  <si>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</si>
  <si>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</si>
  <si>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</si>
  <si>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</si>
  <si>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</si>
  <si>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</si>
  <si>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</si>
  <si>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</si>
  <si>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</si>
  <si>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</si>
  <si>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</si>
  <si>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</si>
  <si>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</si>
  <si>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</si>
  <si>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</si>
  <si>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</si>
  <si>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</si>
  <si>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</si>
  <si>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</si>
  <si>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</si>
  <si>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</si>
  <si>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</si>
  <si>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</si>
  <si>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5,63</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</si>
  <si>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</si>
  <si>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</si>
  <si>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</si>
  <si>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</si>
  <si>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8,60</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</si>
  <si>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</si>
  <si>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</si>
  <si>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</si>
  <si>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</si>
  <si>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</si>
  <si>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</si>
  <si>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</si>
  <si>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</si>
  <si>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</si>
  <si>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</si>
  <si>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</si>
  <si>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</si>
  <si>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</si>
  <si>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</si>
  <si>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</si>
  <si>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</si>
  <si>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</si>
  <si>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</si>
  <si>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</si>
  <si>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</si>
  <si>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</si>
  <si>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</si>
  <si>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</si>
  <si>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</si>
  <si>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</si>
  <si>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</si>
  <si>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</si>
  <si>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</si>
  <si>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</si>
  <si>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0,75</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</si>
  <si>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</si>
  <si>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</si>
  <si>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</si>
  <si>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</si>
  <si>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</si>
  <si>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3,96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</si>
  <si>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</si>
  <si>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</si>
  <si>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</si>
  <si>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</si>
  <si>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</si>
  <si>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</si>
  <si>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</si>
  <si>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</si>
  <si>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</si>
  <si>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</si>
  <si>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</si>
  <si>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</si>
  <si>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</si>
  <si>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</si>
  <si>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</si>
  <si>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</si>
  <si>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</si>
  <si>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</si>
  <si>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</si>
  <si>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7,06</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</si>
  <si>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</si>
  <si>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</si>
  <si>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</si>
  <si>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</si>
  <si>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</si>
  <si>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</si>
  <si>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19,04</t>
  </si>
  <si>
    <t>RETROESCAVADEIRA SOBRE RODAS COM CARREGADEIRA, TRAÇÃO 4X4, POTÊNCIA LÍQ. 72 HP, CAÇAMBA CARREG. CAP. MÍN. 0,79 M3, CAÇAMBA RETRO CAP. 0,18 M3, PESO OPERACIONAL MÍN. 7.140 KG, PROFUNDIDADE ESCAVAÇÃO MÁX. 4,50 M - DEPRECIAÇÃO. AF_06/2014</t>
  </si>
  <si>
    <t>28,98</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</si>
  <si>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</si>
  <si>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</si>
  <si>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</si>
  <si>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</si>
  <si>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</si>
  <si>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</si>
  <si>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42,96</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</si>
  <si>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</si>
  <si>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</si>
  <si>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</si>
  <si>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</si>
  <si>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</si>
  <si>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</si>
  <si>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</si>
  <si>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</si>
  <si>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</si>
  <si>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</si>
  <si>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</si>
  <si>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</si>
  <si>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</si>
  <si>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12,13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</si>
  <si>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</si>
  <si>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</si>
  <si>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</si>
  <si>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</si>
  <si>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8,21</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</si>
  <si>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</si>
  <si>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</si>
  <si>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</si>
  <si>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</si>
  <si>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</si>
  <si>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</si>
  <si>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</si>
  <si>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</si>
  <si>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1,77</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</si>
  <si>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</si>
  <si>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</si>
  <si>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</si>
  <si>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</si>
  <si>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</si>
  <si>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</si>
  <si>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</si>
  <si>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</si>
  <si>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</si>
  <si>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</si>
  <si>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</si>
  <si>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</si>
  <si>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</si>
  <si>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</si>
  <si>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</si>
  <si>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</si>
  <si>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</si>
  <si>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</si>
  <si>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</si>
  <si>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</si>
  <si>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</si>
  <si>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</si>
  <si>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</si>
  <si>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</si>
  <si>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</si>
  <si>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</si>
  <si>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</si>
  <si>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</si>
  <si>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</si>
  <si>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</si>
  <si>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</si>
  <si>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</si>
  <si>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</si>
  <si>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</si>
  <si>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</si>
  <si>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</si>
  <si>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</si>
  <si>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</si>
  <si>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</si>
  <si>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</si>
  <si>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</si>
  <si>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</si>
  <si>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</si>
  <si>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</si>
  <si>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</si>
  <si>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</si>
  <si>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</si>
  <si>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</si>
  <si>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0,40</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</si>
  <si>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</si>
  <si>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</si>
  <si>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</si>
  <si>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</si>
  <si>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</si>
  <si>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</si>
  <si>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</si>
  <si>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</si>
  <si>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</si>
  <si>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</si>
  <si>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</si>
  <si>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</si>
  <si>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</si>
  <si>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</si>
  <si>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</si>
  <si>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</si>
  <si>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</si>
  <si>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</si>
  <si>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5,72</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</si>
  <si>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</si>
  <si>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</si>
  <si>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</si>
  <si>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</si>
  <si>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</si>
  <si>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</si>
  <si>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</si>
  <si>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</si>
  <si>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</si>
  <si>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</si>
  <si>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</si>
  <si>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</si>
  <si>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</si>
  <si>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</si>
  <si>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</si>
  <si>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</si>
  <si>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</si>
  <si>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14,43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</si>
  <si>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</si>
  <si>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</si>
  <si>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</si>
  <si>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</si>
  <si>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</si>
  <si>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</si>
  <si>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</si>
  <si>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</si>
  <si>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</si>
  <si>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</si>
  <si>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</si>
  <si>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</si>
  <si>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</si>
  <si>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</si>
  <si>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</si>
  <si>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</si>
  <si>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</si>
  <si>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</si>
  <si>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</si>
  <si>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</si>
  <si>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</si>
  <si>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</si>
  <si>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</si>
  <si>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</si>
  <si>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</si>
  <si>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</si>
  <si>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</si>
  <si>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</si>
  <si>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</si>
  <si>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</si>
  <si>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</si>
  <si>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</si>
  <si>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</si>
  <si>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</si>
  <si>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</si>
  <si>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</si>
  <si>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</si>
  <si>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</si>
  <si>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3,98</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</si>
  <si>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</si>
  <si>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</si>
  <si>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</si>
  <si>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</si>
  <si>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</si>
  <si>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</si>
  <si>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</si>
  <si>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</si>
  <si>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</si>
  <si>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</si>
  <si>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</si>
  <si>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</si>
  <si>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</si>
  <si>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</si>
  <si>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</si>
  <si>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</si>
  <si>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</si>
  <si>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21,62</t>
  </si>
  <si>
    <t>CAMINHÃO BASCULANTE 6 M3, PESO BRUTO TOTAL 16.000 KG, CARGA ÚTIL MÁXIMA 13.071 KG, DISTÂNCIA ENTRE EIXOS 4,80 M, POTÊNCIA 230 CV INCLUSIVE CAÇAMBA METÁLICA - JUROS. AF_06/2014</t>
  </si>
  <si>
    <t>8,38</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</si>
  <si>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</si>
  <si>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</si>
  <si>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</si>
  <si>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</si>
  <si>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</si>
  <si>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</si>
  <si>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</si>
  <si>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</si>
  <si>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</si>
  <si>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</si>
  <si>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</si>
  <si>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</si>
  <si>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</si>
  <si>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</si>
  <si>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</si>
  <si>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</si>
  <si>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</si>
  <si>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</si>
  <si>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</si>
  <si>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</si>
  <si>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</si>
  <si>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</si>
  <si>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</si>
  <si>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</si>
  <si>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</si>
  <si>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</si>
  <si>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</si>
  <si>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</si>
  <si>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7,98</t>
  </si>
  <si>
    <t>GUINDAUTO HIDRÁULICO, CAPACIDADE MÁXIMA DE CARGA 6500 KG, MOMENTO MÁXIMO DE CARGA 5,8 TM, ALCANCE MÁXIMO HORIZONTAL 7,60 M, INCLUSIVE CAMINHÃO TOCO PBT 9.700 KG, POTÊNCIA DE 160 CV - IMPOSTOS E SEGUROS. AF_08/2015</t>
  </si>
  <si>
    <t>3,22</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</si>
  <si>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</si>
  <si>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</si>
  <si>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</si>
  <si>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</si>
  <si>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</si>
  <si>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</si>
  <si>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</si>
  <si>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</si>
  <si>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</si>
  <si>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</si>
  <si>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</si>
  <si>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</si>
  <si>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</si>
  <si>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</si>
  <si>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</si>
  <si>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</si>
  <si>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</si>
  <si>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</si>
  <si>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</si>
  <si>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</si>
  <si>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</si>
  <si>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</si>
  <si>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</si>
  <si>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</si>
  <si>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</si>
  <si>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</si>
  <si>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</si>
  <si>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</si>
  <si>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</si>
  <si>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1,59</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</si>
  <si>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</si>
  <si>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</si>
  <si>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</si>
  <si>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</si>
  <si>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</si>
  <si>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</si>
  <si>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</si>
  <si>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</si>
  <si>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</si>
  <si>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</si>
  <si>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</si>
  <si>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</si>
  <si>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</si>
  <si>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</si>
  <si>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</si>
  <si>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</si>
  <si>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</si>
  <si>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</si>
  <si>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</si>
  <si>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4,58</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</si>
  <si>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</si>
  <si>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</si>
  <si>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</si>
  <si>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</si>
  <si>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</si>
  <si>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</si>
  <si>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</si>
  <si>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</si>
  <si>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</si>
  <si>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</si>
  <si>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</si>
  <si>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</si>
  <si>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</si>
  <si>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1,98</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</si>
  <si>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</si>
  <si>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</si>
  <si>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11,22</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</si>
  <si>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</si>
  <si>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</si>
  <si>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</si>
  <si>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9,71</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</si>
  <si>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</si>
  <si>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</si>
  <si>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</si>
  <si>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</si>
  <si>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</si>
  <si>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</si>
  <si>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</si>
  <si>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</si>
  <si>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</si>
  <si>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</si>
  <si>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</si>
  <si>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</si>
  <si>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</si>
  <si>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</si>
  <si>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</si>
  <si>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</si>
  <si>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</si>
  <si>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</si>
  <si>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</si>
  <si>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</si>
  <si>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</si>
  <si>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</si>
  <si>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</si>
  <si>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</si>
  <si>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</si>
  <si>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</si>
  <si>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</si>
  <si>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</si>
  <si>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</si>
  <si>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</si>
  <si>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</si>
  <si>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</si>
  <si>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</si>
  <si>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</si>
  <si>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</si>
  <si>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</si>
  <si>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</si>
  <si>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</si>
  <si>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</si>
  <si>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</si>
  <si>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</si>
  <si>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</si>
  <si>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</si>
  <si>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32,55</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</si>
  <si>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</si>
  <si>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</si>
  <si>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</si>
  <si>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</si>
  <si>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</si>
  <si>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17,87</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</si>
  <si>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</si>
  <si>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</si>
  <si>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</si>
  <si>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</si>
  <si>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</si>
  <si>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</si>
  <si>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</si>
  <si>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31,10</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</si>
  <si>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</si>
  <si>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</si>
  <si>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</si>
  <si>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</si>
  <si>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</si>
  <si>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</si>
  <si>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</si>
  <si>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</si>
  <si>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</si>
  <si>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</si>
  <si>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</si>
  <si>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</si>
  <si>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0,60</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</si>
  <si>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</si>
  <si>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</si>
  <si>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</si>
  <si>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</si>
  <si>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</si>
  <si>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</si>
  <si>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</si>
  <si>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</si>
  <si>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</si>
  <si>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</si>
  <si>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</si>
  <si>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</si>
  <si>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</si>
  <si>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</si>
  <si>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</si>
  <si>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</si>
  <si>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1,12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</si>
  <si>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</si>
  <si>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</si>
  <si>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</si>
  <si>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</si>
  <si>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</si>
  <si>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57,32</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</si>
  <si>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</si>
  <si>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</si>
  <si>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</si>
  <si>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</si>
  <si>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</si>
  <si>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</si>
  <si>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</si>
  <si>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</si>
  <si>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</si>
  <si>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</si>
  <si>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</si>
  <si>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</si>
  <si>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</si>
  <si>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</si>
  <si>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</si>
  <si>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</si>
  <si>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</si>
  <si>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</si>
  <si>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</si>
  <si>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</si>
  <si>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</si>
  <si>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</si>
  <si>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</si>
  <si>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</si>
  <si>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</si>
  <si>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</si>
  <si>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16,55</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</si>
  <si>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</si>
  <si>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</si>
  <si>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</si>
  <si>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</si>
  <si>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</si>
  <si>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12,35</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</si>
  <si>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</si>
  <si>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</si>
  <si>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</si>
  <si>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</si>
  <si>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</si>
  <si>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</si>
  <si>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4,48</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</si>
  <si>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</si>
  <si>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</si>
  <si>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</si>
  <si>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</si>
  <si>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</si>
  <si>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</si>
  <si>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</si>
  <si>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7,45</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</si>
  <si>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</si>
  <si>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</si>
  <si>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</si>
  <si>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</si>
  <si>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</si>
  <si>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</si>
  <si>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</si>
  <si>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</si>
  <si>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</si>
  <si>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</si>
  <si>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</si>
  <si>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</si>
  <si>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</si>
  <si>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</si>
  <si>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</si>
  <si>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</si>
  <si>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</si>
  <si>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</si>
  <si>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</si>
  <si>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</si>
  <si>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</si>
  <si>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</si>
  <si>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</si>
  <si>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</si>
  <si>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0,67</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</si>
  <si>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</si>
  <si>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</si>
  <si>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</si>
  <si>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</si>
  <si>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</si>
  <si>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</si>
  <si>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</si>
  <si>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</si>
  <si>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</si>
  <si>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</si>
  <si>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</si>
  <si>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</si>
  <si>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</si>
  <si>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</si>
  <si>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</si>
  <si>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</si>
  <si>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</si>
  <si>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</si>
  <si>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</si>
  <si>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</si>
  <si>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</si>
  <si>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</si>
  <si>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</si>
  <si>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</si>
  <si>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</si>
  <si>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</si>
  <si>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</si>
  <si>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</si>
  <si>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</si>
  <si>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</si>
  <si>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</si>
  <si>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</si>
  <si>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</si>
  <si>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</si>
  <si>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</si>
  <si>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</si>
  <si>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</si>
  <si>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99,00</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</si>
  <si>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</si>
  <si>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</si>
  <si>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</si>
  <si>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</si>
  <si>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</si>
  <si>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</si>
  <si>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</si>
  <si>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</si>
  <si>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</si>
  <si>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</si>
  <si>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</si>
  <si>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</si>
  <si>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</si>
  <si>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</si>
  <si>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</si>
  <si>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</si>
  <si>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</si>
  <si>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</si>
  <si>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1,51</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</si>
  <si>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</si>
  <si>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</si>
  <si>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</si>
  <si>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</si>
  <si>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</si>
  <si>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</si>
  <si>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</si>
  <si>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</si>
  <si>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</si>
  <si>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</si>
  <si>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</si>
  <si>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</si>
  <si>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</si>
  <si>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</si>
  <si>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</si>
  <si>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</si>
  <si>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</si>
  <si>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</si>
  <si>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</si>
  <si>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</si>
  <si>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</si>
  <si>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</si>
  <si>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</si>
  <si>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</si>
  <si>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</si>
  <si>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</si>
  <si>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</si>
  <si>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</si>
  <si>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</si>
  <si>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</si>
  <si>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</si>
  <si>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</si>
  <si>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</si>
  <si>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</si>
  <si>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</si>
  <si>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</si>
  <si>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</si>
  <si>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</si>
  <si>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</si>
  <si>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</si>
  <si>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</si>
  <si>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</si>
  <si>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</si>
  <si>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</si>
  <si>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</si>
  <si>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</si>
  <si>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</si>
  <si>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</si>
  <si>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</si>
  <si>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</si>
  <si>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</si>
  <si>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</si>
  <si>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</si>
  <si>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39,08</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</si>
  <si>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</si>
  <si>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</si>
  <si>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</si>
  <si>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</si>
  <si>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</si>
  <si>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31,50</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</si>
  <si>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</si>
  <si>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</si>
  <si>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</si>
  <si>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</si>
  <si>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</si>
  <si>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</si>
  <si>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</si>
  <si>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</si>
  <si>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</si>
  <si>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</si>
  <si>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</si>
  <si>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</si>
  <si>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</si>
  <si>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</si>
  <si>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</si>
  <si>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</si>
  <si>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</si>
  <si>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</si>
  <si>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</si>
  <si>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</si>
  <si>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</si>
  <si>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</si>
  <si>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</si>
  <si>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</si>
  <si>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</si>
  <si>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</si>
  <si>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22,10</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</si>
  <si>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</si>
  <si>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</si>
  <si>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</si>
  <si>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</si>
  <si>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</si>
  <si>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</si>
  <si>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</si>
  <si>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53,01</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</si>
  <si>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</si>
  <si>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</si>
  <si>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</si>
  <si>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</si>
  <si>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</si>
  <si>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</si>
  <si>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</si>
  <si>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</si>
  <si>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</si>
  <si>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</si>
  <si>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</si>
  <si>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</si>
  <si>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</si>
  <si>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</si>
  <si>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</si>
  <si>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</si>
  <si>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</si>
  <si>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</si>
  <si>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</si>
  <si>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</si>
  <si>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</si>
  <si>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</si>
  <si>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</si>
  <si>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</si>
  <si>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</si>
  <si>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</si>
  <si>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</si>
  <si>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</si>
  <si>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</si>
  <si>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</si>
  <si>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</si>
  <si>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</si>
  <si>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</si>
  <si>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</si>
  <si>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</si>
  <si>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</si>
  <si>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</si>
  <si>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</si>
  <si>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</si>
  <si>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</si>
  <si>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</si>
  <si>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</si>
  <si>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</si>
  <si>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</si>
  <si>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</si>
  <si>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</si>
  <si>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</si>
  <si>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</si>
  <si>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</si>
  <si>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</si>
  <si>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</si>
  <si>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</si>
  <si>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50,72</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</si>
  <si>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</si>
  <si>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</si>
  <si>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</si>
  <si>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</si>
  <si>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</si>
  <si>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</si>
  <si>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</si>
  <si>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</si>
  <si>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</si>
  <si>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</si>
  <si>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</si>
  <si>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</si>
  <si>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</si>
  <si>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</si>
  <si>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</si>
  <si>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</si>
  <si>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</si>
  <si>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</si>
  <si>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</si>
  <si>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</si>
  <si>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</si>
  <si>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</si>
  <si>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</si>
  <si>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</si>
  <si>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</si>
  <si>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</si>
  <si>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</si>
  <si>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</si>
  <si>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</si>
  <si>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</si>
  <si>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</si>
  <si>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</si>
  <si>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</si>
  <si>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</si>
  <si>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</si>
  <si>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</si>
  <si>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</si>
  <si>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</si>
  <si>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</si>
  <si>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</si>
  <si>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</si>
  <si>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</si>
  <si>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</si>
  <si>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</si>
  <si>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</si>
  <si>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</si>
  <si>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</si>
  <si>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</si>
  <si>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</si>
  <si>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</si>
  <si>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</si>
  <si>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</si>
  <si>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</si>
  <si>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</si>
  <si>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</si>
  <si>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</si>
  <si>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</si>
  <si>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</si>
  <si>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</si>
  <si>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</si>
  <si>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</si>
  <si>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</si>
  <si>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</si>
  <si>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</si>
  <si>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</si>
  <si>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</si>
  <si>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</si>
  <si>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</si>
  <si>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</si>
  <si>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</si>
  <si>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</si>
  <si>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</si>
  <si>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</si>
  <si>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</si>
  <si>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</si>
  <si>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</si>
  <si>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</si>
  <si>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</si>
  <si>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</si>
  <si>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</si>
  <si>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91,78</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</si>
  <si>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</si>
  <si>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</si>
  <si>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</si>
  <si>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</si>
  <si>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</si>
  <si>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</si>
  <si>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</si>
  <si>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</si>
  <si>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</si>
  <si>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</si>
  <si>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</si>
  <si>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61,53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</si>
  <si>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</si>
  <si>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</si>
  <si>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</si>
  <si>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</si>
  <si>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</si>
  <si>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</si>
  <si>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</si>
  <si>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</si>
  <si>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</si>
  <si>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</si>
  <si>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</si>
  <si>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</si>
  <si>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</si>
  <si>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</si>
  <si>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</si>
  <si>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</si>
  <si>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</si>
  <si>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</si>
  <si>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</si>
  <si>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</si>
  <si>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</si>
  <si>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</si>
  <si>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</si>
  <si>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</si>
  <si>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</si>
  <si>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</si>
  <si>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</si>
  <si>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</si>
  <si>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</si>
  <si>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</si>
  <si>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</si>
  <si>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</si>
  <si>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</si>
  <si>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</si>
  <si>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</si>
  <si>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</si>
  <si>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</si>
  <si>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</si>
  <si>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</si>
  <si>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</si>
  <si>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</si>
  <si>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</si>
  <si>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</si>
  <si>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</si>
  <si>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</si>
  <si>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</si>
  <si>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</si>
  <si>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</si>
  <si>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</si>
  <si>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</si>
  <si>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</si>
  <si>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</si>
  <si>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</si>
  <si>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</si>
  <si>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</si>
  <si>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</si>
  <si>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</si>
  <si>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</si>
  <si>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</si>
  <si>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</si>
  <si>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</si>
  <si>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</si>
  <si>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</si>
  <si>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</si>
  <si>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</si>
  <si>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</si>
  <si>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</si>
  <si>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</si>
  <si>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</si>
  <si>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</si>
  <si>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</si>
  <si>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</si>
  <si>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</si>
  <si>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</si>
  <si>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</si>
  <si>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</si>
  <si>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</si>
  <si>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</si>
  <si>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</si>
  <si>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</si>
  <si>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</si>
  <si>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</si>
  <si>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</si>
  <si>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</si>
  <si>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</si>
  <si>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</si>
  <si>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</si>
  <si>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</si>
  <si>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</si>
  <si>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</si>
  <si>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</si>
  <si>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</si>
  <si>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</si>
  <si>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</si>
  <si>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</si>
  <si>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</si>
  <si>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</si>
  <si>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</si>
  <si>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</si>
  <si>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</si>
  <si>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</si>
  <si>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</si>
  <si>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</si>
  <si>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</si>
  <si>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</si>
  <si>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</si>
  <si>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</si>
  <si>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</si>
  <si>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</si>
  <si>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</si>
  <si>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</si>
  <si>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</si>
  <si>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</si>
  <si>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</si>
  <si>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</si>
  <si>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</si>
  <si>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</si>
  <si>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</si>
  <si>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</si>
  <si>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</si>
  <si>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</si>
  <si>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</si>
  <si>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</si>
  <si>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</si>
  <si>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</si>
  <si>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</si>
  <si>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</si>
  <si>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</si>
  <si>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</si>
  <si>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</si>
  <si>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</si>
  <si>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</si>
  <si>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</si>
  <si>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</si>
  <si>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</si>
  <si>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</si>
  <si>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</si>
  <si>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</si>
  <si>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</si>
  <si>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</si>
  <si>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</si>
  <si>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</si>
  <si>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</si>
  <si>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</si>
  <si>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</si>
  <si>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</si>
  <si>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</si>
  <si>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</si>
  <si>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</si>
  <si>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</si>
  <si>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</si>
  <si>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</si>
  <si>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</si>
  <si>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</si>
  <si>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</si>
  <si>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</si>
  <si>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</si>
  <si>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</si>
  <si>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</si>
  <si>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</si>
  <si>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</si>
  <si>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</si>
  <si>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</si>
  <si>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</si>
  <si>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</si>
  <si>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</si>
  <si>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</si>
  <si>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</si>
  <si>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</si>
  <si>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</si>
  <si>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</si>
  <si>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</si>
  <si>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</si>
  <si>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</si>
  <si>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</si>
  <si>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</si>
  <si>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</si>
  <si>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</si>
  <si>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</si>
  <si>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</si>
  <si>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</si>
  <si>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</si>
  <si>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</si>
  <si>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</si>
  <si>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</si>
  <si>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</si>
  <si>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</si>
  <si>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</si>
  <si>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</si>
  <si>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</si>
  <si>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</si>
  <si>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</si>
  <si>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</si>
  <si>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</si>
  <si>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</si>
  <si>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</si>
  <si>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</si>
  <si>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</si>
  <si>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</si>
  <si>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</si>
  <si>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</si>
  <si>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</si>
  <si>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</si>
  <si>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</si>
  <si>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</si>
  <si>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</si>
  <si>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</si>
  <si>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</si>
  <si>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</si>
  <si>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</si>
  <si>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</si>
  <si>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</si>
  <si>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</si>
  <si>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</si>
  <si>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</si>
  <si>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</si>
  <si>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</si>
  <si>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</si>
  <si>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</si>
  <si>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</si>
  <si>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</si>
  <si>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</si>
  <si>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</si>
  <si>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</si>
  <si>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</si>
  <si>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</si>
  <si>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</si>
  <si>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</si>
  <si>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</si>
  <si>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</si>
  <si>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</si>
  <si>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</si>
  <si>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</si>
  <si>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</si>
  <si>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</si>
  <si>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</si>
  <si>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</si>
  <si>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</si>
  <si>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</si>
  <si>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</si>
  <si>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</si>
  <si>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</si>
  <si>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</si>
  <si>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</si>
  <si>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</si>
  <si>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</si>
  <si>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</si>
  <si>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</si>
  <si>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</si>
  <si>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</si>
  <si>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</si>
  <si>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</si>
  <si>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</si>
  <si>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</si>
  <si>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</si>
  <si>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</si>
  <si>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</si>
  <si>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</si>
  <si>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</si>
  <si>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</si>
  <si>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</si>
  <si>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</si>
  <si>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</si>
  <si>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</si>
  <si>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</si>
  <si>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</si>
  <si>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</si>
  <si>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</si>
  <si>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</si>
  <si>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</si>
  <si>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</si>
  <si>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</si>
  <si>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</si>
  <si>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</si>
  <si>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</si>
  <si>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</si>
  <si>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</si>
  <si>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</si>
  <si>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</si>
  <si>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</si>
  <si>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</si>
  <si>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</si>
  <si>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</si>
  <si>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</si>
  <si>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</si>
  <si>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</si>
  <si>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</si>
  <si>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</si>
  <si>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</si>
  <si>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</si>
  <si>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</si>
  <si>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</si>
  <si>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</si>
  <si>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</si>
  <si>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</si>
  <si>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</si>
  <si>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</si>
  <si>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</si>
  <si>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</si>
  <si>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</si>
  <si>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</si>
  <si>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</si>
  <si>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</si>
  <si>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</si>
  <si>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</si>
  <si>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</si>
  <si>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</si>
  <si>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</si>
  <si>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</si>
  <si>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</si>
  <si>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</si>
  <si>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</si>
  <si>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</si>
  <si>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</si>
  <si>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</si>
  <si>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</si>
  <si>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</si>
  <si>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</si>
  <si>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</si>
  <si>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</si>
  <si>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</si>
  <si>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</si>
  <si>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</si>
  <si>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</si>
  <si>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</si>
  <si>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32,79</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</si>
  <si>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</si>
  <si>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</si>
  <si>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</si>
  <si>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</si>
  <si>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</si>
  <si>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</si>
  <si>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</si>
  <si>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</si>
  <si>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</si>
  <si>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</si>
  <si>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</si>
  <si>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</si>
  <si>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</si>
  <si>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</si>
  <si>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</si>
  <si>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</si>
  <si>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</si>
  <si>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</si>
  <si>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</si>
  <si>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</si>
  <si>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</si>
  <si>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</si>
  <si>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</si>
  <si>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</si>
  <si>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</si>
  <si>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</si>
  <si>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</si>
  <si>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</si>
  <si>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</si>
  <si>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</si>
  <si>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</si>
  <si>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</si>
  <si>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</si>
  <si>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</si>
  <si>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</si>
  <si>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</si>
  <si>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</si>
  <si>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</si>
  <si>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</si>
  <si>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</si>
  <si>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</si>
  <si>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</si>
  <si>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</si>
  <si>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</si>
  <si>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</si>
  <si>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</si>
  <si>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</si>
  <si>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</si>
  <si>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</si>
  <si>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</si>
  <si>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</si>
  <si>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</si>
  <si>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</si>
  <si>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</si>
  <si>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</si>
  <si>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</si>
  <si>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</si>
  <si>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</si>
  <si>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</si>
  <si>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</si>
  <si>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</si>
  <si>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</si>
  <si>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</si>
  <si>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</si>
  <si>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</si>
  <si>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</si>
  <si>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</si>
  <si>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</si>
  <si>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</si>
  <si>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</si>
  <si>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</si>
  <si>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</si>
  <si>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</si>
  <si>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</si>
  <si>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</si>
  <si>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</si>
  <si>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</si>
  <si>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</si>
  <si>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</si>
  <si>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</si>
  <si>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</si>
  <si>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</si>
  <si>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</si>
  <si>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</si>
  <si>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</si>
  <si>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</si>
  <si>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</si>
  <si>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</si>
  <si>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</si>
  <si>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</si>
  <si>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</si>
  <si>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</si>
  <si>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</si>
  <si>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</si>
  <si>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</si>
  <si>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</si>
  <si>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</si>
  <si>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</si>
  <si>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</si>
  <si>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</si>
  <si>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</si>
  <si>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</si>
  <si>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</si>
  <si>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</si>
  <si>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</si>
  <si>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</si>
  <si>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</si>
  <si>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</si>
  <si>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</si>
  <si>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</si>
  <si>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</si>
  <si>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</si>
  <si>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</si>
  <si>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</si>
  <si>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</si>
  <si>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</si>
  <si>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</si>
  <si>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</si>
  <si>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</si>
  <si>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</si>
  <si>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</si>
  <si>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</si>
  <si>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</si>
  <si>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</si>
  <si>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</si>
  <si>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</si>
  <si>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</si>
  <si>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</si>
  <si>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</si>
  <si>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</si>
  <si>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</si>
  <si>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</si>
  <si>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</si>
  <si>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</si>
  <si>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</si>
  <si>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</si>
  <si>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</si>
  <si>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</si>
  <si>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</si>
  <si>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</si>
  <si>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</si>
  <si>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</si>
  <si>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</si>
  <si>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</si>
  <si>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</si>
  <si>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</si>
  <si>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</si>
  <si>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</si>
  <si>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</si>
  <si>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</si>
  <si>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</si>
  <si>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</si>
  <si>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</si>
  <si>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</si>
  <si>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</si>
  <si>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</si>
  <si>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</si>
  <si>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</si>
  <si>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</si>
  <si>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</si>
  <si>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</si>
  <si>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</si>
  <si>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</si>
  <si>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</si>
  <si>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</si>
  <si>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</si>
  <si>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</si>
  <si>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</si>
  <si>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</si>
  <si>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</si>
  <si>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</si>
  <si>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</si>
  <si>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</si>
  <si>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</si>
  <si>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</si>
  <si>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</si>
  <si>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</si>
  <si>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</si>
  <si>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</si>
  <si>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</si>
  <si>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</si>
  <si>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</si>
  <si>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</si>
  <si>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</si>
  <si>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</si>
  <si>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</si>
  <si>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</si>
  <si>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</si>
  <si>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</si>
  <si>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</si>
  <si>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</si>
  <si>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</si>
  <si>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</si>
  <si>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</si>
  <si>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</si>
  <si>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</si>
  <si>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</si>
  <si>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</si>
  <si>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</si>
  <si>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</si>
  <si>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</si>
  <si>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</si>
  <si>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</si>
  <si>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</si>
  <si>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</si>
  <si>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</si>
  <si>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</si>
  <si>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</si>
  <si>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</si>
  <si>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</si>
  <si>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</si>
  <si>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</si>
  <si>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</si>
  <si>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</si>
  <si>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</si>
  <si>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</si>
  <si>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</si>
  <si>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</si>
  <si>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</si>
  <si>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</si>
  <si>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</si>
  <si>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</si>
  <si>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</si>
  <si>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</si>
  <si>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</si>
  <si>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</si>
  <si>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</si>
  <si>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</si>
  <si>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</si>
  <si>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</si>
  <si>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</si>
  <si>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</si>
  <si>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</si>
  <si>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</si>
  <si>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</si>
  <si>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</si>
  <si>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</si>
  <si>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</si>
  <si>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</si>
  <si>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</si>
  <si>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</si>
  <si>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</si>
  <si>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</si>
  <si>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</si>
  <si>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</si>
  <si>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</si>
  <si>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</si>
  <si>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</si>
  <si>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</si>
  <si>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</si>
  <si>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12,40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</si>
  <si>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</si>
  <si>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</si>
  <si>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</si>
  <si>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</si>
  <si>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</si>
  <si>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</si>
  <si>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</si>
  <si>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</si>
  <si>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</si>
  <si>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</si>
  <si>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</si>
  <si>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</si>
  <si>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</si>
  <si>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</si>
  <si>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</si>
  <si>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</si>
  <si>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</si>
  <si>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</si>
  <si>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</si>
  <si>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</si>
  <si>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</si>
  <si>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</si>
  <si>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</si>
  <si>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</si>
  <si>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</si>
  <si>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</si>
  <si>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</si>
  <si>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</si>
  <si>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</si>
  <si>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</si>
  <si>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</si>
  <si>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13,99</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</si>
  <si>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</si>
  <si>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</si>
  <si>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</si>
  <si>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</si>
  <si>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</si>
  <si>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</si>
  <si>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</si>
  <si>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</si>
  <si>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</si>
  <si>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</si>
  <si>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</si>
  <si>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</si>
  <si>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</si>
  <si>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</si>
  <si>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</si>
  <si>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</si>
  <si>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</si>
  <si>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</si>
  <si>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</si>
  <si>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</si>
  <si>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</si>
  <si>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</si>
  <si>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</si>
  <si>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</si>
  <si>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</si>
  <si>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</si>
  <si>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</si>
  <si>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</si>
  <si>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</si>
  <si>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</si>
  <si>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</si>
  <si>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</si>
  <si>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</si>
  <si>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</si>
  <si>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</si>
  <si>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</si>
  <si>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</si>
  <si>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</si>
  <si>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</si>
  <si>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</si>
  <si>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</si>
  <si>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</si>
  <si>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</si>
  <si>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67,47</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</si>
  <si>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</si>
  <si>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</si>
  <si>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</si>
  <si>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</si>
  <si>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</si>
  <si>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</si>
  <si>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</si>
  <si>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</si>
  <si>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</si>
  <si>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</si>
  <si>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</si>
  <si>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</si>
  <si>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</si>
  <si>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</si>
  <si>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</si>
  <si>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</si>
  <si>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</si>
  <si>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</si>
  <si>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</si>
  <si>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</si>
  <si>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</si>
  <si>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</si>
  <si>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</si>
  <si>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</si>
  <si>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</si>
  <si>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</si>
  <si>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</si>
  <si>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</si>
  <si>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</si>
  <si>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</si>
  <si>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</si>
  <si>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</si>
  <si>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</si>
  <si>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</si>
  <si>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</si>
  <si>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</si>
  <si>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</si>
  <si>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</si>
  <si>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</si>
  <si>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</si>
  <si>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</si>
  <si>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</si>
  <si>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</si>
  <si>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</si>
  <si>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</si>
  <si>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</si>
  <si>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</si>
  <si>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</si>
  <si>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</si>
  <si>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</si>
  <si>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</si>
  <si>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</si>
  <si>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</si>
  <si>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</si>
  <si>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</si>
  <si>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</si>
  <si>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</si>
  <si>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</si>
  <si>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</si>
  <si>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</si>
  <si>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</si>
  <si>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</si>
  <si>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</si>
  <si>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</si>
  <si>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</si>
  <si>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</si>
  <si>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</si>
  <si>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</si>
  <si>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</si>
  <si>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</si>
  <si>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</si>
  <si>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</si>
  <si>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</si>
  <si>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</si>
  <si>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</si>
  <si>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</si>
  <si>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</si>
  <si>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</si>
  <si>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</si>
  <si>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</si>
  <si>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</si>
  <si>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</si>
  <si>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</si>
  <si>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</si>
  <si>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</si>
  <si>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</si>
  <si>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</si>
  <si>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</si>
  <si>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</si>
  <si>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</si>
  <si>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</si>
  <si>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</si>
  <si>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</si>
  <si>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</si>
  <si>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</si>
  <si>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</si>
  <si>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</si>
  <si>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</si>
  <si>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</si>
  <si>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</si>
  <si>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</si>
  <si>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</si>
  <si>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</si>
  <si>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</si>
  <si>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</si>
  <si>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</si>
  <si>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</si>
  <si>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</si>
  <si>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</si>
  <si>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</si>
  <si>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</si>
  <si>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</si>
  <si>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</si>
  <si>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</si>
  <si>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</si>
  <si>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</si>
  <si>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</si>
  <si>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</si>
  <si>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</si>
  <si>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</si>
  <si>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</si>
  <si>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</si>
  <si>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</si>
  <si>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</si>
  <si>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</si>
  <si>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</si>
  <si>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</si>
  <si>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</si>
  <si>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</si>
  <si>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</si>
  <si>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</si>
  <si>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</si>
  <si>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</si>
  <si>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</si>
  <si>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</si>
  <si>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</si>
  <si>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</si>
  <si>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</si>
  <si>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</si>
  <si>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</si>
  <si>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</si>
  <si>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</si>
  <si>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</si>
  <si>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</si>
  <si>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</si>
  <si>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</si>
  <si>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</si>
  <si>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</si>
  <si>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</si>
  <si>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</si>
  <si>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</si>
  <si>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</si>
  <si>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</si>
  <si>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</si>
  <si>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</si>
  <si>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</si>
  <si>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</si>
  <si>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</si>
  <si>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</si>
  <si>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</si>
  <si>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</si>
  <si>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</si>
  <si>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</si>
  <si>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</si>
  <si>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</si>
  <si>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</si>
  <si>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</si>
  <si>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</si>
  <si>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</si>
  <si>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</si>
  <si>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</si>
  <si>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</si>
  <si>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</si>
  <si>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</si>
  <si>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</si>
  <si>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</si>
  <si>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</si>
  <si>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</si>
  <si>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</si>
  <si>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</si>
  <si>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</si>
  <si>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</si>
  <si>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</si>
  <si>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</si>
  <si>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</si>
  <si>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</si>
  <si>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</si>
  <si>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</si>
  <si>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</si>
  <si>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</si>
  <si>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</si>
  <si>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</si>
  <si>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</si>
  <si>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</si>
  <si>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10,32</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</si>
  <si>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</si>
  <si>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</si>
  <si>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</si>
  <si>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</si>
  <si>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</si>
  <si>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</si>
  <si>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</si>
  <si>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</si>
  <si>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</si>
  <si>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</si>
  <si>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</si>
  <si>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</si>
  <si>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</si>
  <si>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</si>
  <si>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</si>
  <si>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</si>
  <si>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</si>
  <si>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</si>
  <si>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</si>
  <si>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</si>
  <si>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</si>
  <si>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</si>
  <si>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</si>
  <si>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9,35</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</si>
  <si>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</si>
  <si>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</si>
  <si>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</si>
  <si>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</si>
  <si>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</si>
  <si>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</si>
  <si>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</si>
  <si>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</si>
  <si>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7,05</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</si>
  <si>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</si>
  <si>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</si>
  <si>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</si>
  <si>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</si>
  <si>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</si>
  <si>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</si>
  <si>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</si>
  <si>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</si>
  <si>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</si>
  <si>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</si>
  <si>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</si>
  <si>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</si>
  <si>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</si>
  <si>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10,45</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</si>
  <si>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</si>
  <si>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</si>
  <si>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</si>
  <si>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</si>
  <si>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</si>
  <si>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</si>
  <si>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</si>
  <si>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</si>
  <si>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</si>
  <si>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</si>
  <si>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</si>
  <si>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</si>
  <si>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</si>
  <si>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</si>
  <si>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</si>
  <si>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</si>
  <si>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</si>
  <si>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</si>
  <si>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</si>
  <si>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</si>
  <si>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</si>
  <si>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</si>
  <si>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</si>
  <si>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24,70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</si>
  <si>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</si>
  <si>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</si>
  <si>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</si>
  <si>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</si>
  <si>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</si>
  <si>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</si>
  <si>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</si>
  <si>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</si>
  <si>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</si>
  <si>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</si>
  <si>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</si>
  <si>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</si>
  <si>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</si>
  <si>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</si>
  <si>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</si>
  <si>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</si>
  <si>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</si>
  <si>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</si>
  <si>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</si>
  <si>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</si>
  <si>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</si>
  <si>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</si>
  <si>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</si>
  <si>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16,29</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</si>
  <si>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</si>
  <si>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</si>
  <si>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</si>
  <si>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</si>
  <si>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</si>
  <si>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</si>
  <si>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</si>
  <si>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</si>
  <si>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</si>
  <si>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</si>
  <si>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</si>
  <si>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</si>
  <si>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</si>
  <si>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</si>
  <si>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</si>
  <si>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</si>
  <si>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</si>
  <si>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</si>
  <si>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</si>
  <si>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</si>
  <si>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</si>
  <si>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</si>
  <si>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</si>
  <si>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</si>
  <si>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</si>
  <si>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</si>
  <si>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</si>
  <si>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</si>
  <si>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</si>
  <si>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</si>
  <si>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</si>
  <si>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</si>
  <si>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</si>
  <si>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</si>
  <si>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</si>
  <si>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</si>
  <si>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</si>
  <si>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</si>
  <si>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</si>
  <si>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</si>
  <si>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</si>
  <si>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</si>
  <si>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</si>
  <si>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</si>
  <si>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</si>
  <si>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</si>
  <si>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</si>
  <si>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</si>
  <si>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</si>
  <si>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</si>
  <si>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</si>
  <si>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</si>
  <si>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</si>
  <si>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</si>
  <si>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</si>
  <si>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</si>
  <si>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</si>
  <si>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</si>
  <si>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</si>
  <si>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</si>
  <si>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</si>
  <si>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</si>
  <si>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</si>
  <si>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</si>
  <si>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</si>
  <si>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</si>
  <si>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</si>
  <si>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</si>
  <si>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</si>
  <si>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</si>
  <si>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</si>
  <si>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</si>
  <si>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</si>
  <si>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</si>
  <si>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</si>
  <si>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</si>
  <si>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</si>
  <si>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</si>
  <si>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</si>
  <si>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</si>
  <si>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</si>
  <si>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</si>
  <si>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</si>
  <si>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</si>
  <si>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28,93</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</si>
  <si>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</si>
  <si>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</si>
  <si>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</si>
  <si>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</si>
  <si>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</si>
  <si>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</si>
  <si>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</si>
  <si>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32,95</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</si>
  <si>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</si>
  <si>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</si>
  <si>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</si>
  <si>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25,19</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</si>
  <si>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</si>
  <si>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</si>
  <si>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</si>
  <si>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</si>
  <si>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</si>
  <si>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</si>
  <si>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</si>
  <si>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</si>
  <si>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</si>
  <si>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</si>
  <si>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</si>
  <si>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</si>
  <si>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</si>
  <si>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</si>
  <si>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</si>
  <si>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</si>
  <si>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</si>
  <si>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</si>
  <si>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</si>
  <si>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</si>
  <si>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</si>
  <si>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</si>
  <si>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</si>
  <si>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</si>
  <si>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</si>
  <si>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</si>
  <si>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</si>
  <si>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</si>
  <si>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</si>
  <si>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</si>
  <si>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</si>
  <si>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</si>
  <si>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</si>
  <si>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</si>
  <si>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</si>
  <si>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</si>
  <si>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</si>
  <si>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</si>
  <si>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</si>
  <si>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</si>
  <si>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</si>
  <si>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</si>
  <si>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</si>
  <si>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</si>
  <si>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</si>
  <si>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</si>
  <si>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</si>
  <si>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</si>
  <si>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</si>
  <si>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</si>
  <si>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</si>
  <si>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</si>
  <si>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</si>
  <si>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</si>
  <si>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</si>
  <si>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</si>
  <si>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</si>
  <si>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</si>
  <si>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</si>
  <si>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</si>
  <si>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</si>
  <si>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13,67</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</si>
  <si>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</si>
  <si>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</si>
  <si>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</si>
  <si>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</si>
  <si>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</si>
  <si>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</si>
  <si>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</si>
  <si>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</si>
  <si>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</si>
  <si>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</si>
  <si>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</si>
  <si>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</si>
  <si>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</si>
  <si>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</si>
  <si>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</si>
  <si>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</si>
  <si>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</si>
  <si>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</si>
  <si>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</si>
  <si>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</si>
  <si>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</si>
  <si>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</si>
  <si>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</si>
  <si>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</si>
  <si>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</si>
  <si>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</si>
  <si>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</si>
  <si>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</si>
  <si>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</si>
  <si>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</si>
  <si>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</si>
  <si>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</si>
  <si>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</si>
  <si>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</si>
  <si>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</si>
  <si>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</si>
  <si>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</si>
  <si>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</si>
  <si>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</si>
  <si>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</si>
  <si>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</si>
  <si>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</si>
  <si>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</si>
  <si>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</si>
  <si>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</si>
  <si>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</si>
  <si>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</si>
  <si>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</si>
  <si>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</si>
  <si>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</si>
  <si>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</si>
  <si>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</si>
  <si>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</si>
  <si>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</si>
  <si>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</si>
  <si>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</si>
  <si>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</si>
  <si>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</si>
  <si>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</si>
  <si>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</si>
  <si>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</si>
  <si>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</si>
  <si>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</si>
  <si>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</si>
  <si>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</si>
  <si>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</si>
  <si>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</si>
  <si>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</si>
  <si>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</si>
  <si>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</si>
  <si>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</si>
  <si>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</si>
  <si>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</si>
  <si>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</si>
  <si>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</si>
  <si>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</si>
  <si>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</si>
  <si>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</si>
  <si>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</si>
  <si>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10,64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</si>
  <si>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</si>
  <si>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</si>
  <si>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11,50</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</si>
  <si>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</si>
  <si>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</si>
  <si>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</si>
  <si>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</si>
  <si>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</si>
  <si>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</si>
  <si>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</si>
  <si>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</si>
  <si>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</si>
  <si>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</si>
  <si>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</si>
  <si>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</si>
  <si>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</si>
  <si>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</si>
  <si>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20,35</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</si>
  <si>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</si>
  <si>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</si>
  <si>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16,92</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</si>
  <si>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</si>
  <si>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</si>
  <si>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</si>
  <si>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</si>
  <si>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</si>
  <si>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</si>
  <si>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</si>
  <si>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</si>
  <si>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10,86</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</si>
  <si>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</si>
  <si>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</si>
  <si>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</si>
  <si>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</si>
  <si>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</si>
  <si>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</si>
  <si>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</si>
  <si>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</si>
  <si>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</si>
  <si>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10,57</t>
  </si>
  <si>
    <t>LUVA PARA ELETRODUTO, PVC, ROSCÁVEL, DN 40 MM (1 1/4"), PARA CIRCUITOS TERMINAIS, INSTALADA EM LAJE - FORNECIMENTO E INSTALAÇÃO. AF_03/2023</t>
  </si>
  <si>
    <t>13,44</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</si>
  <si>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</si>
  <si>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</si>
  <si>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</si>
  <si>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</si>
  <si>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</si>
  <si>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</si>
  <si>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</si>
  <si>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</si>
  <si>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</si>
  <si>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</si>
  <si>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</si>
  <si>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</si>
  <si>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</si>
  <si>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</si>
  <si>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</si>
  <si>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</si>
  <si>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</si>
  <si>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</si>
  <si>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</si>
  <si>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</si>
  <si>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</si>
  <si>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</si>
  <si>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</si>
  <si>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</si>
  <si>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</si>
  <si>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</si>
  <si>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</si>
  <si>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</si>
  <si>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32,34</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</si>
  <si>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</si>
  <si>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</si>
  <si>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</si>
  <si>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</si>
  <si>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</si>
  <si>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</si>
  <si>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</si>
  <si>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</si>
  <si>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</si>
  <si>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</si>
  <si>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</si>
  <si>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</si>
  <si>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</si>
  <si>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</si>
  <si>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</si>
  <si>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</si>
  <si>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</si>
  <si>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</si>
  <si>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</si>
  <si>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</si>
  <si>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</si>
  <si>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</si>
  <si>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</si>
  <si>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</si>
  <si>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</si>
  <si>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24,90</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</si>
  <si>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</si>
  <si>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</si>
  <si>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</si>
  <si>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</si>
  <si>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</si>
  <si>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</si>
  <si>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</si>
  <si>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</si>
  <si>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</si>
  <si>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</si>
  <si>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</si>
  <si>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</si>
  <si>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</si>
  <si>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</si>
  <si>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</si>
  <si>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</si>
  <si>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</si>
  <si>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</si>
  <si>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</si>
  <si>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</si>
  <si>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</si>
  <si>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</si>
  <si>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</si>
  <si>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</si>
  <si>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</si>
  <si>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</si>
  <si>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</si>
  <si>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</si>
  <si>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</si>
  <si>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</si>
  <si>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</si>
  <si>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</si>
  <si>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</si>
  <si>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</si>
  <si>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</si>
  <si>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</si>
  <si>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</si>
  <si>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</si>
  <si>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</si>
  <si>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</si>
  <si>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</si>
  <si>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</si>
  <si>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</si>
  <si>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</si>
  <si>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</si>
  <si>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</si>
  <si>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</si>
  <si>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</si>
  <si>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</si>
  <si>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</si>
  <si>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</si>
  <si>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</si>
  <si>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</si>
  <si>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</si>
  <si>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</si>
  <si>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</si>
  <si>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</si>
  <si>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32,00</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</si>
  <si>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</si>
  <si>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</si>
  <si>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</si>
  <si>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</si>
  <si>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24,43</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</si>
  <si>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</si>
  <si>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</si>
  <si>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</si>
  <si>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</si>
  <si>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</si>
  <si>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</si>
  <si>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</si>
  <si>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</si>
  <si>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</si>
  <si>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</si>
  <si>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</si>
  <si>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</si>
  <si>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</si>
  <si>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</si>
  <si>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</si>
  <si>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</si>
  <si>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</si>
  <si>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</si>
  <si>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</si>
  <si>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</si>
  <si>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</si>
  <si>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</si>
  <si>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</si>
  <si>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</si>
  <si>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</si>
  <si>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</si>
  <si>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</si>
  <si>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</si>
  <si>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31,83</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</si>
  <si>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</si>
  <si>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</si>
  <si>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</si>
  <si>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</si>
  <si>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</si>
  <si>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</si>
  <si>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</si>
  <si>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</si>
  <si>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</si>
  <si>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</si>
  <si>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</si>
  <si>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</si>
  <si>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</si>
  <si>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</si>
  <si>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</si>
  <si>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</si>
  <si>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</si>
  <si>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</si>
  <si>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</si>
  <si>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</si>
  <si>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</si>
  <si>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</si>
  <si>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</si>
  <si>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</si>
  <si>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</si>
  <si>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</si>
  <si>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</si>
  <si>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</si>
  <si>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</si>
  <si>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</si>
  <si>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</si>
  <si>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</si>
  <si>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</si>
  <si>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</si>
  <si>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</si>
  <si>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</si>
  <si>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</si>
  <si>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</si>
  <si>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</si>
  <si>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</si>
  <si>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</si>
  <si>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</si>
  <si>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</si>
  <si>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</si>
  <si>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</si>
  <si>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</si>
  <si>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</si>
  <si>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</si>
  <si>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</si>
  <si>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</si>
  <si>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</si>
  <si>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</si>
  <si>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</si>
  <si>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</si>
  <si>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</si>
  <si>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</si>
  <si>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</si>
  <si>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</si>
  <si>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22,98</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</si>
  <si>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</si>
  <si>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</si>
  <si>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</si>
  <si>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</si>
  <si>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</si>
  <si>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</si>
  <si>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</si>
  <si>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</si>
  <si>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</si>
  <si>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</si>
  <si>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</si>
  <si>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</si>
  <si>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</si>
  <si>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</si>
  <si>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</si>
  <si>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</si>
  <si>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</si>
  <si>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</si>
  <si>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</si>
  <si>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</si>
  <si>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</si>
  <si>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</si>
  <si>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</si>
  <si>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</si>
  <si>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</si>
  <si>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</si>
  <si>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</si>
  <si>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</si>
  <si>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</si>
  <si>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</si>
  <si>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</si>
  <si>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</si>
  <si>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</si>
  <si>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</si>
  <si>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</si>
  <si>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</si>
  <si>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</si>
  <si>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</si>
  <si>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</si>
  <si>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</si>
  <si>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</si>
  <si>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</si>
  <si>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</si>
  <si>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</si>
  <si>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</si>
  <si>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</si>
  <si>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</si>
  <si>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</si>
  <si>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</si>
  <si>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</si>
  <si>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</si>
  <si>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</si>
  <si>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</si>
  <si>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</si>
  <si>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</si>
  <si>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</si>
  <si>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</si>
  <si>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</si>
  <si>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</si>
  <si>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</si>
  <si>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</si>
  <si>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</si>
  <si>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</si>
  <si>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</si>
  <si>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</si>
  <si>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</si>
  <si>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</si>
  <si>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</si>
  <si>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</si>
  <si>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</si>
  <si>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</si>
  <si>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</si>
  <si>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</si>
  <si>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</si>
  <si>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</si>
  <si>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</si>
  <si>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</si>
  <si>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</si>
  <si>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</si>
  <si>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</si>
  <si>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</si>
  <si>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</si>
  <si>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</si>
  <si>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</si>
  <si>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</si>
  <si>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</si>
  <si>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</si>
  <si>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</si>
  <si>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</si>
  <si>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</si>
  <si>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</si>
  <si>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</si>
  <si>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</si>
  <si>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</si>
  <si>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</si>
  <si>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</si>
  <si>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</si>
  <si>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</si>
  <si>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</si>
  <si>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</si>
  <si>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</si>
  <si>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</si>
  <si>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</si>
  <si>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</si>
  <si>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</si>
  <si>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</si>
  <si>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</si>
  <si>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</si>
  <si>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</si>
  <si>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</si>
  <si>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</si>
  <si>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</si>
  <si>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</si>
  <si>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</si>
  <si>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</si>
  <si>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</si>
  <si>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</si>
  <si>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</si>
  <si>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</si>
  <si>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</si>
  <si>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</si>
  <si>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</si>
  <si>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</si>
  <si>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</si>
  <si>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</si>
  <si>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</si>
  <si>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</si>
  <si>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</si>
  <si>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</si>
  <si>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</si>
  <si>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</si>
  <si>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</si>
  <si>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</si>
  <si>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</si>
  <si>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</si>
  <si>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</si>
  <si>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</si>
  <si>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</si>
  <si>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</si>
  <si>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</si>
  <si>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</si>
  <si>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</si>
  <si>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</si>
  <si>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</si>
  <si>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</si>
  <si>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</si>
  <si>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</si>
  <si>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</si>
  <si>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</si>
  <si>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</si>
  <si>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</si>
  <si>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</si>
  <si>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</si>
  <si>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</si>
  <si>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</si>
  <si>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</si>
  <si>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</si>
  <si>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</si>
  <si>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</si>
  <si>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</si>
  <si>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</si>
  <si>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</si>
  <si>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</si>
  <si>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</si>
  <si>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</si>
  <si>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</si>
  <si>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</si>
  <si>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</si>
  <si>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</si>
  <si>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</si>
  <si>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</si>
  <si>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</si>
  <si>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</si>
  <si>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</si>
  <si>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</si>
  <si>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</si>
  <si>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</si>
  <si>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</si>
  <si>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</si>
  <si>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</si>
  <si>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</si>
  <si>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</si>
  <si>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</si>
  <si>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</si>
  <si>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</si>
  <si>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</si>
  <si>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</si>
  <si>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</si>
  <si>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</si>
  <si>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</si>
  <si>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</si>
  <si>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</si>
  <si>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</si>
  <si>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</si>
  <si>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</si>
  <si>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</si>
  <si>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</si>
  <si>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</si>
  <si>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</si>
  <si>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</si>
  <si>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</si>
  <si>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</si>
  <si>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</si>
  <si>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</si>
  <si>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</si>
  <si>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</si>
  <si>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</si>
  <si>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</si>
  <si>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</si>
  <si>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</si>
  <si>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</si>
  <si>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</si>
  <si>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</si>
  <si>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</si>
  <si>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</si>
  <si>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</si>
  <si>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</si>
  <si>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</si>
  <si>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</si>
  <si>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</si>
  <si>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</si>
  <si>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</si>
  <si>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</si>
  <si>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</si>
  <si>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</si>
  <si>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</si>
  <si>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</si>
  <si>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</si>
  <si>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</si>
  <si>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</si>
  <si>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</si>
  <si>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</si>
  <si>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</si>
  <si>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</si>
  <si>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</si>
  <si>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</si>
  <si>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</si>
  <si>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</si>
  <si>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</si>
  <si>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</si>
  <si>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</si>
  <si>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</si>
  <si>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</si>
  <si>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</si>
  <si>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18,72</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</si>
  <si>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</si>
  <si>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</si>
  <si>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</si>
  <si>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</si>
  <si>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</si>
  <si>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</si>
  <si>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</si>
  <si>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</si>
  <si>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</si>
  <si>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</si>
  <si>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</si>
  <si>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</si>
  <si>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</si>
  <si>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</si>
  <si>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</si>
  <si>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</si>
  <si>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</si>
  <si>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</si>
  <si>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</si>
  <si>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3,12</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</si>
  <si>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</si>
  <si>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</si>
  <si>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</si>
  <si>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</si>
  <si>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</si>
  <si>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</si>
  <si>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</si>
  <si>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</si>
  <si>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</si>
  <si>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</si>
  <si>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</si>
  <si>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</si>
  <si>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</si>
  <si>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</si>
  <si>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</si>
  <si>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</si>
  <si>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</si>
  <si>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</si>
  <si>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</si>
  <si>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</si>
  <si>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</si>
  <si>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</si>
  <si>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</si>
  <si>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</si>
  <si>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7,37</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</si>
  <si>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</si>
  <si>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</si>
  <si>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</si>
  <si>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</si>
  <si>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</si>
  <si>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</si>
  <si>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</si>
  <si>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</si>
  <si>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</si>
  <si>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</si>
  <si>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</si>
  <si>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</si>
  <si>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</si>
  <si>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</si>
  <si>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</si>
  <si>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</si>
  <si>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</si>
  <si>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</si>
  <si>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</si>
  <si>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</si>
  <si>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</si>
  <si>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17,58</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</si>
  <si>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</si>
  <si>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</si>
  <si>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</si>
  <si>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</si>
  <si>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</si>
  <si>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</si>
  <si>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</si>
  <si>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</si>
  <si>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15,06</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</si>
  <si>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</si>
  <si>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</si>
  <si>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</si>
  <si>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43,12</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</si>
  <si>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</si>
  <si>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</si>
  <si>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</si>
  <si>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</si>
  <si>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</si>
  <si>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</si>
  <si>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</si>
  <si>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</si>
  <si>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</si>
  <si>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</si>
  <si>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</si>
  <si>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</si>
  <si>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</si>
  <si>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</si>
  <si>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</si>
  <si>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</si>
  <si>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</si>
  <si>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</si>
  <si>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</si>
  <si>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</si>
  <si>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</si>
  <si>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</si>
  <si>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</si>
  <si>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</si>
  <si>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</si>
  <si>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</si>
  <si>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</si>
  <si>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</si>
  <si>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</si>
  <si>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</si>
  <si>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</si>
  <si>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</si>
  <si>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</si>
  <si>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</si>
  <si>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</si>
  <si>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</si>
  <si>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</si>
  <si>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</si>
  <si>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</si>
  <si>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</si>
  <si>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</si>
  <si>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</si>
  <si>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</si>
  <si>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10,25</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</si>
  <si>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</si>
  <si>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</si>
  <si>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</si>
  <si>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</si>
  <si>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</si>
  <si>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</si>
  <si>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</si>
  <si>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</si>
  <si>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</si>
  <si>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</si>
  <si>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</si>
  <si>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</si>
  <si>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</si>
  <si>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</si>
  <si>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</si>
  <si>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12,28</t>
  </si>
  <si>
    <t>14,14</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</si>
  <si>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</si>
  <si>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</si>
  <si>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</si>
  <si>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</si>
  <si>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</si>
  <si>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</si>
  <si>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</si>
  <si>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</si>
  <si>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</si>
  <si>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</si>
  <si>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</si>
  <si>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</si>
  <si>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</si>
  <si>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</si>
  <si>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</si>
  <si>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</si>
  <si>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</si>
  <si>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</si>
  <si>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</si>
  <si>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</si>
  <si>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</si>
  <si>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</si>
  <si>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25,58</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</si>
  <si>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</si>
  <si>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</si>
  <si>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</si>
  <si>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</si>
  <si>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</si>
  <si>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</si>
  <si>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</si>
  <si>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</si>
  <si>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</si>
  <si>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</si>
  <si>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</si>
  <si>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</si>
  <si>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</si>
  <si>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</si>
  <si>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</si>
  <si>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</si>
  <si>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</si>
  <si>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</si>
  <si>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</si>
  <si>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</si>
  <si>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</si>
  <si>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</si>
  <si>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</si>
  <si>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</si>
  <si>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</si>
  <si>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</si>
  <si>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</si>
  <si>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</si>
  <si>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</si>
  <si>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</si>
  <si>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</si>
  <si>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</si>
  <si>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</si>
  <si>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</si>
  <si>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</si>
  <si>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</si>
  <si>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</si>
  <si>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</si>
  <si>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</si>
  <si>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</si>
  <si>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</si>
  <si>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</si>
  <si>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</si>
  <si>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</si>
  <si>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</si>
  <si>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</si>
  <si>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</si>
  <si>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</si>
  <si>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</si>
  <si>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</si>
  <si>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</si>
  <si>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</si>
  <si>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</si>
  <si>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</si>
  <si>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</si>
  <si>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</si>
  <si>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</si>
  <si>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</si>
  <si>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</si>
  <si>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</si>
  <si>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</si>
  <si>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</si>
  <si>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</si>
  <si>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</si>
  <si>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</si>
  <si>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</si>
  <si>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19,50</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</si>
  <si>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</si>
  <si>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</si>
  <si>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</si>
  <si>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</si>
  <si>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</si>
  <si>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</si>
  <si>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</si>
  <si>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</si>
  <si>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</si>
  <si>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</si>
  <si>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</si>
  <si>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</si>
  <si>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</si>
  <si>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</si>
  <si>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</si>
  <si>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</si>
  <si>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</si>
  <si>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</si>
  <si>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</si>
  <si>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</si>
  <si>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</si>
  <si>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</si>
  <si>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58,31</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</si>
  <si>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</si>
  <si>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</si>
  <si>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</si>
  <si>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</si>
  <si>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25,22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</si>
  <si>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</si>
  <si>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</si>
  <si>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</si>
  <si>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</si>
  <si>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</si>
  <si>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</si>
  <si>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</si>
  <si>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</si>
  <si>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</si>
  <si>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</si>
  <si>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</si>
  <si>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</si>
  <si>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</si>
  <si>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</si>
  <si>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</si>
  <si>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</si>
  <si>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</si>
  <si>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</si>
  <si>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23,87</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</si>
  <si>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</si>
  <si>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</si>
  <si>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</si>
  <si>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</si>
  <si>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</si>
  <si>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</si>
  <si>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</si>
  <si>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</si>
  <si>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</si>
  <si>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</si>
  <si>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</si>
  <si>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</si>
  <si>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</si>
  <si>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</si>
  <si>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</si>
  <si>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</si>
  <si>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</si>
  <si>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</si>
  <si>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</si>
  <si>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</si>
  <si>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</si>
  <si>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</si>
  <si>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</si>
  <si>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</si>
  <si>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</si>
  <si>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</si>
  <si>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</si>
  <si>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</si>
  <si>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</si>
  <si>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</si>
  <si>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</si>
  <si>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</si>
  <si>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</si>
  <si>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</si>
  <si>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</si>
  <si>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</si>
  <si>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</si>
  <si>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</si>
  <si>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</si>
  <si>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</si>
  <si>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</si>
  <si>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</si>
  <si>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</si>
  <si>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</si>
  <si>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</si>
  <si>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</si>
  <si>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</si>
  <si>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</si>
  <si>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</si>
  <si>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</si>
  <si>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</si>
  <si>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</si>
  <si>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</si>
  <si>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</si>
  <si>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</si>
  <si>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</si>
  <si>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</si>
  <si>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</si>
  <si>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</si>
  <si>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</si>
  <si>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</si>
  <si>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</si>
  <si>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</si>
  <si>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</si>
  <si>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40,86</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</si>
  <si>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</si>
  <si>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</si>
  <si>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</si>
  <si>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</si>
  <si>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</si>
  <si>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</si>
  <si>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</si>
  <si>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</si>
  <si>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</si>
  <si>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</si>
  <si>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</si>
  <si>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</si>
  <si>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</si>
  <si>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</si>
  <si>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</si>
  <si>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</si>
  <si>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</si>
  <si>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</si>
  <si>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</si>
  <si>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</si>
  <si>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</si>
  <si>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</si>
  <si>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22,23</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</si>
  <si>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</si>
  <si>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</si>
  <si>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</si>
  <si>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</si>
  <si>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</si>
  <si>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</si>
  <si>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</si>
  <si>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</si>
  <si>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</si>
  <si>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</si>
  <si>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</si>
  <si>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17,69</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</si>
  <si>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</si>
  <si>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</si>
  <si>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</si>
  <si>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</si>
  <si>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</si>
  <si>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</si>
  <si>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</si>
  <si>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</si>
  <si>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</si>
  <si>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</si>
  <si>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</si>
  <si>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</si>
  <si>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</si>
  <si>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</si>
  <si>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</si>
  <si>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</si>
  <si>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</si>
  <si>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</si>
  <si>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</si>
  <si>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</si>
  <si>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</si>
  <si>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</si>
  <si>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</si>
  <si>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</si>
  <si>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</si>
  <si>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25,29</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</si>
  <si>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</si>
  <si>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</si>
  <si>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</si>
  <si>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</si>
  <si>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</si>
  <si>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</si>
  <si>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</si>
  <si>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</si>
  <si>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</si>
  <si>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</si>
  <si>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</si>
  <si>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</si>
  <si>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</si>
  <si>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</si>
  <si>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</si>
  <si>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</si>
  <si>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</si>
  <si>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</si>
  <si>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</si>
  <si>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15,69</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</si>
  <si>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</si>
  <si>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</si>
  <si>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</si>
  <si>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</si>
  <si>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</si>
  <si>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</si>
  <si>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</si>
  <si>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</si>
  <si>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</si>
  <si>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</si>
  <si>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</si>
  <si>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</si>
  <si>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</si>
  <si>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</si>
  <si>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</si>
  <si>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</si>
  <si>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</si>
  <si>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</si>
  <si>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</si>
  <si>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</si>
  <si>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</si>
  <si>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</si>
  <si>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11,97</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</si>
  <si>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</si>
  <si>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</si>
  <si>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</si>
  <si>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</si>
  <si>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</si>
  <si>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</si>
  <si>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</si>
  <si>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</si>
  <si>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</si>
  <si>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</si>
  <si>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</si>
  <si>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</si>
  <si>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10,93</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</si>
  <si>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</si>
  <si>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</si>
  <si>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</si>
  <si>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</si>
  <si>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</si>
  <si>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</si>
  <si>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</si>
  <si>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</si>
  <si>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</si>
  <si>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23,62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</si>
  <si>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</si>
  <si>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</si>
  <si>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</si>
  <si>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</si>
  <si>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</si>
  <si>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</si>
  <si>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</si>
  <si>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</si>
  <si>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</si>
  <si>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</si>
  <si>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</si>
  <si>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</si>
  <si>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47,74</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</si>
  <si>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</si>
  <si>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</si>
  <si>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</si>
  <si>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</si>
  <si>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</si>
  <si>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</si>
  <si>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</si>
  <si>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</si>
  <si>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</si>
  <si>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</si>
  <si>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</si>
  <si>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</si>
  <si>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</si>
  <si>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</si>
  <si>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</si>
  <si>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</si>
  <si>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</si>
  <si>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</si>
  <si>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</si>
  <si>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</si>
  <si>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</si>
  <si>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</si>
  <si>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</si>
  <si>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</si>
  <si>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</si>
  <si>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</si>
  <si>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</si>
  <si>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</si>
  <si>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</si>
  <si>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</si>
  <si>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</si>
  <si>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</si>
  <si>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</si>
  <si>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</si>
  <si>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</si>
  <si>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</si>
  <si>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</si>
  <si>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</si>
  <si>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</si>
  <si>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</si>
  <si>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</si>
  <si>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</si>
  <si>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</si>
  <si>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31,70</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</si>
  <si>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</si>
  <si>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</si>
  <si>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</si>
  <si>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</si>
  <si>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</si>
  <si>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</si>
  <si>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</si>
  <si>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</si>
  <si>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</si>
  <si>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</si>
  <si>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</si>
  <si>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</si>
  <si>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</si>
  <si>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</si>
  <si>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</si>
  <si>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</si>
  <si>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</si>
  <si>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</si>
  <si>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</si>
  <si>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</si>
  <si>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</si>
  <si>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</si>
  <si>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</si>
  <si>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</si>
  <si>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</si>
  <si>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</si>
  <si>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</si>
  <si>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</si>
  <si>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</si>
  <si>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</si>
  <si>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</si>
  <si>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</si>
  <si>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</si>
  <si>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</si>
  <si>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</si>
  <si>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</si>
  <si>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8,73</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</si>
  <si>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</si>
  <si>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</si>
  <si>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</si>
  <si>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</si>
  <si>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</si>
  <si>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24,40</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</si>
  <si>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</si>
  <si>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</si>
  <si>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</si>
  <si>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</si>
  <si>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</si>
  <si>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</si>
  <si>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</si>
  <si>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</si>
  <si>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</si>
  <si>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13,30</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</si>
  <si>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</si>
  <si>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</si>
  <si>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</si>
  <si>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</si>
  <si>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</si>
  <si>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</si>
  <si>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</si>
  <si>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</si>
  <si>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23,50</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</si>
  <si>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</si>
  <si>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</si>
  <si>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</si>
  <si>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</si>
  <si>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</si>
  <si>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</si>
  <si>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</si>
  <si>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18,87</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</si>
  <si>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</si>
  <si>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</si>
  <si>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</si>
  <si>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</si>
  <si>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</si>
  <si>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</si>
  <si>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</si>
  <si>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</si>
  <si>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</si>
  <si>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</si>
  <si>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</si>
  <si>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</si>
  <si>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</si>
  <si>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</si>
  <si>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</si>
  <si>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</si>
  <si>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</si>
  <si>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</si>
  <si>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</si>
  <si>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</si>
  <si>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</si>
  <si>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</si>
  <si>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</si>
  <si>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</si>
  <si>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</si>
  <si>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</si>
  <si>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</si>
  <si>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</si>
  <si>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</si>
  <si>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</si>
  <si>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</si>
  <si>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</si>
  <si>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</si>
  <si>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</si>
  <si>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40,35</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</si>
  <si>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</si>
  <si>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</si>
  <si>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</si>
  <si>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</si>
  <si>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</si>
  <si>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</si>
  <si>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</si>
  <si>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</si>
  <si>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</si>
  <si>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</si>
  <si>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</si>
  <si>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</si>
  <si>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</si>
  <si>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</si>
  <si>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</si>
  <si>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</si>
  <si>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</si>
  <si>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</si>
  <si>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</si>
  <si>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</si>
  <si>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</si>
  <si>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</si>
  <si>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</si>
  <si>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</si>
  <si>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</si>
  <si>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</si>
  <si>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</si>
  <si>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</si>
  <si>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</si>
  <si>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</si>
  <si>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</si>
  <si>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</si>
  <si>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</si>
  <si>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</si>
  <si>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</si>
  <si>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</si>
  <si>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</si>
  <si>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</si>
  <si>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</si>
  <si>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</si>
  <si>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</si>
  <si>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</si>
  <si>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</si>
  <si>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</si>
  <si>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</si>
  <si>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</si>
  <si>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</si>
  <si>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18,31</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</si>
  <si>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</si>
  <si>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</si>
  <si>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</si>
  <si>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</si>
  <si>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</si>
  <si>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</si>
  <si>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</si>
  <si>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</si>
  <si>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</si>
  <si>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</si>
  <si>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</si>
  <si>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</si>
  <si>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</si>
  <si>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</si>
  <si>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</si>
  <si>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</si>
  <si>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</si>
  <si>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</si>
  <si>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</si>
  <si>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</si>
  <si>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</si>
  <si>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</si>
  <si>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</si>
  <si>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</si>
  <si>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</si>
  <si>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</si>
  <si>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38,90</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</si>
  <si>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</si>
  <si>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</si>
  <si>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</si>
  <si>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</si>
  <si>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</si>
  <si>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</si>
  <si>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</si>
  <si>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</si>
  <si>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</si>
  <si>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</si>
  <si>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</si>
  <si>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</si>
  <si>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</si>
  <si>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</si>
  <si>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</si>
  <si>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</si>
  <si>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</si>
  <si>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</si>
  <si>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</si>
  <si>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</si>
  <si>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</si>
  <si>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</si>
  <si>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22,71</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</si>
  <si>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</si>
  <si>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</si>
  <si>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</si>
  <si>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</si>
  <si>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</si>
  <si>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</si>
  <si>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</si>
  <si>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</si>
  <si>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</si>
  <si>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</si>
  <si>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</si>
  <si>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</si>
  <si>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</si>
  <si>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</si>
  <si>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</si>
  <si>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</si>
  <si>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</si>
  <si>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</si>
  <si>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</si>
  <si>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</si>
  <si>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</si>
  <si>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</si>
  <si>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</si>
  <si>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</si>
  <si>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</si>
  <si>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</si>
  <si>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</si>
  <si>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</si>
  <si>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</si>
  <si>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</si>
  <si>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</si>
  <si>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</si>
  <si>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</si>
  <si>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</si>
  <si>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</si>
  <si>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</si>
  <si>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</si>
  <si>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</si>
  <si>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</si>
  <si>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</si>
  <si>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</si>
  <si>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</si>
  <si>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</si>
  <si>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</si>
  <si>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</si>
  <si>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</si>
  <si>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</si>
  <si>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</si>
  <si>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</si>
  <si>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</si>
  <si>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</si>
  <si>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</si>
  <si>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</si>
  <si>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</si>
  <si>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</si>
  <si>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</si>
  <si>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</si>
  <si>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</si>
  <si>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</si>
  <si>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</si>
  <si>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</si>
  <si>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</si>
  <si>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</si>
  <si>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</si>
  <si>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</si>
  <si>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</si>
  <si>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</si>
  <si>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</si>
  <si>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</si>
  <si>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</si>
  <si>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</si>
  <si>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</si>
  <si>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</si>
  <si>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</si>
  <si>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</si>
  <si>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</si>
  <si>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</si>
  <si>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</si>
  <si>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</si>
  <si>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9,74</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</si>
  <si>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</si>
  <si>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</si>
  <si>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</si>
  <si>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</si>
  <si>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</si>
  <si>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</si>
  <si>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</si>
  <si>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</si>
  <si>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</si>
  <si>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</si>
  <si>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</si>
  <si>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</si>
  <si>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</si>
  <si>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35,69</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</si>
  <si>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</si>
  <si>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</si>
  <si>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</si>
  <si>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</si>
  <si>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</si>
  <si>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</si>
  <si>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</si>
  <si>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</si>
  <si>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</si>
  <si>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</si>
  <si>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</si>
  <si>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</si>
  <si>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</si>
  <si>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</si>
  <si>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</si>
  <si>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228,46</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</si>
  <si>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</si>
  <si>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</si>
  <si>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</si>
  <si>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</si>
  <si>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</si>
  <si>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</si>
  <si>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</si>
  <si>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</si>
  <si>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</si>
  <si>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</si>
  <si>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</si>
  <si>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</si>
  <si>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</si>
  <si>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</si>
  <si>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</si>
  <si>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</si>
  <si>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</si>
  <si>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</si>
  <si>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</si>
  <si>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</si>
  <si>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</si>
  <si>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</si>
  <si>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</si>
  <si>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</si>
  <si>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</si>
  <si>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</si>
  <si>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</si>
  <si>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</si>
  <si>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</si>
  <si>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</si>
  <si>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</si>
  <si>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</si>
  <si>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</si>
  <si>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</si>
  <si>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</si>
  <si>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</si>
  <si>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</si>
  <si>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46,93</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</si>
  <si>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</si>
  <si>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</si>
  <si>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</si>
  <si>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</si>
  <si>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</si>
  <si>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</si>
  <si>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</si>
  <si>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</si>
  <si>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</si>
  <si>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</si>
  <si>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</si>
  <si>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</si>
  <si>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</si>
  <si>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</si>
  <si>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</si>
  <si>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</si>
  <si>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</si>
  <si>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</si>
  <si>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</si>
  <si>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</si>
  <si>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</si>
  <si>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</si>
  <si>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</si>
  <si>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</si>
  <si>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</si>
  <si>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</si>
  <si>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</si>
  <si>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</si>
  <si>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</si>
  <si>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</si>
  <si>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</si>
  <si>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</si>
  <si>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</si>
  <si>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</si>
  <si>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</si>
  <si>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</si>
  <si>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</si>
  <si>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</si>
  <si>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</si>
  <si>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</si>
  <si>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</si>
  <si>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</si>
  <si>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</si>
  <si>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</si>
  <si>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</si>
  <si>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</si>
  <si>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</si>
  <si>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</si>
  <si>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</si>
  <si>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</si>
  <si>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</si>
  <si>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</si>
  <si>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</si>
  <si>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</si>
  <si>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</si>
  <si>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</si>
  <si>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</si>
  <si>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</si>
  <si>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</si>
  <si>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</si>
  <si>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</si>
  <si>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</si>
  <si>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</si>
  <si>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</si>
  <si>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</si>
  <si>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</si>
  <si>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</si>
  <si>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</si>
  <si>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</si>
  <si>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</si>
  <si>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</si>
  <si>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</si>
  <si>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</si>
  <si>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</si>
  <si>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</si>
  <si>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</si>
  <si>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</si>
  <si>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</si>
  <si>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</si>
  <si>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</si>
  <si>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</si>
  <si>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</si>
  <si>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</si>
  <si>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</si>
  <si>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</si>
  <si>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</si>
  <si>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</si>
  <si>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</si>
  <si>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</si>
  <si>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66,53</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</si>
  <si>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</si>
  <si>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</si>
  <si>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</si>
  <si>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</si>
  <si>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</si>
  <si>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</si>
  <si>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</si>
  <si>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</si>
  <si>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</si>
  <si>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</si>
  <si>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</si>
  <si>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</si>
  <si>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</si>
  <si>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</si>
  <si>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</si>
  <si>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</si>
  <si>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75,81</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</si>
  <si>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</si>
  <si>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</si>
  <si>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</si>
  <si>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</si>
  <si>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</si>
  <si>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</si>
  <si>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</si>
  <si>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</si>
  <si>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</si>
  <si>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</si>
  <si>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</si>
  <si>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</si>
  <si>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</si>
  <si>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</si>
  <si>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</si>
  <si>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</si>
  <si>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</si>
  <si>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</si>
  <si>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</si>
  <si>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</si>
  <si>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</si>
  <si>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</si>
  <si>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</si>
  <si>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</si>
  <si>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</si>
  <si>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</si>
  <si>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</si>
  <si>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</si>
  <si>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</si>
  <si>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</si>
  <si>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</si>
  <si>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</si>
  <si>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</si>
  <si>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</si>
  <si>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</si>
  <si>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</si>
  <si>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</si>
  <si>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</si>
  <si>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</si>
  <si>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</si>
  <si>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</si>
  <si>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</si>
  <si>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</si>
  <si>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</si>
  <si>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</si>
  <si>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</si>
  <si>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</si>
  <si>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</si>
  <si>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</si>
  <si>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</si>
  <si>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</si>
  <si>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</si>
  <si>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</si>
  <si>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</si>
  <si>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</si>
  <si>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</si>
  <si>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</si>
  <si>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</si>
  <si>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</si>
  <si>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</si>
  <si>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</si>
  <si>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</si>
  <si>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</si>
  <si>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</si>
  <si>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</si>
  <si>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</si>
  <si>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</si>
  <si>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</si>
  <si>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</si>
  <si>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</si>
  <si>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</si>
  <si>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</si>
  <si>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</si>
  <si>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</si>
  <si>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</si>
  <si>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</si>
  <si>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</si>
  <si>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</si>
  <si>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</si>
  <si>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</si>
  <si>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</si>
  <si>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</si>
  <si>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</si>
  <si>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</si>
  <si>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</si>
  <si>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</si>
  <si>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</si>
  <si>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</si>
  <si>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</si>
  <si>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</si>
  <si>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</si>
  <si>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</si>
  <si>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</si>
  <si>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</si>
  <si>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</si>
  <si>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</si>
  <si>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</si>
  <si>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</si>
  <si>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</si>
  <si>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</si>
  <si>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</si>
  <si>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</si>
  <si>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</si>
  <si>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</si>
  <si>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</si>
  <si>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</si>
  <si>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44,65</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</si>
  <si>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</si>
  <si>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</si>
  <si>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</si>
  <si>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</si>
  <si>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</si>
  <si>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</si>
  <si>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</si>
  <si>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</si>
  <si>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</si>
  <si>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</si>
  <si>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</si>
  <si>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</si>
  <si>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</si>
  <si>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</si>
  <si>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</si>
  <si>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</si>
  <si>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</si>
  <si>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94,81</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</si>
  <si>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</si>
  <si>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</si>
  <si>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</si>
  <si>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</si>
  <si>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</si>
  <si>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</si>
  <si>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</si>
  <si>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</si>
  <si>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</si>
  <si>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</si>
  <si>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</si>
  <si>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</si>
  <si>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</si>
  <si>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</si>
  <si>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</si>
  <si>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</si>
  <si>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</si>
  <si>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</si>
  <si>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</si>
  <si>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</si>
  <si>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</si>
  <si>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</si>
  <si>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</si>
  <si>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</si>
  <si>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</si>
  <si>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</si>
  <si>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</si>
  <si>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</si>
  <si>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</si>
  <si>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</si>
  <si>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</si>
  <si>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</si>
  <si>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</si>
  <si>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</si>
  <si>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</si>
  <si>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</si>
  <si>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</si>
  <si>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</si>
  <si>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</si>
  <si>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</si>
  <si>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</si>
  <si>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</si>
  <si>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</si>
  <si>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</si>
  <si>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</si>
  <si>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</si>
  <si>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</si>
  <si>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</si>
  <si>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</si>
  <si>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</si>
  <si>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</si>
  <si>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</si>
  <si>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</si>
  <si>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</si>
  <si>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</si>
  <si>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</si>
  <si>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</si>
  <si>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</si>
  <si>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</si>
  <si>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</si>
  <si>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</si>
  <si>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</si>
  <si>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</si>
  <si>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</si>
  <si>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</si>
  <si>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</si>
  <si>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</si>
  <si>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</si>
  <si>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</si>
  <si>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</si>
  <si>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</si>
  <si>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</si>
  <si>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</si>
  <si>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</si>
  <si>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</si>
  <si>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</si>
  <si>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</si>
  <si>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</si>
  <si>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</si>
  <si>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</si>
  <si>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</si>
  <si>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</si>
  <si>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</si>
  <si>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</si>
  <si>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</si>
  <si>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</si>
  <si>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</si>
  <si>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</si>
  <si>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9,61</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</si>
  <si>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</si>
  <si>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</si>
  <si>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</si>
  <si>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</si>
  <si>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</si>
  <si>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</si>
  <si>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</si>
  <si>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</si>
  <si>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</si>
  <si>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</si>
  <si>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</si>
  <si>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</si>
  <si>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</si>
  <si>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</si>
  <si>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</si>
  <si>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</si>
  <si>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</si>
  <si>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</si>
  <si>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</si>
  <si>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</si>
  <si>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</si>
  <si>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</si>
  <si>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</si>
  <si>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</si>
  <si>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</si>
  <si>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</si>
  <si>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</si>
  <si>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</si>
  <si>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</si>
  <si>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</si>
  <si>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</si>
  <si>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</si>
  <si>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</si>
  <si>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</si>
  <si>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</si>
  <si>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</si>
  <si>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</si>
  <si>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</si>
  <si>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</si>
  <si>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</si>
  <si>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</si>
  <si>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</si>
  <si>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</si>
  <si>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</si>
  <si>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</si>
  <si>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</si>
  <si>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</si>
  <si>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35,39</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</si>
  <si>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</si>
  <si>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</si>
  <si>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</si>
  <si>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</si>
  <si>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</si>
  <si>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</si>
  <si>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</si>
  <si>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</si>
  <si>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</si>
  <si>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</si>
  <si>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</si>
  <si>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</si>
  <si>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</si>
  <si>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</si>
  <si>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</si>
  <si>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</si>
  <si>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</si>
  <si>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</si>
  <si>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</si>
  <si>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</si>
  <si>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</si>
  <si>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</si>
  <si>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</si>
  <si>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</si>
  <si>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</si>
  <si>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</si>
  <si>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</si>
  <si>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</si>
  <si>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</si>
  <si>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</si>
  <si>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19,18</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</si>
  <si>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</si>
  <si>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</si>
  <si>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</si>
  <si>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</si>
  <si>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</si>
  <si>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</si>
  <si>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</si>
  <si>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</si>
  <si>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</si>
  <si>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</si>
  <si>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</si>
  <si>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</si>
  <si>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</si>
  <si>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</si>
  <si>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</si>
  <si>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</si>
  <si>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</si>
  <si>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</si>
  <si>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</si>
  <si>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</si>
  <si>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</si>
  <si>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</si>
  <si>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</si>
  <si>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</si>
  <si>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</si>
  <si>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</si>
  <si>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</si>
  <si>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</si>
  <si>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</si>
  <si>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</si>
  <si>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</si>
  <si>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</si>
  <si>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</si>
  <si>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</si>
  <si>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</si>
  <si>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</si>
  <si>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</si>
  <si>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</si>
  <si>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</si>
  <si>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</si>
  <si>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</si>
  <si>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</si>
  <si>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</si>
  <si>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</si>
  <si>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</si>
  <si>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</si>
  <si>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</si>
  <si>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</si>
  <si>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</si>
  <si>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</si>
  <si>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</si>
  <si>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19,98</t>
  </si>
  <si>
    <t>TÊ, PARA INSTALAÇÕES EM PEX ÁGUA, DN 20 MM, CONEXÃO POR CRIMPAGEM - FORNECIMENTO E INSTALAÇÃO. AF_02/2023</t>
  </si>
  <si>
    <t>TÊ, PARA INSTALAÇÕES EM PEX ÁGUA, DN 25 MM, CONEXÃO POR CRIMPAGEM - FORNECIMENTO E INSTALAÇÃO. AF_02/2023</t>
  </si>
  <si>
    <t>43,59</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</si>
  <si>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</si>
  <si>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</si>
  <si>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</si>
  <si>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</si>
  <si>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</si>
  <si>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</si>
  <si>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</si>
  <si>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</si>
  <si>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</si>
  <si>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</si>
  <si>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</si>
  <si>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</si>
  <si>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</si>
  <si>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</si>
  <si>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</si>
  <si>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</si>
  <si>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</si>
  <si>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</si>
  <si>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</si>
  <si>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</si>
  <si>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</si>
  <si>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</si>
  <si>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</si>
  <si>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</si>
  <si>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</si>
  <si>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</si>
  <si>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</si>
  <si>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</si>
  <si>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</si>
  <si>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</si>
  <si>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</si>
  <si>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</si>
  <si>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</si>
  <si>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</si>
  <si>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</si>
  <si>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</si>
  <si>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</si>
  <si>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</si>
  <si>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</si>
  <si>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</si>
  <si>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</si>
  <si>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</si>
  <si>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</si>
  <si>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</si>
  <si>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</si>
  <si>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</si>
  <si>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</si>
  <si>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</si>
  <si>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</si>
  <si>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</si>
  <si>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</si>
  <si>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</si>
  <si>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</si>
  <si>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</si>
  <si>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</si>
  <si>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</si>
  <si>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</si>
  <si>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</si>
  <si>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</si>
  <si>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</si>
  <si>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</si>
  <si>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</si>
  <si>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</si>
  <si>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</si>
  <si>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</si>
  <si>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</si>
  <si>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</si>
  <si>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</si>
  <si>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29,42</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</si>
  <si>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</si>
  <si>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</si>
  <si>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</si>
  <si>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</si>
  <si>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</si>
  <si>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</si>
  <si>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</si>
  <si>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</si>
  <si>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</si>
  <si>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</si>
  <si>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</si>
  <si>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</si>
  <si>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</si>
  <si>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</si>
  <si>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</si>
  <si>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</si>
  <si>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</si>
  <si>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</si>
  <si>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</si>
  <si>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</si>
  <si>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</si>
  <si>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</si>
  <si>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</si>
  <si>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</si>
  <si>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</si>
  <si>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</si>
  <si>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</si>
  <si>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</si>
  <si>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</si>
  <si>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</si>
  <si>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</si>
  <si>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</si>
  <si>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</si>
  <si>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</si>
  <si>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</si>
  <si>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</si>
  <si>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</si>
  <si>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</si>
  <si>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</si>
  <si>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</si>
  <si>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</si>
  <si>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</si>
  <si>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</si>
  <si>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</si>
  <si>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</si>
  <si>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</si>
  <si>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</si>
  <si>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</si>
  <si>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</si>
  <si>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</si>
  <si>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</si>
  <si>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</si>
  <si>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</si>
  <si>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</si>
  <si>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</si>
  <si>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28,21</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</si>
  <si>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</si>
  <si>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</si>
  <si>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</si>
  <si>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</si>
  <si>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</si>
  <si>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</si>
  <si>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</si>
  <si>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</si>
  <si>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</si>
  <si>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</si>
  <si>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</si>
  <si>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</si>
  <si>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</si>
  <si>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</si>
  <si>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</si>
  <si>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</si>
  <si>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</si>
  <si>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</si>
  <si>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</si>
  <si>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</si>
  <si>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</si>
  <si>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</si>
  <si>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</si>
  <si>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</si>
  <si>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</si>
  <si>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</si>
  <si>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</si>
  <si>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</si>
  <si>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</si>
  <si>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</si>
  <si>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</si>
  <si>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</si>
  <si>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</si>
  <si>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</si>
  <si>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</si>
  <si>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</si>
  <si>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</si>
  <si>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</si>
  <si>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</si>
  <si>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</si>
  <si>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27,75</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</si>
  <si>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</si>
  <si>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</si>
  <si>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</si>
  <si>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</si>
  <si>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</si>
  <si>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</si>
  <si>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</si>
  <si>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</si>
  <si>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</si>
  <si>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</si>
  <si>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</si>
  <si>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</si>
  <si>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</si>
  <si>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</si>
  <si>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</si>
  <si>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</si>
  <si>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</si>
  <si>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</si>
  <si>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</si>
  <si>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</si>
  <si>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</si>
  <si>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</si>
  <si>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</si>
  <si>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</si>
  <si>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</si>
  <si>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</si>
  <si>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</si>
  <si>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</si>
  <si>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</si>
  <si>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</si>
  <si>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</si>
  <si>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</si>
  <si>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</si>
  <si>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</si>
  <si>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</si>
  <si>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</si>
  <si>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</si>
  <si>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</si>
  <si>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</si>
  <si>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</si>
  <si>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</si>
  <si>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</si>
  <si>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</si>
  <si>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</si>
  <si>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</si>
  <si>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</si>
  <si>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</si>
  <si>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</si>
  <si>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</si>
  <si>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</si>
  <si>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</si>
  <si>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</si>
  <si>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</si>
  <si>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</si>
  <si>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</si>
  <si>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</si>
  <si>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</si>
  <si>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</si>
  <si>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</si>
  <si>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</si>
  <si>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11,27</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</si>
  <si>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</si>
  <si>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</si>
  <si>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</si>
  <si>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</si>
  <si>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</si>
  <si>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</si>
  <si>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</si>
  <si>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</si>
  <si>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</si>
  <si>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</si>
  <si>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</si>
  <si>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14,12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</si>
  <si>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</si>
  <si>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</si>
  <si>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</si>
  <si>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</si>
  <si>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</si>
  <si>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</si>
  <si>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</si>
  <si>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</si>
  <si>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</si>
  <si>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</si>
  <si>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</si>
  <si>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</si>
  <si>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</si>
  <si>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</si>
  <si>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</si>
  <si>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</si>
  <si>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</si>
  <si>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</si>
  <si>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</si>
  <si>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</si>
  <si>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</si>
  <si>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</si>
  <si>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</si>
  <si>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</si>
  <si>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</si>
  <si>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</si>
  <si>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</si>
  <si>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</si>
  <si>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</si>
  <si>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</si>
  <si>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</si>
  <si>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</si>
  <si>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</si>
  <si>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</si>
  <si>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</si>
  <si>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</si>
  <si>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</si>
  <si>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</si>
  <si>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</si>
  <si>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</si>
  <si>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</si>
  <si>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</si>
  <si>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</si>
  <si>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</si>
  <si>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</si>
  <si>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</si>
  <si>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</si>
  <si>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</si>
  <si>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</si>
  <si>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</si>
  <si>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</si>
  <si>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</si>
  <si>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</si>
  <si>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</si>
  <si>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</si>
  <si>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</si>
  <si>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</si>
  <si>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</si>
  <si>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</si>
  <si>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</si>
  <si>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</si>
  <si>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</si>
  <si>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</si>
  <si>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</si>
  <si>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</si>
  <si>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</si>
  <si>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</si>
  <si>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</si>
  <si>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</si>
  <si>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</si>
  <si>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15,78</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</si>
  <si>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</si>
  <si>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</si>
  <si>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</si>
  <si>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</si>
  <si>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</si>
  <si>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</si>
  <si>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</si>
  <si>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</si>
  <si>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</si>
  <si>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</si>
  <si>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</si>
  <si>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</si>
  <si>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</si>
  <si>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</si>
  <si>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</si>
  <si>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</si>
  <si>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</si>
  <si>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</si>
  <si>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</si>
  <si>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</si>
  <si>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</si>
  <si>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</si>
  <si>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</si>
  <si>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</si>
  <si>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</si>
  <si>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</si>
  <si>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</si>
  <si>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</si>
  <si>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</si>
  <si>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</si>
  <si>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</si>
  <si>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</si>
  <si>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</si>
  <si>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</si>
  <si>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</si>
  <si>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</si>
  <si>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</si>
  <si>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</si>
  <si>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</si>
  <si>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</si>
  <si>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</si>
  <si>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</si>
  <si>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</si>
  <si>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</si>
  <si>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</si>
  <si>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</si>
  <si>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</si>
  <si>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</si>
  <si>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</si>
  <si>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</si>
  <si>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</si>
  <si>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</si>
  <si>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</si>
  <si>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</si>
  <si>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</si>
  <si>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</si>
  <si>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</si>
  <si>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</si>
  <si>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</si>
  <si>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</si>
  <si>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</si>
  <si>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</si>
  <si>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</si>
  <si>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</si>
  <si>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</si>
  <si>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</si>
  <si>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</si>
  <si>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</si>
  <si>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</si>
  <si>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</si>
  <si>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</si>
  <si>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</si>
  <si>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</si>
  <si>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</si>
  <si>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</si>
  <si>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</si>
  <si>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</si>
  <si>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</si>
  <si>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</si>
  <si>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</si>
  <si>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</si>
  <si>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</si>
  <si>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</si>
  <si>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</si>
  <si>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</si>
  <si>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</si>
  <si>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</si>
  <si>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</si>
  <si>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</si>
  <si>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</si>
  <si>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</si>
  <si>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</si>
  <si>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</si>
  <si>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</si>
  <si>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</si>
  <si>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</si>
  <si>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</si>
  <si>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</si>
  <si>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</si>
  <si>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</si>
  <si>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</si>
  <si>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</si>
  <si>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</si>
  <si>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</si>
  <si>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</si>
  <si>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</si>
  <si>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</si>
  <si>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</si>
  <si>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</si>
  <si>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</si>
  <si>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</si>
  <si>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</si>
  <si>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</si>
  <si>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</si>
  <si>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</si>
  <si>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</si>
  <si>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</si>
  <si>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</si>
  <si>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</si>
  <si>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</si>
  <si>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</si>
  <si>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</si>
  <si>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</si>
  <si>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</si>
  <si>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</si>
  <si>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</si>
  <si>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</si>
  <si>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</si>
  <si>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</si>
  <si>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</si>
  <si>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</si>
  <si>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</si>
  <si>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</si>
  <si>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</si>
  <si>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</si>
  <si>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</si>
  <si>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32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</si>
  <si>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</si>
  <si>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</si>
  <si>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</si>
  <si>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</si>
  <si>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</si>
  <si>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</si>
  <si>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</si>
  <si>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</si>
  <si>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</si>
  <si>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</si>
  <si>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</si>
  <si>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</si>
  <si>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</si>
  <si>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</si>
  <si>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</si>
  <si>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</si>
  <si>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</si>
  <si>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</si>
  <si>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</si>
  <si>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</si>
  <si>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</si>
  <si>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</si>
  <si>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</si>
  <si>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</si>
  <si>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</si>
  <si>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</si>
  <si>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</si>
  <si>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</si>
  <si>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</si>
  <si>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</si>
  <si>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</si>
  <si>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</si>
  <si>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</si>
  <si>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20,44</t>
  </si>
  <si>
    <t>RALO SECO CÔNICO, PVC, DN 100 X 40 MM, JUNTA SOLDÁVEL, FORNECIDO E INSTALADO EM RAMAL DE DESCARGA OU EM RAMAL DE ESGOTO SANITÁRIO. AF_08/2022</t>
  </si>
  <si>
    <t>22,00</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</si>
  <si>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</si>
  <si>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</si>
  <si>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</si>
  <si>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</si>
  <si>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</si>
  <si>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</si>
  <si>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</si>
  <si>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</si>
  <si>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</si>
  <si>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</si>
  <si>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</si>
  <si>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</si>
  <si>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</si>
  <si>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</si>
  <si>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</si>
  <si>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</si>
  <si>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13,26</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</si>
  <si>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</si>
  <si>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</si>
  <si>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</si>
  <si>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</si>
  <si>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</si>
  <si>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</si>
  <si>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</si>
  <si>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</si>
  <si>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</si>
  <si>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</si>
  <si>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</si>
  <si>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</si>
  <si>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</si>
  <si>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</si>
  <si>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</si>
  <si>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</si>
  <si>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</si>
  <si>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</si>
  <si>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</si>
  <si>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</si>
  <si>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</si>
  <si>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</si>
  <si>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</si>
  <si>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</si>
  <si>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</si>
  <si>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</si>
  <si>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</si>
  <si>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</si>
  <si>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</si>
  <si>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</si>
  <si>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</si>
  <si>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</si>
  <si>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</si>
  <si>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</si>
  <si>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</si>
  <si>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</si>
  <si>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</si>
  <si>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</si>
  <si>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</si>
  <si>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</si>
  <si>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</si>
  <si>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</si>
  <si>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</si>
  <si>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</si>
  <si>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</si>
  <si>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</si>
  <si>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</si>
  <si>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</si>
  <si>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</si>
  <si>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</si>
  <si>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</si>
  <si>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</si>
  <si>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</si>
  <si>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</si>
  <si>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</si>
  <si>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</si>
  <si>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</si>
  <si>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</si>
  <si>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</si>
  <si>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</si>
  <si>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</si>
  <si>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</si>
  <si>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</si>
  <si>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</si>
  <si>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</si>
  <si>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</si>
  <si>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</si>
  <si>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</si>
  <si>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</si>
  <si>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</si>
  <si>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</si>
  <si>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</si>
  <si>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</si>
  <si>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</si>
  <si>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</si>
  <si>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</si>
  <si>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</si>
  <si>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</si>
  <si>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</si>
  <si>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</si>
  <si>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</si>
  <si>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</si>
  <si>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</si>
  <si>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</si>
  <si>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</si>
  <si>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</si>
  <si>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</si>
  <si>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</si>
  <si>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</si>
  <si>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</si>
  <si>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</si>
  <si>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</si>
  <si>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</si>
  <si>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</si>
  <si>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</si>
  <si>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</si>
  <si>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</si>
  <si>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</si>
  <si>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</si>
  <si>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</si>
  <si>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</si>
  <si>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</si>
  <si>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</si>
  <si>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</si>
  <si>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</si>
  <si>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</si>
  <si>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</si>
  <si>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</si>
  <si>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</si>
  <si>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</si>
  <si>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</si>
  <si>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</si>
  <si>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</si>
  <si>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</si>
  <si>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</si>
  <si>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</si>
  <si>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</si>
  <si>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</si>
  <si>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</si>
  <si>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</si>
  <si>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</si>
  <si>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</si>
  <si>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</si>
  <si>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</si>
  <si>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</si>
  <si>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</si>
  <si>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</si>
  <si>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</si>
  <si>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</si>
  <si>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</si>
  <si>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</si>
  <si>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</si>
  <si>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</si>
  <si>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</si>
  <si>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</si>
  <si>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</si>
  <si>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</si>
  <si>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</si>
  <si>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</si>
  <si>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</si>
  <si>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</si>
  <si>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</si>
  <si>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</si>
  <si>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</si>
  <si>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</si>
  <si>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</si>
  <si>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</si>
  <si>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</si>
  <si>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</si>
  <si>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</si>
  <si>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32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</si>
  <si>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</si>
  <si>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</si>
  <si>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</si>
  <si>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</si>
  <si>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</si>
  <si>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</si>
  <si>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</si>
  <si>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</si>
  <si>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</si>
  <si>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</si>
  <si>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</si>
  <si>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</si>
  <si>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</si>
  <si>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</si>
  <si>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</si>
  <si>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</si>
  <si>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</si>
  <si>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</si>
  <si>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</si>
  <si>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</si>
  <si>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</si>
  <si>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</si>
  <si>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</si>
  <si>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</si>
  <si>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</si>
  <si>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</si>
  <si>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</si>
  <si>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</si>
  <si>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</si>
  <si>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</si>
  <si>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</si>
  <si>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</si>
  <si>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</si>
  <si>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</si>
  <si>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</si>
  <si>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</si>
  <si>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</si>
  <si>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</si>
  <si>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</si>
  <si>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</si>
  <si>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</si>
  <si>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</si>
  <si>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</si>
  <si>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</si>
  <si>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</si>
  <si>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</si>
  <si>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</si>
  <si>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</si>
  <si>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</si>
  <si>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</si>
  <si>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</si>
  <si>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</si>
  <si>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</si>
  <si>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</si>
  <si>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</si>
  <si>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</si>
  <si>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</si>
  <si>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</si>
  <si>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</si>
  <si>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24,10</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</si>
  <si>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</si>
  <si>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</si>
  <si>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</si>
  <si>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</si>
  <si>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</si>
  <si>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</si>
  <si>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</si>
  <si>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</si>
  <si>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</si>
  <si>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</si>
  <si>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</si>
  <si>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</si>
  <si>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</si>
  <si>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</si>
  <si>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</si>
  <si>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</si>
  <si>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</si>
  <si>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</si>
  <si>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</si>
  <si>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</si>
  <si>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</si>
  <si>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</si>
  <si>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</si>
  <si>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</si>
  <si>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</si>
  <si>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</si>
  <si>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</si>
  <si>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</si>
  <si>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</si>
  <si>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</si>
  <si>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</si>
  <si>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</si>
  <si>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</si>
  <si>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</si>
  <si>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</si>
  <si>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</si>
  <si>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</si>
  <si>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</si>
  <si>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</si>
  <si>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</si>
  <si>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</si>
  <si>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</si>
  <si>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</si>
  <si>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</si>
  <si>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</si>
  <si>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</si>
  <si>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</si>
  <si>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</si>
  <si>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18,24</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</si>
  <si>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</si>
  <si>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</si>
  <si>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</si>
  <si>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</si>
  <si>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</si>
  <si>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</si>
  <si>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</si>
  <si>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</si>
  <si>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</si>
  <si>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</si>
  <si>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</si>
  <si>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</si>
  <si>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</si>
  <si>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</si>
  <si>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</si>
  <si>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</si>
  <si>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</si>
  <si>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</si>
  <si>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</si>
  <si>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</si>
  <si>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</si>
  <si>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</si>
  <si>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</si>
  <si>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</si>
  <si>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</si>
  <si>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</si>
  <si>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</si>
  <si>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</si>
  <si>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</si>
  <si>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</si>
  <si>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</si>
  <si>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</si>
  <si>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21,82</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</si>
  <si>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</si>
  <si>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</si>
  <si>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</si>
  <si>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</si>
  <si>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</si>
  <si>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</si>
  <si>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</si>
  <si>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29,23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</si>
  <si>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</si>
  <si>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</si>
  <si>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</si>
  <si>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</si>
  <si>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</si>
  <si>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</si>
  <si>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</si>
  <si>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</si>
  <si>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</si>
  <si>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</si>
  <si>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</si>
  <si>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</si>
  <si>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</si>
  <si>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</si>
  <si>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</si>
  <si>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</si>
  <si>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</si>
  <si>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</si>
  <si>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</si>
  <si>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</si>
  <si>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</si>
  <si>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</si>
  <si>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</si>
  <si>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</si>
  <si>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</si>
  <si>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</si>
  <si>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</si>
  <si>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</si>
  <si>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</si>
  <si>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</si>
  <si>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</si>
  <si>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</si>
  <si>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</si>
  <si>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</si>
  <si>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</si>
  <si>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</si>
  <si>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</si>
  <si>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</si>
  <si>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</si>
  <si>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</si>
  <si>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</si>
  <si>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</si>
  <si>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</si>
  <si>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</si>
  <si>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</si>
  <si>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</si>
  <si>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</si>
  <si>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</si>
  <si>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</si>
  <si>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</si>
  <si>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</si>
  <si>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</si>
  <si>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</si>
  <si>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6,92</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</si>
  <si>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</si>
  <si>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</si>
  <si>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58,50</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</si>
  <si>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</si>
  <si>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</si>
  <si>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</si>
  <si>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</si>
  <si>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</si>
  <si>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</si>
  <si>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</si>
  <si>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</si>
  <si>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</si>
  <si>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</si>
  <si>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</si>
  <si>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</si>
  <si>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</si>
  <si>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</si>
  <si>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</si>
  <si>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</si>
  <si>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</si>
  <si>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</si>
  <si>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</si>
  <si>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</si>
  <si>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</si>
  <si>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</si>
  <si>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</si>
  <si>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</si>
  <si>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</si>
  <si>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</si>
  <si>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</si>
  <si>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</si>
  <si>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</si>
  <si>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</si>
  <si>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15,32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</si>
  <si>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</si>
  <si>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</si>
  <si>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</si>
  <si>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</si>
  <si>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</si>
  <si>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</si>
  <si>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47,58</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</si>
  <si>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</si>
  <si>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</si>
  <si>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</si>
  <si>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</si>
  <si>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</si>
  <si>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</si>
  <si>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</si>
  <si>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</si>
  <si>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</si>
  <si>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</si>
  <si>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</si>
  <si>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</si>
  <si>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</si>
  <si>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</si>
  <si>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</si>
  <si>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</si>
  <si>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</si>
  <si>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4,70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</si>
  <si>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</si>
  <si>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</si>
  <si>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</si>
  <si>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</si>
  <si>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</si>
  <si>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</si>
  <si>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</si>
  <si>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</si>
  <si>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6,46</t>
  </si>
  <si>
    <t>ESCAVAÇÃO HORIZONTAL, INCLUINDO ESCARIFICAÇÃO EM SOLO DE 2A CATEGORIA COM TRATOR DE ESTEIRAS (125HP/LÂMINA: 2,70M3). AF_07/2020</t>
  </si>
  <si>
    <t>7,68</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</si>
  <si>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</si>
  <si>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</si>
  <si>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</si>
  <si>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</si>
  <si>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</si>
  <si>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15,40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</si>
  <si>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</si>
  <si>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</si>
  <si>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</si>
  <si>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</si>
  <si>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</si>
  <si>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</si>
  <si>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16,74</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</si>
  <si>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</si>
  <si>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</si>
  <si>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</si>
  <si>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</si>
  <si>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</si>
  <si>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</si>
  <si>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</si>
  <si>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</si>
  <si>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</si>
  <si>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</si>
  <si>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</si>
  <si>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</si>
  <si>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</si>
  <si>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</si>
  <si>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</si>
  <si>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</si>
  <si>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</si>
  <si>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</si>
  <si>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</si>
  <si>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</si>
  <si>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</si>
  <si>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</si>
  <si>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</si>
  <si>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</si>
  <si>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</si>
  <si>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</si>
  <si>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</si>
  <si>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</si>
  <si>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29,37</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</si>
  <si>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</si>
  <si>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</si>
  <si>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</si>
  <si>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</si>
  <si>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</si>
  <si>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</si>
  <si>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</si>
  <si>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</si>
  <si>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</si>
  <si>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</si>
  <si>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</si>
  <si>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</si>
  <si>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</si>
  <si>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</si>
  <si>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</si>
  <si>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</si>
  <si>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</si>
  <si>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</si>
  <si>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</si>
  <si>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</si>
  <si>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17,12</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</si>
  <si>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</si>
  <si>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</si>
  <si>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</si>
  <si>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</si>
  <si>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</si>
  <si>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</si>
  <si>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</si>
  <si>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</si>
  <si>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</si>
  <si>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</si>
  <si>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</si>
  <si>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</si>
  <si>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</si>
  <si>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</si>
  <si>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</si>
  <si>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</si>
  <si>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</si>
  <si>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</si>
  <si>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</si>
  <si>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</si>
  <si>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</si>
  <si>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</si>
  <si>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</si>
  <si>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</si>
  <si>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</si>
  <si>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</si>
  <si>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</si>
  <si>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</si>
  <si>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</si>
  <si>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</si>
  <si>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</si>
  <si>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</si>
  <si>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</si>
  <si>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</si>
  <si>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</si>
  <si>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</si>
  <si>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</si>
  <si>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</si>
  <si>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32,44</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</si>
  <si>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</si>
  <si>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</si>
  <si>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</si>
  <si>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</si>
  <si>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</si>
  <si>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</si>
  <si>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</si>
  <si>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</si>
  <si>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</si>
  <si>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15,02</t>
  </si>
  <si>
    <t>10,96</t>
  </si>
  <si>
    <t>5,87</t>
  </si>
  <si>
    <t>6,53</t>
  </si>
  <si>
    <t>9,32</t>
  </si>
  <si>
    <t>10,36</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</si>
  <si>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</si>
  <si>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</si>
  <si>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</si>
  <si>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</si>
  <si>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</si>
  <si>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</si>
  <si>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82,78</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</si>
  <si>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</si>
  <si>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</si>
  <si>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</si>
  <si>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</si>
  <si>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</si>
  <si>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</si>
  <si>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</si>
  <si>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</si>
  <si>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</si>
  <si>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</si>
  <si>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</si>
  <si>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</si>
  <si>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</si>
  <si>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</si>
  <si>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</si>
  <si>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</si>
  <si>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</si>
  <si>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</si>
  <si>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</si>
  <si>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</si>
  <si>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</si>
  <si>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</si>
  <si>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</si>
  <si>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</si>
  <si>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</si>
  <si>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</si>
  <si>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</si>
  <si>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</si>
  <si>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</si>
  <si>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</si>
  <si>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</si>
  <si>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</si>
  <si>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</si>
  <si>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</si>
  <si>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</si>
  <si>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</si>
  <si>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</si>
  <si>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</si>
  <si>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</si>
  <si>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</si>
  <si>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</si>
  <si>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</si>
  <si>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</si>
  <si>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</si>
  <si>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</si>
  <si>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</si>
  <si>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</si>
  <si>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</si>
  <si>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</si>
  <si>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</si>
  <si>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</si>
  <si>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</si>
  <si>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</si>
  <si>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</si>
  <si>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</si>
  <si>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</si>
  <si>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</si>
  <si>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</si>
  <si>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</si>
  <si>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</si>
  <si>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</si>
  <si>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</si>
  <si>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</si>
  <si>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</si>
  <si>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</si>
  <si>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</si>
  <si>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</si>
  <si>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</si>
  <si>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</si>
  <si>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</si>
  <si>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</si>
  <si>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</si>
  <si>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</si>
  <si>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</si>
  <si>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</si>
  <si>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</si>
  <si>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</si>
  <si>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</si>
  <si>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</si>
  <si>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</si>
  <si>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</si>
  <si>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</si>
  <si>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</si>
  <si>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</si>
  <si>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</si>
  <si>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</si>
  <si>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</si>
  <si>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</si>
  <si>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</si>
  <si>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</si>
  <si>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</si>
  <si>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</si>
  <si>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</si>
  <si>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</si>
  <si>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</si>
  <si>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</si>
  <si>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</si>
  <si>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</si>
  <si>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</si>
  <si>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</si>
  <si>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</si>
  <si>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</si>
  <si>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</si>
  <si>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</si>
  <si>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</si>
  <si>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</si>
  <si>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</si>
  <si>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</si>
  <si>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</si>
  <si>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</si>
  <si>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</si>
  <si>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</si>
  <si>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</si>
  <si>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</si>
  <si>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</si>
  <si>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</si>
  <si>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</si>
  <si>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</si>
  <si>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</si>
  <si>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</si>
  <si>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</si>
  <si>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</si>
  <si>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</si>
  <si>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</si>
  <si>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</si>
  <si>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</si>
  <si>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</si>
  <si>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</si>
  <si>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</si>
  <si>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</si>
  <si>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</si>
  <si>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</si>
  <si>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</si>
  <si>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</si>
  <si>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</si>
  <si>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</si>
  <si>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</si>
  <si>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</si>
  <si>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</si>
  <si>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</si>
  <si>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</si>
  <si>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</si>
  <si>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</si>
  <si>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</si>
  <si>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</si>
  <si>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</si>
  <si>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</si>
  <si>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</si>
  <si>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</si>
  <si>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</si>
  <si>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</si>
  <si>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</si>
  <si>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</si>
  <si>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</si>
  <si>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</si>
  <si>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</si>
  <si>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</si>
  <si>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</si>
  <si>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</si>
  <si>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</si>
  <si>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</si>
  <si>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</si>
  <si>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</si>
  <si>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</si>
  <si>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</si>
  <si>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</si>
  <si>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</si>
  <si>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</si>
  <si>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</si>
  <si>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</si>
  <si>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</si>
  <si>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</si>
  <si>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</si>
  <si>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</si>
  <si>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33,78</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</si>
  <si>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</si>
  <si>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</si>
  <si>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</si>
  <si>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</si>
  <si>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</si>
  <si>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</si>
  <si>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</si>
  <si>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</si>
  <si>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</si>
  <si>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45,65</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</si>
  <si>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</si>
  <si>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</si>
  <si>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</si>
  <si>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</si>
  <si>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</si>
  <si>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1,31</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</si>
  <si>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</si>
  <si>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</si>
  <si>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</si>
  <si>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</si>
  <si>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</si>
  <si>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</si>
  <si>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</si>
  <si>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</si>
  <si>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</si>
  <si>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</si>
  <si>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</si>
  <si>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</si>
  <si>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</si>
  <si>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</si>
  <si>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</si>
  <si>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</si>
  <si>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</si>
  <si>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</si>
  <si>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</si>
  <si>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</si>
  <si>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</si>
  <si>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</si>
  <si>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</si>
  <si>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</si>
  <si>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</si>
  <si>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</si>
  <si>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</si>
  <si>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</si>
  <si>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</si>
  <si>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</si>
  <si>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</si>
  <si>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</si>
  <si>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</si>
  <si>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</si>
  <si>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</si>
  <si>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</si>
  <si>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</si>
  <si>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</si>
  <si>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</si>
  <si>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</si>
  <si>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</si>
  <si>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</si>
  <si>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</si>
  <si>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</si>
  <si>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</si>
  <si>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</si>
  <si>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</si>
  <si>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</si>
  <si>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</si>
  <si>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</si>
  <si>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</si>
  <si>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</si>
  <si>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64,05</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</si>
  <si>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</si>
  <si>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</si>
  <si>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</si>
  <si>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</si>
  <si>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</si>
  <si>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</si>
  <si>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</si>
  <si>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</si>
  <si>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</si>
  <si>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</si>
  <si>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</si>
  <si>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</si>
  <si>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</si>
  <si>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</si>
  <si>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</si>
  <si>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</si>
  <si>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4,82</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</si>
  <si>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</si>
  <si>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</si>
  <si>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</si>
  <si>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24,88</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</si>
  <si>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</si>
  <si>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</si>
  <si>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</si>
  <si>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</si>
  <si>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</si>
  <si>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</si>
  <si>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</si>
  <si>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</si>
  <si>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</si>
  <si>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</si>
  <si>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</si>
  <si>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</si>
  <si>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</si>
  <si>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</si>
  <si>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</si>
  <si>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</si>
  <si>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</si>
  <si>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</si>
  <si>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</si>
  <si>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</si>
  <si>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</si>
  <si>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</si>
  <si>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</si>
  <si>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</si>
  <si>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</si>
  <si>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</si>
  <si>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</si>
  <si>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</si>
  <si>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</si>
  <si>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</si>
  <si>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</si>
  <si>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</si>
  <si>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</si>
  <si>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</si>
  <si>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</si>
  <si>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</si>
  <si>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</si>
  <si>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</si>
  <si>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</si>
  <si>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</si>
  <si>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</si>
  <si>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</si>
  <si>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</si>
  <si>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</si>
  <si>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</si>
  <si>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</si>
  <si>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</si>
  <si>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</si>
  <si>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</si>
  <si>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</si>
  <si>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</si>
  <si>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</si>
  <si>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</si>
  <si>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</si>
  <si>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</si>
  <si>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</si>
  <si>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</si>
  <si>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</si>
  <si>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</si>
  <si>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</si>
  <si>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</si>
  <si>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</si>
  <si>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28,17</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</si>
  <si>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</si>
  <si>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</si>
  <si>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</si>
  <si>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</si>
  <si>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</si>
  <si>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</si>
  <si>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</si>
  <si>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</si>
  <si>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</si>
  <si>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</si>
  <si>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</si>
  <si>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</si>
  <si>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</si>
  <si>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</si>
  <si>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</si>
  <si>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</si>
  <si>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</si>
  <si>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</si>
  <si>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</si>
  <si>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</si>
  <si>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</si>
  <si>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</si>
  <si>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</si>
  <si>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</si>
  <si>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</si>
  <si>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</si>
  <si>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</si>
  <si>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</si>
  <si>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</si>
  <si>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</si>
  <si>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</si>
  <si>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</si>
  <si>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</si>
  <si>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</si>
  <si>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</si>
  <si>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</si>
  <si>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</si>
  <si>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</si>
  <si>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</si>
  <si>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</si>
  <si>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55,97</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</si>
  <si>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</si>
  <si>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</si>
  <si>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</si>
  <si>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</si>
  <si>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</si>
  <si>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</si>
  <si>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</si>
  <si>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</si>
  <si>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</si>
  <si>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</si>
  <si>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</si>
  <si>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</si>
  <si>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</si>
  <si>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</si>
  <si>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</si>
  <si>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</si>
  <si>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</si>
  <si>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</si>
  <si>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</si>
  <si>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</si>
  <si>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</si>
  <si>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</si>
  <si>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</si>
  <si>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</si>
  <si>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</si>
  <si>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</si>
  <si>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</si>
  <si>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</si>
  <si>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</si>
  <si>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</si>
  <si>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</si>
  <si>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</si>
  <si>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</si>
  <si>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</si>
  <si>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</si>
  <si>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</si>
  <si>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</si>
  <si>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</si>
  <si>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</si>
  <si>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</si>
  <si>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</si>
  <si>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</si>
  <si>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</si>
  <si>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</si>
  <si>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</si>
  <si>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</si>
  <si>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</si>
  <si>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</si>
  <si>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</si>
  <si>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</si>
  <si>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</si>
  <si>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</si>
  <si>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</si>
  <si>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</si>
  <si>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</si>
  <si>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</si>
  <si>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</si>
  <si>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</si>
  <si>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</si>
  <si>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</si>
  <si>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</si>
  <si>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</si>
  <si>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</si>
  <si>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</si>
  <si>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</si>
  <si>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</si>
  <si>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</si>
  <si>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</si>
  <si>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</si>
  <si>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</si>
  <si>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</si>
  <si>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</si>
  <si>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</si>
  <si>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</si>
  <si>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</si>
  <si>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</si>
  <si>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</si>
  <si>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</si>
  <si>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</si>
  <si>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</si>
  <si>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</si>
  <si>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</si>
  <si>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</si>
  <si>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</si>
  <si>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</si>
  <si>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</si>
  <si>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</si>
  <si>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</si>
  <si>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</si>
  <si>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</si>
  <si>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</si>
  <si>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48,08</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</si>
  <si>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</si>
  <si>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</si>
  <si>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</si>
  <si>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</si>
  <si>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</si>
  <si>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</si>
  <si>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</si>
  <si>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</si>
  <si>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</si>
  <si>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</si>
  <si>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</si>
  <si>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</si>
  <si>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</si>
  <si>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</si>
  <si>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</si>
  <si>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</si>
  <si>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</si>
  <si>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</si>
  <si>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</si>
  <si>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</si>
  <si>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</si>
  <si>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</si>
  <si>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</si>
  <si>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</si>
  <si>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</si>
  <si>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</si>
  <si>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</si>
  <si>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</si>
  <si>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</si>
  <si>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</si>
  <si>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</si>
  <si>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</si>
  <si>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</si>
  <si>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</si>
  <si>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</si>
  <si>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</si>
  <si>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</si>
  <si>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</si>
  <si>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</si>
  <si>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</si>
  <si>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</si>
  <si>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</si>
  <si>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</si>
  <si>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</si>
  <si>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</si>
  <si>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</si>
  <si>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</si>
  <si>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</si>
  <si>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</si>
  <si>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</si>
  <si>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</si>
  <si>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</si>
  <si>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</si>
  <si>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</si>
  <si>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</si>
  <si>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</si>
  <si>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</si>
  <si>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</si>
  <si>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6,39</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</si>
  <si>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</si>
  <si>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</si>
  <si>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</si>
  <si>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</si>
  <si>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</si>
  <si>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</si>
  <si>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</si>
  <si>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</si>
  <si>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</si>
  <si>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8,65</t>
  </si>
  <si>
    <t>CHAPISCO APLICADO EM ALVENARIA (SEM PRESENÇA DE VÃOS) E ESTRUTURAS DE CONCRETO DE FACHADA, COM COLHER DE PEDREIRO.  ARGAMASSA TRAÇO 1:3 COM PREPARO EM BETONEIRA 400L. AF_10/2022</t>
  </si>
  <si>
    <t>8,08</t>
  </si>
  <si>
    <t>CHAPISCO APLICADO EM ALVENARIA (SEM PRESENÇA DE VÃOS) E ESTRUTURAS DE CONCRETO DE FACHADA, COM EQUIPAMENTO DE PROJEÇÃO. ARGAMASSA TRAÇO 1:3 COM PREPARO MANUAL. AF_10/2022</t>
  </si>
  <si>
    <t>6,29</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</si>
  <si>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</si>
  <si>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</si>
  <si>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</si>
  <si>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</si>
  <si>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</si>
  <si>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</si>
  <si>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</si>
  <si>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9,51</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</si>
  <si>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</si>
  <si>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</si>
  <si>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</si>
  <si>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</si>
  <si>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</si>
  <si>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</si>
  <si>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</si>
  <si>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</si>
  <si>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</si>
  <si>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</si>
  <si>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</si>
  <si>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</si>
  <si>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</si>
  <si>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</si>
  <si>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</si>
  <si>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</si>
  <si>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</si>
  <si>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</si>
  <si>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</si>
  <si>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</si>
  <si>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</si>
  <si>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</si>
  <si>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</si>
  <si>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</si>
  <si>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</si>
  <si>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</si>
  <si>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</si>
  <si>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</si>
  <si>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</si>
  <si>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</si>
  <si>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</si>
  <si>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</si>
  <si>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</si>
  <si>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</si>
  <si>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</si>
  <si>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</si>
  <si>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</si>
  <si>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</si>
  <si>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</si>
  <si>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</si>
  <si>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</si>
  <si>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</si>
  <si>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</si>
  <si>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</si>
  <si>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</si>
  <si>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</si>
  <si>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</si>
  <si>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</si>
  <si>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</si>
  <si>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</si>
  <si>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101,49</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</si>
  <si>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</si>
  <si>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</si>
  <si>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</si>
  <si>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</si>
  <si>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</si>
  <si>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</si>
  <si>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</si>
  <si>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</si>
  <si>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</si>
  <si>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</si>
  <si>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</si>
  <si>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</si>
  <si>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</si>
  <si>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</si>
  <si>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</si>
  <si>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</si>
  <si>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</si>
  <si>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</si>
  <si>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</si>
  <si>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</si>
  <si>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</si>
  <si>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</si>
  <si>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</si>
  <si>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</si>
  <si>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</si>
  <si>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</si>
  <si>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</si>
  <si>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</si>
  <si>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</si>
  <si>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</si>
  <si>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</si>
  <si>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</si>
  <si>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</si>
  <si>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</si>
  <si>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</si>
  <si>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</si>
  <si>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</si>
  <si>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</si>
  <si>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</si>
  <si>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</si>
  <si>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</si>
  <si>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</si>
  <si>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</si>
  <si>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</si>
  <si>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</si>
  <si>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</si>
  <si>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</si>
  <si>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</si>
  <si>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</si>
  <si>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</si>
  <si>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</si>
  <si>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</si>
  <si>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</si>
  <si>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</si>
  <si>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</si>
  <si>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</si>
  <si>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</si>
  <si>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</si>
  <si>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</si>
  <si>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</si>
  <si>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</si>
  <si>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</si>
  <si>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</si>
  <si>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</si>
  <si>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</si>
  <si>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</si>
  <si>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</si>
  <si>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</si>
  <si>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</si>
  <si>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</si>
  <si>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</si>
  <si>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</si>
  <si>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</si>
  <si>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</si>
  <si>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</si>
  <si>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</si>
  <si>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</si>
  <si>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</si>
  <si>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</si>
  <si>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</si>
  <si>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</si>
  <si>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</si>
  <si>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</si>
  <si>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</si>
  <si>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</si>
  <si>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</si>
  <si>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</si>
  <si>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</si>
  <si>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</si>
  <si>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</si>
  <si>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</si>
  <si>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</si>
  <si>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</si>
  <si>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</si>
  <si>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</si>
  <si>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</si>
  <si>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</si>
  <si>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</si>
  <si>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</si>
  <si>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</si>
  <si>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</si>
  <si>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</si>
  <si>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</si>
  <si>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</si>
  <si>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</si>
  <si>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</si>
  <si>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</si>
  <si>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</si>
  <si>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</si>
  <si>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</si>
  <si>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</si>
  <si>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</si>
  <si>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</si>
  <si>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</si>
  <si>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</si>
  <si>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</si>
  <si>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</si>
  <si>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</si>
  <si>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</si>
  <si>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</si>
  <si>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</si>
  <si>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</si>
  <si>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</si>
  <si>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</si>
  <si>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</si>
  <si>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</si>
  <si>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</si>
  <si>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</si>
  <si>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</si>
  <si>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</si>
  <si>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</si>
  <si>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</si>
  <si>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</si>
  <si>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</si>
  <si>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</si>
  <si>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</si>
  <si>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</si>
  <si>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</si>
  <si>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</si>
  <si>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</si>
  <si>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</si>
  <si>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</si>
  <si>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</si>
  <si>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</si>
  <si>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</si>
  <si>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</si>
  <si>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</si>
  <si>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</si>
  <si>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</si>
  <si>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</si>
  <si>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</si>
  <si>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</si>
  <si>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</si>
  <si>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</si>
  <si>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</si>
  <si>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</si>
  <si>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</si>
  <si>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</si>
  <si>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</si>
  <si>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</si>
  <si>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</si>
  <si>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</si>
  <si>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</si>
  <si>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81,65</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</si>
  <si>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</si>
  <si>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</si>
  <si>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</si>
  <si>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</si>
  <si>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</si>
  <si>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</si>
  <si>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</si>
  <si>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</si>
  <si>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</si>
  <si>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</si>
  <si>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</si>
  <si>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</si>
  <si>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</si>
  <si>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</si>
  <si>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</si>
  <si>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6,38</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</si>
  <si>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</si>
  <si>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</si>
  <si>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</si>
  <si>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</si>
  <si>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</si>
  <si>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</si>
  <si>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</si>
  <si>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</si>
  <si>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</si>
  <si>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</si>
  <si>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</si>
  <si>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</si>
  <si>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</si>
  <si>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</si>
  <si>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</si>
  <si>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</si>
  <si>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</si>
  <si>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</si>
  <si>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</si>
  <si>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</si>
  <si>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</si>
  <si>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</si>
  <si>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</si>
  <si>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</si>
  <si>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</si>
  <si>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</si>
  <si>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</si>
  <si>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</si>
  <si>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</si>
  <si>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</si>
  <si>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</si>
  <si>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</si>
  <si>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</si>
  <si>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</si>
  <si>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</si>
  <si>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</si>
  <si>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</si>
  <si>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</si>
  <si>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</si>
  <si>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</si>
  <si>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</si>
  <si>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</si>
  <si>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</si>
  <si>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</si>
  <si>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</si>
  <si>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</si>
  <si>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</si>
  <si>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</si>
  <si>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</si>
  <si>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</si>
  <si>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</si>
  <si>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</si>
  <si>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</si>
  <si>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</si>
  <si>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</si>
  <si>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</si>
  <si>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</si>
  <si>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</si>
  <si>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</si>
  <si>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</si>
  <si>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</si>
  <si>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</si>
  <si>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</si>
  <si>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</si>
  <si>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</si>
  <si>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</si>
  <si>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</si>
  <si>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</si>
  <si>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</si>
  <si>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</si>
  <si>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</si>
  <si>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</si>
  <si>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</si>
  <si>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</si>
  <si>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</si>
  <si>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</si>
  <si>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</si>
  <si>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</si>
  <si>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</si>
  <si>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</si>
  <si>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</si>
  <si>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</si>
  <si>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</si>
  <si>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</si>
  <si>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</si>
  <si>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</si>
  <si>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</si>
  <si>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</si>
  <si>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</si>
  <si>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</si>
  <si>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</si>
  <si>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</si>
  <si>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</si>
  <si>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</si>
  <si>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</si>
  <si>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</si>
  <si>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</si>
  <si>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</si>
  <si>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</si>
  <si>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</si>
  <si>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</si>
  <si>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</si>
  <si>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</si>
  <si>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</si>
  <si>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</si>
  <si>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</si>
  <si>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</si>
  <si>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</si>
  <si>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</si>
  <si>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</si>
  <si>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</si>
  <si>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</si>
  <si>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</si>
  <si>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</si>
  <si>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</si>
  <si>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</si>
  <si>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</si>
  <si>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</si>
  <si>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</si>
  <si>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</si>
  <si>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</si>
  <si>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</si>
  <si>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</si>
  <si>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</si>
  <si>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</si>
  <si>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</si>
  <si>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</si>
  <si>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</si>
  <si>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</si>
  <si>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</si>
  <si>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</si>
  <si>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</si>
  <si>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</si>
  <si>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</si>
  <si>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</si>
  <si>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</si>
  <si>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</si>
  <si>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</si>
  <si>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</si>
  <si>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</si>
  <si>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</si>
  <si>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</si>
  <si>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</si>
  <si>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</si>
  <si>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</si>
  <si>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</si>
  <si>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</si>
  <si>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</si>
  <si>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</si>
  <si>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</si>
  <si>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</si>
  <si>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</si>
  <si>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</si>
  <si>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</si>
  <si>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</si>
  <si>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</si>
  <si>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</si>
  <si>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</si>
  <si>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</si>
  <si>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</si>
  <si>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</si>
  <si>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</si>
  <si>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</si>
  <si>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</si>
  <si>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</si>
  <si>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</si>
  <si>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</si>
  <si>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</si>
  <si>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</si>
  <si>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</si>
  <si>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</si>
  <si>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</si>
  <si>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</si>
  <si>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</si>
  <si>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</si>
  <si>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</si>
  <si>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</si>
  <si>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</si>
  <si>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</si>
  <si>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</si>
  <si>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</si>
  <si>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</si>
  <si>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</si>
  <si>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</si>
  <si>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</si>
  <si>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</si>
  <si>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</si>
  <si>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</si>
  <si>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</si>
  <si>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</si>
  <si>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</si>
  <si>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</si>
  <si>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</si>
  <si>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</si>
  <si>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</si>
  <si>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</si>
  <si>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</si>
  <si>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</si>
  <si>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</si>
  <si>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0,23</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</si>
  <si>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</si>
  <si>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</si>
  <si>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</si>
  <si>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</si>
  <si>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</si>
  <si>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</si>
  <si>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</si>
  <si>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</si>
  <si>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</si>
  <si>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</si>
  <si>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</si>
  <si>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</si>
  <si>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</si>
  <si>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</si>
  <si>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</si>
  <si>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</si>
  <si>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</si>
  <si>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</si>
  <si>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5,56</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</si>
  <si>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</si>
  <si>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</si>
  <si>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</si>
  <si>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</si>
  <si>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</si>
  <si>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</si>
  <si>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</si>
  <si>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</si>
  <si>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</si>
  <si>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</si>
  <si>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</si>
  <si>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</si>
  <si>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</si>
  <si>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</si>
  <si>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</si>
  <si>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</si>
  <si>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</si>
  <si>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</si>
  <si>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</si>
  <si>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</si>
  <si>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</si>
  <si>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</si>
  <si>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</si>
  <si>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</si>
  <si>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</si>
  <si>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</si>
  <si>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</si>
  <si>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</si>
  <si>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</si>
  <si>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</si>
  <si>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</si>
  <si>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</si>
  <si>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</si>
  <si>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</si>
  <si>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</si>
  <si>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</si>
  <si>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</si>
  <si>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</si>
  <si>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</si>
  <si>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</si>
  <si>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</si>
  <si>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</si>
  <si>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</si>
  <si>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</si>
  <si>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</si>
  <si>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</si>
  <si>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</si>
  <si>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</si>
  <si>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</si>
  <si>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</si>
  <si>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</si>
  <si>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</si>
  <si>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</si>
  <si>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</si>
  <si>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</si>
  <si>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</si>
  <si>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</si>
  <si>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</si>
  <si>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</si>
  <si>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</si>
  <si>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</si>
  <si>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</si>
  <si>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</si>
  <si>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</si>
  <si>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</si>
  <si>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</si>
  <si>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</si>
  <si>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</si>
  <si>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</si>
  <si>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</si>
  <si>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</si>
  <si>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</si>
  <si>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</si>
  <si>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</si>
  <si>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</si>
  <si>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</si>
  <si>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</si>
  <si>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</si>
  <si>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</si>
  <si>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</si>
  <si>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</si>
  <si>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</si>
  <si>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</si>
  <si>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</si>
  <si>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</si>
  <si>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</si>
  <si>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</si>
  <si>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</si>
  <si>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</si>
  <si>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</si>
  <si>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</si>
  <si>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</si>
  <si>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</si>
  <si>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</si>
  <si>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</si>
  <si>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</si>
  <si>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</si>
  <si>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</si>
  <si>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</si>
  <si>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</si>
  <si>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</si>
  <si>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</si>
  <si>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</si>
  <si>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</si>
  <si>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</si>
  <si>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</si>
  <si>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</si>
  <si>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</si>
  <si>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</si>
  <si>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</si>
  <si>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10,39</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</si>
  <si>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</si>
  <si>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</si>
  <si>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</si>
  <si>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3,66</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</si>
  <si>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</si>
  <si>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</si>
  <si>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</si>
  <si>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</si>
  <si>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</si>
  <si>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</si>
  <si>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</si>
  <si>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</si>
  <si>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</si>
  <si>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</si>
  <si>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</si>
  <si>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</si>
  <si>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</si>
  <si>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</si>
  <si>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</si>
  <si>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</si>
  <si>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</si>
  <si>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</si>
  <si>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</si>
  <si>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</si>
  <si>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</si>
  <si>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</si>
  <si>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</si>
  <si>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</si>
  <si>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</si>
  <si>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</si>
  <si>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</si>
  <si>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</si>
  <si>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</si>
  <si>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</si>
  <si>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</si>
  <si>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1,71</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</si>
  <si>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</si>
  <si>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</si>
  <si>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</si>
  <si>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</si>
  <si>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</si>
  <si>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</si>
  <si>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</si>
  <si>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</si>
  <si>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</si>
  <si>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</si>
  <si>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</si>
  <si>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</si>
  <si>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</si>
  <si>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</si>
  <si>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</si>
  <si>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</si>
  <si>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</si>
  <si>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</si>
  <si>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</si>
  <si>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</si>
  <si>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</si>
  <si>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</si>
  <si>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</si>
  <si>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</si>
  <si>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1,82</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</si>
  <si>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</si>
  <si>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</si>
  <si>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</si>
  <si>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</si>
  <si>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0,57</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</si>
  <si>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</si>
  <si>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</si>
  <si>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</si>
  <si>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</si>
  <si>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</si>
  <si>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</si>
  <si>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</si>
  <si>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</si>
  <si>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</si>
  <si>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</si>
  <si>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</si>
  <si>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</si>
  <si>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</si>
  <si>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</si>
  <si>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</si>
  <si>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</si>
  <si>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</si>
  <si>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</si>
  <si>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</si>
  <si>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</si>
  <si>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</si>
  <si>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</si>
  <si>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</si>
  <si>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</si>
  <si>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</si>
  <si>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</si>
  <si>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</si>
  <si>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</si>
  <si>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</si>
  <si>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</si>
  <si>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</si>
  <si>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</si>
  <si>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</si>
  <si>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</si>
  <si>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</si>
  <si>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4,95</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</si>
  <si>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</si>
  <si>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</si>
  <si>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</si>
  <si>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</si>
  <si>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</si>
  <si>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</si>
  <si>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</si>
  <si>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</si>
  <si>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</si>
  <si>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</si>
  <si>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</si>
  <si>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</si>
  <si>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</si>
  <si>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</si>
  <si>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2,30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</si>
  <si>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</si>
  <si>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</si>
  <si>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</si>
  <si>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</si>
  <si>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</si>
  <si>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</si>
  <si>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</si>
  <si>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</si>
  <si>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</si>
  <si>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</si>
  <si>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</si>
  <si>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</si>
  <si>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</si>
  <si>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</si>
  <si>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</si>
  <si>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</si>
  <si>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</si>
  <si>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</si>
  <si>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</si>
  <si>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</si>
  <si>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</si>
  <si>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</si>
  <si>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</si>
  <si>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</si>
  <si>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</si>
  <si>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</si>
  <si>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</si>
  <si>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</si>
  <si>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</si>
  <si>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</si>
  <si>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</si>
  <si>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</si>
  <si>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</si>
  <si>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</si>
  <si>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</si>
  <si>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</si>
  <si>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</si>
  <si>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</si>
  <si>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</si>
  <si>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</si>
  <si>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</si>
  <si>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</si>
  <si>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</si>
  <si>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</si>
  <si>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</si>
  <si>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</si>
  <si>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</si>
  <si>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</si>
  <si>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</si>
  <si>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</si>
  <si>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25,81</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</si>
  <si>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</si>
  <si>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</si>
  <si>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</si>
  <si>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</si>
  <si>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</si>
  <si>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</si>
  <si>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</si>
  <si>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</si>
  <si>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</si>
  <si>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</si>
  <si>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</si>
  <si>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</si>
  <si>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</si>
  <si>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</si>
  <si>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</si>
  <si>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</si>
  <si>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</si>
  <si>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</si>
  <si>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</si>
  <si>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</si>
  <si>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</si>
  <si>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</si>
  <si>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</si>
  <si>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</si>
  <si>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</si>
  <si>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</si>
  <si>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</si>
  <si>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</si>
  <si>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</si>
  <si>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</si>
  <si>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</si>
  <si>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</si>
  <si>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</si>
  <si>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</si>
  <si>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</si>
  <si>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</si>
  <si>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</si>
  <si>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</si>
  <si>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</si>
  <si>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</si>
  <si>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</si>
  <si>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</si>
  <si>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</si>
  <si>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</si>
  <si>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</si>
  <si>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</si>
  <si>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</si>
  <si>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</si>
  <si>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</si>
  <si>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</si>
  <si>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</si>
  <si>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</si>
  <si>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</si>
  <si>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</si>
  <si>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</si>
  <si>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</si>
  <si>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</si>
  <si>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</si>
  <si>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</si>
  <si>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</si>
  <si>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</si>
  <si>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</si>
  <si>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</si>
  <si>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</si>
  <si>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</si>
  <si>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</si>
  <si>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</si>
  <si>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</si>
  <si>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</si>
  <si>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</si>
  <si>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</si>
  <si>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</si>
  <si>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</si>
  <si>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</si>
  <si>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</si>
  <si>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</si>
  <si>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</si>
  <si>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</si>
  <si>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</si>
  <si>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</si>
  <si>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</si>
  <si>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</si>
  <si>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</si>
  <si>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</si>
  <si>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</si>
  <si>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</si>
  <si>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</si>
  <si>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</si>
  <si>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</si>
  <si>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</si>
  <si>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</si>
  <si>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</si>
  <si>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</si>
  <si>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</si>
  <si>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</si>
  <si>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</si>
  <si>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</si>
  <si>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</si>
  <si>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</si>
  <si>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</si>
  <si>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</si>
  <si>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</si>
  <si>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</si>
  <si>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</si>
  <si>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</si>
  <si>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</si>
  <si>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</si>
  <si>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</si>
  <si>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</si>
  <si>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</si>
  <si>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</si>
  <si>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</si>
  <si>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</si>
  <si>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</si>
  <si>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</si>
  <si>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</si>
  <si>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35,05</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</si>
  <si>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</si>
  <si>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</si>
  <si>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</si>
  <si>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</si>
  <si>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</si>
  <si>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</si>
  <si>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</si>
  <si>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</si>
  <si>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</si>
  <si>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</si>
  <si>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</si>
  <si>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</si>
  <si>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</si>
  <si>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</si>
  <si>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</si>
  <si>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</si>
  <si>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</si>
  <si>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</si>
  <si>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</si>
  <si>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</si>
  <si>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</si>
  <si>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</si>
  <si>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</si>
  <si>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30,35</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</si>
  <si>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</si>
  <si>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</si>
  <si>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</si>
  <si>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</si>
  <si>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</si>
  <si>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</si>
  <si>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</si>
  <si>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</si>
  <si>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</si>
  <si>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</si>
  <si>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</si>
  <si>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</si>
  <si>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</si>
  <si>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</si>
  <si>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</si>
  <si>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</si>
  <si>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</si>
  <si>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</si>
  <si>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</si>
  <si>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</si>
  <si>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</si>
  <si>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</si>
  <si>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</si>
  <si>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</si>
  <si>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</si>
  <si>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</si>
  <si>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</si>
  <si>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</si>
  <si>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</si>
  <si>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</si>
  <si>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</si>
  <si>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</si>
  <si>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</si>
  <si>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</si>
  <si>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</si>
  <si>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</si>
  <si>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</si>
  <si>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</si>
  <si>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</si>
  <si>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</si>
  <si>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</si>
  <si>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</si>
  <si>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</si>
  <si>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</si>
  <si>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</si>
  <si>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</si>
  <si>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</si>
  <si>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</si>
  <si>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</si>
  <si>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</si>
  <si>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</si>
  <si>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</si>
  <si>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</si>
  <si>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</si>
  <si>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</si>
  <si>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</si>
  <si>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</si>
  <si>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</si>
  <si>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</si>
  <si>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</si>
  <si>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</si>
  <si>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</si>
  <si>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</si>
  <si>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</si>
  <si>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0,39</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</si>
  <si>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</si>
  <si>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</si>
  <si>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</si>
  <si>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</si>
  <si>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</si>
  <si>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</si>
  <si>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</si>
  <si>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</si>
  <si>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</si>
  <si>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</si>
  <si>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</si>
  <si>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</si>
  <si>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</si>
  <si>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</si>
  <si>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</si>
  <si>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</si>
  <si>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</si>
  <si>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</si>
  <si>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</si>
  <si>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</si>
  <si>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</si>
  <si>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</si>
  <si>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</si>
  <si>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</si>
  <si>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</si>
  <si>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</si>
  <si>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</si>
  <si>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</si>
  <si>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</si>
  <si>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</si>
  <si>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</si>
  <si>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</si>
  <si>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</si>
  <si>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</si>
  <si>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</si>
  <si>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</si>
  <si>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</si>
  <si>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</si>
  <si>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</si>
  <si>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</si>
  <si>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</si>
  <si>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</si>
  <si>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</si>
  <si>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</si>
  <si>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</si>
  <si>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</si>
  <si>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</si>
  <si>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</si>
  <si>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</si>
  <si>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</si>
  <si>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</si>
  <si>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</si>
  <si>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</si>
  <si>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</si>
  <si>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</si>
  <si>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</si>
  <si>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</si>
  <si>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</si>
  <si>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</si>
  <si>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</si>
  <si>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</si>
  <si>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</si>
  <si>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</si>
  <si>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</si>
  <si>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</si>
  <si>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</si>
  <si>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</si>
  <si>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</si>
  <si>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</si>
  <si>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</si>
  <si>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</si>
  <si>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</si>
  <si>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</si>
  <si>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</si>
  <si>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</si>
  <si>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</si>
  <si>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</si>
  <si>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</si>
  <si>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</si>
  <si>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</si>
  <si>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</si>
  <si>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</si>
  <si>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</si>
  <si>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</si>
  <si>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</si>
  <si>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</si>
  <si>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</si>
  <si>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</si>
  <si>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</si>
  <si>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</si>
  <si>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</si>
  <si>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</si>
  <si>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</si>
  <si>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</si>
  <si>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</si>
  <si>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</si>
  <si>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</si>
  <si>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</si>
  <si>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</si>
  <si>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</si>
  <si>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</si>
  <si>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</si>
  <si>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</si>
  <si>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</si>
  <si>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</si>
  <si>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</si>
  <si>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</si>
  <si>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</si>
  <si>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</si>
  <si>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</si>
  <si>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</si>
  <si>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</si>
  <si>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</si>
  <si>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</si>
  <si>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</si>
  <si>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</si>
  <si>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</si>
  <si>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</si>
  <si>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</si>
  <si>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</si>
  <si>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</si>
  <si>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</si>
  <si>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</si>
  <si>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</si>
  <si>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</si>
  <si>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</si>
  <si>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</si>
  <si>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</si>
  <si>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</si>
  <si>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</si>
  <si>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</si>
  <si>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</si>
  <si>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</si>
  <si>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31,36</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</si>
  <si>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</si>
  <si>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</si>
  <si>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</si>
  <si>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</si>
  <si>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</si>
  <si>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</si>
  <si>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</si>
  <si>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</si>
  <si>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</si>
  <si>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</si>
  <si>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</si>
  <si>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</si>
  <si>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</si>
  <si>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</si>
  <si>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</si>
  <si>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</si>
  <si>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</si>
  <si>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</si>
  <si>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</si>
  <si>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</si>
  <si>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</si>
  <si>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</si>
  <si>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</si>
  <si>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</si>
  <si>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</si>
  <si>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</si>
  <si>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</si>
  <si>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</si>
  <si>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</si>
  <si>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</si>
  <si>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</si>
  <si>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</si>
  <si>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</si>
  <si>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</si>
  <si>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</si>
  <si>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</si>
  <si>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</si>
  <si>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</si>
  <si>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</si>
  <si>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</si>
  <si>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</si>
  <si>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</si>
  <si>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</si>
  <si>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</si>
  <si>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</si>
  <si>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</si>
  <si>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</si>
  <si>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</si>
  <si>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</si>
  <si>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</si>
  <si>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</si>
  <si>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</si>
  <si>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</si>
  <si>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</si>
  <si>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</si>
  <si>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</si>
  <si>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</si>
  <si>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</si>
  <si>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</si>
  <si>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</si>
  <si>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</si>
  <si>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</si>
  <si>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</si>
  <si>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</si>
  <si>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</si>
  <si>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</si>
  <si>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</si>
  <si>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</si>
  <si>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</si>
  <si>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RESPONSÁVEL PELO ORÇAMENTO: ENGº DANIEL PEREIRA SCHWAB | CREA 185.144 | ART: 1720243122261</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</si>
  <si>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</si>
  <si>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</si>
  <si>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</si>
  <si>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</si>
  <si>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un</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</si>
  <si>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</si>
  <si>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</si>
  <si>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</si>
  <si>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</si>
  <si>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</si>
  <si>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</si>
  <si>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</si>
  <si>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</si>
  <si>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</si>
  <si>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</si>
  <si>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</si>
  <si>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</si>
  <si>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</si>
  <si>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</si>
  <si>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</si>
  <si>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</si>
  <si>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</si>
  <si>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</si>
  <si>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</si>
  <si>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</si>
  <si>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</si>
  <si>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</si>
  <si>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</si>
  <si>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</si>
  <si>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</si>
  <si>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</si>
  <si>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</si>
  <si>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</si>
  <si>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</si>
  <si>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</si>
  <si>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</si>
  <si>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</si>
  <si>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</si>
  <si>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</si>
  <si>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</si>
  <si>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</si>
  <si>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</si>
  <si>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</si>
  <si>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</si>
  <si>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</si>
  <si>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</si>
  <si>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</si>
  <si>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</si>
  <si>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</si>
  <si>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</si>
  <si>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</si>
  <si>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</si>
  <si>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</si>
  <si>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</si>
  <si>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</si>
  <si>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</si>
  <si>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</si>
  <si>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</si>
  <si>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</si>
  <si>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</si>
  <si>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</si>
  <si>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</si>
  <si>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</si>
  <si>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</si>
  <si>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</si>
  <si>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</si>
  <si>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</si>
  <si>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</si>
  <si>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</si>
  <si>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</si>
  <si>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</si>
  <si>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</si>
  <si>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</si>
  <si>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</si>
  <si>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</si>
  <si>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</si>
  <si>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</si>
  <si>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</si>
  <si>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</si>
  <si>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</si>
  <si>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</si>
  <si>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</si>
  <si>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</si>
  <si>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</si>
  <si>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</si>
  <si>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</si>
  <si>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</si>
  <si>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</si>
  <si>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</si>
  <si>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</si>
  <si>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</si>
  <si>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</si>
  <si>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</si>
  <si>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</si>
  <si>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</si>
  <si>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</si>
  <si>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</si>
  <si>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</si>
  <si>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</si>
  <si>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</si>
  <si>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</si>
  <si>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</si>
  <si>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</si>
  <si>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</si>
  <si>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</si>
  <si>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</si>
  <si>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</si>
  <si>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</si>
  <si>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</si>
  <si>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</si>
  <si>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</si>
  <si>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</si>
  <si>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</si>
  <si>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</si>
  <si>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</si>
  <si>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</si>
  <si>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</si>
  <si>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</si>
  <si>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</si>
  <si>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</si>
  <si>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</si>
  <si>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</si>
  <si>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</si>
  <si>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</si>
  <si>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</si>
  <si>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</si>
  <si>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</si>
  <si>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</si>
  <si>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</si>
  <si>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</si>
  <si>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</si>
  <si>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</si>
  <si>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</si>
  <si>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</si>
  <si>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</si>
  <si>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</si>
  <si>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</si>
  <si>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</si>
  <si>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</si>
  <si>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</si>
  <si>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</si>
  <si>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</si>
  <si>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</si>
  <si>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</si>
  <si>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</si>
  <si>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</si>
  <si>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</si>
  <si>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</si>
  <si>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</si>
  <si>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</si>
  <si>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</si>
  <si>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</si>
  <si>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</si>
  <si>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</si>
  <si>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</si>
  <si>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</si>
  <si>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</si>
  <si>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</si>
  <si>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</si>
  <si>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</si>
  <si>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</si>
  <si>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</si>
  <si>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</si>
  <si>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</si>
  <si>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</si>
  <si>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</si>
  <si>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</si>
  <si>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</si>
  <si>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</si>
  <si>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</si>
  <si>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</si>
  <si>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</si>
  <si>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</si>
  <si>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</si>
  <si>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</si>
  <si>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</si>
  <si>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</si>
  <si>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</si>
  <si>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</si>
  <si>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</si>
  <si>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</si>
  <si>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</si>
  <si>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</si>
  <si>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</si>
  <si>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</si>
  <si>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</si>
  <si>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</si>
  <si>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</si>
  <si>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</si>
  <si>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</si>
  <si>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</si>
  <si>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</si>
  <si>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</si>
  <si>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</si>
  <si>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</si>
  <si>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</si>
  <si>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</si>
  <si>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</si>
  <si>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</si>
  <si>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</si>
  <si>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</si>
  <si>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</si>
  <si>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</si>
  <si>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</si>
  <si>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</si>
  <si>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</si>
  <si>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</si>
  <si>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</si>
  <si>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</si>
  <si>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</si>
  <si>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</si>
  <si>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</si>
  <si>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</si>
  <si>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</si>
  <si>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</si>
  <si>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</si>
  <si>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</si>
  <si>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</si>
  <si>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</si>
  <si>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</si>
  <si>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</si>
  <si>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</si>
  <si>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</si>
  <si>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</si>
  <si>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</si>
  <si>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</si>
  <si>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</si>
  <si>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</si>
  <si>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</si>
  <si>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</si>
  <si>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</si>
  <si>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</si>
  <si>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</si>
  <si>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</si>
  <si>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</si>
  <si>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</si>
  <si>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</si>
  <si>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</si>
  <si>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</si>
  <si>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</si>
  <si>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</si>
  <si>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</si>
  <si>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</si>
  <si>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</si>
  <si>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</si>
  <si>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</si>
  <si>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</si>
  <si>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</si>
  <si>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</si>
  <si>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</si>
  <si>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</si>
  <si>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</si>
  <si>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</si>
  <si>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</si>
  <si>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</si>
  <si>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</si>
  <si>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</si>
  <si>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</si>
  <si>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</si>
  <si>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</si>
  <si>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</si>
  <si>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</si>
  <si>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</si>
  <si>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</si>
  <si>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</si>
  <si>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</si>
  <si>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</si>
  <si>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</si>
  <si>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</si>
  <si>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</si>
  <si>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</si>
  <si>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</si>
  <si>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</si>
  <si>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</si>
  <si>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</si>
  <si>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</si>
  <si>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</si>
  <si>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</si>
  <si>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</si>
  <si>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</si>
  <si>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</si>
  <si>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</si>
  <si>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</si>
  <si>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</si>
  <si>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</si>
  <si>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</si>
  <si>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</si>
  <si>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</si>
  <si>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</si>
  <si>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</si>
  <si>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</si>
  <si>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</si>
  <si>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</si>
  <si>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</si>
  <si>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</si>
  <si>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</si>
  <si>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</si>
  <si>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</si>
  <si>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</si>
  <si>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</si>
  <si>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</si>
  <si>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</si>
  <si>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</si>
  <si>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</si>
  <si>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</si>
  <si>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</si>
  <si>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</si>
  <si>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</si>
  <si>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</si>
  <si>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</si>
  <si>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</si>
  <si>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</si>
  <si>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</si>
  <si>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</si>
  <si>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</si>
  <si>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</si>
  <si>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</si>
  <si>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</si>
  <si>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</si>
  <si>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</si>
  <si>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</si>
  <si>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</si>
  <si>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</si>
  <si>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</si>
  <si>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</si>
  <si>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</si>
  <si>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</si>
  <si>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</si>
  <si>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</si>
  <si>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</si>
  <si>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</si>
  <si>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</si>
  <si>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</si>
  <si>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</si>
  <si>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</si>
  <si>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</si>
  <si>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</si>
  <si>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</si>
  <si>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</si>
  <si>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</si>
  <si>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</si>
  <si>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</si>
  <si>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</si>
  <si>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</si>
  <si>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</si>
  <si>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</si>
  <si>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</si>
  <si>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</si>
  <si>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</si>
  <si>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</si>
  <si>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</si>
  <si>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</si>
  <si>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</si>
  <si>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</si>
  <si>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</si>
  <si>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</si>
  <si>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</si>
  <si>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</si>
  <si>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</si>
  <si>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</si>
  <si>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</si>
  <si>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</si>
  <si>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</si>
  <si>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</si>
  <si>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</si>
  <si>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</si>
  <si>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</si>
  <si>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</si>
  <si>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</si>
  <si>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</si>
  <si>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</si>
  <si>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</si>
  <si>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</si>
  <si>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</si>
  <si>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</si>
  <si>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</si>
  <si>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</si>
  <si>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</si>
  <si>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</si>
  <si>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</si>
  <si>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</si>
  <si>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</si>
  <si>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</si>
  <si>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</si>
  <si>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</si>
  <si>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</si>
  <si>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</si>
  <si>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</si>
  <si>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</si>
  <si>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</si>
  <si>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</si>
  <si>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</si>
  <si>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</si>
  <si>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</si>
  <si>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</si>
  <si>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</si>
  <si>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</si>
  <si>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</si>
  <si>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</si>
  <si>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</si>
  <si>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</si>
  <si>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</si>
  <si>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</si>
  <si>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</si>
  <si>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</si>
  <si>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</si>
  <si>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</si>
  <si>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</si>
  <si>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</si>
  <si>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</si>
  <si>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</si>
  <si>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</si>
  <si>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</si>
  <si>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</si>
  <si>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</si>
  <si>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</si>
  <si>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</si>
  <si>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</si>
  <si>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</si>
  <si>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</si>
  <si>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</si>
  <si>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</si>
  <si>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</si>
  <si>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</si>
  <si>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</si>
  <si>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</si>
  <si>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</si>
  <si>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</si>
  <si>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</si>
  <si>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</si>
  <si>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</si>
  <si>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</si>
  <si>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</si>
  <si>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</si>
  <si>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</si>
  <si>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</si>
  <si>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</si>
  <si>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</si>
  <si>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</si>
  <si>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</si>
  <si>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</si>
  <si>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</si>
  <si>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</si>
  <si>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</si>
  <si>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</si>
  <si>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</si>
  <si>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</si>
  <si>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</si>
  <si>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</si>
  <si>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</si>
  <si>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</si>
  <si>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</si>
  <si>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</si>
  <si>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</si>
  <si>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</si>
  <si>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</si>
  <si>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</si>
  <si>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</si>
  <si>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</si>
  <si>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</si>
  <si>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</si>
  <si>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</si>
  <si>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</si>
  <si>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</si>
  <si>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</si>
  <si>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</si>
  <si>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</si>
  <si>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</si>
  <si>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</si>
  <si>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</si>
  <si>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</si>
  <si>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</si>
  <si>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</si>
  <si>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</si>
  <si>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</si>
  <si>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</si>
  <si>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</si>
  <si>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</si>
  <si>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</si>
  <si>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</si>
  <si>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</si>
  <si>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</si>
  <si>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</si>
  <si>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</si>
  <si>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</si>
  <si>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</si>
  <si>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</si>
  <si>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</si>
  <si>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</si>
  <si>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</si>
  <si>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</si>
  <si>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</si>
  <si>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</si>
  <si>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</si>
  <si>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</si>
  <si>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</si>
  <si>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</si>
  <si>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</si>
  <si>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</si>
  <si>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</si>
  <si>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</si>
  <si>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</si>
  <si>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</si>
  <si>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</si>
  <si>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</si>
  <si>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</si>
  <si>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</si>
  <si>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</si>
  <si>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</si>
  <si>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</si>
  <si>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</si>
  <si>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</si>
  <si>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</si>
  <si>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</si>
  <si>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</si>
  <si>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</si>
  <si>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</si>
  <si>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</si>
  <si>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</si>
  <si>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</si>
  <si>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</si>
  <si>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</si>
  <si>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</si>
  <si>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</si>
  <si>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</si>
  <si>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</si>
  <si>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</si>
  <si>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</si>
  <si>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</si>
  <si>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</si>
  <si>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</si>
  <si>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</si>
  <si>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</si>
  <si>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</si>
  <si>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</si>
  <si>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</si>
  <si>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</si>
  <si>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</si>
  <si>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</si>
  <si>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</si>
  <si>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</si>
  <si>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</si>
  <si>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</si>
  <si>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</si>
  <si>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</si>
  <si>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</si>
  <si>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</si>
  <si>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</si>
  <si>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</si>
  <si>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</si>
  <si>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</si>
  <si>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</si>
  <si>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</si>
  <si>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</si>
  <si>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</si>
  <si>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</si>
  <si>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</si>
  <si>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</si>
  <si>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</si>
  <si>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</si>
  <si>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</si>
  <si>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</si>
  <si>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</si>
  <si>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</si>
  <si>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</si>
  <si>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</si>
  <si>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</si>
  <si>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</si>
  <si>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</si>
  <si>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</si>
  <si>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</si>
  <si>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</si>
  <si>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</si>
  <si>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</si>
  <si>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</si>
  <si>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</si>
  <si>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</si>
  <si>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</si>
  <si>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</si>
  <si>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</si>
  <si>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</si>
  <si>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</si>
  <si>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</si>
  <si>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</si>
  <si>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</si>
  <si>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</si>
  <si>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</si>
  <si>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</si>
  <si>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</si>
  <si>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</si>
  <si>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</si>
  <si>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</si>
  <si>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</si>
  <si>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</si>
  <si>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</si>
  <si>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</si>
  <si>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</si>
  <si>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</si>
  <si>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</si>
  <si>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</si>
  <si>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</si>
  <si>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</si>
  <si>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</si>
  <si>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</si>
  <si>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</si>
  <si>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</si>
  <si>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</si>
  <si>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</si>
  <si>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</si>
  <si>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</si>
  <si>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</si>
  <si>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</si>
  <si>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</si>
  <si>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</si>
  <si>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</si>
  <si>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</si>
  <si>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</si>
  <si>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</si>
  <si>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</si>
  <si>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</si>
  <si>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</si>
  <si>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</si>
  <si>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</si>
  <si>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</si>
  <si>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</si>
  <si>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</si>
  <si>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</si>
  <si>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</si>
  <si>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</si>
  <si>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</si>
  <si>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</si>
  <si>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</si>
  <si>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</si>
  <si>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</si>
  <si>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</si>
  <si>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</si>
  <si>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</si>
  <si>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</si>
  <si>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</si>
  <si>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</si>
  <si>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</si>
  <si>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</si>
  <si>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</si>
  <si>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</si>
  <si>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</si>
  <si>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</si>
  <si>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</si>
  <si>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</si>
  <si>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</si>
  <si>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</si>
  <si>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</si>
  <si>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</si>
  <si>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</si>
  <si>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</si>
  <si>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</si>
  <si>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</si>
  <si>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</si>
  <si>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</si>
  <si>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</si>
  <si>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</si>
  <si>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</si>
  <si>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</si>
  <si>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</si>
  <si>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</si>
  <si>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</si>
  <si>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</si>
  <si>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</si>
  <si>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</si>
  <si>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</si>
  <si>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</si>
  <si>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</si>
  <si>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</si>
  <si>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</si>
  <si>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</si>
  <si>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</si>
  <si>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</si>
  <si>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</si>
  <si>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</si>
  <si>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</si>
  <si>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</si>
  <si>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</si>
  <si>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</si>
  <si>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</si>
  <si>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</si>
  <si>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</si>
  <si>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</si>
  <si>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</si>
  <si>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</si>
  <si>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</si>
  <si>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</si>
  <si>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</si>
  <si>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</si>
  <si>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</si>
  <si>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</si>
  <si>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</si>
  <si>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</si>
  <si>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</si>
  <si>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</si>
  <si>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</si>
  <si>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</si>
  <si>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</si>
  <si>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</si>
  <si>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</si>
  <si>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</si>
  <si>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</si>
  <si>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</si>
  <si>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</si>
  <si>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</si>
  <si>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</si>
  <si>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</si>
  <si>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</si>
  <si>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</si>
  <si>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</si>
  <si>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</si>
  <si>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</si>
  <si>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</si>
  <si>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</si>
  <si>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</si>
  <si>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</si>
  <si>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</si>
  <si>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</si>
  <si>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</si>
  <si>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</si>
  <si>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</si>
  <si>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</si>
  <si>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</si>
  <si>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</si>
  <si>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</si>
  <si>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</si>
  <si>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</si>
  <si>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</si>
  <si>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</si>
  <si>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</si>
  <si>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</si>
  <si>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</si>
  <si>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</si>
  <si>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</si>
  <si>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</si>
  <si>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</si>
  <si>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</si>
  <si>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</si>
  <si>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</si>
  <si>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</si>
  <si>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</si>
  <si>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</si>
  <si>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</si>
  <si>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</si>
  <si>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</si>
  <si>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</si>
  <si>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</si>
  <si>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</si>
  <si>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</si>
  <si>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</si>
  <si>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</si>
  <si>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</si>
  <si>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</si>
  <si>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</si>
  <si>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</si>
  <si>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</si>
  <si>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</si>
  <si>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</si>
  <si>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</si>
  <si>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</si>
  <si>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</si>
  <si>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</si>
  <si>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</si>
  <si>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</si>
  <si>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</si>
  <si>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</si>
  <si>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</si>
  <si>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</si>
  <si>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</si>
  <si>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</si>
  <si>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</si>
  <si>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</si>
  <si>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</si>
  <si>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</si>
  <si>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</si>
  <si>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</si>
  <si>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</si>
  <si>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</si>
  <si>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</si>
  <si>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</si>
  <si>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</si>
  <si>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</si>
  <si>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</si>
  <si>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</si>
  <si>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</si>
  <si>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</si>
  <si>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</si>
  <si>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</si>
  <si>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</si>
  <si>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</si>
  <si>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</si>
  <si>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</si>
  <si>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</si>
  <si>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</si>
  <si>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</si>
  <si>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</si>
  <si>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</si>
  <si>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</si>
  <si>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</si>
  <si>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</si>
  <si>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</si>
  <si>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</si>
  <si>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</si>
  <si>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</si>
  <si>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</si>
  <si>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</si>
  <si>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</si>
  <si>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</si>
  <si>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</si>
  <si>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</si>
  <si>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</si>
  <si>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</si>
  <si>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</si>
  <si>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</si>
  <si>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</si>
  <si>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</si>
  <si>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</si>
  <si>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</si>
  <si>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</si>
  <si>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</si>
  <si>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</si>
  <si>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</si>
  <si>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</si>
  <si>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</si>
  <si>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</si>
  <si>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</si>
  <si>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</si>
  <si>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</si>
  <si>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</si>
  <si>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</si>
  <si>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</si>
  <si>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</si>
  <si>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</si>
  <si>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</si>
  <si>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</si>
  <si>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</si>
  <si>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</si>
  <si>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</si>
  <si>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</si>
  <si>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</si>
  <si>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</si>
  <si>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</si>
  <si>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</si>
  <si>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</si>
  <si>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</si>
  <si>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</si>
  <si>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</si>
  <si>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</si>
  <si>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</si>
  <si>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</si>
  <si>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</si>
  <si>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</si>
  <si>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</si>
  <si>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</si>
  <si>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</si>
  <si>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</si>
  <si>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</si>
  <si>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</si>
  <si>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</si>
  <si>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</si>
  <si>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</si>
  <si>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</si>
  <si>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</si>
  <si>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</si>
  <si>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</si>
  <si>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</si>
  <si>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</si>
  <si>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</si>
  <si>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</si>
  <si>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</si>
  <si>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</si>
  <si>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</si>
  <si>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</si>
  <si>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</si>
  <si>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</si>
  <si>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</si>
  <si>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</si>
  <si>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</si>
  <si>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</si>
  <si>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</si>
  <si>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</si>
  <si>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</si>
  <si>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</si>
  <si>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</si>
  <si>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</si>
  <si>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</si>
  <si>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</si>
  <si>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</si>
  <si>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</si>
  <si>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</si>
  <si>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</si>
  <si>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</si>
  <si>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</si>
  <si>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</si>
  <si>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</si>
  <si>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</si>
  <si>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</si>
  <si>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</si>
  <si>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</si>
  <si>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</si>
  <si>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</si>
  <si>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</si>
  <si>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</si>
  <si>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</si>
  <si>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</si>
  <si>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</si>
  <si>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</si>
  <si>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</si>
  <si>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</si>
  <si>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</si>
  <si>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</si>
  <si>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</si>
  <si>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</si>
  <si>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</si>
  <si>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</si>
  <si>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</si>
  <si>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</si>
  <si>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</si>
  <si>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</si>
  <si>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</si>
  <si>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</si>
  <si>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</si>
  <si>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</si>
  <si>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</si>
  <si>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</si>
  <si>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</si>
  <si>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</si>
  <si>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</si>
  <si>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</si>
  <si>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</si>
  <si>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</si>
  <si>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</si>
  <si>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</si>
  <si>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</si>
  <si>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</si>
  <si>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</si>
  <si>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</si>
  <si>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</si>
  <si>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</si>
  <si>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</si>
  <si>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</si>
  <si>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</si>
  <si>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</si>
  <si>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</si>
  <si>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</si>
  <si>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</si>
  <si>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</si>
  <si>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</si>
  <si>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</si>
  <si>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</si>
  <si>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</si>
  <si>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</si>
  <si>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</si>
  <si>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</si>
  <si>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</si>
  <si>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</si>
  <si>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</si>
  <si>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</si>
  <si>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</si>
  <si>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</si>
  <si>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</si>
  <si>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</si>
  <si>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</si>
  <si>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</si>
  <si>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</si>
  <si>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</si>
  <si>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</si>
  <si>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</si>
  <si>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</si>
  <si>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</si>
  <si>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</si>
  <si>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</si>
  <si>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</si>
  <si>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</si>
  <si>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</si>
  <si>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</si>
  <si>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</si>
  <si>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</si>
  <si>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</si>
  <si>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</si>
  <si>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</si>
  <si>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</si>
  <si>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</si>
  <si>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</si>
  <si>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</si>
  <si>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</si>
  <si>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</si>
  <si>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</si>
  <si>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</si>
  <si>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</si>
  <si>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</si>
  <si>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</si>
  <si>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</si>
  <si>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</si>
  <si>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</si>
  <si>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</si>
  <si>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</si>
  <si>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</si>
  <si>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</si>
  <si>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</si>
  <si>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</si>
  <si>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</si>
  <si>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</si>
  <si>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</si>
  <si>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</si>
  <si>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</si>
  <si>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</si>
  <si>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</si>
  <si>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</si>
  <si>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</si>
  <si>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</si>
  <si>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</si>
  <si>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</si>
  <si>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</si>
  <si>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</si>
  <si>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</si>
  <si>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</si>
  <si>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</si>
  <si>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</si>
  <si>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</si>
  <si>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</si>
  <si>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</si>
  <si>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</si>
  <si>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</si>
  <si>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</si>
  <si>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</si>
  <si>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</si>
  <si>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</si>
  <si>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</si>
  <si>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</si>
  <si>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</si>
  <si>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</si>
  <si>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</si>
  <si>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</si>
  <si>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</si>
  <si>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</si>
  <si>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</si>
  <si>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</si>
  <si>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</si>
  <si>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</si>
  <si>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</si>
  <si>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</si>
  <si>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</si>
  <si>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</si>
  <si>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</si>
  <si>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</si>
  <si>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</si>
  <si>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</si>
  <si>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</si>
  <si>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</si>
  <si>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</si>
  <si>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</si>
  <si>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</si>
  <si>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</si>
  <si>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</si>
  <si>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</si>
  <si>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</si>
  <si>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</si>
  <si>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</si>
  <si>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</si>
  <si>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</si>
  <si>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</si>
  <si>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</si>
  <si>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</si>
  <si>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</si>
  <si>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</si>
  <si>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</si>
  <si>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</si>
  <si>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</si>
  <si>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</si>
  <si>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</si>
  <si>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</si>
  <si>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</si>
  <si>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</si>
  <si>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</si>
  <si>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</si>
  <si>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</si>
  <si>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</si>
  <si>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</si>
  <si>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</si>
  <si>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</si>
  <si>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</si>
  <si>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</si>
  <si>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</si>
  <si>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</si>
  <si>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</si>
  <si>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</si>
  <si>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</si>
  <si>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</si>
  <si>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</si>
  <si>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</si>
  <si>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</si>
  <si>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</si>
  <si>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</si>
  <si>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</si>
  <si>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</si>
  <si>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</si>
  <si>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</si>
  <si>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</si>
  <si>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</si>
  <si>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</si>
  <si>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</si>
  <si>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</si>
  <si>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</si>
  <si>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</si>
  <si>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</si>
  <si>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</si>
  <si>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</si>
  <si>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</si>
  <si>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</si>
  <si>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</si>
  <si>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</si>
  <si>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</si>
  <si>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</si>
  <si>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</si>
  <si>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</si>
  <si>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</si>
  <si>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</si>
  <si>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</si>
  <si>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</si>
  <si>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</si>
  <si>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</si>
  <si>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</si>
  <si>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</si>
  <si>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</si>
  <si>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</si>
  <si>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</si>
  <si>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</si>
  <si>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</si>
  <si>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</si>
  <si>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</si>
  <si>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</si>
  <si>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</si>
  <si>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</si>
  <si>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</si>
  <si>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</si>
  <si>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</si>
  <si>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</si>
  <si>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</si>
  <si>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</si>
  <si>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</si>
  <si>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</si>
  <si>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</si>
  <si>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</si>
  <si>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</si>
  <si>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</si>
  <si>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</si>
  <si>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</si>
  <si>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</si>
  <si>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</si>
  <si>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</si>
  <si>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</si>
  <si>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</si>
  <si>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</si>
  <si>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</si>
  <si>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</si>
  <si>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</si>
  <si>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</si>
  <si>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</si>
  <si>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</si>
  <si>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</si>
  <si>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</si>
  <si>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</si>
  <si>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</si>
  <si>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</si>
  <si>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</si>
  <si>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</si>
  <si>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</si>
  <si>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</si>
  <si>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</si>
  <si>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</si>
  <si>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</si>
  <si>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</si>
  <si>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</si>
  <si>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</si>
  <si>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</si>
  <si>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</si>
  <si>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</si>
  <si>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</si>
  <si>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</si>
  <si>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</si>
  <si>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</si>
  <si>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</si>
  <si>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</si>
  <si>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</si>
  <si>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</si>
  <si>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</si>
  <si>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</si>
  <si>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</si>
  <si>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</si>
  <si>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</si>
  <si>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</si>
  <si>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</si>
  <si>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</si>
  <si>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</si>
  <si>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</si>
  <si>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</si>
  <si>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</si>
  <si>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</si>
  <si>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</si>
  <si>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</si>
  <si>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</si>
  <si>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</si>
  <si>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</si>
  <si>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</si>
  <si>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</si>
  <si>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</si>
  <si>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</si>
  <si>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</si>
  <si>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</si>
  <si>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</si>
  <si>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</si>
  <si>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</si>
  <si>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</si>
  <si>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</si>
  <si>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</si>
  <si>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</si>
  <si>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</si>
  <si>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</si>
  <si>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</si>
  <si>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</si>
  <si>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</si>
  <si>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</si>
  <si>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</si>
  <si>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</si>
  <si>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</si>
  <si>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</si>
  <si>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</si>
  <si>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</si>
  <si>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</si>
  <si>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</si>
  <si>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</si>
  <si>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</si>
  <si>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</si>
  <si>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</si>
  <si>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</si>
  <si>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</si>
  <si>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</si>
  <si>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</si>
  <si>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</si>
  <si>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</si>
  <si>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</si>
  <si>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</si>
  <si>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</si>
  <si>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</si>
  <si>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</si>
  <si>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</si>
  <si>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</si>
  <si>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</si>
  <si>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</si>
  <si>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</si>
  <si>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</si>
  <si>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</si>
  <si>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</si>
  <si>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</si>
  <si>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</si>
  <si>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</si>
  <si>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</si>
  <si>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</si>
  <si>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</si>
  <si>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</si>
  <si>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</si>
  <si>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</si>
  <si>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</si>
  <si>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</si>
  <si>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</si>
  <si>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</si>
  <si>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</si>
  <si>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</si>
  <si>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</si>
  <si>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</si>
  <si>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</si>
  <si>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</si>
  <si>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</si>
  <si>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</si>
  <si>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</si>
  <si>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</si>
  <si>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</si>
  <si>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</si>
  <si>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</si>
  <si>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</si>
  <si>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</si>
  <si>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</si>
  <si>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</si>
  <si>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</si>
  <si>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</si>
  <si>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</si>
  <si>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</si>
  <si>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</si>
  <si>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</si>
  <si>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</si>
  <si>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</si>
  <si>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</si>
  <si>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</si>
  <si>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</si>
  <si>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</si>
  <si>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</si>
  <si>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</si>
  <si>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</si>
  <si>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</si>
  <si>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</si>
  <si>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</si>
  <si>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</si>
  <si>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</si>
  <si>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</si>
  <si>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</si>
  <si>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</si>
  <si>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</si>
  <si>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</si>
  <si>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</si>
  <si>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</si>
  <si>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</si>
  <si>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</si>
  <si>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</si>
  <si>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</si>
  <si>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</si>
  <si>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</si>
  <si>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</si>
  <si>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</si>
  <si>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</si>
  <si>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</si>
  <si>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</si>
  <si>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</si>
  <si>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</si>
  <si>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</si>
  <si>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</si>
  <si>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</si>
  <si>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</si>
  <si>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</si>
  <si>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</si>
  <si>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</si>
  <si>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</si>
  <si>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</si>
  <si>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</si>
  <si>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</si>
  <si>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</si>
  <si>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</si>
  <si>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</si>
  <si>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</si>
  <si>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</si>
  <si>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</si>
  <si>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</si>
  <si>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</si>
  <si>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</si>
  <si>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</si>
  <si>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</si>
  <si>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</si>
  <si>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</si>
  <si>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</si>
  <si>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</si>
  <si>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</si>
  <si>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</si>
  <si>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</si>
  <si>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</si>
  <si>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</si>
  <si>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</si>
  <si>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</si>
  <si>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</si>
  <si>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</si>
  <si>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</si>
  <si>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</si>
  <si>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</si>
  <si>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</si>
  <si>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</si>
  <si>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</si>
  <si>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</si>
  <si>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</si>
  <si>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</si>
  <si>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</si>
  <si>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</si>
  <si>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</si>
  <si>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</si>
  <si>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</si>
  <si>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</si>
  <si>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</si>
  <si>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</si>
  <si>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</si>
  <si>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</si>
  <si>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</si>
  <si>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</si>
  <si>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</si>
  <si>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</si>
  <si>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</si>
  <si>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</si>
  <si>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</si>
  <si>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</si>
  <si>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</si>
  <si>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</si>
  <si>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</si>
  <si>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</si>
  <si>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</si>
  <si>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</si>
  <si>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</si>
  <si>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</si>
  <si>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</si>
  <si>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</si>
  <si>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</si>
  <si>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</si>
  <si>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</si>
  <si>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</si>
  <si>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</si>
  <si>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</si>
  <si>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</si>
  <si>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</si>
  <si>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</si>
  <si>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</si>
  <si>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</si>
  <si>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</si>
  <si>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</si>
  <si>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</si>
  <si>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</si>
  <si>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</si>
  <si>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</si>
  <si>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</si>
  <si>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</si>
  <si>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</si>
  <si>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</si>
  <si>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</si>
  <si>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</si>
  <si>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</si>
  <si>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</si>
  <si>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</si>
  <si>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</si>
  <si>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</si>
  <si>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</si>
  <si>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</si>
  <si>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</si>
  <si>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</si>
  <si>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</si>
  <si>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</si>
  <si>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</si>
  <si>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</si>
  <si>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</si>
  <si>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</si>
  <si>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</si>
  <si>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</si>
  <si>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</si>
  <si>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</si>
  <si>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</si>
  <si>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</si>
  <si>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</si>
  <si>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</si>
  <si>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</si>
  <si>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</si>
  <si>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</si>
  <si>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</si>
  <si>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</si>
  <si>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</si>
  <si>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</si>
  <si>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</si>
  <si>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</si>
  <si>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</si>
  <si>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</si>
  <si>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</si>
  <si>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</si>
  <si>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</si>
  <si>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</si>
  <si>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</si>
  <si>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</si>
  <si>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</si>
  <si>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</si>
  <si>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</si>
  <si>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</si>
  <si>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</si>
  <si>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</si>
  <si>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</si>
  <si>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</si>
  <si>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</si>
  <si>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</si>
  <si>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</si>
  <si>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</si>
  <si>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</si>
  <si>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</si>
  <si>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</si>
  <si>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</si>
  <si>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</si>
  <si>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</si>
  <si>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</si>
  <si>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</si>
  <si>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</si>
  <si>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</si>
  <si>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</si>
  <si>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</si>
  <si>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</si>
  <si>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</si>
  <si>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</si>
  <si>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</si>
  <si>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</si>
  <si>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</si>
  <si>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</si>
  <si>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</si>
  <si>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</si>
  <si>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</si>
  <si>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</si>
  <si>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</si>
  <si>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</si>
  <si>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</si>
  <si>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</si>
  <si>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</si>
  <si>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</si>
  <si>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</si>
  <si>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</si>
  <si>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</si>
  <si>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</si>
  <si>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</si>
  <si>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</si>
  <si>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</si>
  <si>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</si>
  <si>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</si>
  <si>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</si>
  <si>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</si>
  <si>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</si>
  <si>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</si>
  <si>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</si>
  <si>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</si>
  <si>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</si>
  <si>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</si>
  <si>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</si>
  <si>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</si>
  <si>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</si>
  <si>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</si>
  <si>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</si>
  <si>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</si>
  <si>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</si>
  <si>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</si>
  <si>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</si>
  <si>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</si>
  <si>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</si>
  <si>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</si>
  <si>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</si>
  <si>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</si>
  <si>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</si>
  <si>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</si>
  <si>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</si>
  <si>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</si>
  <si>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</si>
  <si>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</si>
  <si>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</si>
  <si>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</si>
  <si>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</si>
  <si>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</si>
  <si>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</si>
  <si>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</si>
  <si>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</si>
  <si>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</si>
  <si>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</si>
  <si>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</si>
  <si>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</si>
  <si>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</si>
  <si>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</si>
  <si>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</si>
  <si>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</si>
  <si>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</si>
  <si>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</si>
  <si>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</si>
  <si>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</si>
  <si>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</si>
  <si>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</si>
  <si>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</si>
  <si>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</si>
  <si>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</si>
  <si>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</si>
  <si>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</si>
  <si>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</si>
  <si>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</si>
  <si>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</si>
  <si>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</si>
  <si>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</si>
  <si>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</si>
  <si>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</si>
  <si>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</si>
  <si>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</si>
  <si>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</si>
  <si>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</si>
  <si>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</si>
  <si>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</si>
  <si>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</si>
  <si>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</si>
  <si>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</si>
  <si>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</si>
  <si>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</si>
  <si>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</si>
  <si>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</si>
  <si>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</si>
  <si>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</si>
  <si>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</si>
  <si>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</si>
  <si>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</si>
  <si>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</si>
  <si>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</si>
  <si>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</si>
  <si>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</si>
  <si>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</si>
  <si>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</si>
  <si>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</si>
  <si>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</si>
  <si>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</si>
  <si>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</si>
  <si>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</si>
  <si>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</si>
  <si>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</si>
  <si>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</si>
  <si>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</si>
  <si>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</si>
  <si>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</si>
  <si>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</si>
  <si>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</si>
  <si>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</si>
  <si>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</si>
  <si>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</si>
  <si>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</si>
  <si>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</si>
  <si>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</si>
  <si>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</si>
  <si>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</si>
  <si>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</si>
  <si>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</si>
  <si>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</si>
  <si>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</si>
  <si>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</si>
  <si>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</si>
  <si>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</si>
  <si>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</si>
  <si>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</si>
  <si>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</si>
  <si>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</si>
  <si>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</si>
  <si>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</si>
  <si>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</si>
  <si>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</si>
  <si>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</si>
  <si>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</si>
  <si>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</si>
  <si>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</si>
  <si>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</si>
  <si>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</si>
  <si>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</si>
  <si>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</si>
  <si>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</si>
  <si>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</si>
  <si>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</si>
  <si>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</si>
  <si>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</si>
  <si>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</si>
  <si>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</si>
  <si>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</si>
  <si>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</si>
  <si>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</si>
  <si>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</si>
  <si>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</si>
  <si>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</si>
  <si>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</si>
  <si>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</si>
  <si>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</si>
  <si>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</si>
  <si>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</si>
  <si>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</si>
  <si>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</si>
  <si>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</si>
  <si>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</si>
  <si>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</si>
  <si>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</si>
  <si>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</si>
  <si>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</si>
  <si>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</si>
  <si>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</si>
  <si>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</si>
  <si>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</si>
  <si>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</si>
  <si>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</si>
  <si>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</si>
  <si>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</si>
  <si>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</si>
  <si>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</si>
  <si>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</si>
  <si>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</si>
  <si>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</si>
  <si>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</si>
  <si>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</si>
  <si>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</si>
  <si>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</si>
  <si>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</si>
  <si>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</si>
  <si>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</si>
  <si>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</si>
  <si>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</si>
  <si>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</si>
  <si>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</si>
  <si>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</si>
  <si>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</si>
  <si>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</si>
  <si>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</si>
  <si>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</si>
  <si>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</si>
  <si>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</si>
  <si>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</si>
  <si>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</si>
  <si>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</si>
  <si>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</si>
  <si>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</si>
  <si>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</si>
  <si>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</si>
  <si>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</si>
  <si>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</si>
  <si>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</si>
  <si>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</si>
  <si>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</si>
  <si>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</si>
  <si>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</si>
  <si>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</si>
  <si>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</si>
  <si>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</si>
  <si>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</si>
  <si>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</si>
  <si>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</si>
  <si>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</si>
  <si>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</si>
  <si>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</si>
  <si>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</si>
  <si>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</si>
  <si>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</si>
  <si>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</si>
  <si>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</si>
  <si>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</si>
  <si>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</si>
  <si>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</si>
  <si>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</si>
  <si>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</si>
  <si>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</si>
  <si>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</si>
  <si>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</si>
  <si>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</si>
  <si>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</si>
  <si>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</si>
  <si>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</si>
  <si>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</si>
  <si>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</si>
  <si>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</si>
  <si>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</si>
  <si>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</si>
  <si>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</si>
  <si>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</si>
  <si>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</si>
  <si>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</si>
  <si>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</si>
  <si>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</si>
  <si>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</si>
  <si>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</si>
  <si>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</si>
  <si>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</si>
  <si>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</si>
  <si>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</si>
  <si>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</si>
  <si>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</si>
  <si>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</si>
  <si>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</si>
  <si>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</si>
  <si>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</si>
  <si>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</si>
  <si>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</si>
  <si>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</si>
  <si>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</si>
  <si>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</si>
  <si>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</si>
  <si>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</si>
  <si>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</si>
  <si>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</si>
  <si>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</si>
  <si>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</si>
  <si>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</si>
  <si>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</si>
  <si>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</si>
  <si>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</si>
  <si>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</si>
  <si>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</si>
  <si>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</si>
  <si>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</si>
  <si>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</si>
  <si>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</si>
  <si>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</si>
  <si>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</si>
  <si>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</si>
  <si>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</si>
  <si>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</si>
  <si>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</si>
  <si>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</si>
  <si>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</si>
  <si>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</si>
  <si>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</si>
  <si>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</si>
  <si>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</si>
  <si>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</si>
  <si>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</si>
  <si>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</si>
  <si>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</si>
  <si>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</si>
  <si>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</si>
  <si>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</si>
  <si>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</si>
  <si>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</si>
  <si>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</si>
  <si>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</si>
  <si>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</si>
  <si>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</si>
  <si>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</si>
  <si>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</si>
  <si>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</si>
  <si>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</si>
  <si>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</si>
  <si>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</si>
  <si>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</si>
  <si>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</si>
  <si>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</si>
  <si>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</si>
  <si>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</si>
  <si>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</si>
  <si>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</si>
  <si>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</si>
  <si>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</si>
  <si>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</si>
  <si>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</si>
  <si>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</si>
  <si>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</si>
  <si>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</si>
  <si>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</si>
  <si>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</si>
  <si>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</si>
  <si>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</si>
  <si>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</si>
  <si>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</si>
  <si>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</si>
  <si>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</si>
  <si>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</si>
  <si>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</si>
  <si>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</si>
  <si>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</si>
  <si>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</si>
  <si>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</si>
  <si>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</si>
  <si>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</si>
  <si>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</si>
  <si>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</si>
  <si>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</si>
  <si>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</si>
  <si>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</si>
  <si>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</si>
  <si>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</si>
  <si>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</si>
  <si>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</si>
  <si>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</si>
  <si>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</si>
  <si>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</si>
  <si>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</si>
  <si>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</si>
  <si>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</si>
  <si>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</si>
  <si>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</si>
  <si>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</si>
  <si>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</si>
  <si>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</si>
  <si>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</si>
  <si>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</si>
  <si>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</si>
  <si>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</si>
  <si>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</si>
  <si>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</si>
  <si>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</si>
  <si>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</si>
  <si>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</si>
  <si>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</si>
  <si>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</si>
  <si>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</si>
  <si>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</si>
  <si>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</si>
  <si>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</si>
  <si>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</si>
  <si>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</si>
  <si>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</si>
  <si>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</si>
  <si>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</si>
  <si>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</si>
  <si>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</si>
  <si>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</si>
  <si>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</si>
  <si>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</si>
  <si>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</si>
  <si>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</si>
  <si>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</si>
  <si>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</si>
  <si>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</si>
  <si>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</si>
  <si>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</si>
  <si>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</si>
  <si>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</si>
  <si>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</si>
  <si>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</si>
  <si>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</si>
  <si>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</si>
  <si>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</si>
  <si>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</si>
  <si>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</si>
  <si>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</si>
  <si>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</si>
  <si>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</si>
  <si>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</si>
  <si>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</si>
  <si>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</si>
  <si>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</si>
  <si>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</si>
  <si>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</si>
  <si>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</si>
  <si>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</si>
  <si>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</si>
  <si>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</si>
  <si>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</si>
  <si>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</si>
  <si>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</si>
  <si>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</si>
  <si>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</si>
  <si>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</si>
  <si>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</si>
  <si>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</si>
  <si>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</si>
  <si>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</si>
  <si>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</si>
  <si>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</si>
  <si>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</si>
  <si>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</si>
  <si>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</si>
  <si>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</si>
  <si>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</si>
  <si>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</si>
  <si>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</si>
  <si>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</si>
  <si>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</si>
  <si>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</si>
  <si>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</si>
  <si>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</si>
  <si>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</si>
  <si>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</si>
  <si>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</si>
  <si>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</si>
  <si>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</si>
  <si>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</si>
  <si>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</si>
  <si>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</si>
  <si>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</si>
  <si>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</si>
  <si>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</si>
  <si>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</si>
  <si>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</si>
  <si>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</si>
  <si>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</si>
  <si>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</si>
  <si>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</si>
  <si>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</si>
  <si>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</si>
  <si>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</si>
  <si>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</si>
  <si>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</si>
  <si>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</si>
  <si>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</si>
  <si>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</si>
  <si>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</si>
  <si>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</si>
  <si>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</si>
  <si>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</si>
  <si>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</si>
  <si>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</si>
  <si>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</si>
  <si>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</si>
  <si>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</si>
  <si>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</si>
  <si>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</si>
  <si>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</si>
  <si>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</si>
  <si>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</si>
  <si>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</si>
  <si>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</si>
  <si>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</si>
  <si>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</si>
  <si>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</si>
  <si>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</si>
  <si>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</si>
  <si>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</si>
  <si>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</si>
  <si>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</si>
  <si>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</si>
  <si>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</si>
  <si>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</si>
  <si>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</si>
  <si>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</si>
  <si>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</si>
  <si>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</si>
  <si>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</si>
  <si>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</si>
  <si>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</si>
  <si>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</si>
  <si>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</si>
  <si>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</si>
  <si>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</si>
  <si>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</si>
  <si>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</si>
  <si>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</si>
  <si>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</si>
  <si>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</si>
  <si>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</si>
  <si>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</si>
  <si>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</si>
  <si>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</si>
  <si>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</si>
  <si>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</si>
  <si>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</si>
  <si>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</si>
  <si>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</si>
  <si>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</si>
  <si>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</si>
  <si>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</si>
  <si>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</si>
  <si>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</si>
  <si>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</si>
  <si>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</si>
  <si>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</si>
  <si>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</si>
  <si>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</si>
  <si>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</si>
  <si>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</si>
  <si>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</si>
  <si>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</si>
  <si>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</si>
  <si>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</si>
  <si>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</si>
  <si>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</si>
  <si>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</si>
  <si>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</si>
  <si>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</si>
  <si>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</si>
  <si>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</si>
  <si>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</si>
  <si>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</si>
  <si>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</si>
  <si>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</si>
  <si>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</si>
  <si>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</si>
  <si>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</si>
  <si>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</si>
  <si>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</si>
  <si>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</si>
  <si>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</si>
  <si>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</si>
  <si>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</si>
  <si>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</si>
  <si>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</si>
  <si>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</si>
  <si>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</si>
  <si>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</si>
  <si>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</si>
  <si>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</si>
  <si>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</si>
  <si>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</si>
  <si>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</si>
  <si>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</si>
  <si>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</si>
  <si>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</si>
  <si>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</si>
  <si>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</si>
  <si>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</si>
  <si>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</si>
  <si>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</si>
  <si>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</si>
  <si>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</si>
  <si>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</si>
  <si>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</si>
  <si>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</si>
  <si>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</si>
  <si>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</si>
  <si>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</si>
  <si>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</si>
  <si>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</si>
  <si>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</si>
  <si>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</si>
  <si>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</si>
  <si>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</si>
  <si>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</si>
  <si>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</si>
  <si>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</si>
  <si>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</si>
  <si>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</si>
  <si>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</si>
  <si>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</si>
  <si>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</si>
  <si>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</si>
  <si>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</si>
  <si>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</si>
  <si>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</si>
  <si>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</si>
  <si>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</si>
  <si>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</si>
  <si>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</si>
  <si>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</si>
  <si>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</si>
  <si>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</si>
  <si>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</si>
  <si>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</si>
  <si>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</si>
  <si>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</si>
  <si>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</si>
  <si>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</si>
  <si>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</si>
  <si>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</si>
  <si>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</si>
  <si>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</si>
  <si>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</si>
  <si>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</si>
  <si>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</si>
  <si>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</si>
  <si>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</si>
  <si>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</si>
  <si>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</si>
  <si>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</si>
  <si>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</si>
  <si>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</si>
  <si>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</si>
  <si>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</si>
  <si>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</si>
  <si>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</si>
  <si>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</si>
  <si>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</si>
  <si>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</si>
  <si>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</si>
  <si>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</si>
  <si>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</si>
  <si>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</si>
  <si>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</si>
  <si>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</si>
  <si>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</si>
  <si>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</si>
  <si>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</si>
  <si>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</si>
  <si>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</si>
  <si>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</si>
  <si>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</si>
  <si>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</si>
  <si>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</si>
  <si>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</si>
  <si>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</si>
  <si>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</si>
  <si>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</si>
  <si>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</si>
  <si>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</si>
  <si>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</si>
  <si>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</si>
  <si>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</si>
  <si>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</si>
  <si>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</si>
  <si>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</si>
  <si>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</si>
  <si>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</si>
  <si>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</si>
  <si>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</si>
  <si>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</si>
  <si>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</si>
  <si>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</si>
  <si>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</si>
  <si>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</si>
  <si>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</si>
  <si>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</si>
  <si>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</si>
  <si>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</si>
  <si>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</si>
  <si>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</si>
  <si>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</si>
  <si>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</si>
  <si>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</si>
  <si>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</si>
  <si>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</si>
  <si>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</si>
  <si>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</si>
  <si>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</si>
  <si>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</si>
  <si>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</si>
  <si>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</si>
  <si>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</si>
  <si>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</si>
  <si>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</si>
  <si>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</si>
  <si>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</si>
  <si>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</si>
  <si>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</si>
  <si>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</si>
  <si>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</si>
  <si>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</si>
  <si>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</si>
  <si>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</si>
  <si>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</si>
  <si>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</si>
  <si>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</si>
  <si>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</si>
  <si>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</si>
  <si>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</si>
  <si>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</si>
  <si>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</si>
  <si>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</si>
  <si>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</si>
  <si>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</si>
  <si>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</si>
  <si>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</si>
  <si>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</si>
  <si>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</si>
  <si>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</si>
  <si>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</si>
  <si>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</si>
  <si>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</si>
  <si>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</si>
  <si>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</si>
  <si>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</si>
  <si>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</si>
  <si>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</si>
  <si>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</si>
  <si>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</si>
  <si>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</si>
  <si>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</si>
  <si>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</si>
  <si>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</si>
  <si>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</si>
  <si>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</si>
  <si>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</si>
  <si>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</si>
  <si>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</si>
  <si>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</si>
  <si>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</si>
  <si>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</si>
  <si>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</si>
  <si>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</si>
  <si>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</si>
  <si>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</si>
  <si>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</si>
  <si>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</si>
  <si>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</si>
  <si>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</si>
  <si>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</si>
  <si>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</si>
  <si>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</si>
  <si>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</si>
  <si>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</si>
  <si>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</si>
  <si>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</si>
  <si>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</si>
  <si>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</si>
  <si>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</si>
  <si>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</si>
  <si>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</si>
  <si>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</si>
  <si>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</si>
  <si>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</si>
  <si>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</si>
  <si>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</si>
  <si>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</si>
  <si>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</si>
  <si>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</si>
  <si>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</si>
  <si>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</si>
  <si>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</si>
  <si>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</si>
  <si>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</si>
  <si>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</si>
  <si>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</si>
  <si>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</si>
  <si>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</si>
  <si>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</si>
  <si>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</si>
  <si>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</si>
  <si>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</si>
  <si>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</si>
  <si>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</si>
  <si>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</si>
  <si>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</si>
  <si>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</si>
  <si>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</si>
  <si>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</si>
  <si>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</si>
  <si>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</si>
  <si>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</si>
  <si>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</si>
  <si>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</si>
  <si>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</si>
  <si>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</si>
  <si>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</si>
  <si>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</si>
  <si>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</si>
  <si>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</si>
  <si>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</si>
  <si>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</si>
  <si>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</si>
  <si>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</si>
  <si>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</si>
  <si>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</si>
  <si>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</si>
  <si>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</si>
  <si>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</si>
  <si>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</si>
  <si>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</si>
  <si>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</si>
  <si>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</si>
  <si>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</si>
  <si>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</si>
  <si>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</si>
  <si>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</si>
  <si>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</si>
  <si>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</si>
  <si>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</si>
  <si>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</si>
  <si>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</si>
  <si>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</si>
  <si>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</si>
  <si>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</si>
  <si>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</si>
  <si>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</si>
  <si>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</si>
  <si>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</si>
  <si>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</si>
  <si>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</si>
  <si>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</si>
  <si>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</si>
  <si>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</si>
  <si>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</si>
  <si>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</si>
  <si>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</si>
  <si>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</si>
  <si>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</si>
  <si>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</si>
  <si>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</si>
  <si>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</si>
  <si>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</si>
  <si>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</si>
  <si>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</si>
  <si>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</si>
  <si>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</si>
  <si>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</si>
  <si>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</si>
  <si>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</si>
  <si>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</si>
  <si>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</si>
  <si>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</si>
  <si>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</si>
  <si>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</si>
  <si>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</si>
  <si>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</si>
  <si>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</si>
  <si>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</si>
  <si>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</si>
  <si>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</si>
  <si>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</si>
  <si>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</si>
  <si>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</si>
  <si>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</si>
  <si>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</si>
  <si>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</si>
  <si>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</si>
  <si>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</si>
  <si>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</si>
  <si>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</si>
  <si>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</si>
  <si>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</si>
  <si>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</si>
  <si>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</si>
  <si>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</si>
  <si>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</si>
  <si>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</si>
  <si>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</si>
  <si>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</si>
  <si>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</si>
  <si>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</si>
  <si>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</si>
  <si>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</si>
  <si>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</si>
  <si>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</si>
  <si>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</si>
  <si>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</si>
  <si>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</si>
  <si>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</si>
  <si>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</si>
  <si>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</si>
  <si>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</si>
  <si>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</si>
  <si>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</si>
  <si>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</si>
  <si>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</si>
  <si>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</si>
  <si>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</si>
  <si>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</si>
  <si>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</si>
  <si>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</si>
  <si>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</si>
  <si>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</si>
  <si>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</si>
  <si>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</si>
  <si>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</si>
  <si>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</si>
  <si>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</si>
  <si>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</si>
  <si>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</si>
  <si>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</si>
  <si>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</si>
  <si>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</si>
  <si>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</si>
  <si>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</si>
  <si>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</si>
  <si>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</si>
  <si>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</si>
  <si>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</si>
  <si>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</si>
  <si>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</si>
  <si>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</si>
  <si>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</si>
  <si>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</si>
  <si>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</si>
  <si>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</si>
  <si>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</si>
  <si>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</si>
  <si>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</si>
  <si>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</si>
  <si>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</si>
  <si>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</si>
  <si>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</si>
  <si>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</si>
  <si>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</si>
  <si>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</si>
  <si>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</si>
  <si>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</si>
  <si>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</si>
  <si>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</si>
  <si>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</si>
  <si>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</si>
  <si>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</si>
  <si>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</si>
  <si>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</si>
  <si>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</si>
  <si>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</si>
  <si>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</si>
  <si>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</si>
  <si>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</si>
  <si>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</si>
  <si>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</si>
  <si>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</si>
  <si>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</si>
  <si>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</si>
  <si>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</si>
  <si>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</si>
  <si>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</si>
  <si>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</si>
  <si>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</si>
  <si>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</si>
  <si>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</si>
  <si>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</si>
  <si>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</si>
  <si>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</si>
  <si>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</si>
  <si>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</si>
  <si>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</si>
  <si>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</si>
  <si>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</si>
  <si>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</si>
  <si>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</si>
  <si>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</si>
  <si>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</si>
  <si>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</si>
  <si>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</si>
  <si>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</si>
  <si>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</si>
  <si>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</si>
  <si>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</si>
  <si>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</si>
  <si>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</si>
  <si>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</si>
  <si>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</si>
  <si>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</si>
  <si>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</si>
  <si>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</si>
  <si>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</si>
  <si>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</si>
  <si>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</si>
  <si>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</si>
  <si>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</si>
  <si>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</si>
  <si>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</si>
  <si>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</si>
  <si>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</si>
  <si>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</si>
  <si>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</si>
  <si>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</si>
  <si>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</si>
  <si>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</si>
  <si>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</si>
  <si>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</si>
  <si>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</si>
  <si>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</si>
  <si>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</si>
  <si>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</si>
  <si>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</si>
  <si>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</si>
  <si>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</si>
  <si>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</si>
  <si>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</si>
  <si>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</si>
  <si>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</si>
  <si>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</si>
  <si>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</si>
  <si>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</si>
  <si>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</si>
  <si>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</si>
  <si>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</si>
  <si>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</si>
  <si>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</si>
  <si>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</si>
  <si>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</si>
  <si>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</si>
  <si>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</si>
  <si>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</si>
  <si>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</si>
  <si>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</si>
  <si>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</si>
  <si>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</si>
  <si>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</si>
  <si>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</si>
  <si>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</si>
  <si>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</si>
  <si>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</si>
  <si>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</si>
  <si>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</si>
  <si>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</si>
  <si>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</si>
  <si>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</si>
  <si>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</si>
  <si>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</si>
  <si>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</si>
  <si>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</si>
  <si>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</si>
  <si>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</si>
  <si>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</si>
  <si>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</si>
  <si>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</si>
  <si>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</si>
  <si>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</si>
  <si>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</si>
  <si>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</si>
  <si>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</si>
  <si>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</si>
  <si>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</si>
  <si>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</si>
  <si>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</si>
  <si>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</si>
  <si>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</si>
  <si>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</si>
  <si>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</si>
  <si>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</si>
  <si>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</si>
  <si>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</si>
  <si>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</si>
  <si>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</si>
  <si>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</si>
  <si>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</si>
  <si>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</si>
  <si>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</si>
  <si>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</si>
  <si>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</si>
  <si>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</si>
  <si>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</si>
  <si>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</si>
  <si>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</si>
  <si>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</si>
  <si>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</si>
  <si>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</si>
  <si>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</si>
  <si>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</si>
  <si>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</si>
  <si>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</si>
  <si>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</si>
  <si>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</si>
  <si>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</si>
  <si>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</si>
  <si>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</si>
  <si>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</si>
  <si>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</si>
  <si>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</si>
  <si>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</si>
  <si>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</si>
  <si>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</si>
  <si>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</si>
  <si>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</si>
  <si>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</si>
  <si>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</si>
  <si>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</si>
  <si>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</si>
  <si>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</si>
  <si>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</si>
  <si>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</si>
  <si>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</si>
  <si>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</si>
  <si>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</si>
  <si>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</si>
  <si>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</si>
  <si>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</si>
  <si>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</si>
  <si>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</si>
  <si>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</si>
  <si>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</si>
  <si>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</si>
  <si>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</si>
  <si>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</si>
  <si>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</si>
  <si>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</si>
  <si>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</si>
  <si>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</si>
  <si>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</si>
  <si>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</si>
  <si>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</si>
  <si>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</si>
  <si>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</si>
  <si>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</si>
  <si>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</si>
  <si>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</si>
  <si>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</si>
  <si>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</si>
  <si>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</si>
  <si>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</si>
  <si>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</si>
  <si>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</si>
  <si>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</si>
  <si>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</si>
  <si>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</si>
  <si>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</si>
  <si>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</si>
  <si>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</si>
  <si>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</si>
  <si>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</si>
  <si>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</si>
  <si>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</si>
  <si>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</si>
  <si>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</si>
  <si>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</si>
  <si>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</si>
  <si>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</si>
  <si>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</si>
  <si>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</si>
  <si>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</si>
  <si>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</si>
  <si>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</si>
  <si>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</si>
  <si>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</si>
  <si>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</si>
  <si>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</si>
  <si>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</si>
  <si>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</si>
  <si>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</si>
  <si>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</si>
  <si>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</si>
  <si>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</si>
  <si>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</si>
  <si>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</si>
  <si>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</si>
  <si>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</si>
  <si>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</si>
  <si>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</si>
  <si>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</si>
  <si>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</si>
  <si>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</si>
  <si>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</si>
  <si>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</si>
  <si>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</si>
  <si>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</si>
  <si>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</si>
  <si>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</si>
  <si>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</si>
  <si>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</si>
  <si>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</si>
  <si>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</si>
  <si>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</si>
  <si>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</si>
  <si>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</si>
  <si>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</si>
  <si>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</si>
  <si>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</si>
  <si>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</si>
  <si>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</si>
  <si>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</si>
  <si>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</si>
  <si>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</si>
  <si>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</si>
  <si>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</si>
  <si>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</si>
  <si>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</si>
  <si>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</si>
  <si>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</si>
  <si>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</si>
  <si>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</si>
  <si>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</si>
  <si>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</si>
  <si>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</si>
  <si>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</si>
  <si>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</si>
  <si>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</si>
  <si>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</si>
  <si>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</si>
  <si>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</si>
  <si>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</si>
  <si>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</si>
  <si>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</si>
  <si>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</si>
  <si>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</si>
  <si>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</si>
  <si>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</si>
  <si>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</si>
  <si>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</si>
  <si>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</si>
  <si>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</si>
  <si>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</si>
  <si>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</si>
  <si>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</si>
  <si>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</si>
  <si>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</si>
  <si>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</si>
  <si>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</si>
  <si>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</si>
  <si>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</si>
  <si>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</si>
  <si>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</si>
  <si>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</si>
  <si>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</si>
  <si>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</si>
  <si>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</si>
  <si>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</si>
  <si>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</si>
  <si>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</si>
  <si>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</si>
  <si>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</si>
  <si>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</si>
  <si>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</si>
  <si>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</si>
  <si>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</si>
  <si>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</si>
  <si>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</si>
  <si>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</si>
  <si>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</si>
  <si>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</si>
  <si>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</si>
  <si>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</si>
  <si>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</si>
  <si>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</si>
  <si>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</si>
  <si>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</si>
  <si>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</si>
  <si>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</si>
  <si>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</si>
  <si>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</si>
  <si>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</si>
  <si>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</si>
  <si>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</si>
  <si>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</si>
  <si>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</si>
  <si>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</si>
  <si>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</si>
  <si>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</si>
  <si>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</si>
  <si>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</si>
  <si>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</si>
  <si>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</si>
  <si>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</si>
  <si>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</si>
  <si>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</si>
  <si>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</si>
  <si>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</si>
  <si>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</si>
  <si>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</si>
  <si>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</si>
  <si>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</si>
  <si>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</si>
  <si>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</si>
  <si>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</si>
  <si>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</si>
  <si>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</si>
  <si>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</si>
  <si>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</si>
  <si>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</si>
  <si>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</si>
  <si>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</si>
  <si>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</si>
  <si>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</si>
  <si>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</si>
  <si>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</si>
  <si>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</si>
  <si>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</si>
  <si>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</si>
  <si>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</si>
  <si>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</si>
  <si>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</si>
  <si>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</si>
  <si>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</si>
  <si>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</si>
  <si>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</si>
  <si>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</si>
  <si>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</si>
  <si>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</si>
  <si>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</si>
  <si>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</si>
  <si>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</si>
  <si>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</si>
  <si>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</si>
  <si>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</si>
  <si>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</si>
  <si>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</si>
  <si>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</si>
  <si>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</si>
  <si>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</si>
  <si>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</si>
  <si>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</si>
  <si>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</si>
  <si>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</si>
  <si>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</si>
  <si>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</si>
  <si>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</si>
  <si>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</si>
  <si>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</si>
  <si>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</si>
  <si>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</si>
  <si>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</si>
  <si>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</si>
  <si>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</si>
  <si>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</si>
  <si>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</si>
  <si>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</si>
  <si>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</si>
  <si>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</si>
  <si>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</si>
  <si>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</si>
  <si>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</si>
  <si>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</si>
  <si>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</si>
  <si>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</si>
  <si>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</si>
  <si>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</si>
  <si>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</si>
  <si>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</si>
  <si>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</si>
  <si>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</si>
  <si>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</si>
  <si>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</si>
  <si>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</si>
  <si>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</si>
  <si>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</si>
  <si>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</si>
  <si>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</si>
  <si>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</si>
  <si>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</si>
  <si>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</si>
  <si>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</si>
  <si>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</si>
  <si>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</si>
  <si>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</si>
  <si>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</si>
  <si>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</si>
  <si>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</si>
  <si>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</si>
  <si>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</si>
  <si>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</si>
  <si>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</si>
  <si>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</si>
  <si>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</si>
  <si>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</si>
  <si>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</si>
  <si>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</si>
  <si>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</si>
  <si>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</si>
  <si>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</si>
  <si>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</si>
  <si>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</si>
  <si>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</si>
  <si>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</si>
  <si>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</si>
  <si>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</si>
  <si>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</si>
  <si>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</si>
  <si>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</si>
  <si>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</si>
  <si>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</si>
  <si>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</si>
  <si>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</si>
  <si>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</si>
  <si>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</si>
  <si>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</si>
  <si>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</si>
  <si>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</si>
  <si>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</si>
  <si>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</si>
  <si>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</si>
  <si>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</si>
  <si>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</si>
  <si>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</si>
  <si>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</si>
  <si>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</si>
  <si>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</si>
  <si>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</si>
  <si>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</si>
  <si>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</si>
  <si>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</si>
  <si>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</si>
  <si>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</si>
  <si>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</si>
  <si>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</si>
  <si>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</si>
  <si>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</si>
  <si>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</si>
  <si>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</si>
  <si>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</si>
  <si>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</si>
  <si>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</si>
  <si>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</si>
  <si>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</si>
  <si>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</si>
  <si>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</si>
  <si>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</si>
  <si>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</si>
  <si>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</si>
  <si>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</si>
  <si>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</si>
  <si>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</si>
  <si>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</si>
  <si>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</si>
  <si>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</si>
  <si>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</si>
  <si>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</si>
  <si>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</si>
  <si>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</si>
  <si>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</si>
  <si>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</si>
  <si>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</si>
  <si>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</si>
  <si>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</si>
  <si>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</si>
  <si>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</si>
  <si>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</si>
  <si>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</si>
  <si>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</si>
  <si>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</si>
  <si>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</si>
  <si>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</si>
  <si>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</si>
  <si>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</si>
  <si>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</si>
  <si>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</si>
  <si>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</si>
  <si>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</si>
  <si>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</si>
  <si>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</si>
  <si>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</si>
  <si>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</si>
  <si>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</si>
  <si>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</si>
  <si>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</si>
  <si>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</si>
  <si>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</si>
  <si>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</si>
  <si>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</si>
  <si>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</si>
  <si>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</si>
  <si>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</si>
  <si>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</si>
  <si>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</si>
  <si>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</si>
  <si>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</si>
  <si>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</si>
  <si>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</si>
  <si>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</si>
  <si>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</si>
  <si>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</si>
  <si>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</si>
  <si>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</si>
  <si>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</si>
  <si>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</si>
  <si>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</si>
  <si>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</si>
  <si>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</si>
  <si>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</si>
  <si>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</si>
  <si>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</si>
  <si>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</si>
  <si>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</si>
  <si>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</si>
  <si>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</si>
  <si>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</si>
  <si>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</si>
  <si>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</si>
  <si>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</si>
  <si>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</si>
  <si>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</si>
  <si>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</si>
  <si>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</si>
  <si>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</si>
  <si>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</si>
  <si>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</si>
  <si>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</si>
  <si>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</si>
  <si>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</si>
  <si>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</si>
  <si>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</si>
  <si>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</si>
  <si>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</si>
  <si>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</si>
  <si>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</si>
  <si>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</si>
  <si>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</si>
  <si>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</si>
  <si>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</si>
  <si>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</si>
  <si>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</si>
  <si>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</si>
  <si>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</si>
  <si>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</si>
  <si>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</si>
  <si>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</si>
  <si>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</si>
  <si>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</si>
  <si>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</si>
  <si>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</si>
  <si>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</si>
  <si>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</si>
  <si>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</si>
  <si>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</si>
  <si>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</si>
  <si>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</si>
  <si>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</si>
  <si>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</si>
  <si>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</si>
  <si>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</si>
  <si>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</si>
  <si>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</si>
  <si>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</si>
  <si>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</si>
  <si>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</si>
  <si>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</si>
  <si>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</si>
  <si>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</si>
  <si>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</si>
  <si>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</si>
  <si>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</si>
  <si>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</si>
  <si>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</si>
  <si>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</si>
  <si>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</si>
  <si>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</si>
  <si>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</si>
  <si>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</si>
  <si>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</si>
  <si>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</si>
  <si>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</si>
  <si>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</si>
  <si>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</si>
  <si>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</si>
  <si>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</si>
  <si>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</si>
  <si>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</si>
  <si>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</si>
  <si>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</si>
  <si>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</si>
  <si>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</si>
  <si>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</si>
  <si>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</si>
  <si>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</si>
  <si>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</si>
  <si>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</si>
  <si>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</si>
  <si>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</si>
  <si>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</si>
  <si>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</si>
  <si>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</si>
  <si>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</si>
  <si>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</si>
  <si>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</si>
  <si>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</si>
  <si>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</si>
  <si>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</si>
  <si>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</si>
  <si>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</si>
  <si>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</si>
  <si>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</si>
  <si>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</si>
  <si>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</si>
  <si>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</si>
  <si>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</si>
  <si>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</si>
  <si>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</si>
  <si>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</si>
  <si>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</si>
  <si>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</si>
  <si>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</si>
  <si>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</si>
  <si>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</si>
  <si>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</si>
  <si>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</si>
  <si>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</si>
  <si>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</si>
  <si>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</si>
  <si>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</si>
  <si>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</si>
  <si>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</si>
  <si>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</si>
  <si>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</si>
  <si>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</si>
  <si>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</si>
  <si>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</si>
  <si>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</si>
  <si>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</si>
  <si>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</si>
  <si>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</si>
  <si>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</si>
  <si>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</si>
  <si>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</si>
  <si>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</si>
  <si>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</si>
  <si>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</si>
  <si>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</si>
  <si>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</si>
  <si>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</si>
  <si>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</si>
  <si>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</si>
  <si>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</si>
  <si>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</si>
  <si>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</si>
  <si>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</si>
  <si>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</si>
  <si>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</si>
  <si>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</si>
  <si>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</si>
  <si>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</si>
  <si>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</si>
  <si>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</si>
  <si>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</si>
  <si>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</si>
  <si>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</si>
  <si>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</si>
  <si>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</si>
  <si>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</si>
  <si>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</si>
  <si>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</si>
  <si>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</si>
  <si>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</si>
  <si>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</si>
  <si>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</si>
  <si>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</si>
  <si>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</si>
  <si>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</si>
  <si>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</si>
  <si>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</si>
  <si>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</si>
  <si>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</si>
  <si>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</si>
  <si>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</si>
  <si>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</si>
  <si>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</si>
  <si>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</si>
  <si>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</si>
  <si>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</si>
  <si>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</si>
  <si>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</si>
  <si>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</si>
  <si>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</si>
  <si>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</si>
  <si>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</si>
  <si>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</si>
  <si>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</si>
  <si>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</si>
  <si>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</si>
  <si>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</si>
  <si>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</si>
  <si>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</si>
  <si>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</si>
  <si>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</si>
  <si>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</si>
  <si>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</si>
  <si>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</si>
  <si>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</si>
  <si>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</si>
  <si>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</si>
  <si>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</si>
  <si>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</si>
  <si>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</si>
  <si>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</si>
  <si>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</si>
  <si>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</si>
  <si>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</si>
  <si>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</si>
  <si>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</si>
  <si>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</si>
  <si>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</si>
  <si>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</si>
  <si>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</si>
  <si>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</si>
  <si>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</si>
  <si>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</si>
  <si>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</si>
  <si>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</si>
  <si>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</si>
  <si>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</si>
  <si>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</si>
  <si>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</si>
  <si>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</si>
  <si>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</si>
  <si>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</si>
  <si>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</si>
  <si>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</si>
  <si>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</si>
  <si>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</si>
  <si>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</si>
  <si>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</si>
  <si>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</si>
  <si>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</si>
  <si>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</si>
  <si>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</si>
  <si>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</si>
  <si>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</si>
  <si>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</si>
  <si>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</si>
  <si>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</si>
  <si>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</si>
  <si>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</si>
  <si>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</si>
  <si>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</si>
  <si>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</si>
  <si>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</si>
  <si>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</si>
  <si>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</si>
  <si>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</si>
  <si>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</si>
  <si>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</si>
  <si>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</si>
  <si>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</si>
  <si>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</si>
  <si>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</si>
  <si>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</si>
  <si>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</si>
  <si>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</si>
  <si>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</si>
  <si>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</si>
  <si>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</si>
  <si>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</si>
  <si>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</si>
  <si>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</si>
  <si>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</si>
  <si>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</si>
  <si>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</si>
  <si>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</si>
  <si>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</si>
  <si>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</si>
  <si>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</si>
  <si>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</si>
  <si>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</si>
  <si>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</si>
  <si>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</si>
  <si>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</si>
  <si>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</si>
  <si>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</si>
  <si>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</si>
  <si>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</si>
  <si>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</si>
  <si>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</si>
  <si>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</si>
  <si>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</si>
  <si>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</si>
  <si>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</si>
  <si>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</si>
  <si>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</si>
  <si>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</si>
  <si>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</si>
  <si>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</si>
  <si>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</si>
  <si>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</si>
  <si>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</si>
  <si>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</si>
  <si>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</si>
  <si>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</si>
  <si>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</si>
  <si>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</si>
  <si>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</si>
  <si>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</si>
  <si>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</si>
  <si>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</si>
  <si>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</si>
  <si>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</si>
  <si>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</si>
  <si>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</si>
  <si>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</si>
  <si>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</si>
  <si>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</si>
  <si>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</si>
  <si>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</si>
  <si>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</si>
  <si>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</si>
  <si>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</si>
  <si>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</si>
  <si>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</si>
  <si>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</si>
  <si>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</si>
  <si>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</si>
  <si>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</si>
  <si>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</si>
  <si>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</si>
  <si>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</si>
  <si>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</si>
  <si>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</si>
  <si>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</si>
  <si>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</si>
  <si>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</si>
  <si>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</si>
  <si>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</si>
  <si>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</si>
  <si>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</si>
  <si>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</si>
  <si>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</si>
  <si>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</si>
  <si>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</si>
  <si>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</si>
  <si>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</si>
  <si>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</si>
  <si>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</si>
  <si>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</si>
  <si>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</si>
  <si>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</si>
  <si>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</si>
  <si>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</si>
  <si>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</si>
  <si>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</si>
  <si>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</si>
  <si>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</si>
  <si>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</si>
  <si>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</si>
  <si>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</si>
  <si>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</si>
  <si>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</si>
  <si>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</si>
  <si>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</si>
  <si>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</si>
  <si>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</si>
  <si>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</si>
  <si>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</si>
  <si>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</si>
  <si>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</si>
  <si>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</si>
  <si>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</si>
  <si>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</si>
  <si>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</si>
  <si>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</si>
  <si>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</si>
  <si>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</si>
  <si>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</si>
  <si>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</si>
  <si>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</si>
  <si>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</si>
  <si>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</si>
  <si>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</si>
  <si>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</si>
  <si>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</si>
  <si>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</si>
  <si>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</si>
  <si>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</si>
  <si>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</si>
  <si>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</si>
  <si>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</si>
  <si>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</si>
  <si>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</si>
  <si>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</si>
  <si>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</si>
  <si>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</si>
  <si>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</si>
  <si>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</si>
  <si>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</si>
  <si>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</si>
  <si>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</si>
  <si>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</si>
  <si>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</si>
  <si>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</si>
  <si>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</si>
  <si>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</si>
  <si>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</si>
  <si>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</si>
  <si>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</si>
  <si>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</si>
  <si>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</si>
  <si>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</si>
  <si>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</si>
  <si>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</si>
  <si>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</si>
  <si>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</si>
  <si>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</si>
  <si>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</si>
  <si>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</si>
  <si>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</si>
  <si>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</si>
  <si>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</si>
  <si>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</si>
  <si>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</si>
  <si>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</si>
  <si>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</si>
  <si>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</si>
  <si>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</si>
  <si>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</si>
  <si>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</si>
  <si>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</si>
  <si>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</si>
  <si>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</si>
  <si>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</si>
  <si>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</si>
  <si>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</si>
  <si>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</si>
  <si>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</si>
  <si>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</si>
  <si>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</si>
  <si>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</si>
  <si>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</si>
  <si>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</si>
  <si>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</si>
  <si>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</si>
  <si>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</si>
  <si>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</si>
  <si>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</si>
  <si>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</si>
  <si>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</si>
  <si>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</si>
  <si>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</si>
  <si>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</si>
  <si>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</si>
  <si>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</si>
  <si>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</si>
  <si>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</si>
  <si>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</si>
  <si>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</si>
  <si>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</si>
  <si>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</si>
  <si>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</si>
  <si>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</si>
  <si>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</si>
  <si>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</si>
  <si>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</si>
  <si>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Jateamento abrasivo em chapa de aço por esteira contínua</t>
  </si>
  <si>
    <t>Pintura shop primer em chapa de aço por esteira contínua</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</si>
  <si>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</si>
  <si>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</si>
  <si>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</si>
  <si>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</si>
  <si>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</si>
  <si>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</si>
  <si>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</si>
  <si>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</si>
  <si>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</si>
  <si>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</si>
  <si>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</si>
  <si>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</si>
  <si>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</si>
  <si>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</si>
  <si>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</si>
  <si>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</si>
  <si>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</si>
  <si>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</si>
  <si>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</si>
  <si>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</si>
  <si>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</si>
  <si>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</si>
  <si>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</si>
  <si>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</si>
  <si>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</si>
  <si>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</si>
  <si>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</si>
  <si>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</si>
  <si>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</si>
  <si>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</si>
  <si>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</si>
  <si>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</si>
  <si>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</si>
  <si>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</si>
  <si>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</si>
  <si>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</si>
  <si>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</si>
  <si>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</si>
  <si>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</si>
  <si>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</si>
  <si>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</si>
  <si>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</si>
  <si>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</si>
  <si>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</si>
  <si>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</si>
  <si>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</si>
  <si>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</si>
  <si>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</si>
  <si>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</si>
  <si>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</si>
  <si>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</si>
  <si>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</si>
  <si>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</si>
  <si>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</si>
  <si>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</si>
  <si>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</si>
  <si>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</si>
  <si>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</si>
  <si>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</si>
  <si>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</si>
  <si>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</si>
  <si>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</si>
  <si>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</si>
  <si>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</si>
  <si>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</si>
  <si>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</si>
  <si>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</si>
  <si>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</si>
  <si>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</si>
  <si>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</si>
  <si>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</si>
  <si>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</si>
  <si>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</si>
  <si>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</si>
  <si>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</si>
  <si>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</si>
  <si>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</si>
  <si>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</si>
  <si>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</si>
  <si>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</si>
  <si>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</si>
  <si>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</si>
  <si>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</si>
  <si>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</si>
  <si>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</si>
  <si>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</si>
  <si>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</si>
  <si>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</si>
  <si>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</si>
  <si>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</si>
  <si>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</si>
  <si>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</si>
  <si>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</si>
  <si>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</si>
  <si>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</si>
  <si>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</si>
  <si>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</si>
  <si>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</si>
  <si>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</si>
  <si>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</si>
  <si>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</si>
  <si>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</si>
  <si>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</si>
  <si>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</si>
  <si>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</si>
  <si>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</si>
  <si>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</si>
  <si>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</si>
  <si>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</si>
  <si>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</si>
  <si>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</si>
  <si>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</si>
  <si>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</si>
  <si>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</si>
  <si>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</si>
  <si>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</si>
  <si>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</si>
  <si>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</si>
  <si>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</si>
  <si>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</si>
  <si>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</si>
  <si>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</si>
  <si>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</si>
  <si>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</si>
  <si>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</si>
  <si>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</si>
  <si>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</si>
  <si>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</si>
  <si>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</si>
  <si>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</si>
  <si>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</si>
  <si>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</si>
  <si>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</si>
  <si>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</si>
  <si>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</si>
  <si>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</si>
  <si>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</si>
  <si>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</si>
  <si>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</si>
  <si>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</si>
  <si>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</si>
  <si>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</si>
  <si>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</si>
  <si>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</si>
  <si>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</si>
  <si>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</si>
  <si>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</si>
  <si>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</si>
  <si>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</si>
  <si>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</si>
  <si>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</si>
  <si>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</si>
  <si>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</si>
  <si>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</si>
  <si>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</si>
  <si>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</si>
  <si>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</si>
  <si>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</si>
  <si>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</si>
  <si>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</si>
  <si>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</si>
  <si>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</si>
  <si>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</si>
  <si>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</si>
  <si>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</si>
  <si>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</si>
  <si>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</si>
  <si>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</si>
  <si>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</si>
  <si>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</si>
  <si>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</si>
  <si>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</si>
  <si>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</si>
  <si>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</si>
  <si>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</si>
  <si>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</si>
  <si>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</si>
  <si>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</si>
  <si>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</si>
  <si>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</si>
  <si>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</si>
  <si>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</si>
  <si>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</si>
  <si>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</si>
  <si>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</si>
  <si>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</si>
  <si>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</si>
  <si>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</si>
  <si>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</si>
  <si>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</si>
  <si>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</si>
  <si>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</si>
  <si>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</si>
  <si>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</si>
  <si>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</si>
  <si>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</si>
  <si>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</si>
  <si>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</si>
  <si>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</si>
  <si>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</si>
  <si>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</si>
  <si>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</si>
  <si>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</si>
  <si>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</si>
  <si>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</si>
  <si>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</si>
  <si>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</si>
  <si>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</si>
  <si>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</si>
  <si>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</si>
  <si>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</si>
  <si>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</si>
  <si>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</si>
  <si>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</si>
  <si>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</si>
  <si>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</si>
  <si>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</si>
  <si>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</si>
  <si>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</si>
  <si>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</si>
  <si>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</si>
  <si>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</si>
  <si>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</si>
  <si>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</si>
  <si>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</si>
  <si>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</si>
  <si>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</si>
  <si>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</si>
  <si>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</si>
  <si>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</si>
  <si>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</si>
  <si>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</si>
  <si>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</si>
  <si>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</si>
  <si>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</si>
  <si>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</si>
  <si>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</si>
  <si>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</si>
  <si>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</si>
  <si>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</si>
  <si>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</si>
  <si>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</si>
  <si>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</si>
  <si>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</si>
  <si>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</si>
  <si>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</si>
  <si>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</si>
  <si>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</si>
  <si>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</si>
  <si>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</si>
  <si>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</si>
  <si>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</si>
  <si>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</si>
  <si>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</si>
  <si>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</si>
  <si>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</si>
  <si>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</si>
  <si>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</si>
  <si>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</si>
  <si>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</si>
  <si>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</si>
  <si>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</si>
  <si>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</si>
  <si>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</si>
  <si>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</si>
  <si>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</si>
  <si>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</si>
  <si>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</si>
  <si>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</si>
  <si>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</si>
  <si>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</si>
  <si>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</si>
  <si>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</si>
  <si>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</si>
  <si>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</si>
  <si>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</si>
  <si>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</si>
  <si>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</si>
  <si>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</si>
  <si>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</si>
  <si>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</si>
  <si>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</si>
  <si>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</si>
  <si>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</si>
  <si>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</si>
  <si>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</si>
  <si>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</si>
  <si>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</si>
  <si>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</si>
  <si>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</si>
  <si>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</si>
  <si>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</si>
  <si>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</si>
  <si>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</si>
  <si>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</si>
  <si>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</si>
  <si>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</si>
  <si>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</si>
  <si>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</si>
  <si>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</si>
  <si>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</si>
  <si>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</si>
  <si>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</si>
  <si>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</si>
  <si>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</si>
  <si>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</si>
  <si>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</si>
  <si>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</si>
  <si>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</si>
  <si>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</si>
  <si>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</si>
  <si>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</si>
  <si>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</si>
  <si>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</si>
  <si>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</si>
  <si>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</si>
  <si>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</si>
  <si>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</si>
  <si>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</si>
  <si>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</si>
  <si>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</si>
  <si>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</si>
  <si>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</si>
  <si>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</si>
  <si>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</si>
  <si>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</si>
  <si>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</si>
  <si>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</si>
  <si>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</si>
  <si>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</si>
  <si>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</si>
  <si>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</si>
  <si>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</si>
  <si>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</si>
  <si>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</si>
  <si>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</si>
  <si>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</si>
  <si>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</si>
  <si>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</si>
  <si>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</si>
  <si>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</si>
  <si>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</si>
  <si>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</si>
  <si>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</si>
  <si>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</si>
  <si>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</si>
  <si>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</si>
  <si>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</si>
  <si>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</si>
  <si>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</si>
  <si>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</si>
  <si>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</si>
  <si>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</si>
  <si>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</si>
  <si>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</si>
  <si>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</si>
  <si>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</si>
  <si>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</si>
  <si>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</si>
  <si>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</si>
  <si>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</si>
  <si>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</si>
  <si>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</si>
  <si>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</si>
  <si>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</si>
  <si>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</si>
  <si>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</si>
  <si>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</si>
  <si>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</si>
  <si>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</si>
  <si>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</si>
  <si>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</si>
  <si>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</si>
  <si>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</si>
  <si>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</si>
  <si>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</si>
  <si>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</si>
  <si>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</si>
  <si>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</si>
  <si>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</si>
  <si>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</si>
  <si>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</si>
  <si>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</si>
  <si>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</si>
  <si>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</si>
  <si>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</si>
  <si>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</si>
  <si>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</si>
  <si>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</si>
  <si>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</si>
  <si>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</si>
  <si>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</si>
  <si>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</si>
  <si>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</si>
  <si>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</si>
  <si>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</si>
  <si>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</si>
  <si>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</si>
  <si>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</si>
  <si>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</si>
  <si>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</si>
  <si>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</si>
  <si>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</si>
  <si>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</si>
  <si>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</si>
  <si>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</si>
  <si>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</si>
  <si>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</si>
  <si>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</si>
  <si>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</si>
  <si>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</si>
  <si>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</si>
  <si>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</si>
  <si>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</si>
  <si>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</si>
  <si>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</si>
  <si>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</si>
  <si>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</si>
  <si>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</si>
  <si>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</si>
  <si>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</si>
  <si>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</si>
  <si>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</si>
  <si>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</si>
  <si>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</si>
  <si>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</si>
  <si>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</si>
  <si>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</si>
  <si>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</si>
  <si>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</si>
  <si>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</si>
  <si>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</si>
  <si>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</si>
  <si>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</si>
  <si>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</si>
  <si>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</si>
  <si>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</si>
  <si>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</si>
  <si>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</si>
  <si>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</si>
  <si>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</si>
  <si>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</si>
  <si>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</si>
  <si>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</si>
  <si>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</si>
  <si>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</si>
  <si>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</si>
  <si>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</si>
  <si>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</si>
  <si>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</si>
  <si>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</si>
  <si>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</si>
  <si>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</si>
  <si>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</si>
  <si>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</si>
  <si>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</si>
  <si>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</si>
  <si>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</si>
  <si>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</si>
  <si>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</si>
  <si>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</si>
  <si>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</si>
  <si>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</si>
  <si>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</si>
  <si>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</si>
  <si>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</si>
  <si>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</si>
  <si>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</si>
  <si>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</si>
  <si>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</si>
  <si>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</si>
  <si>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</si>
  <si>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</si>
  <si>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</si>
  <si>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</si>
  <si>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</si>
  <si>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</si>
  <si>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</si>
  <si>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</si>
  <si>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</si>
  <si>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</si>
  <si>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</si>
  <si>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</si>
  <si>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</si>
  <si>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</si>
  <si>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</si>
  <si>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</si>
  <si>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</si>
  <si>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</si>
  <si>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</si>
  <si>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</si>
  <si>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</si>
  <si>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</si>
  <si>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</si>
  <si>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</si>
  <si>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</si>
  <si>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</si>
  <si>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</si>
  <si>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</si>
  <si>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</si>
  <si>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</si>
  <si>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</si>
  <si>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</si>
  <si>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</si>
  <si>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</si>
  <si>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</si>
  <si>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</si>
  <si>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</si>
  <si>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</si>
  <si>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</si>
  <si>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</si>
  <si>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</si>
  <si>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</si>
  <si>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</si>
  <si>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</si>
  <si>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</si>
  <si>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</si>
  <si>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</si>
  <si>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</si>
  <si>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</si>
  <si>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</si>
  <si>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</si>
  <si>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</si>
  <si>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</si>
  <si>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</si>
  <si>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</si>
  <si>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</si>
  <si>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</si>
  <si>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</si>
  <si>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</si>
  <si>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</si>
  <si>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</si>
  <si>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</si>
  <si>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</si>
  <si>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</si>
  <si>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</si>
  <si>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</si>
  <si>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</si>
  <si>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</si>
  <si>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</si>
  <si>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</si>
  <si>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</si>
  <si>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</si>
  <si>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</si>
  <si>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</si>
  <si>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</si>
  <si>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</si>
  <si>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</si>
  <si>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</si>
  <si>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</si>
  <si>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</si>
  <si>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</si>
  <si>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</si>
  <si>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</si>
  <si>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</si>
  <si>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</si>
  <si>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</si>
  <si>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</si>
  <si>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</si>
  <si>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</si>
  <si>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</si>
  <si>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</si>
  <si>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</si>
  <si>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</si>
  <si>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</si>
  <si>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</si>
  <si>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</si>
  <si>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</si>
  <si>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</si>
  <si>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</si>
  <si>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</si>
  <si>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</si>
  <si>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</si>
  <si>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</si>
  <si>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</si>
  <si>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</si>
  <si>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</si>
  <si>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</si>
  <si>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</si>
  <si>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</si>
  <si>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</si>
  <si>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</si>
  <si>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</si>
  <si>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</si>
  <si>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</si>
  <si>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</si>
  <si>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</si>
  <si>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</si>
  <si>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</si>
  <si>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</si>
  <si>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</si>
  <si>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</si>
  <si>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</si>
  <si>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</si>
  <si>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</si>
  <si>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</si>
  <si>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</si>
  <si>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</si>
  <si>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</si>
  <si>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</si>
  <si>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</si>
  <si>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</si>
  <si>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</si>
  <si>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</si>
  <si>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</si>
  <si>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</si>
  <si>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</si>
  <si>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</si>
  <si>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</si>
  <si>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</si>
  <si>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</si>
  <si>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</si>
  <si>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</si>
  <si>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</si>
  <si>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</si>
  <si>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</si>
  <si>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</si>
  <si>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</si>
  <si>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</si>
  <si>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</si>
  <si>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</si>
  <si>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</si>
  <si>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</si>
  <si>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</si>
  <si>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</si>
  <si>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</si>
  <si>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</si>
  <si>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</si>
  <si>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</si>
  <si>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</si>
  <si>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</si>
  <si>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</si>
  <si>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</si>
  <si>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</si>
  <si>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</si>
  <si>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</si>
  <si>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</si>
  <si>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</si>
  <si>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</si>
  <si>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</si>
  <si>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</si>
  <si>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</si>
  <si>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</si>
  <si>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</si>
  <si>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</si>
  <si>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</si>
  <si>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</si>
  <si>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</si>
  <si>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</si>
  <si>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</si>
  <si>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</si>
  <si>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</si>
  <si>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</si>
  <si>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</si>
  <si>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</si>
  <si>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</si>
  <si>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</si>
  <si>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</si>
  <si>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</si>
  <si>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</si>
  <si>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</si>
  <si>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</si>
  <si>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</si>
  <si>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</si>
  <si>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</si>
  <si>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</si>
  <si>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</si>
  <si>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</si>
  <si>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</si>
  <si>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</si>
  <si>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</si>
  <si>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</si>
  <si>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</si>
  <si>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</si>
  <si>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</si>
  <si>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</si>
  <si>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</si>
  <si>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</si>
  <si>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</si>
  <si>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</si>
  <si>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</si>
  <si>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</si>
  <si>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</si>
  <si>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</si>
  <si>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</si>
  <si>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</si>
  <si>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</si>
  <si>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</si>
  <si>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</si>
  <si>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</si>
  <si>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</si>
  <si>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</si>
  <si>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</si>
  <si>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</si>
  <si>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</si>
  <si>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</si>
  <si>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</si>
  <si>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</si>
  <si>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</si>
  <si>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</si>
  <si>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</si>
  <si>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</si>
  <si>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</si>
  <si>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</si>
  <si>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</si>
  <si>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</si>
  <si>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</si>
  <si>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</si>
  <si>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</si>
  <si>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</si>
  <si>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</si>
  <si>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</si>
  <si>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</si>
  <si>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</si>
  <si>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</si>
  <si>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</si>
  <si>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</si>
  <si>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</si>
  <si>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</si>
  <si>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</si>
  <si>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</si>
  <si>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</si>
  <si>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</si>
  <si>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</si>
  <si>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</si>
  <si>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</si>
  <si>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</si>
  <si>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</si>
  <si>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</si>
  <si>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</si>
  <si>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</si>
  <si>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</si>
  <si>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</si>
  <si>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</si>
  <si>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</si>
  <si>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</si>
  <si>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</si>
  <si>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</si>
  <si>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</si>
  <si>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</si>
  <si>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</si>
  <si>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</si>
  <si>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</si>
  <si>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</si>
  <si>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</si>
  <si>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</si>
  <si>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</si>
  <si>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</si>
  <si>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</si>
  <si>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</si>
  <si>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</si>
  <si>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</si>
  <si>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</si>
  <si>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</si>
  <si>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</si>
  <si>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</si>
  <si>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</si>
  <si>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</si>
  <si>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</si>
  <si>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</si>
  <si>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</si>
  <si>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</si>
  <si>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</si>
  <si>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</si>
  <si>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</si>
  <si>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</si>
  <si>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</si>
  <si>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</si>
  <si>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</si>
  <si>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</si>
  <si>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</si>
  <si>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</si>
  <si>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</si>
  <si>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</si>
  <si>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</si>
  <si>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</si>
  <si>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</si>
  <si>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</si>
  <si>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</si>
  <si>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</si>
  <si>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</si>
  <si>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</si>
  <si>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</si>
  <si>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</si>
  <si>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</si>
  <si>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</si>
  <si>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</si>
  <si>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</si>
  <si>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</si>
  <si>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</si>
  <si>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</si>
  <si>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</si>
  <si>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</si>
  <si>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</si>
  <si>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</si>
  <si>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</si>
  <si>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</si>
  <si>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</si>
  <si>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</si>
  <si>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</si>
  <si>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</si>
  <si>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</si>
  <si>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</si>
  <si>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</si>
  <si>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</si>
  <si>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</si>
  <si>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</si>
  <si>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</si>
  <si>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</si>
  <si>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</si>
  <si>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</si>
  <si>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</si>
  <si>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</si>
  <si>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</si>
  <si>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</si>
  <si>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</si>
  <si>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</si>
  <si>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</si>
  <si>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</si>
  <si>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</si>
  <si>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</si>
  <si>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</si>
  <si>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</si>
  <si>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</si>
  <si>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</si>
  <si>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</si>
  <si>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</si>
  <si>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</si>
  <si>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</si>
  <si>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</si>
  <si>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</si>
  <si>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</si>
  <si>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</si>
  <si>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</si>
  <si>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</si>
  <si>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</si>
  <si>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</si>
  <si>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</si>
  <si>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</si>
  <si>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</si>
  <si>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</si>
  <si>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</si>
  <si>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</si>
  <si>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</si>
  <si>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</si>
  <si>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</si>
  <si>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</si>
  <si>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</si>
  <si>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</si>
  <si>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</si>
  <si>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</si>
  <si>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</si>
  <si>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</si>
  <si>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</si>
  <si>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</si>
  <si>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</si>
  <si>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</si>
  <si>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</si>
  <si>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</si>
  <si>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</si>
  <si>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</si>
  <si>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</si>
  <si>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</si>
  <si>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</si>
  <si>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</si>
  <si>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</si>
  <si>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</si>
  <si>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</si>
  <si>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</si>
  <si>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</si>
  <si>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</si>
  <si>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</si>
  <si>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</si>
  <si>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</si>
  <si>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</si>
  <si>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</si>
  <si>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</si>
  <si>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</si>
  <si>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</si>
  <si>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</si>
  <si>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</si>
  <si>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</si>
  <si>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</si>
  <si>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</si>
  <si>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</si>
  <si>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</si>
  <si>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</si>
  <si>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</si>
  <si>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</si>
  <si>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</si>
  <si>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</si>
  <si>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</si>
  <si>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</si>
  <si>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</si>
  <si>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</si>
  <si>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</si>
  <si>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</si>
  <si>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</si>
  <si>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</si>
  <si>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</si>
  <si>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</si>
  <si>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</si>
  <si>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</si>
  <si>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</si>
  <si>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</si>
  <si>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</si>
  <si>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</si>
  <si>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</si>
  <si>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</si>
  <si>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</si>
  <si>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</si>
  <si>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Espalhamento de material em bota-fora</t>
  </si>
  <si>
    <t>Fixação de tela eletrossoldada em talude para lançamento de argamassa ou concreto projetado</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</si>
  <si>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</si>
  <si>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</si>
  <si>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</si>
  <si>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</si>
  <si>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</si>
  <si>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</si>
  <si>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</si>
  <si>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</si>
  <si>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</si>
  <si>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</si>
  <si>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</si>
  <si>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</si>
  <si>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</si>
  <si>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</si>
  <si>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</si>
  <si>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</si>
  <si>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</si>
  <si>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</si>
  <si>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</si>
  <si>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</si>
  <si>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</si>
  <si>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</si>
  <si>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</si>
  <si>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</si>
  <si>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</si>
  <si>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</si>
  <si>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</si>
  <si>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</si>
  <si>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</si>
  <si>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</si>
  <si>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</si>
  <si>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</si>
  <si>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</si>
  <si>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</si>
  <si>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</si>
  <si>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</si>
  <si>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</si>
  <si>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</si>
  <si>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</si>
  <si>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</si>
  <si>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</si>
  <si>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</si>
  <si>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</si>
  <si>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</si>
  <si>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</si>
  <si>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</si>
  <si>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</si>
  <si>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</si>
  <si>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</si>
  <si>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</si>
  <si>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</si>
  <si>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</si>
  <si>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</si>
  <si>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</si>
  <si>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</si>
  <si>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</si>
  <si>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</si>
  <si>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</si>
  <si>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</si>
  <si>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</si>
  <si>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</si>
  <si>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</si>
  <si>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</si>
  <si>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</si>
  <si>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</si>
  <si>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</si>
  <si>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</si>
  <si>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</si>
  <si>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</si>
  <si>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</si>
  <si>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</si>
  <si>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</si>
  <si>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</si>
  <si>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</si>
  <si>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</si>
  <si>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</si>
  <si>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</si>
  <si>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</si>
  <si>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</si>
  <si>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</si>
  <si>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</si>
  <si>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</si>
  <si>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</si>
  <si>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</si>
  <si>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</si>
  <si>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</si>
  <si>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</si>
  <si>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</si>
  <si>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</si>
  <si>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</si>
  <si>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</si>
  <si>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</si>
  <si>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</si>
  <si>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</si>
  <si>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</si>
  <si>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</si>
  <si>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</si>
  <si>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</si>
  <si>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</si>
  <si>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</si>
  <si>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</si>
  <si>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</si>
  <si>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</si>
  <si>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</si>
  <si>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</si>
  <si>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</si>
  <si>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</si>
  <si>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</si>
  <si>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</si>
  <si>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</si>
  <si>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</si>
  <si>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</si>
  <si>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</si>
  <si>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</si>
  <si>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</si>
  <si>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</si>
  <si>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</si>
  <si>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</si>
  <si>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</si>
  <si>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</si>
  <si>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</si>
  <si>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</si>
  <si>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</si>
  <si>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</si>
  <si>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</si>
  <si>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</si>
  <si>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</si>
  <si>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</si>
  <si>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</si>
  <si>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</si>
  <si>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</si>
  <si>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</si>
  <si>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</si>
  <si>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</si>
  <si>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</si>
  <si>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</si>
  <si>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</si>
  <si>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</si>
  <si>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</si>
  <si>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</si>
  <si>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</si>
  <si>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</si>
  <si>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</si>
  <si>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</si>
  <si>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</si>
  <si>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</si>
  <si>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</si>
  <si>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</si>
  <si>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</si>
  <si>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</si>
  <si>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</si>
  <si>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</si>
  <si>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</si>
  <si>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</si>
  <si>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</si>
  <si>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</si>
  <si>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</si>
  <si>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</si>
  <si>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</si>
  <si>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</si>
  <si>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</si>
  <si>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</si>
  <si>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</si>
  <si>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</si>
  <si>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</si>
  <si>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</si>
  <si>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</si>
  <si>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</si>
  <si>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</si>
  <si>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</si>
  <si>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</si>
  <si>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</si>
  <si>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</si>
  <si>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</si>
  <si>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</si>
  <si>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</si>
  <si>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</si>
  <si>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</si>
  <si>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</si>
  <si>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</si>
  <si>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</si>
  <si>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</si>
  <si>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</si>
  <si>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</si>
  <si>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</si>
  <si>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</si>
  <si>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</si>
  <si>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</si>
  <si>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</si>
  <si>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</si>
  <si>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</si>
  <si>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</si>
  <si>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</si>
  <si>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</si>
  <si>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</si>
  <si>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</si>
  <si>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</si>
  <si>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</si>
  <si>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</si>
  <si>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</si>
  <si>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</si>
  <si>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</si>
  <si>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</si>
  <si>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</si>
  <si>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</si>
  <si>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</si>
  <si>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</si>
  <si>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</si>
  <si>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</si>
  <si>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</si>
  <si>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</si>
  <si>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</si>
  <si>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</si>
  <si>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</si>
  <si>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</si>
  <si>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</si>
  <si>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</si>
  <si>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</si>
  <si>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</si>
  <si>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</si>
  <si>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</si>
  <si>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</si>
  <si>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</si>
  <si>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</si>
  <si>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</si>
  <si>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</si>
  <si>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</si>
  <si>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</si>
  <si>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</si>
  <si>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</si>
  <si>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</si>
  <si>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</si>
  <si>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</si>
  <si>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</si>
  <si>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</si>
  <si>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</si>
  <si>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</si>
  <si>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</si>
  <si>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</si>
  <si>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</si>
  <si>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</si>
  <si>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</si>
  <si>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</si>
  <si>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</si>
  <si>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</si>
  <si>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</si>
  <si>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</si>
  <si>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</si>
  <si>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</si>
  <si>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</si>
  <si>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</si>
  <si>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</si>
  <si>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</si>
  <si>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</si>
  <si>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</si>
  <si>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</si>
  <si>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</si>
  <si>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</si>
  <si>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</si>
  <si>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</si>
  <si>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</si>
  <si>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</si>
  <si>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</si>
  <si>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</si>
  <si>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</si>
  <si>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</si>
  <si>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</si>
  <si>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</si>
  <si>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</si>
  <si>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</si>
  <si>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</si>
  <si>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</si>
  <si>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</si>
  <si>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</si>
  <si>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</si>
  <si>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</si>
  <si>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</si>
  <si>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</si>
  <si>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</si>
  <si>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</si>
  <si>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</si>
  <si>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</si>
  <si>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</si>
  <si>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</si>
  <si>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</si>
  <si>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</si>
  <si>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</si>
  <si>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</si>
  <si>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</si>
  <si>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</si>
  <si>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</si>
  <si>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</si>
  <si>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</si>
  <si>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</si>
  <si>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</si>
  <si>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</si>
  <si>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</si>
  <si>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</si>
  <si>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</si>
  <si>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</si>
  <si>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</si>
  <si>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</si>
  <si>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</si>
  <si>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</si>
  <si>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</si>
  <si>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</si>
  <si>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</si>
  <si>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</si>
  <si>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</si>
  <si>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</si>
  <si>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</si>
  <si>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</si>
  <si>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</si>
  <si>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</si>
  <si>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</si>
  <si>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</si>
  <si>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</si>
  <si>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</si>
  <si>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</si>
  <si>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</si>
  <si>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</si>
  <si>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</si>
  <si>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</si>
  <si>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</si>
  <si>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</si>
  <si>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</si>
  <si>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</si>
  <si>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</si>
  <si>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</si>
  <si>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</si>
  <si>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</si>
  <si>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</si>
  <si>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</si>
  <si>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</si>
  <si>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</si>
  <si>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</si>
  <si>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</si>
  <si>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</si>
  <si>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</si>
  <si>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</si>
  <si>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</si>
  <si>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</si>
  <si>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</si>
  <si>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</si>
  <si>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</si>
  <si>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</si>
  <si>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</si>
  <si>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</si>
  <si>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</si>
  <si>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</si>
  <si>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</si>
  <si>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</si>
  <si>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</si>
  <si>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</si>
  <si>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</si>
  <si>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</si>
  <si>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</si>
  <si>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</si>
  <si>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</si>
  <si>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</si>
  <si>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</si>
  <si>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</si>
  <si>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</si>
  <si>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</si>
  <si>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</si>
  <si>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</si>
  <si>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</si>
  <si>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</si>
  <si>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</si>
  <si>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</si>
  <si>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</si>
  <si>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</si>
  <si>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</si>
  <si>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</si>
  <si>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</si>
  <si>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</si>
  <si>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</si>
  <si>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</si>
  <si>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</si>
  <si>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</si>
  <si>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</si>
  <si>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</si>
  <si>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</si>
  <si>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</si>
  <si>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</si>
  <si>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</si>
  <si>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</si>
  <si>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</si>
  <si>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</si>
  <si>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</si>
  <si>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</si>
  <si>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</si>
  <si>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</si>
  <si>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</si>
  <si>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</si>
  <si>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</si>
  <si>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</si>
  <si>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</si>
  <si>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</si>
  <si>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</si>
  <si>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</si>
  <si>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</si>
  <si>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</si>
  <si>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</si>
  <si>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</si>
  <si>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</si>
  <si>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</si>
  <si>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</si>
  <si>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</si>
  <si>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</si>
  <si>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</si>
  <si>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</si>
  <si>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</si>
  <si>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</si>
  <si>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</si>
  <si>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</si>
  <si>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</si>
  <si>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</si>
  <si>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</si>
  <si>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</si>
  <si>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</si>
  <si>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</si>
  <si>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</si>
  <si>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</si>
  <si>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</si>
  <si>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</si>
  <si>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</si>
  <si>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</si>
  <si>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</si>
  <si>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</si>
  <si>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</si>
  <si>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</si>
  <si>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</si>
  <si>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</si>
  <si>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</si>
  <si>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</si>
  <si>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</si>
  <si>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</si>
  <si>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</si>
  <si>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</si>
  <si>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</si>
  <si>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</si>
  <si>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</si>
  <si>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</si>
  <si>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</si>
  <si>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</si>
  <si>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</si>
  <si>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</si>
  <si>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</si>
  <si>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</si>
  <si>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</si>
  <si>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</si>
  <si>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</si>
  <si>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</si>
  <si>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</si>
  <si>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</si>
  <si>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</si>
  <si>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</si>
  <si>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</si>
  <si>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</si>
  <si>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</si>
  <si>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</si>
  <si>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</si>
  <si>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</si>
  <si>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</si>
  <si>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</si>
  <si>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</si>
  <si>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</si>
  <si>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</si>
  <si>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</si>
  <si>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</si>
  <si>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</si>
  <si>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</si>
  <si>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</si>
  <si>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</si>
  <si>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</si>
  <si>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</si>
  <si>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</si>
  <si>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</si>
  <si>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</si>
  <si>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</si>
  <si>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</si>
  <si>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</si>
  <si>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</si>
  <si>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</si>
  <si>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</si>
  <si>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</si>
  <si>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</si>
  <si>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</si>
  <si>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</si>
  <si>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</si>
  <si>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</si>
  <si>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</si>
  <si>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</si>
  <si>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</si>
  <si>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</si>
  <si>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</si>
  <si>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</si>
  <si>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</si>
  <si>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</si>
  <si>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</si>
  <si>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</si>
  <si>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</si>
  <si>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</si>
  <si>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</si>
  <si>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</si>
  <si>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</si>
  <si>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</si>
  <si>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</si>
  <si>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</si>
  <si>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</si>
  <si>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</si>
  <si>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</si>
  <si>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</si>
  <si>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</si>
  <si>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</si>
  <si>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</si>
  <si>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</si>
  <si>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</si>
  <si>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</si>
  <si>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</si>
  <si>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</si>
  <si>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</si>
  <si>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</si>
  <si>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</si>
  <si>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</si>
  <si>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</si>
  <si>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</si>
  <si>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</si>
  <si>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</si>
  <si>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</si>
  <si>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</si>
  <si>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</si>
  <si>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</si>
  <si>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</si>
  <si>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</si>
  <si>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</si>
  <si>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</si>
  <si>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</si>
  <si>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</si>
  <si>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</si>
  <si>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</si>
  <si>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</si>
  <si>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</si>
  <si>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</si>
  <si>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</si>
  <si>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</si>
  <si>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</si>
  <si>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</si>
  <si>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</si>
  <si>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</si>
  <si>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</si>
  <si>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</si>
  <si>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</si>
  <si>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</si>
  <si>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</si>
  <si>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</si>
  <si>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</si>
  <si>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</si>
  <si>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</si>
  <si>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</si>
  <si>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</si>
  <si>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</si>
  <si>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</si>
  <si>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</si>
  <si>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</si>
  <si>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</si>
  <si>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</si>
  <si>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</si>
  <si>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</si>
  <si>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</si>
  <si>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</si>
  <si>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</si>
  <si>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</si>
  <si>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</si>
  <si>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</si>
  <si>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</si>
  <si>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</si>
  <si>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</si>
  <si>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</si>
  <si>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</si>
  <si>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</si>
  <si>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</si>
  <si>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</si>
  <si>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</si>
  <si>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</si>
  <si>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</si>
  <si>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</si>
  <si>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</si>
  <si>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</si>
  <si>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</si>
  <si>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</si>
  <si>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</si>
  <si>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</si>
  <si>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</si>
  <si>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</si>
  <si>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</si>
  <si>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</si>
  <si>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</si>
  <si>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</si>
  <si>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</si>
  <si>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</si>
  <si>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</si>
  <si>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</si>
  <si>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</si>
  <si>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</si>
  <si>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</si>
  <si>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</si>
  <si>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</si>
  <si>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</si>
  <si>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</si>
  <si>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</si>
  <si>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</si>
  <si>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</si>
  <si>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</si>
  <si>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</si>
  <si>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</si>
  <si>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</si>
  <si>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</si>
  <si>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</si>
  <si>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</si>
  <si>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</si>
  <si>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</si>
  <si>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</si>
  <si>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</si>
  <si>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</si>
  <si>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</si>
  <si>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</si>
  <si>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</si>
  <si>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</si>
  <si>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</si>
  <si>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</si>
  <si>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</si>
  <si>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</si>
  <si>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</si>
  <si>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</si>
  <si>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</si>
  <si>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</si>
  <si>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</si>
  <si>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</si>
  <si>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</si>
  <si>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</si>
  <si>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</si>
  <si>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</si>
  <si>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</si>
  <si>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</si>
  <si>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</si>
  <si>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</si>
  <si>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</si>
  <si>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</si>
  <si>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</si>
  <si>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</si>
  <si>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</si>
  <si>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</si>
  <si>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</si>
  <si>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</si>
  <si>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</si>
  <si>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</si>
  <si>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</si>
  <si>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</si>
  <si>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</si>
  <si>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</si>
  <si>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</si>
  <si>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</si>
  <si>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</si>
  <si>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</si>
  <si>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</si>
  <si>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</si>
  <si>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</si>
  <si>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</si>
  <si>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</si>
  <si>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</si>
  <si>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</si>
  <si>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</si>
  <si>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</si>
  <si>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</si>
  <si>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</si>
  <si>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</si>
  <si>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</si>
  <si>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</si>
  <si>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</si>
  <si>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</si>
  <si>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</si>
  <si>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</si>
  <si>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</si>
  <si>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</si>
  <si>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</si>
  <si>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</si>
  <si>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</si>
  <si>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</si>
  <si>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</si>
  <si>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</si>
  <si>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</si>
  <si>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</si>
  <si>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</si>
  <si>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</si>
  <si>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</si>
  <si>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</si>
  <si>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</si>
  <si>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</si>
  <si>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</si>
  <si>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</si>
  <si>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</si>
  <si>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</si>
  <si>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</si>
  <si>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</si>
  <si>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</si>
  <si>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</si>
  <si>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</si>
  <si>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</si>
  <si>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</si>
  <si>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</si>
  <si>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</si>
  <si>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</si>
  <si>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</si>
  <si>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</si>
  <si>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</si>
  <si>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</si>
  <si>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</si>
  <si>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</si>
  <si>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</si>
  <si>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</si>
  <si>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</si>
  <si>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</si>
  <si>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</si>
  <si>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</si>
  <si>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</si>
  <si>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</si>
  <si>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</si>
  <si>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</si>
  <si>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</si>
  <si>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</si>
  <si>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</si>
  <si>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</si>
  <si>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</si>
  <si>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</si>
  <si>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</si>
  <si>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</si>
  <si>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</si>
  <si>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</si>
  <si>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</si>
  <si>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</si>
  <si>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</si>
  <si>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</si>
  <si>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</si>
  <si>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</si>
  <si>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</si>
  <si>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</si>
  <si>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</si>
  <si>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</si>
  <si>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</si>
  <si>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</si>
  <si>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</si>
  <si>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</si>
  <si>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</si>
  <si>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</si>
  <si>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</si>
  <si>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</si>
  <si>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</si>
  <si>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</si>
  <si>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</si>
  <si>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</si>
  <si>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</si>
  <si>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</si>
  <si>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</si>
  <si>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</si>
  <si>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</si>
  <si>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</si>
  <si>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</si>
  <si>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</si>
  <si>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</si>
  <si>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</si>
  <si>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</si>
  <si>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</si>
  <si>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</si>
  <si>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</si>
  <si>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</si>
  <si>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</si>
  <si>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</si>
  <si>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</si>
  <si>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</si>
  <si>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</si>
  <si>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</si>
  <si>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</si>
  <si>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</si>
  <si>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</si>
  <si>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</si>
  <si>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</si>
  <si>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</si>
  <si>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</si>
  <si>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</si>
  <si>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</si>
  <si>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</si>
  <si>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</si>
  <si>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</si>
  <si>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</si>
  <si>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</si>
  <si>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</si>
  <si>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</si>
  <si>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</si>
  <si>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</si>
  <si>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</si>
  <si>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</si>
  <si>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</si>
  <si>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</si>
  <si>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</si>
  <si>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</si>
  <si>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</si>
  <si>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</si>
  <si>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</si>
  <si>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</si>
  <si>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</si>
  <si>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</si>
  <si>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</si>
  <si>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</si>
  <si>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</si>
  <si>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</si>
  <si>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</si>
  <si>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</si>
  <si>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</si>
  <si>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</si>
  <si>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</si>
  <si>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</si>
  <si>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</si>
  <si>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</si>
  <si>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</si>
  <si>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</si>
  <si>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</si>
  <si>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</si>
  <si>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</si>
  <si>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</si>
  <si>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</si>
  <si>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</si>
  <si>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</si>
  <si>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</si>
  <si>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</si>
  <si>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</si>
  <si>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</si>
  <si>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</si>
  <si>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</si>
  <si>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</si>
  <si>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</si>
  <si>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</si>
  <si>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</si>
  <si>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</si>
  <si>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</si>
  <si>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</si>
  <si>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</si>
  <si>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</si>
  <si>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</si>
  <si>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</si>
  <si>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</si>
  <si>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</si>
  <si>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</si>
  <si>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</si>
  <si>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</si>
  <si>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</si>
  <si>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</si>
  <si>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</si>
  <si>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</si>
  <si>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</si>
  <si>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</si>
  <si>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</si>
  <si>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</si>
  <si>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</si>
  <si>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</si>
  <si>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</si>
  <si>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</si>
  <si>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</si>
  <si>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</si>
  <si>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</si>
  <si>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</si>
  <si>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</si>
  <si>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</si>
  <si>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</si>
  <si>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</si>
  <si>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</si>
  <si>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</si>
  <si>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</si>
  <si>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</si>
  <si>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</si>
  <si>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</si>
  <si>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</si>
  <si>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</si>
  <si>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</si>
  <si>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</si>
  <si>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</si>
  <si>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</si>
  <si>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</si>
  <si>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</si>
  <si>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</si>
  <si>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</si>
  <si>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</si>
  <si>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</si>
  <si>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</si>
  <si>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</si>
  <si>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</si>
  <si>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</si>
  <si>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</si>
  <si>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</si>
  <si>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</si>
  <si>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</si>
  <si>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</si>
  <si>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</si>
  <si>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</si>
  <si>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</si>
  <si>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</si>
  <si>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</si>
  <si>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</si>
  <si>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</si>
  <si>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</si>
  <si>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</si>
  <si>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</si>
  <si>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</si>
  <si>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</si>
  <si>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</si>
  <si>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</si>
  <si>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</si>
  <si>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</si>
  <si>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</si>
  <si>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</si>
  <si>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</si>
  <si>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</si>
  <si>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</si>
  <si>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</si>
  <si>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</si>
  <si>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</si>
  <si>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</si>
  <si>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</si>
  <si>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</si>
  <si>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</si>
  <si>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</si>
  <si>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</si>
  <si>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</si>
  <si>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</si>
  <si>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</si>
  <si>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</si>
  <si>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</si>
  <si>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</si>
  <si>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</si>
  <si>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</si>
  <si>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</si>
  <si>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</si>
  <si>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</si>
  <si>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</si>
  <si>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</si>
  <si>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</si>
  <si>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</si>
  <si>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</si>
  <si>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</si>
  <si>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</si>
  <si>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</si>
  <si>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</si>
  <si>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</si>
  <si>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</si>
  <si>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</si>
  <si>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</si>
  <si>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</si>
  <si>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</si>
  <si>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</si>
  <si>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</si>
  <si>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</si>
  <si>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</si>
  <si>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</si>
  <si>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</si>
  <si>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</si>
  <si>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</si>
  <si>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</si>
  <si>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</si>
  <si>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</si>
  <si>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</si>
  <si>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</si>
  <si>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</si>
  <si>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</si>
  <si>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</si>
  <si>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</si>
  <si>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</si>
  <si>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</si>
  <si>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</si>
  <si>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</si>
  <si>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</si>
  <si>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</si>
  <si>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</si>
  <si>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</si>
  <si>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</si>
  <si>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</si>
  <si>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</si>
  <si>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</si>
  <si>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</si>
  <si>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</si>
  <si>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</si>
  <si>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</si>
  <si>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</si>
  <si>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</si>
  <si>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</si>
  <si>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</si>
  <si>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</si>
  <si>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</si>
  <si>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</si>
  <si>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</si>
  <si>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</si>
  <si>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</si>
  <si>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</si>
  <si>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</si>
  <si>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</si>
  <si>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</si>
  <si>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</si>
  <si>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</si>
  <si>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</si>
  <si>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</si>
  <si>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</si>
  <si>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</si>
  <si>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</si>
  <si>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</si>
  <si>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</si>
  <si>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</si>
  <si>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</si>
  <si>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</si>
  <si>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</si>
  <si>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</si>
  <si>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</si>
  <si>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</si>
  <si>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</si>
  <si>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</si>
  <si>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</si>
  <si>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</si>
  <si>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</si>
  <si>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</si>
  <si>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</si>
  <si>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</si>
  <si>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</si>
  <si>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</si>
  <si>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</si>
  <si>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</si>
  <si>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</si>
  <si>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</si>
  <si>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</si>
  <si>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</si>
  <si>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</si>
  <si>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</si>
  <si>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</si>
  <si>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</si>
  <si>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</si>
  <si>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</si>
  <si>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</si>
  <si>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</si>
  <si>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</si>
  <si>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</si>
  <si>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</si>
  <si>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</si>
  <si>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</si>
  <si>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</si>
  <si>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</si>
  <si>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</si>
  <si>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</si>
  <si>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</si>
  <si>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</si>
  <si>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</si>
  <si>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</si>
  <si>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</si>
  <si>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</si>
  <si>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</si>
  <si>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</si>
  <si>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</si>
  <si>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</si>
  <si>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</si>
  <si>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</si>
  <si>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</si>
  <si>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</si>
  <si>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</si>
  <si>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</si>
  <si>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</si>
  <si>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</si>
  <si>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</si>
  <si>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</si>
  <si>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</si>
  <si>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</si>
  <si>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</si>
  <si>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</si>
  <si>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</si>
  <si>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</si>
  <si>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</si>
  <si>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</si>
  <si>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</si>
  <si>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</si>
  <si>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</si>
  <si>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</si>
  <si>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</si>
  <si>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</si>
  <si>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</si>
  <si>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</si>
  <si>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</si>
  <si>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</si>
  <si>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</si>
  <si>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</si>
  <si>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</si>
  <si>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</si>
  <si>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</si>
  <si>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</si>
  <si>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</si>
  <si>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</si>
  <si>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</si>
  <si>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</si>
  <si>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</si>
  <si>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</si>
  <si>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</si>
  <si>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</si>
  <si>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</si>
  <si>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</si>
  <si>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</si>
  <si>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</si>
  <si>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</si>
  <si>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</si>
  <si>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</si>
  <si>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</si>
  <si>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</si>
  <si>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</si>
  <si>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</si>
  <si>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</si>
  <si>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</si>
  <si>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</si>
  <si>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</si>
  <si>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</si>
  <si>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</si>
  <si>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</si>
  <si>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</si>
  <si>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</si>
  <si>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</si>
  <si>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</si>
  <si>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</si>
  <si>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</si>
  <si>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</si>
  <si>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</si>
  <si>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</si>
  <si>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</si>
  <si>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</si>
  <si>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</si>
  <si>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</si>
  <si>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</si>
  <si>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</si>
  <si>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</si>
  <si>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</si>
  <si>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</si>
  <si>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</si>
  <si>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</si>
  <si>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</si>
  <si>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</si>
  <si>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</si>
  <si>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</si>
  <si>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</si>
  <si>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</si>
  <si>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</si>
  <si>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</si>
  <si>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</si>
  <si>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</si>
  <si>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</si>
  <si>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</si>
  <si>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</si>
  <si>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</si>
  <si>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</si>
  <si>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</si>
  <si>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</si>
  <si>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</si>
  <si>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</si>
  <si>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</si>
  <si>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</si>
  <si>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</si>
  <si>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</si>
  <si>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</si>
  <si>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</si>
  <si>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</si>
  <si>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</si>
  <si>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</si>
  <si>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</si>
  <si>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</si>
  <si>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</si>
  <si>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</si>
  <si>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</si>
  <si>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</si>
  <si>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</si>
  <si>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</si>
  <si>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</si>
  <si>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</si>
  <si>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</si>
  <si>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</si>
  <si>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</si>
  <si>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</si>
  <si>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</si>
  <si>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</si>
  <si>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</si>
  <si>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</si>
  <si>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</si>
  <si>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</si>
  <si>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</si>
  <si>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</si>
  <si>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</si>
  <si>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</si>
  <si>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</si>
  <si>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</si>
  <si>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</si>
  <si>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</si>
  <si>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</si>
  <si>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</si>
  <si>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</si>
  <si>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</si>
  <si>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</si>
  <si>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</si>
  <si>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</si>
  <si>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</si>
  <si>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</si>
  <si>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</si>
  <si>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</si>
  <si>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</si>
  <si>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</si>
  <si>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</si>
  <si>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</si>
  <si>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</si>
  <si>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</si>
  <si>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</si>
  <si>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</si>
  <si>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</si>
  <si>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</si>
  <si>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</si>
  <si>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</si>
  <si>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</si>
  <si>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</si>
  <si>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</si>
  <si>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</si>
  <si>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</si>
  <si>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</si>
  <si>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</si>
  <si>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</si>
  <si>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</si>
  <si>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</si>
  <si>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</si>
  <si>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</si>
  <si>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</si>
  <si>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</si>
  <si>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</si>
  <si>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</si>
  <si>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</si>
  <si>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</si>
  <si>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</si>
  <si>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</si>
  <si>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</si>
  <si>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</si>
  <si>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</si>
  <si>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</si>
  <si>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</si>
  <si>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</si>
  <si>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</si>
  <si>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</si>
  <si>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</si>
  <si>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</si>
  <si>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</si>
  <si>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</si>
  <si>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</si>
  <si>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</si>
  <si>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</si>
  <si>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</si>
  <si>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</si>
  <si>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</si>
  <si>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</si>
  <si>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</si>
  <si>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</si>
  <si>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</si>
  <si>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</si>
  <si>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</si>
  <si>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</si>
  <si>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</si>
  <si>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</si>
  <si>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</si>
  <si>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</si>
  <si>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</si>
  <si>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</si>
  <si>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</si>
  <si>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</si>
  <si>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</si>
  <si>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</si>
  <si>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</si>
  <si>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</si>
  <si>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</si>
  <si>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</si>
  <si>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</si>
  <si>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</si>
  <si>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</si>
  <si>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</si>
  <si>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</si>
  <si>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</si>
  <si>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</si>
  <si>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</si>
  <si>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</si>
  <si>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</si>
  <si>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</si>
  <si>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</si>
  <si>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</si>
  <si>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</si>
  <si>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</si>
  <si>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</si>
  <si>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</si>
  <si>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</si>
  <si>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</si>
  <si>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</si>
  <si>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</si>
  <si>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</si>
  <si>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</si>
  <si>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</si>
  <si>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</si>
  <si>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</si>
  <si>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</si>
  <si>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</si>
  <si>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</si>
  <si>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</si>
  <si>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</si>
  <si>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</si>
  <si>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</si>
  <si>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</si>
  <si>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</si>
  <si>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</si>
  <si>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</si>
  <si>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</si>
  <si>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</si>
  <si>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</si>
  <si>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</si>
  <si>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</si>
  <si>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</si>
  <si>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</si>
  <si>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</si>
  <si>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</si>
  <si>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</si>
  <si>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</si>
  <si>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</si>
  <si>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</si>
  <si>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</si>
  <si>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</si>
  <si>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</si>
  <si>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</si>
  <si>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</si>
  <si>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</si>
  <si>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</si>
  <si>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</si>
  <si>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</si>
  <si>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</si>
  <si>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</si>
  <si>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</si>
  <si>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</si>
  <si>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</si>
  <si>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</si>
  <si>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</si>
  <si>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</si>
  <si>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</si>
  <si>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</si>
  <si>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</si>
  <si>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</si>
  <si>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</si>
  <si>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</si>
  <si>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</si>
  <si>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</si>
  <si>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</si>
  <si>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</si>
  <si>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</si>
  <si>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</si>
  <si>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</si>
  <si>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</si>
  <si>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</si>
  <si>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</si>
  <si>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</si>
  <si>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</si>
  <si>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</si>
  <si>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</si>
  <si>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</si>
  <si>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</si>
  <si>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</si>
  <si>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</si>
  <si>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</si>
  <si>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</si>
  <si>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</si>
  <si>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</si>
  <si>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</si>
  <si>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</si>
  <si>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</si>
  <si>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</si>
  <si>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</si>
  <si>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</si>
  <si>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</si>
  <si>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</si>
  <si>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</si>
  <si>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</si>
  <si>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</si>
  <si>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</si>
  <si>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</si>
  <si>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</si>
  <si>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</si>
  <si>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</si>
  <si>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</si>
  <si>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</si>
  <si>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</si>
  <si>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</si>
  <si>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</si>
  <si>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</si>
  <si>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</si>
  <si>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</si>
  <si>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</si>
  <si>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</si>
  <si>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</si>
  <si>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</si>
  <si>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</si>
  <si>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</si>
  <si>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</si>
  <si>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</si>
  <si>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</si>
  <si>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</si>
  <si>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</si>
  <si>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</si>
  <si>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</si>
  <si>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</si>
  <si>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</si>
  <si>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</si>
  <si>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</si>
  <si>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</si>
  <si>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</si>
  <si>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</si>
  <si>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</si>
  <si>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</si>
  <si>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</si>
  <si>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</si>
  <si>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</si>
  <si>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</si>
  <si>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</si>
  <si>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</si>
  <si>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</si>
  <si>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</si>
  <si>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</si>
  <si>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</si>
  <si>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</si>
  <si>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</si>
  <si>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</si>
  <si>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</si>
  <si>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</si>
  <si>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</si>
  <si>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</si>
  <si>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</si>
  <si>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</si>
  <si>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</si>
  <si>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</si>
  <si>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</si>
  <si>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</si>
  <si>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</si>
  <si>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</si>
  <si>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</si>
  <si>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</si>
  <si>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</si>
  <si>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</si>
  <si>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</si>
  <si>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</si>
  <si>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</si>
  <si>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</si>
  <si>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</si>
  <si>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</si>
  <si>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</si>
  <si>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</si>
  <si>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</si>
  <si>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</si>
  <si>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</si>
  <si>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</si>
  <si>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</si>
  <si>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</si>
  <si>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</si>
  <si>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</si>
  <si>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</si>
  <si>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</si>
  <si>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</si>
  <si>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</si>
  <si>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</si>
  <si>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</si>
  <si>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</si>
  <si>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</si>
  <si>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</si>
  <si>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</si>
  <si>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</si>
  <si>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</si>
  <si>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</si>
  <si>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</si>
  <si>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</si>
  <si>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</si>
  <si>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</si>
  <si>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</si>
  <si>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</si>
  <si>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</si>
  <si>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</si>
  <si>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</si>
  <si>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</si>
  <si>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</si>
  <si>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</si>
  <si>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</si>
  <si>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</si>
  <si>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</si>
  <si>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</si>
  <si>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</si>
  <si>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</si>
  <si>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</si>
  <si>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</si>
  <si>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</si>
  <si>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</si>
  <si>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</si>
  <si>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</si>
  <si>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</si>
  <si>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</si>
  <si>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</si>
  <si>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</si>
  <si>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</si>
  <si>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</si>
  <si>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</si>
  <si>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</si>
  <si>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</si>
  <si>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</si>
  <si>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</si>
  <si>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</si>
  <si>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</si>
  <si>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</si>
  <si>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</si>
  <si>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</si>
  <si>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</si>
  <si>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</si>
  <si>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</si>
  <si>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</si>
  <si>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</si>
  <si>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</si>
  <si>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</si>
  <si>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</si>
  <si>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</si>
  <si>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</si>
  <si>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</si>
  <si>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</si>
  <si>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</si>
  <si>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</si>
  <si>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</si>
  <si>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</si>
  <si>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</si>
  <si>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</si>
  <si>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</si>
  <si>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</si>
  <si>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</si>
  <si>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</si>
  <si>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</si>
  <si>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</si>
  <si>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</si>
  <si>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</si>
  <si>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</si>
  <si>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</si>
  <si>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</si>
  <si>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</si>
  <si>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</si>
  <si>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</si>
  <si>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</si>
  <si>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</si>
  <si>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</si>
  <si>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</si>
  <si>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</si>
  <si>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</si>
  <si>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</si>
  <si>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</si>
  <si>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</si>
  <si>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</si>
  <si>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</si>
  <si>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</si>
  <si>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</si>
  <si>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</si>
  <si>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</si>
  <si>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</si>
  <si>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</si>
  <si>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</si>
  <si>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</si>
  <si>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</si>
  <si>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</si>
  <si>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</si>
  <si>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</si>
  <si>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</si>
  <si>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</si>
  <si>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</si>
  <si>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</si>
  <si>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</si>
  <si>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</si>
  <si>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</si>
  <si>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</si>
  <si>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</si>
  <si>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</si>
  <si>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</si>
  <si>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</si>
  <si>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</si>
  <si>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</si>
  <si>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</si>
  <si>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</si>
  <si>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</si>
  <si>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</si>
  <si>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</si>
  <si>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</si>
  <si>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</si>
  <si>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</si>
  <si>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</si>
  <si>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</si>
  <si>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</si>
  <si>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</si>
  <si>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</si>
  <si>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</si>
  <si>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</si>
  <si>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</si>
  <si>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</si>
  <si>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</si>
  <si>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</si>
  <si>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</si>
  <si>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</si>
  <si>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</si>
  <si>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</si>
  <si>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</si>
  <si>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</si>
  <si>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</si>
  <si>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</si>
  <si>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</si>
  <si>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</si>
  <si>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</si>
  <si>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</si>
  <si>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</si>
  <si>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</si>
  <si>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</si>
  <si>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</si>
  <si>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</si>
  <si>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</si>
  <si>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</si>
  <si>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</si>
  <si>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</si>
  <si>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</si>
  <si>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</si>
  <si>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</si>
  <si>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</si>
  <si>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</si>
  <si>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</si>
  <si>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</si>
  <si>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</si>
  <si>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</si>
  <si>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</si>
  <si>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</si>
  <si>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</si>
  <si>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</si>
  <si>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</si>
  <si>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</si>
  <si>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</si>
  <si>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</si>
  <si>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</si>
  <si>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</si>
  <si>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</si>
  <si>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</si>
  <si>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</si>
  <si>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</si>
  <si>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</si>
  <si>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</si>
  <si>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</si>
  <si>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</si>
  <si>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</si>
  <si>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</si>
  <si>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</si>
  <si>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</si>
  <si>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</si>
  <si>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</si>
  <si>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</si>
  <si>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</si>
  <si>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</si>
  <si>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</si>
  <si>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</si>
  <si>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</si>
  <si>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</si>
  <si>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</si>
  <si>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</si>
  <si>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</si>
  <si>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</si>
  <si>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</si>
  <si>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</si>
  <si>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</si>
  <si>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</si>
  <si>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</si>
  <si>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</si>
  <si>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</si>
  <si>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</si>
  <si>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</si>
  <si>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</si>
  <si>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</si>
  <si>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</si>
  <si>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</si>
  <si>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</si>
  <si>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</si>
  <si>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</si>
  <si>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</si>
  <si>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</si>
  <si>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</si>
  <si>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</si>
  <si>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</si>
  <si>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</si>
  <si>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</si>
  <si>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</si>
  <si>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</si>
  <si>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</si>
  <si>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</si>
  <si>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</si>
  <si>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</si>
  <si>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</si>
  <si>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</si>
  <si>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</si>
  <si>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</si>
  <si>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</si>
  <si>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</si>
  <si>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</si>
  <si>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</si>
  <si>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</si>
  <si>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</si>
  <si>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</si>
  <si>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</si>
  <si>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</si>
  <si>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</si>
  <si>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</si>
  <si>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</si>
  <si>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</si>
  <si>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</si>
  <si>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</si>
  <si>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</si>
  <si>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</si>
  <si>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</si>
  <si>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</si>
  <si>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</si>
  <si>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</si>
  <si>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</si>
  <si>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</si>
  <si>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</si>
  <si>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</si>
  <si>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</si>
  <si>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</si>
  <si>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</si>
  <si>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</si>
  <si>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</si>
  <si>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</si>
  <si>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</si>
  <si>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</si>
  <si>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</si>
  <si>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</si>
  <si>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</si>
  <si>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</si>
  <si>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</si>
  <si>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</si>
  <si>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</si>
  <si>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</si>
  <si>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</si>
  <si>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</si>
  <si>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</si>
  <si>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</si>
  <si>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</si>
  <si>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</si>
  <si>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</si>
  <si>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</si>
  <si>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</si>
  <si>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</si>
  <si>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</si>
  <si>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</si>
  <si>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</si>
  <si>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</si>
  <si>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</si>
  <si>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</si>
  <si>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</si>
  <si>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</si>
  <si>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</si>
  <si>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</si>
  <si>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</si>
  <si>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</si>
  <si>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</si>
  <si>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</si>
  <si>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</si>
  <si>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</si>
  <si>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</si>
  <si>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</si>
  <si>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</si>
  <si>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M0003</t>
  </si>
  <si>
    <t>Aço CA 25</t>
  </si>
  <si>
    <t>M0004</t>
  </si>
  <si>
    <t>Aço CA 50</t>
  </si>
  <si>
    <t>M0005</t>
  </si>
  <si>
    <t>Brita 0</t>
  </si>
  <si>
    <t>M0006</t>
  </si>
  <si>
    <t>Fibra de poliamida para concreto</t>
  </si>
  <si>
    <t>M0007</t>
  </si>
  <si>
    <t>Fibra de aço para concreto</t>
  </si>
  <si>
    <t>M0008</t>
  </si>
  <si>
    <t>Detergente líquido neutro</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</si>
  <si>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</si>
  <si>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</si>
  <si>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</si>
  <si>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</si>
  <si>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</si>
  <si>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</si>
  <si>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</si>
  <si>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</si>
  <si>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</si>
  <si>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</si>
  <si>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</si>
  <si>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</si>
  <si>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</si>
  <si>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</si>
  <si>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</si>
  <si>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</si>
  <si>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</si>
  <si>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</si>
  <si>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</si>
  <si>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</si>
  <si>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</si>
  <si>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</si>
  <si>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</si>
  <si>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</si>
  <si>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</si>
  <si>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</si>
  <si>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</si>
  <si>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</si>
  <si>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</si>
  <si>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</si>
  <si>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</si>
  <si>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</si>
  <si>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</si>
  <si>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</si>
  <si>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</si>
  <si>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</si>
  <si>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</si>
  <si>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</si>
  <si>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</si>
  <si>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</si>
  <si>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</si>
  <si>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</si>
  <si>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</si>
  <si>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</si>
  <si>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</si>
  <si>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</si>
  <si>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</si>
  <si>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</si>
  <si>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</si>
  <si>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</si>
  <si>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</si>
  <si>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</si>
  <si>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</si>
  <si>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</si>
  <si>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</si>
  <si>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</si>
  <si>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</si>
  <si>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</si>
  <si>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</si>
  <si>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</si>
  <si>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</si>
  <si>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</si>
  <si>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</si>
  <si>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</si>
  <si>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</si>
  <si>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</si>
  <si>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</si>
  <si>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</si>
  <si>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</si>
  <si>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</si>
  <si>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</si>
  <si>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</si>
  <si>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</si>
  <si>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</si>
  <si>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</si>
  <si>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</si>
  <si>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</si>
  <si>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</si>
  <si>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</si>
  <si>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</si>
  <si>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</si>
  <si>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</si>
  <si>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</si>
  <si>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</si>
  <si>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</si>
  <si>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</si>
  <si>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</si>
  <si>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</si>
  <si>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</si>
  <si>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</si>
  <si>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</si>
  <si>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</si>
  <si>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</si>
  <si>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</si>
  <si>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</si>
  <si>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</si>
  <si>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</si>
  <si>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</si>
  <si>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</si>
  <si>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</si>
  <si>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</si>
  <si>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</si>
  <si>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M0080</t>
  </si>
  <si>
    <t>Areia fina</t>
  </si>
  <si>
    <t>M0081</t>
  </si>
  <si>
    <t>Areia grossa</t>
  </si>
  <si>
    <t>M0082</t>
  </si>
  <si>
    <t>Areia média lavada</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</si>
  <si>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</si>
  <si>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</si>
  <si>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</si>
  <si>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</si>
  <si>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</si>
  <si>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</si>
  <si>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</si>
  <si>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</si>
  <si>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</si>
  <si>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</si>
  <si>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</si>
  <si>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</si>
  <si>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</si>
  <si>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</si>
  <si>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</si>
  <si>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</si>
  <si>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</si>
  <si>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</si>
  <si>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</si>
  <si>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</si>
  <si>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</si>
  <si>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</si>
  <si>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</si>
  <si>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</si>
  <si>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</si>
  <si>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</si>
  <si>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</si>
  <si>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</si>
  <si>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</si>
  <si>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</si>
  <si>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</si>
  <si>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</si>
  <si>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</si>
  <si>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</si>
  <si>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</si>
  <si>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</si>
  <si>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</si>
  <si>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</si>
  <si>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</si>
  <si>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</si>
  <si>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</si>
  <si>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</si>
  <si>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</si>
  <si>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</si>
  <si>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</si>
  <si>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</si>
  <si>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</si>
  <si>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</si>
  <si>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</si>
  <si>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</si>
  <si>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</si>
  <si>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</si>
  <si>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</si>
  <si>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</si>
  <si>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</si>
  <si>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</si>
  <si>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</si>
  <si>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</si>
  <si>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</si>
  <si>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</si>
  <si>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</si>
  <si>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</si>
  <si>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</si>
  <si>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</si>
  <si>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</si>
  <si>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</si>
  <si>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</si>
  <si>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</si>
  <si>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</si>
  <si>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</si>
  <si>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</si>
  <si>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</si>
  <si>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</si>
  <si>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</si>
  <si>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</si>
  <si>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</si>
  <si>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</si>
  <si>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</si>
  <si>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</si>
  <si>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</si>
  <si>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</si>
  <si>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</si>
  <si>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</si>
  <si>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</si>
  <si>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</si>
  <si>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</si>
  <si>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</si>
  <si>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</si>
  <si>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</si>
  <si>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</si>
  <si>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</si>
  <si>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</si>
  <si>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</si>
  <si>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</si>
  <si>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</si>
  <si>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</si>
  <si>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</si>
  <si>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</si>
  <si>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</si>
  <si>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</si>
  <si>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</si>
  <si>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</si>
  <si>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</si>
  <si>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</si>
  <si>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</si>
  <si>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</si>
  <si>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</si>
  <si>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</si>
  <si>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</si>
  <si>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</si>
  <si>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</si>
  <si>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</si>
  <si>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</si>
  <si>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</si>
  <si>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M0145</t>
  </si>
  <si>
    <t>Ancoragem ativa para 22 cordoalhas - D = 15,2 mm</t>
  </si>
  <si>
    <t>M0146</t>
  </si>
  <si>
    <t>Ancoragem ativa para 27 cordoalhas - D = 15,2 mm</t>
  </si>
  <si>
    <t>M0148</t>
  </si>
  <si>
    <t>Ancoragem ativa para lajes para 1 cordoalha - D = 12,7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</si>
  <si>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</si>
  <si>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</si>
  <si>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</si>
  <si>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</si>
  <si>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</si>
  <si>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</si>
  <si>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</si>
  <si>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</si>
  <si>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</si>
  <si>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</si>
  <si>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</si>
  <si>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</si>
  <si>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</si>
  <si>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</si>
  <si>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</si>
  <si>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</si>
  <si>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</si>
  <si>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</si>
  <si>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</si>
  <si>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</si>
  <si>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</si>
  <si>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</si>
  <si>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</si>
  <si>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</si>
  <si>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</si>
  <si>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</si>
  <si>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</si>
  <si>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</si>
  <si>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</si>
  <si>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</si>
  <si>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</si>
  <si>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</si>
  <si>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</si>
  <si>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</si>
  <si>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</si>
  <si>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</si>
  <si>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</si>
  <si>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</si>
  <si>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</si>
  <si>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</si>
  <si>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</si>
  <si>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</si>
  <si>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</si>
  <si>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</si>
  <si>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</si>
  <si>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</si>
  <si>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</si>
  <si>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</si>
  <si>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</si>
  <si>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</si>
  <si>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</si>
  <si>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</si>
  <si>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</si>
  <si>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</si>
  <si>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</si>
  <si>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</si>
  <si>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</si>
  <si>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</si>
  <si>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</si>
  <si>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</si>
  <si>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</si>
  <si>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</si>
  <si>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</si>
  <si>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</si>
  <si>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</si>
  <si>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</si>
  <si>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</si>
  <si>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</si>
  <si>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</si>
  <si>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</si>
  <si>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</si>
  <si>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</si>
  <si>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</si>
  <si>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</si>
  <si>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</si>
  <si>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</si>
  <si>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</si>
  <si>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</si>
  <si>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</si>
  <si>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</si>
  <si>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</si>
  <si>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</si>
  <si>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</si>
  <si>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</si>
  <si>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</si>
  <si>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</si>
  <si>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</si>
  <si>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</si>
  <si>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</si>
  <si>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</si>
  <si>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</si>
  <si>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</si>
  <si>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</si>
  <si>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</si>
  <si>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</si>
  <si>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</si>
  <si>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</si>
  <si>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</si>
  <si>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</si>
  <si>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</si>
  <si>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</si>
  <si>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</si>
  <si>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</si>
  <si>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</si>
  <si>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</si>
  <si>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</si>
  <si>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</si>
  <si>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</si>
  <si>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</si>
  <si>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</si>
  <si>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</si>
  <si>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</si>
  <si>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</si>
  <si>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</si>
  <si>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</si>
  <si>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</si>
  <si>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</si>
  <si>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</si>
  <si>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</si>
  <si>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</si>
  <si>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</si>
  <si>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</si>
  <si>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</si>
  <si>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</si>
  <si>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</si>
  <si>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</si>
  <si>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</si>
  <si>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</si>
  <si>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</si>
  <si>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</si>
  <si>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</si>
  <si>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</si>
  <si>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</si>
  <si>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</si>
  <si>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</si>
  <si>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</si>
  <si>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</si>
  <si>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</si>
  <si>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</si>
  <si>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</si>
  <si>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M0364</t>
  </si>
  <si>
    <t>Perfil cartola em aço carbono SAE 1010/1020 galvanizado - 50 x 70 x 3 mm - aba 20 mm</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</si>
  <si>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</si>
  <si>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</si>
  <si>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</si>
  <si>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</si>
  <si>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</si>
  <si>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</si>
  <si>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</si>
  <si>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</si>
  <si>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</si>
  <si>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</si>
  <si>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</si>
  <si>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</si>
  <si>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</si>
  <si>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</si>
  <si>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</si>
  <si>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</si>
  <si>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</si>
  <si>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</si>
  <si>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</si>
  <si>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</si>
  <si>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</si>
  <si>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</si>
  <si>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</si>
  <si>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</si>
  <si>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</si>
  <si>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</si>
  <si>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</si>
  <si>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</si>
  <si>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</si>
  <si>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</si>
  <si>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</si>
  <si>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</si>
  <si>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</si>
  <si>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</si>
  <si>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</si>
  <si>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</si>
  <si>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</si>
  <si>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</si>
  <si>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</si>
  <si>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</si>
  <si>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</si>
  <si>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</si>
  <si>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</si>
  <si>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</si>
  <si>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</si>
  <si>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</si>
  <si>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</si>
  <si>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</si>
  <si>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</si>
  <si>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</si>
  <si>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</si>
  <si>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</si>
  <si>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</si>
  <si>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</si>
  <si>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</si>
  <si>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</si>
  <si>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</si>
  <si>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</si>
  <si>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</si>
  <si>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</si>
  <si>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</si>
  <si>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</si>
  <si>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</si>
  <si>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</si>
  <si>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</si>
  <si>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</si>
  <si>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</si>
  <si>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</si>
  <si>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</si>
  <si>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</si>
  <si>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</si>
  <si>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</si>
  <si>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</si>
  <si>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</si>
  <si>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</si>
  <si>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</si>
  <si>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</si>
  <si>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</si>
  <si>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</si>
  <si>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</si>
  <si>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</si>
  <si>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</si>
  <si>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</si>
  <si>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</si>
  <si>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</si>
  <si>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</si>
  <si>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M0539</t>
  </si>
  <si>
    <t>Quadro tubular contraventado para andaime - H = 100 cm e L = 100 cm</t>
  </si>
  <si>
    <t>M0541</t>
  </si>
  <si>
    <t>Quadro tubular contraventado para andaime - H = 100 cm e L = 200 cm</t>
  </si>
  <si>
    <t>M0542</t>
  </si>
  <si>
    <t>Diagonal tubular para andaime - C = 141 cm</t>
  </si>
  <si>
    <t>M0544</t>
  </si>
  <si>
    <t>Diagonal tubular para andaime - C = 283 cm</t>
  </si>
  <si>
    <t>M0545</t>
  </si>
  <si>
    <t>Plataforma metálica de piso para andaime - C = 100 e L = 33 cm</t>
  </si>
  <si>
    <t>M0547</t>
  </si>
  <si>
    <t>Plataforma metálica de piso para andaime - C = 200 e L = 33 cm</t>
  </si>
  <si>
    <t>M0548</t>
  </si>
  <si>
    <t>Quadro tubular tipo guarda-corpo para andaime - H = 120 cm e L = 100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</si>
  <si>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</si>
  <si>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</si>
  <si>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</si>
  <si>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</si>
  <si>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</si>
  <si>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</si>
  <si>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</si>
  <si>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</si>
  <si>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</si>
  <si>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</si>
  <si>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</si>
  <si>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</si>
  <si>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</si>
  <si>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</si>
  <si>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</si>
  <si>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</si>
  <si>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</si>
  <si>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</si>
  <si>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</si>
  <si>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</si>
  <si>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</si>
  <si>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</si>
  <si>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</si>
  <si>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</si>
  <si>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</si>
  <si>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</si>
  <si>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</si>
  <si>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</si>
  <si>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</si>
  <si>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</si>
  <si>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</si>
  <si>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</si>
  <si>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</si>
  <si>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</si>
  <si>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</si>
  <si>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</si>
  <si>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</si>
  <si>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</si>
  <si>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</si>
  <si>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</si>
  <si>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</si>
  <si>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</si>
  <si>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</si>
  <si>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</si>
  <si>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</si>
  <si>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</si>
  <si>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</si>
  <si>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</si>
  <si>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</si>
  <si>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</si>
  <si>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</si>
  <si>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</si>
  <si>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</si>
  <si>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</si>
  <si>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</si>
  <si>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</si>
  <si>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</si>
  <si>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</si>
  <si>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</si>
  <si>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</si>
  <si>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</si>
  <si>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</si>
  <si>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</si>
  <si>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</si>
  <si>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</si>
  <si>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</si>
  <si>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</si>
  <si>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</si>
  <si>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</si>
  <si>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</si>
  <si>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</si>
  <si>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</si>
  <si>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</si>
  <si>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</si>
  <si>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</si>
  <si>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</si>
  <si>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</si>
  <si>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</si>
  <si>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</si>
  <si>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</si>
  <si>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</si>
  <si>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</si>
  <si>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</si>
  <si>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</si>
  <si>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</si>
  <si>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</si>
  <si>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</si>
  <si>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</si>
  <si>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</si>
  <si>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</si>
  <si>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</si>
  <si>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</si>
  <si>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</si>
  <si>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</si>
  <si>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</si>
  <si>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</si>
  <si>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</si>
  <si>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</si>
  <si>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</si>
  <si>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</si>
  <si>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</si>
  <si>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</si>
  <si>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</si>
  <si>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</si>
  <si>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</si>
  <si>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</si>
  <si>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</si>
  <si>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</si>
  <si>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</si>
  <si>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</si>
  <si>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</si>
  <si>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</si>
  <si>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</si>
  <si>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</si>
  <si>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</si>
  <si>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</si>
  <si>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</si>
  <si>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</si>
  <si>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</si>
  <si>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</si>
  <si>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</si>
  <si>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</si>
  <si>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</si>
  <si>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</si>
  <si>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</si>
  <si>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</si>
  <si>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</si>
  <si>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</si>
  <si>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</si>
  <si>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</si>
  <si>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</si>
  <si>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</si>
  <si>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</si>
  <si>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</si>
  <si>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</si>
  <si>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</si>
  <si>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</si>
  <si>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</si>
  <si>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</si>
  <si>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</si>
  <si>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</si>
  <si>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</si>
  <si>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</si>
  <si>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</si>
  <si>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</si>
  <si>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</si>
  <si>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</si>
  <si>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</si>
  <si>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</si>
  <si>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</si>
  <si>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</si>
  <si>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</si>
  <si>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</si>
  <si>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</si>
  <si>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</si>
  <si>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</si>
  <si>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</si>
  <si>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</si>
  <si>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</si>
  <si>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</si>
  <si>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</si>
  <si>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</si>
  <si>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</si>
  <si>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</si>
  <si>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</si>
  <si>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</si>
  <si>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</si>
  <si>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</si>
  <si>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</si>
  <si>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</si>
  <si>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</si>
  <si>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</si>
  <si>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</si>
  <si>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</si>
  <si>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</si>
  <si>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</si>
  <si>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</si>
  <si>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</si>
  <si>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</si>
  <si>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</si>
  <si>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</si>
  <si>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</si>
  <si>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</si>
  <si>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</si>
  <si>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</si>
  <si>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</si>
  <si>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</si>
  <si>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</si>
  <si>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</si>
  <si>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</si>
  <si>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</si>
  <si>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</si>
  <si>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</si>
  <si>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</si>
  <si>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</si>
  <si>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</si>
  <si>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</si>
  <si>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</si>
  <si>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</si>
  <si>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</si>
  <si>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</si>
  <si>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</si>
  <si>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</si>
  <si>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</si>
  <si>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</si>
  <si>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</si>
  <si>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</si>
  <si>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</si>
  <si>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</si>
  <si>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</si>
  <si>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</si>
  <si>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</si>
  <si>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</si>
  <si>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</si>
  <si>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</si>
  <si>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</si>
  <si>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</si>
  <si>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</si>
  <si>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</si>
  <si>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</si>
  <si>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</si>
  <si>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</si>
  <si>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</si>
  <si>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</si>
  <si>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</si>
  <si>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</si>
  <si>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</si>
  <si>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</si>
  <si>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</si>
  <si>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</si>
  <si>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</si>
  <si>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</si>
  <si>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</si>
  <si>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</si>
  <si>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</si>
  <si>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</si>
  <si>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</si>
  <si>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</si>
  <si>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</si>
  <si>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</si>
  <si>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</si>
  <si>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</si>
  <si>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</si>
  <si>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</si>
  <si>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</si>
  <si>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</si>
  <si>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</si>
  <si>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</si>
  <si>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</si>
  <si>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</si>
  <si>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</si>
  <si>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</si>
  <si>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</si>
  <si>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</si>
  <si>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</si>
  <si>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</si>
  <si>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</si>
  <si>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</si>
  <si>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</si>
  <si>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</si>
  <si>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</si>
  <si>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</si>
  <si>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</si>
  <si>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</si>
  <si>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</si>
  <si>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</si>
  <si>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</si>
  <si>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</si>
  <si>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</si>
  <si>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</si>
  <si>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</si>
  <si>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</si>
  <si>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</si>
  <si>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</si>
  <si>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</si>
  <si>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</si>
  <si>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</si>
  <si>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</si>
  <si>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</si>
  <si>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</si>
  <si>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</si>
  <si>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</si>
  <si>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</si>
  <si>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</si>
  <si>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</si>
  <si>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</si>
  <si>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</si>
  <si>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</si>
  <si>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</si>
  <si>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</si>
  <si>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</si>
  <si>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</si>
  <si>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</si>
  <si>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</si>
  <si>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</si>
  <si>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</si>
  <si>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</si>
  <si>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</si>
  <si>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</si>
  <si>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</si>
  <si>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</si>
  <si>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</si>
  <si>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</si>
  <si>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</si>
  <si>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</si>
  <si>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</si>
  <si>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</si>
  <si>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</si>
  <si>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</si>
  <si>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</si>
  <si>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</si>
  <si>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</si>
  <si>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</si>
  <si>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</si>
  <si>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</si>
  <si>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</si>
  <si>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</si>
  <si>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</si>
  <si>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</si>
  <si>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</si>
  <si>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</si>
  <si>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</si>
  <si>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</si>
  <si>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</si>
  <si>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</si>
  <si>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</si>
  <si>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</si>
  <si>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</si>
  <si>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</si>
  <si>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</si>
  <si>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</si>
  <si>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</si>
  <si>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</si>
  <si>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</si>
  <si>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</si>
  <si>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</si>
  <si>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</si>
  <si>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</si>
  <si>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</si>
  <si>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</si>
  <si>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</si>
  <si>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</si>
  <si>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</si>
  <si>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</si>
  <si>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</si>
  <si>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</si>
  <si>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</si>
  <si>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</si>
  <si>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</si>
  <si>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</si>
  <si>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</si>
  <si>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</si>
  <si>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</si>
  <si>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</si>
  <si>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</si>
  <si>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</si>
  <si>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</si>
  <si>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</si>
  <si>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</si>
  <si>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</si>
  <si>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</si>
  <si>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</si>
  <si>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</si>
  <si>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</si>
  <si>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</si>
  <si>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</si>
  <si>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</si>
  <si>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</si>
  <si>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</si>
  <si>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</si>
  <si>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</si>
  <si>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</si>
  <si>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</si>
  <si>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</si>
  <si>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</si>
  <si>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</si>
  <si>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</si>
  <si>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</si>
  <si>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</si>
  <si>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</si>
  <si>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</si>
  <si>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</si>
  <si>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</si>
  <si>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</si>
  <si>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</si>
  <si>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</si>
  <si>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</si>
  <si>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</si>
  <si>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</si>
  <si>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</si>
  <si>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</si>
  <si>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</si>
  <si>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</si>
  <si>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</si>
  <si>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</si>
  <si>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</si>
  <si>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</si>
  <si>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</si>
  <si>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</si>
  <si>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</si>
  <si>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</si>
  <si>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</si>
  <si>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</si>
  <si>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</si>
  <si>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</si>
  <si>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</si>
  <si>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</si>
  <si>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</si>
  <si>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</si>
  <si>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</si>
  <si>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</si>
  <si>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</si>
  <si>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</si>
  <si>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</si>
  <si>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</si>
  <si>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</si>
  <si>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</si>
  <si>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</si>
  <si>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</si>
  <si>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</si>
  <si>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</si>
  <si>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</si>
  <si>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</si>
  <si>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</si>
  <si>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</si>
  <si>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</si>
  <si>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</si>
  <si>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</si>
  <si>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</si>
  <si>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</si>
  <si>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</si>
  <si>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</si>
  <si>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</si>
  <si>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</si>
  <si>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</si>
  <si>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</si>
  <si>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</si>
  <si>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</si>
  <si>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</si>
  <si>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</si>
  <si>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</si>
  <si>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</si>
  <si>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</si>
  <si>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</si>
  <si>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</si>
  <si>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</si>
  <si>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</si>
  <si>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</si>
  <si>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</si>
  <si>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</si>
  <si>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</si>
  <si>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</si>
  <si>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</si>
  <si>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</si>
  <si>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</si>
  <si>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</si>
  <si>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</si>
  <si>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</si>
  <si>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</si>
  <si>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</si>
  <si>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</si>
  <si>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</si>
  <si>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</si>
  <si>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</si>
  <si>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</si>
  <si>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</si>
  <si>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</si>
  <si>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</si>
  <si>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</si>
  <si>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</si>
  <si>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</si>
  <si>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</si>
  <si>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</si>
  <si>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</si>
  <si>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</si>
  <si>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</si>
  <si>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</si>
  <si>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</si>
  <si>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</si>
  <si>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</si>
  <si>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</si>
  <si>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</si>
  <si>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</si>
  <si>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</si>
  <si>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</si>
  <si>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</si>
  <si>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</si>
  <si>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</si>
  <si>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</si>
  <si>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</si>
  <si>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</si>
  <si>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</si>
  <si>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</si>
  <si>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</si>
  <si>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</si>
  <si>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</si>
  <si>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</si>
  <si>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</si>
  <si>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</si>
  <si>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</si>
  <si>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</si>
  <si>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</si>
  <si>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</si>
  <si>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</si>
  <si>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</si>
  <si>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</si>
  <si>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</si>
  <si>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</si>
  <si>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</si>
  <si>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</si>
  <si>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</si>
  <si>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</si>
  <si>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</si>
  <si>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</si>
  <si>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</si>
  <si>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</si>
  <si>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</si>
  <si>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</si>
  <si>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</si>
  <si>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</si>
  <si>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</si>
  <si>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</si>
  <si>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</si>
  <si>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</si>
  <si>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</si>
  <si>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</si>
  <si>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</si>
  <si>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</si>
  <si>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</si>
  <si>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</si>
  <si>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</si>
  <si>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</si>
  <si>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</si>
  <si>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</si>
  <si>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</si>
  <si>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</si>
  <si>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</si>
  <si>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</si>
  <si>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</si>
  <si>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</si>
  <si>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</si>
  <si>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</si>
  <si>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</si>
  <si>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</si>
  <si>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</si>
  <si>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</si>
  <si>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</si>
  <si>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</si>
  <si>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</si>
  <si>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</si>
  <si>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</si>
  <si>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</si>
  <si>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</si>
  <si>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</si>
  <si>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</si>
  <si>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</si>
  <si>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</si>
  <si>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</si>
  <si>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</si>
  <si>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</si>
  <si>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</si>
  <si>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</si>
  <si>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</si>
  <si>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</si>
  <si>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</si>
  <si>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</si>
  <si>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</si>
  <si>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</si>
  <si>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</si>
  <si>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</si>
  <si>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</si>
  <si>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</si>
  <si>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</si>
  <si>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</si>
  <si>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</si>
  <si>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</si>
  <si>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</si>
  <si>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</si>
  <si>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</si>
  <si>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</si>
  <si>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</si>
  <si>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</si>
  <si>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</si>
  <si>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</si>
  <si>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</si>
  <si>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</si>
  <si>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</si>
  <si>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</si>
  <si>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</si>
  <si>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</si>
  <si>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</si>
  <si>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</si>
  <si>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</si>
  <si>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</si>
  <si>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</si>
  <si>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</si>
  <si>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</si>
  <si>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</si>
  <si>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</si>
  <si>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</si>
  <si>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</si>
  <si>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</si>
  <si>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</si>
  <si>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</si>
  <si>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</si>
  <si>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</si>
  <si>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</si>
  <si>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</si>
  <si>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</si>
  <si>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</si>
  <si>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</si>
  <si>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</si>
  <si>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</si>
  <si>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</si>
  <si>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</si>
  <si>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</si>
  <si>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</si>
  <si>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</si>
  <si>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</si>
  <si>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</si>
  <si>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</si>
  <si>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</si>
  <si>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</si>
  <si>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</si>
  <si>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</si>
  <si>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</si>
  <si>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</si>
  <si>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</si>
  <si>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</si>
  <si>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</si>
  <si>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</si>
  <si>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</si>
  <si>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</si>
  <si>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</si>
  <si>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</si>
  <si>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</si>
  <si>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</si>
  <si>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</si>
  <si>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</si>
  <si>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</si>
  <si>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</si>
  <si>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</si>
  <si>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</si>
  <si>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</si>
  <si>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</si>
  <si>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</si>
  <si>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</si>
  <si>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</si>
  <si>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</si>
  <si>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</si>
  <si>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</si>
  <si>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</si>
  <si>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</si>
  <si>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</si>
  <si>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</si>
  <si>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</si>
  <si>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</si>
  <si>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</si>
  <si>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</si>
  <si>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</si>
  <si>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</si>
  <si>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</si>
  <si>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</si>
  <si>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</si>
  <si>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</si>
  <si>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</si>
  <si>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</si>
  <si>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</si>
  <si>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</si>
  <si>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</si>
  <si>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</si>
  <si>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</si>
  <si>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</si>
  <si>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M1898</t>
  </si>
  <si>
    <t>Pasta lubrificante para tubo PEAD</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</si>
  <si>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</si>
  <si>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</si>
  <si>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</si>
  <si>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</si>
  <si>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</si>
  <si>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</si>
  <si>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</si>
  <si>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</si>
  <si>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</si>
  <si>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</si>
  <si>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</si>
  <si>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</si>
  <si>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</si>
  <si>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</si>
  <si>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</si>
  <si>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</si>
  <si>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</si>
  <si>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</si>
  <si>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</si>
  <si>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</si>
  <si>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</si>
  <si>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</si>
  <si>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</si>
  <si>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</si>
  <si>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</si>
  <si>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</si>
  <si>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</si>
  <si>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</si>
  <si>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</si>
  <si>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</si>
  <si>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</si>
  <si>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</si>
  <si>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</si>
  <si>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</si>
  <si>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</si>
  <si>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</si>
  <si>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</si>
  <si>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</si>
  <si>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</si>
  <si>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</si>
  <si>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</si>
  <si>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</si>
  <si>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</si>
  <si>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</si>
  <si>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</si>
  <si>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</si>
  <si>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</si>
  <si>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</si>
  <si>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</si>
  <si>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</si>
  <si>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</si>
  <si>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</si>
  <si>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</si>
  <si>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</si>
  <si>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</si>
  <si>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</si>
  <si>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</si>
  <si>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</si>
  <si>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</si>
  <si>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</si>
  <si>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</si>
  <si>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</si>
  <si>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</si>
  <si>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</si>
  <si>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</si>
  <si>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</si>
  <si>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</si>
  <si>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</si>
  <si>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</si>
  <si>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</si>
  <si>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</si>
  <si>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</si>
  <si>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</si>
  <si>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</si>
  <si>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</si>
  <si>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</si>
  <si>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</si>
  <si>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</si>
  <si>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</si>
  <si>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</si>
  <si>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</si>
  <si>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</si>
  <si>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</si>
  <si>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</si>
  <si>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</si>
  <si>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</si>
  <si>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</si>
  <si>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</si>
  <si>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</si>
  <si>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</si>
  <si>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</si>
  <si>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</si>
  <si>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</si>
  <si>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</si>
  <si>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</si>
  <si>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</si>
  <si>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</si>
  <si>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</si>
  <si>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</si>
  <si>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</si>
  <si>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</si>
  <si>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</si>
  <si>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</si>
  <si>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</si>
  <si>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</si>
  <si>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</si>
  <si>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</si>
  <si>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</si>
  <si>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</si>
  <si>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</si>
  <si>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</si>
  <si>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</si>
  <si>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</si>
  <si>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</si>
  <si>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</si>
  <si>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</si>
  <si>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</si>
  <si>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</si>
  <si>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</si>
  <si>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</si>
  <si>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</si>
  <si>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</si>
  <si>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</si>
  <si>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</si>
  <si>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</si>
  <si>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</si>
  <si>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</si>
  <si>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</si>
  <si>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</si>
  <si>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</si>
  <si>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</si>
  <si>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</si>
  <si>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</si>
  <si>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</si>
  <si>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</si>
  <si>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</si>
  <si>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</si>
  <si>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</si>
  <si>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</si>
  <si>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</si>
  <si>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</si>
  <si>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</si>
  <si>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</si>
  <si>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</si>
  <si>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</si>
  <si>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</si>
  <si>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</si>
  <si>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</si>
  <si>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</si>
  <si>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M2018</t>
  </si>
  <si>
    <t>Gastalho - L = 10 cm e E = 2 cm</t>
  </si>
  <si>
    <t>M2019</t>
  </si>
  <si>
    <t>M2020</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</si>
  <si>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</si>
  <si>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</si>
  <si>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</si>
  <si>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</si>
  <si>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</si>
  <si>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</si>
  <si>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</si>
  <si>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</si>
  <si>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</si>
  <si>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</si>
  <si>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</si>
  <si>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</si>
  <si>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</si>
  <si>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M2030</t>
  </si>
  <si>
    <t>M2031</t>
  </si>
  <si>
    <t>M2032</t>
  </si>
  <si>
    <t>M2033</t>
  </si>
  <si>
    <t>M2034</t>
  </si>
  <si>
    <t>Solvente para tinta à base de resina acrílica</t>
  </si>
  <si>
    <t>M2035</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</si>
  <si>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</si>
  <si>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</si>
  <si>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</si>
  <si>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</si>
  <si>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</si>
  <si>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</si>
  <si>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</si>
  <si>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</si>
  <si>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</si>
  <si>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</si>
  <si>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</si>
  <si>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</si>
  <si>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</si>
  <si>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</si>
  <si>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</si>
  <si>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</si>
  <si>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</si>
  <si>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</si>
  <si>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</si>
  <si>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</si>
  <si>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</si>
  <si>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</si>
  <si>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</si>
  <si>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</si>
  <si>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</si>
  <si>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</si>
  <si>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</si>
  <si>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</si>
  <si>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</si>
  <si>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</si>
  <si>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</si>
  <si>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</si>
  <si>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</si>
  <si>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</si>
  <si>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</si>
  <si>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</si>
  <si>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</si>
  <si>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</si>
  <si>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</si>
  <si>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</si>
  <si>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</si>
  <si>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</si>
  <si>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</si>
  <si>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</si>
  <si>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</si>
  <si>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</si>
  <si>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</si>
  <si>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</si>
  <si>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</si>
  <si>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</si>
  <si>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</si>
  <si>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</si>
  <si>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</si>
  <si>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</si>
  <si>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</si>
  <si>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</si>
  <si>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</si>
  <si>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</si>
  <si>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</si>
  <si>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</si>
  <si>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</si>
  <si>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</si>
  <si>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</si>
  <si>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</si>
  <si>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</si>
  <si>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</si>
  <si>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</si>
  <si>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</si>
  <si>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</si>
  <si>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</si>
  <si>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</si>
  <si>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</si>
  <si>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</si>
  <si>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</si>
  <si>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</si>
  <si>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</si>
  <si>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</si>
  <si>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</si>
  <si>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M2090</t>
  </si>
  <si>
    <t>M2091</t>
  </si>
  <si>
    <t>M2092</t>
  </si>
  <si>
    <t>Emulsão asfáltica para imprimação</t>
  </si>
  <si>
    <t>M2093</t>
  </si>
  <si>
    <t>Material fresado</t>
  </si>
  <si>
    <t>M2094</t>
  </si>
  <si>
    <t>M2095</t>
  </si>
  <si>
    <t>M2096</t>
  </si>
  <si>
    <t>M2097</t>
  </si>
  <si>
    <t>Emulsão asfáltica - RR-2C</t>
  </si>
  <si>
    <t>M2100</t>
  </si>
  <si>
    <t>Placa de ancoragem para tirante de barra de aço - E = 16,0 mm e seção de 140 x 140 mm</t>
  </si>
  <si>
    <t>M2101</t>
  </si>
  <si>
    <t>M2102</t>
  </si>
  <si>
    <t>Adesivo à base de PVA</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</si>
  <si>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</si>
  <si>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</si>
  <si>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</si>
  <si>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</si>
  <si>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</si>
  <si>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</si>
  <si>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</si>
  <si>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</si>
  <si>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</si>
  <si>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</si>
  <si>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</si>
  <si>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</si>
  <si>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</si>
  <si>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</si>
  <si>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</si>
  <si>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</si>
  <si>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</si>
  <si>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</si>
  <si>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</si>
  <si>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</si>
  <si>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</si>
  <si>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</si>
  <si>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</si>
  <si>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</si>
  <si>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</si>
  <si>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</si>
  <si>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</si>
  <si>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</si>
  <si>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</si>
  <si>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</si>
  <si>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</si>
  <si>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</si>
  <si>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</si>
  <si>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</si>
  <si>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</si>
  <si>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</si>
  <si>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</si>
  <si>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</si>
  <si>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</si>
  <si>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</si>
  <si>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</si>
  <si>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</si>
  <si>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</si>
  <si>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</si>
  <si>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</si>
  <si>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</si>
  <si>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</si>
  <si>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</si>
  <si>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</si>
  <si>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</si>
  <si>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</si>
  <si>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</si>
  <si>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</si>
  <si>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</si>
  <si>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</si>
  <si>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</si>
  <si>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</si>
  <si>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</si>
  <si>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</si>
  <si>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</si>
  <si>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</si>
  <si>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</si>
  <si>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</si>
  <si>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</si>
  <si>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</si>
  <si>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</si>
  <si>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</si>
  <si>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</si>
  <si>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</si>
  <si>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</si>
  <si>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</si>
  <si>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</si>
  <si>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</si>
  <si>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</si>
  <si>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</si>
  <si>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</si>
  <si>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</si>
  <si>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</si>
  <si>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</si>
  <si>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</si>
  <si>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</si>
  <si>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</si>
  <si>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</si>
  <si>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</si>
  <si>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</si>
  <si>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</si>
  <si>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</si>
  <si>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</si>
  <si>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</si>
  <si>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</si>
  <si>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</si>
  <si>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</si>
  <si>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</si>
  <si>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</si>
  <si>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</si>
  <si>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</si>
  <si>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</si>
  <si>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</si>
  <si>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</si>
  <si>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</si>
  <si>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</si>
  <si>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</si>
  <si>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</si>
  <si>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</si>
  <si>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</si>
  <si>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</si>
  <si>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</si>
  <si>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</si>
  <si>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</si>
  <si>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</si>
  <si>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</si>
  <si>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</si>
  <si>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</si>
  <si>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</si>
  <si>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</si>
  <si>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</si>
  <si>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</si>
  <si>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</si>
  <si>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</si>
  <si>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</si>
  <si>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</si>
  <si>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</si>
  <si>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</si>
  <si>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</si>
  <si>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</si>
  <si>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</si>
  <si>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</si>
  <si>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</si>
  <si>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</si>
  <si>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</si>
  <si>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</si>
  <si>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</si>
  <si>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</si>
  <si>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</si>
  <si>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</si>
  <si>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</si>
  <si>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</si>
  <si>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</si>
  <si>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</si>
  <si>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</si>
  <si>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</si>
  <si>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</si>
  <si>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</si>
  <si>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</si>
  <si>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</si>
  <si>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</si>
  <si>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</si>
  <si>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</si>
  <si>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</si>
  <si>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</si>
  <si>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</si>
  <si>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</si>
  <si>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</si>
  <si>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</si>
  <si>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</si>
  <si>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</si>
  <si>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</si>
  <si>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</si>
  <si>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</si>
  <si>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</si>
  <si>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</si>
  <si>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</si>
  <si>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</si>
  <si>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</si>
  <si>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</si>
  <si>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</si>
  <si>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</si>
  <si>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</si>
  <si>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</si>
  <si>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</si>
  <si>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</si>
  <si>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</si>
  <si>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</si>
  <si>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</si>
  <si>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</si>
  <si>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</si>
  <si>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</si>
  <si>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</si>
  <si>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</si>
  <si>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</si>
  <si>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</si>
  <si>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</si>
  <si>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</si>
  <si>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</si>
  <si>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</si>
  <si>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</si>
  <si>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</si>
  <si>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</si>
  <si>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</si>
  <si>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</si>
  <si>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</si>
  <si>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</si>
  <si>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</si>
  <si>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</si>
  <si>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</si>
  <si>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</si>
  <si>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</si>
  <si>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</si>
  <si>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</si>
  <si>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</si>
  <si>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</si>
  <si>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</si>
  <si>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</si>
  <si>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</si>
  <si>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</si>
  <si>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</si>
  <si>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</si>
  <si>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</si>
  <si>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</si>
  <si>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</si>
  <si>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</si>
  <si>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</si>
  <si>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</si>
  <si>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</si>
  <si>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</si>
  <si>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</si>
  <si>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</si>
  <si>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</si>
  <si>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</si>
  <si>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</si>
  <si>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</si>
  <si>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</si>
  <si>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</si>
  <si>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</si>
  <si>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</si>
  <si>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</si>
  <si>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</si>
  <si>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</si>
  <si>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</si>
  <si>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</si>
  <si>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</si>
  <si>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</si>
  <si>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</si>
  <si>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</si>
  <si>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</si>
  <si>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</si>
  <si>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</si>
  <si>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</si>
  <si>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</si>
  <si>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</si>
  <si>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</si>
  <si>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</si>
  <si>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</si>
  <si>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</si>
  <si>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</si>
  <si>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</si>
  <si>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</si>
  <si>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</si>
  <si>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</si>
  <si>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</si>
  <si>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</si>
  <si>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</si>
  <si>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</si>
  <si>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</si>
  <si>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</si>
  <si>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</si>
  <si>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</si>
  <si>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</si>
  <si>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</si>
  <si>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</si>
  <si>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</si>
  <si>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</si>
  <si>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</si>
  <si>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</si>
  <si>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</si>
  <si>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</si>
  <si>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</si>
  <si>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</si>
  <si>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</si>
  <si>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</si>
  <si>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</si>
  <si>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</si>
  <si>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</si>
  <si>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</si>
  <si>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</si>
  <si>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</si>
  <si>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</si>
  <si>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</si>
  <si>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</si>
  <si>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</si>
  <si>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</si>
  <si>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</si>
  <si>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</si>
  <si>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</si>
  <si>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</si>
  <si>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</si>
  <si>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</si>
  <si>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</si>
  <si>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</si>
  <si>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</si>
  <si>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</si>
  <si>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</si>
  <si>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</si>
  <si>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</si>
  <si>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</si>
  <si>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</si>
  <si>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</si>
  <si>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</si>
  <si>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</si>
  <si>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</si>
  <si>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</si>
  <si>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</si>
  <si>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</si>
  <si>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M2327</t>
  </si>
  <si>
    <t>M2328</t>
  </si>
  <si>
    <t>M2329</t>
  </si>
  <si>
    <t>M2330</t>
  </si>
  <si>
    <t>M2331</t>
  </si>
  <si>
    <t>M2332</t>
  </si>
  <si>
    <t>M2333</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</si>
  <si>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</si>
  <si>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</si>
  <si>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</si>
  <si>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</si>
  <si>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</si>
  <si>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</si>
  <si>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</si>
  <si>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</si>
  <si>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</si>
  <si>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</si>
  <si>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</si>
  <si>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</si>
  <si>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</si>
  <si>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</si>
  <si>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</si>
  <si>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</si>
  <si>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</si>
  <si>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</si>
  <si>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</si>
  <si>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</si>
  <si>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</si>
  <si>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</si>
  <si>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</si>
  <si>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</si>
  <si>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</si>
  <si>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</si>
  <si>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</si>
  <si>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</si>
  <si>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</si>
  <si>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</si>
  <si>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</si>
  <si>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</si>
  <si>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</si>
  <si>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</si>
  <si>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</si>
  <si>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</si>
  <si>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</si>
  <si>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</si>
  <si>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</si>
  <si>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</si>
  <si>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</si>
  <si>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</si>
  <si>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</si>
  <si>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</si>
  <si>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</si>
  <si>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</si>
  <si>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</si>
  <si>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</si>
  <si>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</si>
  <si>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</si>
  <si>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</si>
  <si>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</si>
  <si>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</si>
  <si>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</si>
  <si>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</si>
  <si>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</si>
  <si>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</si>
  <si>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</si>
  <si>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</si>
  <si>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</si>
  <si>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</si>
  <si>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</si>
  <si>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</si>
  <si>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</si>
  <si>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</si>
  <si>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</si>
  <si>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</si>
  <si>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</si>
  <si>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</si>
  <si>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</si>
  <si>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</si>
  <si>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</si>
  <si>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</si>
  <si>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</si>
  <si>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</si>
  <si>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</si>
  <si>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</si>
  <si>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</si>
  <si>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</si>
  <si>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</si>
  <si>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</si>
  <si>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</si>
  <si>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</si>
  <si>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</si>
  <si>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</si>
  <si>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</si>
  <si>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</si>
  <si>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</si>
  <si>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</si>
  <si>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</si>
  <si>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</si>
  <si>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</si>
  <si>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</si>
  <si>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</si>
  <si>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</si>
  <si>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</si>
  <si>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</si>
  <si>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</si>
  <si>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</si>
  <si>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</si>
  <si>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</si>
  <si>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</si>
  <si>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</si>
  <si>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</si>
  <si>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</si>
  <si>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</si>
  <si>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</si>
  <si>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</si>
  <si>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</si>
  <si>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</si>
  <si>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</si>
  <si>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</si>
  <si>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</si>
  <si>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</si>
  <si>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</si>
  <si>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</si>
  <si>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</si>
  <si>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</si>
  <si>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</si>
  <si>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</si>
  <si>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</si>
  <si>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</si>
  <si>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</si>
  <si>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</si>
  <si>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</si>
  <si>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</si>
  <si>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</si>
  <si>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</si>
  <si>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</si>
  <si>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</si>
  <si>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</si>
  <si>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</si>
  <si>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</si>
  <si>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</si>
  <si>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</si>
  <si>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</si>
  <si>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</si>
  <si>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</si>
  <si>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</si>
  <si>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</si>
  <si>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</si>
  <si>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</si>
  <si>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</si>
  <si>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</si>
  <si>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</si>
  <si>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</si>
  <si>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</si>
  <si>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</si>
  <si>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</si>
  <si>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</si>
  <si>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</si>
  <si>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</si>
  <si>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</si>
  <si>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</si>
  <si>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</si>
  <si>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</si>
  <si>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</si>
  <si>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</si>
  <si>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</si>
  <si>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</si>
  <si>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</si>
  <si>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</si>
  <si>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</si>
  <si>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</si>
  <si>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</si>
  <si>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</si>
  <si>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</si>
  <si>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</si>
  <si>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</si>
  <si>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</si>
  <si>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</si>
  <si>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</si>
  <si>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</si>
  <si>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</si>
  <si>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</si>
  <si>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</si>
  <si>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</si>
  <si>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</si>
  <si>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</si>
  <si>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</si>
  <si>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</si>
  <si>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</si>
  <si>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</si>
  <si>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</si>
  <si>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</si>
  <si>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</si>
  <si>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</si>
  <si>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</si>
  <si>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</si>
  <si>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</si>
  <si>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</si>
  <si>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</si>
  <si>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</si>
  <si>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</si>
  <si>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</si>
  <si>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</si>
  <si>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</si>
  <si>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</si>
  <si>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</si>
  <si>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</si>
  <si>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</si>
  <si>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</si>
  <si>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</si>
  <si>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</si>
  <si>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</si>
  <si>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</si>
  <si>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</si>
  <si>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</si>
  <si>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</si>
  <si>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</si>
  <si>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</si>
  <si>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</si>
  <si>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</si>
  <si>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</si>
  <si>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</si>
  <si>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</si>
  <si>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</si>
  <si>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</si>
  <si>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</si>
  <si>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</si>
  <si>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</si>
  <si>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</si>
  <si>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</si>
  <si>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</si>
  <si>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</si>
  <si>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</si>
  <si>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</si>
  <si>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</si>
  <si>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</si>
  <si>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</si>
  <si>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</si>
  <si>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</si>
  <si>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</si>
  <si>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</si>
  <si>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</si>
  <si>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</si>
  <si>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</si>
  <si>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</si>
  <si>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</si>
  <si>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</si>
  <si>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</si>
  <si>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</si>
  <si>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</si>
  <si>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</si>
  <si>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</si>
  <si>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</si>
  <si>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</si>
  <si>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</si>
  <si>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</si>
  <si>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</si>
  <si>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</si>
  <si>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</si>
  <si>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</si>
  <si>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</si>
  <si>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</si>
  <si>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</si>
  <si>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</si>
  <si>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</si>
  <si>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</si>
  <si>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</si>
  <si>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</si>
  <si>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</si>
  <si>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</si>
  <si>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</si>
  <si>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</si>
  <si>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</si>
  <si>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</si>
  <si>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</si>
  <si>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</si>
  <si>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</si>
  <si>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</si>
  <si>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</si>
  <si>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</si>
  <si>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</si>
  <si>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</si>
  <si>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</si>
  <si>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</si>
  <si>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</si>
  <si>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</si>
  <si>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</si>
  <si>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</si>
  <si>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</si>
  <si>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</si>
  <si>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</si>
  <si>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</si>
  <si>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</si>
  <si>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</si>
  <si>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</si>
  <si>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</si>
  <si>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</si>
  <si>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</si>
  <si>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</si>
  <si>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</si>
  <si>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</si>
  <si>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</si>
  <si>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</si>
  <si>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</si>
  <si>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</si>
  <si>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</si>
  <si>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</si>
  <si>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</si>
  <si>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</si>
  <si>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</si>
  <si>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</si>
  <si>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</si>
  <si>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</si>
  <si>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</si>
  <si>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</si>
  <si>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</si>
  <si>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</si>
  <si>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</si>
  <si>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</si>
  <si>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</si>
  <si>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</si>
  <si>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</si>
  <si>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</si>
  <si>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</si>
  <si>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</si>
  <si>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</si>
  <si>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</si>
  <si>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</si>
  <si>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</si>
  <si>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</si>
  <si>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</si>
  <si>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</si>
  <si>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</si>
  <si>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</si>
  <si>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</si>
  <si>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</si>
  <si>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</si>
  <si>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</si>
  <si>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</si>
  <si>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</si>
  <si>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</si>
  <si>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</si>
  <si>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</si>
  <si>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</si>
  <si>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</si>
  <si>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</si>
  <si>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</si>
  <si>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</si>
  <si>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</si>
  <si>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</si>
  <si>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</si>
  <si>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</si>
  <si>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</si>
  <si>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</si>
  <si>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</si>
  <si>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</si>
  <si>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</si>
  <si>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</si>
  <si>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</si>
  <si>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</si>
  <si>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</si>
  <si>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</si>
  <si>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</si>
  <si>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</si>
  <si>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</si>
  <si>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</si>
  <si>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</si>
  <si>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</si>
  <si>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</si>
  <si>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</si>
  <si>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</si>
  <si>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</si>
  <si>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</si>
  <si>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</si>
  <si>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</si>
  <si>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</si>
  <si>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</si>
  <si>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</si>
  <si>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</si>
  <si>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</si>
  <si>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</si>
  <si>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</si>
  <si>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</si>
  <si>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</si>
  <si>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</si>
  <si>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</si>
  <si>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</si>
  <si>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</si>
  <si>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</si>
  <si>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</si>
  <si>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</si>
  <si>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</si>
  <si>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</si>
  <si>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</si>
  <si>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</si>
  <si>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</si>
  <si>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</si>
  <si>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</si>
  <si>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</si>
  <si>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</si>
  <si>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</si>
  <si>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</si>
  <si>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</si>
  <si>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</si>
  <si>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</si>
  <si>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</si>
  <si>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</si>
  <si>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</si>
  <si>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</si>
  <si>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</si>
  <si>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</si>
  <si>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</si>
  <si>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</si>
  <si>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</si>
  <si>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</si>
  <si>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</si>
  <si>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</si>
  <si>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</si>
  <si>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</si>
  <si>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</si>
  <si>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</si>
  <si>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</si>
  <si>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</si>
  <si>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</si>
  <si>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</si>
  <si>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</si>
  <si>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</si>
  <si>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</si>
  <si>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</si>
  <si>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</si>
  <si>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</si>
  <si>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</si>
  <si>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</si>
  <si>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</si>
  <si>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</si>
  <si>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</si>
  <si>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</si>
  <si>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</si>
  <si>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</si>
  <si>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</si>
  <si>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</si>
  <si>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</si>
  <si>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</si>
  <si>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</si>
  <si>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</si>
  <si>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</si>
  <si>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</si>
  <si>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</si>
  <si>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</si>
  <si>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</si>
  <si>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</si>
  <si>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</si>
  <si>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</si>
  <si>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</si>
  <si>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</si>
  <si>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</si>
  <si>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</si>
  <si>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</si>
  <si>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</si>
  <si>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</si>
  <si>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</si>
  <si>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</si>
  <si>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</si>
  <si>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</si>
  <si>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</si>
  <si>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</si>
  <si>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</si>
  <si>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</si>
  <si>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</si>
  <si>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</si>
  <si>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</si>
  <si>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</si>
  <si>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</si>
  <si>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</si>
  <si>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</si>
  <si>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</si>
  <si>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</si>
  <si>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</si>
  <si>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</si>
  <si>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</si>
  <si>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</si>
  <si>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</si>
  <si>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</si>
  <si>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</si>
  <si>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</si>
  <si>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</si>
  <si>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</si>
  <si>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</si>
  <si>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</si>
  <si>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</si>
  <si>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</si>
  <si>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</si>
  <si>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</si>
  <si>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</si>
  <si>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</si>
  <si>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</si>
  <si>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</si>
  <si>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</si>
  <si>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</si>
  <si>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</si>
  <si>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</si>
  <si>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</si>
  <si>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</si>
  <si>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</si>
  <si>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</si>
  <si>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</si>
  <si>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</si>
  <si>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</si>
  <si>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</si>
  <si>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</si>
  <si>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</si>
  <si>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</si>
  <si>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</si>
  <si>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</si>
  <si>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</si>
  <si>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</si>
  <si>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</si>
  <si>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</si>
  <si>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</si>
  <si>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</si>
  <si>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</si>
  <si>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</si>
  <si>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</si>
  <si>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</si>
  <si>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</si>
  <si>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</si>
  <si>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</si>
  <si>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</si>
  <si>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</si>
  <si>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</si>
  <si>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</si>
  <si>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</si>
  <si>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</si>
  <si>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</si>
  <si>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</si>
  <si>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</si>
  <si>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</si>
  <si>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</si>
  <si>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</si>
  <si>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</si>
  <si>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</si>
  <si>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</si>
  <si>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</si>
  <si>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</si>
  <si>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</si>
  <si>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</si>
  <si>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</si>
  <si>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</si>
  <si>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</si>
  <si>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</si>
  <si>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</si>
  <si>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</si>
  <si>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</si>
  <si>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</si>
  <si>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</si>
  <si>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</si>
  <si>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</si>
  <si>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</si>
  <si>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</si>
  <si>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</si>
  <si>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</si>
  <si>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</si>
  <si>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</si>
  <si>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</si>
  <si>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</si>
  <si>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</si>
  <si>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</si>
  <si>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</si>
  <si>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</si>
  <si>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</si>
  <si>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</si>
  <si>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</si>
  <si>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</si>
  <si>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</si>
  <si>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</si>
  <si>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</si>
  <si>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</si>
  <si>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</si>
  <si>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</si>
  <si>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</si>
  <si>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</si>
  <si>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</si>
  <si>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</si>
  <si>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</si>
  <si>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</si>
  <si>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</si>
  <si>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</si>
  <si>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</si>
  <si>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</si>
  <si>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</si>
  <si>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</si>
  <si>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</si>
  <si>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</si>
  <si>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</si>
  <si>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</si>
  <si>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</si>
  <si>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</si>
  <si>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</si>
  <si>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</si>
  <si>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</si>
  <si>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</si>
  <si>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</si>
  <si>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</si>
  <si>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</si>
  <si>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</si>
  <si>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</si>
  <si>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</si>
  <si>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</si>
  <si>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</si>
  <si>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</si>
  <si>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</si>
  <si>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</si>
  <si>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</si>
  <si>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</si>
  <si>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</si>
  <si>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</si>
  <si>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</si>
  <si>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</si>
  <si>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</si>
  <si>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</si>
  <si>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</si>
  <si>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</si>
  <si>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</si>
  <si>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</si>
  <si>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</si>
  <si>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</si>
  <si>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</si>
  <si>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</si>
  <si>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</si>
  <si>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</si>
  <si>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</si>
  <si>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</si>
  <si>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</si>
  <si>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</si>
  <si>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</si>
  <si>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</si>
  <si>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</si>
  <si>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</si>
  <si>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</si>
  <si>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</si>
  <si>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</si>
  <si>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</si>
  <si>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</si>
  <si>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</si>
  <si>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</si>
  <si>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</si>
  <si>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</si>
  <si>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</si>
  <si>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</si>
  <si>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</si>
  <si>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</si>
  <si>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</si>
  <si>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</si>
  <si>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</si>
  <si>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</si>
  <si>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</si>
  <si>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</si>
  <si>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</si>
  <si>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</si>
  <si>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</si>
  <si>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</si>
  <si>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</si>
  <si>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</si>
  <si>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</si>
  <si>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</si>
  <si>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</si>
  <si>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</si>
  <si>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</si>
  <si>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</si>
  <si>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</si>
  <si>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</si>
  <si>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</si>
  <si>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</si>
  <si>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</si>
  <si>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</si>
  <si>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</si>
  <si>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</si>
  <si>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</si>
  <si>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</si>
  <si>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</si>
  <si>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</si>
  <si>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</si>
  <si>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</si>
  <si>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</si>
  <si>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</si>
  <si>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</si>
  <si>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</si>
  <si>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</si>
  <si>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</si>
  <si>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</si>
  <si>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</si>
  <si>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</si>
  <si>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</si>
  <si>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</si>
  <si>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</si>
  <si>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</si>
  <si>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</si>
  <si>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</si>
  <si>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</si>
  <si>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</si>
  <si>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</si>
  <si>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</si>
  <si>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</si>
  <si>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</si>
  <si>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</si>
  <si>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</si>
  <si>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</si>
  <si>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</si>
  <si>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</si>
  <si>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</si>
  <si>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</si>
  <si>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</si>
  <si>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</si>
  <si>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</si>
  <si>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</si>
  <si>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</si>
  <si>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</si>
  <si>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</si>
  <si>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</si>
  <si>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</si>
  <si>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</si>
  <si>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</si>
  <si>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</si>
  <si>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</si>
  <si>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</si>
  <si>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</si>
  <si>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</si>
  <si>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</si>
  <si>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</si>
  <si>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</si>
  <si>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</si>
  <si>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</si>
  <si>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</si>
  <si>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</si>
  <si>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</si>
  <si>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</si>
  <si>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</si>
  <si>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</si>
  <si>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</si>
  <si>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</si>
  <si>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</si>
  <si>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</si>
  <si>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</si>
  <si>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</si>
  <si>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</si>
  <si>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</si>
  <si>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</si>
  <si>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</si>
  <si>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</si>
  <si>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</si>
  <si>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</si>
  <si>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</si>
  <si>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</si>
  <si>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</si>
  <si>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</si>
  <si>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</si>
  <si>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</si>
  <si>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</si>
  <si>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</si>
  <si>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</si>
  <si>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</si>
  <si>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</si>
  <si>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</si>
  <si>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</si>
  <si>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</si>
  <si>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</si>
  <si>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</si>
  <si>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</si>
  <si>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</si>
  <si>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</si>
  <si>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</si>
  <si>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</si>
  <si>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</si>
  <si>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</si>
  <si>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</si>
  <si>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</si>
  <si>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</si>
  <si>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</si>
  <si>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</si>
  <si>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</si>
  <si>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</si>
  <si>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</si>
  <si>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</si>
  <si>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</si>
  <si>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</si>
  <si>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</si>
  <si>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</si>
  <si>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</si>
  <si>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</si>
  <si>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</si>
  <si>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</si>
  <si>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</si>
  <si>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</si>
  <si>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</si>
  <si>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</si>
  <si>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</si>
  <si>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</si>
  <si>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</si>
  <si>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</si>
  <si>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</si>
  <si>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</si>
  <si>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</si>
  <si>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</si>
  <si>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</si>
  <si>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</si>
  <si>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</si>
  <si>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</si>
  <si>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</si>
  <si>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</si>
  <si>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</si>
  <si>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</si>
  <si>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</si>
  <si>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</si>
  <si>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</si>
  <si>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</si>
  <si>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</si>
  <si>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</si>
  <si>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</si>
  <si>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</si>
  <si>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</si>
  <si>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</si>
  <si>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</si>
  <si>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</si>
  <si>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</si>
  <si>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</si>
  <si>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</si>
  <si>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</si>
  <si>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</si>
  <si>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</si>
  <si>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</si>
  <si>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</si>
  <si>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</si>
  <si>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</si>
  <si>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</si>
  <si>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</si>
  <si>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</si>
  <si>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</si>
  <si>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</si>
  <si>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</si>
  <si>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</si>
  <si>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</si>
  <si>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</si>
  <si>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</si>
  <si>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</si>
  <si>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</si>
  <si>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</si>
  <si>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</si>
  <si>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</si>
  <si>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</si>
  <si>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</si>
  <si>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</si>
  <si>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</si>
  <si>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</si>
  <si>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</si>
  <si>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</si>
  <si>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</si>
  <si>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</si>
  <si>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</si>
  <si>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</si>
  <si>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</si>
  <si>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</si>
  <si>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</si>
  <si>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</si>
  <si>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</si>
  <si>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</si>
  <si>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</si>
  <si>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</si>
  <si>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</si>
  <si>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</si>
  <si>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</si>
  <si>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</si>
  <si>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</si>
  <si>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</si>
  <si>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</si>
  <si>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</si>
  <si>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</si>
  <si>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</si>
  <si>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</si>
  <si>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</si>
  <si>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</si>
  <si>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</si>
  <si>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</si>
  <si>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</si>
  <si>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</si>
  <si>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</si>
  <si>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</si>
  <si>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</si>
  <si>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</si>
  <si>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</si>
  <si>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</si>
  <si>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</si>
  <si>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</si>
  <si>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</si>
  <si>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</si>
  <si>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</si>
  <si>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</si>
  <si>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</si>
  <si>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</si>
  <si>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</si>
  <si>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</si>
  <si>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</si>
  <si>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</si>
  <si>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</si>
  <si>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</si>
  <si>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</si>
  <si>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</si>
  <si>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</si>
  <si>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</si>
  <si>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</si>
  <si>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</si>
  <si>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</si>
  <si>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</si>
  <si>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</si>
  <si>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</si>
  <si>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</si>
  <si>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</si>
  <si>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</si>
  <si>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</si>
  <si>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</si>
  <si>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</si>
  <si>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</si>
  <si>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</si>
  <si>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</si>
  <si>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</si>
  <si>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</si>
  <si>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</si>
  <si>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</si>
  <si>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</si>
  <si>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</si>
  <si>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</si>
  <si>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</si>
  <si>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</si>
  <si>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</si>
  <si>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</si>
  <si>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</si>
  <si>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</si>
  <si>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M3093</t>
  </si>
  <si>
    <t>Tela de poliamida - malha de 60 fios/cm</t>
  </si>
  <si>
    <t>M3094</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</si>
  <si>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</si>
  <si>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</si>
  <si>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</si>
  <si>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</si>
  <si>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</si>
  <si>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</si>
  <si>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</si>
  <si>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</si>
  <si>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</si>
  <si>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</si>
  <si>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</si>
  <si>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</si>
  <si>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</si>
  <si>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</si>
  <si>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</si>
  <si>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</si>
  <si>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</si>
  <si>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</si>
  <si>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</si>
  <si>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</si>
  <si>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</si>
  <si>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</si>
  <si>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</si>
  <si>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</si>
  <si>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</si>
  <si>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</si>
  <si>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</si>
  <si>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</si>
  <si>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</si>
  <si>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</si>
  <si>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</si>
  <si>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</si>
  <si>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</si>
  <si>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</si>
  <si>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</si>
  <si>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</si>
  <si>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</si>
  <si>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</si>
  <si>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</si>
  <si>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</si>
  <si>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</si>
  <si>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</si>
  <si>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</si>
  <si>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</si>
  <si>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</si>
  <si>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</si>
  <si>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</si>
  <si>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</si>
  <si>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</si>
  <si>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</si>
  <si>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</si>
  <si>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</si>
  <si>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</si>
  <si>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</si>
  <si>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</si>
  <si>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</si>
  <si>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</si>
  <si>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</si>
  <si>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</si>
  <si>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</si>
  <si>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</si>
  <si>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</si>
  <si>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</si>
  <si>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</si>
  <si>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</si>
  <si>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</si>
  <si>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</si>
  <si>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</si>
  <si>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</si>
  <si>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</si>
  <si>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</si>
  <si>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</si>
  <si>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</si>
  <si>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</si>
  <si>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</si>
  <si>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</si>
  <si>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</si>
  <si>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</si>
  <si>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</si>
  <si>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</si>
  <si>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</si>
  <si>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</si>
  <si>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</si>
  <si>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</si>
  <si>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</si>
  <si>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</si>
  <si>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</si>
  <si>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</si>
  <si>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</si>
  <si>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</si>
  <si>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</si>
  <si>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</si>
  <si>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</si>
  <si>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</si>
  <si>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</si>
  <si>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</si>
  <si>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</si>
  <si>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</si>
  <si>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</si>
  <si>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</si>
  <si>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</si>
  <si>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</si>
  <si>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</si>
  <si>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</si>
  <si>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</si>
  <si>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</si>
  <si>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</si>
  <si>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</si>
  <si>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</si>
  <si>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</si>
  <si>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</si>
  <si>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</si>
  <si>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</si>
  <si>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</si>
  <si>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</si>
  <si>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</si>
  <si>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</si>
  <si>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</si>
  <si>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</si>
  <si>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</si>
  <si>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</si>
  <si>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</si>
  <si>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</si>
  <si>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</si>
  <si>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</si>
  <si>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</si>
  <si>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</si>
  <si>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</si>
  <si>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</si>
  <si>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</si>
  <si>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</si>
  <si>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</si>
  <si>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</si>
  <si>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</si>
  <si>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</si>
  <si>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</si>
  <si>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</si>
  <si>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</si>
  <si>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</si>
  <si>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</si>
  <si>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</si>
  <si>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</si>
  <si>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</si>
  <si>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</si>
  <si>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</si>
  <si>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</si>
  <si>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</si>
  <si>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</si>
  <si>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</si>
  <si>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</si>
  <si>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</si>
  <si>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</si>
  <si>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</si>
  <si>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</si>
  <si>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</si>
  <si>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</si>
  <si>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</si>
  <si>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</si>
  <si>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</si>
  <si>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</si>
  <si>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</si>
  <si>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</si>
  <si>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</si>
  <si>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</si>
  <si>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</si>
  <si>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</si>
  <si>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</si>
  <si>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</si>
  <si>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</si>
  <si>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</si>
  <si>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</si>
  <si>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</si>
  <si>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</si>
  <si>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</si>
  <si>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</si>
  <si>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</si>
  <si>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</si>
  <si>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</si>
  <si>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</si>
  <si>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</si>
  <si>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</si>
  <si>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</si>
  <si>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</si>
  <si>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</si>
  <si>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</si>
  <si>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</si>
  <si>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</si>
  <si>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</si>
  <si>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</si>
  <si>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</si>
  <si>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</si>
  <si>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</si>
  <si>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</si>
  <si>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</si>
  <si>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</si>
  <si>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</si>
  <si>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</si>
  <si>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</si>
  <si>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</si>
  <si>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</si>
  <si>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</si>
  <si>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</si>
  <si>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</si>
  <si>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</si>
  <si>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</si>
  <si>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</si>
  <si>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</si>
  <si>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</si>
  <si>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</si>
  <si>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</si>
  <si>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</si>
  <si>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</si>
  <si>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</si>
  <si>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</si>
  <si>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</si>
  <si>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</si>
  <si>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</si>
  <si>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</si>
  <si>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</si>
  <si>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</si>
  <si>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</si>
  <si>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</si>
  <si>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</si>
  <si>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</si>
  <si>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</si>
  <si>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</si>
  <si>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</si>
  <si>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</si>
  <si>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</si>
  <si>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</si>
  <si>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</si>
  <si>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</si>
  <si>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</si>
  <si>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</si>
  <si>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</si>
  <si>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</si>
  <si>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</si>
  <si>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</si>
  <si>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</si>
  <si>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</si>
  <si>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</si>
  <si>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</si>
  <si>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</si>
  <si>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</si>
  <si>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</si>
  <si>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</si>
  <si>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</si>
  <si>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</si>
  <si>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</si>
  <si>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</si>
  <si>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</si>
  <si>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</si>
  <si>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</si>
  <si>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</si>
  <si>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</si>
  <si>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</si>
  <si>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</si>
  <si>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</si>
  <si>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</si>
  <si>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</si>
  <si>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</si>
  <si>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</si>
  <si>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</si>
  <si>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</si>
  <si>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</si>
  <si>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</si>
  <si>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</si>
  <si>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</si>
  <si>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</si>
  <si>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</si>
  <si>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</si>
  <si>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</si>
  <si>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</si>
  <si>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</si>
  <si>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</si>
  <si>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</si>
  <si>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</si>
  <si>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</si>
  <si>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</si>
  <si>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</si>
  <si>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</si>
  <si>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</si>
  <si>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</si>
  <si>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</si>
  <si>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</si>
  <si>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</si>
  <si>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</si>
  <si>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</si>
  <si>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</si>
  <si>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</si>
  <si>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</si>
  <si>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</si>
  <si>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</si>
  <si>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</si>
  <si>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</si>
  <si>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</si>
  <si>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</si>
  <si>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</si>
  <si>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</si>
  <si>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Mangueira para hidrojateamento com pressão de trabalho de até 17,5 MPa (2.538 psi) - D = 25 mm (1")</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</si>
  <si>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</si>
  <si>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</si>
  <si>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</si>
  <si>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</si>
  <si>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</si>
  <si>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</si>
  <si>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</si>
  <si>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</si>
  <si>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</si>
  <si>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</si>
  <si>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</si>
  <si>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</si>
  <si>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</si>
  <si>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</si>
  <si>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</si>
  <si>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</si>
  <si>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</si>
  <si>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</si>
  <si>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</si>
  <si>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</si>
  <si>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</si>
  <si>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</si>
  <si>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</si>
  <si>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</si>
  <si>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</si>
  <si>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</si>
  <si>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</si>
  <si>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</si>
  <si>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</si>
  <si>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</si>
  <si>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</si>
  <si>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</si>
  <si>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</si>
  <si>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</si>
  <si>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</si>
  <si>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</si>
  <si>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</si>
  <si>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</si>
  <si>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</si>
  <si>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</si>
  <si>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</si>
  <si>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</si>
  <si>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</si>
  <si>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</si>
  <si>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</si>
  <si>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</si>
  <si>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</si>
  <si>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</si>
  <si>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</si>
  <si>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</si>
  <si>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</si>
  <si>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</si>
  <si>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</si>
  <si>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</si>
  <si>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</si>
  <si>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</si>
  <si>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</si>
  <si>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</si>
  <si>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</si>
  <si>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</si>
  <si>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</si>
  <si>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</si>
  <si>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</si>
  <si>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</si>
  <si>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</si>
  <si>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</si>
  <si>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</si>
  <si>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</si>
  <si>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</si>
  <si>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</si>
  <si>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</si>
  <si>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</si>
  <si>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</si>
  <si>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</si>
  <si>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</si>
  <si>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</si>
  <si>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</si>
  <si>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</si>
  <si>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</si>
  <si>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</si>
  <si>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</si>
  <si>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</si>
  <si>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</si>
  <si>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</si>
  <si>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</si>
  <si>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</si>
  <si>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</si>
  <si>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</si>
  <si>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</si>
  <si>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</si>
  <si>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</si>
  <si>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</si>
  <si>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</si>
  <si>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</si>
  <si>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</si>
  <si>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</si>
  <si>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</si>
  <si>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</si>
  <si>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</si>
  <si>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</si>
  <si>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</si>
  <si>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</si>
  <si>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</si>
  <si>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</si>
  <si>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</si>
  <si>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</si>
  <si>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</si>
  <si>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</si>
  <si>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</si>
  <si>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</si>
  <si>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</si>
  <si>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</si>
  <si>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</si>
  <si>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</si>
  <si>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</si>
  <si>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</si>
  <si>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</si>
  <si>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</si>
  <si>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</si>
  <si>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</si>
  <si>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</si>
  <si>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</si>
  <si>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</si>
  <si>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</si>
  <si>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</si>
  <si>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</si>
  <si>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</si>
  <si>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</si>
  <si>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</si>
  <si>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</si>
  <si>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</si>
  <si>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</si>
  <si>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</si>
  <si>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</si>
  <si>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</si>
  <si>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</si>
  <si>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</si>
  <si>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</si>
  <si>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</si>
  <si>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</si>
  <si>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</si>
  <si>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</si>
  <si>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</si>
  <si>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</si>
  <si>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</si>
  <si>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</si>
  <si>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</si>
  <si>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</si>
  <si>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</si>
  <si>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</si>
  <si>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</si>
  <si>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</si>
  <si>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</si>
  <si>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</si>
  <si>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</si>
  <si>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</si>
  <si>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</si>
  <si>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</si>
  <si>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</si>
  <si>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</si>
  <si>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</si>
  <si>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</si>
  <si>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</si>
  <si>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</si>
  <si>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</si>
  <si>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</si>
  <si>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</si>
  <si>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</si>
  <si>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</si>
  <si>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</si>
  <si>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</si>
  <si>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</si>
  <si>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</si>
  <si>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</si>
  <si>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</si>
  <si>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</si>
  <si>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</si>
  <si>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</si>
  <si>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</si>
  <si>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</si>
  <si>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</si>
  <si>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</si>
  <si>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</si>
  <si>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</si>
  <si>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</si>
  <si>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</si>
  <si>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</si>
  <si>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</si>
  <si>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</si>
  <si>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</si>
  <si>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</si>
  <si>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</si>
  <si>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</si>
  <si>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</si>
  <si>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</si>
  <si>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</si>
  <si>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</si>
  <si>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</si>
  <si>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</si>
  <si>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</si>
  <si>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</si>
  <si>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</si>
  <si>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</si>
  <si>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</si>
  <si>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</si>
  <si>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</si>
  <si>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</si>
  <si>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</si>
  <si>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</si>
  <si>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</si>
  <si>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</si>
  <si>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</si>
  <si>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</si>
  <si>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</si>
  <si>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</si>
  <si>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</si>
  <si>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</si>
  <si>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</si>
  <si>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</si>
  <si>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</si>
  <si>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</si>
  <si>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</si>
  <si>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</si>
  <si>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</si>
  <si>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</si>
  <si>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</si>
  <si>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</si>
  <si>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</si>
  <si>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</si>
  <si>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</si>
  <si>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</si>
  <si>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</si>
  <si>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</si>
  <si>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</si>
  <si>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</si>
  <si>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</si>
  <si>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</si>
  <si>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</si>
  <si>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</si>
  <si>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</si>
  <si>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</si>
  <si>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</si>
  <si>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</si>
  <si>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</si>
  <si>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</si>
  <si>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M4413</t>
  </si>
  <si>
    <t>Arame E70S6 para solda MIG/MAG - D = 0,9 mm</t>
  </si>
  <si>
    <t>Descrição</t>
  </si>
  <si>
    <t>Salário (R$)</t>
  </si>
  <si>
    <t>Encargos Totais</t>
  </si>
  <si>
    <t>Custo (R$)</t>
  </si>
  <si>
    <t>Periculosidade/
Insalubridade</t>
  </si>
  <si>
    <t>P9801</t>
  </si>
  <si>
    <t>Ajudante</t>
  </si>
  <si>
    <t>P9802</t>
  </si>
  <si>
    <t>Ajudante especializado</t>
  </si>
  <si>
    <t>P9803</t>
  </si>
  <si>
    <t>Almoxarife</t>
  </si>
  <si>
    <t>P9804</t>
  </si>
  <si>
    <t>Apontador</t>
  </si>
  <si>
    <t>P9805</t>
  </si>
  <si>
    <t>Armador</t>
  </si>
  <si>
    <t>P9806</t>
  </si>
  <si>
    <t>Auxiliar administrativo</t>
  </si>
  <si>
    <t>P9808</t>
  </si>
  <si>
    <t>P9809</t>
  </si>
  <si>
    <t>Encarregado administrativo</t>
  </si>
  <si>
    <t>P9810</t>
  </si>
  <si>
    <t>P9811</t>
  </si>
  <si>
    <t>Encarregado especializado</t>
  </si>
  <si>
    <t>P9812</t>
  </si>
  <si>
    <t>Engenheiro</t>
  </si>
  <si>
    <t>P9814</t>
  </si>
  <si>
    <t>Operacional</t>
  </si>
  <si>
    <t>P9815</t>
  </si>
  <si>
    <t>Jardineiro</t>
  </si>
  <si>
    <t>P9819</t>
  </si>
  <si>
    <t>Engenheiro supervisor</t>
  </si>
  <si>
    <t>P9821</t>
  </si>
  <si>
    <t>Pedreiro</t>
  </si>
  <si>
    <t>P9822</t>
  </si>
  <si>
    <t>Pintor</t>
  </si>
  <si>
    <t>P9823</t>
  </si>
  <si>
    <t>Serralheiro</t>
  </si>
  <si>
    <t>P9824</t>
  </si>
  <si>
    <t>P9825</t>
  </si>
  <si>
    <t>Soldador</t>
  </si>
  <si>
    <t>P9826</t>
  </si>
  <si>
    <t>Chefe setor de finanças</t>
  </si>
  <si>
    <t>P9827</t>
  </si>
  <si>
    <t>Vigia</t>
  </si>
  <si>
    <t>P9830</t>
  </si>
  <si>
    <t>Montador</t>
  </si>
  <si>
    <t>P9833</t>
  </si>
  <si>
    <t>Auxiliar de laboratório</t>
  </si>
  <si>
    <t>P9837</t>
  </si>
  <si>
    <t>Oceanógrafo</t>
  </si>
  <si>
    <t>P9840</t>
  </si>
  <si>
    <t>Encarregado geral</t>
  </si>
  <si>
    <t>P9842</t>
  </si>
  <si>
    <t>Faxineiro</t>
  </si>
  <si>
    <t>P9843</t>
  </si>
  <si>
    <t>Operador de equipamento leve</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</si>
  <si>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</si>
  <si>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</si>
  <si>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</si>
  <si>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</si>
  <si>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</si>
  <si>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</si>
  <si>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</si>
  <si>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</si>
  <si>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</si>
  <si>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</si>
  <si>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</si>
  <si>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</si>
  <si>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</si>
  <si>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</si>
  <si>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</si>
  <si>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</si>
  <si>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</si>
  <si>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</si>
  <si>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</si>
  <si>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</si>
  <si>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</si>
  <si>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</si>
  <si>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</si>
  <si>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</si>
  <si>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</si>
  <si>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</si>
  <si>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</si>
  <si>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</si>
  <si>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</si>
  <si>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</si>
  <si>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</si>
  <si>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</si>
  <si>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</si>
  <si>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</si>
  <si>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</si>
  <si>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</si>
  <si>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</si>
  <si>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</si>
  <si>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</si>
  <si>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</si>
  <si>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</si>
  <si>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</si>
  <si>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</si>
  <si>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</si>
  <si>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</si>
  <si>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</si>
  <si>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</si>
  <si>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</si>
  <si>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</si>
  <si>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</si>
  <si>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</si>
  <si>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</si>
  <si>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</si>
  <si>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</si>
  <si>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</si>
  <si>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</si>
  <si>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</si>
  <si>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</si>
  <si>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</si>
  <si>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</si>
  <si>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</si>
  <si>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</si>
  <si>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</si>
  <si>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</si>
  <si>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</si>
  <si>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</si>
  <si>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</si>
  <si>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</si>
  <si>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</si>
  <si>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</si>
  <si>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</si>
  <si>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</si>
  <si>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</si>
  <si>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</si>
  <si>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</si>
  <si>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</si>
  <si>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</si>
  <si>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</si>
  <si>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</si>
  <si>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</si>
  <si>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</si>
  <si>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</si>
  <si>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</si>
  <si>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</si>
  <si>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P9913</t>
  </si>
  <si>
    <t>Draguista</t>
  </si>
  <si>
    <t>P9915</t>
  </si>
  <si>
    <t>Maquinista</t>
  </si>
  <si>
    <t>P9916</t>
  </si>
  <si>
    <t>Encarregado de conservação rodoviária</t>
  </si>
  <si>
    <t>P9920</t>
  </si>
  <si>
    <t>Mestre fluvial</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</si>
  <si>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</si>
  <si>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</si>
  <si>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</si>
  <si>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</si>
  <si>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</si>
  <si>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</si>
  <si>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</si>
  <si>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</si>
  <si>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</si>
  <si>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</si>
  <si>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</si>
  <si>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Frentista de túnel com periculosidade</t>
  </si>
  <si>
    <t>P9930</t>
  </si>
  <si>
    <t>Eletricista com periculosidade</t>
  </si>
  <si>
    <t>P9931</t>
  </si>
  <si>
    <t>Operador de equipamento de mergulho</t>
  </si>
  <si>
    <t>P9932</t>
  </si>
  <si>
    <t>Operador de equipamento pesado com periculosidade</t>
  </si>
  <si>
    <t>P9933</t>
  </si>
  <si>
    <t>Supervisor de mergulho raso</t>
  </si>
  <si>
    <t>P9934</t>
  </si>
  <si>
    <t>Motorista de veículo especial com periculosidade</t>
  </si>
  <si>
    <t>P9938</t>
  </si>
  <si>
    <t>Operador de equipamento leve com periculosidade</t>
  </si>
  <si>
    <t>P9939</t>
  </si>
  <si>
    <t>Operador de equipamento leve com insalubridade</t>
  </si>
  <si>
    <t>P9942</t>
  </si>
  <si>
    <t>Marinheiro de convés com periculosidade</t>
  </si>
  <si>
    <t>P9944</t>
  </si>
  <si>
    <t>Operador de equipamento especial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</si>
  <si>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</si>
  <si>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</si>
  <si>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</si>
  <si>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</si>
  <si>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</si>
  <si>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</si>
  <si>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</si>
  <si>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</si>
  <si>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</si>
  <si>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</si>
  <si>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</si>
  <si>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</si>
  <si>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</si>
  <si>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</si>
  <si>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</si>
  <si>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</si>
  <si>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</si>
  <si>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</si>
  <si>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</si>
  <si>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</si>
  <si>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</si>
  <si>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</si>
  <si>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</si>
  <si>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</si>
  <si>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Valor de Aquisição (R$)</t>
  </si>
  <si>
    <t>Depreciação (R$/h)</t>
  </si>
  <si>
    <t>Oportunidade de Capital (R$/h)</t>
  </si>
  <si>
    <t>Seguros e Impostos (R$/h)</t>
  </si>
  <si>
    <t>Manutenção (R$/h)</t>
  </si>
  <si>
    <t>Operação (R$/h)</t>
  </si>
  <si>
    <t>Mão de Obra de Operação (R$/h)</t>
  </si>
  <si>
    <t>Custo Produtivo (R$/h)</t>
  </si>
  <si>
    <t>Custo Improdutivo (R$/h)</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</si>
  <si>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</si>
  <si>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</si>
  <si>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</si>
  <si>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</si>
  <si>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</si>
  <si>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</si>
  <si>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</si>
  <si>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</si>
  <si>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</si>
  <si>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</si>
  <si>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</si>
  <si>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</si>
  <si>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</si>
  <si>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</si>
  <si>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</si>
  <si>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</si>
  <si>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</si>
  <si>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</si>
  <si>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</si>
  <si>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</si>
  <si>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</si>
  <si>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</si>
  <si>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</si>
  <si>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</si>
  <si>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</si>
  <si>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</si>
  <si>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</si>
  <si>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- 129,40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</si>
  <si>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</si>
  <si>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</si>
  <si>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</si>
  <si>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</si>
  <si>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</si>
  <si>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</si>
  <si>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</si>
  <si>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</si>
  <si>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</si>
  <si>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</si>
  <si>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E9025</t>
  </si>
  <si>
    <t>Conjunto bomba e macaco hidráulico para protensão com capacidade de 7.000 kN - 15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</si>
  <si>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</si>
  <si>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</si>
  <si>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</si>
  <si>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</si>
  <si>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</si>
  <si>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</si>
  <si>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</si>
  <si>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</si>
  <si>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</si>
  <si>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</si>
  <si>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</si>
  <si>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</si>
  <si>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</si>
  <si>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</si>
  <si>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</si>
  <si>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</si>
  <si>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</si>
  <si>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</si>
  <si>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</si>
  <si>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</si>
  <si>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</si>
  <si>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</si>
  <si>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</si>
  <si>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</si>
  <si>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</si>
  <si>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</si>
  <si>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</si>
  <si>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</si>
  <si>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</si>
  <si>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</si>
  <si>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</si>
  <si>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</si>
  <si>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</si>
  <si>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</si>
  <si>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</si>
  <si>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</si>
  <si>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</si>
  <si>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</si>
  <si>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</si>
  <si>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</si>
  <si>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</si>
  <si>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</si>
  <si>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</si>
  <si>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</si>
  <si>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</si>
  <si>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</si>
  <si>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</si>
  <si>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</si>
  <si>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</si>
  <si>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</si>
  <si>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</si>
  <si>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</si>
  <si>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</si>
  <si>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</si>
  <si>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</si>
  <si>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</si>
  <si>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</si>
  <si>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</si>
  <si>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</si>
  <si>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</si>
  <si>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</si>
  <si>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</si>
  <si>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</si>
  <si>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</si>
  <si>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</si>
  <si>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</si>
  <si>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</si>
  <si>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</si>
  <si>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E9065</t>
  </si>
  <si>
    <t>Carro controle ferroviário - 186 kW</t>
  </si>
  <si>
    <t>E9066</t>
  </si>
  <si>
    <t>Grupo gerador - 14 kVA</t>
  </si>
  <si>
    <t>E9067</t>
  </si>
  <si>
    <t>Veículo ferroviário para capina química com capacidade de 12.000 l - 115 kW</t>
  </si>
  <si>
    <t>E9069</t>
  </si>
  <si>
    <t>Vibrador de imersão para concreto - 4,10 kW</t>
  </si>
  <si>
    <t>E9070</t>
  </si>
  <si>
    <t>Ponte rolante com capacidade de 5 t e vão de até 15 m - 10 kW</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</si>
  <si>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</si>
  <si>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</si>
  <si>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</si>
  <si>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</si>
  <si>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</si>
  <si>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</si>
  <si>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</si>
  <si>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</si>
  <si>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</si>
  <si>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</si>
  <si>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</si>
  <si>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</si>
  <si>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</si>
  <si>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</si>
  <si>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</si>
  <si>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</si>
  <si>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</si>
  <si>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</si>
  <si>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</si>
  <si>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</si>
  <si>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</si>
  <si>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</si>
  <si>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</si>
  <si>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</si>
  <si>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</si>
  <si>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</si>
  <si>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</si>
  <si>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</si>
  <si>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</si>
  <si>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</si>
  <si>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</si>
  <si>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</si>
  <si>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</si>
  <si>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</si>
  <si>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</si>
  <si>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</si>
  <si>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</si>
  <si>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</si>
  <si>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</si>
  <si>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</si>
  <si>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</si>
  <si>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</si>
  <si>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</si>
  <si>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</si>
  <si>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</si>
  <si>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</si>
  <si>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</si>
  <si>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</si>
  <si>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</si>
  <si>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</si>
  <si>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</si>
  <si>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</si>
  <si>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</si>
  <si>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</si>
  <si>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</si>
  <si>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</si>
  <si>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</si>
  <si>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</si>
  <si>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</si>
  <si>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</si>
  <si>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</si>
  <si>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</si>
  <si>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</si>
  <si>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</si>
  <si>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</si>
  <si>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</si>
  <si>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</si>
  <si>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</si>
  <si>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</si>
  <si>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</si>
  <si>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</si>
  <si>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</si>
  <si>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</si>
  <si>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</si>
  <si>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</si>
  <si>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</si>
  <si>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</si>
  <si>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</si>
  <si>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</si>
  <si>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</si>
  <si>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</si>
  <si>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</si>
  <si>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</si>
  <si>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</si>
  <si>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</si>
  <si>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</si>
  <si>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</si>
  <si>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</si>
  <si>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</si>
  <si>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</si>
  <si>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</si>
  <si>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</si>
  <si>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</si>
  <si>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</si>
  <si>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</si>
  <si>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</si>
  <si>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</si>
  <si>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</si>
  <si>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</si>
  <si>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</si>
  <si>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</si>
  <si>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</si>
  <si>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</si>
  <si>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</si>
  <si>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</si>
  <si>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</si>
  <si>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</si>
  <si>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</si>
  <si>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</si>
  <si>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</si>
  <si>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</si>
  <si>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</si>
  <si>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</si>
  <si>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</si>
  <si>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</si>
  <si>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</si>
  <si>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</si>
  <si>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</si>
  <si>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</si>
  <si>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</si>
  <si>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</si>
  <si>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</si>
  <si>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</si>
  <si>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</si>
  <si>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</si>
  <si>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</si>
  <si>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</si>
  <si>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</si>
  <si>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</si>
  <si>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</si>
  <si>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</si>
  <si>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</si>
  <si>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</si>
  <si>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</si>
  <si>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</si>
  <si>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</si>
  <si>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E9231</t>
  </si>
  <si>
    <t>Maçarico lança-chamas a gás liquefeito de petróleo (GLP)</t>
  </si>
  <si>
    <t>E9242</t>
  </si>
  <si>
    <t>Estação transmissora de superfície para televisionamento</t>
  </si>
  <si>
    <t>E9243</t>
  </si>
  <si>
    <t>E9244</t>
  </si>
  <si>
    <t>Estação transmissora de superfície para comunicação sem fio</t>
  </si>
  <si>
    <t>E9245</t>
  </si>
  <si>
    <t>Estação transmissora de superfície para comunicação com fio</t>
  </si>
  <si>
    <t>E9246</t>
  </si>
  <si>
    <t>Painel de controle de ar com manômetros e pneufatômetros</t>
  </si>
  <si>
    <t>E9247</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</si>
  <si>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</si>
  <si>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</si>
  <si>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</si>
  <si>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</si>
  <si>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</si>
  <si>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</si>
  <si>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</si>
  <si>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</si>
  <si>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</si>
  <si>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</si>
  <si>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</si>
  <si>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</si>
  <si>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</si>
  <si>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</si>
  <si>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</si>
  <si>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</si>
  <si>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</si>
  <si>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</si>
  <si>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</si>
  <si>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</si>
  <si>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</si>
  <si>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</si>
  <si>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</si>
  <si>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</si>
  <si>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</si>
  <si>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</si>
  <si>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</si>
  <si>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</si>
  <si>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</si>
  <si>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</si>
  <si>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</si>
  <si>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</si>
  <si>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</si>
  <si>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</si>
  <si>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</si>
  <si>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</si>
  <si>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</si>
  <si>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</si>
  <si>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</si>
  <si>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</si>
  <si>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</si>
  <si>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</si>
  <si>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</si>
  <si>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</si>
  <si>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</si>
  <si>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</si>
  <si>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</si>
  <si>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</si>
  <si>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</si>
  <si>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</si>
  <si>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</si>
  <si>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</si>
  <si>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</si>
  <si>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 xml:space="preserve">Retroescavadeira de pneus - capacidade da caçamba da pá-carregadeira de 0,76 m³ e da retroescavadeira de 0,29 m³ - 58 kW </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</si>
  <si>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</si>
  <si>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</si>
  <si>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</si>
  <si>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</si>
  <si>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</si>
  <si>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</si>
  <si>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</si>
  <si>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</si>
  <si>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</si>
  <si>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</si>
  <si>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</si>
  <si>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</si>
  <si>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</si>
  <si>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</si>
  <si>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</si>
  <si>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</si>
  <si>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</si>
  <si>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</si>
  <si>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</si>
  <si>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</si>
  <si>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</si>
  <si>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</si>
  <si>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</si>
  <si>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E9544</t>
  </si>
  <si>
    <t>Vassoura mecânica rebocável com largura de 2,44 m</t>
  </si>
  <si>
    <t>E9545</t>
  </si>
  <si>
    <t>Vibroacabadora de asfalto sobre esteiras - 82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</si>
  <si>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</si>
  <si>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</si>
  <si>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</si>
  <si>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</si>
  <si>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</si>
  <si>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</si>
  <si>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</si>
  <si>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</si>
  <si>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</si>
  <si>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</si>
  <si>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</si>
  <si>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</si>
  <si>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</si>
  <si>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</si>
  <si>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</si>
  <si>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</si>
  <si>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</si>
  <si>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</si>
  <si>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</si>
  <si>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</si>
  <si>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</si>
  <si>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</si>
  <si>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</si>
  <si>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</si>
  <si>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</si>
  <si>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</si>
  <si>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</si>
  <si>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</si>
  <si>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</si>
  <si>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</si>
  <si>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</si>
  <si>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</si>
  <si>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</si>
  <si>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</si>
  <si>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</si>
  <si>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</si>
  <si>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</si>
  <si>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</si>
  <si>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</si>
  <si>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</si>
  <si>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</si>
  <si>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</si>
  <si>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</si>
  <si>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</si>
  <si>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</si>
  <si>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</si>
  <si>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</si>
  <si>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</si>
  <si>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</si>
  <si>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</si>
  <si>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</si>
  <si>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</si>
  <si>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</si>
  <si>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</si>
  <si>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</si>
  <si>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</si>
  <si>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</si>
  <si>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</si>
  <si>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</si>
  <si>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</si>
  <si>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</si>
  <si>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</si>
  <si>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</si>
  <si>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</si>
  <si>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</si>
  <si>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</si>
  <si>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</si>
  <si>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</si>
  <si>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</si>
  <si>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</si>
  <si>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</si>
  <si>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</si>
  <si>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</si>
  <si>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</si>
  <si>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</si>
  <si>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</si>
  <si>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</si>
  <si>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</si>
  <si>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</si>
  <si>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</si>
  <si>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</si>
  <si>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</si>
  <si>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</si>
  <si>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</si>
  <si>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</si>
  <si>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</si>
  <si>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</si>
  <si>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</si>
  <si>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</si>
  <si>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</si>
  <si>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</si>
  <si>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</si>
  <si>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E9613</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</si>
  <si>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</si>
  <si>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</si>
  <si>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</si>
  <si>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</si>
  <si>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</si>
  <si>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</si>
  <si>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</si>
  <si>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</si>
  <si>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</si>
  <si>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</si>
  <si>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</si>
  <si>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</si>
  <si>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</si>
  <si>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</si>
  <si>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</si>
  <si>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</si>
  <si>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</si>
  <si>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</si>
  <si>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</si>
  <si>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</si>
  <si>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</si>
  <si>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</si>
  <si>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</si>
  <si>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</si>
  <si>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</si>
  <si>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</si>
  <si>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</si>
  <si>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</si>
  <si>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</si>
  <si>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</si>
  <si>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</si>
  <si>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</si>
  <si>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</si>
  <si>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</si>
  <si>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</si>
  <si>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</si>
  <si>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</si>
  <si>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</si>
  <si>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</si>
  <si>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</si>
  <si>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</si>
  <si>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</si>
  <si>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</si>
  <si>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</si>
  <si>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</si>
  <si>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</si>
  <si>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</si>
  <si>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</si>
  <si>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</si>
  <si>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</si>
  <si>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</si>
  <si>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</si>
  <si>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</si>
  <si>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</si>
  <si>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</si>
  <si>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</si>
  <si>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</si>
  <si>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</si>
  <si>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</si>
  <si>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</si>
  <si>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</si>
  <si>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</si>
  <si>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</si>
  <si>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</si>
  <si>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</si>
  <si>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</si>
  <si>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</si>
  <si>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</si>
  <si>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</si>
  <si>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</si>
  <si>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</si>
  <si>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</si>
  <si>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</si>
  <si>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</si>
  <si>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</si>
  <si>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</si>
  <si>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</si>
  <si>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</si>
  <si>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</si>
  <si>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</si>
  <si>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</si>
  <si>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</si>
  <si>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</si>
  <si>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</si>
  <si>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</si>
  <si>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</si>
  <si>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</si>
  <si>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</si>
  <si>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</si>
  <si>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</si>
  <si>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</si>
  <si>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</si>
  <si>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</si>
  <si>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</si>
  <si>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</si>
  <si>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</si>
  <si>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</si>
  <si>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</si>
  <si>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</si>
  <si>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</si>
  <si>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- 455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</si>
  <si>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</si>
  <si>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</si>
  <si>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</si>
  <si>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</si>
  <si>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</si>
  <si>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</si>
  <si>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</si>
  <si>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</si>
  <si>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</si>
  <si>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</si>
  <si>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</si>
  <si>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</si>
  <si>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</si>
  <si>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</si>
  <si>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</si>
  <si>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</si>
  <si>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</si>
  <si>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</si>
  <si>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</si>
  <si>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1,68 m - 45,50 kW</t>
  </si>
  <si>
    <t>E9699</t>
  </si>
  <si>
    <t>Trituradora de galhos e troncos rebocável com capacidade de até 350 mm de diâmetro com guincho - 96,94 kW</t>
  </si>
  <si>
    <t>E9700</t>
  </si>
  <si>
    <t>Fresadora a frio - 155 kW</t>
  </si>
  <si>
    <t>E9703</t>
  </si>
  <si>
    <t>Fábrica de pré-moldado de concreto para mourão - 2,20 kW</t>
  </si>
  <si>
    <t>E9704</t>
  </si>
  <si>
    <t>Batelão sem propulsão montado na obra com capacidade de 66 m³</t>
  </si>
  <si>
    <t>E9705</t>
  </si>
  <si>
    <t>Misturador de lama bentonítica - 4 kW</t>
  </si>
  <si>
    <t>E9706</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</si>
  <si>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</si>
  <si>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</si>
  <si>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</si>
  <si>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</si>
  <si>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</si>
  <si>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</si>
  <si>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</si>
  <si>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</si>
  <si>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</si>
  <si>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</si>
  <si>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</si>
  <si>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</si>
  <si>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</si>
  <si>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E9718</t>
  </si>
  <si>
    <t>Pórtico duplo de descarga e posicionamento de dormente - 89 kW</t>
  </si>
  <si>
    <t>E9720</t>
  </si>
  <si>
    <t>Conjunto bomba e macaco hidráulico para protensão com capacidade de 250 kN - 3,70 kW</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</si>
  <si>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</si>
  <si>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</si>
  <si>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</si>
  <si>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</si>
  <si>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</si>
  <si>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</si>
  <si>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</si>
  <si>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</si>
  <si>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</si>
  <si>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</si>
  <si>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</si>
  <si>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</si>
  <si>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</si>
  <si>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</si>
  <si>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</si>
  <si>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</si>
  <si>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</si>
  <si>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</si>
  <si>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</si>
  <si>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</si>
  <si>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</si>
  <si>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</si>
  <si>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</si>
  <si>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</si>
  <si>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</si>
  <si>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</si>
  <si>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</si>
  <si>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</si>
  <si>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</si>
  <si>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</si>
  <si>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</si>
  <si>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</si>
  <si>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</si>
  <si>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</si>
  <si>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</si>
  <si>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</si>
  <si>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</si>
  <si>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</si>
  <si>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</si>
  <si>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</si>
  <si>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</si>
  <si>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</si>
  <si>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</si>
  <si>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</si>
  <si>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</si>
  <si>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</si>
  <si>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</si>
  <si>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</si>
  <si>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</si>
  <si>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E9754</t>
  </si>
  <si>
    <t>Grupo gerador - 68 kVA</t>
  </si>
  <si>
    <t>E9755</t>
  </si>
  <si>
    <t>Bomba de alta pressão para jet grouting de até 45 MPa - 150 kW</t>
  </si>
  <si>
    <t>E9756</t>
  </si>
  <si>
    <t>Calandra para chapas de aço até 25 mm - 22 kW</t>
  </si>
  <si>
    <t>E9758</t>
  </si>
  <si>
    <t>Vibroacabadora de asfalto sobre pneus - 82 kW</t>
  </si>
  <si>
    <t>E9761</t>
  </si>
  <si>
    <t>Guincho de coluna com capacidade de 200 kg - 0,92 kW</t>
  </si>
  <si>
    <t>E9762</t>
  </si>
  <si>
    <t>Rolo compactador de pneus autopropelido de 27 t - 85 kW</t>
  </si>
  <si>
    <t>E9763</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</si>
  <si>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</si>
  <si>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</si>
  <si>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</si>
  <si>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</si>
  <si>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</si>
  <si>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</si>
  <si>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</si>
  <si>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</si>
  <si>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</si>
  <si>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</si>
  <si>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</si>
  <si>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</si>
  <si>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</si>
  <si>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</si>
  <si>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</si>
  <si>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</si>
  <si>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</si>
  <si>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</si>
  <si>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</si>
  <si>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</si>
  <si>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</si>
  <si>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</si>
  <si>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</si>
  <si>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</si>
  <si>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</si>
  <si>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</si>
  <si>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- 174 kVA</t>
  </si>
  <si>
    <t>E9777</t>
  </si>
  <si>
    <t>Extrusora de barreira de concreto - 74 kW</t>
  </si>
  <si>
    <t>E9778</t>
  </si>
  <si>
    <t>Grupo gerador - 338 kVA</t>
  </si>
  <si>
    <t>E9779</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</si>
  <si>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</si>
  <si>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</si>
  <si>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</si>
  <si>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</si>
  <si>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</si>
  <si>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</si>
  <si>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</si>
  <si>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</si>
  <si>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</si>
  <si>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Guindaste móvel sobre pneus com 2 eixos com capacidade máxima de 55 t - 186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</si>
  <si>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</si>
  <si>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</si>
  <si>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</si>
  <si>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</si>
  <si>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</si>
  <si>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</si>
  <si>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</si>
  <si>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</si>
  <si>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</si>
  <si>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</si>
  <si>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</si>
  <si>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</si>
  <si>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</si>
  <si>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</si>
  <si>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</si>
  <si>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</si>
  <si>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</si>
  <si>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</si>
  <si>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</si>
  <si>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</si>
  <si>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</si>
  <si>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</si>
  <si>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</si>
  <si>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</si>
  <si>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</si>
  <si>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</si>
  <si>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</si>
  <si>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</si>
  <si>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</si>
  <si>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</si>
  <si>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</si>
  <si>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</si>
  <si>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</si>
  <si>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</si>
  <si>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</si>
  <si>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</si>
  <si>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</si>
  <si>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</si>
  <si>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</si>
  <si>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</si>
  <si>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</si>
  <si>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</si>
  <si>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</si>
  <si>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</si>
  <si>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</si>
  <si>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</si>
  <si>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</si>
  <si>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</si>
  <si>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</si>
  <si>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</si>
  <si>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</si>
  <si>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</si>
  <si>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</si>
  <si>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</si>
  <si>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</si>
  <si>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</si>
  <si>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</si>
  <si>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</si>
  <si>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</si>
  <si>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</si>
  <si>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</si>
  <si>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</si>
  <si>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</si>
  <si>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</si>
  <si>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</si>
  <si>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</si>
  <si>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</si>
  <si>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</si>
  <si>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</si>
  <si>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</si>
  <si>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</si>
  <si>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</si>
  <si>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</si>
  <si>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</si>
  <si>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</si>
  <si>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</si>
  <si>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</si>
  <si>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</si>
  <si>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</si>
  <si>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</si>
  <si>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</si>
  <si>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</si>
  <si>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</si>
  <si>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</si>
  <si>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</si>
  <si>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</si>
  <si>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</si>
  <si>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A9316</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</si>
  <si>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</si>
  <si>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</si>
  <si>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</si>
  <si>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</si>
  <si>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</si>
  <si>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</si>
  <si>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</si>
  <si>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</si>
  <si>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</si>
  <si>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</si>
  <si>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</si>
  <si>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</si>
  <si>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</si>
  <si>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</si>
  <si>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</si>
  <si>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</si>
  <si>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</si>
  <si>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</si>
  <si>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</si>
  <si>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</si>
  <si>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</si>
  <si>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</si>
  <si>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</si>
  <si>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</si>
  <si>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</si>
  <si>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</si>
  <si>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</si>
  <si>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</si>
  <si>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</si>
  <si>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</si>
  <si>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</si>
  <si>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</si>
  <si>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</si>
  <si>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</si>
  <si>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</si>
  <si>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</si>
  <si>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</si>
  <si>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</si>
  <si>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</si>
  <si>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</si>
  <si>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</si>
  <si>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</si>
  <si>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</si>
  <si>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</si>
  <si>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</si>
  <si>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</si>
  <si>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</si>
  <si>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</si>
  <si>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</si>
  <si>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</si>
  <si>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</si>
  <si>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</si>
  <si>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</si>
  <si>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</si>
  <si>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</si>
  <si>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</si>
  <si>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</si>
  <si>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</si>
  <si>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</si>
  <si>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</si>
  <si>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</si>
  <si>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</si>
  <si>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</si>
  <si>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</si>
  <si>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A9317</t>
  </si>
  <si>
    <t>Caminhão plataforma 8 x 2, PBT 29.000 kg e distância entre eixos 4,8 m - 188 kW - motorista de veículo especial</t>
  </si>
  <si>
    <t>A9345</t>
  </si>
  <si>
    <t>Caçamba basculante estanque com capacidade de 14 m³</t>
  </si>
  <si>
    <t>E9579</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</si>
  <si>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</si>
  <si>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</si>
  <si>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</si>
  <si>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</si>
  <si>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</si>
  <si>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</si>
  <si>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</si>
  <si>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</si>
  <si>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</si>
  <si>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</si>
  <si>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</si>
  <si>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</si>
  <si>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</si>
  <si>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</si>
  <si>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</si>
  <si>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</si>
  <si>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</si>
  <si>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</si>
  <si>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</si>
  <si>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</si>
  <si>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</si>
  <si>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</si>
  <si>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</si>
  <si>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</si>
  <si>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</si>
  <si>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</si>
  <si>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</si>
  <si>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</si>
  <si>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</si>
  <si>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</si>
  <si>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</si>
  <si>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</si>
  <si>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</si>
  <si>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</si>
  <si>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</si>
  <si>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</si>
  <si>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</si>
  <si>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</si>
  <si>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</si>
  <si>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</si>
  <si>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</si>
  <si>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</si>
  <si>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</si>
  <si>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</si>
  <si>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</si>
  <si>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</si>
  <si>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</si>
  <si>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</si>
  <si>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</si>
  <si>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</si>
  <si>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</si>
  <si>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</si>
  <si>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</si>
  <si>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</si>
  <si>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</si>
  <si>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</si>
  <si>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</si>
  <si>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</si>
  <si>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</si>
  <si>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</si>
  <si>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</si>
  <si>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</si>
  <si>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</si>
  <si>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</si>
  <si>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</si>
  <si>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</si>
  <si>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</si>
  <si>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E9672</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</si>
  <si>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</si>
  <si>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</si>
  <si>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</si>
  <si>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</si>
  <si>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</si>
  <si>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</si>
  <si>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</si>
  <si>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</si>
  <si>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</si>
  <si>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</si>
  <si>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</si>
  <si>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</si>
  <si>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</si>
  <si>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</si>
  <si>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</si>
  <si>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</si>
  <si>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</si>
  <si>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</si>
  <si>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</si>
  <si>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</si>
  <si>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</si>
  <si>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</si>
  <si>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</si>
  <si>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</si>
  <si>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</si>
  <si>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</si>
  <si>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</si>
  <si>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</si>
  <si>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</si>
  <si>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</si>
  <si>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</si>
  <si>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</si>
  <si>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</si>
  <si>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</si>
  <si>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</si>
  <si>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</si>
  <si>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</si>
  <si>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</si>
  <si>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</si>
  <si>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</si>
  <si>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</si>
  <si>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</si>
  <si>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</si>
  <si>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</si>
  <si>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</si>
  <si>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</si>
  <si>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</si>
  <si>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</si>
  <si>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</si>
  <si>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FÓRMULA DE TRANSPORTE (R$/T)</t>
  </si>
  <si>
    <t>(i)</t>
  </si>
  <si>
    <t>(j)</t>
  </si>
  <si>
    <t>(k)</t>
  </si>
  <si>
    <t xml:space="preserve">DESCRIÇÃO </t>
  </si>
  <si>
    <t xml:space="preserve">UNIDADE </t>
  </si>
  <si>
    <t>SALÁRIO BASE = R$ 1.320,00</t>
  </si>
  <si>
    <t>ENCARGOS SOCIAIS = 141,67%</t>
  </si>
  <si>
    <t>PADRÃO SALARIAL</t>
  </si>
  <si>
    <t>SALÁRIO HORA</t>
  </si>
  <si>
    <t>Calceteiro</t>
  </si>
  <si>
    <t>Cancheiro</t>
  </si>
  <si>
    <t>Classificador de madeira</t>
  </si>
  <si>
    <t>Equipe Carreta Perfuração</t>
  </si>
  <si>
    <t>Equipe Usina Asfalto</t>
  </si>
  <si>
    <t>Equipe Usina Solos B. Graduada</t>
  </si>
  <si>
    <t>Equipe Usina Solos c/dosador asfalto</t>
  </si>
  <si>
    <t>Equipe Usina Solos c/dosador cimento</t>
  </si>
  <si>
    <t>Marroeiro</t>
  </si>
  <si>
    <t>Marteleteiro</t>
  </si>
  <si>
    <t>Motorista transp. asfalto</t>
  </si>
  <si>
    <t>Motorista veículo leve</t>
  </si>
  <si>
    <t>Motorista veículo médio</t>
  </si>
  <si>
    <t>Motorista veículo pesado</t>
  </si>
  <si>
    <t>Operador da leve</t>
  </si>
  <si>
    <t>Operador da pesada</t>
  </si>
  <si>
    <t>Operador de equipamentos manuais</t>
  </si>
  <si>
    <t>Pré-marcador (Sinalização)</t>
  </si>
  <si>
    <t>SALÁRIO HORA = R$ 6,00</t>
  </si>
  <si>
    <t xml:space="preserve">DESCRIÇÃO DO SERVIÇO </t>
  </si>
  <si>
    <t xml:space="preserve">CUSTO EXECUÇÃO </t>
  </si>
  <si>
    <t>CUSTO SUB-SERVIÇO</t>
  </si>
  <si>
    <t>DESCRIÇÃO DO EQUIPAMENTO</t>
  </si>
  <si>
    <t>CT</t>
  </si>
  <si>
    <t>POT</t>
  </si>
  <si>
    <t>V.UT.</t>
  </si>
  <si>
    <t>H/ANO</t>
  </si>
  <si>
    <t>AQUISIÇÃO</t>
  </si>
  <si>
    <t>COEF.</t>
  </si>
  <si>
    <t>COMBUST.</t>
  </si>
  <si>
    <t>DEP.JUROS</t>
  </si>
  <si>
    <t>MANUT.</t>
  </si>
  <si>
    <t>M.OBRA</t>
  </si>
  <si>
    <t>RESID.</t>
  </si>
  <si>
    <t>HORA PROD.</t>
  </si>
  <si>
    <t>IMPROD.</t>
  </si>
  <si>
    <t>Equipamento aplicação termoplástico Spray/ Extrusão</t>
  </si>
  <si>
    <t>Grupo gerador  40 KVA</t>
  </si>
  <si>
    <t>TAXA DE JUROS = 6,00%</t>
  </si>
  <si>
    <t>COTAÇÕES DE MERCADO</t>
  </si>
  <si>
    <t>EMPRESA</t>
  </si>
  <si>
    <t>DATA DA COTAÇÃO</t>
  </si>
  <si>
    <t>E-MAIL</t>
  </si>
  <si>
    <t>TELEFONE</t>
  </si>
  <si>
    <t>técnico@legnet.eng.br</t>
  </si>
  <si>
    <t>LEGNET ENGENHARIA LTDA</t>
  </si>
  <si>
    <t>ITAÚBA - INCORPORAÇÕES E CONSTRUÇOES LTDA</t>
  </si>
  <si>
    <t>(41) 3353-7162</t>
  </si>
  <si>
    <t>(41) 3366-5050</t>
  </si>
  <si>
    <t>itauba@itauba.eng.br</t>
  </si>
  <si>
    <t>COT-CANT-002</t>
  </si>
  <si>
    <t>CUSTO TOTAL:</t>
  </si>
  <si>
    <t>SANEPAR</t>
  </si>
  <si>
    <t>atendimentoaocliente@sanepar.com.br</t>
  </si>
  <si>
    <t>0800-200-0115</t>
  </si>
  <si>
    <t>COT-CANT-003</t>
  </si>
  <si>
    <t>MÊS</t>
  </si>
  <si>
    <t>OI</t>
  </si>
  <si>
    <t>oiemail@oi.com.br</t>
  </si>
  <si>
    <t>0800 031 8000</t>
  </si>
  <si>
    <t>CLARO</t>
  </si>
  <si>
    <t>minhaconta@minhaclaro.com.br</t>
  </si>
  <si>
    <t>0800 701 0180</t>
  </si>
  <si>
    <t>TIM</t>
  </si>
  <si>
    <t>ouvidoria.tim@timbrasil.com.br</t>
  </si>
  <si>
    <t>0800 555 1020</t>
  </si>
  <si>
    <t>INSTRUÇÕES ÀS LICITANTES</t>
  </si>
  <si>
    <t>1. QUANTO AS CORES UTILIZADAS NAS ABAS DESTE ARQUIVO</t>
  </si>
  <si>
    <t>PLANILHA DE INSTRUÇÕES</t>
  </si>
  <si>
    <t>PLANILHAS ORÇAMENTÁRIAS OFICIAIS PADRÃO AMEP</t>
  </si>
  <si>
    <t>PLANILHAS DE COMPOSIÇÕES DE CUSTOS UNITÁRIOS - CCU</t>
  </si>
  <si>
    <t>PLANILHA DE CUSTOS DE COTAÇÕES DE MERCADO</t>
  </si>
  <si>
    <t>PLANILHA DE CÁLCULO DE DISTÂNCIAS UTILIZADAS NO ORÇAMENTO</t>
  </si>
  <si>
    <t>2. QUANTO AS BASES DE REFERÊNCIAS DE CUSTOS UTILIZADAS</t>
  </si>
  <si>
    <t>3. QUANTO AO REGIME DA FOLHA DE PAGAMENTO DESTA VERSÃO</t>
  </si>
  <si>
    <t>4. QUANTO A COMPOSIÇÃO DA TAXA DE BENEFÍCIOS E DESPESAS INDIRETAS - BDI</t>
  </si>
  <si>
    <t>ELABORADA EM CONFORMIDADE COM O ACÓRDÃO 2622/2013 DO TRIBUNAL DE CONTAS DA UNIÃO PARA A TIPOLOGIA DE OBRA DE CONSTRUÇÃO DE RODOVIAS E FERROVIAS</t>
  </si>
  <si>
    <t>5. QUANTO A FORMA DE APLICAÇÃO DO DESCONTO</t>
  </si>
  <si>
    <t>LINEAR</t>
  </si>
  <si>
    <t>CCU-ADM-001</t>
  </si>
  <si>
    <t>CCU-ADM-002</t>
  </si>
  <si>
    <t>CCU-ADM-003</t>
  </si>
  <si>
    <t>CCU-ADM-004</t>
  </si>
  <si>
    <t>PLACA DE OBRA</t>
  </si>
  <si>
    <t>Ferrmentas</t>
  </si>
  <si>
    <t xml:space="preserve"> (D) Produção da equipe</t>
  </si>
  <si>
    <t>CCU-MO-001</t>
  </si>
  <si>
    <t>CCU-MO-002</t>
  </si>
  <si>
    <t>COMPOSIÇÃO DE CUSTO UNITÁRIO - AMEP</t>
  </si>
  <si>
    <t>CCU-CANT-001</t>
  </si>
  <si>
    <t>CCU-CANT-002</t>
  </si>
  <si>
    <t>CCU-CANT-003</t>
  </si>
  <si>
    <t>CCU-CANT-004</t>
  </si>
  <si>
    <t>CCU-CANT-005</t>
  </si>
  <si>
    <t>CCU-CANT-008</t>
  </si>
  <si>
    <t>CCU-CANT-009</t>
  </si>
  <si>
    <t>CCU-CANT-012</t>
  </si>
  <si>
    <t>CCU-CANT-013</t>
  </si>
  <si>
    <t>COT-CANT-001</t>
  </si>
  <si>
    <t>KWH</t>
  </si>
  <si>
    <t>REFORÇO DE VIGA METÁLICA, FORNECIMENTO E INSTALAÇÃO</t>
  </si>
  <si>
    <t>BASEADA NA COMPOSIÇÃO N. 5605882 - DNIT - Database 10/2023</t>
  </si>
  <si>
    <t xml:space="preserve">Tirante permanente protendido de aço D=32 mm, tensão de escoamento = 950 Mpa e tensão de ruptura = 1.050 Mpa - exceto perfuração </t>
  </si>
  <si>
    <t>BASEADA NA COMPOSIÇÃO N. 5605911 - DNIT - Database 10/2023</t>
  </si>
  <si>
    <t>BASEADA NA COMPOSIÇÃO N. 5605945 - DNIT - Database 10/2023</t>
  </si>
  <si>
    <t>BASEADA NA COMPOSIÇÃO N. 1400973 - DNIT - Database 10/2023</t>
  </si>
  <si>
    <t>BASEADA NA COMPOSIÇÃO N. 1408173 -  DNIT - Database 10/2023</t>
  </si>
  <si>
    <t>BASEADA NA COMPOSIÇÃO N. 2408057- DNIT - Database 10/2023</t>
  </si>
  <si>
    <t>BASEADA NA COMPOSIÇÃO N. 3806429- DNIT - Database 10/2023</t>
  </si>
  <si>
    <t>BASEADA NA COMPOSIÇÃO N. 1608148- DNIT - Database 10/2023</t>
  </si>
  <si>
    <t>CCU-CON-001</t>
  </si>
  <si>
    <t>CCU-CON-002</t>
  </si>
  <si>
    <t>COMP-19</t>
  </si>
  <si>
    <t>COMP-20</t>
  </si>
  <si>
    <t>COMP-21</t>
  </si>
  <si>
    <t>COMP-22</t>
  </si>
  <si>
    <t>CCU-CON-003</t>
  </si>
  <si>
    <t>AUX-01</t>
  </si>
  <si>
    <t>AUX-02</t>
  </si>
  <si>
    <t>AUX-03</t>
  </si>
  <si>
    <t>CM2</t>
  </si>
  <si>
    <t>CCU-CON-004</t>
  </si>
  <si>
    <t>CCU-CON-005</t>
  </si>
  <si>
    <t>CCU-CON-006</t>
  </si>
  <si>
    <t>AUX-04</t>
  </si>
  <si>
    <t>CCU-PAV-002</t>
  </si>
  <si>
    <t>CCU-PAV-003</t>
  </si>
  <si>
    <t>TARIFA DE FORNECIMENTO DE ÁGUA DA SANEPAR RESOLUÇÃO 12/2023 - INDUSTRIAL</t>
  </si>
  <si>
    <t xml:space="preserve">SANEPAR - RESOLUÇÃO Nº19 </t>
  </si>
  <si>
    <t>1ª MEDIÇÃO</t>
  </si>
  <si>
    <t>2ª MEDIÇÃO</t>
  </si>
  <si>
    <t>3ª MEDIÇÃO</t>
  </si>
  <si>
    <t>COMPOSIÇÃO DA TAXA DE BENEFÍCIOS E DESPESAS INDIRETAS - BDI - ACÓRDÃO 2.622/2013 - TCU - PLENÁRIO</t>
  </si>
  <si>
    <t>TAXA (%)</t>
  </si>
  <si>
    <t>SITUAÇÃO DO INTERVALO ADMISSIVEL</t>
  </si>
  <si>
    <t>AC - ADMINISTRAÇÃO CENTRAL</t>
  </si>
  <si>
    <t>SG - SEGUROS + GARANTIA</t>
  </si>
  <si>
    <t>R - RISCOS</t>
  </si>
  <si>
    <t>DF - DESPESAS FINANCEIRAS</t>
  </si>
  <si>
    <t>L - LUCRO BRUTO</t>
  </si>
  <si>
    <t>I - IMPOSTOS</t>
  </si>
  <si>
    <t>PIS</t>
  </si>
  <si>
    <t>COFINS</t>
  </si>
  <si>
    <t>ISS (CONFORME LEGISLAÇÃO MUNICIPAL)</t>
  </si>
  <si>
    <t>CONTRIB.PREV. SOBRE REC. BRUTA - CPRB</t>
  </si>
  <si>
    <t>Parâmetros da fórmula utilizada:</t>
  </si>
  <si>
    <t>AC: taxa de administração central;</t>
  </si>
  <si>
    <t>S: taxa de seguros;</t>
  </si>
  <si>
    <t>G: taxa de garantias;</t>
  </si>
  <si>
    <t>R: taxa de riscos;</t>
  </si>
  <si>
    <t>DF: taxa de despesas financeiras;</t>
  </si>
  <si>
    <t>L: taxa de lucro/remuneração;</t>
  </si>
  <si>
    <t>I: taxa de incidência de impostos (PIS, COFINS, ISS, CPRB).</t>
  </si>
  <si>
    <t>PLANILHA ABC</t>
  </si>
  <si>
    <t>% INDIVIDUAL</t>
  </si>
  <si>
    <t>% ACUM.</t>
  </si>
  <si>
    <t>CLASSIFICAÇÃO</t>
  </si>
  <si>
    <t>CCU-DMO-001</t>
  </si>
  <si>
    <t>CCU-DMO-002</t>
  </si>
  <si>
    <t>DESMOBILIZAÇÃO DE VEÍCULOS LEVES E CAMINHÕES COMUNS</t>
  </si>
  <si>
    <t>MOBILIZAÇÃO DE VEÍCULOS LEVES E CAMINHÕES COMUNS</t>
  </si>
  <si>
    <t>MOBILIZAÇÃO DE EQUIPAMENTOS DE GRANDE PORTE</t>
  </si>
  <si>
    <t>BASE PARA CONTAINER</t>
  </si>
  <si>
    <t>CCU-CANT-014</t>
  </si>
  <si>
    <t>CCU-CANT-016</t>
  </si>
  <si>
    <t>Serviços</t>
  </si>
  <si>
    <t>COMP-23</t>
  </si>
  <si>
    <t>COMP-24</t>
  </si>
  <si>
    <t>COMP-25</t>
  </si>
  <si>
    <t>COMP-26</t>
  </si>
  <si>
    <t>COMP-27</t>
  </si>
  <si>
    <t>COMP-28</t>
  </si>
  <si>
    <t>COMP-29</t>
  </si>
  <si>
    <t>COMP-30</t>
  </si>
  <si>
    <t>COMP-31</t>
  </si>
  <si>
    <t>CPU ADAPTADA SINAPI 96977</t>
  </si>
  <si>
    <t>CPU ADAPTADA SINAPI 96986</t>
  </si>
  <si>
    <t>CPU ADAPTADA SINAPI 100578</t>
  </si>
  <si>
    <t>CCU-CANT-017</t>
  </si>
  <si>
    <t>CPU ADAPTADA SINAPI 95639</t>
  </si>
  <si>
    <t>CPU ADAPTADA SINAPI 91925</t>
  </si>
  <si>
    <t>0,0230000</t>
  </si>
  <si>
    <t>1,2434000</t>
  </si>
  <si>
    <t>0,0094000</t>
  </si>
  <si>
    <t>CCU-CANT-018</t>
  </si>
  <si>
    <t>CPU ADAPTADA SINAPI 91927</t>
  </si>
  <si>
    <t>CPU ADAPTADA SINAPI 98294</t>
  </si>
  <si>
    <t>CCU-CANT-019</t>
  </si>
  <si>
    <t>0,0169000</t>
  </si>
  <si>
    <t>CCU-CON-007</t>
  </si>
  <si>
    <t>BASEADA NA COMPOSIÇÃO N. 101005 - SINAPI- Database 10/2023</t>
  </si>
  <si>
    <t>CARGA DE ÁGUA PARA PERFURAÇÃO DE TIRANTES</t>
  </si>
  <si>
    <t>CCU-CANT-020</t>
  </si>
  <si>
    <t>Contêiner de 1 TEU</t>
  </si>
  <si>
    <t>MONITORAMENTO</t>
  </si>
  <si>
    <t>4ª MEDIÇÃO</t>
  </si>
  <si>
    <t>5ª MEDIÇÃO</t>
  </si>
  <si>
    <t>6ª MEDIÇÃO</t>
  </si>
  <si>
    <t>7ª MEDIÇÃO</t>
  </si>
  <si>
    <t>8ª MEDIÇÃO</t>
  </si>
  <si>
    <t>Contêiner de 2 TEU</t>
  </si>
  <si>
    <t>KIT CAVALETE PARA MEDIÇÃO DE ÁGUA - ENTRADA PRINCIPAL, EM AÇO GALVANIZADO DN 50 (2)  FORNECIMENTO E INSTALAÇÃO (INCLUSIVE HIDRÔMETRO)</t>
  </si>
  <si>
    <t xml:space="preserve">LOCACAO, INSTALAÇÃO E DESINSTALAÇÃO DE CONTAINER 2,30 X 6,00 M, ALT. 2,50 M, PARA SANITARIO, COM 4 BACIAS, 8 CHUVEIROS,1 LAVATORIO E 1 MICTORIO (NAO INCLUI MOBILIZACAO/DESMOBILIZACAO)          </t>
  </si>
  <si>
    <t xml:space="preserve">LOCAÇÃO, INSTALAÇÃO E DESINSTALAÇÃO DE CONTAINER 2,30 X 6,00 M, ALT. 2,50 M, PARA ESCRITORIO, SEM DIVISORIAS INTERNAS E SEM SANITARIO (NAO INCLUI MOBILIZACAO/DESMOBILIZACAO)            </t>
  </si>
  <si>
    <t>TAPUME COM TELHA METÁLICA. AF_05/2018</t>
  </si>
  <si>
    <t>CCU-CANT-021</t>
  </si>
  <si>
    <t>CPU ADAPTADA SINAPI 98459</t>
  </si>
  <si>
    <t xml:space="preserve">MESA PARA ESCRITÓRIO MEDINDO 1,50 X 0,60 M EM MADEIRA E LAMINADO MELAMINICO, COM 02 GAVETAS C/ CHAVES	</t>
  </si>
  <si>
    <t>CADEIRA GIRATÓRIA SEM BRAÇO TIPO SECRETÁRIA EXECUTIVA, DIM:48X40CM, ESTOFADO INJETADO, REVESTIMENTO EM TECIDO OU COURO ECOLOGICO, BASE A GÁS, HASTE DE 05 PATAS FIXAS, PINTURA ELETROSTATICA EPOXI, MARCA MOVEART OU SIMILAR</t>
  </si>
  <si>
    <t>ARMÁRIO ESPORTIVO COM COMPARTIMENTO PARA CALÇADOS, PERTENCES PESSOAIS E CABIDEIRO, COM BANCO EMBUTIDO, DIM: 600X450X1820MM, REF. NK1718, DA NILKO OU SIMILAR</t>
  </si>
  <si>
    <t>Bebedouro conjugado, elétrico, refrigeração por compressão,110v, Inox, Libell Press Side ou similar - fornecimento e instalação</t>
  </si>
  <si>
    <t>CCU-CANT-022</t>
  </si>
  <si>
    <t>ORSE</t>
  </si>
  <si>
    <t>MOBILIÁRIO E BEBEDOURO PARA CANTEIRO DE OBA</t>
  </si>
  <si>
    <t>RAMAL DE DISTRIBUIÇÃO DE ÁGUA FRIA</t>
  </si>
  <si>
    <t>COMP-34</t>
  </si>
  <si>
    <t>CPU ADAPTADA SINAPI 89501</t>
  </si>
  <si>
    <t>3,53</t>
  </si>
  <si>
    <t>COMP-35</t>
  </si>
  <si>
    <t>TUBO,PVC, SOLDÁVEL, DN50MM, INSTALADO EM RAMAL OU SUB-RAMAL DE ÁGUA - FORNECIMENTO E INSTALAÇÃO. AF_06/2022</t>
  </si>
  <si>
    <t>COMP-36</t>
  </si>
  <si>
    <t>RAMAL DE DESCARGA</t>
  </si>
  <si>
    <t>COMP-37</t>
  </si>
  <si>
    <t>CPU ADAPTADA SINAPI 89748</t>
  </si>
  <si>
    <t>4.4</t>
  </si>
  <si>
    <t>4.5</t>
  </si>
  <si>
    <t>4.6</t>
  </si>
  <si>
    <t>METALÚRGICA MARTINS</t>
  </si>
  <si>
    <t>contato@metalmartins.com.br</t>
  </si>
  <si>
    <t>(41) 3607-1200</t>
  </si>
  <si>
    <t>COT-002</t>
  </si>
  <si>
    <t>MONITORAMENTO POR LASER SCANNER</t>
  </si>
  <si>
    <t>CANTEIRO DE OBRAS</t>
  </si>
  <si>
    <t>INSTALAÇÕES PROVISÓRIAS DE ÁGUA</t>
  </si>
  <si>
    <t>INSTALAÇÕES PROVISÓRIAS DE ENERGIA</t>
  </si>
  <si>
    <t>CÓDIGO BASE</t>
  </si>
  <si>
    <t>VALOR DE AQUISIÇÃO (R$)</t>
  </si>
  <si>
    <t>DEPRECIAÇÃO ANUAL (%)</t>
  </si>
  <si>
    <t>ANOS DE VIDA ÚTIL</t>
  </si>
  <si>
    <t>DEPRECIAÇÃO ANUAL</t>
  </si>
  <si>
    <t>DEPRECIAÇÃO MENSAL</t>
  </si>
  <si>
    <t>DP-01</t>
  </si>
  <si>
    <t>DP-02</t>
  </si>
  <si>
    <t>DP-03</t>
  </si>
  <si>
    <t>DP-04</t>
  </si>
  <si>
    <t>INSUMO</t>
  </si>
  <si>
    <t>3.1</t>
  </si>
  <si>
    <t>3.2</t>
  </si>
  <si>
    <t>3.3</t>
  </si>
  <si>
    <t>3.4</t>
  </si>
  <si>
    <t>3.5</t>
  </si>
  <si>
    <t>3.6</t>
  </si>
  <si>
    <t>orcamentos@dahertec.com.br</t>
  </si>
  <si>
    <t>(41) 3339-8106</t>
  </si>
  <si>
    <t>DAHER</t>
  </si>
  <si>
    <t>(41) 9134-5136</t>
  </si>
  <si>
    <t>CSB ENGENHARIA</t>
  </si>
  <si>
    <t>comercial@csbengenharia.com</t>
  </si>
  <si>
    <t>CPU ADAPTADA SINAPI 101501</t>
  </si>
  <si>
    <t>CPU ADAPTADA SINAPI 87367</t>
  </si>
  <si>
    <t>COMP-38</t>
  </si>
  <si>
    <t>CPU ADAPTADA SINAPI 91872</t>
  </si>
  <si>
    <t>CPU ADAPTADA SINAPI 91885</t>
  </si>
  <si>
    <t>CPU ADAPTADA SINAPI 91917</t>
  </si>
  <si>
    <t>CPU ADAPTADA SINAPI 91919</t>
  </si>
  <si>
    <t>CPU ADAPTADA SINAPI 91933</t>
  </si>
  <si>
    <t>CPU ADAPTADA SINAPI 93666</t>
  </si>
  <si>
    <t>ENTRADA DE ENERGIA ELÉTRICA, AÉREA, BIFÁSICA, COM CAIXA DE EMBUTIR, CABO DE 10 MM2 E DISJUNTOR DIN 50A - INCLUSO O POSTE DE CONCRETO</t>
  </si>
  <si>
    <t>3.7</t>
  </si>
  <si>
    <t>CCU-TER-003</t>
  </si>
  <si>
    <t>CARGA E TRANSPORTE DE MATERIAL DE DEMOLIÇÃO DE BOTA FORA</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</si>
  <si>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</si>
  <si>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</si>
  <si>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</si>
  <si>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</si>
  <si>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</si>
  <si>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</si>
  <si>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</si>
  <si>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</si>
  <si>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</si>
  <si>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</si>
  <si>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</si>
  <si>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</si>
  <si>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</si>
  <si>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</si>
  <si>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</si>
  <si>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</si>
  <si>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</si>
  <si>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</si>
  <si>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</si>
  <si>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</si>
  <si>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7,20</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</si>
  <si>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</si>
  <si>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</si>
  <si>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</si>
  <si>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</si>
  <si>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</si>
  <si>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14,66</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</si>
  <si>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</si>
  <si>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</si>
  <si>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</si>
  <si>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</si>
  <si>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</si>
  <si>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</si>
  <si>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</si>
  <si>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</si>
  <si>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</si>
  <si>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</si>
  <si>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17,67</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</si>
  <si>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</si>
  <si>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</si>
  <si>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</si>
  <si>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</si>
  <si>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</si>
  <si>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46,25</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</si>
  <si>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</si>
  <si>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</si>
  <si>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</si>
  <si>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</si>
  <si>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</si>
  <si>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</si>
  <si>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</si>
  <si>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</si>
  <si>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</si>
  <si>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</si>
  <si>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</si>
  <si>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</si>
  <si>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</si>
  <si>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</si>
  <si>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</si>
  <si>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</si>
  <si>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</si>
  <si>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</si>
  <si>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</si>
  <si>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</si>
  <si>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</si>
  <si>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</si>
  <si>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</si>
  <si>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</si>
  <si>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</si>
  <si>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</si>
  <si>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</si>
  <si>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</si>
  <si>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</si>
  <si>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</si>
  <si>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</si>
  <si>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</si>
  <si>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</si>
  <si>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</si>
  <si>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42,08</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</si>
  <si>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</si>
  <si>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</si>
  <si>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</si>
  <si>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</si>
  <si>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</si>
  <si>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</si>
  <si>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</si>
  <si>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</si>
  <si>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</si>
  <si>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</si>
  <si>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</si>
  <si>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</si>
  <si>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65,32</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</si>
  <si>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</si>
  <si>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</si>
  <si>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</si>
  <si>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</si>
  <si>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</si>
  <si>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</si>
  <si>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</si>
  <si>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</si>
  <si>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</si>
  <si>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</si>
  <si>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</si>
  <si>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</si>
  <si>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</si>
  <si>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</si>
  <si>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</si>
  <si>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</si>
  <si>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</si>
  <si>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</si>
  <si>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</si>
  <si>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</si>
  <si>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</si>
  <si>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</si>
  <si>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</si>
  <si>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</si>
  <si>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</si>
  <si>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</si>
  <si>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</si>
  <si>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</si>
  <si>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</si>
  <si>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</si>
  <si>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</si>
  <si>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</si>
  <si>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</si>
  <si>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</si>
  <si>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</si>
  <si>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</si>
  <si>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</si>
  <si>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</si>
  <si>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</si>
  <si>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</si>
  <si>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</si>
  <si>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</si>
  <si>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</si>
  <si>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</si>
  <si>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</si>
  <si>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</si>
  <si>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</si>
  <si>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91,93</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</si>
  <si>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</si>
  <si>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</si>
  <si>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</si>
  <si>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</si>
  <si>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</si>
  <si>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</si>
  <si>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</si>
  <si>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</si>
  <si>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</si>
  <si>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</si>
  <si>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</si>
  <si>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</si>
  <si>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</si>
  <si>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</si>
  <si>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374,21</t>
  </si>
  <si>
    <t>6,09</t>
  </si>
  <si>
    <t>29,28</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</si>
  <si>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</si>
  <si>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</si>
  <si>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3,47</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</si>
  <si>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</si>
  <si>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</si>
  <si>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</si>
  <si>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</si>
  <si>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</si>
  <si>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</si>
  <si>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</si>
  <si>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</si>
  <si>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</si>
  <si>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</si>
  <si>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</si>
  <si>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</si>
  <si>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</si>
  <si>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</si>
  <si>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</si>
  <si>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</si>
  <si>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</si>
  <si>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</si>
  <si>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</si>
  <si>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</si>
  <si>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</si>
  <si>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</si>
  <si>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</si>
  <si>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</si>
  <si>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</si>
  <si>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</si>
  <si>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</si>
  <si>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</si>
  <si>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</si>
  <si>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</si>
  <si>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</si>
  <si>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</si>
  <si>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</si>
  <si>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</si>
  <si>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</si>
  <si>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</si>
  <si>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</si>
  <si>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</si>
  <si>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</si>
  <si>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</si>
  <si>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</si>
  <si>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</si>
  <si>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</si>
  <si>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17,49</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</si>
  <si>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</si>
  <si>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</si>
  <si>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</si>
  <si>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</si>
  <si>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</si>
  <si>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</si>
  <si>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</si>
  <si>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</si>
  <si>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</si>
  <si>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</si>
  <si>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</si>
  <si>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</si>
  <si>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</si>
  <si>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102,52</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</si>
  <si>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</si>
  <si>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</si>
  <si>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</si>
  <si>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</si>
  <si>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</si>
  <si>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</si>
  <si>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19,60</t>
  </si>
  <si>
    <t>ASSENTAMENTO DE CONEXÃO 3 ACESSOS DE PVC PBA PARA REDE DE ÁGUA, DN 75, JUNTA ELÁSTICA INTEGRADA, INSTALADO EM LOCAL COM NÍVEL BAIXO DE INTERFERÊNCIAS (NÃO INCLUI FORNECIMENTO). AF_05/2024</t>
  </si>
  <si>
    <t>18,60</t>
  </si>
  <si>
    <t>75,26</t>
  </si>
  <si>
    <t>45,00</t>
  </si>
  <si>
    <t>174,85</t>
  </si>
  <si>
    <t>140,49</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</si>
  <si>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</si>
  <si>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</si>
  <si>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</si>
  <si>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</si>
  <si>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</si>
  <si>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</si>
  <si>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</si>
  <si>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</si>
  <si>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</si>
  <si>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</si>
  <si>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</si>
  <si>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</si>
  <si>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</si>
  <si>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</si>
  <si>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97,42</t>
  </si>
  <si>
    <t>131,93</t>
  </si>
  <si>
    <t>39,04</t>
  </si>
  <si>
    <t>303,70</t>
  </si>
  <si>
    <t>58,06</t>
  </si>
  <si>
    <t>10,03</t>
  </si>
  <si>
    <t>10,55</t>
  </si>
  <si>
    <t>29,57</t>
  </si>
  <si>
    <t>59,77</t>
  </si>
  <si>
    <t>50,50</t>
  </si>
  <si>
    <t>63,00</t>
  </si>
  <si>
    <t>80,58</t>
  </si>
  <si>
    <t>36,73</t>
  </si>
  <si>
    <t>12,70</t>
  </si>
  <si>
    <t>27,87</t>
  </si>
  <si>
    <t>35,81</t>
  </si>
  <si>
    <t>4,50</t>
  </si>
  <si>
    <t>3,69</t>
  </si>
  <si>
    <t>21,35</t>
  </si>
  <si>
    <t>8,00</t>
  </si>
  <si>
    <t>6,21</t>
  </si>
  <si>
    <t>128,85</t>
  </si>
  <si>
    <t>38,20</t>
  </si>
  <si>
    <t>68,78</t>
  </si>
  <si>
    <t>1,62</t>
  </si>
  <si>
    <t>49,88</t>
  </si>
  <si>
    <t>4,59</t>
  </si>
  <si>
    <t>0,91</t>
  </si>
  <si>
    <t>1,75</t>
  </si>
  <si>
    <t>98,83</t>
  </si>
  <si>
    <t>155,05</t>
  </si>
  <si>
    <t>25,75</t>
  </si>
  <si>
    <t>34,41</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</si>
  <si>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</si>
  <si>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</si>
  <si>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</si>
  <si>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</si>
  <si>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</si>
  <si>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</si>
  <si>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</si>
  <si>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</si>
  <si>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</si>
  <si>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</si>
  <si>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</si>
  <si>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</si>
  <si>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</si>
  <si>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</si>
  <si>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</si>
  <si>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</si>
  <si>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</si>
  <si>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</si>
  <si>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</si>
  <si>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</si>
  <si>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10,92</t>
  </si>
  <si>
    <t>176,28</t>
  </si>
  <si>
    <t>211,06</t>
  </si>
  <si>
    <t>40,30</t>
  </si>
  <si>
    <t>52,01</t>
  </si>
  <si>
    <t>508,76</t>
  </si>
  <si>
    <t>45,41</t>
  </si>
  <si>
    <t>105,49</t>
  </si>
  <si>
    <t>41,08</t>
  </si>
  <si>
    <t>63,53</t>
  </si>
  <si>
    <t>25,28</t>
  </si>
  <si>
    <t>52,82</t>
  </si>
  <si>
    <t>9,08</t>
  </si>
  <si>
    <t>18,06</t>
  </si>
  <si>
    <t>168,32</t>
  </si>
  <si>
    <t>146,68</t>
  </si>
  <si>
    <t>76,24</t>
  </si>
  <si>
    <t>194,47</t>
  </si>
  <si>
    <t>30,69</t>
  </si>
  <si>
    <t>47,23</t>
  </si>
  <si>
    <t>12,18</t>
  </si>
  <si>
    <t>15,52</t>
  </si>
  <si>
    <t>147,49</t>
  </si>
  <si>
    <t>78,64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</si>
  <si>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</si>
  <si>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</si>
  <si>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</si>
  <si>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130,20</t>
  </si>
  <si>
    <t>190,38</t>
  </si>
  <si>
    <t>80,27</t>
  </si>
  <si>
    <t>FABRICAÇÃO DE FÔRMA PARA PILARES CIRCULARES, EM CHAPA DE MADEIRA COMPENSADA RESINADA, PÉ-DIREITO DUPLO. AF_05/2024</t>
  </si>
  <si>
    <t>MONTAGEM E DESMONTAGEM DE FÔRMA DE PILARES CIRCULARES, PÉ-DIREITO DUPLO, EM MADEIRA, 2 UTILIZAÇÕES. AF_05/2024</t>
  </si>
  <si>
    <t>15,58</t>
  </si>
  <si>
    <t>13,43</t>
  </si>
  <si>
    <t>11,35</t>
  </si>
  <si>
    <t>8,36</t>
  </si>
  <si>
    <t>11,63</t>
  </si>
  <si>
    <t>23,04</t>
  </si>
  <si>
    <t>7,47</t>
  </si>
  <si>
    <t>67,94</t>
  </si>
  <si>
    <t>PEÇA CIRCULAR PRÉ-MOLDADA, VOLUME DE CONCRETO DE 10 A 30 LITROS, TAXA DE FIBRA DE POLIPROPILENO APROXIMADA DE 6 KG/M³. AF_03/2024_PS</t>
  </si>
  <si>
    <t>98,82</t>
  </si>
  <si>
    <t>54,41</t>
  </si>
  <si>
    <t>103,78</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</si>
  <si>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</si>
  <si>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</si>
  <si>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</si>
  <si>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</si>
  <si>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</si>
  <si>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</si>
  <si>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</si>
  <si>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</si>
  <si>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24,74</t>
  </si>
  <si>
    <t>ELETRODUTO FLEXÍVEL LISO, PEAD, DN 40 MM (1 1/4"), PARA CIRCUITOS TERMINAIS, INSTALADO EM FORRO - FORNECIMENTO E INSTALAÇÃO. AF_03/2023_PA</t>
  </si>
  <si>
    <t>10,60</t>
  </si>
  <si>
    <t>10,79</t>
  </si>
  <si>
    <t>11,79</t>
  </si>
  <si>
    <t>14,44</t>
  </si>
  <si>
    <t>20,09</t>
  </si>
  <si>
    <t>20,51</t>
  </si>
  <si>
    <t>ELETRODUTO RÍGIDO SOLDÁVEL, PVC, DN 20 MM (1/2"), APARENTE - FORNECIMENTO E INSTALAÇÃO. AF_10/2022_PA</t>
  </si>
  <si>
    <t>8,03</t>
  </si>
  <si>
    <t>15,49</t>
  </si>
  <si>
    <t>19,75</t>
  </si>
  <si>
    <t>27,23</t>
  </si>
  <si>
    <t>60,21</t>
  </si>
  <si>
    <t>26,89</t>
  </si>
  <si>
    <t>15,90</t>
  </si>
  <si>
    <t>13,16</t>
  </si>
  <si>
    <t>18,81</t>
  </si>
  <si>
    <t>30,87</t>
  </si>
  <si>
    <t>23,56</t>
  </si>
  <si>
    <t>87,56</t>
  </si>
  <si>
    <t>19,36</t>
  </si>
  <si>
    <t>39,86</t>
  </si>
  <si>
    <t>28,69</t>
  </si>
  <si>
    <t>34,07</t>
  </si>
  <si>
    <t>60,26</t>
  </si>
  <si>
    <t>68,86</t>
  </si>
  <si>
    <t>22,92</t>
  </si>
  <si>
    <t>986,67</t>
  </si>
  <si>
    <t>130,30</t>
  </si>
  <si>
    <t>2,78</t>
  </si>
  <si>
    <t>21,34</t>
  </si>
  <si>
    <t>4,99</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</si>
  <si>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</si>
  <si>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</si>
  <si>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</si>
  <si>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</si>
  <si>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</si>
  <si>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</si>
  <si>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</si>
  <si>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</si>
  <si>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</si>
  <si>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</si>
  <si>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</si>
  <si>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53,88</t>
  </si>
  <si>
    <t>39,65</t>
  </si>
  <si>
    <t>57,82</t>
  </si>
  <si>
    <t>211,99</t>
  </si>
  <si>
    <t>45,97</t>
  </si>
  <si>
    <t>25,50</t>
  </si>
  <si>
    <t>59,20</t>
  </si>
  <si>
    <t>151,06</t>
  </si>
  <si>
    <t>53,08</t>
  </si>
  <si>
    <t>75,98</t>
  </si>
  <si>
    <t>12,56</t>
  </si>
  <si>
    <t>19,72</t>
  </si>
  <si>
    <t>14,95</t>
  </si>
  <si>
    <t>30,21</t>
  </si>
  <si>
    <t>7,33</t>
  </si>
  <si>
    <t>10,38</t>
  </si>
  <si>
    <t>11,60</t>
  </si>
  <si>
    <t>8,96</t>
  </si>
  <si>
    <t>14,48</t>
  </si>
  <si>
    <t>17,84</t>
  </si>
  <si>
    <t>58,41</t>
  </si>
  <si>
    <t>21,04</t>
  </si>
  <si>
    <t>29,77</t>
  </si>
  <si>
    <t>45,99</t>
  </si>
  <si>
    <t>178,64</t>
  </si>
  <si>
    <t>113,73</t>
  </si>
  <si>
    <t>24,79</t>
  </si>
  <si>
    <t>15,36</t>
  </si>
  <si>
    <t>33,69</t>
  </si>
  <si>
    <t>37,03</t>
  </si>
  <si>
    <t>38,96</t>
  </si>
  <si>
    <t>94,34</t>
  </si>
  <si>
    <t>36,51</t>
  </si>
  <si>
    <t>210,93</t>
  </si>
  <si>
    <t>42,24</t>
  </si>
  <si>
    <t>141,36</t>
  </si>
  <si>
    <t>31,09</t>
  </si>
  <si>
    <t>27,48</t>
  </si>
  <si>
    <t>23,84</t>
  </si>
  <si>
    <t>14,29</t>
  </si>
  <si>
    <t>23,86</t>
  </si>
  <si>
    <t>31,92</t>
  </si>
  <si>
    <t>7,16</t>
  </si>
  <si>
    <t>9,66</t>
  </si>
  <si>
    <t>19,52</t>
  </si>
  <si>
    <t>37,43</t>
  </si>
  <si>
    <t>68,19</t>
  </si>
  <si>
    <t>9,26</t>
  </si>
  <si>
    <t>18,50</t>
  </si>
  <si>
    <t>380,22</t>
  </si>
  <si>
    <t>24,50</t>
  </si>
  <si>
    <t>34,97</t>
  </si>
  <si>
    <t>137,46</t>
  </si>
  <si>
    <t>17,30</t>
  </si>
  <si>
    <t>32,56</t>
  </si>
  <si>
    <t>36,17</t>
  </si>
  <si>
    <t>50,14</t>
  </si>
  <si>
    <t>87,61</t>
  </si>
  <si>
    <t>93,20</t>
  </si>
  <si>
    <t>47,33</t>
  </si>
  <si>
    <t>18,43</t>
  </si>
  <si>
    <t>28,26</t>
  </si>
  <si>
    <t>6,60</t>
  </si>
  <si>
    <t>28,67</t>
  </si>
  <si>
    <t>43,18</t>
  </si>
  <si>
    <t>43,68</t>
  </si>
  <si>
    <t>19,79</t>
  </si>
  <si>
    <t>25,06</t>
  </si>
  <si>
    <t>21,94</t>
  </si>
  <si>
    <t>361,75</t>
  </si>
  <si>
    <t>41,13</t>
  </si>
  <si>
    <t>9,98</t>
  </si>
  <si>
    <t>326,65</t>
  </si>
  <si>
    <t>VASO SANITARIO SIFONADO CONVENCIONAL COM LOUÇA BRANCA, INCLUSO CONJUNTO DE LIGAÇÃO PARA BACIA SANITÁRIA AJUSTÁVEL - FORNECIMENTO E INSTALAÇÃO. AF_01/2020</t>
  </si>
  <si>
    <t>105,82</t>
  </si>
  <si>
    <t>71,48</t>
  </si>
  <si>
    <t>71,93</t>
  </si>
  <si>
    <t>27,58</t>
  </si>
  <si>
    <t>23,64</t>
  </si>
  <si>
    <t>8,18</t>
  </si>
  <si>
    <t>27,63</t>
  </si>
  <si>
    <t>69,04</t>
  </si>
  <si>
    <t>73,58</t>
  </si>
  <si>
    <t>18,45</t>
  </si>
  <si>
    <t>17,31</t>
  </si>
  <si>
    <t>26,73</t>
  </si>
  <si>
    <t>18,65</t>
  </si>
  <si>
    <t>11,41</t>
  </si>
  <si>
    <t>18,88</t>
  </si>
  <si>
    <t>14,52</t>
  </si>
  <si>
    <t>8,10</t>
  </si>
  <si>
    <t>97,55</t>
  </si>
  <si>
    <t>59,51</t>
  </si>
  <si>
    <t>102,41</t>
  </si>
  <si>
    <t>111,74</t>
  </si>
  <si>
    <t>106,65</t>
  </si>
  <si>
    <t>12,89</t>
  </si>
  <si>
    <t>113,52</t>
  </si>
  <si>
    <t>56,49</t>
  </si>
  <si>
    <t>31,63</t>
  </si>
  <si>
    <t>30,36</t>
  </si>
  <si>
    <t>53,66</t>
  </si>
  <si>
    <t>52,63</t>
  </si>
  <si>
    <t>60,33</t>
  </si>
  <si>
    <t>83,16</t>
  </si>
  <si>
    <t>35,18</t>
  </si>
  <si>
    <t>48,81</t>
  </si>
  <si>
    <t>7,90</t>
  </si>
  <si>
    <t>9,18</t>
  </si>
  <si>
    <t>28,74</t>
  </si>
  <si>
    <t>62,29</t>
  </si>
  <si>
    <t>99,11</t>
  </si>
  <si>
    <t>150,69</t>
  </si>
  <si>
    <t>65,28</t>
  </si>
  <si>
    <t>53,30</t>
  </si>
  <si>
    <t>41,12</t>
  </si>
  <si>
    <t>12,66</t>
  </si>
  <si>
    <t>465,44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</si>
  <si>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</si>
  <si>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</si>
  <si>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</si>
  <si>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21,98</t>
  </si>
  <si>
    <t>10,99</t>
  </si>
  <si>
    <t>7,81</t>
  </si>
  <si>
    <t>1,09</t>
  </si>
  <si>
    <t>31,58</t>
  </si>
  <si>
    <t>20,81</t>
  </si>
  <si>
    <t>4,37</t>
  </si>
  <si>
    <t>58,86</t>
  </si>
  <si>
    <t>2,97</t>
  </si>
  <si>
    <t>3,08</t>
  </si>
  <si>
    <t>5,91</t>
  </si>
  <si>
    <t>4,21</t>
  </si>
  <si>
    <t>6,18</t>
  </si>
  <si>
    <t>5,95</t>
  </si>
  <si>
    <t>29,91</t>
  </si>
  <si>
    <t>18,25</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</si>
  <si>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</si>
  <si>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</si>
  <si>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27,01</t>
  </si>
  <si>
    <t>62,35</t>
  </si>
  <si>
    <t>29,59</t>
  </si>
  <si>
    <t>46,30</t>
  </si>
  <si>
    <t>19,54</t>
  </si>
  <si>
    <t>152,82</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</si>
  <si>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</si>
  <si>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</si>
  <si>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</si>
  <si>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</si>
  <si>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8,85</t>
  </si>
  <si>
    <t>6,02</t>
  </si>
  <si>
    <t>125,29</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</si>
  <si>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</si>
  <si>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</si>
  <si>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</si>
  <si>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</si>
  <si>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SOLDAVEL, COM FLANGES LIVRES, 75 MM X 2 1/2",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</si>
  <si>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</si>
  <si>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</si>
  <si>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</si>
  <si>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</si>
  <si>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56,41</t>
  </si>
  <si>
    <t xml:space="preserve">ALICATE DE CORTE DIAGONAL 6" COM ISOLAMENTO                                                                                                                                                                                                                                                                                                                                                                                                                                                               </t>
  </si>
  <si>
    <t>114,64</t>
  </si>
  <si>
    <t xml:space="preserve">ALICATE DE PRESSAO PARA SOLDA DE CHAPA 18"                                                                                                                                                                                                                                                                                                                                                                                                                                                                </t>
  </si>
  <si>
    <t xml:space="preserve">ALICATE DE PRESSAO 11" PARA SOLDA, TIPO C                                                                                                                                                                                                                                                                                                                                                                                                                                                                 </t>
  </si>
  <si>
    <t xml:space="preserve">ALICATE DE PRESSAO 11" PARA SOLDA, TIPO U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</si>
  <si>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</si>
  <si>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</si>
  <si>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</si>
  <si>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</si>
  <si>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</si>
  <si>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</si>
  <si>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</si>
  <si>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120,00</t>
  </si>
  <si>
    <t>121,56</t>
  </si>
  <si>
    <t>1.377,23</t>
  </si>
  <si>
    <t>100,35</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</si>
  <si>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</si>
  <si>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</si>
  <si>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</si>
  <si>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</si>
  <si>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269,22</t>
  </si>
  <si>
    <t xml:space="preserve">BANCADA/ BANCA EM GRANITO, POLIDO, TIPO ANDORINHA/ QUARTZ/ CASTELO/ CORUMBA OU OUTROS EQUIVALENTES DA REGIAO, COM CUBA INOX, FORMATO *120 X 60* CM, E= *2* CM                                                                                                                                                                                                                                                                                                                                             </t>
  </si>
  <si>
    <t>943,39</t>
  </si>
  <si>
    <t>517,22</t>
  </si>
  <si>
    <t>53,94</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</si>
  <si>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</si>
  <si>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</si>
  <si>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</si>
  <si>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</si>
  <si>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</si>
  <si>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</si>
  <si>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22,05</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</si>
  <si>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</si>
  <si>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</si>
  <si>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19 X 19 X 29 CM (L X A X C) E 6,0 MPA                                                                                                                                                                                                                                                                                                                                                                                                                                        </t>
  </si>
  <si>
    <t>41,19</t>
  </si>
  <si>
    <t xml:space="preserve">BOMBA CENTRIFUGA COM MOTOR ELETRICO MONOFASICO, POTENCIA 0,33 HP, BOCAIS 1" X 3/4", DIAMETRO DO ROTOR 99 MM, HM/Q = 4 MCA / 8,5 M3/H A 18 MCA / 0,90 M3/H                                                                                                                                                                                                                                                                                                                                                 </t>
  </si>
  <si>
    <t>856,65</t>
  </si>
  <si>
    <t xml:space="preserve">BOMBA CENTRIFUGA MONOESTAGIO COM MOTOR ELETRICO MONOFASICO, POTENCIA 15 HP, DIAMETRO DO ROTOR *173* MM, HM/Q = *30* MCA / *90* M3/H A *45* MCA / *55* M3/H                                                                                                                                                                                                                                                                                                                                                </t>
  </si>
  <si>
    <t>12.378,51</t>
  </si>
  <si>
    <t xml:space="preserve">BOMBA CENTRIFUGA MOTOR ELETRICO MONOFASICO 0,49 HP BOCAIS 1" X 3/4", DIAMETRO DO ROTOR 110 MM, HM/Q: 6 M / 8,3 M3/H A 20 M / 1,2 M3/H                                                                                                                                                                                                                                                                                                                                                                     </t>
  </si>
  <si>
    <t>833,73</t>
  </si>
  <si>
    <t>1.301,10</t>
  </si>
  <si>
    <t xml:space="preserve">BOMBA CENTRIFUGA MOTOR ELETRICO MONOFASICO 0,74HP DIAMETRO DE SUCCAO X ELEVACAO 1 1/4" X 1", DIAMETRO DO ROTOR 120 MM, HM/Q: 8 M / 7,70 M3/H A 24 M / 2,80 M3/H                                                                                                                                                                                                                                                                                                                                           </t>
  </si>
  <si>
    <t>1.424,55</t>
  </si>
  <si>
    <t xml:space="preserve">BOMBA CENTRIFUGA MOTOR ELETRICO TRIFASICO 0,99HP DIAMETRO DE SUCCAO X ELEVACAO 1" X 1", DIAMETRO DO ROTOR 145 MM, HM/Q: 14 M / 8,4 M3/H A 40 M / 0,60 M3/H                                                                                                                                                                                                                                                                                                                                                </t>
  </si>
  <si>
    <t>1.405,39</t>
  </si>
  <si>
    <t xml:space="preserve">BOMBA CENTRIFUGA MOTOR ELETRICO TRIFASICO 1,48HP DIAMETRO DE SUCCAO X ELEVACAO 1" X 1", 4 ESTAGIOS, DIAMETRO DOS ROTORES 3 X 107 MM + 1 X 100 MM, HM/Q: 10 M / 5,3 M3/H A 70 M / 1,8 M3/H                                                                                                                                                                                                                                                                                                                 </t>
  </si>
  <si>
    <t>2.500,12</t>
  </si>
  <si>
    <t>7.881,04</t>
  </si>
  <si>
    <t xml:space="preserve">BOMBA CENTRIFUGA MOTOR ELETRICO TRIFASICO 2,96HP, DIAMETRO DE SUCCAO X ELEVACAO 1 1/2" X 1 1/4", DIAMETRO DO ROTOR 148 MM, HM/Q: 34 M / 14,80 M3/H A 40 M / 8,60 M3/H                                                                                                                                                                                                                                                                                                                                     </t>
  </si>
  <si>
    <t>2.102,15</t>
  </si>
  <si>
    <t>3.654,38</t>
  </si>
  <si>
    <t>7.413,98</t>
  </si>
  <si>
    <t xml:space="preserve">BOMBA CENTRIFUGA, MOTOR ELETRICO TRIFASICO 1,48HP DIAMETRO DE SUCCAO X ELEVACAO 1 1/2" X 1", DIAMETRO DO ROTOR 117 MM, HM/Q: 10 M / 21,9 M3/H A 24 M / 6,1 M3/H                                                                                                                                                                                                                                                                                                                                           </t>
  </si>
  <si>
    <t>1.506,58</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</si>
  <si>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</si>
  <si>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</si>
  <si>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212.962,80</t>
  </si>
  <si>
    <t xml:space="preserve">BRACO / CANO PARA CHUVEIRO ELETRICO, EM ALUMINIO, 30 CM X 1/2"                                                                                                                                                                                                                                                                                                                                                                                                                                            </t>
  </si>
  <si>
    <t>1,16</t>
  </si>
  <si>
    <t xml:space="preserve">BUCHA EM ALUMINIO, COM ROSCA, DE 1 1/2", PARA ELETRODUTO                                                                                                                                                                                                                                                                                                                                                                                                                                                  </t>
  </si>
  <si>
    <t>130,32</t>
  </si>
  <si>
    <t>36,01</t>
  </si>
  <si>
    <t>20,17</t>
  </si>
  <si>
    <t>19,48</t>
  </si>
  <si>
    <t>1,45</t>
  </si>
  <si>
    <t>31,03</t>
  </si>
  <si>
    <t>4,92</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</si>
  <si>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</si>
  <si>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</si>
  <si>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</si>
  <si>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55,66</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</si>
  <si>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</si>
  <si>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</si>
  <si>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</si>
  <si>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</si>
  <si>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</si>
  <si>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</si>
  <si>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</si>
  <si>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</si>
  <si>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9,56</t>
  </si>
  <si>
    <t>37,20</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</si>
  <si>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</si>
  <si>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</si>
  <si>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</si>
  <si>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7,04</t>
  </si>
  <si>
    <t xml:space="preserve">CAP, PVC PBA, JE, DN 100 / DE 110 MM, PARA REDE DE AGUA (NBR 10351)                                                                                                                                                                                                                                                                                                                                                                                                                                       </t>
  </si>
  <si>
    <t xml:space="preserve">CAP, PVC PBA, JE, DN 50 / DE 60 MM, PARA REDE DE AGUA (NBR 10351)                                                                                                                                                                                                                                                                                                                                                                                                                                         </t>
  </si>
  <si>
    <t xml:space="preserve">CAP, PVC PBA, JE, DN 75 / DE 85 MM, PARA REDE DE AGUA (NBR 10351)                                                                                                                                                                                                                                                                                                                                                                                                                                         </t>
  </si>
  <si>
    <t>69,12</t>
  </si>
  <si>
    <t xml:space="preserve">CARPINTEIRO DE FORMAS OU OFICIAL (MENSALISTA)                                                                                                                                                                                                                                                                                                                                                                                                                                                             </t>
  </si>
  <si>
    <t>810.696,56</t>
  </si>
  <si>
    <t>695.285,04</t>
  </si>
  <si>
    <t>703.729,68</t>
  </si>
  <si>
    <t>800.000,00</t>
  </si>
  <si>
    <t>980.999,20</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</si>
  <si>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</si>
  <si>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</si>
  <si>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</si>
  <si>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</si>
  <si>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</si>
  <si>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</si>
  <si>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</si>
  <si>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</si>
  <si>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</si>
  <si>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</si>
  <si>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</si>
  <si>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</si>
  <si>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</si>
  <si>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</si>
  <si>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</si>
  <si>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</si>
  <si>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 xml:space="preserve">CONDULETE DE ALUMINIO TIPO E, PARA ELETRODUTO ROSCAVEL DE 1 1/4", COM TAMPA CEGA                                                                                                                                                                                                                                                                                                                                                                                                                          </t>
  </si>
  <si>
    <t>45,19</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</si>
  <si>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</si>
  <si>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</si>
  <si>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</si>
  <si>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</si>
  <si>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160,68</t>
  </si>
  <si>
    <t>63,63</t>
  </si>
  <si>
    <t>55,12</t>
  </si>
  <si>
    <t>2,96</t>
  </si>
  <si>
    <t>136,79</t>
  </si>
  <si>
    <t>63,56</t>
  </si>
  <si>
    <t>14,87</t>
  </si>
  <si>
    <t>44,45</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</si>
  <si>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</si>
  <si>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</si>
  <si>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</si>
  <si>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</si>
  <si>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</si>
  <si>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</si>
  <si>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</si>
  <si>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</si>
  <si>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</si>
  <si>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</si>
  <si>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20,31</t>
  </si>
  <si>
    <t xml:space="preserve">DIVISORIA EM GRANITO, COM DUAS FACES POLIDAS, TIPO ANDORINHA/ QUARTZ/ CASTELO/ CORUMBA OU OUTROS EQUIVALENTES DA REGIAO, E= *3,0* CM                                                                                                                                                                                                                                                                                                                                                                      </t>
  </si>
  <si>
    <t>752,83</t>
  </si>
  <si>
    <t xml:space="preserve">DIVISORIA EM MARMORE, COM DUAS FACES POLIDAS, BRANCO COMUM, E= *3,0* CM                                                                                                                                                                                                                                                                                                                                                                                                                                   </t>
  </si>
  <si>
    <t>655,44</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</si>
  <si>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</si>
  <si>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</si>
  <si>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</si>
  <si>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</si>
  <si>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</si>
  <si>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</si>
  <si>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76,41</t>
  </si>
  <si>
    <t xml:space="preserve">DUCHA / CHUVEIRO PLASTICO SIMPLES, 5", BRANCO, PARA ACOPLAR EM HASTE 1/2", AGUA FRIA                                                                                                                                                                                                                                                                                                                                                                                                                      </t>
  </si>
  <si>
    <t xml:space="preserve">DUCHA HIGIENICA PLASTICA COM REGISTRO METALICO 1/2"                                                                                                                                                                                                                                                                                                                                                                                                                                                       </t>
  </si>
  <si>
    <t>62,25</t>
  </si>
  <si>
    <t xml:space="preserve">ELETRODUTO FLEXIVEL PLANO EM PEAD, COR PRETA E LARANJA, DIAMETRO 32 MM                                                                                                                                                                                                                                                                                                                                                                                                                                    </t>
  </si>
  <si>
    <t xml:space="preserve">ELETRODUTO FLEXIVEL PLANO EM PEAD, COR PRETA E LARANJA, DIAMETRO 40 MM                                                                                                                                                                                                                                                                                                                                                                                                                                    </t>
  </si>
  <si>
    <t xml:space="preserve">ELETRODUTO FLEXIVEL, EM FITA DE ACO GALVANIZADO, SEM REVESTIMENTO, DIAMETRO NOMINAL 1"                                                                                                                                                                                                                                                                                                                                                                                                                    </t>
  </si>
  <si>
    <t>4,81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</si>
  <si>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</si>
  <si>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</si>
  <si>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</si>
  <si>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</si>
  <si>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</si>
  <si>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</si>
  <si>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1.001.250,00</t>
  </si>
  <si>
    <t>1.026.000,00</t>
  </si>
  <si>
    <t>787.500,00</t>
  </si>
  <si>
    <t>900.000,00</t>
  </si>
  <si>
    <t>1.015.902,00</t>
  </si>
  <si>
    <t xml:space="preserve">ESCOVA CIRCULAR EM ACO LATONADO, 6 X 1" (DIAMETRO X ESPESSURA), FURO DE 1 1/4 ", FIO ONDULADO *0,30* MM                                                                                                                                                                                                                                                                                                                                                                                                   </t>
  </si>
  <si>
    <t xml:space="preserve">ESCOVA DE ACO, COM CABO, *4 X 15* FILEIRAS DE CERDAS                                                                                                                                                                                                                                                                                                                                                                                                                                                      </t>
  </si>
  <si>
    <t>335,87</t>
  </si>
  <si>
    <t>408,57</t>
  </si>
  <si>
    <t>103,47</t>
  </si>
  <si>
    <t>111,41</t>
  </si>
  <si>
    <t>185,21</t>
  </si>
  <si>
    <t xml:space="preserve">ESPARGIDOR DE ASFALTO PRESSURIZADO, REBOCAVEL, TANQUE DE 2500 L, PNEUMATICO, COM MOTOR A GASOLINA 3,4HP                                                                                                                                                                                                                                                                                                                                                                                                   </t>
  </si>
  <si>
    <t xml:space="preserve">ESQUADRO DE ACO 12" (300 MM), CABO DE ALUMINIO                                                                                                                                                                                                                                                                                                                                                                                                                                                            </t>
  </si>
  <si>
    <t>79,00</t>
  </si>
  <si>
    <t>107,43</t>
  </si>
  <si>
    <t>275,32</t>
  </si>
  <si>
    <t>196,87</t>
  </si>
  <si>
    <t>623,07</t>
  </si>
  <si>
    <t>675,00</t>
  </si>
  <si>
    <t>311,53</t>
  </si>
  <si>
    <t>225,00</t>
  </si>
  <si>
    <t>268,26</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</si>
  <si>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</si>
  <si>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</si>
  <si>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</si>
  <si>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</si>
  <si>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</si>
  <si>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</si>
  <si>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3,84</t>
  </si>
  <si>
    <t xml:space="preserve">FITA ADESIVA ALUMINIZADA, PARA INSTALACAO DE MANTAS DE SUBCOBERTURA, L = *5* CM                                                                                                                                                                                                                                                                                                                                                                                                                           </t>
  </si>
  <si>
    <t>101,91</t>
  </si>
  <si>
    <t xml:space="preserve">FURO PARA TORNEIRA OU OUTROS ACESSORIOS EM BANCADA DE MARMORE/ GRANITO OU OUTRO TIPO DE PEDRA NATURAL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</si>
  <si>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</si>
  <si>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</si>
  <si>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</si>
  <si>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</si>
  <si>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</si>
  <si>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</si>
  <si>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</si>
  <si>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</si>
  <si>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</si>
  <si>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</si>
  <si>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</si>
  <si>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</si>
  <si>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</si>
  <si>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</si>
  <si>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</si>
  <si>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</si>
  <si>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</si>
  <si>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679,24</t>
  </si>
  <si>
    <t>42,90</t>
  </si>
  <si>
    <t>299,38</t>
  </si>
  <si>
    <t>290,34</t>
  </si>
  <si>
    <t xml:space="preserve">GRELHA FOFO SIMPLES COM REQUADRO, CARGA MAXIMA 12,5 T, *300 X 1000* MM, E= *15* MM, AREA ESTACIONAMENTO CARRO PASSEIO                                                                                                                                                                                                                                                                                                                                                                                     </t>
  </si>
  <si>
    <t>414,09</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</si>
  <si>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</si>
  <si>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</si>
  <si>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54,77</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</si>
  <si>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</si>
  <si>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</si>
  <si>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</si>
  <si>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</si>
  <si>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</si>
  <si>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</si>
  <si>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</si>
  <si>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</si>
  <si>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23,40</t>
  </si>
  <si>
    <t xml:space="preserve">IMPERMEABILIZANTE INCOLOR, BASE SILICONE, PARA TRATAMENTO DE FACHADAS, TELHAS, PEDRAS E OUTRAS SUPERFICIES                                                                                                                                                                                                                                                                                                                                                                                                </t>
  </si>
  <si>
    <t>221,87</t>
  </si>
  <si>
    <t>616,31</t>
  </si>
  <si>
    <t>914,20</t>
  </si>
  <si>
    <t xml:space="preserve">JANELA DE ABRIR EM MADEIRA PINUS/EUCALIPTO/TAUARI/VIROLA OU EQUIVALENTE DA REGIAO, CAIXA DO BATENTE/MARCO *10* CM, 2 FOLHAS DE ABRIR TIPO VENEZIANA E 2 FOLHAS GUILHOTINA PARA VIDRO, COM FERRAGENS (SEM VIDRO, SEM GUARNICAO/ALIZAR E SEM ACABAMENTO)                                                                                                                                                                                                                                                    </t>
  </si>
  <si>
    <t>522,32</t>
  </si>
  <si>
    <t xml:space="preserve">JANELA DE CORRER, ACO, BATENTE/REQUADRO DE 6 A 14 CM, COM DIVISAO HORIZ, PINT ANTICORROSIVA, SEM VIDRO, BANDEIRA COM BASCULA, 4 FLS, 120 X 150 CM (A X L)                                                                                                                                                                                                                                                                                                                                                 </t>
  </si>
  <si>
    <t>872,00</t>
  </si>
  <si>
    <t>1.105,15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</si>
  <si>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</si>
  <si>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679,48</t>
  </si>
  <si>
    <t>684,68</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</si>
  <si>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</si>
  <si>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</si>
  <si>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965,56</t>
  </si>
  <si>
    <t>77,33</t>
  </si>
  <si>
    <t>4,12</t>
  </si>
  <si>
    <t>24,12</t>
  </si>
  <si>
    <t>127,45</t>
  </si>
  <si>
    <t xml:space="preserve">JUNCAO DUPLA, PVC SOLDAVEL, DN 100 X 100 X 100 MM, SERIE NORMAL PARA ESGOTO PREDIAL                                                                                                                                                                                                                                                                                                                                                                                                                       </t>
  </si>
  <si>
    <t>53,26</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</si>
  <si>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</si>
  <si>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</si>
  <si>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</si>
  <si>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</si>
  <si>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</si>
  <si>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</si>
  <si>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51,00</t>
  </si>
  <si>
    <t>53,16</t>
  </si>
  <si>
    <t>52,97</t>
  </si>
  <si>
    <t>61,27</t>
  </si>
  <si>
    <t>74,12</t>
  </si>
  <si>
    <t>423,02</t>
  </si>
  <si>
    <t>721,01</t>
  </si>
  <si>
    <t>76,89</t>
  </si>
  <si>
    <t>89,78</t>
  </si>
  <si>
    <t>37,26</t>
  </si>
  <si>
    <t xml:space="preserve">LAVADORA DE ALTA PRESSAO (LAVA - JATO) PARA AGUA FRIA, PRESSAO DE OPERACAO ENTRE 1400 E 1900 LIB/POL2, VAZAO MAXIMA ENTRE 400 E 700 L/H, POTENCIA DE OPERACAO ENTRE 2,50 E 3,00 CV                                                                                                                                                                                                                                                                                                                        </t>
  </si>
  <si>
    <t>48,03</t>
  </si>
  <si>
    <t xml:space="preserve">LIXADEIRA ELETRICA ANGULAR PARA CONCRETO, POTENCIA 1.400 W, PRATO DIAMANTADO DE 5"                                                                                                                                                                                                                                                                                                                                                                                                                        </t>
  </si>
  <si>
    <t xml:space="preserve">LIXADEIRA ELETRICA ANGULAR, PARA DISCO DE 7" (180 MM), POTENCIA DE 2.200 W, *5.000* RPM, 220 V                                                                                                                                                                                                                                                                                                                                                                                                            </t>
  </si>
  <si>
    <t>805,00</t>
  </si>
  <si>
    <t xml:space="preserve">LOCACAO DE TORRE METALICA COMPLETA PARA UMA CARGA DE 8 TF (80 KN) E PE DIREITO DE 6 M, INCLUINDO MODULOS, DIAGONAIS, SAPATAS E FORCADOS                                                                                                                                                                                                                                                                                                                                                                   </t>
  </si>
  <si>
    <t>700,00</t>
  </si>
  <si>
    <t>107,47</t>
  </si>
  <si>
    <t xml:space="preserve">LUMINARIA LED PLAFON REDONDO DE SOBREPOR BIVOLT 12/13 W, D = *17* CM                                                                                                                                                                                                                                                                                                                                                                                                                                      </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</si>
  <si>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</si>
  <si>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</si>
  <si>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ROSCA,DIAMETRO DE 50 MM (2")                                                                                                                                                                                                                                                                                                                                                                                                                   </t>
  </si>
  <si>
    <t>43,51</t>
  </si>
  <si>
    <t xml:space="preserve">LUVA PVC, ROSCAVEL, 1 1/2", AGUA FRIA PREDIAL                                                                                                                                                                                                                                                                                                                                                                                                                                                             </t>
  </si>
  <si>
    <t>25,69</t>
  </si>
  <si>
    <t xml:space="preserve">LUVA, PEAD PE 100, DE 400 MM, PARA ELETROFUSAO                                                                                                                                                                                                                                                                                                                                                                                                                                                            </t>
  </si>
  <si>
    <t xml:space="preserve">LUVA, PEAD PE 100, DE 63 MM, PARA ELETROFUSAO                                                                                                                                                                                                                                                                                                                                                                                                                                                             </t>
  </si>
  <si>
    <t>162,69</t>
  </si>
  <si>
    <t>237,01</t>
  </si>
  <si>
    <t>1.574,60</t>
  </si>
  <si>
    <t>395,68</t>
  </si>
  <si>
    <t xml:space="preserve">MANTA DE POLIETILENO EXPANDIDO, COM 1 FACE METALIZADA PARA SUBCOBERTURA, E = *5* MM                                                                                                                                                                                                                                                                                                                                                                                                                       </t>
  </si>
  <si>
    <t xml:space="preserve">MANTA TERMOPLASTICA, PEAD, GEOMEMBRANA LISA, E = 0,50 MM (NBR 15352)                                                                                                                                                                                                                                                                                                                                                                                                                                      </t>
  </si>
  <si>
    <t xml:space="preserve">MAQUINA PARA CORTE COM DISCO ABRASIVO DE DIAMETRO DE 18" (450 MM), COM MOTOR ELETRICO TRIFASICO DE 10 CV                                                                                                                                                                                                                                                                                                                                                                                                  </t>
  </si>
  <si>
    <t xml:space="preserve">MARTELO DEMOLIDOR PNEUMATICO MANUAL, PESO DE 28 KG, COM SILENCIADOR                                                                                                                                                                                                                                                                                                                                                                                                                                       </t>
  </si>
  <si>
    <t xml:space="preserve">MASSA EPOXI BICOMPONENTE (MASSA + CATALISADOR)                                                                                                                                                                                                                                                                                                                                                                                                                                                            </t>
  </si>
  <si>
    <t>53,13</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</si>
  <si>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</si>
  <si>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</si>
  <si>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</si>
  <si>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 xml:space="preserve">MICRO-TRATOR CORTADOR DE GRAMA COM LARGURA DO CORTE DE 107 CM, COM 2 LAMINAS E DESCARTE LATERAL                                                                                                                                                                                                                                                                                                                                                                                                           </t>
  </si>
  <si>
    <t xml:space="preserve">MICTORIO INDIVIDUAL ACO INOX (AISI 304), E = 0,8 MM, DE *50 X 45 X 35* (C X A X P)                                                                                                                                                                                                                                                                                                                                                                                                                        </t>
  </si>
  <si>
    <t>10,81</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</si>
  <si>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</si>
  <si>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</si>
  <si>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</si>
  <si>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2.834,62</t>
  </si>
  <si>
    <t>7.573,56</t>
  </si>
  <si>
    <t>3.764,33</t>
  </si>
  <si>
    <t>3.538,02</t>
  </si>
  <si>
    <t>4.362,79</t>
  </si>
  <si>
    <t xml:space="preserve">MOTONIVELADORA POTENCIA BASICA LIQUIDA (PRIMEIRA MARCHA) 125 HP, PESO BRUTO 13843 KG, LARGURA DA LAMINA DE 3,7 M                                                                                                                                                                                                                                                                                                                                                                                          </t>
  </si>
  <si>
    <t>1.517.500,00</t>
  </si>
  <si>
    <t>1.885.682,98</t>
  </si>
  <si>
    <t>1.984.924,59</t>
  </si>
  <si>
    <t xml:space="preserve">MUDA DE ARVORE ORNAMENTAL, OITI/AROEIRA SALSA/ANGICO/IPE/JACARANDA OU EQUIVALENTE DA REGIAO, H= *1* M                                                                                                                                                                                                                                                                                                                                                                                                     </t>
  </si>
  <si>
    <t xml:space="preserve">MUDA DE ARVORE ORNAMENTAL, OITI/AROEIRA SALSA/ANGICO/IPE/JACARANDA OU EQUIVALENTE DA REGIAO, H= *2* M                                                                                                                                                                                                                                                                                                                                                                                                     </t>
  </si>
  <si>
    <t>86,91</t>
  </si>
  <si>
    <t>90,82</t>
  </si>
  <si>
    <t>102,76</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</si>
  <si>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</si>
  <si>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</si>
  <si>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</si>
  <si>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</si>
  <si>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</si>
  <si>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</si>
  <si>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</si>
  <si>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</si>
  <si>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</si>
  <si>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</si>
  <si>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</si>
  <si>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</si>
  <si>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</si>
  <si>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</si>
  <si>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</si>
  <si>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</si>
  <si>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</si>
  <si>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</si>
  <si>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</si>
  <si>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</si>
  <si>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</si>
  <si>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</si>
  <si>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</si>
  <si>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</si>
  <si>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</si>
  <si>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</si>
  <si>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101,54</t>
  </si>
  <si>
    <t xml:space="preserve">PEITORIL EM MARMORE, POLIDO, BRANCO COMUM, L= *15* CM, E= *3* CM, CORTE RETO                                                                                                                                                                                                                                                                                                                                                                                                                              </t>
  </si>
  <si>
    <t>109,19</t>
  </si>
  <si>
    <t xml:space="preserve">PEITORIL/ SOLEIRA EM MARMORE, POLIDO, BRANCO COMUM, L= *25* CM, E= *3* CM, CORTE RETO                                                                                                                                                                                                                                                                                                                                                                                                                     </t>
  </si>
  <si>
    <t>151,13</t>
  </si>
  <si>
    <t xml:space="preserve">PERFIL CARTOLA DE ACO GALVANIZADO, *20 X 30 X 10* MM, E = 0,8 MM                                                                                                                                                                                                                                                                                                                                                                                                                                          </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</si>
  <si>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</si>
  <si>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</si>
  <si>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</si>
  <si>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4.417.105,23</t>
  </si>
  <si>
    <t>6.868.421,01</t>
  </si>
  <si>
    <t>1.681.578,99</t>
  </si>
  <si>
    <t>922.500,00</t>
  </si>
  <si>
    <t>962.501,22</t>
  </si>
  <si>
    <t xml:space="preserve">PINCEL CHATO (TRINCHA) CERDAS GRIS 1.1/2" (38 MM)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</si>
  <si>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</si>
  <si>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</si>
  <si>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450,00</t>
  </si>
  <si>
    <t xml:space="preserve">PISO EM GRANITO, POLIDO, TIPO ANDORINHA/ QUARTZ/ CASTELO/ CORUMBA OU OUTROS EQUIVALENTES DA REGIAO, FORMATO MENOR OU IGUAL A 3025 CM2, E= *2* CM                                                                                                                                                                                                                                                                                                                                                          </t>
  </si>
  <si>
    <t>339,62</t>
  </si>
  <si>
    <t xml:space="preserve">PISO EM GRANITO, POLIDO, TIPO MARFIM, DALLAS, CARAVELAS OU OUTROS EQUIVALENTES DA REGIAO, FORMATO MENOR OU IGUAL A 3025 CM2, E= *2*CM                                                                                                                                                                                                                                                                                                                                                                     </t>
  </si>
  <si>
    <t>433,96</t>
  </si>
  <si>
    <t xml:space="preserve">PISO EM GRANITO, POLIDO, TIPO PRETO SAO GABRIEL/ TIJUCA OU OUTROS EQUIVALENTES DA REGIAO, FORMATO MENOR OU IGUAL A 3025 CM2, E= *2* CM                                                                                                                                                                                                                                                                                                                                                                    </t>
  </si>
  <si>
    <t>490,56</t>
  </si>
  <si>
    <t>358,49</t>
  </si>
  <si>
    <t>418,34</t>
  </si>
  <si>
    <t>430,00</t>
  </si>
  <si>
    <t>47,26</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</si>
  <si>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</si>
  <si>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</si>
  <si>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</si>
  <si>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</si>
  <si>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</si>
  <si>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</si>
  <si>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</si>
  <si>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</si>
  <si>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</si>
  <si>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</si>
  <si>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</si>
  <si>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</si>
  <si>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</si>
  <si>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</si>
  <si>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</si>
  <si>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</si>
  <si>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65,68</t>
  </si>
  <si>
    <t>121,84</t>
  </si>
  <si>
    <t>239,88</t>
  </si>
  <si>
    <t>61,49</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</si>
  <si>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</si>
  <si>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</si>
  <si>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</si>
  <si>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</si>
  <si>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45,30</t>
  </si>
  <si>
    <t>204,28</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</si>
  <si>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</si>
  <si>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</si>
  <si>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</si>
  <si>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</si>
  <si>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</si>
  <si>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</si>
  <si>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</si>
  <si>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</si>
  <si>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</si>
  <si>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</si>
  <si>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</si>
  <si>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</si>
  <si>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</si>
  <si>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</si>
  <si>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286,00</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</si>
  <si>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</si>
  <si>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</si>
  <si>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</si>
  <si>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</si>
  <si>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</si>
  <si>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92,75</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</si>
  <si>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</si>
  <si>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</si>
  <si>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RODAPE EM MARMORE, POLIDO, BRANCO COMUM, L= *7* CM, E= *2* CM, CORTE RETO                                                                                                                                                                                                                                                                                                                                                                                                                                 </t>
  </si>
  <si>
    <t>51,19</t>
  </si>
  <si>
    <t xml:space="preserve">RODAPE OU RODABANCADA EM GRANITO, POLIDO, TIPO ANDORINHA/ QUARTZ/ CASTELO/ CORUMBA OU OUTROS EQUIVALENTES DA REGIAO, H= 10 CM, E= *2,0* CM                                                                                                                                                                                                                                                                                                                                                                </t>
  </si>
  <si>
    <t>66,98</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</si>
  <si>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</si>
  <si>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</si>
  <si>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</si>
  <si>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SELADOR HORIZONTAL PARA FITA DE ACO 1"                                                                                                                                                                                                                                                                                                                                                                                                                                                                    </t>
  </si>
  <si>
    <t xml:space="preserve">SEMIRREBOQUE COM DOIS EIXOS EM TANDEM TIPO BASCULANTE COM CACAMBA METALICA 14 M3 (INCLUI MONTAGEM, NAO INCLUI CAVALO MECANICO)                                                                                                                                                                                                                                                                                                                                                                            </t>
  </si>
  <si>
    <t>72,53</t>
  </si>
  <si>
    <t xml:space="preserve">SERVICO DE BOMBEAMENTO DE CONCRETO COM CONSUMO MINIMO DE 40 M3, (DISPONIBILIZACAO DE BOMBA), SEM O LANCAMENTO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</si>
  <si>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</si>
  <si>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</si>
  <si>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</si>
  <si>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</si>
  <si>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</si>
  <si>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</si>
  <si>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</si>
  <si>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</si>
  <si>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</si>
  <si>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</si>
  <si>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</si>
  <si>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88,14</t>
  </si>
  <si>
    <t>59,78</t>
  </si>
  <si>
    <t>81,88</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</si>
  <si>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</si>
  <si>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</si>
  <si>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</si>
  <si>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</si>
  <si>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</si>
  <si>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</si>
  <si>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</si>
  <si>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</si>
  <si>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</si>
  <si>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</si>
  <si>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</si>
  <si>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</si>
  <si>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</si>
  <si>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</si>
  <si>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111,67</t>
  </si>
  <si>
    <t>149,80</t>
  </si>
  <si>
    <t>106,61</t>
  </si>
  <si>
    <t>266,54</t>
  </si>
  <si>
    <t>675,87</t>
  </si>
  <si>
    <t>828,18</t>
  </si>
  <si>
    <t>161,82</t>
  </si>
  <si>
    <t>247,50</t>
  </si>
  <si>
    <t>345,55</t>
  </si>
  <si>
    <t>533,08</t>
  </si>
  <si>
    <t>614,00</t>
  </si>
  <si>
    <t>812,95</t>
  </si>
  <si>
    <t>2.590,22</t>
  </si>
  <si>
    <t>876,73</t>
  </si>
  <si>
    <t xml:space="preserve">TARIFA "A" ENTRE 0 E 20M3 FORNECIMENTO D'AGUA                                                                                                                                                                                                                                                                                                                                                                                                                                                             </t>
  </si>
  <si>
    <t xml:space="preserve">TE DE INSPECAO, PVC, 100 X 75 MM, SERIE NORMAL PARA ESGOTO PREDIAL                                                                                                                                                                                                                                                                                                                                                                                                                                        </t>
  </si>
  <si>
    <t>18,53</t>
  </si>
  <si>
    <t xml:space="preserve">TE PVC ROSCAVEL 90 GRAUS, 1", PARA AGUA FRIA PREDIAL                                                                                                                                                                                                                                                                                                                                                                                                                                                      </t>
  </si>
  <si>
    <t xml:space="preserve">TE PVC, ROSCAVEL, 90 GRAUS, 1/2", AGUA FRIA PREDIAL                                                                                                                                                                                                                                                                                                                                                                                                                                                       </t>
  </si>
  <si>
    <t xml:space="preserve">TE PVC, ROSCAVEL, 90 GRAUS, 2", AGUA FRIA PREDIAL                                                                                                                                                                                                                                                                                                                                                                                                                                                         </t>
  </si>
  <si>
    <t>21,36</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</si>
  <si>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</si>
  <si>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</si>
  <si>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</si>
  <si>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</si>
  <si>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</si>
  <si>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</si>
  <si>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</si>
  <si>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215,53</t>
  </si>
  <si>
    <t>271,73</t>
  </si>
  <si>
    <t>164,83</t>
  </si>
  <si>
    <t>304,62</t>
  </si>
  <si>
    <t>360,66</t>
  </si>
  <si>
    <t>56,52</t>
  </si>
  <si>
    <t>109,99</t>
  </si>
  <si>
    <t>98,54</t>
  </si>
  <si>
    <t>128,92</t>
  </si>
  <si>
    <t>116,93</t>
  </si>
  <si>
    <t>196,63</t>
  </si>
  <si>
    <t>239,54</t>
  </si>
  <si>
    <t>256,85</t>
  </si>
  <si>
    <t>274,10</t>
  </si>
  <si>
    <t>311,99</t>
  </si>
  <si>
    <t>342,80</t>
  </si>
  <si>
    <t>217,29</t>
  </si>
  <si>
    <t>513,17</t>
  </si>
  <si>
    <t>633,46</t>
  </si>
  <si>
    <t>708,30</t>
  </si>
  <si>
    <t>812,53</t>
  </si>
  <si>
    <t xml:space="preserve">TELHADOR / TELHADISTA (HORISTA)                                                                                                                                                                                                                                                                                                                                                                                                                                                                           </t>
  </si>
  <si>
    <t xml:space="preserve">TELHADOR / TELHADISTA (MENSALISTA)                                                                                                                                                                                                                                                                                                                                                                                                                                                                        </t>
  </si>
  <si>
    <t xml:space="preserve">TIJOLO CERAMICO MACICO APARENTE 2 FUROS DE *6,5 X 10 X 20* CM (L X A X C)                                                                                                                                                                                                                                                                                                                                                                                                                                 </t>
  </si>
  <si>
    <t>40,50</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</si>
  <si>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</si>
  <si>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</si>
  <si>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</si>
  <si>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</si>
  <si>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</si>
  <si>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</si>
  <si>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</si>
  <si>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</si>
  <si>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</si>
  <si>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</si>
  <si>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</si>
  <si>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</si>
  <si>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</si>
  <si>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</si>
  <si>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</si>
  <si>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</si>
  <si>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</si>
  <si>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</si>
  <si>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</si>
  <si>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</si>
  <si>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</si>
  <si>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</si>
  <si>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</si>
  <si>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</si>
  <si>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</si>
  <si>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</si>
  <si>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</si>
  <si>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</si>
  <si>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</si>
  <si>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</si>
  <si>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43,63</t>
  </si>
  <si>
    <t xml:space="preserve">TUBO COLETOR DE ESGOTO, PVC, JEI, DN 150 MM (NBR 7362)                                                                                                                                                                                                                                                                                                                                                                                                                                                    </t>
  </si>
  <si>
    <t>552,21</t>
  </si>
  <si>
    <t>2.046,43</t>
  </si>
  <si>
    <t>369,52</t>
  </si>
  <si>
    <t>1.328,44</t>
  </si>
  <si>
    <t>2.828,30</t>
  </si>
  <si>
    <t>145,53</t>
  </si>
  <si>
    <t>228,00</t>
  </si>
  <si>
    <t>816,73</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</si>
  <si>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</si>
  <si>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</si>
  <si>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</si>
  <si>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</si>
  <si>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</si>
  <si>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</si>
  <si>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</si>
  <si>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</si>
  <si>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</si>
  <si>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</si>
  <si>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</si>
  <si>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</si>
  <si>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</si>
  <si>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</si>
  <si>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</si>
  <si>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</si>
  <si>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</si>
  <si>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</si>
  <si>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</si>
  <si>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</si>
  <si>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</si>
  <si>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</si>
  <si>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</si>
  <si>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</si>
  <si>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</si>
  <si>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</si>
  <si>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</si>
  <si>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</si>
  <si>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</si>
  <si>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</si>
  <si>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</si>
  <si>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</si>
  <si>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</si>
  <si>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</si>
  <si>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</si>
  <si>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</si>
  <si>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</si>
  <si>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</si>
  <si>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</si>
  <si>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</si>
  <si>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</si>
  <si>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</si>
  <si>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</si>
  <si>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</si>
  <si>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</si>
  <si>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</si>
  <si>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</si>
  <si>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</si>
  <si>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</si>
  <si>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146,59</t>
  </si>
  <si>
    <t>22,48</t>
  </si>
  <si>
    <t xml:space="preserve">TUBO PVC CORRUGADO, PAREDE DUPLA, JE, DN 300 MM/ DE 315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</si>
  <si>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</si>
  <si>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</si>
  <si>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</si>
  <si>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</si>
  <si>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</si>
  <si>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</si>
  <si>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</si>
  <si>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</si>
  <si>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</si>
  <si>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</si>
  <si>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</si>
  <si>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</si>
  <si>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</si>
  <si>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</si>
  <si>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</si>
  <si>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</si>
  <si>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</si>
  <si>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</si>
  <si>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</si>
  <si>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</si>
  <si>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</si>
  <si>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175,15</t>
  </si>
  <si>
    <t>250,59</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</si>
  <si>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</si>
  <si>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</si>
  <si>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</si>
  <si>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</si>
  <si>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</si>
  <si>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</si>
  <si>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</si>
  <si>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</si>
  <si>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</si>
  <si>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</si>
  <si>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</si>
  <si>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</si>
  <si>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</si>
  <si>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</si>
  <si>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VIDRO COMUM LAMINADO, LISO, INCOLOR, TRIPLO, ESPESSURA TOTAL 12 MM (CADA CAMADA E= 4 MM) - COLOCADO                                                                                                                                                                                                                                                                                                                                                                                                       </t>
  </si>
  <si>
    <t>13,48</t>
  </si>
  <si>
    <t>Microônibus transporte urbano capacidade 16 pessoas</t>
  </si>
  <si>
    <t>Técnico de Campo I</t>
  </si>
  <si>
    <t>Técnico de Campo III</t>
  </si>
  <si>
    <t>Distância média até os fornecedores que apresentaram proposta</t>
  </si>
  <si>
    <t>E-MAIL / SITE</t>
  </si>
  <si>
    <t>Distância média dos fornecedores que apresentaram a proposta</t>
  </si>
  <si>
    <t xml:space="preserve">RESPONSÁVEL PELO ORÇAMENTO: ENGº DANIEL PEREIRA SCHWAB | CREA 185.144 | ART: 1720243391742 </t>
  </si>
  <si>
    <t>Trecho</t>
  </si>
  <si>
    <t>Curitiba-PR</t>
  </si>
  <si>
    <t>Araucária-PR</t>
  </si>
  <si>
    <t>Balsa-Nova-PR</t>
  </si>
  <si>
    <t>São José dos Pinhais-PR</t>
  </si>
  <si>
    <t>6,98</t>
  </si>
  <si>
    <t>12,37</t>
  </si>
  <si>
    <t>106,49</t>
  </si>
  <si>
    <t>100,00</t>
  </si>
  <si>
    <t>8,27</t>
  </si>
  <si>
    <t>30,19</t>
  </si>
  <si>
    <t>34,09</t>
  </si>
  <si>
    <t>84,62</t>
  </si>
  <si>
    <t>21,72</t>
  </si>
  <si>
    <t>72,23</t>
  </si>
  <si>
    <t>18,84</t>
  </si>
  <si>
    <t>48,31</t>
  </si>
  <si>
    <t>35,20</t>
  </si>
  <si>
    <t>5,06</t>
  </si>
  <si>
    <t>3,01</t>
  </si>
  <si>
    <t>15,82</t>
  </si>
  <si>
    <t>21,81</t>
  </si>
  <si>
    <t>9,22</t>
  </si>
  <si>
    <t>40,93</t>
  </si>
  <si>
    <t>13,23</t>
  </si>
  <si>
    <t>37,29</t>
  </si>
  <si>
    <t>217,40</t>
  </si>
  <si>
    <t>173,80</t>
  </si>
  <si>
    <t>248,49</t>
  </si>
  <si>
    <t>314,23</t>
  </si>
  <si>
    <t>8,83</t>
  </si>
  <si>
    <t>165,36</t>
  </si>
  <si>
    <t>234,32</t>
  </si>
  <si>
    <t>186,34</t>
  </si>
  <si>
    <t>41,91</t>
  </si>
  <si>
    <t>151,33</t>
  </si>
  <si>
    <t>46,08</t>
  </si>
  <si>
    <t>8,05</t>
  </si>
  <si>
    <t>4.059,83</t>
  </si>
  <si>
    <t>5.085,04</t>
  </si>
  <si>
    <t>6.889,41</t>
  </si>
  <si>
    <t>8.170,92</t>
  </si>
  <si>
    <t>31,00</t>
  </si>
  <si>
    <t>5,90</t>
  </si>
  <si>
    <t>41,89</t>
  </si>
  <si>
    <t>114,31</t>
  </si>
  <si>
    <t>122,91</t>
  </si>
  <si>
    <t>69,16</t>
  </si>
  <si>
    <t>76,10</t>
  </si>
  <si>
    <t>7.709,00</t>
  </si>
  <si>
    <t>753,20</t>
  </si>
  <si>
    <t>1.187,19</t>
  </si>
  <si>
    <t>1.666,99</t>
  </si>
  <si>
    <t>155,83</t>
  </si>
  <si>
    <t>202,99</t>
  </si>
  <si>
    <t>491,07</t>
  </si>
  <si>
    <t>631,05</t>
  </si>
  <si>
    <t>2.176,52</t>
  </si>
  <si>
    <t>763,27</t>
  </si>
  <si>
    <t>1.025,21</t>
  </si>
  <si>
    <t>1.435,29</t>
  </si>
  <si>
    <t>184,53</t>
  </si>
  <si>
    <t>86,11</t>
  </si>
  <si>
    <t>132,81</t>
  </si>
  <si>
    <t>445,96</t>
  </si>
  <si>
    <t>318,18</t>
  </si>
  <si>
    <t>246,05</t>
  </si>
  <si>
    <t>322,94</t>
  </si>
  <si>
    <t>174,28</t>
  </si>
  <si>
    <t>234,40</t>
  </si>
  <si>
    <t>615,12</t>
  </si>
  <si>
    <t>440,10</t>
  </si>
  <si>
    <t>276,80</t>
  </si>
  <si>
    <t>584,36</t>
  </si>
  <si>
    <t>717,64</t>
  </si>
  <si>
    <t>1.004,70</t>
  </si>
  <si>
    <t>2.566,32</t>
  </si>
  <si>
    <t>2.476,53</t>
  </si>
  <si>
    <t>3.845,10</t>
  </si>
  <si>
    <t>5.550,48</t>
  </si>
  <si>
    <t>4.100,00</t>
  </si>
  <si>
    <t>8.924,67</t>
  </si>
  <si>
    <t>11.206,13</t>
  </si>
  <si>
    <t>14.516,30</t>
  </si>
  <si>
    <t>2.903,27</t>
  </si>
  <si>
    <t>4.310,00</t>
  </si>
  <si>
    <t>5.956,83</t>
  </si>
  <si>
    <t>2.592,87</t>
  </si>
  <si>
    <t>23.607,81</t>
  </si>
  <si>
    <t>11.177,57</t>
  </si>
  <si>
    <t>12.530,97</t>
  </si>
  <si>
    <t>14.157,34</t>
  </si>
  <si>
    <t>19.458,22</t>
  </si>
  <si>
    <t>6.851,51</t>
  </si>
  <si>
    <t>8.491,47</t>
  </si>
  <si>
    <t>12.618,12</t>
  </si>
  <si>
    <t>13.080,49</t>
  </si>
  <si>
    <t>15.010,81</t>
  </si>
  <si>
    <t>8.198,47</t>
  </si>
  <si>
    <t>8.827,96</t>
  </si>
  <si>
    <t>13.046,02</t>
  </si>
  <si>
    <t>15.092,98</t>
  </si>
  <si>
    <t>15.789,18</t>
  </si>
  <si>
    <t>2.330,06</t>
  </si>
  <si>
    <t>2.520,53</t>
  </si>
  <si>
    <t>3.352,65</t>
  </si>
  <si>
    <t>3.738,72</t>
  </si>
  <si>
    <t>4.391,67</t>
  </si>
  <si>
    <t>4.943,90</t>
  </si>
  <si>
    <t>1.996,10</t>
  </si>
  <si>
    <t>2.197,92</t>
  </si>
  <si>
    <t>6.246,08</t>
  </si>
  <si>
    <t>6.588,36</t>
  </si>
  <si>
    <t>8.742,81</t>
  </si>
  <si>
    <t>10.593,08</t>
  </si>
  <si>
    <t>11.915,45</t>
  </si>
  <si>
    <t>93.898,60</t>
  </si>
  <si>
    <t>29.390,06</t>
  </si>
  <si>
    <t>37.928,46</t>
  </si>
  <si>
    <t>55.182,94</t>
  </si>
  <si>
    <t>6.777,47</t>
  </si>
  <si>
    <t>479,34</t>
  </si>
  <si>
    <t>707,86</t>
  </si>
  <si>
    <t>49,55</t>
  </si>
  <si>
    <t>23,52</t>
  </si>
  <si>
    <t>27,06</t>
  </si>
  <si>
    <t>63,19</t>
  </si>
  <si>
    <t>45,24</t>
  </si>
  <si>
    <t>81,42</t>
  </si>
  <si>
    <t>45,01</t>
  </si>
  <si>
    <t>16,56</t>
  </si>
  <si>
    <t>46,56</t>
  </si>
  <si>
    <t>446,55</t>
  </si>
  <si>
    <t>618,14</t>
  </si>
  <si>
    <t>751,59</t>
  </si>
  <si>
    <t>673,46</t>
  </si>
  <si>
    <t>238,90</t>
  </si>
  <si>
    <t>262,52</t>
  </si>
  <si>
    <t>529,34</t>
  </si>
  <si>
    <t>6,58</t>
  </si>
  <si>
    <t>259,00</t>
  </si>
  <si>
    <t>344,41</t>
  </si>
  <si>
    <t>498,98</t>
  </si>
  <si>
    <t>253,17</t>
  </si>
  <si>
    <t>301,05</t>
  </si>
  <si>
    <t>703,52</t>
  </si>
  <si>
    <t>1.120,92</t>
  </si>
  <si>
    <t>1.404,45</t>
  </si>
  <si>
    <t>525,15</t>
  </si>
  <si>
    <t>1.185,43</t>
  </si>
  <si>
    <t>1.307,66</t>
  </si>
  <si>
    <t>528,42</t>
  </si>
  <si>
    <t>807,03</t>
  </si>
  <si>
    <t>864,40</t>
  </si>
  <si>
    <t>32,16</t>
  </si>
  <si>
    <t>23,98</t>
  </si>
  <si>
    <t>43,16</t>
  </si>
  <si>
    <t>85,46</t>
  </si>
  <si>
    <t>232,60</t>
  </si>
  <si>
    <t>266,95</t>
  </si>
  <si>
    <t>288,83</t>
  </si>
  <si>
    <t>121,27</t>
  </si>
  <si>
    <t>127,05</t>
  </si>
  <si>
    <t>55,24</t>
  </si>
  <si>
    <t>22,35</t>
  </si>
  <si>
    <t>656.464,84</t>
  </si>
  <si>
    <t>453,14</t>
  </si>
  <si>
    <t>4.285,00</t>
  </si>
  <si>
    <t>5.843,57</t>
  </si>
  <si>
    <t>5.359,88</t>
  </si>
  <si>
    <t>23.313,30</t>
  </si>
  <si>
    <t>4.902,33</t>
  </si>
  <si>
    <t>17.430,50</t>
  </si>
  <si>
    <t>21.185,33</t>
  </si>
  <si>
    <t>17,98</t>
  </si>
  <si>
    <t>2,90</t>
  </si>
  <si>
    <t>128,01</t>
  </si>
  <si>
    <t>75,67</t>
  </si>
  <si>
    <t>43,95</t>
  </si>
  <si>
    <t>699,43</t>
  </si>
  <si>
    <t>91,21</t>
  </si>
  <si>
    <t>133,98</t>
  </si>
  <si>
    <t>205,24</t>
  </si>
  <si>
    <t>41,92</t>
  </si>
  <si>
    <t>94,32</t>
  </si>
  <si>
    <t>58,95</t>
  </si>
  <si>
    <t>45,85</t>
  </si>
  <si>
    <t>39,58</t>
  </si>
  <si>
    <t>55,02</t>
  </si>
  <si>
    <t>40,41</t>
  </si>
  <si>
    <t>50,21</t>
  </si>
  <si>
    <t>56,69</t>
  </si>
  <si>
    <t>52.235,45</t>
  </si>
  <si>
    <t>55.963,82</t>
  </si>
  <si>
    <t>80.237,43</t>
  </si>
  <si>
    <t>26,57</t>
  </si>
  <si>
    <t>45,15</t>
  </si>
  <si>
    <t>43,64</t>
  </si>
  <si>
    <t>34,44</t>
  </si>
  <si>
    <t>48,55</t>
  </si>
  <si>
    <t>151,35</t>
  </si>
  <si>
    <t>5,55</t>
  </si>
  <si>
    <t>3,45</t>
  </si>
  <si>
    <t>3,24</t>
  </si>
  <si>
    <t>23,57</t>
  </si>
  <si>
    <t>24,62</t>
  </si>
  <si>
    <t>23,32</t>
  </si>
  <si>
    <t>19,19</t>
  </si>
  <si>
    <t>80,78</t>
  </si>
  <si>
    <t>83,31</t>
  </si>
  <si>
    <t>74,42</t>
  </si>
  <si>
    <t>50,38</t>
  </si>
  <si>
    <t>52,41</t>
  </si>
  <si>
    <t>92,46</t>
  </si>
  <si>
    <t>88,40</t>
  </si>
  <si>
    <t>143,31</t>
  </si>
  <si>
    <t>6,95</t>
  </si>
  <si>
    <t>3,88</t>
  </si>
  <si>
    <t>30,50</t>
  </si>
  <si>
    <t>54,75</t>
  </si>
  <si>
    <t>2,55</t>
  </si>
  <si>
    <t>6,13</t>
  </si>
  <si>
    <t>17,19</t>
  </si>
  <si>
    <t>71,83</t>
  </si>
  <si>
    <t>4,46</t>
  </si>
  <si>
    <t>53,74</t>
  </si>
  <si>
    <t>2,06</t>
  </si>
  <si>
    <t>48,05</t>
  </si>
  <si>
    <t>48,64</t>
  </si>
  <si>
    <t>52,73</t>
  </si>
  <si>
    <t>53,53</t>
  </si>
  <si>
    <t>53,48</t>
  </si>
  <si>
    <t>113,96</t>
  </si>
  <si>
    <t>226,91</t>
  </si>
  <si>
    <t>5,67</t>
  </si>
  <si>
    <t>132,13</t>
  </si>
  <si>
    <t>159,94</t>
  </si>
  <si>
    <t>185,05</t>
  </si>
  <si>
    <t>68,70</t>
  </si>
  <si>
    <t>1,88</t>
  </si>
  <si>
    <t>117,50</t>
  </si>
  <si>
    <t>142,35</t>
  </si>
  <si>
    <t>232,35</t>
  </si>
  <si>
    <t>23,67</t>
  </si>
  <si>
    <t>301,47</t>
  </si>
  <si>
    <t>33,45</t>
  </si>
  <si>
    <t>405,35</t>
  </si>
  <si>
    <t>49,47</t>
  </si>
  <si>
    <t>484,89</t>
  </si>
  <si>
    <t>69,20</t>
  </si>
  <si>
    <t>89,85</t>
  </si>
  <si>
    <t>106,97</t>
  </si>
  <si>
    <t>134,91</t>
  </si>
  <si>
    <t>162,98</t>
  </si>
  <si>
    <t>214,37</t>
  </si>
  <si>
    <t>22,50</t>
  </si>
  <si>
    <t>45,64</t>
  </si>
  <si>
    <t>67,32</t>
  </si>
  <si>
    <t>89,22</t>
  </si>
  <si>
    <t>158,31</t>
  </si>
  <si>
    <t>197,10</t>
  </si>
  <si>
    <t>258,16</t>
  </si>
  <si>
    <t>46,66</t>
  </si>
  <si>
    <t>64,33</t>
  </si>
  <si>
    <t>119,06</t>
  </si>
  <si>
    <t>7,41</t>
  </si>
  <si>
    <t>17,88</t>
  </si>
  <si>
    <t>27,32</t>
  </si>
  <si>
    <t>497,47</t>
  </si>
  <si>
    <t>50,68</t>
  </si>
  <si>
    <t>87,64</t>
  </si>
  <si>
    <t>121,40</t>
  </si>
  <si>
    <t>164,82</t>
  </si>
  <si>
    <t>248,71</t>
  </si>
  <si>
    <t>310,96</t>
  </si>
  <si>
    <t>3,83</t>
  </si>
  <si>
    <t>112,07</t>
  </si>
  <si>
    <t>31,59</t>
  </si>
  <si>
    <t>46,24</t>
  </si>
  <si>
    <t>69,28</t>
  </si>
  <si>
    <t>16,93</t>
  </si>
  <si>
    <t>78.510,83</t>
  </si>
  <si>
    <t>89.153,84</t>
  </si>
  <si>
    <t>58.867,13</t>
  </si>
  <si>
    <t>70.934,89</t>
  </si>
  <si>
    <t>29,03</t>
  </si>
  <si>
    <t>41,47</t>
  </si>
  <si>
    <t>1.132,01</t>
  </si>
  <si>
    <t>28,31</t>
  </si>
  <si>
    <t>5.352,94</t>
  </si>
  <si>
    <t>1.070,58</t>
  </si>
  <si>
    <t>8.066,83</t>
  </si>
  <si>
    <t>1.343,61</t>
  </si>
  <si>
    <t>12.743,56</t>
  </si>
  <si>
    <t>1.991,20</t>
  </si>
  <si>
    <t>499,05</t>
  </si>
  <si>
    <t>3.070,66</t>
  </si>
  <si>
    <t>3.824,18</t>
  </si>
  <si>
    <t>718,52</t>
  </si>
  <si>
    <t>694,88</t>
  </si>
  <si>
    <t>493,46</t>
  </si>
  <si>
    <t>1.138,99</t>
  </si>
  <si>
    <t>1.292,01</t>
  </si>
  <si>
    <t>2.227,34</t>
  </si>
  <si>
    <t>298,42</t>
  </si>
  <si>
    <t>461,59</t>
  </si>
  <si>
    <t>113,78</t>
  </si>
  <si>
    <t>123,02</t>
  </si>
  <si>
    <t>225,54</t>
  </si>
  <si>
    <t>394,70</t>
  </si>
  <si>
    <t>715,59</t>
  </si>
  <si>
    <t>1.281,51</t>
  </si>
  <si>
    <t>189,66</t>
  </si>
  <si>
    <t>348,57</t>
  </si>
  <si>
    <t>442,89</t>
  </si>
  <si>
    <t>98,13</t>
  </si>
  <si>
    <t>163,00</t>
  </si>
  <si>
    <t>315,76</t>
  </si>
  <si>
    <t>656,13</t>
  </si>
  <si>
    <t>1.034,43</t>
  </si>
  <si>
    <t>369,00</t>
  </si>
  <si>
    <t>1.011,31</t>
  </si>
  <si>
    <t>45,75</t>
  </si>
  <si>
    <t>329,25</t>
  </si>
  <si>
    <t>404,24</t>
  </si>
  <si>
    <t>511,32</t>
  </si>
  <si>
    <t>423,50</t>
  </si>
  <si>
    <t>517,34</t>
  </si>
  <si>
    <t>37,92</t>
  </si>
  <si>
    <t>43,96</t>
  </si>
  <si>
    <t>70,23</t>
  </si>
  <si>
    <t>131,21</t>
  </si>
  <si>
    <t>1,27</t>
  </si>
  <si>
    <t>46,86</t>
  </si>
  <si>
    <t>312,40</t>
  </si>
  <si>
    <t>189,96</t>
  </si>
  <si>
    <t>279,71</t>
  </si>
  <si>
    <t xml:space="preserve">CAIXA DE PASSAGEM ELETRICA DE PAREDE, DE SOBREPOR, EM TERMOPLASTICO / PVC, COM TAMPA APARAFUSADA, DIMENSOES 200 X 200 X *100* MM                                                                                                                                                                                                                                                                                                                                                                          </t>
  </si>
  <si>
    <t>62,69</t>
  </si>
  <si>
    <t>741,59</t>
  </si>
  <si>
    <t>25,84</t>
  </si>
  <si>
    <t>50,80</t>
  </si>
  <si>
    <t>196,99</t>
  </si>
  <si>
    <t>249,68</t>
  </si>
  <si>
    <t>543,81</t>
  </si>
  <si>
    <t>1.144,30</t>
  </si>
  <si>
    <t>49,26</t>
  </si>
  <si>
    <t>2.235,21</t>
  </si>
  <si>
    <t>109,12</t>
  </si>
  <si>
    <t>180,82</t>
  </si>
  <si>
    <t>270,33</t>
  </si>
  <si>
    <t>338,61</t>
  </si>
  <si>
    <t>2.126,67</t>
  </si>
  <si>
    <t>680,49</t>
  </si>
  <si>
    <t>215,66</t>
  </si>
  <si>
    <t>349,19</t>
  </si>
  <si>
    <t>205,86</t>
  </si>
  <si>
    <t>125,07</t>
  </si>
  <si>
    <t>1.422,49</t>
  </si>
  <si>
    <t>2.386,46</t>
  </si>
  <si>
    <t>3.001,50</t>
  </si>
  <si>
    <t>254,91</t>
  </si>
  <si>
    <t>574,11</t>
  </si>
  <si>
    <t>20,84</t>
  </si>
  <si>
    <t>87,67</t>
  </si>
  <si>
    <t>59,72</t>
  </si>
  <si>
    <t>39,00</t>
  </si>
  <si>
    <t>47,01</t>
  </si>
  <si>
    <t>19,90</t>
  </si>
  <si>
    <t>175,45</t>
  </si>
  <si>
    <t>15,60</t>
  </si>
  <si>
    <t>33,10</t>
  </si>
  <si>
    <t>80,02</t>
  </si>
  <si>
    <t>259.017,33</t>
  </si>
  <si>
    <t>150,12</t>
  </si>
  <si>
    <t>58,73</t>
  </si>
  <si>
    <t>7,96</t>
  </si>
  <si>
    <t>42,37</t>
  </si>
  <si>
    <t xml:space="preserve">CANTONEIRA EM ALUMINIO, ABAS IGUAIS, LARGURA DE 25,40 MM (1"), ESPESSURA DE 4,76 MM (3/16") E PESO LINEAR DE APROXIMADAMENTE 0,593 KG/M                                                                                                                                                                                                                                                                                                                                                                   </t>
  </si>
  <si>
    <t>39,40</t>
  </si>
  <si>
    <t>39,54</t>
  </si>
  <si>
    <t>66,60</t>
  </si>
  <si>
    <t>2,56</t>
  </si>
  <si>
    <t>66,18</t>
  </si>
  <si>
    <t>9,72</t>
  </si>
  <si>
    <t>17,00</t>
  </si>
  <si>
    <t>68,58</t>
  </si>
  <si>
    <t>75,53</t>
  </si>
  <si>
    <t>15,68</t>
  </si>
  <si>
    <t>232,59</t>
  </si>
  <si>
    <t>395,19</t>
  </si>
  <si>
    <t>78,07</t>
  </si>
  <si>
    <t>70,78</t>
  </si>
  <si>
    <t>136,90</t>
  </si>
  <si>
    <t>123,19</t>
  </si>
  <si>
    <t>208,00</t>
  </si>
  <si>
    <t>255,54</t>
  </si>
  <si>
    <t>260,94</t>
  </si>
  <si>
    <t>80,52</t>
  </si>
  <si>
    <t>137,09</t>
  </si>
  <si>
    <t xml:space="preserve">CARPINTEIRO DE FORMAS PARA CONCRETO (HORISTA)                                                                                                                                                                                                                                                                                                                                                                                                                                                             </t>
  </si>
  <si>
    <t>3.608,96</t>
  </si>
  <si>
    <t>18.300,00</t>
  </si>
  <si>
    <t>24.826,57</t>
  </si>
  <si>
    <t>26.874,12</t>
  </si>
  <si>
    <t>28.921,67</t>
  </si>
  <si>
    <t>30.969,23</t>
  </si>
  <si>
    <t>35.320,27</t>
  </si>
  <si>
    <t>9.163,09</t>
  </si>
  <si>
    <t>18,66</t>
  </si>
  <si>
    <t>8.598,24</t>
  </si>
  <si>
    <t>11.464,32</t>
  </si>
  <si>
    <t>1.997,98</t>
  </si>
  <si>
    <t>4.409,35</t>
  </si>
  <si>
    <t>1.506,08</t>
  </si>
  <si>
    <t>1.004,04</t>
  </si>
  <si>
    <t>30,17</t>
  </si>
  <si>
    <t>6,94</t>
  </si>
  <si>
    <t>9,55</t>
  </si>
  <si>
    <t>62,40</t>
  </si>
  <si>
    <t>72,14</t>
  </si>
  <si>
    <t>69,48</t>
  </si>
  <si>
    <t>50,06</t>
  </si>
  <si>
    <t>91,25</t>
  </si>
  <si>
    <t>33,04</t>
  </si>
  <si>
    <t>47,51</t>
  </si>
  <si>
    <t>51,85</t>
  </si>
  <si>
    <t>97,22</t>
  </si>
  <si>
    <t>35,64</t>
  </si>
  <si>
    <t>38,37</t>
  </si>
  <si>
    <t>46,82</t>
  </si>
  <si>
    <t>75,90</t>
  </si>
  <si>
    <t>114,08</t>
  </si>
  <si>
    <t>147,95</t>
  </si>
  <si>
    <t>84,14</t>
  </si>
  <si>
    <t>39,62</t>
  </si>
  <si>
    <t>40,05</t>
  </si>
  <si>
    <t>49,63</t>
  </si>
  <si>
    <t>57,57</t>
  </si>
  <si>
    <t>82,94</t>
  </si>
  <si>
    <t>33,12</t>
  </si>
  <si>
    <t>40,66</t>
  </si>
  <si>
    <t>50,45</t>
  </si>
  <si>
    <t>25,62</t>
  </si>
  <si>
    <t>73,66</t>
  </si>
  <si>
    <t>1,08</t>
  </si>
  <si>
    <t>91,36</t>
  </si>
  <si>
    <t>295,52</t>
  </si>
  <si>
    <t xml:space="preserve">CINTURAO DE SEGURANCA TIPO PARAQUEDISTA, FIVELA EM ACO, AJUSTE NO SUSPENSORIO, CINTURA E PERNAS                                                                                                                                                                                                                                                                                                                                                                                                           </t>
  </si>
  <si>
    <t>125,73</t>
  </si>
  <si>
    <t>62,56</t>
  </si>
  <si>
    <t>17,40</t>
  </si>
  <si>
    <t>13,52</t>
  </si>
  <si>
    <t>13,82</t>
  </si>
  <si>
    <t>12.522,95</t>
  </si>
  <si>
    <t>10.512,92</t>
  </si>
  <si>
    <t>9.074,60</t>
  </si>
  <si>
    <t>7.015,01</t>
  </si>
  <si>
    <t>124.035,00</t>
  </si>
  <si>
    <t>16.330,03</t>
  </si>
  <si>
    <t>15.517,56</t>
  </si>
  <si>
    <t>57,06</t>
  </si>
  <si>
    <t>61,61</t>
  </si>
  <si>
    <t>85,12</t>
  </si>
  <si>
    <t>96,67</t>
  </si>
  <si>
    <t>114,96</t>
  </si>
  <si>
    <t>36,58</t>
  </si>
  <si>
    <t>192.861,26</t>
  </si>
  <si>
    <t>155.415,46</t>
  </si>
  <si>
    <t>332.723,52</t>
  </si>
  <si>
    <t>361.406,27</t>
  </si>
  <si>
    <t>84.144,65</t>
  </si>
  <si>
    <t>97.859,23</t>
  </si>
  <si>
    <t>131.056,36</t>
  </si>
  <si>
    <t>130.681,36</t>
  </si>
  <si>
    <t>494,32</t>
  </si>
  <si>
    <t>513,66</t>
  </si>
  <si>
    <t>519,43</t>
  </si>
  <si>
    <t>534,49</t>
  </si>
  <si>
    <t>529,68</t>
  </si>
  <si>
    <t>540,00</t>
  </si>
  <si>
    <t>473,49</t>
  </si>
  <si>
    <t>474,26</t>
  </si>
  <si>
    <t>439,30</t>
  </si>
  <si>
    <t>455,03</t>
  </si>
  <si>
    <t>521,46</t>
  </si>
  <si>
    <t>529,03</t>
  </si>
  <si>
    <t>489,32</t>
  </si>
  <si>
    <t>451,68</t>
  </si>
  <si>
    <t>469,06</t>
  </si>
  <si>
    <t>519,20</t>
  </si>
  <si>
    <t>504,37</t>
  </si>
  <si>
    <t>466,74</t>
  </si>
  <si>
    <t>495,30</t>
  </si>
  <si>
    <t>522,74</t>
  </si>
  <si>
    <t>545,07</t>
  </si>
  <si>
    <t>481,79</t>
  </si>
  <si>
    <t>502,59</t>
  </si>
  <si>
    <t>558,47</t>
  </si>
  <si>
    <t>596,69</t>
  </si>
  <si>
    <t>638,09</t>
  </si>
  <si>
    <t>414,79</t>
  </si>
  <si>
    <t>421,57</t>
  </si>
  <si>
    <t>15,09</t>
  </si>
  <si>
    <t>19,62</t>
  </si>
  <si>
    <t>27,09</t>
  </si>
  <si>
    <t>244,36</t>
  </si>
  <si>
    <t>41,64</t>
  </si>
  <si>
    <t>33,08</t>
  </si>
  <si>
    <t>21,37</t>
  </si>
  <si>
    <t>63,43</t>
  </si>
  <si>
    <t>187,58</t>
  </si>
  <si>
    <t>292,66</t>
  </si>
  <si>
    <t>25,24</t>
  </si>
  <si>
    <t>67,60</t>
  </si>
  <si>
    <t>289,62</t>
  </si>
  <si>
    <t>155,39</t>
  </si>
  <si>
    <t>46,27</t>
  </si>
  <si>
    <t>71,46</t>
  </si>
  <si>
    <t>20,69</t>
  </si>
  <si>
    <t>289,33</t>
  </si>
  <si>
    <t>15,04</t>
  </si>
  <si>
    <t>16,81</t>
  </si>
  <si>
    <t>13,38</t>
  </si>
  <si>
    <t>17,53</t>
  </si>
  <si>
    <t>25,03</t>
  </si>
  <si>
    <t>17,56</t>
  </si>
  <si>
    <t>13,75</t>
  </si>
  <si>
    <t>28,83</t>
  </si>
  <si>
    <t>18,63</t>
  </si>
  <si>
    <t>137,21</t>
  </si>
  <si>
    <t>165,45</t>
  </si>
  <si>
    <t>304,52</t>
  </si>
  <si>
    <t>49,09</t>
  </si>
  <si>
    <t>24,65</t>
  </si>
  <si>
    <t>38,68</t>
  </si>
  <si>
    <t>48,01</t>
  </si>
  <si>
    <t>11,38</t>
  </si>
  <si>
    <t>25,96</t>
  </si>
  <si>
    <t>12,81</t>
  </si>
  <si>
    <t>1.495,82</t>
  </si>
  <si>
    <t>21,16</t>
  </si>
  <si>
    <t>27,27</t>
  </si>
  <si>
    <t>53,42</t>
  </si>
  <si>
    <t>87,07</t>
  </si>
  <si>
    <t>335,94</t>
  </si>
  <si>
    <t>487,86</t>
  </si>
  <si>
    <t>157,28</t>
  </si>
  <si>
    <t>38,70</t>
  </si>
  <si>
    <t>4.068,28</t>
  </si>
  <si>
    <t>2.469,80</t>
  </si>
  <si>
    <t>495,17</t>
  </si>
  <si>
    <t>22.500,00</t>
  </si>
  <si>
    <t>2.334,43</t>
  </si>
  <si>
    <t>3.491,43</t>
  </si>
  <si>
    <t>7.878,72</t>
  </si>
  <si>
    <t>513,70</t>
  </si>
  <si>
    <t>19.174,92</t>
  </si>
  <si>
    <t>981,93</t>
  </si>
  <si>
    <t>198,88</t>
  </si>
  <si>
    <t>273,57</t>
  </si>
  <si>
    <t>6.023,44</t>
  </si>
  <si>
    <t>9.264,16</t>
  </si>
  <si>
    <t>423,40</t>
  </si>
  <si>
    <t>11.059,40</t>
  </si>
  <si>
    <t>757,25</t>
  </si>
  <si>
    <t>27.184,55</t>
  </si>
  <si>
    <t>1.421,99</t>
  </si>
  <si>
    <t>187,29</t>
  </si>
  <si>
    <t>1.954,03</t>
  </si>
  <si>
    <t>669,26</t>
  </si>
  <si>
    <t>1,32</t>
  </si>
  <si>
    <t>8,53</t>
  </si>
  <si>
    <t>12.068,86</t>
  </si>
  <si>
    <t>99.491,54</t>
  </si>
  <si>
    <t>13,65</t>
  </si>
  <si>
    <t>783,17</t>
  </si>
  <si>
    <t>19,82</t>
  </si>
  <si>
    <t>59,79</t>
  </si>
  <si>
    <t>94,92</t>
  </si>
  <si>
    <t>330,52</t>
  </si>
  <si>
    <t>316,95</t>
  </si>
  <si>
    <t>219,28</t>
  </si>
  <si>
    <t>1.433,65</t>
  </si>
  <si>
    <t>25,77</t>
  </si>
  <si>
    <t>2.044,58</t>
  </si>
  <si>
    <t>68,76</t>
  </si>
  <si>
    <t>3,95</t>
  </si>
  <si>
    <t>148,33</t>
  </si>
  <si>
    <t>26,83</t>
  </si>
  <si>
    <t>206,60</t>
  </si>
  <si>
    <t>143,10</t>
  </si>
  <si>
    <t>187,92</t>
  </si>
  <si>
    <t>4,83</t>
  </si>
  <si>
    <t>149,41</t>
  </si>
  <si>
    <t>5,25</t>
  </si>
  <si>
    <t>42,61</t>
  </si>
  <si>
    <t>54,58</t>
  </si>
  <si>
    <t>18,08</t>
  </si>
  <si>
    <t>72,41</t>
  </si>
  <si>
    <t>57,74</t>
  </si>
  <si>
    <t>132,23</t>
  </si>
  <si>
    <t>160,09</t>
  </si>
  <si>
    <t>17,57</t>
  </si>
  <si>
    <t>12,08</t>
  </si>
  <si>
    <t>25,21</t>
  </si>
  <si>
    <t>61,25</t>
  </si>
  <si>
    <t>46,79</t>
  </si>
  <si>
    <t>123,49</t>
  </si>
  <si>
    <t>26,96</t>
  </si>
  <si>
    <t>79,75</t>
  </si>
  <si>
    <t>449,72</t>
  </si>
  <si>
    <t>314,20</t>
  </si>
  <si>
    <t>601,82</t>
  </si>
  <si>
    <t>14,27</t>
  </si>
  <si>
    <t>22,81</t>
  </si>
  <si>
    <t>5,08</t>
  </si>
  <si>
    <t>11,25</t>
  </si>
  <si>
    <t>112,85</t>
  </si>
  <si>
    <t>268,20</t>
  </si>
  <si>
    <t>88,26</t>
  </si>
  <si>
    <t>60,42</t>
  </si>
  <si>
    <t>250,69</t>
  </si>
  <si>
    <t>125,48</t>
  </si>
  <si>
    <t>27,85</t>
  </si>
  <si>
    <t>650,67</t>
  </si>
  <si>
    <t>269,30</t>
  </si>
  <si>
    <t>137,12</t>
  </si>
  <si>
    <t>567,18</t>
  </si>
  <si>
    <t>2,87</t>
  </si>
  <si>
    <t>12,68</t>
  </si>
  <si>
    <t>32,39</t>
  </si>
  <si>
    <t>65,07</t>
  </si>
  <si>
    <t>55,99</t>
  </si>
  <si>
    <t>28,89</t>
  </si>
  <si>
    <t>91,83</t>
  </si>
  <si>
    <t>22,27</t>
  </si>
  <si>
    <t>527,25</t>
  </si>
  <si>
    <t>23,47</t>
  </si>
  <si>
    <t>22,16</t>
  </si>
  <si>
    <t>1.241,57</t>
  </si>
  <si>
    <t>1.922,35</t>
  </si>
  <si>
    <t>4.491,22</t>
  </si>
  <si>
    <t>54,66</t>
  </si>
  <si>
    <t>77,09</t>
  </si>
  <si>
    <t xml:space="preserve">DISJUNTOR TERMOMAGNETICO PARA TRILHO DIN (IEC), MONOPOLAR, 40 - 50 A                                                                                                                                                                                                                                                                                                                                                                                                                                      </t>
  </si>
  <si>
    <t>66,97</t>
  </si>
  <si>
    <t>79,98</t>
  </si>
  <si>
    <t>365,28</t>
  </si>
  <si>
    <t>414,40</t>
  </si>
  <si>
    <t>581,57</t>
  </si>
  <si>
    <t>973,92</t>
  </si>
  <si>
    <t>851,83</t>
  </si>
  <si>
    <t>1.578,46</t>
  </si>
  <si>
    <t>1.578,30</t>
  </si>
  <si>
    <t>1.337,81</t>
  </si>
  <si>
    <t>2.203,36</t>
  </si>
  <si>
    <t>4.710,39</t>
  </si>
  <si>
    <t>101,95</t>
  </si>
  <si>
    <t>32,46</t>
  </si>
  <si>
    <t>82,90</t>
  </si>
  <si>
    <t>116,80</t>
  </si>
  <si>
    <t>71,35</t>
  </si>
  <si>
    <t>102,68</t>
  </si>
  <si>
    <t>182,51</t>
  </si>
  <si>
    <t>74,34</t>
  </si>
  <si>
    <t>91,34</t>
  </si>
  <si>
    <t>109,77</t>
  </si>
  <si>
    <t>190,73</t>
  </si>
  <si>
    <t>123,21</t>
  </si>
  <si>
    <t>131,35</t>
  </si>
  <si>
    <t>149,03</t>
  </si>
  <si>
    <t>280,55</t>
  </si>
  <si>
    <t>141,71</t>
  </si>
  <si>
    <t>166,97</t>
  </si>
  <si>
    <t>344,53</t>
  </si>
  <si>
    <t>292,42</t>
  </si>
  <si>
    <t>146,82</t>
  </si>
  <si>
    <t>149,44</t>
  </si>
  <si>
    <t>159,80</t>
  </si>
  <si>
    <t>272,50</t>
  </si>
  <si>
    <t>181,33</t>
  </si>
  <si>
    <t>182,42</t>
  </si>
  <si>
    <t>305,27</t>
  </si>
  <si>
    <t>338,07</t>
  </si>
  <si>
    <t>167,28</t>
  </si>
  <si>
    <t>167,41</t>
  </si>
  <si>
    <t>182,50</t>
  </si>
  <si>
    <t>340,56</t>
  </si>
  <si>
    <t>547,65</t>
  </si>
  <si>
    <t>207,71</t>
  </si>
  <si>
    <t>243,39</t>
  </si>
  <si>
    <t>234,56</t>
  </si>
  <si>
    <t>543,40</t>
  </si>
  <si>
    <t>130,53</t>
  </si>
  <si>
    <t>149,18</t>
  </si>
  <si>
    <t>174,03</t>
  </si>
  <si>
    <t>207,56</t>
  </si>
  <si>
    <t>105.445,03</t>
  </si>
  <si>
    <t>16,68</t>
  </si>
  <si>
    <t>88,38</t>
  </si>
  <si>
    <t>736,36</t>
  </si>
  <si>
    <t>1.419,66</t>
  </si>
  <si>
    <t>124,41</t>
  </si>
  <si>
    <t>145.210,25</t>
  </si>
  <si>
    <t>38,26</t>
  </si>
  <si>
    <t>33,67</t>
  </si>
  <si>
    <t>36,50</t>
  </si>
  <si>
    <t>24,52</t>
  </si>
  <si>
    <t>44,87</t>
  </si>
  <si>
    <t>6,56</t>
  </si>
  <si>
    <t>70,70</t>
  </si>
  <si>
    <t>10,70</t>
  </si>
  <si>
    <t>3,89</t>
  </si>
  <si>
    <t>15,14</t>
  </si>
  <si>
    <t>72.764,03</t>
  </si>
  <si>
    <t>342.571,65</t>
  </si>
  <si>
    <t>23,23</t>
  </si>
  <si>
    <t>61,89</t>
  </si>
  <si>
    <t>67,75</t>
  </si>
  <si>
    <t>2.787.890,62</t>
  </si>
  <si>
    <t>1.872.890,62</t>
  </si>
  <si>
    <t>53,35</t>
  </si>
  <si>
    <t>873,57</t>
  </si>
  <si>
    <t>6,11</t>
  </si>
  <si>
    <t>455,80</t>
  </si>
  <si>
    <t>13,98</t>
  </si>
  <si>
    <t>9,83</t>
  </si>
  <si>
    <t>372,16</t>
  </si>
  <si>
    <t>675,03</t>
  </si>
  <si>
    <t>924,52</t>
  </si>
  <si>
    <t>147,83</t>
  </si>
  <si>
    <t>215,67</t>
  </si>
  <si>
    <t>22,86</t>
  </si>
  <si>
    <t>181,62</t>
  </si>
  <si>
    <t>114,66</t>
  </si>
  <si>
    <t>149,31</t>
  </si>
  <si>
    <t>94,36</t>
  </si>
  <si>
    <t>126,21</t>
  </si>
  <si>
    <t xml:space="preserve">FECHADURA BICO DE PAPAGAIO PARA PORTA DE CORRER EXTERNA, EM ACO INOX COM ACABAMENTO CROMADO, MAQUINA COM 45 MM, INCLUINDO CHAVE TIPO CILINDRO                                                                                                                                                                                                                                                                                                                                                             </t>
  </si>
  <si>
    <t>99,34</t>
  </si>
  <si>
    <t xml:space="preserve">FECHADURA BICO DE PAPAGAIO PARA PORTA DE CORRER INTERNA, EM ACO INOX COM ACABAMENTO CROMADO, MAQUINA COM 45 MM, INCLUINDO CHAVE TIPO BIPARTIDA                                                                                                                                                                                                                                                                                                                                                            </t>
  </si>
  <si>
    <t>82,24</t>
  </si>
  <si>
    <t>13,47</t>
  </si>
  <si>
    <t>59,21</t>
  </si>
  <si>
    <t>68,24</t>
  </si>
  <si>
    <t>135,01</t>
  </si>
  <si>
    <t>60,91</t>
  </si>
  <si>
    <t>101,07</t>
  </si>
  <si>
    <t>76,40</t>
  </si>
  <si>
    <t>122,34</t>
  </si>
  <si>
    <t>88,69</t>
  </si>
  <si>
    <t>143,07</t>
  </si>
  <si>
    <t>67,24</t>
  </si>
  <si>
    <t>101,41</t>
  </si>
  <si>
    <t>132,64</t>
  </si>
  <si>
    <t>47,63</t>
  </si>
  <si>
    <t>82,82</t>
  </si>
  <si>
    <t>10,37</t>
  </si>
  <si>
    <t>15,18</t>
  </si>
  <si>
    <t>9,90</t>
  </si>
  <si>
    <t>2.116,08</t>
  </si>
  <si>
    <t>3.210,44</t>
  </si>
  <si>
    <t>5.500,87</t>
  </si>
  <si>
    <t>74,11</t>
  </si>
  <si>
    <t>89,27</t>
  </si>
  <si>
    <t>106,69</t>
  </si>
  <si>
    <t>46,22</t>
  </si>
  <si>
    <t>161,79</t>
  </si>
  <si>
    <t>5,00</t>
  </si>
  <si>
    <t>102,57</t>
  </si>
  <si>
    <t>155,00</t>
  </si>
  <si>
    <t xml:space="preserve">FORRO DE PVC LISO, BRANCO, REGUA DE 10 CM, ESPESSURA APROXIMADA DE 8 MM (COM COLOCACAO / SEM ESTRUTURA METALICA)                                                                                                                                                                                                                                                                                                                                                                                          </t>
  </si>
  <si>
    <t>100,52</t>
  </si>
  <si>
    <t xml:space="preserve">FORRO DE PVC LISO, BRANCO, REGUA DE 20 CM, ESPESSURA APROXIMADA DE 8 MM, COMPRIMENTO 6 M (SEM COLOCACAO)                                                                                                                                                                                                                                                                                                                                                                                                  </t>
  </si>
  <si>
    <t>40,83</t>
  </si>
  <si>
    <t xml:space="preserve">FORRO DE PVC, FRISADO, BRANCO, REGUA DE 10 CM, ESPESSURA APROXIMADA DE 8 MM E COMPRIMENTO 6 M (SEM COLOCACAO)                                                                                                                                                                                                                                                                                                                                                                                             </t>
  </si>
  <si>
    <t xml:space="preserve">FORRO DE PVC, FRISADO, BRANCO, REGUA DE 20 CM, ESPESSURA APROXIMADA DE 8 MM E COMPRIMENTO 6 M (SEM COLOCACAO)                                                                                                                                                                                                                                                                                                                                                                                             </t>
  </si>
  <si>
    <t>29,31</t>
  </si>
  <si>
    <t>6.237,48</t>
  </si>
  <si>
    <t>1.905,59</t>
  </si>
  <si>
    <t>3.366,33</t>
  </si>
  <si>
    <t>13.156,50</t>
  </si>
  <si>
    <t>6.128.141,39</t>
  </si>
  <si>
    <t>2.623.365,93</t>
  </si>
  <si>
    <t>38,93</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</si>
  <si>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</si>
  <si>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</si>
  <si>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</si>
  <si>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</si>
  <si>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</si>
  <si>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</si>
  <si>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</si>
  <si>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</si>
  <si>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10,48</t>
  </si>
  <si>
    <t>58,94</t>
  </si>
  <si>
    <t>24,17</t>
  </si>
  <si>
    <t>8,93</t>
  </si>
  <si>
    <t>43,72</t>
  </si>
  <si>
    <t>23,34</t>
  </si>
  <si>
    <t>746.558,98</t>
  </si>
  <si>
    <t>845.821,00</t>
  </si>
  <si>
    <t>1.571.214,64</t>
  </si>
  <si>
    <t>354,65</t>
  </si>
  <si>
    <t>54,00</t>
  </si>
  <si>
    <t>311,63</t>
  </si>
  <si>
    <t>355,41</t>
  </si>
  <si>
    <t>2.355,61</t>
  </si>
  <si>
    <t>2.689,18</t>
  </si>
  <si>
    <t>4.682,28</t>
  </si>
  <si>
    <t>1.305.473,15</t>
  </si>
  <si>
    <t>2.510.525,30</t>
  </si>
  <si>
    <t>4.267.892,99</t>
  </si>
  <si>
    <t>261.567,29</t>
  </si>
  <si>
    <t>411.988,28</t>
  </si>
  <si>
    <t>1.525.714,84</t>
  </si>
  <si>
    <t>102.997,07</t>
  </si>
  <si>
    <t>144.875,00</t>
  </si>
  <si>
    <t>338.645,31</t>
  </si>
  <si>
    <t>51,04</t>
  </si>
  <si>
    <t>67,13</t>
  </si>
  <si>
    <t>5.608,00</t>
  </si>
  <si>
    <t>5.079,58</t>
  </si>
  <si>
    <t>3.002,25</t>
  </si>
  <si>
    <t>3.161,95</t>
  </si>
  <si>
    <t>749,73</t>
  </si>
  <si>
    <t>451,11</t>
  </si>
  <si>
    <t>330,39</t>
  </si>
  <si>
    <t>1.054,71</t>
  </si>
  <si>
    <t>86,41</t>
  </si>
  <si>
    <t>92,76</t>
  </si>
  <si>
    <t>114,36</t>
  </si>
  <si>
    <t xml:space="preserve">HIDROMETRO WOLTMANN, DN 2", VAZAO MAXIMA DE 50 M3/H, PARA AGUA POTAVEL FRIA, RELOJOARIA PLANA, TURBINA HORIZONTAL, EQUIPADO COM TELEMETRIA (SEM CONEXOES)                                                                                                                                                                                                                                                                                                                                                 </t>
  </si>
  <si>
    <t>1.702,78</t>
  </si>
  <si>
    <t xml:space="preserve">HIDROMETRO WOLTMANN, DN 3", VAZAO MAXIMA DE 80 M3/H, PARA AGUA POTAVEL FRIA, RELOJOARIA PLANA, TURBINA HORIZONTAL, EQUIPADO COM TELEMETRIA (SEM CONEXOES)                                                                                                                                                                                                                                                                                                                                                 </t>
  </si>
  <si>
    <t>2.223,78</t>
  </si>
  <si>
    <t>19,11</t>
  </si>
  <si>
    <t>31,29</t>
  </si>
  <si>
    <t>17,34</t>
  </si>
  <si>
    <t>24,18</t>
  </si>
  <si>
    <t>16,04</t>
  </si>
  <si>
    <t>976,38</t>
  </si>
  <si>
    <t>174,93</t>
  </si>
  <si>
    <t>966,10</t>
  </si>
  <si>
    <t>736,41</t>
  </si>
  <si>
    <t>949,12</t>
  </si>
  <si>
    <t>1.149,15</t>
  </si>
  <si>
    <t xml:space="preserve">JANELA DE CORRER, EM ALUMINIO PERFIL 25, 100 X 200 CM (A X L), 4 FLS, SEM BANDEIRA, ACABAMENTO BRANCO OU BRILHANTE, BATENTE DE 6 A 7 CM, COM VIDRO 4 MM, SEM GUARNICAO/ALIZAR                                                                                                                                                                                                                                                                                                                             </t>
  </si>
  <si>
    <t>1.322,46</t>
  </si>
  <si>
    <t>1.247,59</t>
  </si>
  <si>
    <t>1.343,05</t>
  </si>
  <si>
    <t>2.980,95</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</si>
  <si>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</si>
  <si>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</si>
  <si>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381,02</t>
  </si>
  <si>
    <t xml:space="preserve">JANELA MAXIM-AR, EM ALUMINIO PERFIL 25, 60 X 80 CM (A X L), ACABAMENTO BRANCO OU BRILHANTE, BATENTE DE 4 A 5 CM, COM VIDRO 4 MM, SEM GUARNICAO/ALIZAR                                                                                                                                                                                                                                                                                                                                                     </t>
  </si>
  <si>
    <t>542,30</t>
  </si>
  <si>
    <t>1.069,38</t>
  </si>
  <si>
    <t>1.461,13</t>
  </si>
  <si>
    <t>5,64</t>
  </si>
  <si>
    <t>50,99</t>
  </si>
  <si>
    <t>186,42</t>
  </si>
  <si>
    <t>215,33</t>
  </si>
  <si>
    <t>133,99</t>
  </si>
  <si>
    <t>154,47</t>
  </si>
  <si>
    <t>24,42</t>
  </si>
  <si>
    <t>82,10</t>
  </si>
  <si>
    <t>147,73</t>
  </si>
  <si>
    <t>7,64</t>
  </si>
  <si>
    <t>321,96</t>
  </si>
  <si>
    <t>72,22</t>
  </si>
  <si>
    <t>1,61</t>
  </si>
  <si>
    <t>4,36</t>
  </si>
  <si>
    <t>68,84</t>
  </si>
  <si>
    <t>63,38</t>
  </si>
  <si>
    <t>4,80</t>
  </si>
  <si>
    <t>83,07</t>
  </si>
  <si>
    <t>23,90</t>
  </si>
  <si>
    <t>33,07</t>
  </si>
  <si>
    <t>15,73</t>
  </si>
  <si>
    <t>20,79</t>
  </si>
  <si>
    <t>21,47</t>
  </si>
  <si>
    <t>77,69</t>
  </si>
  <si>
    <t>20,39</t>
  </si>
  <si>
    <t>80,98</t>
  </si>
  <si>
    <t>65,50</t>
  </si>
  <si>
    <t>53,25</t>
  </si>
  <si>
    <t>50,03</t>
  </si>
  <si>
    <t>123,20</t>
  </si>
  <si>
    <t>44,01</t>
  </si>
  <si>
    <t>56,92</t>
  </si>
  <si>
    <t>72,83</t>
  </si>
  <si>
    <t>192,04</t>
  </si>
  <si>
    <t>38,81</t>
  </si>
  <si>
    <t>155,62</t>
  </si>
  <si>
    <t>642,87</t>
  </si>
  <si>
    <t>804,87</t>
  </si>
  <si>
    <t>1.116,32</t>
  </si>
  <si>
    <t>1.474,48</t>
  </si>
  <si>
    <t>440,86</t>
  </si>
  <si>
    <t>511,37</t>
  </si>
  <si>
    <t>561,68</t>
  </si>
  <si>
    <t>86,56</t>
  </si>
  <si>
    <t>128,78</t>
  </si>
  <si>
    <t>484,67</t>
  </si>
  <si>
    <t>400,97</t>
  </si>
  <si>
    <t>112,86</t>
  </si>
  <si>
    <t>81,55</t>
  </si>
  <si>
    <t>77,83</t>
  </si>
  <si>
    <t>178,67</t>
  </si>
  <si>
    <t>376,95</t>
  </si>
  <si>
    <t>40,18</t>
  </si>
  <si>
    <t>617,76</t>
  </si>
  <si>
    <t>504,18</t>
  </si>
  <si>
    <t>512,44</t>
  </si>
  <si>
    <t>521,13</t>
  </si>
  <si>
    <t>776,54</t>
  </si>
  <si>
    <t>557,62</t>
  </si>
  <si>
    <t>628,37</t>
  </si>
  <si>
    <t>691,20</t>
  </si>
  <si>
    <t>800,22</t>
  </si>
  <si>
    <t>722,81</t>
  </si>
  <si>
    <t>858,32</t>
  </si>
  <si>
    <t>910,39</t>
  </si>
  <si>
    <t>936,49</t>
  </si>
  <si>
    <t>1.155,01</t>
  </si>
  <si>
    <t>967,29</t>
  </si>
  <si>
    <t>961,85</t>
  </si>
  <si>
    <t>1.171,41</t>
  </si>
  <si>
    <t>39,16</t>
  </si>
  <si>
    <t>2.375,00</t>
  </si>
  <si>
    <t>112,39</t>
  </si>
  <si>
    <t>124,19</t>
  </si>
  <si>
    <t>198,80</t>
  </si>
  <si>
    <t>556,32</t>
  </si>
  <si>
    <t>573,19</t>
  </si>
  <si>
    <t>178,84</t>
  </si>
  <si>
    <t>190,39</t>
  </si>
  <si>
    <t>213,20</t>
  </si>
  <si>
    <t>108,16</t>
  </si>
  <si>
    <t>370,30</t>
  </si>
  <si>
    <t>182,67</t>
  </si>
  <si>
    <t>5.445,72</t>
  </si>
  <si>
    <t>900,64</t>
  </si>
  <si>
    <t>962,50</t>
  </si>
  <si>
    <t>874,27</t>
  </si>
  <si>
    <t>770,00</t>
  </si>
  <si>
    <t>601,56</t>
  </si>
  <si>
    <t>46,87</t>
  </si>
  <si>
    <t>92,10</t>
  </si>
  <si>
    <t>493,05</t>
  </si>
  <si>
    <t>572,72</t>
  </si>
  <si>
    <t>948,79</t>
  </si>
  <si>
    <t>148,17</t>
  </si>
  <si>
    <t>273,42</t>
  </si>
  <si>
    <t>302,67</t>
  </si>
  <si>
    <t>364,96</t>
  </si>
  <si>
    <t>55,13</t>
  </si>
  <si>
    <t>73,75</t>
  </si>
  <si>
    <t>113,40</t>
  </si>
  <si>
    <t>403,34</t>
  </si>
  <si>
    <t>33,73</t>
  </si>
  <si>
    <t>68,20</t>
  </si>
  <si>
    <t>78,97</t>
  </si>
  <si>
    <t>231,42</t>
  </si>
  <si>
    <t>41,31</t>
  </si>
  <si>
    <t>118,45</t>
  </si>
  <si>
    <t>83,98</t>
  </si>
  <si>
    <t>174,96</t>
  </si>
  <si>
    <t>89,03</t>
  </si>
  <si>
    <t>176,23</t>
  </si>
  <si>
    <t>5,09</t>
  </si>
  <si>
    <t>151,55</t>
  </si>
  <si>
    <t>405,74</t>
  </si>
  <si>
    <t>366,88</t>
  </si>
  <si>
    <t>164,33</t>
  </si>
  <si>
    <t>251,60</t>
  </si>
  <si>
    <t>105,38</t>
  </si>
  <si>
    <t>187,96</t>
  </si>
  <si>
    <t>342,36</t>
  </si>
  <si>
    <t>469,90</t>
  </si>
  <si>
    <t>37,95</t>
  </si>
  <si>
    <t>23,05</t>
  </si>
  <si>
    <t>9,58</t>
  </si>
  <si>
    <t>58,62</t>
  </si>
  <si>
    <t>17,47</t>
  </si>
  <si>
    <t>186,00</t>
  </si>
  <si>
    <t>92,45</t>
  </si>
  <si>
    <t>251,52</t>
  </si>
  <si>
    <t>12,51</t>
  </si>
  <si>
    <t>112,42</t>
  </si>
  <si>
    <t>45,72</t>
  </si>
  <si>
    <t>196,00</t>
  </si>
  <si>
    <t>15,67</t>
  </si>
  <si>
    <t>36,98</t>
  </si>
  <si>
    <t>37,51</t>
  </si>
  <si>
    <t>3,46</t>
  </si>
  <si>
    <t>10,87</t>
  </si>
  <si>
    <t>94,25</t>
  </si>
  <si>
    <t>2,31</t>
  </si>
  <si>
    <t>11,78</t>
  </si>
  <si>
    <t>72,82</t>
  </si>
  <si>
    <t>6,89</t>
  </si>
  <si>
    <t>34,46</t>
  </si>
  <si>
    <t>24,63</t>
  </si>
  <si>
    <t>57,76</t>
  </si>
  <si>
    <t>199,06</t>
  </si>
  <si>
    <t>2.517,28</t>
  </si>
  <si>
    <t>51,07</t>
  </si>
  <si>
    <t>85,85</t>
  </si>
  <si>
    <t>131,41</t>
  </si>
  <si>
    <t>30,03</t>
  </si>
  <si>
    <t>319,00</t>
  </si>
  <si>
    <t>393,22</t>
  </si>
  <si>
    <t>489,55</t>
  </si>
  <si>
    <t>522,71</t>
  </si>
  <si>
    <t>472,18</t>
  </si>
  <si>
    <t>562,98</t>
  </si>
  <si>
    <t>568,51</t>
  </si>
  <si>
    <t>742,22</t>
  </si>
  <si>
    <t>633,26</t>
  </si>
  <si>
    <t>797,50</t>
  </si>
  <si>
    <t>969,63</t>
  </si>
  <si>
    <t>1.105,44</t>
  </si>
  <si>
    <t>35,74</t>
  </si>
  <si>
    <t>507.898,83</t>
  </si>
  <si>
    <t>451.548,03</t>
  </si>
  <si>
    <t>117,62</t>
  </si>
  <si>
    <t>186,58</t>
  </si>
  <si>
    <t>57,52</t>
  </si>
  <si>
    <t>73,08</t>
  </si>
  <si>
    <t>106,34</t>
  </si>
  <si>
    <t>10,77</t>
  </si>
  <si>
    <t xml:space="preserve">MANTA LIQUIDA DE BASE ASFALTICA MODIFICADA COM A ADICAO DE ELASTOMEROS DILUIDOS EM SOLVENTE ORGANICO, APLICACAO A FRIO (MEMBRANA DE EMULSAO ASFALTICA PARA IMPERMEABILIZACAO FLEXIVEL)                                                                                                                                                                                                                                                                                                                    </t>
  </si>
  <si>
    <t>38,14</t>
  </si>
  <si>
    <t>51,09</t>
  </si>
  <si>
    <t>63,45</t>
  </si>
  <si>
    <t>19,99</t>
  </si>
  <si>
    <t>22,66</t>
  </si>
  <si>
    <t>27,82</t>
  </si>
  <si>
    <t>69,42</t>
  </si>
  <si>
    <t>35,86</t>
  </si>
  <si>
    <t>67.210,58</t>
  </si>
  <si>
    <t>28.136,13</t>
  </si>
  <si>
    <t>15.393,57</t>
  </si>
  <si>
    <t>279.253,77</t>
  </si>
  <si>
    <t>38.652,22</t>
  </si>
  <si>
    <t>473,87</t>
  </si>
  <si>
    <t>12.046,67</t>
  </si>
  <si>
    <t>22.459,53</t>
  </si>
  <si>
    <t>25.845,18</t>
  </si>
  <si>
    <t>24.410,39</t>
  </si>
  <si>
    <t>27.465,01</t>
  </si>
  <si>
    <t>50.537,50</t>
  </si>
  <si>
    <t>28.264,34</t>
  </si>
  <si>
    <t>27.731,64</t>
  </si>
  <si>
    <t>42,33</t>
  </si>
  <si>
    <t>89,11</t>
  </si>
  <si>
    <t>124,40</t>
  </si>
  <si>
    <t>6,49</t>
  </si>
  <si>
    <t>6,67</t>
  </si>
  <si>
    <t>434,33</t>
  </si>
  <si>
    <t>455,01</t>
  </si>
  <si>
    <t>440,42</t>
  </si>
  <si>
    <t>597,79</t>
  </si>
  <si>
    <t>743,87</t>
  </si>
  <si>
    <t>2.398,81</t>
  </si>
  <si>
    <t>89,09</t>
  </si>
  <si>
    <t>60,47</t>
  </si>
  <si>
    <t>9.614,76</t>
  </si>
  <si>
    <t>17,05</t>
  </si>
  <si>
    <t>21.460,25</t>
  </si>
  <si>
    <t>13,24</t>
  </si>
  <si>
    <t>721,81</t>
  </si>
  <si>
    <t>861,08</t>
  </si>
  <si>
    <t>951,68</t>
  </si>
  <si>
    <t>415,94</t>
  </si>
  <si>
    <t>1.026,18</t>
  </si>
  <si>
    <t xml:space="preserve">MINICAPTOR, EM ACO GALVANIZADO A FOGO, FIXACAO COM ROSCA SOBERBA OU MECANICA, H=300 MM X DN=10 MM                                                                                                                                                                                                                                                                                                                                                                                                         </t>
  </si>
  <si>
    <t xml:space="preserve">MINICAPTOR, EM ACO GALVANIZADO A FOGO, FIXACAO HORIZONTAL COM BANDEIRA A 20 CM, H=300 MM E X DN=10 MM                                                                                                                                                                                                                                                                                                                                                                                                     </t>
  </si>
  <si>
    <t>15,12</t>
  </si>
  <si>
    <t>13,95</t>
  </si>
  <si>
    <t>25,61</t>
  </si>
  <si>
    <t>29,82</t>
  </si>
  <si>
    <t>305.000,00</t>
  </si>
  <si>
    <t>470.704,48</t>
  </si>
  <si>
    <t>462.988,01</t>
  </si>
  <si>
    <t>564.845,39</t>
  </si>
  <si>
    <t>581.839,19</t>
  </si>
  <si>
    <t>10.738,08</t>
  </si>
  <si>
    <t>11.357,32</t>
  </si>
  <si>
    <t>13.513,69</t>
  </si>
  <si>
    <t>53.750,04</t>
  </si>
  <si>
    <t>225,80</t>
  </si>
  <si>
    <t>120,38</t>
  </si>
  <si>
    <t>847,61</t>
  </si>
  <si>
    <t>20,67</t>
  </si>
  <si>
    <t>4.422,18</t>
  </si>
  <si>
    <t>2.192,81</t>
  </si>
  <si>
    <t>1.806,46</t>
  </si>
  <si>
    <t>1.767,17</t>
  </si>
  <si>
    <t>21,57</t>
  </si>
  <si>
    <t xml:space="preserve">MOURAO DE CONCRETO RETO, SECAO QUADRADA *10 X 10* CM, H= *2,30* M                                                                                                                                                                                                                                                                                                                                                                                                                                         </t>
  </si>
  <si>
    <t>57,18</t>
  </si>
  <si>
    <t>35,45</t>
  </si>
  <si>
    <t>137,24</t>
  </si>
  <si>
    <t>42,31</t>
  </si>
  <si>
    <t>85,77</t>
  </si>
  <si>
    <t>56,02</t>
  </si>
  <si>
    <t>37,79</t>
  </si>
  <si>
    <t>146,41</t>
  </si>
  <si>
    <t>92,16</t>
  </si>
  <si>
    <t>51.548,40</t>
  </si>
  <si>
    <t>75.244,58</t>
  </si>
  <si>
    <t>91.058,26</t>
  </si>
  <si>
    <t>142.644,81</t>
  </si>
  <si>
    <t>41.217,56</t>
  </si>
  <si>
    <t>27,37</t>
  </si>
  <si>
    <t>22,41</t>
  </si>
  <si>
    <t>31,13</t>
  </si>
  <si>
    <t>18,98</t>
  </si>
  <si>
    <t>743.256,00</t>
  </si>
  <si>
    <t>837.000,00</t>
  </si>
  <si>
    <t>1.160.639,94</t>
  </si>
  <si>
    <t>1.321.343,94</t>
  </si>
  <si>
    <t>771.155,97</t>
  </si>
  <si>
    <t>74,24</t>
  </si>
  <si>
    <t>215,10</t>
  </si>
  <si>
    <t>255,01</t>
  </si>
  <si>
    <t>41,52</t>
  </si>
  <si>
    <t>2.501,74</t>
  </si>
  <si>
    <t>206,11</t>
  </si>
  <si>
    <t>17,02</t>
  </si>
  <si>
    <t>28,38</t>
  </si>
  <si>
    <t>32,19</t>
  </si>
  <si>
    <t>20,26</t>
  </si>
  <si>
    <t>42,39</t>
  </si>
  <si>
    <t>102,00</t>
  </si>
  <si>
    <t>42,20</t>
  </si>
  <si>
    <t>167,07</t>
  </si>
  <si>
    <t>1.746,14</t>
  </si>
  <si>
    <t>29,56</t>
  </si>
  <si>
    <t>52,76</t>
  </si>
  <si>
    <t>62,50</t>
  </si>
  <si>
    <t>300,33</t>
  </si>
  <si>
    <t>193,42</t>
  </si>
  <si>
    <t>326,69</t>
  </si>
  <si>
    <t>231,29</t>
  </si>
  <si>
    <t>14,84</t>
  </si>
  <si>
    <t>28,24</t>
  </si>
  <si>
    <t>304,66</t>
  </si>
  <si>
    <t>815,90</t>
  </si>
  <si>
    <t>1.833,22</t>
  </si>
  <si>
    <t>2.875,66</t>
  </si>
  <si>
    <t>73,56</t>
  </si>
  <si>
    <t>63,71</t>
  </si>
  <si>
    <t>60,18</t>
  </si>
  <si>
    <t>59,88</t>
  </si>
  <si>
    <t>69,10</t>
  </si>
  <si>
    <t>141,41</t>
  </si>
  <si>
    <t>84,12</t>
  </si>
  <si>
    <t>163,17</t>
  </si>
  <si>
    <t>79,77</t>
  </si>
  <si>
    <t>255,82</t>
  </si>
  <si>
    <t>12.574,14</t>
  </si>
  <si>
    <t>49,43</t>
  </si>
  <si>
    <t>197,44</t>
  </si>
  <si>
    <t>4,77</t>
  </si>
  <si>
    <t>81.125,09</t>
  </si>
  <si>
    <t>11.690,95</t>
  </si>
  <si>
    <t>36.597,78</t>
  </si>
  <si>
    <t>20.015,85</t>
  </si>
  <si>
    <t>94.907,83</t>
  </si>
  <si>
    <t>55,11</t>
  </si>
  <si>
    <t>116,97</t>
  </si>
  <si>
    <t>203,53</t>
  </si>
  <si>
    <t>50,90</t>
  </si>
  <si>
    <t>43,77</t>
  </si>
  <si>
    <t>29,63</t>
  </si>
  <si>
    <t>471,20</t>
  </si>
  <si>
    <t xml:space="preserve">PISO EM CERAMICA ESMALTADA, COR LISA, PEI MAIOR OU IGUAL A 4, FORMATO MAIOR QUE 2025 CM2                                                                                                                                                                                                                                                                                                                                                                                                                  </t>
  </si>
  <si>
    <t>63,39</t>
  </si>
  <si>
    <t xml:space="preserve">PISO EM CERAMICA ESMALTADA, COR LISA, PEI MAIOR OU IGUAL A 4, FORMATO MENOR OU IGUAL A 2025 CM2                                                                                                                                                                                                                                                                                                                                                                                                           </t>
  </si>
  <si>
    <t>108,50</t>
  </si>
  <si>
    <t xml:space="preserve">PISO EM PORCELANATO RETIFICADO, LISO, MONOCOLOR, ACETINADO OU POLIDO, FORMATO MENOR OU IGUAL A 2025 CM2                                                                                                                                                                                                                                                                                                                                                                                                   </t>
  </si>
  <si>
    <t xml:space="preserve">PISO EM PORCELANATO, BORDA RETA, LISO, MONOCOLOR, ACETINADO OU POLIDO, FORMATO MAIOR QUE 2025 CM2                                                                                                                                                                                                                                                                                                                                                                                                         </t>
  </si>
  <si>
    <t>99,79</t>
  </si>
  <si>
    <t>208,32</t>
  </si>
  <si>
    <t>121,34</t>
  </si>
  <si>
    <t>288,17</t>
  </si>
  <si>
    <t>154,50</t>
  </si>
  <si>
    <t>170,12</t>
  </si>
  <si>
    <t>202,24</t>
  </si>
  <si>
    <t>26,87</t>
  </si>
  <si>
    <t>132,00</t>
  </si>
  <si>
    <t>1.920,01</t>
  </si>
  <si>
    <t>1.206,01</t>
  </si>
  <si>
    <t>400,00</t>
  </si>
  <si>
    <t>13,88</t>
  </si>
  <si>
    <t>22,37</t>
  </si>
  <si>
    <t>924,00</t>
  </si>
  <si>
    <t>1.152,01</t>
  </si>
  <si>
    <t>22,39</t>
  </si>
  <si>
    <t>58,07</t>
  </si>
  <si>
    <t>7.090,69</t>
  </si>
  <si>
    <t>434,59</t>
  </si>
  <si>
    <t>3,68</t>
  </si>
  <si>
    <t>24,47</t>
  </si>
  <si>
    <t>117,19</t>
  </si>
  <si>
    <t>2.608,97</t>
  </si>
  <si>
    <t>326,49</t>
  </si>
  <si>
    <t>306,23</t>
  </si>
  <si>
    <t>241,50</t>
  </si>
  <si>
    <t>215,00</t>
  </si>
  <si>
    <t>272,75</t>
  </si>
  <si>
    <t>266,43</t>
  </si>
  <si>
    <t>304,82</t>
  </si>
  <si>
    <t>1.105,07</t>
  </si>
  <si>
    <t>784,93</t>
  </si>
  <si>
    <t xml:space="preserve">PORTA DE ABRIR EM ACO, COM DIVISAO HORIZONTAL PARA VIDROS, 90 X 210 CM, COM FUNDO ANTICORROSIVO/PRIMER DE PROTECAO, INCLUI FECHADURA, MACANETA E PARAFUSO, SEM GUARNICAO/ALIZAR/VISTA, VIDROS NAO INCLUSOS                                                                                                                                                                                                                                                                                                </t>
  </si>
  <si>
    <t>1.174,97</t>
  </si>
  <si>
    <t>1.052,45</t>
  </si>
  <si>
    <t xml:space="preserve">PORTA DE ABRIR EM ALUMINIO COM DIVISAO HORIZONTAL PARA VIDROS, ACABAMENTO ANODIZADO NATURAL, VIDROS INCLUSOS, SEM GUARNICAO/ALIZAR/VISTA, 87 CM X 210 CM                                                                                                                                                                                                                                                                                                                                                  </t>
  </si>
  <si>
    <t>1.272,46</t>
  </si>
  <si>
    <t>1.031,74</t>
  </si>
  <si>
    <t>712,53</t>
  </si>
  <si>
    <t xml:space="preserve">PORTA DE ABRIR, TIPO VENEZIANA, EM ALUMINIO, ACABAMENTO ANODIZADO NATURAL, 90 CM X 210 CM (LARGURA X ALTURA), SEM GUARNICAO/ALIZAR/VISTA                                                                                                                                                                                                                                                                                                                                                                  </t>
  </si>
  <si>
    <t>1.304,78</t>
  </si>
  <si>
    <t>660,94</t>
  </si>
  <si>
    <t>277,76</t>
  </si>
  <si>
    <t>451,36</t>
  </si>
  <si>
    <t>380,50</t>
  </si>
  <si>
    <t>566,85</t>
  </si>
  <si>
    <t>572,20</t>
  </si>
  <si>
    <t>386,25</t>
  </si>
  <si>
    <t>945,10</t>
  </si>
  <si>
    <t>546,28</t>
  </si>
  <si>
    <t>184,70</t>
  </si>
  <si>
    <t>191,68</t>
  </si>
  <si>
    <t>203,75</t>
  </si>
  <si>
    <t>239,34</t>
  </si>
  <si>
    <t>222,18</t>
  </si>
  <si>
    <t>201,74</t>
  </si>
  <si>
    <t>212,69</t>
  </si>
  <si>
    <t>203,52</t>
  </si>
  <si>
    <t>221,95</t>
  </si>
  <si>
    <t>295,11</t>
  </si>
  <si>
    <t>458,25</t>
  </si>
  <si>
    <t>482,29</t>
  </si>
  <si>
    <t>519,73</t>
  </si>
  <si>
    <t>527,18</t>
  </si>
  <si>
    <t>847,45</t>
  </si>
  <si>
    <t>1.215,98</t>
  </si>
  <si>
    <t>1.057,93</t>
  </si>
  <si>
    <t>1.293,63</t>
  </si>
  <si>
    <t>1.836,36</t>
  </si>
  <si>
    <t>2.087,14</t>
  </si>
  <si>
    <t>1.775,08</t>
  </si>
  <si>
    <t>1.322,54</t>
  </si>
  <si>
    <t>1.772,51</t>
  </si>
  <si>
    <t>1.339,33</t>
  </si>
  <si>
    <t>1.855,46</t>
  </si>
  <si>
    <t>456,67</t>
  </si>
  <si>
    <t>270,31</t>
  </si>
  <si>
    <t>1.614,20</t>
  </si>
  <si>
    <t>2.253,51</t>
  </si>
  <si>
    <t>3.143,47</t>
  </si>
  <si>
    <t>4.285,96</t>
  </si>
  <si>
    <t>354,06</t>
  </si>
  <si>
    <t>57,71</t>
  </si>
  <si>
    <t>132,74</t>
  </si>
  <si>
    <t>88,49</t>
  </si>
  <si>
    <t>119,46</t>
  </si>
  <si>
    <t>99,55</t>
  </si>
  <si>
    <t>22,60</t>
  </si>
  <si>
    <t>18,00</t>
  </si>
  <si>
    <t>18,55</t>
  </si>
  <si>
    <t>20,59</t>
  </si>
  <si>
    <t>565,53</t>
  </si>
  <si>
    <t>112,11</t>
  </si>
  <si>
    <t>69.868,38</t>
  </si>
  <si>
    <t>92.610,18</t>
  </si>
  <si>
    <t xml:space="preserve">PROJETOR PNEUMATICO DE ARGAMASSA PARA CHAPISCO E REBOCO COM RECIPIENTE ACOPLADO, TIPO CANEQUINHA, COM VOLUME DE 1,50 L, SEM COMPRESSOR                                                                                                                                                                                                                                                                                                                                                                    </t>
  </si>
  <si>
    <t>555,57</t>
  </si>
  <si>
    <t>8,20</t>
  </si>
  <si>
    <t>266,56</t>
  </si>
  <si>
    <t>138,08</t>
  </si>
  <si>
    <t>288,20</t>
  </si>
  <si>
    <t>403,88</t>
  </si>
  <si>
    <t>424,44</t>
  </si>
  <si>
    <t>596,09</t>
  </si>
  <si>
    <t>486,75</t>
  </si>
  <si>
    <t>1.027,69</t>
  </si>
  <si>
    <t>489,21</t>
  </si>
  <si>
    <t>714,23</t>
  </si>
  <si>
    <t>835,91</t>
  </si>
  <si>
    <t>833,16</t>
  </si>
  <si>
    <t>299,15</t>
  </si>
  <si>
    <t>373,80</t>
  </si>
  <si>
    <t>345,65</t>
  </si>
  <si>
    <t>503,74</t>
  </si>
  <si>
    <t>622,12</t>
  </si>
  <si>
    <t>747,81</t>
  </si>
  <si>
    <t>195,61</t>
  </si>
  <si>
    <t>362,40</t>
  </si>
  <si>
    <t>785,41</t>
  </si>
  <si>
    <t>614,03</t>
  </si>
  <si>
    <t>114,86</t>
  </si>
  <si>
    <t>118,96</t>
  </si>
  <si>
    <t>186,75</t>
  </si>
  <si>
    <t>320,33</t>
  </si>
  <si>
    <t>79,78</t>
  </si>
  <si>
    <t>168,46</t>
  </si>
  <si>
    <t>246,93</t>
  </si>
  <si>
    <t>344,48</t>
  </si>
  <si>
    <t>100,27</t>
  </si>
  <si>
    <t>1.218,42</t>
  </si>
  <si>
    <t>2.479,27</t>
  </si>
  <si>
    <t>42,03</t>
  </si>
  <si>
    <t>5.324.963,55</t>
  </si>
  <si>
    <t>58,05</t>
  </si>
  <si>
    <t>17,44</t>
  </si>
  <si>
    <t>29,30</t>
  </si>
  <si>
    <t>63,74</t>
  </si>
  <si>
    <t>45,46</t>
  </si>
  <si>
    <t>44,86</t>
  </si>
  <si>
    <t>61,96</t>
  </si>
  <si>
    <t>113,48</t>
  </si>
  <si>
    <t>93,40</t>
  </si>
  <si>
    <t>73,98</t>
  </si>
  <si>
    <t>54,28</t>
  </si>
  <si>
    <t>269,81</t>
  </si>
  <si>
    <t>34,39</t>
  </si>
  <si>
    <t>680,63</t>
  </si>
  <si>
    <t>149,35</t>
  </si>
  <si>
    <t>142,79</t>
  </si>
  <si>
    <t>74,37</t>
  </si>
  <si>
    <t>102,70</t>
  </si>
  <si>
    <t>83,90</t>
  </si>
  <si>
    <t>40,07</t>
  </si>
  <si>
    <t>76,55</t>
  </si>
  <si>
    <t>79,13</t>
  </si>
  <si>
    <t>6.466,71</t>
  </si>
  <si>
    <t>14.005,53</t>
  </si>
  <si>
    <t>202,45</t>
  </si>
  <si>
    <t>30,14</t>
  </si>
  <si>
    <t>118,77</t>
  </si>
  <si>
    <t>256,62</t>
  </si>
  <si>
    <t>160,39</t>
  </si>
  <si>
    <t xml:space="preserve">REVESTIMENTO EM CERAMICA ESMALTADA, PEI MAIOR OU IGUAL 4, FORMATO MAIOR A 2025 CM2                                                                                                                                                                                                                                                                                                                                                                                                                        </t>
  </si>
  <si>
    <t>67,57</t>
  </si>
  <si>
    <t xml:space="preserve">REVESTIMENTO EM CERAMICA ESMALTADA, PEI MENOR OU IGUAL A 3, FORMATO MENOR OU IGUAL A 2025 CM2                                                                                                                                                                                                                                                                                                                                                                                                             </t>
  </si>
  <si>
    <t>98,06</t>
  </si>
  <si>
    <t>122,65</t>
  </si>
  <si>
    <t>2,75</t>
  </si>
  <si>
    <t>43,60</t>
  </si>
  <si>
    <t>37,73</t>
  </si>
  <si>
    <t>45,16</t>
  </si>
  <si>
    <t>997.825,41</t>
  </si>
  <si>
    <t>940.000,00</t>
  </si>
  <si>
    <t>833.762,51</t>
  </si>
  <si>
    <t>625.341,67</t>
  </si>
  <si>
    <t>806.866,86</t>
  </si>
  <si>
    <t>601.465,48</t>
  </si>
  <si>
    <t>821.828,55</t>
  </si>
  <si>
    <t>181.554,32</t>
  </si>
  <si>
    <t>899.714,32</t>
  </si>
  <si>
    <t>738.571,44</t>
  </si>
  <si>
    <t>31.301,65</t>
  </si>
  <si>
    <t>39,88</t>
  </si>
  <si>
    <t>10,22</t>
  </si>
  <si>
    <t>209,44</t>
  </si>
  <si>
    <t>539,01</t>
  </si>
  <si>
    <t>73,89</t>
  </si>
  <si>
    <t>27,91</t>
  </si>
  <si>
    <t>36,84</t>
  </si>
  <si>
    <t>158,37</t>
  </si>
  <si>
    <t>228.558,04</t>
  </si>
  <si>
    <t>268.741,25</t>
  </si>
  <si>
    <t>207.826,57</t>
  </si>
  <si>
    <t>76,53</t>
  </si>
  <si>
    <t>86,33</t>
  </si>
  <si>
    <t>53,39</t>
  </si>
  <si>
    <t>60,09</t>
  </si>
  <si>
    <t>55,88</t>
  </si>
  <si>
    <t>1.314,48</t>
  </si>
  <si>
    <t>5.295,96</t>
  </si>
  <si>
    <t>339,21</t>
  </si>
  <si>
    <t>343,36</t>
  </si>
  <si>
    <t>269,90</t>
  </si>
  <si>
    <t>285,84</t>
  </si>
  <si>
    <t>14,47</t>
  </si>
  <si>
    <t>15,98</t>
  </si>
  <si>
    <t>177,62</t>
  </si>
  <si>
    <t>249,42</t>
  </si>
  <si>
    <t>287,80</t>
  </si>
  <si>
    <t>81,16</t>
  </si>
  <si>
    <t>83,58</t>
  </si>
  <si>
    <t>7,32</t>
  </si>
  <si>
    <t>1,67</t>
  </si>
  <si>
    <t>16,73</t>
  </si>
  <si>
    <t>9,76</t>
  </si>
  <si>
    <t>132,26</t>
  </si>
  <si>
    <t>250,17</t>
  </si>
  <si>
    <t>270,00</t>
  </si>
  <si>
    <t>335,13</t>
  </si>
  <si>
    <t>156,71</t>
  </si>
  <si>
    <t>209,72</t>
  </si>
  <si>
    <t>10.440,35</t>
  </si>
  <si>
    <t>755,40</t>
  </si>
  <si>
    <t>1.101,76</t>
  </si>
  <si>
    <t>1.977,63</t>
  </si>
  <si>
    <t>127,12</t>
  </si>
  <si>
    <t>161,98</t>
  </si>
  <si>
    <t>250,35</t>
  </si>
  <si>
    <t>374,06</t>
  </si>
  <si>
    <t>743,78</t>
  </si>
  <si>
    <t>1.369,27</t>
  </si>
  <si>
    <t>2.405,14</t>
  </si>
  <si>
    <t>196,84</t>
  </si>
  <si>
    <t>341,39</t>
  </si>
  <si>
    <t>524,90</t>
  </si>
  <si>
    <t>984,20</t>
  </si>
  <si>
    <t>1.514,23</t>
  </si>
  <si>
    <t>516,81</t>
  </si>
  <si>
    <t>85.950,00</t>
  </si>
  <si>
    <t>105.784,61</t>
  </si>
  <si>
    <t>60.366,21</t>
  </si>
  <si>
    <t>71.720,82</t>
  </si>
  <si>
    <t>57.060,45</t>
  </si>
  <si>
    <t>119.510,74</t>
  </si>
  <si>
    <t>125.259,91</t>
  </si>
  <si>
    <t>147.034,86</t>
  </si>
  <si>
    <t>623,20</t>
  </si>
  <si>
    <t>457,57</t>
  </si>
  <si>
    <t>13,81</t>
  </si>
  <si>
    <t>260,33</t>
  </si>
  <si>
    <t>35,53</t>
  </si>
  <si>
    <t>179,23</t>
  </si>
  <si>
    <t>208,43</t>
  </si>
  <si>
    <t>1.381,93</t>
  </si>
  <si>
    <t>71,80</t>
  </si>
  <si>
    <t>141,91</t>
  </si>
  <si>
    <t>403,97</t>
  </si>
  <si>
    <t>632,04</t>
  </si>
  <si>
    <t>241,08</t>
  </si>
  <si>
    <t>30,89</t>
  </si>
  <si>
    <t>83,61</t>
  </si>
  <si>
    <t>40,75</t>
  </si>
  <si>
    <t>115,88</t>
  </si>
  <si>
    <t>80,10</t>
  </si>
  <si>
    <t>36,68</t>
  </si>
  <si>
    <t>50,13</t>
  </si>
  <si>
    <t>180,73</t>
  </si>
  <si>
    <t>183,80</t>
  </si>
  <si>
    <t>278,59</t>
  </si>
  <si>
    <t>308,46</t>
  </si>
  <si>
    <t>423,10</t>
  </si>
  <si>
    <t>143,45</t>
  </si>
  <si>
    <t>172,78</t>
  </si>
  <si>
    <t>50,20</t>
  </si>
  <si>
    <t>15,38</t>
  </si>
  <si>
    <t>278,30</t>
  </si>
  <si>
    <t>130,73</t>
  </si>
  <si>
    <t>39,87</t>
  </si>
  <si>
    <t>4,23</t>
  </si>
  <si>
    <t>11,21</t>
  </si>
  <si>
    <t>136,46</t>
  </si>
  <si>
    <t>3,07</t>
  </si>
  <si>
    <t>46,74</t>
  </si>
  <si>
    <t>63,55</t>
  </si>
  <si>
    <t>130,11</t>
  </si>
  <si>
    <t>99,85</t>
  </si>
  <si>
    <t>32,13</t>
  </si>
  <si>
    <t>65,01</t>
  </si>
  <si>
    <t>417,42</t>
  </si>
  <si>
    <t>213,77</t>
  </si>
  <si>
    <t>682,89</t>
  </si>
  <si>
    <t>17,65</t>
  </si>
  <si>
    <t>29,80</t>
  </si>
  <si>
    <t>105,22</t>
  </si>
  <si>
    <t>90,98</t>
  </si>
  <si>
    <t>121,82</t>
  </si>
  <si>
    <t>216,24</t>
  </si>
  <si>
    <t>3,93</t>
  </si>
  <si>
    <t>2,49</t>
  </si>
  <si>
    <t>18,22</t>
  </si>
  <si>
    <t>19,61</t>
  </si>
  <si>
    <t>40,26</t>
  </si>
  <si>
    <t>15,64</t>
  </si>
  <si>
    <t>108,87</t>
  </si>
  <si>
    <t>1.450,18</t>
  </si>
  <si>
    <t>46,16</t>
  </si>
  <si>
    <t>154,57</t>
  </si>
  <si>
    <t>44,23</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</si>
  <si>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</si>
  <si>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174,05</t>
  </si>
  <si>
    <t>141,99</t>
  </si>
  <si>
    <t>146,63</t>
  </si>
  <si>
    <t>151,41</t>
  </si>
  <si>
    <t>398,88</t>
  </si>
  <si>
    <t>503,92</t>
  </si>
  <si>
    <t>150,36</t>
  </si>
  <si>
    <t>31,12</t>
  </si>
  <si>
    <t>42,23</t>
  </si>
  <si>
    <t>42,69</t>
  </si>
  <si>
    <t>7,77</t>
  </si>
  <si>
    <t>73,73</t>
  </si>
  <si>
    <t>10,66</t>
  </si>
  <si>
    <t>6,14</t>
  </si>
  <si>
    <t>124,43</t>
  </si>
  <si>
    <t>19,35</t>
  </si>
  <si>
    <t>25,64</t>
  </si>
  <si>
    <t>974,75</t>
  </si>
  <si>
    <t>1.368,07</t>
  </si>
  <si>
    <t>184,28</t>
  </si>
  <si>
    <t>2,61</t>
  </si>
  <si>
    <t>153,10</t>
  </si>
  <si>
    <t>1.600,83</t>
  </si>
  <si>
    <t>73,71</t>
  </si>
  <si>
    <t>74,46</t>
  </si>
  <si>
    <t>36,09</t>
  </si>
  <si>
    <t>44,06</t>
  </si>
  <si>
    <t>29,54</t>
  </si>
  <si>
    <t>39,26</t>
  </si>
  <si>
    <t>50,12</t>
  </si>
  <si>
    <t>17,23</t>
  </si>
  <si>
    <t>18,21</t>
  </si>
  <si>
    <t>35,66</t>
  </si>
  <si>
    <t>19,77</t>
  </si>
  <si>
    <t>60,98</t>
  </si>
  <si>
    <t>73,33</t>
  </si>
  <si>
    <t>160,15</t>
  </si>
  <si>
    <t>131,39</t>
  </si>
  <si>
    <t>31,76</t>
  </si>
  <si>
    <t>34,29</t>
  </si>
  <si>
    <t>77,14</t>
  </si>
  <si>
    <t>205,47</t>
  </si>
  <si>
    <t>56,34</t>
  </si>
  <si>
    <t>198,10</t>
  </si>
  <si>
    <t>121.003,14</t>
  </si>
  <si>
    <t>18.704,49</t>
  </si>
  <si>
    <t>8.580,04</t>
  </si>
  <si>
    <t>23.590,83</t>
  </si>
  <si>
    <t>153.004,25</t>
  </si>
  <si>
    <t>33.094,45</t>
  </si>
  <si>
    <t>10.479,91</t>
  </si>
  <si>
    <t>38.610,19</t>
  </si>
  <si>
    <t>11.705,63</t>
  </si>
  <si>
    <t>63.005,71</t>
  </si>
  <si>
    <t>15.137,65</t>
  </si>
  <si>
    <t>86.423,10</t>
  </si>
  <si>
    <t>323.831,75</t>
  </si>
  <si>
    <t>375.233,62</t>
  </si>
  <si>
    <t>110.514,00</t>
  </si>
  <si>
    <t>179.215,16</t>
  </si>
  <si>
    <t>275.000,00</t>
  </si>
  <si>
    <t>264.912,36</t>
  </si>
  <si>
    <t>295.560,73</t>
  </si>
  <si>
    <t>184,24</t>
  </si>
  <si>
    <t>6,42</t>
  </si>
  <si>
    <t>40,99</t>
  </si>
  <si>
    <t xml:space="preserve">TRILHO QUADRADO FRISADO PARA RODIZIO (VERGALHAO MACICO), EM ALUMINIO, COM DIMENSOES DE *6 X 6* MM                                                                                                                                                                                                                                                                                                                                                                                                         </t>
  </si>
  <si>
    <t>609,94</t>
  </si>
  <si>
    <t>40,59</t>
  </si>
  <si>
    <t>86,14</t>
  </si>
  <si>
    <t>29,94</t>
  </si>
  <si>
    <t>59,99</t>
  </si>
  <si>
    <t>1.857,80</t>
  </si>
  <si>
    <t>174,19</t>
  </si>
  <si>
    <t>107,51</t>
  </si>
  <si>
    <t>3.564,75</t>
  </si>
  <si>
    <t>1.975,40</t>
  </si>
  <si>
    <t>53,31</t>
  </si>
  <si>
    <t>219,30</t>
  </si>
  <si>
    <t>319,09</t>
  </si>
  <si>
    <t>456,16</t>
  </si>
  <si>
    <t>500,53</t>
  </si>
  <si>
    <t>860,07</t>
  </si>
  <si>
    <t>563,44</t>
  </si>
  <si>
    <t>1.130,29</t>
  </si>
  <si>
    <t>653,72</t>
  </si>
  <si>
    <t>713,15</t>
  </si>
  <si>
    <t>848,35</t>
  </si>
  <si>
    <t>49,57</t>
  </si>
  <si>
    <t>100,02</t>
  </si>
  <si>
    <t>114,91</t>
  </si>
  <si>
    <t>54,83</t>
  </si>
  <si>
    <t>47,20</t>
  </si>
  <si>
    <t>98,12</t>
  </si>
  <si>
    <t>79,07</t>
  </si>
  <si>
    <t>132,04</t>
  </si>
  <si>
    <t>272,27</t>
  </si>
  <si>
    <t>295,28</t>
  </si>
  <si>
    <t>42,17</t>
  </si>
  <si>
    <t>140,47</t>
  </si>
  <si>
    <t>220,01</t>
  </si>
  <si>
    <t>338,64</t>
  </si>
  <si>
    <t>478,58</t>
  </si>
  <si>
    <t>557,36</t>
  </si>
  <si>
    <t>82,71</t>
  </si>
  <si>
    <t>383,30</t>
  </si>
  <si>
    <t>54,21</t>
  </si>
  <si>
    <t>79,35</t>
  </si>
  <si>
    <t>128,31</t>
  </si>
  <si>
    <t>201,40</t>
  </si>
  <si>
    <t>63,84</t>
  </si>
  <si>
    <t>75,73</t>
  </si>
  <si>
    <t>86,43</t>
  </si>
  <si>
    <t>103,43</t>
  </si>
  <si>
    <t>57,39</t>
  </si>
  <si>
    <t>46,13</t>
  </si>
  <si>
    <t>146,52</t>
  </si>
  <si>
    <t>47,13</t>
  </si>
  <si>
    <t>97,01</t>
  </si>
  <si>
    <t>324,48</t>
  </si>
  <si>
    <t xml:space="preserve">TUBO DE COBRE CLASSE "A", DN = 2" (54 MM), PARA INSTALACOES DE MEDIA PRESSAO PARA GASES COMBUSTIVEIS E MEDICINAIS                                                                                                                                                                                                                                                                                                                                                                                         </t>
  </si>
  <si>
    <t>250,83</t>
  </si>
  <si>
    <t>76,26</t>
  </si>
  <si>
    <t>478,05</t>
  </si>
  <si>
    <t>724,84</t>
  </si>
  <si>
    <t>573,95</t>
  </si>
  <si>
    <t>30,44</t>
  </si>
  <si>
    <t>96,51</t>
  </si>
  <si>
    <t>266,26</t>
  </si>
  <si>
    <t>389,23</t>
  </si>
  <si>
    <t>40,10</t>
  </si>
  <si>
    <t>13,11</t>
  </si>
  <si>
    <t>244,00</t>
  </si>
  <si>
    <t>475,69</t>
  </si>
  <si>
    <t>666,38</t>
  </si>
  <si>
    <t>710,47</t>
  </si>
  <si>
    <t>1.029,31</t>
  </si>
  <si>
    <t>2.852,21</t>
  </si>
  <si>
    <t>126,10</t>
  </si>
  <si>
    <t>332,57</t>
  </si>
  <si>
    <t>405,98</t>
  </si>
  <si>
    <t>466,47</t>
  </si>
  <si>
    <t>522,85</t>
  </si>
  <si>
    <t>721,74</t>
  </si>
  <si>
    <t>766,85</t>
  </si>
  <si>
    <t>1.101,07</t>
  </si>
  <si>
    <t>3.198,65</t>
  </si>
  <si>
    <t>133,27</t>
  </si>
  <si>
    <t>211,70</t>
  </si>
  <si>
    <t>323,96</t>
  </si>
  <si>
    <t>471,59</t>
  </si>
  <si>
    <t>876,55</t>
  </si>
  <si>
    <t>1.059,86</t>
  </si>
  <si>
    <t>1.609,57</t>
  </si>
  <si>
    <t>194,78</t>
  </si>
  <si>
    <t>262,45</t>
  </si>
  <si>
    <t>317,81</t>
  </si>
  <si>
    <t>547,46</t>
  </si>
  <si>
    <t>570,42</t>
  </si>
  <si>
    <t>611,02</t>
  </si>
  <si>
    <t>955,49</t>
  </si>
  <si>
    <t>199,91</t>
  </si>
  <si>
    <t>205,04</t>
  </si>
  <si>
    <t>379,32</t>
  </si>
  <si>
    <t>607,94</t>
  </si>
  <si>
    <t>621,37</t>
  </si>
  <si>
    <t>942,16</t>
  </si>
  <si>
    <t>1.220,00</t>
  </si>
  <si>
    <t>241,94</t>
  </si>
  <si>
    <t>504,40</t>
  </si>
  <si>
    <t>534,13</t>
  </si>
  <si>
    <t>697,14</t>
  </si>
  <si>
    <t>763,78</t>
  </si>
  <si>
    <t>1.081,59</t>
  </si>
  <si>
    <t>150,70</t>
  </si>
  <si>
    <t>36,60</t>
  </si>
  <si>
    <t>55,40</t>
  </si>
  <si>
    <t>66,32</t>
  </si>
  <si>
    <t>57,95</t>
  </si>
  <si>
    <t>59,59</t>
  </si>
  <si>
    <t>72,36</t>
  </si>
  <si>
    <t>97,90</t>
  </si>
  <si>
    <t>19,58</t>
  </si>
  <si>
    <t>25,54</t>
  </si>
  <si>
    <t>13,86</t>
  </si>
  <si>
    <t>5,10</t>
  </si>
  <si>
    <t>9,69</t>
  </si>
  <si>
    <t>4.824,89</t>
  </si>
  <si>
    <t>118,25</t>
  </si>
  <si>
    <t>253,83</t>
  </si>
  <si>
    <t>4.376,14</t>
  </si>
  <si>
    <t>969,53</t>
  </si>
  <si>
    <t>1.561,57</t>
  </si>
  <si>
    <t>2.741,54</t>
  </si>
  <si>
    <t>4.077,44</t>
  </si>
  <si>
    <t>2.044,73</t>
  </si>
  <si>
    <t>2.667,69</t>
  </si>
  <si>
    <t>129,94</t>
  </si>
  <si>
    <t>159,97</t>
  </si>
  <si>
    <t>3.362,34</t>
  </si>
  <si>
    <t>4.123,58</t>
  </si>
  <si>
    <t>4.779,58</t>
  </si>
  <si>
    <t>6.313,14</t>
  </si>
  <si>
    <t>1.118,98</t>
  </si>
  <si>
    <t>1.558,45</t>
  </si>
  <si>
    <t>2.219,15</t>
  </si>
  <si>
    <t>41,61</t>
  </si>
  <si>
    <t>11,72</t>
  </si>
  <si>
    <t>136,91</t>
  </si>
  <si>
    <t>41,57</t>
  </si>
  <si>
    <t>91,63</t>
  </si>
  <si>
    <t>276,61</t>
  </si>
  <si>
    <t>20,99</t>
  </si>
  <si>
    <t>30,29</t>
  </si>
  <si>
    <t>47,87</t>
  </si>
  <si>
    <t>84,22</t>
  </si>
  <si>
    <t>115,78</t>
  </si>
  <si>
    <t>61,88</t>
  </si>
  <si>
    <t>105,19</t>
  </si>
  <si>
    <t>164,77</t>
  </si>
  <si>
    <t>242,40</t>
  </si>
  <si>
    <t>326,55</t>
  </si>
  <si>
    <t>431,33</t>
  </si>
  <si>
    <t>42,64</t>
  </si>
  <si>
    <t>114,75</t>
  </si>
  <si>
    <t>296,06</t>
  </si>
  <si>
    <t>420,40</t>
  </si>
  <si>
    <t>51,10</t>
  </si>
  <si>
    <t>61,30</t>
  </si>
  <si>
    <t>18,68</t>
  </si>
  <si>
    <t>36,69</t>
  </si>
  <si>
    <t>76,65</t>
  </si>
  <si>
    <t>6,84</t>
  </si>
  <si>
    <t>11,30</t>
  </si>
  <si>
    <t>61,31</t>
  </si>
  <si>
    <t>29,49</t>
  </si>
  <si>
    <t>74,56</t>
  </si>
  <si>
    <t>2,99</t>
  </si>
  <si>
    <t>34,25</t>
  </si>
  <si>
    <t>3.173,41</t>
  </si>
  <si>
    <t>4.045,35</t>
  </si>
  <si>
    <t>4.091,58</t>
  </si>
  <si>
    <t>152,76</t>
  </si>
  <si>
    <t>22,49</t>
  </si>
  <si>
    <t>58,51</t>
  </si>
  <si>
    <t>119,17</t>
  </si>
  <si>
    <t>140,70</t>
  </si>
  <si>
    <t>32,15</t>
  </si>
  <si>
    <t>48,78</t>
  </si>
  <si>
    <t>116,16</t>
  </si>
  <si>
    <t>230,55</t>
  </si>
  <si>
    <t>279,59</t>
  </si>
  <si>
    <t>324,80</t>
  </si>
  <si>
    <t>263,13</t>
  </si>
  <si>
    <t>84,91</t>
  </si>
  <si>
    <t>48,87</t>
  </si>
  <si>
    <t>76,16</t>
  </si>
  <si>
    <t>137,10</t>
  </si>
  <si>
    <t>128,47</t>
  </si>
  <si>
    <t>80,93</t>
  </si>
  <si>
    <t>371,11</t>
  </si>
  <si>
    <t>207,67</t>
  </si>
  <si>
    <t>895,36</t>
  </si>
  <si>
    <t>266,00</t>
  </si>
  <si>
    <t>238,02</t>
  </si>
  <si>
    <t>96,53</t>
  </si>
  <si>
    <t>158,99</t>
  </si>
  <si>
    <t>532,94</t>
  </si>
  <si>
    <t>372,67</t>
  </si>
  <si>
    <t>116,98</t>
  </si>
  <si>
    <t>736,09</t>
  </si>
  <si>
    <t>1.141,69</t>
  </si>
  <si>
    <t>141,61</t>
  </si>
  <si>
    <t>122,92</t>
  </si>
  <si>
    <t>70,27</t>
  </si>
  <si>
    <t>81,93</t>
  </si>
  <si>
    <t>330,64</t>
  </si>
  <si>
    <t>206,34</t>
  </si>
  <si>
    <t>74,99</t>
  </si>
  <si>
    <t>451,51</t>
  </si>
  <si>
    <t>783,62</t>
  </si>
  <si>
    <t>92,17</t>
  </si>
  <si>
    <t>5,79</t>
  </si>
  <si>
    <t>53,02</t>
  </si>
  <si>
    <t>84,73</t>
  </si>
  <si>
    <t>32,59</t>
  </si>
  <si>
    <t>56,79</t>
  </si>
  <si>
    <t>36,45</t>
  </si>
  <si>
    <t>58,70</t>
  </si>
  <si>
    <t>36,66</t>
  </si>
  <si>
    <t>1.440,99</t>
  </si>
  <si>
    <t>1.566,29</t>
  </si>
  <si>
    <t>1.757,01</t>
  </si>
  <si>
    <t>3.780,00</t>
  </si>
  <si>
    <t>3.390,99</t>
  </si>
  <si>
    <t>4.130,63</t>
  </si>
  <si>
    <t>4.274.052,57</t>
  </si>
  <si>
    <t>1.799.326,52</t>
  </si>
  <si>
    <t>1.812.365,25</t>
  </si>
  <si>
    <t>2.195.700,00</t>
  </si>
  <si>
    <t>1.945.358,80</t>
  </si>
  <si>
    <t>761,21</t>
  </si>
  <si>
    <t>662,50</t>
  </si>
  <si>
    <t>1.722,49</t>
  </si>
  <si>
    <t>2.014,00</t>
  </si>
  <si>
    <t>593,59</t>
  </si>
  <si>
    <t>185,50</t>
  </si>
  <si>
    <t>263,64</t>
  </si>
  <si>
    <t>427,97</t>
  </si>
  <si>
    <t>318,00</t>
  </si>
  <si>
    <t>228,85</t>
  </si>
  <si>
    <t>397,50</t>
  </si>
  <si>
    <t>139,12</t>
  </si>
  <si>
    <t>159,00</t>
  </si>
  <si>
    <t>225,25</t>
  </si>
  <si>
    <t>328,60</t>
  </si>
  <si>
    <t>132,49</t>
  </si>
  <si>
    <t>410,74</t>
  </si>
  <si>
    <t xml:space="preserve">VIGA DE ESCORAMENTO H20, DE MADEIRA, PESO DE 5,00 A 5,20 KG/M, COM EXTREMIDADES PLASTICAS                                                                                                                                                                                                                                                                                                                                                                                                                 </t>
  </si>
  <si>
    <t>121,53</t>
  </si>
  <si>
    <t>30,63</t>
  </si>
  <si>
    <t>TOTAL DE INSUMOS : 4812</t>
  </si>
  <si>
    <t>ESTRUTURA DE MADEIRA PROVISÓRIA PARA SUPORTE DE CAIXA DÁGUA ELEVADA DE 1000 LITROS. AF_03/2024</t>
  </si>
  <si>
    <t>ESTRUTURA DE MADEIRA PROVISÓRIA PARA SUPORTE DE CAIXA DÁGUA ELEVADA DE 3000 LITROS.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</si>
  <si>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</si>
  <si>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</si>
  <si>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</si>
  <si>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</si>
  <si>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</si>
  <si>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</si>
  <si>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</si>
  <si>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</si>
  <si>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</si>
  <si>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</si>
  <si>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</si>
  <si>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</si>
  <si>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</si>
  <si>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</si>
  <si>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</si>
  <si>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</si>
  <si>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</si>
  <si>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</si>
  <si>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</si>
  <si>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</si>
  <si>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</si>
  <si>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</si>
  <si>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</si>
  <si>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</si>
  <si>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</si>
  <si>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</si>
  <si>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</si>
  <si>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</si>
  <si>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</si>
  <si>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</si>
  <si>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</si>
  <si>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</si>
  <si>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</si>
  <si>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</si>
  <si>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</si>
  <si>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</si>
  <si>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</si>
  <si>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</si>
  <si>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</si>
  <si>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</si>
  <si>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</si>
  <si>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</si>
  <si>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</si>
  <si>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</si>
  <si>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</si>
  <si>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</si>
  <si>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</si>
  <si>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</si>
  <si>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</si>
  <si>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</si>
  <si>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</si>
  <si>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IMPERMEABILIZAÇÃO DE SUPERFÍCIE COM ARGAMASSA POLIMÉRICA / MEMBRANA ACRÍLICA, 4 DEMÃOS, REFORÇADA COM VÉU DE POLIÉSTER (MAV). AF_09/2023</t>
  </si>
  <si>
    <t>ELETRODUTO RÍGIDO SOLDÁVEL, PVC, DN 25 MM (3/4"), APARENTE - FORNECIMENTO E INSTALAÇÃO. AF_10/2022_PA</t>
  </si>
  <si>
    <t>ELETRODUTO RÍGIDO SOLDÁVEL, PVC, DN 32 MM (1"), APARENTE - FORNECIMENTO E INSTALAÇÃO. AF_10/2022_PA</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</si>
  <si>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</si>
  <si>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</si>
  <si>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</si>
  <si>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</si>
  <si>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</si>
  <si>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</si>
  <si>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</si>
  <si>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</si>
  <si>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</si>
  <si>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</si>
  <si>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</si>
  <si>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</si>
  <si>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</si>
  <si>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</si>
  <si>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</si>
  <si>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</si>
  <si>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</si>
  <si>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</si>
  <si>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</si>
  <si>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</si>
  <si>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</si>
  <si>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</si>
  <si>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</si>
  <si>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</si>
  <si>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</si>
  <si>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</si>
  <si>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</si>
  <si>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</si>
  <si>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</si>
  <si>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</si>
  <si>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</si>
  <si>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</si>
  <si>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</si>
  <si>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</si>
  <si>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</si>
  <si>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</si>
  <si>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</si>
  <si>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</si>
  <si>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</si>
  <si>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</si>
  <si>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</si>
  <si>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</si>
  <si>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</si>
  <si>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</si>
  <si>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</si>
  <si>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</si>
  <si>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</si>
  <si>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</si>
  <si>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</si>
  <si>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</si>
  <si>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</si>
  <si>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</si>
  <si>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</si>
  <si>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</si>
  <si>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</si>
  <si>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</si>
  <si>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</si>
  <si>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</si>
  <si>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</si>
  <si>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</si>
  <si>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</si>
  <si>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</si>
  <si>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</si>
  <si>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</si>
  <si>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</si>
  <si>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</si>
  <si>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</si>
  <si>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</si>
  <si>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</si>
  <si>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</si>
  <si>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</si>
  <si>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</si>
  <si>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</si>
  <si>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</si>
  <si>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</si>
  <si>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</si>
  <si>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</si>
  <si>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</si>
  <si>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</si>
  <si>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</si>
  <si>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</si>
  <si>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</si>
  <si>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</si>
  <si>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</si>
  <si>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</si>
  <si>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</si>
  <si>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</si>
  <si>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</si>
  <si>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</si>
  <si>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</si>
  <si>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</si>
  <si>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</si>
  <si>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</si>
  <si>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</si>
  <si>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</si>
  <si>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</si>
  <si>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</si>
  <si>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</si>
  <si>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</si>
  <si>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</si>
  <si>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</si>
  <si>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</si>
  <si>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</si>
  <si>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</si>
  <si>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</si>
  <si>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</si>
  <si>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</si>
  <si>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</si>
  <si>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</si>
  <si>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</si>
  <si>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</si>
  <si>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</si>
  <si>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</si>
  <si>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</si>
  <si>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</si>
  <si>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</si>
  <si>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</si>
  <si>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</si>
  <si>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</si>
  <si>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</si>
  <si>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</si>
  <si>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</si>
  <si>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</si>
  <si>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</si>
  <si>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</si>
  <si>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</si>
  <si>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</si>
  <si>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</si>
  <si>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</si>
  <si>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</si>
  <si>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</si>
  <si>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</si>
  <si>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</si>
  <si>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</si>
  <si>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</si>
  <si>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</si>
  <si>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</si>
  <si>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</si>
  <si>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</si>
  <si>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</si>
  <si>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</si>
  <si>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</si>
  <si>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</si>
  <si>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</si>
  <si>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</si>
  <si>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</si>
  <si>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</si>
  <si>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</si>
  <si>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</si>
  <si>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</si>
  <si>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</si>
  <si>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</si>
  <si>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</si>
  <si>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</si>
  <si>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</si>
  <si>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</si>
  <si>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</si>
  <si>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</si>
  <si>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</si>
  <si>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</si>
  <si>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</si>
  <si>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</si>
  <si>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</si>
  <si>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</si>
  <si>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</si>
  <si>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</si>
  <si>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</si>
  <si>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</si>
  <si>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</si>
  <si>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</si>
  <si>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</si>
  <si>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</si>
  <si>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</si>
  <si>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</si>
  <si>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</si>
  <si>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</si>
  <si>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</si>
  <si>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</si>
  <si>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</si>
  <si>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</si>
  <si>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</si>
  <si>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</si>
  <si>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</si>
  <si>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</si>
  <si>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</si>
  <si>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</si>
  <si>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</si>
  <si>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</si>
  <si>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</si>
  <si>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</si>
  <si>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</si>
  <si>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</si>
  <si>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</si>
  <si>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</si>
  <si>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</si>
  <si>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</si>
  <si>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</si>
  <si>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</si>
  <si>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</si>
  <si>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</si>
  <si>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</si>
  <si>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</si>
  <si>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</si>
  <si>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</si>
  <si>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</si>
  <si>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</si>
  <si>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</si>
  <si>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</si>
  <si>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</si>
  <si>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</si>
  <si>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</si>
  <si>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</si>
  <si>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</si>
  <si>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</si>
  <si>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</si>
  <si>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</si>
  <si>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</si>
  <si>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</si>
  <si>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</si>
  <si>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</si>
  <si>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</si>
  <si>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</si>
  <si>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</si>
  <si>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</si>
  <si>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</si>
  <si>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</si>
  <si>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</si>
  <si>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</si>
  <si>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</si>
  <si>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</si>
  <si>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</si>
  <si>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</si>
  <si>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</si>
  <si>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</si>
  <si>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</si>
  <si>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</si>
  <si>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</si>
  <si>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</si>
  <si>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</si>
  <si>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</si>
  <si>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</si>
  <si>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</si>
  <si>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</si>
  <si>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</si>
  <si>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</si>
  <si>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</si>
  <si>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</si>
  <si>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</si>
  <si>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</si>
  <si>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</si>
  <si>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</si>
  <si>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</si>
  <si>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</si>
  <si>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</si>
  <si>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</si>
  <si>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</si>
  <si>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</si>
  <si>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</si>
  <si>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</si>
  <si>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</si>
  <si>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</si>
  <si>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</si>
  <si>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</si>
  <si>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</si>
  <si>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</si>
  <si>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</si>
  <si>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</si>
  <si>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</si>
  <si>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</si>
  <si>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</si>
  <si>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</si>
  <si>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</si>
  <si>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</si>
  <si>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</si>
  <si>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</si>
  <si>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</si>
  <si>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</si>
  <si>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</si>
  <si>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</si>
  <si>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</si>
  <si>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</si>
  <si>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</si>
  <si>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</si>
  <si>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</si>
  <si>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</si>
  <si>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</si>
  <si>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</si>
  <si>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</si>
  <si>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</si>
  <si>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</si>
  <si>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</si>
  <si>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</si>
  <si>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</si>
  <si>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</si>
  <si>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</si>
  <si>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</si>
  <si>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</si>
  <si>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</si>
  <si>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</si>
  <si>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</si>
  <si>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</si>
  <si>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</si>
  <si>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</si>
  <si>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</si>
  <si>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</si>
  <si>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</si>
  <si>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TRAÇO 1:1,93 (EM VOLUME DE CIMENTO E AREIA MÉDIA ÚMIDA), FCK 20MPA, PREPARO MECÂNICO COM MISTURADOR DUPLO HORIZONTAL DE ALTA TURBULÊNCIA. AF_03/2020</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</si>
  <si>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</si>
  <si>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</si>
  <si>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</si>
  <si>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</si>
  <si>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</si>
  <si>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</si>
  <si>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</si>
  <si>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</si>
  <si>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</si>
  <si>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</si>
  <si>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</si>
  <si>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</si>
  <si>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</si>
  <si>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</si>
  <si>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Dobramento de chapas metálicas com espessuras de até 10 mm</t>
  </si>
  <si>
    <t>Perfuração de chapas metálicas com espessura de até 3 mm - D = 25 mm</t>
  </si>
  <si>
    <t>Proteção de taludes rochosos com telas metálicas - resistência longitudinal à tração de 121 kN/m - fornecimento e posicionamento - inclusive cabos de aço, grampos e clipes de junção</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</si>
  <si>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</si>
  <si>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</si>
  <si>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</si>
  <si>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</si>
  <si>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</si>
  <si>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</si>
  <si>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</si>
  <si>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</si>
  <si>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</si>
  <si>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</si>
  <si>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</si>
  <si>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</si>
  <si>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</si>
  <si>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</si>
  <si>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</si>
  <si>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</si>
  <si>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</si>
  <si>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</si>
  <si>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</si>
  <si>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</si>
  <si>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</si>
  <si>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</si>
  <si>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</si>
  <si>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</si>
  <si>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</si>
  <si>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</si>
  <si>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</si>
  <si>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</si>
  <si>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</si>
  <si>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</si>
  <si>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</si>
  <si>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</si>
  <si>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</si>
  <si>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</si>
  <si>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</si>
  <si>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</si>
  <si>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</si>
  <si>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</si>
  <si>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</si>
  <si>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</si>
  <si>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</si>
  <si>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</si>
  <si>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</si>
  <si>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</si>
  <si>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</si>
  <si>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</si>
  <si>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</si>
  <si>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</si>
  <si>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</si>
  <si>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</si>
  <si>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</si>
  <si>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</si>
  <si>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</si>
  <si>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</si>
  <si>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</si>
  <si>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</si>
  <si>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</si>
  <si>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</si>
  <si>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</si>
  <si>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</si>
  <si>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</si>
  <si>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</si>
  <si>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</si>
  <si>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</si>
  <si>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</si>
  <si>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</si>
  <si>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</si>
  <si>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</si>
  <si>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</si>
  <si>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</si>
  <si>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</si>
  <si>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</si>
  <si>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</si>
  <si>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</si>
  <si>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</si>
  <si>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</si>
  <si>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</si>
  <si>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</si>
  <si>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</si>
  <si>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</si>
  <si>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</si>
  <si>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</si>
  <si>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</si>
  <si>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</si>
  <si>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</si>
  <si>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</si>
  <si>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</si>
  <si>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</si>
  <si>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</si>
  <si>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</si>
  <si>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</si>
  <si>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</si>
  <si>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</si>
  <si>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</si>
  <si>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</si>
  <si>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</si>
  <si>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</si>
  <si>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</si>
  <si>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</si>
  <si>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</si>
  <si>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</si>
  <si>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</si>
  <si>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</si>
  <si>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</si>
  <si>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</si>
  <si>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</si>
  <si>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</si>
  <si>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</si>
  <si>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</si>
  <si>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</si>
  <si>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</si>
  <si>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</si>
  <si>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</si>
  <si>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</si>
  <si>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</si>
  <si>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</si>
  <si>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</si>
  <si>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</si>
  <si>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</si>
  <si>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</si>
  <si>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</si>
  <si>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</si>
  <si>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</si>
  <si>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</si>
  <si>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</si>
  <si>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</si>
  <si>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</si>
  <si>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</si>
  <si>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</si>
  <si>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</si>
  <si>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</si>
  <si>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</si>
  <si>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</si>
  <si>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</si>
  <si>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</si>
  <si>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</si>
  <si>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</si>
  <si>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</si>
  <si>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</si>
  <si>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</si>
  <si>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</si>
  <si>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</si>
  <si>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</si>
  <si>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</si>
  <si>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</si>
  <si>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</si>
  <si>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</si>
  <si>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</si>
  <si>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</si>
  <si>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</si>
  <si>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</si>
  <si>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</si>
  <si>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</si>
  <si>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</si>
  <si>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</si>
  <si>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</si>
  <si>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</si>
  <si>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</si>
  <si>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</si>
  <si>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</si>
  <si>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</si>
  <si>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</si>
  <si>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</si>
  <si>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</si>
  <si>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</si>
  <si>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</si>
  <si>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</si>
  <si>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</si>
  <si>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</si>
  <si>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</si>
  <si>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</si>
  <si>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</si>
  <si>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</si>
  <si>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</si>
  <si>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</si>
  <si>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</si>
  <si>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</si>
  <si>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</si>
  <si>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</si>
  <si>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</si>
  <si>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</si>
  <si>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</si>
  <si>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</si>
  <si>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</si>
  <si>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</si>
  <si>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</si>
  <si>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</si>
  <si>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</si>
  <si>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</si>
  <si>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</si>
  <si>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</si>
  <si>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</si>
  <si>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</si>
  <si>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</si>
  <si>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</si>
  <si>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</si>
  <si>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</si>
  <si>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</si>
  <si>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</si>
  <si>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</si>
  <si>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</si>
  <si>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</si>
  <si>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</si>
  <si>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</si>
  <si>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</si>
  <si>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</si>
  <si>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</si>
  <si>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</si>
  <si>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</si>
  <si>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</si>
  <si>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</si>
  <si>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</si>
  <si>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</si>
  <si>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</si>
  <si>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</si>
  <si>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</si>
  <si>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</si>
  <si>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</si>
  <si>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</si>
  <si>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</si>
  <si>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</si>
  <si>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</si>
  <si>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</si>
  <si>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</si>
  <si>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</si>
  <si>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</si>
  <si>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</si>
  <si>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</si>
  <si>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</si>
  <si>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</si>
  <si>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</si>
  <si>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</si>
  <si>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</si>
  <si>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</si>
  <si>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</si>
  <si>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</si>
  <si>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</si>
  <si>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</si>
  <si>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</si>
  <si>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</si>
  <si>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</si>
  <si>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</si>
  <si>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</si>
  <si>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</si>
  <si>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</si>
  <si>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</si>
  <si>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</si>
  <si>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</si>
  <si>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</si>
  <si>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</si>
  <si>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</si>
  <si>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</si>
  <si>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</si>
  <si>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</si>
  <si>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</si>
  <si>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</si>
  <si>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</si>
  <si>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</si>
  <si>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</si>
  <si>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</si>
  <si>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</si>
  <si>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</si>
  <si>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</si>
  <si>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</si>
  <si>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</si>
  <si>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</si>
  <si>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</si>
  <si>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</si>
  <si>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</si>
  <si>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</si>
  <si>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</si>
  <si>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</si>
  <si>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</si>
  <si>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</si>
  <si>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</si>
  <si>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</si>
  <si>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</si>
  <si>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</si>
  <si>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Hidrojateamento em superfície de aço grau WJ-2</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</si>
  <si>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</si>
  <si>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</si>
  <si>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</si>
  <si>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</si>
  <si>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</si>
  <si>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</si>
  <si>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</si>
  <si>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</si>
  <si>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</si>
  <si>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</si>
  <si>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</si>
  <si>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</si>
  <si>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</si>
  <si>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</si>
  <si>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</si>
  <si>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</si>
  <si>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</si>
  <si>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</si>
  <si>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Tratamento de superfície de aço com ferramenta mecânica grau SP-11</t>
  </si>
  <si>
    <t>Tratamento de superfície de aço com ferramenta mecânica grau SP-11 - em espaço confinado</t>
  </si>
  <si>
    <t>Retirada manual de dormente de madeira, bitola larga ou mista, com separação e empilhamento</t>
  </si>
  <si>
    <t>Retirada manual de dormente de madeira, bitola métrica, com separação e empilhamento</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</si>
  <si>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</si>
  <si>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</si>
  <si>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</si>
  <si>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1.850 un/km</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</si>
  <si>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</si>
  <si>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</si>
  <si>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</si>
  <si>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Fôrma metálica para pavimento de concreto - utilização de 100 vezes - confecção, instalação e retirada</t>
  </si>
  <si>
    <t>Cura com pintura asfáltica para camadas granulares com adição de cimento</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</si>
  <si>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</si>
  <si>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</si>
  <si>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</si>
  <si>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</si>
  <si>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</si>
  <si>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</si>
  <si>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</si>
  <si>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Pintura com epóxi óxido de ferro em chapa metálica com pistola a ar comprimido, uma demão, espessura de 35 µm</t>
  </si>
  <si>
    <t>Pintura com esmalte poliuretano de dois componentes em chapa metálica com pistola a ar comprimido, uma demão, espessura de 35 µm</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</si>
  <si>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</si>
  <si>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</si>
  <si>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</si>
  <si>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</si>
  <si>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</si>
  <si>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Protensão de tirante permanente protendido de aço D = 32 mm, tensão de escoamento = 520 MPa e tensão de ruptura = 690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</si>
  <si>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</si>
  <si>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</si>
  <si>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</si>
  <si>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</si>
  <si>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</si>
  <si>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</si>
  <si>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de aço D = 32 mm, tensão de escoamento = 520 MPa e tensão de ruptura = 690 MPa - exceto perfuração</t>
  </si>
  <si>
    <t>Carga, manobra e descarga de barras de trilho de 12 m em cavalo mecânico com semirreboque com capacidade de 30 t - carga e descarga com carregadeira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</si>
  <si>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</si>
  <si>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</si>
  <si>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</si>
  <si>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</si>
  <si>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em cavalo mecânico com semirreboque com capacidade de 30 t - carga e descarga com carregadeira</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</si>
  <si>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</si>
  <si>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</si>
  <si>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</si>
  <si>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</si>
  <si>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Tratamento superficial e pintura da ponte e demais estruturas metálicas navais - exceto fundo do flutuante</t>
  </si>
  <si>
    <t>Tratamento superficial e pintura do fundo do flutuante</t>
  </si>
  <si>
    <t>M0291</t>
  </si>
  <si>
    <t>Estrutura modular com 2 banheiros - L = 2,44 m e C = 6,06 m (1 TEU)</t>
  </si>
  <si>
    <t>M0292</t>
  </si>
  <si>
    <t>Estrutura modular com janela - L = 2,44 m e C = 6,06 m (1 TEU)</t>
  </si>
  <si>
    <t>M0293</t>
  </si>
  <si>
    <t>Estrutura modular com janela - L = 4,88 m e C = 6,06 m (1 TEU duplo)</t>
  </si>
  <si>
    <t>M0294</t>
  </si>
  <si>
    <t>Estrutura modular com janela e 2 banheiros - L = 4,88 m e C = 6,06 m (1 TEU duplo)</t>
  </si>
  <si>
    <t>M0295</t>
  </si>
  <si>
    <t>Estrutura modular com revestimento térmico, janela e banheiro - L = 2,44 m e C = 6,06 m (1 TEU)</t>
  </si>
  <si>
    <t>M0296</t>
  </si>
  <si>
    <t>Estrutura modular com revestimento térmico, janela e banheiro - L = 2,44 m e C = 12,19 m (2 TEU)</t>
  </si>
  <si>
    <t>M0297</t>
  </si>
  <si>
    <t>Estrutura modular com 3 janelas para guarita - L = 2,44 m e C = 3,05 m (1/2 TEU)</t>
  </si>
  <si>
    <t>M0375</t>
  </si>
  <si>
    <t>Serra copo com suporte para furadeira para chapas de até 3 mm - D = 25 mm</t>
  </si>
  <si>
    <t>M0713</t>
  </si>
  <si>
    <t>Cinta com cerdas de aço</t>
  </si>
  <si>
    <t>M0714</t>
  </si>
  <si>
    <t>Tinta de acabamento poliuretano acrílico alifático brilhante bicomponente</t>
  </si>
  <si>
    <t>M0715</t>
  </si>
  <si>
    <t>Tinta selante epóxi vinílico bicomponente curada com poliamida</t>
  </si>
  <si>
    <t>M0716</t>
  </si>
  <si>
    <t>Tinta anti-incrustante livre de estanho</t>
  </si>
  <si>
    <t>M1728</t>
  </si>
  <si>
    <t>Punho linha R25 para martelete perfurador e rompedor - D = 25 mm (1")</t>
  </si>
  <si>
    <t>M1729</t>
  </si>
  <si>
    <t>Haste linha R25 para martelete perfurador e rompedor - D = 25 mm (1") e C = 1,00 m</t>
  </si>
  <si>
    <t>M1730</t>
  </si>
  <si>
    <t>Luva de acoplamento linha R25 para martelete perfurador e rompedor - D = 25 mm (1")</t>
  </si>
  <si>
    <t>M1894</t>
  </si>
  <si>
    <t>Cabo de aço - D = 16,00 mm (5/8")</t>
  </si>
  <si>
    <t>M1895</t>
  </si>
  <si>
    <t>Coroa de botões esféricos linha R25 - D = 48 mm (1 7/8")</t>
  </si>
  <si>
    <t>M1899</t>
  </si>
  <si>
    <t>Tela metálica de dupla torção em liga de zinco e alumínio com cabos de aço longitudinais - resistência longitudinal à tração de 121 kN/m - inclusive grampos e clipes de junção</t>
  </si>
  <si>
    <t>M1920</t>
  </si>
  <si>
    <t>Duto flexível de poliéster aluminizado sem isolamento para exaustão - D = 263 mm</t>
  </si>
  <si>
    <t>M1923</t>
  </si>
  <si>
    <t>Duto flexível de poliéster aluminizado sem isolamento para ventilação forçada - D = 161 mm</t>
  </si>
  <si>
    <t>Porca em aço para ancoragem de tirantes - D = 38 mm e C = 55 mm</t>
  </si>
  <si>
    <t>Porca em aço para ancoragem de tirantes - D = 38 mm e C = 60 mm</t>
  </si>
  <si>
    <t>Porca em aço para ancoragem de tirantes - D = 48 mm e C = 65 mm</t>
  </si>
  <si>
    <t>Porca em aço para ancoragem de tirantes - D = 60 mm e C = 65 mm</t>
  </si>
  <si>
    <t>Porca em aço para ancoragem de tirantes - D = 73 mm e C = 80 mm</t>
  </si>
  <si>
    <t>Porca em aço para ancoragem de tirantes - D = 73 mm e C = 100 mm</t>
  </si>
  <si>
    <t>Porca em aço para ancoragem de tirantes - D = 82 mm e C = 100 mm</t>
  </si>
  <si>
    <t>Porca em aço para ancoragem de tirantes - D = 89 mm e C = 100 mm</t>
  </si>
  <si>
    <t>Porca em aço para ancoragem de tirantes - D = 97 mm e C = 110 mm</t>
  </si>
  <si>
    <t>Porca sextavada em aço para ancoragem de tirantes - D = 50 mm e C = 85 mm</t>
  </si>
  <si>
    <t>Porca em aço para ancoragem de tirantes - D = 73 mm e C = 60 mm</t>
  </si>
  <si>
    <t>Porca sextavada em aço para ancoragem de tirantes - D = 50 mm e C = 50 mm</t>
  </si>
  <si>
    <t>Porca em aço para ancoragem de tirantes - D = 49 mm e C = 60 mm</t>
  </si>
  <si>
    <t>Porca em aço para ancoragem de tirantes - D = 60 mm e C = 90 mm</t>
  </si>
  <si>
    <t>Porca em aço para ancoragem de tirantes - D = 60 mm e C = 110 mm</t>
  </si>
  <si>
    <t>Porca sextavada em aço para ancoragem de tirantes - D = 41 mm e C = 50 mm</t>
  </si>
  <si>
    <t>Anel de compensação angular para tirantes com diâmetro de 30 mm</t>
  </si>
  <si>
    <t>Anel de compensação angular para tirantes com diâmetro de 32 mm</t>
  </si>
  <si>
    <t>Anel de compensação angular para tirantes com diâmetro de 40 mm</t>
  </si>
  <si>
    <t>Anel de compensação angular para tirantes com diâmetro de 44 mm</t>
  </si>
  <si>
    <t>Anel de compensação angular para tirantes com diâmetro de 50 mm</t>
  </si>
  <si>
    <t>Anel de compensação angular para tirantes com diâmetro de 53 mm</t>
  </si>
  <si>
    <t>Anel de compensação angular para tirantes com diâmetro de 57 mm</t>
  </si>
  <si>
    <t>Anel de compensação angular para tirantes com diâmetro de 63 mm</t>
  </si>
  <si>
    <t>Anel de compensação angular para tirantes com diâmetro de 69 mm</t>
  </si>
  <si>
    <t>M2585</t>
  </si>
  <si>
    <t>Tirante de barra de aço - tensão de escoamento = 520 MPa, tensão de ruptura = 690 MPa e D = 25 mm</t>
  </si>
  <si>
    <t>M2586</t>
  </si>
  <si>
    <t>Tirante de barra de aço - tensão de escoamento = 700 MPa, tensão de ruptura = 800 MPa e D = 19 mm</t>
  </si>
  <si>
    <t>M2587</t>
  </si>
  <si>
    <t>Tirante de barra de aço - tensão de escoamento = 700 MPa, tensão de ruptura = 800 MPa e D = 22 mm</t>
  </si>
  <si>
    <t>M2588</t>
  </si>
  <si>
    <t>Tirante de barra de aço - tensão de escoamento = 700 MPa, tensão de ruptura = 800 MPa e D = 25 mm</t>
  </si>
  <si>
    <t>M2589</t>
  </si>
  <si>
    <t>Tirante de barra de aço - tensão de escoamento = 700 MPa, tensão de ruptura = 800 MPa e D = 32 mm</t>
  </si>
  <si>
    <t>M2590</t>
  </si>
  <si>
    <t>Tirante de barra de aço - tensão de escoamento = 700 MPa, tensão de ruptura = 800 MPa e D = 36 mm</t>
  </si>
  <si>
    <t>M2591</t>
  </si>
  <si>
    <t>Luva em aço para emenda de tirantes - D = 73 mm e C = 150 mm</t>
  </si>
  <si>
    <t>Porca sextavada em aço para ancoragem de tirantes - D = 38 mm e C = 55 mm</t>
  </si>
  <si>
    <t>Tirante de barra de aço - tensão de escoamento = 520 MPa, tensão de ruptura = 690 MPa e D = 32 mm</t>
  </si>
  <si>
    <t>CUSTOS DE MÃO DE OBRA - SICRO DNIT/PR - JULHO/2024 - COM DESONERAÇÃO</t>
  </si>
  <si>
    <t>Câmara hiperbárica com filtro, serpentina e reservatório de ar para mergulho raso - D = 1,80 m e H = 2,22 m</t>
  </si>
  <si>
    <t>Sistema de Sino aberto (sinete) para mergulho até 50 m - 33,50 kW</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</si>
  <si>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</si>
  <si>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</si>
  <si>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</si>
  <si>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</si>
  <si>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</si>
  <si>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</si>
  <si>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</si>
  <si>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</si>
  <si>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</si>
  <si>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</si>
  <si>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</si>
  <si>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</si>
  <si>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</si>
  <si>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</si>
  <si>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</si>
  <si>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</si>
  <si>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Compressor de ar respirável com capacidade de até 35 MPa e 3,58 l/s - 5,52 kW</t>
  </si>
  <si>
    <t>Caminhão basculante para concreto com capacidade de 7 m³ - 210 kW</t>
  </si>
  <si>
    <t>Caminhão plataforma 8 x 4, PBT 29.000 kg e distância entre eixos 4,6 m - 210 kW - motorista de caminhão</t>
  </si>
  <si>
    <t>Caminhão basculante com caçamba estanque com capacidade de 14 m³ - 210 kW</t>
  </si>
  <si>
    <t>Caminhão basculante com capacidade de 10 m³ - 210 kW</t>
  </si>
  <si>
    <t>Caminhão basculante com capacidade de 14 m³ - 210 kW</t>
  </si>
  <si>
    <t>Binder exclusive fornecimento e transporte do CAP (acima de 10.000 t)</t>
  </si>
  <si>
    <t>Binder exclusive fornecimento e transporte do CAP (até 10.000 t)</t>
  </si>
  <si>
    <t>Capa selante exclusive fornecimento e transporte da emulsão</t>
  </si>
  <si>
    <t>C.B.U.Q. - na usina excl. fornec. e transporte do CAP (até 10.000 t)</t>
  </si>
  <si>
    <t>C.B.U.Q. c/asf.modificado por borracha exclusive fornecimento e transporte asfalto</t>
  </si>
  <si>
    <t>C.B.U.Q. c/asf.modificado por polímero exclusive fornecimento e transporte do asfalto</t>
  </si>
  <si>
    <t>C.B.U.Q. exclusive fornec. e transporte do CAP (até 10.000 t)</t>
  </si>
  <si>
    <t>C.B.U.Q. exclusive fornecimento e transporte do CAP (acima de 10.000 t)</t>
  </si>
  <si>
    <t>Imprimação impermeabilizante exclusive fornecimento e transporte da emulsão</t>
  </si>
  <si>
    <t>Imprimação impermeabilizante exclusive fornecimento e transporte do CM</t>
  </si>
  <si>
    <t>Limpeza de pavimento com jato de água</t>
  </si>
  <si>
    <t>Macadame betuminoso exclusive fornecimento e transporte da emulsão</t>
  </si>
  <si>
    <t>Macadame betuminoso exclusive fornecimento e transporte do CAP</t>
  </si>
  <si>
    <t>Pintura de ligação exclusive fornecimento e transporte da emulsão</t>
  </si>
  <si>
    <t>Pintura de ligação exclusive fornecimento e transporte de emulsão c/ polímero</t>
  </si>
  <si>
    <t>Pré-mist. a frio p/ reforço - na usina excl. fornec. e transporte da emulsão</t>
  </si>
  <si>
    <t>Pré-mist. a frio p/ reforço exclusive fornec. e transporte da emulsão</t>
  </si>
  <si>
    <t>Pré-mist. a frio p/ revest. - na usina excl. fornec. e transporte da emulsão</t>
  </si>
  <si>
    <t>Pré-mist. a frio p/ revestimento exclusive fornec. e transporte da emulsão</t>
  </si>
  <si>
    <t>Pré-misturado a quente excl. fornec. e transporte do CAP (acima de 10.000 t)</t>
  </si>
  <si>
    <t>Pré-misturado a quente excl. fornec. e transporte do CAP (até 10.000 t)</t>
  </si>
  <si>
    <t>Transporte de asfalto diluido CM-30 (trecho)</t>
  </si>
  <si>
    <t>t.km</t>
  </si>
  <si>
    <t>Transporte de asfalto modificado por borracha (usina)</t>
  </si>
  <si>
    <t>Transporte de cimento asfáltico CAP-50/70 c/polímero (trecho)</t>
  </si>
  <si>
    <t>Transporte de cimento asfáltico CAP-50/70 c/polímero (usina)</t>
  </si>
  <si>
    <t>Transporte de cimento asfáltico CAP-50/70 (trecho)</t>
  </si>
  <si>
    <t>Transporte de cimento asfáltico CAP-50/70 (usina)</t>
  </si>
  <si>
    <t>Transporte de emulsão com polímero (trecho)</t>
  </si>
  <si>
    <t>Transporte de emulsão (trecho)</t>
  </si>
  <si>
    <t>Transporte de emulsão (usina)</t>
  </si>
  <si>
    <t>TSD exclusive fornecimento e transporte da emulsão</t>
  </si>
  <si>
    <t>TSS exclusive fornecimento e transporte da emulsão</t>
  </si>
  <si>
    <t>TST exclusive fornecimento e transporte da emulsão</t>
  </si>
  <si>
    <t>Sarjeta trapezoidal solo-cimento - tipo 3B exclusive fornecimento e transporte de emulsão</t>
  </si>
  <si>
    <t>Sarjeta trapezoidal solo-cimento - tipo 4B exclusive fornecimento e transporte de emulsão</t>
  </si>
  <si>
    <t>Sarjeta triangular solo-cimento - tipo  2B exclusive fornecimento e transporte de emulsão</t>
  </si>
  <si>
    <t>Sarjeta triangular solo-cimento - tipo  3B exclusive fornecimento e transporte de emulsão</t>
  </si>
  <si>
    <t>Sarjeta triangular solo-cimento - tipo  4B exclusive fornecimento e transporte de emulsão</t>
  </si>
  <si>
    <t>Sarjeta triangular solo-cimento - tipo  9B exclusive fornecimento e transporte de emulsão</t>
  </si>
  <si>
    <t>Sarjeta triangular solo-cimento - tipo 10B exclusive fornecimento e transporte de emulsão</t>
  </si>
  <si>
    <t>C.B.U.Q - na usina para conservação/retauração, excl. fornec. e transporte CAP</t>
  </si>
  <si>
    <t>C.B.U.Q. c/asfalto modificado por polímero para conservação/retauração, excl. fornec. e transporte asfalto</t>
  </si>
  <si>
    <t>C.B.U.Q. p/fechamento de remendo (manual), excl. fornec. e transporte do CAP</t>
  </si>
  <si>
    <t>C.B.U.Q. p/fechamento de remendo (mecânico), excl. fornec. e transporte do CAP</t>
  </si>
  <si>
    <t>Dreno longitudinal de pavimento 15x60cm, inclusive escavação, geocomposto drenante, tubo PEAD d=100mm e selo CBUQ (10cm), excl. fornec. e transporte do CAP</t>
  </si>
  <si>
    <t>Dreno transversal de pavimento 13x30cm, inclusive escavação, brita, geotextil (GNT) e selo CBUQ (10cm), excl. fornec. e transporte do CAP</t>
  </si>
  <si>
    <t>Imprimação impermeabilizante  para conservação/retauração, exclusive fornecimento e transporte da emulsão</t>
  </si>
  <si>
    <t>Lama asfáltica faixa "1" e "2" excl. fornec. e transporte da emulsão</t>
  </si>
  <si>
    <t>Lama asfáltica faixa "3" e "4" excl. fornec. e transporte da emulsão</t>
  </si>
  <si>
    <t>Limpeza de bueiro para conservação/restauração</t>
  </si>
  <si>
    <t>Microrevest.asf.a frio e= 8mm(sem fibras), descontínuo, excl.fornec. e transporte da emulsão</t>
  </si>
  <si>
    <t>Microrevest.asf.a frio e= 8mm(sem fibras), excl.fornec. e transporte da emulsão</t>
  </si>
  <si>
    <t>Microrevest.asf.a frio e=12mm(sem fibras), descontínuo, excl.fornec.e transporte da emulsão</t>
  </si>
  <si>
    <t>Microrevest.asf.a frio e=12mm(sem fibras), excl.fornec.e transporte da emulsão</t>
  </si>
  <si>
    <t>Microrevest.asf.a frio e=16mm(sem fibras), excl.fornec. e transporte da emulsão</t>
  </si>
  <si>
    <t>Pintura de ligação para conservação/retauração, excl. fornec. e transporte da emulsão</t>
  </si>
  <si>
    <t>Reperf. descontínua c/C.B.U.Q.(faixa D), excl. fornec. e transporte do CAP</t>
  </si>
  <si>
    <t>Reperf. descontínua c/C.B.U.Q.(massa fina), excl. fornec. e transporte do CAP</t>
  </si>
  <si>
    <t>Reperf.c/C.B.U.Q.(massa fina)excl.fornec. e transporte do CAP (até 10.000 t)</t>
  </si>
  <si>
    <t>Selagem de trinca com areia, excl. fornec. e transporte da emulsão</t>
  </si>
  <si>
    <t>Selagem de trinca com pó de pedra, excl. fornec. e transporte da emulsão</t>
  </si>
  <si>
    <t>Automóvel sedan potência mínima 75 HP (sem motorista)</t>
  </si>
  <si>
    <t>Veículo utilitário potência mínima 114 HP (sem motorista)</t>
  </si>
  <si>
    <t>Cone PVC simples semiflexível h=75cm</t>
  </si>
  <si>
    <t>SALÁRIO BASE = R$ 1.412,00</t>
  </si>
  <si>
    <t>ENCARGOS SOCIAIS = 143,92%</t>
  </si>
  <si>
    <t>Combustíveis: Álcool = R$ 3,661 Diesel = R$ 6,025 Elétrico = R$ 1,001 Gasolina = R$ 5,798 Óleo Combustível = R$ 7,350</t>
  </si>
  <si>
    <t>Automóvel leve pot. mín. 75 HP(c/motor.)</t>
  </si>
  <si>
    <t>Automóvel leve pot. mín. 75 HP(s/motor.)</t>
  </si>
  <si>
    <t>Caldeira de asfalto reboc. 4000 l a gasolina</t>
  </si>
  <si>
    <t>Cam. chassi VM-390 p/ microrevestimento</t>
  </si>
  <si>
    <t>Cam. chassi 18.210</t>
  </si>
  <si>
    <t>Carreg. frontal pneus L 60-H média</t>
  </si>
  <si>
    <t>Carreg. frontal pneus 950-L leve</t>
  </si>
  <si>
    <t>Carreg. frontal pneus 950-L média</t>
  </si>
  <si>
    <t>Carreg. frontal pneus 950-L severa</t>
  </si>
  <si>
    <t>Distr. agregados rebocável 1,90 m3</t>
  </si>
  <si>
    <t>Escav. hidráulica 580N C média</t>
  </si>
  <si>
    <t>Escav. hidráulica 580N C severa</t>
  </si>
  <si>
    <t>Escav. hidráulica 580N leve</t>
  </si>
  <si>
    <t>Fresadora asfalto a frio PM-313</t>
  </si>
  <si>
    <t>Gerador de solda ES 400 ED</t>
  </si>
  <si>
    <t>Grupo gerador  8 KVA</t>
  </si>
  <si>
    <t>Minicarregadeira de pneus 226-B c/vassoura</t>
  </si>
  <si>
    <t>Recicladora a frio RM-400</t>
  </si>
  <si>
    <t>Recicladora a frio RS-460</t>
  </si>
  <si>
    <t>Rolo tandem liso autopropelido HD 090V</t>
  </si>
  <si>
    <t>Rolo vibratório liso autoprop. CA 15 A</t>
  </si>
  <si>
    <t>Rolo vibratório liso autoprop. CB 10</t>
  </si>
  <si>
    <t>Rompedor manual 27 kg</t>
  </si>
  <si>
    <t>Serra corte concreto/asfalto FS 400LV</t>
  </si>
  <si>
    <t>Serra corte concreto/asfalto TCC 450</t>
  </si>
  <si>
    <t>Trator lâmina D4 leve</t>
  </si>
  <si>
    <t>Trator lâmina D4 média</t>
  </si>
  <si>
    <t>Trator lâmina D4 severa</t>
  </si>
  <si>
    <t>Trator lâmina D5 leve</t>
  </si>
  <si>
    <t>Trator lâmina D5 média</t>
  </si>
  <si>
    <t>Trator lâmina D5 severa</t>
  </si>
  <si>
    <t>Usina misturadora PMF 50/70 t/hora</t>
  </si>
  <si>
    <t>Veículo utilitário pot. mín. 114 HP(c/motor.)</t>
  </si>
  <si>
    <t>Veículo utilitário pot. min. 114 HP(s/motor.)</t>
  </si>
  <si>
    <t>DER/PR - ABRIL/2024</t>
  </si>
  <si>
    <t>SINAPI/PR - SETEMBRO/2024</t>
  </si>
  <si>
    <t>CAIXA D´ÁGUA EM POLIETILENO, 500 LITROS - FORNECIMENTO E INSTALAÇÃO</t>
  </si>
  <si>
    <t>CAIXA D´ÁGUA EM POLIETILENO, 500 LITROS - FORNECIMENTO E INSTALAÇÃO.</t>
  </si>
  <si>
    <t>COMP-39</t>
  </si>
  <si>
    <t>COMP-40</t>
  </si>
  <si>
    <t>CONECTOR GRAMPO METÁLICO TIPO OLHAL, PARA SPDA, PARA HASTE DE ATERRAMENTO DE 3/4'' E CABOS DE 10 A 50 MM2</t>
  </si>
  <si>
    <t>CPU ADAPTADA SINAPI 97667</t>
  </si>
  <si>
    <t>ELETRODUTO FLEXÍVEL CORRUGADO, PEAD, DN 50 (1 1/2"), PARA REDE ENTERRADA DE DISTRIBUIÇÃO DE ENERGIA ELÉTRICA - FORNECIMENTO E INSTALAÇÃO.</t>
  </si>
  <si>
    <t>7.5</t>
  </si>
  <si>
    <t>7.6</t>
  </si>
  <si>
    <t>7.7</t>
  </si>
  <si>
    <t>7.8</t>
  </si>
  <si>
    <t>CCU-PAV-007</t>
  </si>
  <si>
    <t>Reconstrução pavimento com imprimação com emulsão asfáltica - demolição mecânica e corte com serra</t>
  </si>
  <si>
    <t>DESMOBILIZAÇÃO DE EQUIPAMENTOS DE GRANDE PORTE</t>
  </si>
  <si>
    <t>COM DESONERAÇÃO</t>
  </si>
  <si>
    <t>A</t>
  </si>
  <si>
    <t>B</t>
  </si>
  <si>
    <t>C</t>
  </si>
  <si>
    <t>Para terrenos pavimentados conforme item 5 do Manual de Custos de Infraestrutura de Transportes do  DNIT</t>
  </si>
  <si>
    <t>BASEADA NA COMPOSIÇÃO N. 3105941 - DNIT</t>
  </si>
  <si>
    <t>BASEADA NA COMPOSIÇÃO N. 1108059 - DNIT</t>
  </si>
  <si>
    <t>PLANILHAS DE CUSTOS DER/PR</t>
  </si>
  <si>
    <t>PLANILHAS DE CUSTOS DNIT/PR</t>
  </si>
  <si>
    <t>PLANILHAS DE CUSTOS SINAPI/PR</t>
  </si>
  <si>
    <t>PLANILHA ORÇAMENTÁRIA SINTÉTICA</t>
  </si>
  <si>
    <t>DNIT/PR - JULHO/2024</t>
  </si>
  <si>
    <t>CUSTOS DE SERVIÇOS - ORSE - AGOSTO/2024</t>
  </si>
  <si>
    <t>ORSE - AGOSTO/2024</t>
  </si>
  <si>
    <t>CPU ADAPTADA 705000</t>
  </si>
  <si>
    <t>ESCAVAÇÃO, REATERRO E APILOAMENTO MECÂNICO</t>
  </si>
  <si>
    <t>COT-003</t>
  </si>
  <si>
    <t>CAÇAMBA ENTULHO</t>
  </si>
  <si>
    <t>TECTER</t>
  </si>
  <si>
    <t>tecter@tecter.com.br</t>
  </si>
  <si>
    <t>(41) 3588-0500</t>
  </si>
  <si>
    <t>(41) 3013-7962</t>
  </si>
  <si>
    <t>comercial2@aresdoparana.com.br</t>
  </si>
  <si>
    <t>ARES DO PARANÁ</t>
  </si>
  <si>
    <t>Ambiensys Inteligência Ambiental</t>
  </si>
  <si>
    <t>(41) 99661-0608</t>
  </si>
  <si>
    <t>guilherme@ambiensys.com.br</t>
  </si>
  <si>
    <t>4916290 Mistura betuminosa a frio executada em betoneira - faixa C - areia e brita comerciais</t>
  </si>
  <si>
    <t>CCU-001</t>
  </si>
  <si>
    <t>Instalações provisórias de água</t>
  </si>
  <si>
    <t>UNID</t>
  </si>
  <si>
    <t>CCU-002</t>
  </si>
  <si>
    <t>Instalações provisórias de esgoto</t>
  </si>
  <si>
    <t>Instalações provisórias de energia</t>
  </si>
  <si>
    <t>CCU-003</t>
  </si>
  <si>
    <t>3.8</t>
  </si>
  <si>
    <t>3.9</t>
  </si>
  <si>
    <t>3.10</t>
  </si>
  <si>
    <t>3.11</t>
  </si>
  <si>
    <t>3.12</t>
  </si>
  <si>
    <t>3.13</t>
  </si>
  <si>
    <t>3.14</t>
  </si>
  <si>
    <t>3.15</t>
  </si>
  <si>
    <t>Reconstrução pavimento com imprimação com emulsão asfáltica</t>
  </si>
  <si>
    <t>CCU-PAV-004</t>
  </si>
  <si>
    <t>adaptada der 512000</t>
  </si>
  <si>
    <t>5.3</t>
  </si>
  <si>
    <t>INSTALAÇÕES PROVISÓRIAS DE ESGOTO</t>
  </si>
  <si>
    <t>DEMOLIÇÃO DE CONCRETO SIMPLES</t>
  </si>
  <si>
    <t>PLACA DE SINALIZAÇÃO PROVISÓRIA</t>
  </si>
  <si>
    <t>SUPORTE DE MADEIRA 3" X 3" PARA SINALIZAÇÃO PROVISÓRIA</t>
  </si>
  <si>
    <t>LUZ INTERMITENTE (PISCANTE)</t>
  </si>
  <si>
    <t>CONE SINALIZADOR TIPO CONÃO/BOLO DE NOIVA H=1,10M, BASE 50X50CM PARA SINALIZAÇÃO PROVISÓRIA</t>
  </si>
  <si>
    <t>BARREIRA CONTÍNUA CLASSE I</t>
  </si>
  <si>
    <t>BONECO SINALIZADOR DE OBRA</t>
  </si>
  <si>
    <t>LIMPEZA DE VIAS</t>
  </si>
  <si>
    <t>RECONSTRUÇÃO PAVIMENTO COM IMPRIMAÇÃO COM EMULSÃO ASFÁLTICA</t>
  </si>
  <si>
    <t>MEIO FIO DE CONCRETO TIPO 1 (PRÉ-MOLDADO)</t>
  </si>
  <si>
    <t>PLATAFORMA DE TRABALHO EM AÇO TUBULAR APOIADA NO SOLO - ALTURA DE 4 A 6 M - UTILIZAÇÃO DE 100 VEZES - FORNECIMENTO, INSTALAÇÃO E RETIRADA</t>
  </si>
  <si>
    <t>PERFURAÇÃO EM CONCRETO COM COROA DIAMANTADA - D = 150 MM</t>
  </si>
  <si>
    <t>PERFURAÇÃO PARA TIRANTE PERMANENTE PROTENDIDO AUTOINJETÁVEL EM MATERIAL DE 1ª CATEGORIA COM DIÂMETRO DE ATÉ 120 MM</t>
  </si>
  <si>
    <t xml:space="preserve">TIRANTE PERMANENTE PROTENDIDO DE AÇO D=32 MM, TENSÃO DE ESCOAMENTO = 950 MPA E TENSÃO DE RUPTURA = 1.050 MPA - EXCETO PERFURAÇÃO </t>
  </si>
  <si>
    <t>PROTENSÃO DE TIRANTE PERMANENTE PROTENDIDO DE AÇO D = 32 MM, TENSÃO DE ESCOAMENTO = 950 MPA E TENSÃO DE RUPTURA = 1.050 MPA - INCLUSIVE ANCORAGEM E GRAUTEAMENTO DA CABEÇA</t>
  </si>
  <si>
    <t>PREENCHIMENTO COM AREIA</t>
  </si>
  <si>
    <t>DEMOLIÇÃO MANUAL DE PAVIMENTO</t>
  </si>
  <si>
    <t>CUSTOS DE SERVIÇOS - DER/PR - ABRIL/2024 - SEM DESONERAÇÃO</t>
  </si>
  <si>
    <t>C.B.U.Q. - na usina exclusive fornecimento e transporte do CAP (acima de
10.000 t)</t>
  </si>
  <si>
    <t>Reperf.c/C.B.U.Q.(massa fina)excl.fornec. e transporte do CAP (acima de
10.000 t)</t>
  </si>
  <si>
    <t>0,99x1 + 1,
19x2</t>
  </si>
  <si>
    <t>1,18x1 + 1,42x2</t>
  </si>
  <si>
    <t>0,72x1 + 0,
87x2</t>
  </si>
  <si>
    <t>0,86x1 + 1,04x2</t>
  </si>
  <si>
    <t>0,99x1 + 1,
19x2 + 2,48</t>
  </si>
  <si>
    <t>1,18x1 + 1,42x2
+ 2,96</t>
  </si>
  <si>
    <t>0,72x1 + 0,
87x2 + 7,27</t>
  </si>
  <si>
    <t>0,86x1 + 1,04x2
+ 8,70</t>
  </si>
  <si>
    <t>0,99x1 + 1,
19x2 + 4,97</t>
  </si>
  <si>
    <t>1,18x1 + 1,42x2
+ 5,95</t>
  </si>
  <si>
    <t>0,99x1 + 1,
19x2 + 5,97</t>
  </si>
  <si>
    <t>1,18x1 + 1,42x2
+ 7,14</t>
  </si>
  <si>
    <t>0,74x  + 36,53</t>
  </si>
  <si>
    <t>0,88x + 43,74</t>
  </si>
  <si>
    <t>0,83x  + 40,59</t>
  </si>
  <si>
    <t>0,99x + 48,60</t>
  </si>
  <si>
    <t>CUSTOS DE MATERIAIS - DER/PR - ABRIL/2024 - SEM DESONERAÇÃO</t>
  </si>
  <si>
    <t>0,99x1 + 1,19x2</t>
  </si>
  <si>
    <t>0,72x1 + 0,87x2</t>
  </si>
  <si>
    <t>0,99x1 + 1,19x2 + 2,48</t>
  </si>
  <si>
    <t>0,72x1 + 0,87x2 + 7,27</t>
  </si>
  <si>
    <t>0,99x1 + 1,19x2 + 4,97</t>
  </si>
  <si>
    <t>0,99x1 + 1,19x2 + 5,97</t>
  </si>
  <si>
    <t>0,74x + 36,53</t>
  </si>
  <si>
    <t>0,83x + 40,59</t>
  </si>
  <si>
    <t>CUSTOS DE TRANSPORTE - DER/PR - ABRIL/2024 - SEM DESONERAÇÃO</t>
  </si>
  <si>
    <t>CUSTOS DE MÃO DE OBRA - DER/PR - ABRIL/2024 - SEM DESONERAÇÃO</t>
  </si>
  <si>
    <t>CUSTOS DE EQUIPAMENTOS - DER/PR - ABRIL/2024 - SEM DESONERAÇÃO</t>
  </si>
  <si>
    <t>CUSTOS DE SERVIÇOS - SICRO DNIT/PR - JULHO/2024 - SEM DESONERAÇÃO</t>
  </si>
  <si>
    <t>CUSTOS DE MATERIAIS - SICRO DNIT/PR - JULHO/2024 - SEM DESONERAÇÃO</t>
  </si>
  <si>
    <t>CUSTOS DE EQUIPAMENTOS - SICRO DNIT - JULHO/2024 - SEM DESONERAÇÃO</t>
  </si>
  <si>
    <t>CUSTOS DE MATERIAIS - SINAPI/PR - SETEMBRO/2024 - SEM DESONERAÇÃO</t>
  </si>
  <si>
    <t>3.650,22</t>
  </si>
  <si>
    <t>20,47</t>
  </si>
  <si>
    <t>3.583,55</t>
  </si>
  <si>
    <t>27,41</t>
  </si>
  <si>
    <t>4.798,33</t>
  </si>
  <si>
    <t>4.234,47</t>
  </si>
  <si>
    <t>4.764,05</t>
  </si>
  <si>
    <t>116,48</t>
  </si>
  <si>
    <t>20.389,77</t>
  </si>
  <si>
    <t>123,40</t>
  </si>
  <si>
    <t>21.601,01</t>
  </si>
  <si>
    <t>129,32</t>
  </si>
  <si>
    <t>22.638,55</t>
  </si>
  <si>
    <t>2.475,74</t>
  </si>
  <si>
    <t>3.363,17</t>
  </si>
  <si>
    <t>3.844,39</t>
  </si>
  <si>
    <t>5.125,87</t>
  </si>
  <si>
    <t>19,23</t>
  </si>
  <si>
    <t>3.366,44</t>
  </si>
  <si>
    <t>12,22</t>
  </si>
  <si>
    <t>2.143,96</t>
  </si>
  <si>
    <t>41,99</t>
  </si>
  <si>
    <t>7.352,19</t>
  </si>
  <si>
    <t>5.223,34</t>
  </si>
  <si>
    <t>4.047,56</t>
  </si>
  <si>
    <t>4.486,07</t>
  </si>
  <si>
    <t>21,66</t>
  </si>
  <si>
    <t>3.793,24</t>
  </si>
  <si>
    <t>22,30</t>
  </si>
  <si>
    <t>3.905,86</t>
  </si>
  <si>
    <t>34,22</t>
  </si>
  <si>
    <t>5.994,03</t>
  </si>
  <si>
    <t>38,44</t>
  </si>
  <si>
    <t>6.729,08</t>
  </si>
  <si>
    <t>118,68</t>
  </si>
  <si>
    <t>20.773,73</t>
  </si>
  <si>
    <t>132,39</t>
  </si>
  <si>
    <t>23.175,78</t>
  </si>
  <si>
    <t>146,25</t>
  </si>
  <si>
    <t>25.599,98</t>
  </si>
  <si>
    <t>25,93</t>
  </si>
  <si>
    <t>4.542,76</t>
  </si>
  <si>
    <t>5.075,24</t>
  </si>
  <si>
    <t>20,60</t>
  </si>
  <si>
    <t>3.609,03</t>
  </si>
  <si>
    <t>4.644,18</t>
  </si>
  <si>
    <t>24,95</t>
  </si>
  <si>
    <t>4.370,20</t>
  </si>
  <si>
    <t>30,91</t>
  </si>
  <si>
    <t>5.414,55</t>
  </si>
  <si>
    <t>32,30</t>
  </si>
  <si>
    <t>5.657,91</t>
  </si>
  <si>
    <t>30,22</t>
  </si>
  <si>
    <t>5.293,22</t>
  </si>
  <si>
    <t>65,83</t>
  </si>
  <si>
    <t>11.524,80</t>
  </si>
  <si>
    <t>4.034,70</t>
  </si>
  <si>
    <t>4.204,14</t>
  </si>
  <si>
    <t>23,99</t>
  </si>
  <si>
    <t>28,19</t>
  </si>
  <si>
    <t>4.935,42</t>
  </si>
  <si>
    <t>5.128,91</t>
  </si>
  <si>
    <t>6.138,80</t>
  </si>
  <si>
    <t>25,04</t>
  </si>
  <si>
    <t>4.383,61</t>
  </si>
  <si>
    <t>31,61</t>
  </si>
  <si>
    <t>5.534,45</t>
  </si>
  <si>
    <t>4.794,33</t>
  </si>
  <si>
    <t>4.644,29</t>
  </si>
  <si>
    <t>4.362,06</t>
  </si>
  <si>
    <t>3.361,35</t>
  </si>
  <si>
    <t>27,97</t>
  </si>
  <si>
    <t>4.897,34</t>
  </si>
  <si>
    <t>26,02</t>
  </si>
  <si>
    <t>4.557,16</t>
  </si>
  <si>
    <t>36,13</t>
  </si>
  <si>
    <t>6.328,83</t>
  </si>
  <si>
    <t>4.231,44</t>
  </si>
  <si>
    <t>26,76</t>
  </si>
  <si>
    <t>4.685,54</t>
  </si>
  <si>
    <t>23,75</t>
  </si>
  <si>
    <t>4.159,85</t>
  </si>
  <si>
    <t>34,18</t>
  </si>
  <si>
    <t>5.983,01</t>
  </si>
  <si>
    <t>22,03</t>
  </si>
  <si>
    <t>3.860,30</t>
  </si>
  <si>
    <t>26,41</t>
  </si>
  <si>
    <t>4.626,21</t>
  </si>
  <si>
    <t>3.650,07</t>
  </si>
  <si>
    <t>22,01</t>
  </si>
  <si>
    <t>3.856,52</t>
  </si>
  <si>
    <t>3.764,19</t>
  </si>
  <si>
    <t>40,09</t>
  </si>
  <si>
    <t>7.019,70</t>
  </si>
  <si>
    <t>36,59</t>
  </si>
  <si>
    <t>6.407,33</t>
  </si>
  <si>
    <t>27,34</t>
  </si>
  <si>
    <t>4.788,10</t>
  </si>
  <si>
    <t>4.707,41</t>
  </si>
  <si>
    <t>4.836,48</t>
  </si>
  <si>
    <t>21,51</t>
  </si>
  <si>
    <t>3.768,19</t>
  </si>
  <si>
    <t>97141</t>
  </si>
  <si>
    <t>5,29</t>
  </si>
  <si>
    <t>97142</t>
  </si>
  <si>
    <t>97143</t>
  </si>
  <si>
    <t>97144</t>
  </si>
  <si>
    <t>10,08</t>
  </si>
  <si>
    <t>97145</t>
  </si>
  <si>
    <t>12,10</t>
  </si>
  <si>
    <t>97146</t>
  </si>
  <si>
    <t>97147</t>
  </si>
  <si>
    <t>16,11</t>
  </si>
  <si>
    <t>97148</t>
  </si>
  <si>
    <t>97149</t>
  </si>
  <si>
    <t>20,16</t>
  </si>
  <si>
    <t>97150</t>
  </si>
  <si>
    <t>97151</t>
  </si>
  <si>
    <t>29,97</t>
  </si>
  <si>
    <t>97152</t>
  </si>
  <si>
    <t>34,24</t>
  </si>
  <si>
    <t>97153</t>
  </si>
  <si>
    <t>38,69</t>
  </si>
  <si>
    <t>97154</t>
  </si>
  <si>
    <t>43,17</t>
  </si>
  <si>
    <t>97155</t>
  </si>
  <si>
    <t>47,68</t>
  </si>
  <si>
    <t>97156</t>
  </si>
  <si>
    <t>57,12</t>
  </si>
  <si>
    <t>97157</t>
  </si>
  <si>
    <t>3,99</t>
  </si>
  <si>
    <t>97158</t>
  </si>
  <si>
    <t>97159</t>
  </si>
  <si>
    <t>97160</t>
  </si>
  <si>
    <t>97161</t>
  </si>
  <si>
    <t>97162</t>
  </si>
  <si>
    <t>97163</t>
  </si>
  <si>
    <t>12,92</t>
  </si>
  <si>
    <t>97164</t>
  </si>
  <si>
    <t>14,59</t>
  </si>
  <si>
    <t>97165</t>
  </si>
  <si>
    <t>16,26</t>
  </si>
  <si>
    <t>97166</t>
  </si>
  <si>
    <t>97167</t>
  </si>
  <si>
    <t>97168</t>
  </si>
  <si>
    <t>27,24</t>
  </si>
  <si>
    <t>97169</t>
  </si>
  <si>
    <t>30,83</t>
  </si>
  <si>
    <t>97170</t>
  </si>
  <si>
    <t>34,45</t>
  </si>
  <si>
    <t>97171</t>
  </si>
  <si>
    <t>38,10</t>
  </si>
  <si>
    <t>97172</t>
  </si>
  <si>
    <t>45,82</t>
  </si>
  <si>
    <t>105249</t>
  </si>
  <si>
    <t>126,67</t>
  </si>
  <si>
    <t>105250</t>
  </si>
  <si>
    <t>16,77</t>
  </si>
  <si>
    <t>105251</t>
  </si>
  <si>
    <t>105252</t>
  </si>
  <si>
    <t>25,56</t>
  </si>
  <si>
    <t>105253</t>
  </si>
  <si>
    <t>31,81</t>
  </si>
  <si>
    <t>105254</t>
  </si>
  <si>
    <t>38,22</t>
  </si>
  <si>
    <t>105255</t>
  </si>
  <si>
    <t>44,64</t>
  </si>
  <si>
    <t>105256</t>
  </si>
  <si>
    <t>105257</t>
  </si>
  <si>
    <t>57,40</t>
  </si>
  <si>
    <t>105258</t>
  </si>
  <si>
    <t>105259</t>
  </si>
  <si>
    <t>20,50</t>
  </si>
  <si>
    <t>105261</t>
  </si>
  <si>
    <t>35,97</t>
  </si>
  <si>
    <t>105262</t>
  </si>
  <si>
    <t>44,20</t>
  </si>
  <si>
    <t>105263</t>
  </si>
  <si>
    <t>52,52</t>
  </si>
  <si>
    <t>105264</t>
  </si>
  <si>
    <t>60,04</t>
  </si>
  <si>
    <t>105265</t>
  </si>
  <si>
    <t>67,86</t>
  </si>
  <si>
    <t>105266</t>
  </si>
  <si>
    <t>75,91</t>
  </si>
  <si>
    <t>105267</t>
  </si>
  <si>
    <t>84,06</t>
  </si>
  <si>
    <t>105268</t>
  </si>
  <si>
    <t>103,48</t>
  </si>
  <si>
    <t>105269</t>
  </si>
  <si>
    <t>105270</t>
  </si>
  <si>
    <t>63,97</t>
  </si>
  <si>
    <t>105271</t>
  </si>
  <si>
    <t>80,38</t>
  </si>
  <si>
    <t>105272</t>
  </si>
  <si>
    <t>94,95</t>
  </si>
  <si>
    <t>105273</t>
  </si>
  <si>
    <t>108,71</t>
  </si>
  <si>
    <t>105274</t>
  </si>
  <si>
    <t>122,76</t>
  </si>
  <si>
    <t>105275</t>
  </si>
  <si>
    <t>137,04</t>
  </si>
  <si>
    <t>105276</t>
  </si>
  <si>
    <t>151,44</t>
  </si>
  <si>
    <t>105277</t>
  </si>
  <si>
    <t>183,32</t>
  </si>
  <si>
    <t>105278</t>
  </si>
  <si>
    <t>105279</t>
  </si>
  <si>
    <t>26,40</t>
  </si>
  <si>
    <t>105280</t>
  </si>
  <si>
    <t>34,92</t>
  </si>
  <si>
    <t>105281</t>
  </si>
  <si>
    <t>43,45</t>
  </si>
  <si>
    <t>105282</t>
  </si>
  <si>
    <t>105283</t>
  </si>
  <si>
    <t>27,60</t>
  </si>
  <si>
    <t>105284</t>
  </si>
  <si>
    <t>52,33</t>
  </si>
  <si>
    <t>105297</t>
  </si>
  <si>
    <t>105298</t>
  </si>
  <si>
    <t>20,05</t>
  </si>
  <si>
    <t>105299</t>
  </si>
  <si>
    <t>105300</t>
  </si>
  <si>
    <t>30,58</t>
  </si>
  <si>
    <t>105301</t>
  </si>
  <si>
    <t>35,91</t>
  </si>
  <si>
    <t>105302</t>
  </si>
  <si>
    <t>41,23</t>
  </si>
  <si>
    <t>105303</t>
  </si>
  <si>
    <t>46,53</t>
  </si>
  <si>
    <t>105304</t>
  </si>
  <si>
    <t>105305</t>
  </si>
  <si>
    <t>64,11</t>
  </si>
  <si>
    <t>105306</t>
  </si>
  <si>
    <t>76,02</t>
  </si>
  <si>
    <t>105307</t>
  </si>
  <si>
    <t>87,13</t>
  </si>
  <si>
    <t>105317</t>
  </si>
  <si>
    <t>24,75</t>
  </si>
  <si>
    <t>105318</t>
  </si>
  <si>
    <t>28,44</t>
  </si>
  <si>
    <t>105319</t>
  </si>
  <si>
    <t>34,69</t>
  </si>
  <si>
    <t>105320</t>
  </si>
  <si>
    <t>42,12</t>
  </si>
  <si>
    <t>105321</t>
  </si>
  <si>
    <t>49,52</t>
  </si>
  <si>
    <t>105322</t>
  </si>
  <si>
    <t>56,91</t>
  </si>
  <si>
    <t>105323</t>
  </si>
  <si>
    <t>64,30</t>
  </si>
  <si>
    <t>105324</t>
  </si>
  <si>
    <t>71,97</t>
  </si>
  <si>
    <t>105325</t>
  </si>
  <si>
    <t>88,41</t>
  </si>
  <si>
    <t>105326</t>
  </si>
  <si>
    <t>105,07</t>
  </si>
  <si>
    <t>105340</t>
  </si>
  <si>
    <t>98,55</t>
  </si>
  <si>
    <t>105341</t>
  </si>
  <si>
    <t>121,94</t>
  </si>
  <si>
    <t>105342</t>
  </si>
  <si>
    <t>148,53</t>
  </si>
  <si>
    <t>105343</t>
  </si>
  <si>
    <t>17,59</t>
  </si>
  <si>
    <t>105344</t>
  </si>
  <si>
    <t>120,11</t>
  </si>
  <si>
    <t>105345</t>
  </si>
  <si>
    <t>151,82</t>
  </si>
  <si>
    <t>105346</t>
  </si>
  <si>
    <t>168,16</t>
  </si>
  <si>
    <t>105347</t>
  </si>
  <si>
    <t>206,98</t>
  </si>
  <si>
    <t>105348</t>
  </si>
  <si>
    <t>61,15</t>
  </si>
  <si>
    <t>105349</t>
  </si>
  <si>
    <t>69,98</t>
  </si>
  <si>
    <t>105350</t>
  </si>
  <si>
    <t>78,80</t>
  </si>
  <si>
    <t>105351</t>
  </si>
  <si>
    <t>87,91</t>
  </si>
  <si>
    <t>105352</t>
  </si>
  <si>
    <t>110,12</t>
  </si>
  <si>
    <t>105353</t>
  </si>
  <si>
    <t>130,33</t>
  </si>
  <si>
    <t>105354</t>
  </si>
  <si>
    <t>148,87</t>
  </si>
  <si>
    <t>105355</t>
  </si>
  <si>
    <t>168,02</t>
  </si>
  <si>
    <t>105356</t>
  </si>
  <si>
    <t>187,63</t>
  </si>
  <si>
    <t>105357</t>
  </si>
  <si>
    <t>207,48</t>
  </si>
  <si>
    <t>105358</t>
  </si>
  <si>
    <t>253,37</t>
  </si>
  <si>
    <t>105369</t>
  </si>
  <si>
    <t>71,31</t>
  </si>
  <si>
    <t>105377</t>
  </si>
  <si>
    <t>105378</t>
  </si>
  <si>
    <t>105379</t>
  </si>
  <si>
    <t>105380</t>
  </si>
  <si>
    <t>103,73</t>
  </si>
  <si>
    <t>105388</t>
  </si>
  <si>
    <t>13,78</t>
  </si>
  <si>
    <t>105389</t>
  </si>
  <si>
    <t>17,32</t>
  </si>
  <si>
    <t>105390</t>
  </si>
  <si>
    <t>110,18</t>
  </si>
  <si>
    <t>105391</t>
  </si>
  <si>
    <t>135,72</t>
  </si>
  <si>
    <t>105392</t>
  </si>
  <si>
    <t>21,71</t>
  </si>
  <si>
    <t>105393</t>
  </si>
  <si>
    <t>26,15</t>
  </si>
  <si>
    <t>105394</t>
  </si>
  <si>
    <t>30,57</t>
  </si>
  <si>
    <t>105395</t>
  </si>
  <si>
    <t>34,98</t>
  </si>
  <si>
    <t>105396</t>
  </si>
  <si>
    <t>39,39</t>
  </si>
  <si>
    <t>105397</t>
  </si>
  <si>
    <t>43,94</t>
  </si>
  <si>
    <t>105398</t>
  </si>
  <si>
    <t>55,05</t>
  </si>
  <si>
    <t>105399</t>
  </si>
  <si>
    <t>65,14</t>
  </si>
  <si>
    <t>105400</t>
  </si>
  <si>
    <t>105401</t>
  </si>
  <si>
    <t>84,00</t>
  </si>
  <si>
    <t>105402</t>
  </si>
  <si>
    <t>93,82</t>
  </si>
  <si>
    <t>97173</t>
  </si>
  <si>
    <t>47,03</t>
  </si>
  <si>
    <t>97174</t>
  </si>
  <si>
    <t>56,01</t>
  </si>
  <si>
    <t>97175</t>
  </si>
  <si>
    <t>65,00</t>
  </si>
  <si>
    <t>97176</t>
  </si>
  <si>
    <t>73,97</t>
  </si>
  <si>
    <t>97177</t>
  </si>
  <si>
    <t>82,95</t>
  </si>
  <si>
    <t>97178</t>
  </si>
  <si>
    <t>100,89</t>
  </si>
  <si>
    <t>97179</t>
  </si>
  <si>
    <t>118,86</t>
  </si>
  <si>
    <t>97180</t>
  </si>
  <si>
    <t>136,80</t>
  </si>
  <si>
    <t>97181</t>
  </si>
  <si>
    <t>154,75</t>
  </si>
  <si>
    <t>97182</t>
  </si>
  <si>
    <t>176,73</t>
  </si>
  <si>
    <t>97183</t>
  </si>
  <si>
    <t>42,07</t>
  </si>
  <si>
    <t>97184</t>
  </si>
  <si>
    <t>50,18</t>
  </si>
  <si>
    <t>97185</t>
  </si>
  <si>
    <t>97186</t>
  </si>
  <si>
    <t>66,42</t>
  </si>
  <si>
    <t>97187</t>
  </si>
  <si>
    <t>74,55</t>
  </si>
  <si>
    <t>97188</t>
  </si>
  <si>
    <t>90,78</t>
  </si>
  <si>
    <t>97189</t>
  </si>
  <si>
    <t>107,02</t>
  </si>
  <si>
    <t>97190</t>
  </si>
  <si>
    <t>123,25</t>
  </si>
  <si>
    <t>97191</t>
  </si>
  <si>
    <t>139,48</t>
  </si>
  <si>
    <t>97192</t>
  </si>
  <si>
    <t>158,79</t>
  </si>
  <si>
    <t>90694</t>
  </si>
  <si>
    <t>48,29</t>
  </si>
  <si>
    <t>90695</t>
  </si>
  <si>
    <t>91,68</t>
  </si>
  <si>
    <t>90696</t>
  </si>
  <si>
    <t>153,08</t>
  </si>
  <si>
    <t>90697</t>
  </si>
  <si>
    <t>237,41</t>
  </si>
  <si>
    <t>90698</t>
  </si>
  <si>
    <t>362,78</t>
  </si>
  <si>
    <t>90699</t>
  </si>
  <si>
    <t>510,53</t>
  </si>
  <si>
    <t>90700</t>
  </si>
  <si>
    <t>596,37</t>
  </si>
  <si>
    <t>90701</t>
  </si>
  <si>
    <t>71,77</t>
  </si>
  <si>
    <t>90702</t>
  </si>
  <si>
    <t>118,74</t>
  </si>
  <si>
    <t>90703</t>
  </si>
  <si>
    <t>185,41</t>
  </si>
  <si>
    <t>90704</t>
  </si>
  <si>
    <t>274,52</t>
  </si>
  <si>
    <t>90705</t>
  </si>
  <si>
    <t>360,33</t>
  </si>
  <si>
    <t>90706</t>
  </si>
  <si>
    <t>477,61</t>
  </si>
  <si>
    <t>90708</t>
  </si>
  <si>
    <t>878,17</t>
  </si>
  <si>
    <t>90724</t>
  </si>
  <si>
    <t>26,48</t>
  </si>
  <si>
    <t>90725</t>
  </si>
  <si>
    <t>32,58</t>
  </si>
  <si>
    <t>90726</t>
  </si>
  <si>
    <t>38,75</t>
  </si>
  <si>
    <t>90727</t>
  </si>
  <si>
    <t>44,84</t>
  </si>
  <si>
    <t>90728</t>
  </si>
  <si>
    <t>50,94</t>
  </si>
  <si>
    <t>90729</t>
  </si>
  <si>
    <t>57,04</t>
  </si>
  <si>
    <t>90730</t>
  </si>
  <si>
    <t>63,14</t>
  </si>
  <si>
    <t>90731</t>
  </si>
  <si>
    <t>69,24</t>
  </si>
  <si>
    <t>90732</t>
  </si>
  <si>
    <t>87,53</t>
  </si>
  <si>
    <t>90733</t>
  </si>
  <si>
    <t>90734</t>
  </si>
  <si>
    <t>90735</t>
  </si>
  <si>
    <t>90736</t>
  </si>
  <si>
    <t>90737</t>
  </si>
  <si>
    <t>6,48</t>
  </si>
  <si>
    <t>90738</t>
  </si>
  <si>
    <t>90739</t>
  </si>
  <si>
    <t>10,17</t>
  </si>
  <si>
    <t>90740</t>
  </si>
  <si>
    <t>90741</t>
  </si>
  <si>
    <t>5,61</t>
  </si>
  <si>
    <t>90742</t>
  </si>
  <si>
    <t>90743</t>
  </si>
  <si>
    <t>90744</t>
  </si>
  <si>
    <t>90745</t>
  </si>
  <si>
    <t>11,36</t>
  </si>
  <si>
    <t>90746</t>
  </si>
  <si>
    <t>90747</t>
  </si>
  <si>
    <t>18,56</t>
  </si>
  <si>
    <t>94869</t>
  </si>
  <si>
    <t>154,91</t>
  </si>
  <si>
    <t>94870</t>
  </si>
  <si>
    <t>2,11</t>
  </si>
  <si>
    <t>94871</t>
  </si>
  <si>
    <t>242,35</t>
  </si>
  <si>
    <t>94872</t>
  </si>
  <si>
    <t>94875</t>
  </si>
  <si>
    <t>1.426,03</t>
  </si>
  <si>
    <t>94876</t>
  </si>
  <si>
    <t>31,17</t>
  </si>
  <si>
    <t>94878</t>
  </si>
  <si>
    <t>36,05</t>
  </si>
  <si>
    <t>94879</t>
  </si>
  <si>
    <t>2.195,28</t>
  </si>
  <si>
    <t>94880</t>
  </si>
  <si>
    <t>94881</t>
  </si>
  <si>
    <t>3.023,74</t>
  </si>
  <si>
    <t>94882</t>
  </si>
  <si>
    <t>54,03</t>
  </si>
  <si>
    <t>94884</t>
  </si>
  <si>
    <t>69,27</t>
  </si>
  <si>
    <t>97121</t>
  </si>
  <si>
    <t>3,29</t>
  </si>
  <si>
    <t>97122</t>
  </si>
  <si>
    <t>97123</t>
  </si>
  <si>
    <t>97124</t>
  </si>
  <si>
    <t>97125</t>
  </si>
  <si>
    <t>97126</t>
  </si>
  <si>
    <t>102264</t>
  </si>
  <si>
    <t>102265</t>
  </si>
  <si>
    <t>111,92</t>
  </si>
  <si>
    <t>102266</t>
  </si>
  <si>
    <t>124,13</t>
  </si>
  <si>
    <t>102267</t>
  </si>
  <si>
    <t>142,49</t>
  </si>
  <si>
    <t>102268</t>
  </si>
  <si>
    <t>160,80</t>
  </si>
  <si>
    <t>102269</t>
  </si>
  <si>
    <t>197,37</t>
  </si>
  <si>
    <t>105260</t>
  </si>
  <si>
    <t>22,43</t>
  </si>
  <si>
    <t>105285</t>
  </si>
  <si>
    <t>21,83</t>
  </si>
  <si>
    <t>105286</t>
  </si>
  <si>
    <t>28,58</t>
  </si>
  <si>
    <t>105287</t>
  </si>
  <si>
    <t>105288</t>
  </si>
  <si>
    <t>45,42</t>
  </si>
  <si>
    <t>105289</t>
  </si>
  <si>
    <t>42,56</t>
  </si>
  <si>
    <t>105290</t>
  </si>
  <si>
    <t>105291</t>
  </si>
  <si>
    <t>56,96</t>
  </si>
  <si>
    <t>105292</t>
  </si>
  <si>
    <t>46,92</t>
  </si>
  <si>
    <t>105293</t>
  </si>
  <si>
    <t>43,30</t>
  </si>
  <si>
    <t>105294</t>
  </si>
  <si>
    <t>90,54</t>
  </si>
  <si>
    <t>105295</t>
  </si>
  <si>
    <t>86,25</t>
  </si>
  <si>
    <t>105296</t>
  </si>
  <si>
    <t>151,37</t>
  </si>
  <si>
    <t>105308</t>
  </si>
  <si>
    <t>105309</t>
  </si>
  <si>
    <t>5,69</t>
  </si>
  <si>
    <t>105310</t>
  </si>
  <si>
    <t>6,71</t>
  </si>
  <si>
    <t>105311</t>
  </si>
  <si>
    <t>105312</t>
  </si>
  <si>
    <t>105313</t>
  </si>
  <si>
    <t>105314</t>
  </si>
  <si>
    <t>105315</t>
  </si>
  <si>
    <t>105316</t>
  </si>
  <si>
    <t>21,05</t>
  </si>
  <si>
    <t>105327</t>
  </si>
  <si>
    <t>41,55</t>
  </si>
  <si>
    <t>105328</t>
  </si>
  <si>
    <t>40,84</t>
  </si>
  <si>
    <t>105329</t>
  </si>
  <si>
    <t>67,42</t>
  </si>
  <si>
    <t>105330</t>
  </si>
  <si>
    <t>105331</t>
  </si>
  <si>
    <t>105332</t>
  </si>
  <si>
    <t>47,21</t>
  </si>
  <si>
    <t>105333</t>
  </si>
  <si>
    <t>210,31</t>
  </si>
  <si>
    <t>105334</t>
  </si>
  <si>
    <t>105335</t>
  </si>
  <si>
    <t>316,46</t>
  </si>
  <si>
    <t>105336</t>
  </si>
  <si>
    <t>313,39</t>
  </si>
  <si>
    <t>105337</t>
  </si>
  <si>
    <t>445,97</t>
  </si>
  <si>
    <t>105338</t>
  </si>
  <si>
    <t>442,42</t>
  </si>
  <si>
    <t>105339</t>
  </si>
  <si>
    <t>105359</t>
  </si>
  <si>
    <t>13,56</t>
  </si>
  <si>
    <t>105360</t>
  </si>
  <si>
    <t>16,44</t>
  </si>
  <si>
    <t>105361</t>
  </si>
  <si>
    <t>19,14</t>
  </si>
  <si>
    <t>105362</t>
  </si>
  <si>
    <t>105363</t>
  </si>
  <si>
    <t>105364</t>
  </si>
  <si>
    <t>27,88</t>
  </si>
  <si>
    <t>105365</t>
  </si>
  <si>
    <t>27,12</t>
  </si>
  <si>
    <t>105366</t>
  </si>
  <si>
    <t>32,88</t>
  </si>
  <si>
    <t>105367</t>
  </si>
  <si>
    <t>38,28</t>
  </si>
  <si>
    <t>105368</t>
  </si>
  <si>
    <t>41,66</t>
  </si>
  <si>
    <t>105370</t>
  </si>
  <si>
    <t>65,98</t>
  </si>
  <si>
    <t>105371</t>
  </si>
  <si>
    <t>31,69</t>
  </si>
  <si>
    <t>105372</t>
  </si>
  <si>
    <t>8,79</t>
  </si>
  <si>
    <t>105373</t>
  </si>
  <si>
    <t>105374</t>
  </si>
  <si>
    <t>146,42</t>
  </si>
  <si>
    <t>105375</t>
  </si>
  <si>
    <t>121,89</t>
  </si>
  <si>
    <t>105376</t>
  </si>
  <si>
    <t>115,30</t>
  </si>
  <si>
    <t>105381</t>
  </si>
  <si>
    <t>13,58</t>
  </si>
  <si>
    <t>105382</t>
  </si>
  <si>
    <t>15,84</t>
  </si>
  <si>
    <t>105383</t>
  </si>
  <si>
    <t>16,34</t>
  </si>
  <si>
    <t>105384</t>
  </si>
  <si>
    <t>105385</t>
  </si>
  <si>
    <t>22,93</t>
  </si>
  <si>
    <t>105386</t>
  </si>
  <si>
    <t>22,28</t>
  </si>
  <si>
    <t>105387</t>
  </si>
  <si>
    <t>27,16</t>
  </si>
  <si>
    <t>92833</t>
  </si>
  <si>
    <t>225,47</t>
  </si>
  <si>
    <t>92834</t>
  </si>
  <si>
    <t>19,57</t>
  </si>
  <si>
    <t>92835</t>
  </si>
  <si>
    <t>92836</t>
  </si>
  <si>
    <t>92837</t>
  </si>
  <si>
    <t>423,84</t>
  </si>
  <si>
    <t>92838</t>
  </si>
  <si>
    <t>92839</t>
  </si>
  <si>
    <t>92840</t>
  </si>
  <si>
    <t>40,33</t>
  </si>
  <si>
    <t>92841</t>
  </si>
  <si>
    <t>676,22</t>
  </si>
  <si>
    <t>92842</t>
  </si>
  <si>
    <t>50,05</t>
  </si>
  <si>
    <t>92843</t>
  </si>
  <si>
    <t>699,21</t>
  </si>
  <si>
    <t>92844</t>
  </si>
  <si>
    <t>92845</t>
  </si>
  <si>
    <t>1.038,21</t>
  </si>
  <si>
    <t>92846</t>
  </si>
  <si>
    <t>67,79</t>
  </si>
  <si>
    <t>92847</t>
  </si>
  <si>
    <t>1.063,35</t>
  </si>
  <si>
    <t>92848</t>
  </si>
  <si>
    <t>79,20</t>
  </si>
  <si>
    <t>92849</t>
  </si>
  <si>
    <t>228,23</t>
  </si>
  <si>
    <t>92850</t>
  </si>
  <si>
    <t>22,33</t>
  </si>
  <si>
    <t>92851</t>
  </si>
  <si>
    <t>241,32</t>
  </si>
  <si>
    <t>92852</t>
  </si>
  <si>
    <t>92853</t>
  </si>
  <si>
    <t>428,90</t>
  </si>
  <si>
    <t>92854</t>
  </si>
  <si>
    <t>38,21</t>
  </si>
  <si>
    <t>92855</t>
  </si>
  <si>
    <t>525,95</t>
  </si>
  <si>
    <t>92856</t>
  </si>
  <si>
    <t>46,55</t>
  </si>
  <si>
    <t>92857</t>
  </si>
  <si>
    <t>683,63</t>
  </si>
  <si>
    <t>92858</t>
  </si>
  <si>
    <t>57,46</t>
  </si>
  <si>
    <t>92859</t>
  </si>
  <si>
    <t>707,78</t>
  </si>
  <si>
    <t>92860</t>
  </si>
  <si>
    <t>67,77</t>
  </si>
  <si>
    <t>92861</t>
  </si>
  <si>
    <t>1.047,93</t>
  </si>
  <si>
    <t>92862</t>
  </si>
  <si>
    <t>77,51</t>
  </si>
  <si>
    <t>92863</t>
  </si>
  <si>
    <t>1.074,25</t>
  </si>
  <si>
    <t>92864</t>
  </si>
  <si>
    <t>90,10</t>
  </si>
  <si>
    <t>92210</t>
  </si>
  <si>
    <t>167,78</t>
  </si>
  <si>
    <t>92211</t>
  </si>
  <si>
    <t>204,11</t>
  </si>
  <si>
    <t>92212</t>
  </si>
  <si>
    <t>311,41</t>
  </si>
  <si>
    <t>92213</t>
  </si>
  <si>
    <t>414,10</t>
  </si>
  <si>
    <t>92214</t>
  </si>
  <si>
    <t>501,45</t>
  </si>
  <si>
    <t>92215</t>
  </si>
  <si>
    <t>575,76</t>
  </si>
  <si>
    <t>92216</t>
  </si>
  <si>
    <t>597,50</t>
  </si>
  <si>
    <t>92219</t>
  </si>
  <si>
    <t>171,68</t>
  </si>
  <si>
    <t>92220</t>
  </si>
  <si>
    <t>209,18</t>
  </si>
  <si>
    <t>92221</t>
  </si>
  <si>
    <t>317,62</t>
  </si>
  <si>
    <t>92222</t>
  </si>
  <si>
    <t>421,49</t>
  </si>
  <si>
    <t>92223</t>
  </si>
  <si>
    <t>510,00</t>
  </si>
  <si>
    <t>92224</t>
  </si>
  <si>
    <t>585,52</t>
  </si>
  <si>
    <t>92226</t>
  </si>
  <si>
    <t>608,40</t>
  </si>
  <si>
    <t>92808</t>
  </si>
  <si>
    <t>92809</t>
  </si>
  <si>
    <t>37,90</t>
  </si>
  <si>
    <t>92810</t>
  </si>
  <si>
    <t>48,89</t>
  </si>
  <si>
    <t>92811</t>
  </si>
  <si>
    <t>92812</t>
  </si>
  <si>
    <t>71,56</t>
  </si>
  <si>
    <t>92813</t>
  </si>
  <si>
    <t>83,30</t>
  </si>
  <si>
    <t>92814</t>
  </si>
  <si>
    <t>95,30</t>
  </si>
  <si>
    <t>92815</t>
  </si>
  <si>
    <t>107,54</t>
  </si>
  <si>
    <t>92816</t>
  </si>
  <si>
    <t>864,60</t>
  </si>
  <si>
    <t>92817</t>
  </si>
  <si>
    <t>132,82</t>
  </si>
  <si>
    <t>92818</t>
  </si>
  <si>
    <t>1.232,86</t>
  </si>
  <si>
    <t>92819</t>
  </si>
  <si>
    <t>172,68</t>
  </si>
  <si>
    <t>92820</t>
  </si>
  <si>
    <t>30,01</t>
  </si>
  <si>
    <t>92821</t>
  </si>
  <si>
    <t>41,80</t>
  </si>
  <si>
    <t>92822</t>
  </si>
  <si>
    <t>53,96</t>
  </si>
  <si>
    <t>92824</t>
  </si>
  <si>
    <t>66,30</t>
  </si>
  <si>
    <t>92825</t>
  </si>
  <si>
    <t>78,95</t>
  </si>
  <si>
    <t>92826</t>
  </si>
  <si>
    <t>91,85</t>
  </si>
  <si>
    <t>92827</t>
  </si>
  <si>
    <t>105,06</t>
  </si>
  <si>
    <t>92828</t>
  </si>
  <si>
    <t>118,44</t>
  </si>
  <si>
    <t>92829</t>
  </si>
  <si>
    <t>877,85</t>
  </si>
  <si>
    <t>92830</t>
  </si>
  <si>
    <t>146,07</t>
  </si>
  <si>
    <t>92831</t>
  </si>
  <si>
    <t>1.249,59</t>
  </si>
  <si>
    <t>92832</t>
  </si>
  <si>
    <t>189,41</t>
  </si>
  <si>
    <t>95565</t>
  </si>
  <si>
    <t>142,36</t>
  </si>
  <si>
    <t>95566</t>
  </si>
  <si>
    <t>145,10</t>
  </si>
  <si>
    <t>95567</t>
  </si>
  <si>
    <t>59,71</t>
  </si>
  <si>
    <t>95568</t>
  </si>
  <si>
    <t>76,23</t>
  </si>
  <si>
    <t>95569</t>
  </si>
  <si>
    <t>105,95</t>
  </si>
  <si>
    <t>95570</t>
  </si>
  <si>
    <t>62,45</t>
  </si>
  <si>
    <t>95571</t>
  </si>
  <si>
    <t>80,13</t>
  </si>
  <si>
    <t>95572</t>
  </si>
  <si>
    <t>111,02</t>
  </si>
  <si>
    <t>97127</t>
  </si>
  <si>
    <t>97128</t>
  </si>
  <si>
    <t>10,98</t>
  </si>
  <si>
    <t>97129</t>
  </si>
  <si>
    <t>13,00</t>
  </si>
  <si>
    <t>97130</t>
  </si>
  <si>
    <t>97131</t>
  </si>
  <si>
    <t>17,08</t>
  </si>
  <si>
    <t>97132</t>
  </si>
  <si>
    <t>97133</t>
  </si>
  <si>
    <t>97134</t>
  </si>
  <si>
    <t>97135</t>
  </si>
  <si>
    <t>97136</t>
  </si>
  <si>
    <t>97137</t>
  </si>
  <si>
    <t>97138</t>
  </si>
  <si>
    <t>97139</t>
  </si>
  <si>
    <t>14,61</t>
  </si>
  <si>
    <t>97140</t>
  </si>
  <si>
    <t>17,73</t>
  </si>
  <si>
    <t>103089</t>
  </si>
  <si>
    <t>103090</t>
  </si>
  <si>
    <t>15,89</t>
  </si>
  <si>
    <t>103091</t>
  </si>
  <si>
    <t>103092</t>
  </si>
  <si>
    <t>103093</t>
  </si>
  <si>
    <t>44,25</t>
  </si>
  <si>
    <t>103094</t>
  </si>
  <si>
    <t>50,82</t>
  </si>
  <si>
    <t>103095</t>
  </si>
  <si>
    <t>66,11</t>
  </si>
  <si>
    <t>103096</t>
  </si>
  <si>
    <t>72,67</t>
  </si>
  <si>
    <t>103097</t>
  </si>
  <si>
    <t>87,97</t>
  </si>
  <si>
    <t>103098</t>
  </si>
  <si>
    <t>94,53</t>
  </si>
  <si>
    <t>103099</t>
  </si>
  <si>
    <t>107,59</t>
  </si>
  <si>
    <t>103100</t>
  </si>
  <si>
    <t>114,90</t>
  </si>
  <si>
    <t>103101</t>
  </si>
  <si>
    <t>126,60</t>
  </si>
  <si>
    <t>103102</t>
  </si>
  <si>
    <t>145,78</t>
  </si>
  <si>
    <t>103103</t>
  </si>
  <si>
    <t>157,49</t>
  </si>
  <si>
    <t>103104</t>
  </si>
  <si>
    <t>188,38</t>
  </si>
  <si>
    <t>103105</t>
  </si>
  <si>
    <t>103106</t>
  </si>
  <si>
    <t>65,12</t>
  </si>
  <si>
    <t>103107</t>
  </si>
  <si>
    <t>92,23</t>
  </si>
  <si>
    <t>103108</t>
  </si>
  <si>
    <t>119,33</t>
  </si>
  <si>
    <t>103109</t>
  </si>
  <si>
    <t>197,34</t>
  </si>
  <si>
    <t>103110</t>
  </si>
  <si>
    <t>224,44</t>
  </si>
  <si>
    <t>103111</t>
  </si>
  <si>
    <t>302,47</t>
  </si>
  <si>
    <t>103112</t>
  </si>
  <si>
    <t>329,56</t>
  </si>
  <si>
    <t>103113</t>
  </si>
  <si>
    <t>407,58</t>
  </si>
  <si>
    <t>103114</t>
  </si>
  <si>
    <t>434,67</t>
  </si>
  <si>
    <t>103115</t>
  </si>
  <si>
    <t>488,88</t>
  </si>
  <si>
    <t>103116</t>
  </si>
  <si>
    <t>594,00</t>
  </si>
  <si>
    <t>103117</t>
  </si>
  <si>
    <t>648,19</t>
  </si>
  <si>
    <t>103118</t>
  </si>
  <si>
    <t>753,30</t>
  </si>
  <si>
    <t>103119</t>
  </si>
  <si>
    <t>807,52</t>
  </si>
  <si>
    <t>103120</t>
  </si>
  <si>
    <t>966,82</t>
  </si>
  <si>
    <t>103121</t>
  </si>
  <si>
    <t>71,84</t>
  </si>
  <si>
    <t>103122</t>
  </si>
  <si>
    <t>88,09</t>
  </si>
  <si>
    <t>103123</t>
  </si>
  <si>
    <t>128,75</t>
  </si>
  <si>
    <t>103124</t>
  </si>
  <si>
    <t>169,38</t>
  </si>
  <si>
    <t>103125</t>
  </si>
  <si>
    <t>286,42</t>
  </si>
  <si>
    <t>103126</t>
  </si>
  <si>
    <t>327,06</t>
  </si>
  <si>
    <t>103127</t>
  </si>
  <si>
    <t>444,11</t>
  </si>
  <si>
    <t>103128</t>
  </si>
  <si>
    <t>484,74</t>
  </si>
  <si>
    <t>103129</t>
  </si>
  <si>
    <t>601,78</t>
  </si>
  <si>
    <t>103130</t>
  </si>
  <si>
    <t>642,42</t>
  </si>
  <si>
    <t>103131</t>
  </si>
  <si>
    <t>723,72</t>
  </si>
  <si>
    <t>103132</t>
  </si>
  <si>
    <t>881,39</t>
  </si>
  <si>
    <t>103133</t>
  </si>
  <si>
    <t>962,70</t>
  </si>
  <si>
    <t>103134</t>
  </si>
  <si>
    <t>1.120,36</t>
  </si>
  <si>
    <t>103135</t>
  </si>
  <si>
    <t>1.201,67</t>
  </si>
  <si>
    <t>103136</t>
  </si>
  <si>
    <t>1.440,64</t>
  </si>
  <si>
    <t>103137</t>
  </si>
  <si>
    <t>36,76</t>
  </si>
  <si>
    <t>103138</t>
  </si>
  <si>
    <t>42,16</t>
  </si>
  <si>
    <t>103139</t>
  </si>
  <si>
    <t>55,72</t>
  </si>
  <si>
    <t>103140</t>
  </si>
  <si>
    <t>69,26</t>
  </si>
  <si>
    <t>103141</t>
  </si>
  <si>
    <t>108,29</t>
  </si>
  <si>
    <t>103142</t>
  </si>
  <si>
    <t>103143</t>
  </si>
  <si>
    <t>160,84</t>
  </si>
  <si>
    <t>103144</t>
  </si>
  <si>
    <t>174,38</t>
  </si>
  <si>
    <t>103145</t>
  </si>
  <si>
    <t>213,41</t>
  </si>
  <si>
    <t>103146</t>
  </si>
  <si>
    <t>226,94</t>
  </si>
  <si>
    <t>103147</t>
  </si>
  <si>
    <t>254,04</t>
  </si>
  <si>
    <t>103148</t>
  </si>
  <si>
    <t>306,60</t>
  </si>
  <si>
    <t>103149</t>
  </si>
  <si>
    <t>333,70</t>
  </si>
  <si>
    <t>103150</t>
  </si>
  <si>
    <t>386,21</t>
  </si>
  <si>
    <t>103151</t>
  </si>
  <si>
    <t>413,37</t>
  </si>
  <si>
    <t>103152</t>
  </si>
  <si>
    <t>493,01</t>
  </si>
  <si>
    <t>103372</t>
  </si>
  <si>
    <t>103373</t>
  </si>
  <si>
    <t>103376</t>
  </si>
  <si>
    <t>119,68</t>
  </si>
  <si>
    <t>103377</t>
  </si>
  <si>
    <t>255,92</t>
  </si>
  <si>
    <t>103379</t>
  </si>
  <si>
    <t>398,30</t>
  </si>
  <si>
    <t>103383</t>
  </si>
  <si>
    <t>976,13</t>
  </si>
  <si>
    <t>103385</t>
  </si>
  <si>
    <t>1.574,20</t>
  </si>
  <si>
    <t>103387</t>
  </si>
  <si>
    <t>2.761,27</t>
  </si>
  <si>
    <t>103389</t>
  </si>
  <si>
    <t>4.106,41</t>
  </si>
  <si>
    <t>103391</t>
  </si>
  <si>
    <t>2.708,76</t>
  </si>
  <si>
    <t>103392</t>
  </si>
  <si>
    <t>4.424,32</t>
  </si>
  <si>
    <t>103393</t>
  </si>
  <si>
    <t>4.880,18</t>
  </si>
  <si>
    <t>103397</t>
  </si>
  <si>
    <t>103398</t>
  </si>
  <si>
    <t>103399</t>
  </si>
  <si>
    <t>103400</t>
  </si>
  <si>
    <t>103401</t>
  </si>
  <si>
    <t>24,64</t>
  </si>
  <si>
    <t>103402</t>
  </si>
  <si>
    <t>103403</t>
  </si>
  <si>
    <t>40,34</t>
  </si>
  <si>
    <t>103404</t>
  </si>
  <si>
    <t>44,82</t>
  </si>
  <si>
    <t>103405</t>
  </si>
  <si>
    <t>50,42</t>
  </si>
  <si>
    <t>103406</t>
  </si>
  <si>
    <t>56,03</t>
  </si>
  <si>
    <t>103407</t>
  </si>
  <si>
    <t>62,76</t>
  </si>
  <si>
    <t>103408</t>
  </si>
  <si>
    <t>70,61</t>
  </si>
  <si>
    <t>103409</t>
  </si>
  <si>
    <t>79,57</t>
  </si>
  <si>
    <t>103410</t>
  </si>
  <si>
    <t>89,65</t>
  </si>
  <si>
    <t>103411</t>
  </si>
  <si>
    <t>103412</t>
  </si>
  <si>
    <t>103413</t>
  </si>
  <si>
    <t>28,23</t>
  </si>
  <si>
    <t>103414</t>
  </si>
  <si>
    <t>103415</t>
  </si>
  <si>
    <t>49,30</t>
  </si>
  <si>
    <t>103416</t>
  </si>
  <si>
    <t>71,73</t>
  </si>
  <si>
    <t>103417</t>
  </si>
  <si>
    <t>80,69</t>
  </si>
  <si>
    <t>103418</t>
  </si>
  <si>
    <t>103419</t>
  </si>
  <si>
    <t>100,86</t>
  </si>
  <si>
    <t>103420</t>
  </si>
  <si>
    <t>103421</t>
  </si>
  <si>
    <t>125,52</t>
  </si>
  <si>
    <t>103422</t>
  </si>
  <si>
    <t>141,21</t>
  </si>
  <si>
    <t>103423</t>
  </si>
  <si>
    <t>159,15</t>
  </si>
  <si>
    <t>103424</t>
  </si>
  <si>
    <t>179,32</t>
  </si>
  <si>
    <t>103425</t>
  </si>
  <si>
    <t>103426</t>
  </si>
  <si>
    <t>19,15</t>
  </si>
  <si>
    <t>103427</t>
  </si>
  <si>
    <t>38,32</t>
  </si>
  <si>
    <t>103428</t>
  </si>
  <si>
    <t>243,88</t>
  </si>
  <si>
    <t>103429</t>
  </si>
  <si>
    <t>2.606,93</t>
  </si>
  <si>
    <t>103430</t>
  </si>
  <si>
    <t>32,93</t>
  </si>
  <si>
    <t>103431</t>
  </si>
  <si>
    <t>58,10</t>
  </si>
  <si>
    <t>103432</t>
  </si>
  <si>
    <t>1.478,47</t>
  </si>
  <si>
    <t>103433</t>
  </si>
  <si>
    <t>103434</t>
  </si>
  <si>
    <t>44,44</t>
  </si>
  <si>
    <t>103435</t>
  </si>
  <si>
    <t>82,87</t>
  </si>
  <si>
    <t>103436</t>
  </si>
  <si>
    <t>2.089,40</t>
  </si>
  <si>
    <t>103437</t>
  </si>
  <si>
    <t>103438</t>
  </si>
  <si>
    <t>103439</t>
  </si>
  <si>
    <t>201,01</t>
  </si>
  <si>
    <t>103440</t>
  </si>
  <si>
    <t>393,35</t>
  </si>
  <si>
    <t>103441</t>
  </si>
  <si>
    <t>398,11</t>
  </si>
  <si>
    <t>103442</t>
  </si>
  <si>
    <t>512,75</t>
  </si>
  <si>
    <t>98441</t>
  </si>
  <si>
    <t>95,01</t>
  </si>
  <si>
    <t>98443</t>
  </si>
  <si>
    <t>70,00</t>
  </si>
  <si>
    <t>98445</t>
  </si>
  <si>
    <t>113,04</t>
  </si>
  <si>
    <t>98446</t>
  </si>
  <si>
    <t>147,61</t>
  </si>
  <si>
    <t>98447</t>
  </si>
  <si>
    <t>83,82</t>
  </si>
  <si>
    <t>98448</t>
  </si>
  <si>
    <t>110,57</t>
  </si>
  <si>
    <t>98449</t>
  </si>
  <si>
    <t>98451</t>
  </si>
  <si>
    <t>100,17</t>
  </si>
  <si>
    <t>98453</t>
  </si>
  <si>
    <t>151,81</t>
  </si>
  <si>
    <t>98454</t>
  </si>
  <si>
    <t>196,08</t>
  </si>
  <si>
    <t>98455</t>
  </si>
  <si>
    <t>118,01</t>
  </si>
  <si>
    <t>98456</t>
  </si>
  <si>
    <t>154,95</t>
  </si>
  <si>
    <t>98458</t>
  </si>
  <si>
    <t>94,55</t>
  </si>
  <si>
    <t>98459</t>
  </si>
  <si>
    <t>98460</t>
  </si>
  <si>
    <t>65,49</t>
  </si>
  <si>
    <t>98461</t>
  </si>
  <si>
    <t>5.983,36</t>
  </si>
  <si>
    <t>98462</t>
  </si>
  <si>
    <t>10.235,82</t>
  </si>
  <si>
    <t>105113</t>
  </si>
  <si>
    <t>7.909,20</t>
  </si>
  <si>
    <t>105114</t>
  </si>
  <si>
    <t>1.961,15</t>
  </si>
  <si>
    <t>105115</t>
  </si>
  <si>
    <t>144,68</t>
  </si>
  <si>
    <t>105116</t>
  </si>
  <si>
    <t>14,94</t>
  </si>
  <si>
    <t>105126</t>
  </si>
  <si>
    <t>105127</t>
  </si>
  <si>
    <t>105128</t>
  </si>
  <si>
    <t>111,38</t>
  </si>
  <si>
    <t>105130</t>
  </si>
  <si>
    <t>31,62</t>
  </si>
  <si>
    <t>5631</t>
  </si>
  <si>
    <t>225,52</t>
  </si>
  <si>
    <t>5678</t>
  </si>
  <si>
    <t>161,18</t>
  </si>
  <si>
    <t>5680</t>
  </si>
  <si>
    <t>147,71</t>
  </si>
  <si>
    <t>5684</t>
  </si>
  <si>
    <t>166,30</t>
  </si>
  <si>
    <t>5689</t>
  </si>
  <si>
    <t>6,32</t>
  </si>
  <si>
    <t>5795</t>
  </si>
  <si>
    <t>35,56</t>
  </si>
  <si>
    <t>5811</t>
  </si>
  <si>
    <t>209,84</t>
  </si>
  <si>
    <t>5823</t>
  </si>
  <si>
    <t>248,89</t>
  </si>
  <si>
    <t>5824</t>
  </si>
  <si>
    <t>221,08</t>
  </si>
  <si>
    <t>5835</t>
  </si>
  <si>
    <t>381,31</t>
  </si>
  <si>
    <t>5839</t>
  </si>
  <si>
    <t>5843</t>
  </si>
  <si>
    <t>176,47</t>
  </si>
  <si>
    <t>5847</t>
  </si>
  <si>
    <t>277,30</t>
  </si>
  <si>
    <t>5851</t>
  </si>
  <si>
    <t>265,88</t>
  </si>
  <si>
    <t>5855</t>
  </si>
  <si>
    <t>704,18</t>
  </si>
  <si>
    <t>5863</t>
  </si>
  <si>
    <t>5867</t>
  </si>
  <si>
    <t>168,76</t>
  </si>
  <si>
    <t>5875</t>
  </si>
  <si>
    <t>5879</t>
  </si>
  <si>
    <t>151,59</t>
  </si>
  <si>
    <t>5882</t>
  </si>
  <si>
    <t>130,05</t>
  </si>
  <si>
    <t>5890</t>
  </si>
  <si>
    <t>208,27</t>
  </si>
  <si>
    <t>5894</t>
  </si>
  <si>
    <t>216,64</t>
  </si>
  <si>
    <t>5901</t>
  </si>
  <si>
    <t>320,89</t>
  </si>
  <si>
    <t>5909</t>
  </si>
  <si>
    <t>40,87</t>
  </si>
  <si>
    <t>5921</t>
  </si>
  <si>
    <t>5928</t>
  </si>
  <si>
    <t>282,23</t>
  </si>
  <si>
    <t>5932</t>
  </si>
  <si>
    <t>303,53</t>
  </si>
  <si>
    <t>5940</t>
  </si>
  <si>
    <t>221,81</t>
  </si>
  <si>
    <t>5944</t>
  </si>
  <si>
    <t>266,45</t>
  </si>
  <si>
    <t>5953</t>
  </si>
  <si>
    <t>59,37</t>
  </si>
  <si>
    <t>6259</t>
  </si>
  <si>
    <t>259,88</t>
  </si>
  <si>
    <t>6879</t>
  </si>
  <si>
    <t>218,93</t>
  </si>
  <si>
    <t>7030</t>
  </si>
  <si>
    <t>263,52</t>
  </si>
  <si>
    <t>7042</t>
  </si>
  <si>
    <t>7049</t>
  </si>
  <si>
    <t>229,11</t>
  </si>
  <si>
    <t>67826</t>
  </si>
  <si>
    <t>193,00</t>
  </si>
  <si>
    <t>73417</t>
  </si>
  <si>
    <t>185,39</t>
  </si>
  <si>
    <t>73436</t>
  </si>
  <si>
    <t>169,58</t>
  </si>
  <si>
    <t>73467</t>
  </si>
  <si>
    <t>252,39</t>
  </si>
  <si>
    <t>73536</t>
  </si>
  <si>
    <t>21,87</t>
  </si>
  <si>
    <t>83362</t>
  </si>
  <si>
    <t>278,83</t>
  </si>
  <si>
    <t>83765</t>
  </si>
  <si>
    <t>103,04</t>
  </si>
  <si>
    <t>87445</t>
  </si>
  <si>
    <t>5,05</t>
  </si>
  <si>
    <t>88386</t>
  </si>
  <si>
    <t>88393</t>
  </si>
  <si>
    <t>88399</t>
  </si>
  <si>
    <t>88418</t>
  </si>
  <si>
    <t>11,83</t>
  </si>
  <si>
    <t>88433</t>
  </si>
  <si>
    <t>15,44</t>
  </si>
  <si>
    <t>88830</t>
  </si>
  <si>
    <t>88843</t>
  </si>
  <si>
    <t>223,68</t>
  </si>
  <si>
    <t>88907</t>
  </si>
  <si>
    <t>264,77</t>
  </si>
  <si>
    <t>89021</t>
  </si>
  <si>
    <t>2,39</t>
  </si>
  <si>
    <t>89028</t>
  </si>
  <si>
    <t>177,41</t>
  </si>
  <si>
    <t>89032</t>
  </si>
  <si>
    <t>203,27</t>
  </si>
  <si>
    <t>89035</t>
  </si>
  <si>
    <t>135,06</t>
  </si>
  <si>
    <t>89225</t>
  </si>
  <si>
    <t>4,28</t>
  </si>
  <si>
    <t>89234</t>
  </si>
  <si>
    <t>576,50</t>
  </si>
  <si>
    <t>89242</t>
  </si>
  <si>
    <t>1.351,85</t>
  </si>
  <si>
    <t>89250</t>
  </si>
  <si>
    <t>1.171,96</t>
  </si>
  <si>
    <t>89257</t>
  </si>
  <si>
    <t>330,22</t>
  </si>
  <si>
    <t>89272</t>
  </si>
  <si>
    <t>234,51</t>
  </si>
  <si>
    <t>89278</t>
  </si>
  <si>
    <t>11,59</t>
  </si>
  <si>
    <t>89843</t>
  </si>
  <si>
    <t>228,27</t>
  </si>
  <si>
    <t>89876</t>
  </si>
  <si>
    <t>329,69</t>
  </si>
  <si>
    <t>89883</t>
  </si>
  <si>
    <t>363,95</t>
  </si>
  <si>
    <t>90586</t>
  </si>
  <si>
    <t>90625</t>
  </si>
  <si>
    <t>8,02</t>
  </si>
  <si>
    <t>90631</t>
  </si>
  <si>
    <t>164,66</t>
  </si>
  <si>
    <t>90637</t>
  </si>
  <si>
    <t>90643</t>
  </si>
  <si>
    <t>24,24</t>
  </si>
  <si>
    <t>90650</t>
  </si>
  <si>
    <t>90656</t>
  </si>
  <si>
    <t>12,32</t>
  </si>
  <si>
    <t>90662</t>
  </si>
  <si>
    <t>12,87</t>
  </si>
  <si>
    <t>90668</t>
  </si>
  <si>
    <t>32,71</t>
  </si>
  <si>
    <t>90674</t>
  </si>
  <si>
    <t>744,91</t>
  </si>
  <si>
    <t>90680</t>
  </si>
  <si>
    <t>439,57</t>
  </si>
  <si>
    <t>90686</t>
  </si>
  <si>
    <t>155,22</t>
  </si>
  <si>
    <t>90692</t>
  </si>
  <si>
    <t>90964</t>
  </si>
  <si>
    <t>32,20</t>
  </si>
  <si>
    <t>90972</t>
  </si>
  <si>
    <t>77,05</t>
  </si>
  <si>
    <t>90979</t>
  </si>
  <si>
    <t>198,93</t>
  </si>
  <si>
    <t>90999</t>
  </si>
  <si>
    <t>101,63</t>
  </si>
  <si>
    <t>91031</t>
  </si>
  <si>
    <t>263,48</t>
  </si>
  <si>
    <t>91277</t>
  </si>
  <si>
    <t>10,35</t>
  </si>
  <si>
    <t>91283</t>
  </si>
  <si>
    <t>10,97</t>
  </si>
  <si>
    <t>91386</t>
  </si>
  <si>
    <t>272,80</t>
  </si>
  <si>
    <t>91533</t>
  </si>
  <si>
    <t>91634</t>
  </si>
  <si>
    <t>240,69</t>
  </si>
  <si>
    <t>91645</t>
  </si>
  <si>
    <t>466,99</t>
  </si>
  <si>
    <t>91692</t>
  </si>
  <si>
    <t>35,48</t>
  </si>
  <si>
    <t>92043</t>
  </si>
  <si>
    <t>92106</t>
  </si>
  <si>
    <t>341,52</t>
  </si>
  <si>
    <t>92112</t>
  </si>
  <si>
    <t>2,81</t>
  </si>
  <si>
    <t>92118</t>
  </si>
  <si>
    <t>92138</t>
  </si>
  <si>
    <t>92145</t>
  </si>
  <si>
    <t>86,17</t>
  </si>
  <si>
    <t>92242</t>
  </si>
  <si>
    <t>407,15</t>
  </si>
  <si>
    <t>92716</t>
  </si>
  <si>
    <t>104,68</t>
  </si>
  <si>
    <t>92960</t>
  </si>
  <si>
    <t>19,08</t>
  </si>
  <si>
    <t>92966</t>
  </si>
  <si>
    <t>93224</t>
  </si>
  <si>
    <t>1.110,03</t>
  </si>
  <si>
    <t>93233</t>
  </si>
  <si>
    <t>93272</t>
  </si>
  <si>
    <t>120,48</t>
  </si>
  <si>
    <t>93281</t>
  </si>
  <si>
    <t>34,94</t>
  </si>
  <si>
    <t>93287</t>
  </si>
  <si>
    <t>364,82</t>
  </si>
  <si>
    <t>93402</t>
  </si>
  <si>
    <t>276,18</t>
  </si>
  <si>
    <t>93408</t>
  </si>
  <si>
    <t>96,72</t>
  </si>
  <si>
    <t>93415</t>
  </si>
  <si>
    <t>16,06</t>
  </si>
  <si>
    <t>93421</t>
  </si>
  <si>
    <t>73,74</t>
  </si>
  <si>
    <t>93427</t>
  </si>
  <si>
    <t>168,49</t>
  </si>
  <si>
    <t>93433</t>
  </si>
  <si>
    <t>2.694,71</t>
  </si>
  <si>
    <t>93439</t>
  </si>
  <si>
    <t>288,44</t>
  </si>
  <si>
    <t>95121</t>
  </si>
  <si>
    <t>391,61</t>
  </si>
  <si>
    <t>95127</t>
  </si>
  <si>
    <t>221,76</t>
  </si>
  <si>
    <t>95133</t>
  </si>
  <si>
    <t>95139</t>
  </si>
  <si>
    <t>95212</t>
  </si>
  <si>
    <t>130,86</t>
  </si>
  <si>
    <t>95258</t>
  </si>
  <si>
    <t>35,09</t>
  </si>
  <si>
    <t>95264</t>
  </si>
  <si>
    <t>95270</t>
  </si>
  <si>
    <t>95276</t>
  </si>
  <si>
    <t>95282</t>
  </si>
  <si>
    <t>95620</t>
  </si>
  <si>
    <t>95631</t>
  </si>
  <si>
    <t>237,89</t>
  </si>
  <si>
    <t>95702</t>
  </si>
  <si>
    <t>49,46</t>
  </si>
  <si>
    <t>95708</t>
  </si>
  <si>
    <t>161,15</t>
  </si>
  <si>
    <t>95720</t>
  </si>
  <si>
    <t>266,84</t>
  </si>
  <si>
    <t>95872</t>
  </si>
  <si>
    <t>285,88</t>
  </si>
  <si>
    <t>96013</t>
  </si>
  <si>
    <t>184,76</t>
  </si>
  <si>
    <t>96020</t>
  </si>
  <si>
    <t>184,29</t>
  </si>
  <si>
    <t>96028</t>
  </si>
  <si>
    <t>142,92</t>
  </si>
  <si>
    <t>96035</t>
  </si>
  <si>
    <t>283,24</t>
  </si>
  <si>
    <t>96157</t>
  </si>
  <si>
    <t>143,39</t>
  </si>
  <si>
    <t>96158</t>
  </si>
  <si>
    <t>145,71</t>
  </si>
  <si>
    <t>96245</t>
  </si>
  <si>
    <t>117,84</t>
  </si>
  <si>
    <t>96463</t>
  </si>
  <si>
    <t>226,11</t>
  </si>
  <si>
    <t>98764</t>
  </si>
  <si>
    <t>3,39</t>
  </si>
  <si>
    <t>99833</t>
  </si>
  <si>
    <t>100641</t>
  </si>
  <si>
    <t>4.817,32</t>
  </si>
  <si>
    <t>100647</t>
  </si>
  <si>
    <t>6.626,68</t>
  </si>
  <si>
    <t>102275</t>
  </si>
  <si>
    <t>34,32</t>
  </si>
  <si>
    <t>104091</t>
  </si>
  <si>
    <t>104097</t>
  </si>
  <si>
    <t>5632</t>
  </si>
  <si>
    <t>99,31</t>
  </si>
  <si>
    <t>5679</t>
  </si>
  <si>
    <t>5681</t>
  </si>
  <si>
    <t>69,36</t>
  </si>
  <si>
    <t>5685</t>
  </si>
  <si>
    <t>70,14</t>
  </si>
  <si>
    <t>5690</t>
  </si>
  <si>
    <t>5806</t>
  </si>
  <si>
    <t>5826</t>
  </si>
  <si>
    <t>68,41</t>
  </si>
  <si>
    <t>5829</t>
  </si>
  <si>
    <t>196,38</t>
  </si>
  <si>
    <t>5837</t>
  </si>
  <si>
    <t>152,79</t>
  </si>
  <si>
    <t>5841</t>
  </si>
  <si>
    <t>5845</t>
  </si>
  <si>
    <t>59,75</t>
  </si>
  <si>
    <t>5849</t>
  </si>
  <si>
    <t>96,24</t>
  </si>
  <si>
    <t>5853</t>
  </si>
  <si>
    <t>96,62</t>
  </si>
  <si>
    <t>5857</t>
  </si>
  <si>
    <t>238,32</t>
  </si>
  <si>
    <t>5865</t>
  </si>
  <si>
    <t>12,26</t>
  </si>
  <si>
    <t>5869</t>
  </si>
  <si>
    <t>79,41</t>
  </si>
  <si>
    <t>5877</t>
  </si>
  <si>
    <t>5881</t>
  </si>
  <si>
    <t>85,04</t>
  </si>
  <si>
    <t>5884</t>
  </si>
  <si>
    <t>5892</t>
  </si>
  <si>
    <t>63,37</t>
  </si>
  <si>
    <t>5896</t>
  </si>
  <si>
    <t>66,10</t>
  </si>
  <si>
    <t>5903</t>
  </si>
  <si>
    <t>80,50</t>
  </si>
  <si>
    <t>5911</t>
  </si>
  <si>
    <t>33,25</t>
  </si>
  <si>
    <t>5923</t>
  </si>
  <si>
    <t>5930</t>
  </si>
  <si>
    <t>80,85</t>
  </si>
  <si>
    <t>5934</t>
  </si>
  <si>
    <t>123,84</t>
  </si>
  <si>
    <t>5942</t>
  </si>
  <si>
    <t>93,27</t>
  </si>
  <si>
    <t>5946</t>
  </si>
  <si>
    <t>116,18</t>
  </si>
  <si>
    <t>5952</t>
  </si>
  <si>
    <t>33,37</t>
  </si>
  <si>
    <t>5954</t>
  </si>
  <si>
    <t>5961</t>
  </si>
  <si>
    <t>70,66</t>
  </si>
  <si>
    <t>6260</t>
  </si>
  <si>
    <t>6880</t>
  </si>
  <si>
    <t>93,03</t>
  </si>
  <si>
    <t>7031</t>
  </si>
  <si>
    <t>6,04</t>
  </si>
  <si>
    <t>7043</t>
  </si>
  <si>
    <t>7050</t>
  </si>
  <si>
    <t>85,92</t>
  </si>
  <si>
    <t>67827</t>
  </si>
  <si>
    <t>71,87</t>
  </si>
  <si>
    <t>73395</t>
  </si>
  <si>
    <t>83766</t>
  </si>
  <si>
    <t>47,11</t>
  </si>
  <si>
    <t>87446</t>
  </si>
  <si>
    <t>0,43</t>
  </si>
  <si>
    <t>88392</t>
  </si>
  <si>
    <t>88398</t>
  </si>
  <si>
    <t>88404</t>
  </si>
  <si>
    <t>88430</t>
  </si>
  <si>
    <t>5,50</t>
  </si>
  <si>
    <t>88438</t>
  </si>
  <si>
    <t>88831</t>
  </si>
  <si>
    <t>88844</t>
  </si>
  <si>
    <t>84,63</t>
  </si>
  <si>
    <t>88908</t>
  </si>
  <si>
    <t>106,47</t>
  </si>
  <si>
    <t>89022</t>
  </si>
  <si>
    <t>0,54</t>
  </si>
  <si>
    <t>89027</t>
  </si>
  <si>
    <t>89031</t>
  </si>
  <si>
    <t>82,38</t>
  </si>
  <si>
    <t>89036</t>
  </si>
  <si>
    <t>52,94</t>
  </si>
  <si>
    <t>89218</t>
  </si>
  <si>
    <t>109,01</t>
  </si>
  <si>
    <t>89226</t>
  </si>
  <si>
    <t>89235</t>
  </si>
  <si>
    <t>194,04</t>
  </si>
  <si>
    <t>89243</t>
  </si>
  <si>
    <t>407,83</t>
  </si>
  <si>
    <t>89251</t>
  </si>
  <si>
    <t>358,83</t>
  </si>
  <si>
    <t>89258</t>
  </si>
  <si>
    <t>131,36</t>
  </si>
  <si>
    <t>89273</t>
  </si>
  <si>
    <t>122,11</t>
  </si>
  <si>
    <t>89279</t>
  </si>
  <si>
    <t>89877</t>
  </si>
  <si>
    <t>92,68</t>
  </si>
  <si>
    <t>89884</t>
  </si>
  <si>
    <t>96,39</t>
  </si>
  <si>
    <t>90587</t>
  </si>
  <si>
    <t>0,53</t>
  </si>
  <si>
    <t>90626</t>
  </si>
  <si>
    <t>90632</t>
  </si>
  <si>
    <t>99,42</t>
  </si>
  <si>
    <t>90638</t>
  </si>
  <si>
    <t>90644</t>
  </si>
  <si>
    <t>6,31</t>
  </si>
  <si>
    <t>90651</t>
  </si>
  <si>
    <t>90657</t>
  </si>
  <si>
    <t>90663</t>
  </si>
  <si>
    <t>90669</t>
  </si>
  <si>
    <t>90675</t>
  </si>
  <si>
    <t>332,95</t>
  </si>
  <si>
    <t>90681</t>
  </si>
  <si>
    <t>194,16</t>
  </si>
  <si>
    <t>90687</t>
  </si>
  <si>
    <t>90693</t>
  </si>
  <si>
    <t>63,23</t>
  </si>
  <si>
    <t>90965</t>
  </si>
  <si>
    <t>90973</t>
  </si>
  <si>
    <t>90982</t>
  </si>
  <si>
    <t>91001</t>
  </si>
  <si>
    <t>10,50</t>
  </si>
  <si>
    <t>91032</t>
  </si>
  <si>
    <t>74,22</t>
  </si>
  <si>
    <t>91278</t>
  </si>
  <si>
    <t>91285</t>
  </si>
  <si>
    <t>91387</t>
  </si>
  <si>
    <t>81,40</t>
  </si>
  <si>
    <t>91395</t>
  </si>
  <si>
    <t>65,53</t>
  </si>
  <si>
    <t>91486</t>
  </si>
  <si>
    <t>75,95</t>
  </si>
  <si>
    <t>91534</t>
  </si>
  <si>
    <t>35,40</t>
  </si>
  <si>
    <t>91635</t>
  </si>
  <si>
    <t>91646</t>
  </si>
  <si>
    <t>102,55</t>
  </si>
  <si>
    <t>91693</t>
  </si>
  <si>
    <t>92044</t>
  </si>
  <si>
    <t>92107</t>
  </si>
  <si>
    <t>100,74</t>
  </si>
  <si>
    <t>92113</t>
  </si>
  <si>
    <t>0,93</t>
  </si>
  <si>
    <t>92119</t>
  </si>
  <si>
    <t>92139</t>
  </si>
  <si>
    <t>50,24</t>
  </si>
  <si>
    <t>92146</t>
  </si>
  <si>
    <t>38,94</t>
  </si>
  <si>
    <t>92243</t>
  </si>
  <si>
    <t>86,23</t>
  </si>
  <si>
    <t>92717</t>
  </si>
  <si>
    <t>92961</t>
  </si>
  <si>
    <t>92967</t>
  </si>
  <si>
    <t>93225</t>
  </si>
  <si>
    <t>498,65</t>
  </si>
  <si>
    <t>93234</t>
  </si>
  <si>
    <t>0,41</t>
  </si>
  <si>
    <t>93244</t>
  </si>
  <si>
    <t>71,82</t>
  </si>
  <si>
    <t>93274</t>
  </si>
  <si>
    <t>83,99</t>
  </si>
  <si>
    <t>93282</t>
  </si>
  <si>
    <t>34,11</t>
  </si>
  <si>
    <t>93288</t>
  </si>
  <si>
    <t>194,17</t>
  </si>
  <si>
    <t>93403</t>
  </si>
  <si>
    <t>93409</t>
  </si>
  <si>
    <t>40,90</t>
  </si>
  <si>
    <t>93416</t>
  </si>
  <si>
    <t>93422</t>
  </si>
  <si>
    <t>93428</t>
  </si>
  <si>
    <t>93434</t>
  </si>
  <si>
    <t>377,51</t>
  </si>
  <si>
    <t>93440</t>
  </si>
  <si>
    <t>167,54</t>
  </si>
  <si>
    <t>95122</t>
  </si>
  <si>
    <t>258,66</t>
  </si>
  <si>
    <t>95128</t>
  </si>
  <si>
    <t>95140</t>
  </si>
  <si>
    <t>95213</t>
  </si>
  <si>
    <t>90,40</t>
  </si>
  <si>
    <t>95259</t>
  </si>
  <si>
    <t>33,14</t>
  </si>
  <si>
    <t>95265</t>
  </si>
  <si>
    <t>95271</t>
  </si>
  <si>
    <t>0,55</t>
  </si>
  <si>
    <t>95277</t>
  </si>
  <si>
    <t>0,52</t>
  </si>
  <si>
    <t>95283</t>
  </si>
  <si>
    <t>95621</t>
  </si>
  <si>
    <t>95632</t>
  </si>
  <si>
    <t>90,30</t>
  </si>
  <si>
    <t>95703</t>
  </si>
  <si>
    <t>95709</t>
  </si>
  <si>
    <t>96,71</t>
  </si>
  <si>
    <t>95721</t>
  </si>
  <si>
    <t>95873</t>
  </si>
  <si>
    <t>10,83</t>
  </si>
  <si>
    <t>96014</t>
  </si>
  <si>
    <t>64,18</t>
  </si>
  <si>
    <t>96021</t>
  </si>
  <si>
    <t>63,93</t>
  </si>
  <si>
    <t>96029</t>
  </si>
  <si>
    <t>57,16</t>
  </si>
  <si>
    <t>96036</t>
  </si>
  <si>
    <t>87,35</t>
  </si>
  <si>
    <t>96155</t>
  </si>
  <si>
    <t>57,41</t>
  </si>
  <si>
    <t>96156</t>
  </si>
  <si>
    <t>69,50</t>
  </si>
  <si>
    <t>96159</t>
  </si>
  <si>
    <t>99,28</t>
  </si>
  <si>
    <t>96246</t>
  </si>
  <si>
    <t>68,36</t>
  </si>
  <si>
    <t>96464</t>
  </si>
  <si>
    <t>96,93</t>
  </si>
  <si>
    <t>98765</t>
  </si>
  <si>
    <t>99834</t>
  </si>
  <si>
    <t>0,19</t>
  </si>
  <si>
    <t>100642</t>
  </si>
  <si>
    <t>322,39</t>
  </si>
  <si>
    <t>100648</t>
  </si>
  <si>
    <t>636,63</t>
  </si>
  <si>
    <t>102274</t>
  </si>
  <si>
    <t>104092</t>
  </si>
  <si>
    <t>104098</t>
  </si>
  <si>
    <t>5089</t>
  </si>
  <si>
    <t>41,71</t>
  </si>
  <si>
    <t>5627</t>
  </si>
  <si>
    <t>50,40</t>
  </si>
  <si>
    <t>5628</t>
  </si>
  <si>
    <t>5629</t>
  </si>
  <si>
    <t>5630</t>
  </si>
  <si>
    <t>63,21</t>
  </si>
  <si>
    <t>5658</t>
  </si>
  <si>
    <t>5664</t>
  </si>
  <si>
    <t>37,55</t>
  </si>
  <si>
    <t>5667</t>
  </si>
  <si>
    <t>33,39</t>
  </si>
  <si>
    <t>5668</t>
  </si>
  <si>
    <t>44,96</t>
  </si>
  <si>
    <t>5674</t>
  </si>
  <si>
    <t>40,11</t>
  </si>
  <si>
    <t>5692</t>
  </si>
  <si>
    <t>0,24</t>
  </si>
  <si>
    <t>5693</t>
  </si>
  <si>
    <t>5695</t>
  </si>
  <si>
    <t>39,81</t>
  </si>
  <si>
    <t>5703</t>
  </si>
  <si>
    <t>16,89</t>
  </si>
  <si>
    <t>5705</t>
  </si>
  <si>
    <t>38,39</t>
  </si>
  <si>
    <t>5707</t>
  </si>
  <si>
    <t>87,69</t>
  </si>
  <si>
    <t>5710</t>
  </si>
  <si>
    <t>141,18</t>
  </si>
  <si>
    <t>5711</t>
  </si>
  <si>
    <t>87,34</t>
  </si>
  <si>
    <t>5714</t>
  </si>
  <si>
    <t>16,03</t>
  </si>
  <si>
    <t>5715</t>
  </si>
  <si>
    <t>66,09</t>
  </si>
  <si>
    <t>5718</t>
  </si>
  <si>
    <t>104,25</t>
  </si>
  <si>
    <t>5721</t>
  </si>
  <si>
    <t>91,98</t>
  </si>
  <si>
    <t>5722</t>
  </si>
  <si>
    <t>212,72</t>
  </si>
  <si>
    <t>5724</t>
  </si>
  <si>
    <t>59,61</t>
  </si>
  <si>
    <t>5727</t>
  </si>
  <si>
    <t>5729</t>
  </si>
  <si>
    <t>5730</t>
  </si>
  <si>
    <t>5735</t>
  </si>
  <si>
    <t>36,22</t>
  </si>
  <si>
    <t>5736</t>
  </si>
  <si>
    <t>40,97</t>
  </si>
  <si>
    <t>5738</t>
  </si>
  <si>
    <t>43,80</t>
  </si>
  <si>
    <t>5739</t>
  </si>
  <si>
    <t>54,81</t>
  </si>
  <si>
    <t>5741</t>
  </si>
  <si>
    <t>42,78</t>
  </si>
  <si>
    <t>5742</t>
  </si>
  <si>
    <t>5747</t>
  </si>
  <si>
    <t>155,14</t>
  </si>
  <si>
    <t>5751</t>
  </si>
  <si>
    <t>33,02</t>
  </si>
  <si>
    <t>5754</t>
  </si>
  <si>
    <t>36,26</t>
  </si>
  <si>
    <t>5763</t>
  </si>
  <si>
    <t>51,62</t>
  </si>
  <si>
    <t>5765</t>
  </si>
  <si>
    <t>5766</t>
  </si>
  <si>
    <t>2,98</t>
  </si>
  <si>
    <t>5779</t>
  </si>
  <si>
    <t>97,57</t>
  </si>
  <si>
    <t>5787</t>
  </si>
  <si>
    <t>69,03</t>
  </si>
  <si>
    <t>5797</t>
  </si>
  <si>
    <t>6,52</t>
  </si>
  <si>
    <t>5800</t>
  </si>
  <si>
    <t>7032</t>
  </si>
  <si>
    <t>7033</t>
  </si>
  <si>
    <t>7034</t>
  </si>
  <si>
    <t>7035</t>
  </si>
  <si>
    <t>7038</t>
  </si>
  <si>
    <t>50,10</t>
  </si>
  <si>
    <t>7039</t>
  </si>
  <si>
    <t>7040</t>
  </si>
  <si>
    <t>7044</t>
  </si>
  <si>
    <t>7045</t>
  </si>
  <si>
    <t>7046</t>
  </si>
  <si>
    <t>7047</t>
  </si>
  <si>
    <t>7051</t>
  </si>
  <si>
    <t>44,43</t>
  </si>
  <si>
    <t>7052</t>
  </si>
  <si>
    <t>7053</t>
  </si>
  <si>
    <t>55,61</t>
  </si>
  <si>
    <t>7054</t>
  </si>
  <si>
    <t>87,58</t>
  </si>
  <si>
    <t>7058</t>
  </si>
  <si>
    <t>22,82</t>
  </si>
  <si>
    <t>7059</t>
  </si>
  <si>
    <t>7060</t>
  </si>
  <si>
    <t>7061</t>
  </si>
  <si>
    <t>79,94</t>
  </si>
  <si>
    <t>7063</t>
  </si>
  <si>
    <t>7064</t>
  </si>
  <si>
    <t>5,40</t>
  </si>
  <si>
    <t>7065</t>
  </si>
  <si>
    <t>7066</t>
  </si>
  <si>
    <t>94,85</t>
  </si>
  <si>
    <t>53786</t>
  </si>
  <si>
    <t>50,07</t>
  </si>
  <si>
    <t>53788</t>
  </si>
  <si>
    <t>56,05</t>
  </si>
  <si>
    <t>53792</t>
  </si>
  <si>
    <t>99,37</t>
  </si>
  <si>
    <t>53794</t>
  </si>
  <si>
    <t>35,62</t>
  </si>
  <si>
    <t>53797</t>
  </si>
  <si>
    <t>114,28</t>
  </si>
  <si>
    <t>53804</t>
  </si>
  <si>
    <t>53806</t>
  </si>
  <si>
    <t>76,81</t>
  </si>
  <si>
    <t>53810</t>
  </si>
  <si>
    <t>77,28</t>
  </si>
  <si>
    <t>53814</t>
  </si>
  <si>
    <t>253,14</t>
  </si>
  <si>
    <t>53817</t>
  </si>
  <si>
    <t>61,28</t>
  </si>
  <si>
    <t>53818</t>
  </si>
  <si>
    <t>9,67</t>
  </si>
  <si>
    <t>53827</t>
  </si>
  <si>
    <t>111,88</t>
  </si>
  <si>
    <t>53829</t>
  </si>
  <si>
    <t>53831</t>
  </si>
  <si>
    <t>188,77</t>
  </si>
  <si>
    <t>53840</t>
  </si>
  <si>
    <t>2,51</t>
  </si>
  <si>
    <t>53841</t>
  </si>
  <si>
    <t>1,74</t>
  </si>
  <si>
    <t>53849</t>
  </si>
  <si>
    <t>82,12</t>
  </si>
  <si>
    <t>53857</t>
  </si>
  <si>
    <t>83,70</t>
  </si>
  <si>
    <t>53858</t>
  </si>
  <si>
    <t>53861</t>
  </si>
  <si>
    <t>81,24</t>
  </si>
  <si>
    <t>53863</t>
  </si>
  <si>
    <t>53865</t>
  </si>
  <si>
    <t>53866</t>
  </si>
  <si>
    <t>53882</t>
  </si>
  <si>
    <t>36,88</t>
  </si>
  <si>
    <t>55263</t>
  </si>
  <si>
    <t>73303</t>
  </si>
  <si>
    <t>73307</t>
  </si>
  <si>
    <t>5,02</t>
  </si>
  <si>
    <t>73309</t>
  </si>
  <si>
    <t>33,33</t>
  </si>
  <si>
    <t>73311</t>
  </si>
  <si>
    <t>174,74</t>
  </si>
  <si>
    <t>73313</t>
  </si>
  <si>
    <t>9,00</t>
  </si>
  <si>
    <t>73315</t>
  </si>
  <si>
    <t>73335</t>
  </si>
  <si>
    <t>35,01</t>
  </si>
  <si>
    <t>73340</t>
  </si>
  <si>
    <t>151,85</t>
  </si>
  <si>
    <t>83361</t>
  </si>
  <si>
    <t>42,81</t>
  </si>
  <si>
    <t>83761</t>
  </si>
  <si>
    <t>83762</t>
  </si>
  <si>
    <t>6,69</t>
  </si>
  <si>
    <t>83763</t>
  </si>
  <si>
    <t>49,24</t>
  </si>
  <si>
    <t>83764</t>
  </si>
  <si>
    <t>87026</t>
  </si>
  <si>
    <t>0,69</t>
  </si>
  <si>
    <t>87441</t>
  </si>
  <si>
    <t>0,35</t>
  </si>
  <si>
    <t>87442</t>
  </si>
  <si>
    <t>87443</t>
  </si>
  <si>
    <t>0,46</t>
  </si>
  <si>
    <t>87444</t>
  </si>
  <si>
    <t>4,16</t>
  </si>
  <si>
    <t>88387</t>
  </si>
  <si>
    <t>88389</t>
  </si>
  <si>
    <t>88390</t>
  </si>
  <si>
    <t>88391</t>
  </si>
  <si>
    <t>88394</t>
  </si>
  <si>
    <t>88395</t>
  </si>
  <si>
    <t>88396</t>
  </si>
  <si>
    <t>88397</t>
  </si>
  <si>
    <t>88400</t>
  </si>
  <si>
    <t>88401</t>
  </si>
  <si>
    <t>88402</t>
  </si>
  <si>
    <t>88403</t>
  </si>
  <si>
    <t>88419</t>
  </si>
  <si>
    <t>88422</t>
  </si>
  <si>
    <t>88425</t>
  </si>
  <si>
    <t>88427</t>
  </si>
  <si>
    <t>88434</t>
  </si>
  <si>
    <t>88435</t>
  </si>
  <si>
    <t>88436</t>
  </si>
  <si>
    <t>7,40</t>
  </si>
  <si>
    <t>88437</t>
  </si>
  <si>
    <t>88569</t>
  </si>
  <si>
    <t>88570</t>
  </si>
  <si>
    <t>1,28</t>
  </si>
  <si>
    <t>88826</t>
  </si>
  <si>
    <t>0,25</t>
  </si>
  <si>
    <t>88827</t>
  </si>
  <si>
    <t>88828</t>
  </si>
  <si>
    <t>88829</t>
  </si>
  <si>
    <t>88839</t>
  </si>
  <si>
    <t>34,90</t>
  </si>
  <si>
    <t>88840</t>
  </si>
  <si>
    <t>15,37</t>
  </si>
  <si>
    <t>88841</t>
  </si>
  <si>
    <t>62,39</t>
  </si>
  <si>
    <t>88842</t>
  </si>
  <si>
    <t>76,66</t>
  </si>
  <si>
    <t>88847</t>
  </si>
  <si>
    <t>88848</t>
  </si>
  <si>
    <t>88853</t>
  </si>
  <si>
    <t>88854</t>
  </si>
  <si>
    <t>88855</t>
  </si>
  <si>
    <t>3,21</t>
  </si>
  <si>
    <t>88856</t>
  </si>
  <si>
    <t>88857</t>
  </si>
  <si>
    <t>30,04</t>
  </si>
  <si>
    <t>88858</t>
  </si>
  <si>
    <t>7,93</t>
  </si>
  <si>
    <t>88859</t>
  </si>
  <si>
    <t>26,71</t>
  </si>
  <si>
    <t>88860</t>
  </si>
  <si>
    <t>88900</t>
  </si>
  <si>
    <t>56,07</t>
  </si>
  <si>
    <t>88902</t>
  </si>
  <si>
    <t>88903</t>
  </si>
  <si>
    <t>70,08</t>
  </si>
  <si>
    <t>88904</t>
  </si>
  <si>
    <t>88,22</t>
  </si>
  <si>
    <t>89009</t>
  </si>
  <si>
    <t>89010</t>
  </si>
  <si>
    <t>89011</t>
  </si>
  <si>
    <t>89012</t>
  </si>
  <si>
    <t>7,65</t>
  </si>
  <si>
    <t>89013</t>
  </si>
  <si>
    <t>141,59</t>
  </si>
  <si>
    <t>89014</t>
  </si>
  <si>
    <t>62,37</t>
  </si>
  <si>
    <t>89015</t>
  </si>
  <si>
    <t>89016</t>
  </si>
  <si>
    <t>89017</t>
  </si>
  <si>
    <t>89018</t>
  </si>
  <si>
    <t>18,92</t>
  </si>
  <si>
    <t>89019</t>
  </si>
  <si>
    <t>0,44</t>
  </si>
  <si>
    <t>89020</t>
  </si>
  <si>
    <t>89023</t>
  </si>
  <si>
    <t>3,58</t>
  </si>
  <si>
    <t>89024</t>
  </si>
  <si>
    <t>89025</t>
  </si>
  <si>
    <t>89026</t>
  </si>
  <si>
    <t>167,73</t>
  </si>
  <si>
    <t>89029</t>
  </si>
  <si>
    <t>33,34</t>
  </si>
  <si>
    <t>89030</t>
  </si>
  <si>
    <t>14,68</t>
  </si>
  <si>
    <t>89033</t>
  </si>
  <si>
    <t>14,65</t>
  </si>
  <si>
    <t>89034</t>
  </si>
  <si>
    <t>89128</t>
  </si>
  <si>
    <t>89129</t>
  </si>
  <si>
    <t>12,38</t>
  </si>
  <si>
    <t>89130</t>
  </si>
  <si>
    <t>64,99</t>
  </si>
  <si>
    <t>89131</t>
  </si>
  <si>
    <t>17,17</t>
  </si>
  <si>
    <t>89210</t>
  </si>
  <si>
    <t>32,05</t>
  </si>
  <si>
    <t>89211</t>
  </si>
  <si>
    <t>89212</t>
  </si>
  <si>
    <t>89213</t>
  </si>
  <si>
    <t>89214</t>
  </si>
  <si>
    <t>28,16</t>
  </si>
  <si>
    <t>89215</t>
  </si>
  <si>
    <t>91,10</t>
  </si>
  <si>
    <t>89221</t>
  </si>
  <si>
    <t>1,04</t>
  </si>
  <si>
    <t>89222</t>
  </si>
  <si>
    <t>89223</t>
  </si>
  <si>
    <t>89224</t>
  </si>
  <si>
    <t>89228</t>
  </si>
  <si>
    <t>89229</t>
  </si>
  <si>
    <t>21,39</t>
  </si>
  <si>
    <t>89230</t>
  </si>
  <si>
    <t>122,51</t>
  </si>
  <si>
    <t>89231</t>
  </si>
  <si>
    <t>89232</t>
  </si>
  <si>
    <t>218,52</t>
  </si>
  <si>
    <t>89233</t>
  </si>
  <si>
    <t>163,94</t>
  </si>
  <si>
    <t>89236</t>
  </si>
  <si>
    <t>286,18</t>
  </si>
  <si>
    <t>89237</t>
  </si>
  <si>
    <t>87,63</t>
  </si>
  <si>
    <t>89238</t>
  </si>
  <si>
    <t>510,47</t>
  </si>
  <si>
    <t>89239</t>
  </si>
  <si>
    <t>433,55</t>
  </si>
  <si>
    <t>89240</t>
  </si>
  <si>
    <t>87,82</t>
  </si>
  <si>
    <t>89241</t>
  </si>
  <si>
    <t>30,95</t>
  </si>
  <si>
    <t>89246</t>
  </si>
  <si>
    <t>248,67</t>
  </si>
  <si>
    <t>89247</t>
  </si>
  <si>
    <t>76,14</t>
  </si>
  <si>
    <t>89248</t>
  </si>
  <si>
    <t>443,56</t>
  </si>
  <si>
    <t>89249</t>
  </si>
  <si>
    <t>369,57</t>
  </si>
  <si>
    <t>89253</t>
  </si>
  <si>
    <t>89254</t>
  </si>
  <si>
    <t>25,37</t>
  </si>
  <si>
    <t>89255</t>
  </si>
  <si>
    <t>115,69</t>
  </si>
  <si>
    <t>89256</t>
  </si>
  <si>
    <t>83,17</t>
  </si>
  <si>
    <t>89259</t>
  </si>
  <si>
    <t>89260</t>
  </si>
  <si>
    <t>89262</t>
  </si>
  <si>
    <t>89264</t>
  </si>
  <si>
    <t>89265</t>
  </si>
  <si>
    <t>89266</t>
  </si>
  <si>
    <t>89267</t>
  </si>
  <si>
    <t>52,21</t>
  </si>
  <si>
    <t>89268</t>
  </si>
  <si>
    <t>18,40</t>
  </si>
  <si>
    <t>89269</t>
  </si>
  <si>
    <t>7,44</t>
  </si>
  <si>
    <t>89270</t>
  </si>
  <si>
    <t>83,94</t>
  </si>
  <si>
    <t>89271</t>
  </si>
  <si>
    <t>28,46</t>
  </si>
  <si>
    <t>89274</t>
  </si>
  <si>
    <t>89275</t>
  </si>
  <si>
    <t>89276</t>
  </si>
  <si>
    <t>89277</t>
  </si>
  <si>
    <t>8,32</t>
  </si>
  <si>
    <t>89280</t>
  </si>
  <si>
    <t>39,36</t>
  </si>
  <si>
    <t>89281</t>
  </si>
  <si>
    <t>89870</t>
  </si>
  <si>
    <t>89871</t>
  </si>
  <si>
    <t>89872</t>
  </si>
  <si>
    <t>89873</t>
  </si>
  <si>
    <t>64,03</t>
  </si>
  <si>
    <t>89874</t>
  </si>
  <si>
    <t>172,98</t>
  </si>
  <si>
    <t>89878</t>
  </si>
  <si>
    <t>89879</t>
  </si>
  <si>
    <t>13,84</t>
  </si>
  <si>
    <t>89880</t>
  </si>
  <si>
    <t>5,59</t>
  </si>
  <si>
    <t>89881</t>
  </si>
  <si>
    <t>67,98</t>
  </si>
  <si>
    <t>89882</t>
  </si>
  <si>
    <t>199,58</t>
  </si>
  <si>
    <t>90582</t>
  </si>
  <si>
    <t>90583</t>
  </si>
  <si>
    <t>90584</t>
  </si>
  <si>
    <t>90585</t>
  </si>
  <si>
    <t>90621</t>
  </si>
  <si>
    <t>90622</t>
  </si>
  <si>
    <t>90623</t>
  </si>
  <si>
    <t>2,92</t>
  </si>
  <si>
    <t>90624</t>
  </si>
  <si>
    <t>90627</t>
  </si>
  <si>
    <t>51,30</t>
  </si>
  <si>
    <t>90628</t>
  </si>
  <si>
    <t>90629</t>
  </si>
  <si>
    <t>64,19</t>
  </si>
  <si>
    <t>90630</t>
  </si>
  <si>
    <t>1,05</t>
  </si>
  <si>
    <t>90633</t>
  </si>
  <si>
    <t>90634</t>
  </si>
  <si>
    <t>90635</t>
  </si>
  <si>
    <t>3,76</t>
  </si>
  <si>
    <t>90636</t>
  </si>
  <si>
    <t>90639</t>
  </si>
  <si>
    <t>5,13</t>
  </si>
  <si>
    <t>90640</t>
  </si>
  <si>
    <t>90641</t>
  </si>
  <si>
    <t>90642</t>
  </si>
  <si>
    <t>90646</t>
  </si>
  <si>
    <t>90647</t>
  </si>
  <si>
    <t>90648</t>
  </si>
  <si>
    <t>90649</t>
  </si>
  <si>
    <t>90652</t>
  </si>
  <si>
    <t>3,34</t>
  </si>
  <si>
    <t>90653</t>
  </si>
  <si>
    <t>90654</t>
  </si>
  <si>
    <t>3,65</t>
  </si>
  <si>
    <t>90655</t>
  </si>
  <si>
    <t>90658</t>
  </si>
  <si>
    <t>90659</t>
  </si>
  <si>
    <t>90660</t>
  </si>
  <si>
    <t>90661</t>
  </si>
  <si>
    <t>90664</t>
  </si>
  <si>
    <t>90665</t>
  </si>
  <si>
    <t>90666</t>
  </si>
  <si>
    <t>90667</t>
  </si>
  <si>
    <t>90670</t>
  </si>
  <si>
    <t>235,43</t>
  </si>
  <si>
    <t>90671</t>
  </si>
  <si>
    <t>63,16</t>
  </si>
  <si>
    <t>90672</t>
  </si>
  <si>
    <t>294,62</t>
  </si>
  <si>
    <t>90673</t>
  </si>
  <si>
    <t>117,34</t>
  </si>
  <si>
    <t>90676</t>
  </si>
  <si>
    <t>112,67</t>
  </si>
  <si>
    <t>90677</t>
  </si>
  <si>
    <t>33,54</t>
  </si>
  <si>
    <t>90678</t>
  </si>
  <si>
    <t>155,43</t>
  </si>
  <si>
    <t>90679</t>
  </si>
  <si>
    <t>89,98</t>
  </si>
  <si>
    <t>90682</t>
  </si>
  <si>
    <t>90683</t>
  </si>
  <si>
    <t>6,68</t>
  </si>
  <si>
    <t>90684</t>
  </si>
  <si>
    <t>31,60</t>
  </si>
  <si>
    <t>90685</t>
  </si>
  <si>
    <t>55,83</t>
  </si>
  <si>
    <t>90688</t>
  </si>
  <si>
    <t>90689</t>
  </si>
  <si>
    <t>90690</t>
  </si>
  <si>
    <t>90691</t>
  </si>
  <si>
    <t>39,09</t>
  </si>
  <si>
    <t>90957</t>
  </si>
  <si>
    <t>90958</t>
  </si>
  <si>
    <t>90960</t>
  </si>
  <si>
    <t>90961</t>
  </si>
  <si>
    <t>90962</t>
  </si>
  <si>
    <t>90963</t>
  </si>
  <si>
    <t>14,67</t>
  </si>
  <si>
    <t>90968</t>
  </si>
  <si>
    <t>90969</t>
  </si>
  <si>
    <t>90970</t>
  </si>
  <si>
    <t>90971</t>
  </si>
  <si>
    <t>59,46</t>
  </si>
  <si>
    <t>90975</t>
  </si>
  <si>
    <t>90976</t>
  </si>
  <si>
    <t>4,75</t>
  </si>
  <si>
    <t>90977</t>
  </si>
  <si>
    <t>90978</t>
  </si>
  <si>
    <t>154,26</t>
  </si>
  <si>
    <t>90992</t>
  </si>
  <si>
    <t>90993</t>
  </si>
  <si>
    <t>90994</t>
  </si>
  <si>
    <t>90995</t>
  </si>
  <si>
    <t>80,77</t>
  </si>
  <si>
    <t>91021</t>
  </si>
  <si>
    <t>91026</t>
  </si>
  <si>
    <t>24,71</t>
  </si>
  <si>
    <t>91027</t>
  </si>
  <si>
    <t>91028</t>
  </si>
  <si>
    <t>91029</t>
  </si>
  <si>
    <t>45,33</t>
  </si>
  <si>
    <t>91030</t>
  </si>
  <si>
    <t>143,93</t>
  </si>
  <si>
    <t>91273</t>
  </si>
  <si>
    <t>0,56</t>
  </si>
  <si>
    <t>91274</t>
  </si>
  <si>
    <t>91275</t>
  </si>
  <si>
    <t>91276</t>
  </si>
  <si>
    <t>91279</t>
  </si>
  <si>
    <t>91280</t>
  </si>
  <si>
    <t>91281</t>
  </si>
  <si>
    <t>91282</t>
  </si>
  <si>
    <t>91354</t>
  </si>
  <si>
    <t>17,61</t>
  </si>
  <si>
    <t>91355</t>
  </si>
  <si>
    <t>7,24</t>
  </si>
  <si>
    <t>91356</t>
  </si>
  <si>
    <t>91359</t>
  </si>
  <si>
    <t>91360</t>
  </si>
  <si>
    <t>91361</t>
  </si>
  <si>
    <t>91367</t>
  </si>
  <si>
    <t>91368</t>
  </si>
  <si>
    <t>8,48</t>
  </si>
  <si>
    <t>91369</t>
  </si>
  <si>
    <t>3,42</t>
  </si>
  <si>
    <t>91375</t>
  </si>
  <si>
    <t>19,34</t>
  </si>
  <si>
    <t>91376</t>
  </si>
  <si>
    <t>91377</t>
  </si>
  <si>
    <t>91380</t>
  </si>
  <si>
    <t>91381</t>
  </si>
  <si>
    <t>11,16</t>
  </si>
  <si>
    <t>91382</t>
  </si>
  <si>
    <t>4,51</t>
  </si>
  <si>
    <t>91383</t>
  </si>
  <si>
    <t>52,29</t>
  </si>
  <si>
    <t>91384</t>
  </si>
  <si>
    <t>139,11</t>
  </si>
  <si>
    <t>91390</t>
  </si>
  <si>
    <t>19,20</t>
  </si>
  <si>
    <t>91391</t>
  </si>
  <si>
    <t>91392</t>
  </si>
  <si>
    <t>91396</t>
  </si>
  <si>
    <t>29,11</t>
  </si>
  <si>
    <t>91397</t>
  </si>
  <si>
    <t>91398</t>
  </si>
  <si>
    <t>4,54</t>
  </si>
  <si>
    <t>91402</t>
  </si>
  <si>
    <t>91466</t>
  </si>
  <si>
    <t>91467</t>
  </si>
  <si>
    <t>91468</t>
  </si>
  <si>
    <t>22,79</t>
  </si>
  <si>
    <t>91469</t>
  </si>
  <si>
    <t>9,97</t>
  </si>
  <si>
    <t>91484</t>
  </si>
  <si>
    <t>7,59</t>
  </si>
  <si>
    <t>91485</t>
  </si>
  <si>
    <t>160,07</t>
  </si>
  <si>
    <t>91529</t>
  </si>
  <si>
    <t>91530</t>
  </si>
  <si>
    <t>91531</t>
  </si>
  <si>
    <t>91532</t>
  </si>
  <si>
    <t>91629</t>
  </si>
  <si>
    <t>21,63</t>
  </si>
  <si>
    <t>91630</t>
  </si>
  <si>
    <t>8,04</t>
  </si>
  <si>
    <t>91631</t>
  </si>
  <si>
    <t>91632</t>
  </si>
  <si>
    <t>37,02</t>
  </si>
  <si>
    <t>91633</t>
  </si>
  <si>
    <t>131,31</t>
  </si>
  <si>
    <t>91640</t>
  </si>
  <si>
    <t>38,34</t>
  </si>
  <si>
    <t>91641</t>
  </si>
  <si>
    <t>91642</t>
  </si>
  <si>
    <t>6,25</t>
  </si>
  <si>
    <t>91643</t>
  </si>
  <si>
    <t>68,95</t>
  </si>
  <si>
    <t>91644</t>
  </si>
  <si>
    <t>295,49</t>
  </si>
  <si>
    <t>91688</t>
  </si>
  <si>
    <t>91689</t>
  </si>
  <si>
    <t>91690</t>
  </si>
  <si>
    <t>91691</t>
  </si>
  <si>
    <t>92040</t>
  </si>
  <si>
    <t>6,47</t>
  </si>
  <si>
    <t>92041</t>
  </si>
  <si>
    <t>92042</t>
  </si>
  <si>
    <t>92101</t>
  </si>
  <si>
    <t>41,27</t>
  </si>
  <si>
    <t>92102</t>
  </si>
  <si>
    <t>14,05</t>
  </si>
  <si>
    <t>92103</t>
  </si>
  <si>
    <t>9,82</t>
  </si>
  <si>
    <t>92104</t>
  </si>
  <si>
    <t>67,80</t>
  </si>
  <si>
    <t>92105</t>
  </si>
  <si>
    <t>92108</t>
  </si>
  <si>
    <t>92109</t>
  </si>
  <si>
    <t>92110</t>
  </si>
  <si>
    <t>92111</t>
  </si>
  <si>
    <t>92114</t>
  </si>
  <si>
    <t>92115</t>
  </si>
  <si>
    <t>92116</t>
  </si>
  <si>
    <t>92133</t>
  </si>
  <si>
    <t>92134</t>
  </si>
  <si>
    <t>92135</t>
  </si>
  <si>
    <t>1,55</t>
  </si>
  <si>
    <t>92136</t>
  </si>
  <si>
    <t>15,54</t>
  </si>
  <si>
    <t>92137</t>
  </si>
  <si>
    <t>34,57</t>
  </si>
  <si>
    <t>92140</t>
  </si>
  <si>
    <t>92141</t>
  </si>
  <si>
    <t>1,40</t>
  </si>
  <si>
    <t>92142</t>
  </si>
  <si>
    <t>92143</t>
  </si>
  <si>
    <t>92144</t>
  </si>
  <si>
    <t>41,54</t>
  </si>
  <si>
    <t>92237</t>
  </si>
  <si>
    <t>27,95</t>
  </si>
  <si>
    <t>92238</t>
  </si>
  <si>
    <t>11,24</t>
  </si>
  <si>
    <t>92239</t>
  </si>
  <si>
    <t>92240</t>
  </si>
  <si>
    <t>50,02</t>
  </si>
  <si>
    <t>92241</t>
  </si>
  <si>
    <t>270,90</t>
  </si>
  <si>
    <t>92712</t>
  </si>
  <si>
    <t>92713</t>
  </si>
  <si>
    <t>92714</t>
  </si>
  <si>
    <t>92715</t>
  </si>
  <si>
    <t>104,30</t>
  </si>
  <si>
    <t>92956</t>
  </si>
  <si>
    <t>92957</t>
  </si>
  <si>
    <t>0,99</t>
  </si>
  <si>
    <t>92958</t>
  </si>
  <si>
    <t>92959</t>
  </si>
  <si>
    <t>92963</t>
  </si>
  <si>
    <t>1,80</t>
  </si>
  <si>
    <t>92964</t>
  </si>
  <si>
    <t>92965</t>
  </si>
  <si>
    <t>93220</t>
  </si>
  <si>
    <t>366,08</t>
  </si>
  <si>
    <t>93221</t>
  </si>
  <si>
    <t>98,21</t>
  </si>
  <si>
    <t>93222</t>
  </si>
  <si>
    <t>458,12</t>
  </si>
  <si>
    <t>93223</t>
  </si>
  <si>
    <t>153,26</t>
  </si>
  <si>
    <t>93229</t>
  </si>
  <si>
    <t>0,34</t>
  </si>
  <si>
    <t>93230</t>
  </si>
  <si>
    <t>93231</t>
  </si>
  <si>
    <t>0,42</t>
  </si>
  <si>
    <t>93232</t>
  </si>
  <si>
    <t>93235</t>
  </si>
  <si>
    <t>93238</t>
  </si>
  <si>
    <t>93239</t>
  </si>
  <si>
    <t>11,75</t>
  </si>
  <si>
    <t>93240</t>
  </si>
  <si>
    <t>11,74</t>
  </si>
  <si>
    <t>93267</t>
  </si>
  <si>
    <t>93269</t>
  </si>
  <si>
    <t>10,07</t>
  </si>
  <si>
    <t>93270</t>
  </si>
  <si>
    <t>93271</t>
  </si>
  <si>
    <t>6,63</t>
  </si>
  <si>
    <t>93277</t>
  </si>
  <si>
    <t>93278</t>
  </si>
  <si>
    <t>93279</t>
  </si>
  <si>
    <t>0,28</t>
  </si>
  <si>
    <t>93280</t>
  </si>
  <si>
    <t>93283</t>
  </si>
  <si>
    <t>100,42</t>
  </si>
  <si>
    <t>93284</t>
  </si>
  <si>
    <t>93285</t>
  </si>
  <si>
    <t>161,42</t>
  </si>
  <si>
    <t>93286</t>
  </si>
  <si>
    <t>93296</t>
  </si>
  <si>
    <t>14,30</t>
  </si>
  <si>
    <t>93397</t>
  </si>
  <si>
    <t>25,01</t>
  </si>
  <si>
    <t>93398</t>
  </si>
  <si>
    <t>93399</t>
  </si>
  <si>
    <t>3,80</t>
  </si>
  <si>
    <t>93400</t>
  </si>
  <si>
    <t>43,35</t>
  </si>
  <si>
    <t>93401</t>
  </si>
  <si>
    <t>93404</t>
  </si>
  <si>
    <t>93405</t>
  </si>
  <si>
    <t>1,96</t>
  </si>
  <si>
    <t>93406</t>
  </si>
  <si>
    <t>93407</t>
  </si>
  <si>
    <t>93411</t>
  </si>
  <si>
    <t>93412</t>
  </si>
  <si>
    <t>93413</t>
  </si>
  <si>
    <t>93414</t>
  </si>
  <si>
    <t>93417</t>
  </si>
  <si>
    <t>93418</t>
  </si>
  <si>
    <t>93419</t>
  </si>
  <si>
    <t>93420</t>
  </si>
  <si>
    <t>65,80</t>
  </si>
  <si>
    <t>93423</t>
  </si>
  <si>
    <t>5,01</t>
  </si>
  <si>
    <t>93424</t>
  </si>
  <si>
    <t>1,76</t>
  </si>
  <si>
    <t>93425</t>
  </si>
  <si>
    <t>93426</t>
  </si>
  <si>
    <t>157,25</t>
  </si>
  <si>
    <t>93429</t>
  </si>
  <si>
    <t>170,00</t>
  </si>
  <si>
    <t>93430</t>
  </si>
  <si>
    <t>53,72</t>
  </si>
  <si>
    <t>93431</t>
  </si>
  <si>
    <t>204,00</t>
  </si>
  <si>
    <t>93432</t>
  </si>
  <si>
    <t>2.113,20</t>
  </si>
  <si>
    <t>93435</t>
  </si>
  <si>
    <t>10,73</t>
  </si>
  <si>
    <t>93436</t>
  </si>
  <si>
    <t>3,02</t>
  </si>
  <si>
    <t>93437</t>
  </si>
  <si>
    <t>93438</t>
  </si>
  <si>
    <t>110,17</t>
  </si>
  <si>
    <t>95114</t>
  </si>
  <si>
    <t>95115</t>
  </si>
  <si>
    <t>95116</t>
  </si>
  <si>
    <t>95117</t>
  </si>
  <si>
    <t>95118</t>
  </si>
  <si>
    <t>80,15</t>
  </si>
  <si>
    <t>95119</t>
  </si>
  <si>
    <t>24,72</t>
  </si>
  <si>
    <t>95120</t>
  </si>
  <si>
    <t>45,26</t>
  </si>
  <si>
    <t>95123</t>
  </si>
  <si>
    <t>95124</t>
  </si>
  <si>
    <t>95125</t>
  </si>
  <si>
    <t>19,56</t>
  </si>
  <si>
    <t>95126</t>
  </si>
  <si>
    <t>144,46</t>
  </si>
  <si>
    <t>95129</t>
  </si>
  <si>
    <t>95130</t>
  </si>
  <si>
    <t>17,36</t>
  </si>
  <si>
    <t>95131</t>
  </si>
  <si>
    <t>56,38</t>
  </si>
  <si>
    <t>95132</t>
  </si>
  <si>
    <t>95136</t>
  </si>
  <si>
    <t>95137</t>
  </si>
  <si>
    <t>95138</t>
  </si>
  <si>
    <t>0,02</t>
  </si>
  <si>
    <t>95208</t>
  </si>
  <si>
    <t>33,83</t>
  </si>
  <si>
    <t>95209</t>
  </si>
  <si>
    <t>95210</t>
  </si>
  <si>
    <t>95211</t>
  </si>
  <si>
    <t>95217</t>
  </si>
  <si>
    <t>95255</t>
  </si>
  <si>
    <t>1,56</t>
  </si>
  <si>
    <t>95256</t>
  </si>
  <si>
    <t>95257</t>
  </si>
  <si>
    <t>95260</t>
  </si>
  <si>
    <t>95261</t>
  </si>
  <si>
    <t>95262</t>
  </si>
  <si>
    <t>95263</t>
  </si>
  <si>
    <t>4,84</t>
  </si>
  <si>
    <t>95266</t>
  </si>
  <si>
    <t>95267</t>
  </si>
  <si>
    <t>95268</t>
  </si>
  <si>
    <t>0,45</t>
  </si>
  <si>
    <t>95269</t>
  </si>
  <si>
    <t>95272</t>
  </si>
  <si>
    <t>95273</t>
  </si>
  <si>
    <t>95274</t>
  </si>
  <si>
    <t>95275</t>
  </si>
  <si>
    <t>95278</t>
  </si>
  <si>
    <t>95279</t>
  </si>
  <si>
    <t>0,11</t>
  </si>
  <si>
    <t>95280</t>
  </si>
  <si>
    <t>95281</t>
  </si>
  <si>
    <t>8,91</t>
  </si>
  <si>
    <t>95617</t>
  </si>
  <si>
    <t>95618</t>
  </si>
  <si>
    <t>95619</t>
  </si>
  <si>
    <t>1,60</t>
  </si>
  <si>
    <t>95627</t>
  </si>
  <si>
    <t>47,95</t>
  </si>
  <si>
    <t>95628</t>
  </si>
  <si>
    <t>95629</t>
  </si>
  <si>
    <t>60,01</t>
  </si>
  <si>
    <t>95630</t>
  </si>
  <si>
    <t>95698</t>
  </si>
  <si>
    <t>5,19</t>
  </si>
  <si>
    <t>95699</t>
  </si>
  <si>
    <t>95700</t>
  </si>
  <si>
    <t>95701</t>
  </si>
  <si>
    <t>95704</t>
  </si>
  <si>
    <t>49,16</t>
  </si>
  <si>
    <t>95705</t>
  </si>
  <si>
    <t>95706</t>
  </si>
  <si>
    <t>95707</t>
  </si>
  <si>
    <t>2,91</t>
  </si>
  <si>
    <t>95716</t>
  </si>
  <si>
    <t>56,89</t>
  </si>
  <si>
    <t>95717</t>
  </si>
  <si>
    <t>15,03</t>
  </si>
  <si>
    <t>95718</t>
  </si>
  <si>
    <t>71,11</t>
  </si>
  <si>
    <t>95719</t>
  </si>
  <si>
    <t>95869</t>
  </si>
  <si>
    <t>2,82</t>
  </si>
  <si>
    <t>95870</t>
  </si>
  <si>
    <t>7,15</t>
  </si>
  <si>
    <t>95871</t>
  </si>
  <si>
    <t>267,90</t>
  </si>
  <si>
    <t>95874</t>
  </si>
  <si>
    <t>8,01</t>
  </si>
  <si>
    <t>96008</t>
  </si>
  <si>
    <t>96009</t>
  </si>
  <si>
    <t>96011</t>
  </si>
  <si>
    <t>25,73</t>
  </si>
  <si>
    <t>96012</t>
  </si>
  <si>
    <t>96015</t>
  </si>
  <si>
    <t>96016</t>
  </si>
  <si>
    <t>96018</t>
  </si>
  <si>
    <t>25,51</t>
  </si>
  <si>
    <t>96019</t>
  </si>
  <si>
    <t>96023</t>
  </si>
  <si>
    <t>96024</t>
  </si>
  <si>
    <t>96026</t>
  </si>
  <si>
    <t>19,67</t>
  </si>
  <si>
    <t>96027</t>
  </si>
  <si>
    <t>96030</t>
  </si>
  <si>
    <t>96031</t>
  </si>
  <si>
    <t>96032</t>
  </si>
  <si>
    <t>96033</t>
  </si>
  <si>
    <t>56,78</t>
  </si>
  <si>
    <t>96034</t>
  </si>
  <si>
    <t>96053</t>
  </si>
  <si>
    <t>18,18</t>
  </si>
  <si>
    <t>96054</t>
  </si>
  <si>
    <t>29,69</t>
  </si>
  <si>
    <t>96055</t>
  </si>
  <si>
    <t>96056</t>
  </si>
  <si>
    <t>96057</t>
  </si>
  <si>
    <t>96060</t>
  </si>
  <si>
    <t>96061</t>
  </si>
  <si>
    <t>37,12</t>
  </si>
  <si>
    <t>96062</t>
  </si>
  <si>
    <t>96241</t>
  </si>
  <si>
    <t>25,92</t>
  </si>
  <si>
    <t>96242</t>
  </si>
  <si>
    <t>96243</t>
  </si>
  <si>
    <t>32,40</t>
  </si>
  <si>
    <t>96244</t>
  </si>
  <si>
    <t>96301</t>
  </si>
  <si>
    <t>48,19</t>
  </si>
  <si>
    <t>96457</t>
  </si>
  <si>
    <t>62,63</t>
  </si>
  <si>
    <t>96458</t>
  </si>
  <si>
    <t>66,55</t>
  </si>
  <si>
    <t>96459</t>
  </si>
  <si>
    <t>96460</t>
  </si>
  <si>
    <t>53,18</t>
  </si>
  <si>
    <t>98760</t>
  </si>
  <si>
    <t>98761</t>
  </si>
  <si>
    <t>98762</t>
  </si>
  <si>
    <t>98763</t>
  </si>
  <si>
    <t>99829</t>
  </si>
  <si>
    <t>99830</t>
  </si>
  <si>
    <t>99831</t>
  </si>
  <si>
    <t>99832</t>
  </si>
  <si>
    <t>100637</t>
  </si>
  <si>
    <t>214,66</t>
  </si>
  <si>
    <t>100638</t>
  </si>
  <si>
    <t>100639</t>
  </si>
  <si>
    <t>268,53</t>
  </si>
  <si>
    <t>100640</t>
  </si>
  <si>
    <t>4.226,40</t>
  </si>
  <si>
    <t>100643</t>
  </si>
  <si>
    <t>439,84</t>
  </si>
  <si>
    <t>100644</t>
  </si>
  <si>
    <t>155,04</t>
  </si>
  <si>
    <t>100645</t>
  </si>
  <si>
    <t>707,05</t>
  </si>
  <si>
    <t>100646</t>
  </si>
  <si>
    <t>5.283,00</t>
  </si>
  <si>
    <t>102270</t>
  </si>
  <si>
    <t>102271</t>
  </si>
  <si>
    <t>102272</t>
  </si>
  <si>
    <t>102273</t>
  </si>
  <si>
    <t>102809</t>
  </si>
  <si>
    <t>102815</t>
  </si>
  <si>
    <t>102826</t>
  </si>
  <si>
    <t>102832</t>
  </si>
  <si>
    <t>102843</t>
  </si>
  <si>
    <t>132,07</t>
  </si>
  <si>
    <t>102849</t>
  </si>
  <si>
    <t>64,57</t>
  </si>
  <si>
    <t>102855</t>
  </si>
  <si>
    <t>102861</t>
  </si>
  <si>
    <t>102867</t>
  </si>
  <si>
    <t>102873</t>
  </si>
  <si>
    <t>102879</t>
  </si>
  <si>
    <t>176,10</t>
  </si>
  <si>
    <t>102885</t>
  </si>
  <si>
    <t>0,90</t>
  </si>
  <si>
    <t>102891</t>
  </si>
  <si>
    <t>102897</t>
  </si>
  <si>
    <t>102903</t>
  </si>
  <si>
    <t>11,44</t>
  </si>
  <si>
    <t>102909</t>
  </si>
  <si>
    <t>102915</t>
  </si>
  <si>
    <t>102927</t>
  </si>
  <si>
    <t>102933</t>
  </si>
  <si>
    <t>102939</t>
  </si>
  <si>
    <t>102945</t>
  </si>
  <si>
    <t>102951</t>
  </si>
  <si>
    <t>102957</t>
  </si>
  <si>
    <t>102963</t>
  </si>
  <si>
    <t>102969</t>
  </si>
  <si>
    <t>102985</t>
  </si>
  <si>
    <t>103156</t>
  </si>
  <si>
    <t>103162</t>
  </si>
  <si>
    <t>103168</t>
  </si>
  <si>
    <t>103174</t>
  </si>
  <si>
    <t>103180</t>
  </si>
  <si>
    <t>13,72</t>
  </si>
  <si>
    <t>103223</t>
  </si>
  <si>
    <t>34,42</t>
  </si>
  <si>
    <t>103229</t>
  </si>
  <si>
    <t>95,24</t>
  </si>
  <si>
    <t>103235</t>
  </si>
  <si>
    <t>100,72</t>
  </si>
  <si>
    <t>103241</t>
  </si>
  <si>
    <t>6,43</t>
  </si>
  <si>
    <t>103660</t>
  </si>
  <si>
    <t>103666</t>
  </si>
  <si>
    <t>158,01</t>
  </si>
  <si>
    <t>103792</t>
  </si>
  <si>
    <t>103937</t>
  </si>
  <si>
    <t>103943</t>
  </si>
  <si>
    <t>104087</t>
  </si>
  <si>
    <t>104088</t>
  </si>
  <si>
    <t>104089</t>
  </si>
  <si>
    <t>104090</t>
  </si>
  <si>
    <t>104093</t>
  </si>
  <si>
    <t>104094</t>
  </si>
  <si>
    <t>104095</t>
  </si>
  <si>
    <t>104096</t>
  </si>
  <si>
    <t>104519</t>
  </si>
  <si>
    <t>104655</t>
  </si>
  <si>
    <t>104687</t>
  </si>
  <si>
    <t>440,95</t>
  </si>
  <si>
    <t>104694</t>
  </si>
  <si>
    <t>104703</t>
  </si>
  <si>
    <t>90,75</t>
  </si>
  <si>
    <t>104709</t>
  </si>
  <si>
    <t>1.147,58</t>
  </si>
  <si>
    <t>104715</t>
  </si>
  <si>
    <t>104906</t>
  </si>
  <si>
    <t>96,85</t>
  </si>
  <si>
    <t>104912</t>
  </si>
  <si>
    <t>92259</t>
  </si>
  <si>
    <t>536,37</t>
  </si>
  <si>
    <t>92260</t>
  </si>
  <si>
    <t>621,67</t>
  </si>
  <si>
    <t>92261</t>
  </si>
  <si>
    <t>704,36</t>
  </si>
  <si>
    <t>92262</t>
  </si>
  <si>
    <t>837,52</t>
  </si>
  <si>
    <t>92539</t>
  </si>
  <si>
    <t>89,08</t>
  </si>
  <si>
    <t>92540</t>
  </si>
  <si>
    <t>101,71</t>
  </si>
  <si>
    <t>92541</t>
  </si>
  <si>
    <t>95,83</t>
  </si>
  <si>
    <t>92542</t>
  </si>
  <si>
    <t>117,67</t>
  </si>
  <si>
    <t>92543</t>
  </si>
  <si>
    <t>26,47</t>
  </si>
  <si>
    <t>92544</t>
  </si>
  <si>
    <t>21,08</t>
  </si>
  <si>
    <t>92545</t>
  </si>
  <si>
    <t>1.185,19</t>
  </si>
  <si>
    <t>92546</t>
  </si>
  <si>
    <t>1.469,00</t>
  </si>
  <si>
    <t>92547</t>
  </si>
  <si>
    <t>1.546,81</t>
  </si>
  <si>
    <t>92548</t>
  </si>
  <si>
    <t>1.725,24</t>
  </si>
  <si>
    <t>92549</t>
  </si>
  <si>
    <t>2.188,07</t>
  </si>
  <si>
    <t>92550</t>
  </si>
  <si>
    <t>2.600,81</t>
  </si>
  <si>
    <t>92551</t>
  </si>
  <si>
    <t>2.700,96</t>
  </si>
  <si>
    <t>92552</t>
  </si>
  <si>
    <t>2.949,59</t>
  </si>
  <si>
    <t>92553</t>
  </si>
  <si>
    <t>3.422,25</t>
  </si>
  <si>
    <t>92554</t>
  </si>
  <si>
    <t>3.537,12</t>
  </si>
  <si>
    <t>92555</t>
  </si>
  <si>
    <t>1.169,88</t>
  </si>
  <si>
    <t>92556</t>
  </si>
  <si>
    <t>1.442,17</t>
  </si>
  <si>
    <t>92557</t>
  </si>
  <si>
    <t>1.519,98</t>
  </si>
  <si>
    <t>92558</t>
  </si>
  <si>
    <t>1.709,92</t>
  </si>
  <si>
    <t>92559</t>
  </si>
  <si>
    <t>2.159,56</t>
  </si>
  <si>
    <t>92560</t>
  </si>
  <si>
    <t>2.561,97</t>
  </si>
  <si>
    <t>92561</t>
  </si>
  <si>
    <t>2.663,18</t>
  </si>
  <si>
    <t>92562</t>
  </si>
  <si>
    <t>2.884,98</t>
  </si>
  <si>
    <t>92563</t>
  </si>
  <si>
    <t>3.346,70</t>
  </si>
  <si>
    <t>92564</t>
  </si>
  <si>
    <t>3.444,58</t>
  </si>
  <si>
    <t>100379</t>
  </si>
  <si>
    <t>44,32</t>
  </si>
  <si>
    <t>100380</t>
  </si>
  <si>
    <t>59,60</t>
  </si>
  <si>
    <t>100381</t>
  </si>
  <si>
    <t>67,64</t>
  </si>
  <si>
    <t>100383</t>
  </si>
  <si>
    <t>28,99</t>
  </si>
  <si>
    <t>100384</t>
  </si>
  <si>
    <t>30,86</t>
  </si>
  <si>
    <t>100385</t>
  </si>
  <si>
    <t>39,19</t>
  </si>
  <si>
    <t>100386</t>
  </si>
  <si>
    <t>50,95</t>
  </si>
  <si>
    <t>100387</t>
  </si>
  <si>
    <t>62,74</t>
  </si>
  <si>
    <t>100388</t>
  </si>
  <si>
    <t>23,65</t>
  </si>
  <si>
    <t>100389</t>
  </si>
  <si>
    <t>21,54</t>
  </si>
  <si>
    <t>100390</t>
  </si>
  <si>
    <t>100391</t>
  </si>
  <si>
    <t>100392</t>
  </si>
  <si>
    <t>100393</t>
  </si>
  <si>
    <t>100394</t>
  </si>
  <si>
    <t>22,55</t>
  </si>
  <si>
    <t>100395</t>
  </si>
  <si>
    <t>94189</t>
  </si>
  <si>
    <t>94192</t>
  </si>
  <si>
    <t>39,52</t>
  </si>
  <si>
    <t>94195</t>
  </si>
  <si>
    <t>41,05</t>
  </si>
  <si>
    <t>94198</t>
  </si>
  <si>
    <t>45,59</t>
  </si>
  <si>
    <t>94201</t>
  </si>
  <si>
    <t>58,81</t>
  </si>
  <si>
    <t>94204</t>
  </si>
  <si>
    <t>94224</t>
  </si>
  <si>
    <t>94226</t>
  </si>
  <si>
    <t>20,02</t>
  </si>
  <si>
    <t>94232</t>
  </si>
  <si>
    <t>94440</t>
  </si>
  <si>
    <t>94441</t>
  </si>
  <si>
    <t>94442</t>
  </si>
  <si>
    <t>94443</t>
  </si>
  <si>
    <t>94445</t>
  </si>
  <si>
    <t>94446</t>
  </si>
  <si>
    <t>94447</t>
  </si>
  <si>
    <t>94448</t>
  </si>
  <si>
    <t>94207</t>
  </si>
  <si>
    <t>45,63</t>
  </si>
  <si>
    <t>94210</t>
  </si>
  <si>
    <t>48,67</t>
  </si>
  <si>
    <t>94218</t>
  </si>
  <si>
    <t>116,50</t>
  </si>
  <si>
    <t>94213</t>
  </si>
  <si>
    <t>65,58</t>
  </si>
  <si>
    <t>94216</t>
  </si>
  <si>
    <t>186,60</t>
  </si>
  <si>
    <t>94219</t>
  </si>
  <si>
    <t>94220</t>
  </si>
  <si>
    <t>54,92</t>
  </si>
  <si>
    <t>94221</t>
  </si>
  <si>
    <t>94222</t>
  </si>
  <si>
    <t>45,96</t>
  </si>
  <si>
    <t>94223</t>
  </si>
  <si>
    <t>73,40</t>
  </si>
  <si>
    <t>94451</t>
  </si>
  <si>
    <t>82,25</t>
  </si>
  <si>
    <t>100325</t>
  </si>
  <si>
    <t>79,45</t>
  </si>
  <si>
    <t>100327</t>
  </si>
  <si>
    <t>55,34</t>
  </si>
  <si>
    <t>100328</t>
  </si>
  <si>
    <t>100329</t>
  </si>
  <si>
    <t>100330</t>
  </si>
  <si>
    <t>100331</t>
  </si>
  <si>
    <t>30,80</t>
  </si>
  <si>
    <t>100434</t>
  </si>
  <si>
    <t>172,10</t>
  </si>
  <si>
    <t>100435</t>
  </si>
  <si>
    <t>61,04</t>
  </si>
  <si>
    <t>94227</t>
  </si>
  <si>
    <t>59,62</t>
  </si>
  <si>
    <t>94228</t>
  </si>
  <si>
    <t>81,43</t>
  </si>
  <si>
    <t>94229</t>
  </si>
  <si>
    <t>156,41</t>
  </si>
  <si>
    <t>94231</t>
  </si>
  <si>
    <t>48,63</t>
  </si>
  <si>
    <t>94449</t>
  </si>
  <si>
    <t>71,26</t>
  </si>
  <si>
    <t>92255</t>
  </si>
  <si>
    <t>218,48</t>
  </si>
  <si>
    <t>92256</t>
  </si>
  <si>
    <t>275,37</t>
  </si>
  <si>
    <t>92257</t>
  </si>
  <si>
    <t>331,64</t>
  </si>
  <si>
    <t>92258</t>
  </si>
  <si>
    <t>422,14</t>
  </si>
  <si>
    <t>92568</t>
  </si>
  <si>
    <t>125,28</t>
  </si>
  <si>
    <t>92569</t>
  </si>
  <si>
    <t>69,46</t>
  </si>
  <si>
    <t>92570</t>
  </si>
  <si>
    <t>43,87</t>
  </si>
  <si>
    <t>92571</t>
  </si>
  <si>
    <t>135,98</t>
  </si>
  <si>
    <t>92572</t>
  </si>
  <si>
    <t>92573</t>
  </si>
  <si>
    <t>48,48</t>
  </si>
  <si>
    <t>92574</t>
  </si>
  <si>
    <t>127,73</t>
  </si>
  <si>
    <t>92575</t>
  </si>
  <si>
    <t>63,68</t>
  </si>
  <si>
    <t>92576</t>
  </si>
  <si>
    <t>34,64</t>
  </si>
  <si>
    <t>92577</t>
  </si>
  <si>
    <t>138,79</t>
  </si>
  <si>
    <t>92578</t>
  </si>
  <si>
    <t>92579</t>
  </si>
  <si>
    <t>92580</t>
  </si>
  <si>
    <t>48,61</t>
  </si>
  <si>
    <t>92581</t>
  </si>
  <si>
    <t>50,32</t>
  </si>
  <si>
    <t>92582</t>
  </si>
  <si>
    <t>728,29</t>
  </si>
  <si>
    <t>92584</t>
  </si>
  <si>
    <t>843,40</t>
  </si>
  <si>
    <t>92586</t>
  </si>
  <si>
    <t>958,51</t>
  </si>
  <si>
    <t>92588</t>
  </si>
  <si>
    <t>1.221,06</t>
  </si>
  <si>
    <t>92590</t>
  </si>
  <si>
    <t>1.336,18</t>
  </si>
  <si>
    <t>92592</t>
  </si>
  <si>
    <t>1.507,55</t>
  </si>
  <si>
    <t>92594</t>
  </si>
  <si>
    <t>1.742,35</t>
  </si>
  <si>
    <t>92596</t>
  </si>
  <si>
    <t>1.952,89</t>
  </si>
  <si>
    <t>92598</t>
  </si>
  <si>
    <t>2.068,01</t>
  </si>
  <si>
    <t>92600</t>
  </si>
  <si>
    <t>2.212,26</t>
  </si>
  <si>
    <t>92602</t>
  </si>
  <si>
    <t>92604</t>
  </si>
  <si>
    <t>814,27</t>
  </si>
  <si>
    <t>92606</t>
  </si>
  <si>
    <t>929,38</t>
  </si>
  <si>
    <t>92608</t>
  </si>
  <si>
    <t>1.162,80</t>
  </si>
  <si>
    <t>92610</t>
  </si>
  <si>
    <t>1.277,91</t>
  </si>
  <si>
    <t>92612</t>
  </si>
  <si>
    <t>1.449,28</t>
  </si>
  <si>
    <t>92614</t>
  </si>
  <si>
    <t>1.625,81</t>
  </si>
  <si>
    <t>92616</t>
  </si>
  <si>
    <t>1.865,49</t>
  </si>
  <si>
    <t>92618</t>
  </si>
  <si>
    <t>1.980,61</t>
  </si>
  <si>
    <t>92620</t>
  </si>
  <si>
    <t>2.095,72</t>
  </si>
  <si>
    <t>100357</t>
  </si>
  <si>
    <t>1.228,53</t>
  </si>
  <si>
    <t>100358</t>
  </si>
  <si>
    <t>1.697,02</t>
  </si>
  <si>
    <t>100359</t>
  </si>
  <si>
    <t>1.776,64</t>
  </si>
  <si>
    <t>100360</t>
  </si>
  <si>
    <t>1.971,14</t>
  </si>
  <si>
    <t>100361</t>
  </si>
  <si>
    <t>2.473,57</t>
  </si>
  <si>
    <t>100362</t>
  </si>
  <si>
    <t>3.110,44</t>
  </si>
  <si>
    <t>100363</t>
  </si>
  <si>
    <t>3.207,51</t>
  </si>
  <si>
    <t>100364</t>
  </si>
  <si>
    <t>3.497,37</t>
  </si>
  <si>
    <t>100365</t>
  </si>
  <si>
    <t>4.058,54</t>
  </si>
  <si>
    <t>100366</t>
  </si>
  <si>
    <t>4.320,11</t>
  </si>
  <si>
    <t>100367</t>
  </si>
  <si>
    <t>1.197,90</t>
  </si>
  <si>
    <t>100368</t>
  </si>
  <si>
    <t>1.659,24</t>
  </si>
  <si>
    <t>100369</t>
  </si>
  <si>
    <t>1.738,86</t>
  </si>
  <si>
    <t>100370</t>
  </si>
  <si>
    <t>2.050,42</t>
  </si>
  <si>
    <t>100371</t>
  </si>
  <si>
    <t>2.372,83</t>
  </si>
  <si>
    <t>100372</t>
  </si>
  <si>
    <t>2.937,84</t>
  </si>
  <si>
    <t>100373</t>
  </si>
  <si>
    <t>3.034,34</t>
  </si>
  <si>
    <t>100374</t>
  </si>
  <si>
    <t>3.269,47</t>
  </si>
  <si>
    <t>100375</t>
  </si>
  <si>
    <t>3.718,76</t>
  </si>
  <si>
    <t>100376</t>
  </si>
  <si>
    <t>3.644,13</t>
  </si>
  <si>
    <t>100377</t>
  </si>
  <si>
    <t>11,89</t>
  </si>
  <si>
    <t>100378</t>
  </si>
  <si>
    <t>11,00</t>
  </si>
  <si>
    <t>100382</t>
  </si>
  <si>
    <t>26,69</t>
  </si>
  <si>
    <t>104314</t>
  </si>
  <si>
    <t>11,20</t>
  </si>
  <si>
    <t>94444</t>
  </si>
  <si>
    <t>528,80</t>
  </si>
  <si>
    <t>104482</t>
  </si>
  <si>
    <t>104184</t>
  </si>
  <si>
    <t>41,03</t>
  </si>
  <si>
    <t>104185</t>
  </si>
  <si>
    <t>104189</t>
  </si>
  <si>
    <t>104190</t>
  </si>
  <si>
    <t>860,61</t>
  </si>
  <si>
    <t>102661</t>
  </si>
  <si>
    <t>41,41</t>
  </si>
  <si>
    <t>102662</t>
  </si>
  <si>
    <t>102663</t>
  </si>
  <si>
    <t>51,61</t>
  </si>
  <si>
    <t>102664</t>
  </si>
  <si>
    <t>44,58</t>
  </si>
  <si>
    <t>102665</t>
  </si>
  <si>
    <t>19,88</t>
  </si>
  <si>
    <t>102666</t>
  </si>
  <si>
    <t>56,48</t>
  </si>
  <si>
    <t>102668</t>
  </si>
  <si>
    <t>113,62</t>
  </si>
  <si>
    <t>102669</t>
  </si>
  <si>
    <t>68,18</t>
  </si>
  <si>
    <t>102670</t>
  </si>
  <si>
    <t>124,36</t>
  </si>
  <si>
    <t>102672</t>
  </si>
  <si>
    <t>197,78</t>
  </si>
  <si>
    <t>102673</t>
  </si>
  <si>
    <t>102674</t>
  </si>
  <si>
    <t>136,75</t>
  </si>
  <si>
    <t>102676</t>
  </si>
  <si>
    <t>198,01</t>
  </si>
  <si>
    <t>102677</t>
  </si>
  <si>
    <t>154,16</t>
  </si>
  <si>
    <t>102678</t>
  </si>
  <si>
    <t>118,38</t>
  </si>
  <si>
    <t>102679</t>
  </si>
  <si>
    <t>125,95</t>
  </si>
  <si>
    <t>102680</t>
  </si>
  <si>
    <t>131,76</t>
  </si>
  <si>
    <t>102681</t>
  </si>
  <si>
    <t>193,02</t>
  </si>
  <si>
    <t>102683</t>
  </si>
  <si>
    <t>155,65</t>
  </si>
  <si>
    <t>102684</t>
  </si>
  <si>
    <t>139,33</t>
  </si>
  <si>
    <t>102685</t>
  </si>
  <si>
    <t>200,58</t>
  </si>
  <si>
    <t>102687</t>
  </si>
  <si>
    <t>158,23</t>
  </si>
  <si>
    <t>102688</t>
  </si>
  <si>
    <t>48,58</t>
  </si>
  <si>
    <t>102689</t>
  </si>
  <si>
    <t>102,61</t>
  </si>
  <si>
    <t>102690</t>
  </si>
  <si>
    <t>63,65</t>
  </si>
  <si>
    <t>102693</t>
  </si>
  <si>
    <t>117,69</t>
  </si>
  <si>
    <t>102694</t>
  </si>
  <si>
    <t>91,58</t>
  </si>
  <si>
    <t>102696</t>
  </si>
  <si>
    <t>145,73</t>
  </si>
  <si>
    <t>102697</t>
  </si>
  <si>
    <t>100,68</t>
  </si>
  <si>
    <t>102703</t>
  </si>
  <si>
    <t>154,82</t>
  </si>
  <si>
    <t>102704</t>
  </si>
  <si>
    <t>12,33</t>
  </si>
  <si>
    <t>102705</t>
  </si>
  <si>
    <t>64,95</t>
  </si>
  <si>
    <t>102707</t>
  </si>
  <si>
    <t>27,22</t>
  </si>
  <si>
    <t>102708</t>
  </si>
  <si>
    <t>29,87</t>
  </si>
  <si>
    <t>102710</t>
  </si>
  <si>
    <t>71,22</t>
  </si>
  <si>
    <t>102711</t>
  </si>
  <si>
    <t>89,99</t>
  </si>
  <si>
    <t>102712</t>
  </si>
  <si>
    <t>9,68</t>
  </si>
  <si>
    <t>102713</t>
  </si>
  <si>
    <t>102715</t>
  </si>
  <si>
    <t>26,13</t>
  </si>
  <si>
    <t>102716</t>
  </si>
  <si>
    <t>162,99</t>
  </si>
  <si>
    <t>102717</t>
  </si>
  <si>
    <t>99,73</t>
  </si>
  <si>
    <t>102718</t>
  </si>
  <si>
    <t>178,36</t>
  </si>
  <si>
    <t>102719</t>
  </si>
  <si>
    <t>115,10</t>
  </si>
  <si>
    <t>102722</t>
  </si>
  <si>
    <t>55,92</t>
  </si>
  <si>
    <t>102723</t>
  </si>
  <si>
    <t>108,54</t>
  </si>
  <si>
    <t>102724</t>
  </si>
  <si>
    <t>102725</t>
  </si>
  <si>
    <t>31,89</t>
  </si>
  <si>
    <t>102726</t>
  </si>
  <si>
    <t>29,84</t>
  </si>
  <si>
    <t>103653</t>
  </si>
  <si>
    <t>31,19</t>
  </si>
  <si>
    <t>92743</t>
  </si>
  <si>
    <t>714,78</t>
  </si>
  <si>
    <t>92744</t>
  </si>
  <si>
    <t>660,77</t>
  </si>
  <si>
    <t>92745</t>
  </si>
  <si>
    <t>882,42</t>
  </si>
  <si>
    <t>92746</t>
  </si>
  <si>
    <t>796,18</t>
  </si>
  <si>
    <t>92747</t>
  </si>
  <si>
    <t>986,87</t>
  </si>
  <si>
    <t>92748</t>
  </si>
  <si>
    <t>877,99</t>
  </si>
  <si>
    <t>92749</t>
  </si>
  <si>
    <t>1.045,31</t>
  </si>
  <si>
    <t>92750</t>
  </si>
  <si>
    <t>1.786,75</t>
  </si>
  <si>
    <t>92751</t>
  </si>
  <si>
    <t>2.220,54</t>
  </si>
  <si>
    <t>92752</t>
  </si>
  <si>
    <t>2.651,41</t>
  </si>
  <si>
    <t>92753</t>
  </si>
  <si>
    <t>692,02</t>
  </si>
  <si>
    <t>92754</t>
  </si>
  <si>
    <t>676,53</t>
  </si>
  <si>
    <t>92755</t>
  </si>
  <si>
    <t>274,70</t>
  </si>
  <si>
    <t>92756</t>
  </si>
  <si>
    <t>312,91</t>
  </si>
  <si>
    <t>92757</t>
  </si>
  <si>
    <t>358,84</t>
  </si>
  <si>
    <t>92758</t>
  </si>
  <si>
    <t>737,51</t>
  </si>
  <si>
    <t>91069</t>
  </si>
  <si>
    <t>209,07</t>
  </si>
  <si>
    <t>91070</t>
  </si>
  <si>
    <t>219,27</t>
  </si>
  <si>
    <t>91071</t>
  </si>
  <si>
    <t>354,20</t>
  </si>
  <si>
    <t>91072</t>
  </si>
  <si>
    <t>361,78</t>
  </si>
  <si>
    <t>91073</t>
  </si>
  <si>
    <t>275,80</t>
  </si>
  <si>
    <t>91074</t>
  </si>
  <si>
    <t>258,68</t>
  </si>
  <si>
    <t>91075</t>
  </si>
  <si>
    <t>453,97</t>
  </si>
  <si>
    <t>91076</t>
  </si>
  <si>
    <t>413,50</t>
  </si>
  <si>
    <t>91077</t>
  </si>
  <si>
    <t>189,91</t>
  </si>
  <si>
    <t>91078</t>
  </si>
  <si>
    <t>206,32</t>
  </si>
  <si>
    <t>91079</t>
  </si>
  <si>
    <t>208,78</t>
  </si>
  <si>
    <t>91080</t>
  </si>
  <si>
    <t>220,94</t>
  </si>
  <si>
    <t>91081</t>
  </si>
  <si>
    <t>284,55</t>
  </si>
  <si>
    <t>91082</t>
  </si>
  <si>
    <t>254,97</t>
  </si>
  <si>
    <t>91083</t>
  </si>
  <si>
    <t>362,22</t>
  </si>
  <si>
    <t>91084</t>
  </si>
  <si>
    <t>286,34</t>
  </si>
  <si>
    <t>91086</t>
  </si>
  <si>
    <t>233,05</t>
  </si>
  <si>
    <t>91087</t>
  </si>
  <si>
    <t>245,01</t>
  </si>
  <si>
    <t>91088</t>
  </si>
  <si>
    <t>378,84</t>
  </si>
  <si>
    <t>91089</t>
  </si>
  <si>
    <t>389,17</t>
  </si>
  <si>
    <t>91090</t>
  </si>
  <si>
    <t>283,43</t>
  </si>
  <si>
    <t>91091</t>
  </si>
  <si>
    <t>277,90</t>
  </si>
  <si>
    <t>91092</t>
  </si>
  <si>
    <t>450,40</t>
  </si>
  <si>
    <t>91093</t>
  </si>
  <si>
    <t>431,49</t>
  </si>
  <si>
    <t>91094</t>
  </si>
  <si>
    <t>180,76</t>
  </si>
  <si>
    <t>91095</t>
  </si>
  <si>
    <t>199,82</t>
  </si>
  <si>
    <t>91096</t>
  </si>
  <si>
    <t>196,30</t>
  </si>
  <si>
    <t>91097</t>
  </si>
  <si>
    <t>212,68</t>
  </si>
  <si>
    <t>91098</t>
  </si>
  <si>
    <t>248,44</t>
  </si>
  <si>
    <t>91099</t>
  </si>
  <si>
    <t>239,58</t>
  </si>
  <si>
    <t>91100</t>
  </si>
  <si>
    <t>297,83</t>
  </si>
  <si>
    <t>91101</t>
  </si>
  <si>
    <t>264,46</t>
  </si>
  <si>
    <t>93957</t>
  </si>
  <si>
    <t>378,86</t>
  </si>
  <si>
    <t>93959</t>
  </si>
  <si>
    <t>303,11</t>
  </si>
  <si>
    <t>93961</t>
  </si>
  <si>
    <t>271,28</t>
  </si>
  <si>
    <t>93967</t>
  </si>
  <si>
    <t>313,80</t>
  </si>
  <si>
    <t>93969</t>
  </si>
  <si>
    <t>250,60</t>
  </si>
  <si>
    <t>93971</t>
  </si>
  <si>
    <t>224,94</t>
  </si>
  <si>
    <t>95108</t>
  </si>
  <si>
    <t>44,97</t>
  </si>
  <si>
    <t>100332</t>
  </si>
  <si>
    <t>837,31</t>
  </si>
  <si>
    <t>100333</t>
  </si>
  <si>
    <t>517,10</t>
  </si>
  <si>
    <t>100334</t>
  </si>
  <si>
    <t>662,96</t>
  </si>
  <si>
    <t>100335</t>
  </si>
  <si>
    <t>422,81</t>
  </si>
  <si>
    <t>100341</t>
  </si>
  <si>
    <t>42,98</t>
  </si>
  <si>
    <t>100342</t>
  </si>
  <si>
    <t>100343</t>
  </si>
  <si>
    <t>100344</t>
  </si>
  <si>
    <t>100345</t>
  </si>
  <si>
    <t>100346</t>
  </si>
  <si>
    <t>9,21</t>
  </si>
  <si>
    <t>100347</t>
  </si>
  <si>
    <t>100348</t>
  </si>
  <si>
    <t>100349</t>
  </si>
  <si>
    <t>595,90</t>
  </si>
  <si>
    <t>104841</t>
  </si>
  <si>
    <t>84,23</t>
  </si>
  <si>
    <t>104842</t>
  </si>
  <si>
    <t>104843</t>
  </si>
  <si>
    <t>117,83</t>
  </si>
  <si>
    <t>104844</t>
  </si>
  <si>
    <t>93,62</t>
  </si>
  <si>
    <t>104845</t>
  </si>
  <si>
    <t>135,17</t>
  </si>
  <si>
    <t>104846</t>
  </si>
  <si>
    <t>107,53</t>
  </si>
  <si>
    <t>104847</t>
  </si>
  <si>
    <t>90,52</t>
  </si>
  <si>
    <t>104848</t>
  </si>
  <si>
    <t>66,75</t>
  </si>
  <si>
    <t>104849</t>
  </si>
  <si>
    <t>56,50</t>
  </si>
  <si>
    <t>104850</t>
  </si>
  <si>
    <t>49,64</t>
  </si>
  <si>
    <t>104851</t>
  </si>
  <si>
    <t>74,65</t>
  </si>
  <si>
    <t>104852</t>
  </si>
  <si>
    <t>62,85</t>
  </si>
  <si>
    <t>104853</t>
  </si>
  <si>
    <t>54,96</t>
  </si>
  <si>
    <t>104854</t>
  </si>
  <si>
    <t>72,28</t>
  </si>
  <si>
    <t>104855</t>
  </si>
  <si>
    <t>62,80</t>
  </si>
  <si>
    <t>104876</t>
  </si>
  <si>
    <t>104877</t>
  </si>
  <si>
    <t>636,40</t>
  </si>
  <si>
    <t>104878</t>
  </si>
  <si>
    <t>2.325,18</t>
  </si>
  <si>
    <t>104879</t>
  </si>
  <si>
    <t>78,96</t>
  </si>
  <si>
    <t>104880</t>
  </si>
  <si>
    <t>86,40</t>
  </si>
  <si>
    <t>104886</t>
  </si>
  <si>
    <t>48,54</t>
  </si>
  <si>
    <t>104887</t>
  </si>
  <si>
    <t>104888</t>
  </si>
  <si>
    <t>37,57</t>
  </si>
  <si>
    <t>104889</t>
  </si>
  <si>
    <t>57,29</t>
  </si>
  <si>
    <t>104890</t>
  </si>
  <si>
    <t>49,03</t>
  </si>
  <si>
    <t>104891</t>
  </si>
  <si>
    <t>43,52</t>
  </si>
  <si>
    <t>104892</t>
  </si>
  <si>
    <t>106,15</t>
  </si>
  <si>
    <t>102989</t>
  </si>
  <si>
    <t>102990</t>
  </si>
  <si>
    <t>35,52</t>
  </si>
  <si>
    <t>102991</t>
  </si>
  <si>
    <t>45,66</t>
  </si>
  <si>
    <t>102992</t>
  </si>
  <si>
    <t>62,12</t>
  </si>
  <si>
    <t>102993</t>
  </si>
  <si>
    <t>102994</t>
  </si>
  <si>
    <t>127,24</t>
  </si>
  <si>
    <t>102995</t>
  </si>
  <si>
    <t>56,36</t>
  </si>
  <si>
    <t>102996</t>
  </si>
  <si>
    <t>79,50</t>
  </si>
  <si>
    <t>102997</t>
  </si>
  <si>
    <t>104,60</t>
  </si>
  <si>
    <t>102998</t>
  </si>
  <si>
    <t>100,41</t>
  </si>
  <si>
    <t>102999</t>
  </si>
  <si>
    <t>126,97</t>
  </si>
  <si>
    <t>103000</t>
  </si>
  <si>
    <t>127,49</t>
  </si>
  <si>
    <t>103001</t>
  </si>
  <si>
    <t>261,31</t>
  </si>
  <si>
    <t>103002</t>
  </si>
  <si>
    <t>324,57</t>
  </si>
  <si>
    <t>103003</t>
  </si>
  <si>
    <t>451,17</t>
  </si>
  <si>
    <t>103005</t>
  </si>
  <si>
    <t>653,69</t>
  </si>
  <si>
    <t>103006</t>
  </si>
  <si>
    <t>895,54</t>
  </si>
  <si>
    <t>103007</t>
  </si>
  <si>
    <t>1.187,14</t>
  </si>
  <si>
    <t>97933</t>
  </si>
  <si>
    <t>1.158,99</t>
  </si>
  <si>
    <t>97934</t>
  </si>
  <si>
    <t>2.514,62</t>
  </si>
  <si>
    <t>97935</t>
  </si>
  <si>
    <t>957,40</t>
  </si>
  <si>
    <t>97936</t>
  </si>
  <si>
    <t>2.142,89</t>
  </si>
  <si>
    <t>97947</t>
  </si>
  <si>
    <t>1.966,16</t>
  </si>
  <si>
    <t>97948</t>
  </si>
  <si>
    <t>3.621,82</t>
  </si>
  <si>
    <t>97949</t>
  </si>
  <si>
    <t>1.984,15</t>
  </si>
  <si>
    <t>97950</t>
  </si>
  <si>
    <t>3.489,67</t>
  </si>
  <si>
    <t>97951</t>
  </si>
  <si>
    <t>3.173,30</t>
  </si>
  <si>
    <t>97952</t>
  </si>
  <si>
    <t>5.483,11</t>
  </si>
  <si>
    <t>97953</t>
  </si>
  <si>
    <t>1.470,86</t>
  </si>
  <si>
    <t>97955</t>
  </si>
  <si>
    <t>3.175,59</t>
  </si>
  <si>
    <t>97956</t>
  </si>
  <si>
    <t>1.567,26</t>
  </si>
  <si>
    <t>97957</t>
  </si>
  <si>
    <t>2.815,99</t>
  </si>
  <si>
    <t>97961</t>
  </si>
  <si>
    <t>2.567,29</t>
  </si>
  <si>
    <t>97973</t>
  </si>
  <si>
    <t>4.811,10</t>
  </si>
  <si>
    <t>97974</t>
  </si>
  <si>
    <t>507,05</t>
  </si>
  <si>
    <t>97975</t>
  </si>
  <si>
    <t>666,52</t>
  </si>
  <si>
    <t>97976</t>
  </si>
  <si>
    <t>1.222,27</t>
  </si>
  <si>
    <t>97977</t>
  </si>
  <si>
    <t>1.774,30</t>
  </si>
  <si>
    <t>97978</t>
  </si>
  <si>
    <t>1.021,96</t>
  </si>
  <si>
    <t>97980</t>
  </si>
  <si>
    <t>2.260,01</t>
  </si>
  <si>
    <t>97981</t>
  </si>
  <si>
    <t>1.363,22</t>
  </si>
  <si>
    <t>97983</t>
  </si>
  <si>
    <t>561,62</t>
  </si>
  <si>
    <t>97985</t>
  </si>
  <si>
    <t>1.645,82</t>
  </si>
  <si>
    <t>97987</t>
  </si>
  <si>
    <t>745,96</t>
  </si>
  <si>
    <t>97988</t>
  </si>
  <si>
    <t>3.288,42</t>
  </si>
  <si>
    <t>97989</t>
  </si>
  <si>
    <t>1.928,39</t>
  </si>
  <si>
    <t>97991</t>
  </si>
  <si>
    <t>1.021,40</t>
  </si>
  <si>
    <t>97992</t>
  </si>
  <si>
    <t>4.190,21</t>
  </si>
  <si>
    <t>97993</t>
  </si>
  <si>
    <t>2.352,30</t>
  </si>
  <si>
    <t>97994</t>
  </si>
  <si>
    <t>2.767,22</t>
  </si>
  <si>
    <t>97995</t>
  </si>
  <si>
    <t>1.454,11</t>
  </si>
  <si>
    <t>97996</t>
  </si>
  <si>
    <t>3.500,49</t>
  </si>
  <si>
    <t>97997</t>
  </si>
  <si>
    <t>1.738,74</t>
  </si>
  <si>
    <t>97999</t>
  </si>
  <si>
    <t>2.023,47</t>
  </si>
  <si>
    <t>98001</t>
  </si>
  <si>
    <t>2.308,13</t>
  </si>
  <si>
    <t>98002</t>
  </si>
  <si>
    <t>5.734,67</t>
  </si>
  <si>
    <t>98003</t>
  </si>
  <si>
    <t>2.592,85</t>
  </si>
  <si>
    <t>98005</t>
  </si>
  <si>
    <t>2.877,56</t>
  </si>
  <si>
    <t>98006</t>
  </si>
  <si>
    <t>7.209,88</t>
  </si>
  <si>
    <t>98007</t>
  </si>
  <si>
    <t>3.162,22</t>
  </si>
  <si>
    <t>98008</t>
  </si>
  <si>
    <t>4.312,91</t>
  </si>
  <si>
    <t>98009</t>
  </si>
  <si>
    <t>98010</t>
  </si>
  <si>
    <t>5.257,17</t>
  </si>
  <si>
    <t>98011</t>
  </si>
  <si>
    <t>98012</t>
  </si>
  <si>
    <t>6.174,10</t>
  </si>
  <si>
    <t>98013</t>
  </si>
  <si>
    <t>98014</t>
  </si>
  <si>
    <t>7.090,93</t>
  </si>
  <si>
    <t>98015</t>
  </si>
  <si>
    <t>98016</t>
  </si>
  <si>
    <t>8.007,93</t>
  </si>
  <si>
    <t>98017</t>
  </si>
  <si>
    <t>98018</t>
  </si>
  <si>
    <t>8.924,79</t>
  </si>
  <si>
    <t>98019</t>
  </si>
  <si>
    <t>3.473,47</t>
  </si>
  <si>
    <t>98020</t>
  </si>
  <si>
    <t>6.339,29</t>
  </si>
  <si>
    <t>98021</t>
  </si>
  <si>
    <t>2.619,46</t>
  </si>
  <si>
    <t>98022</t>
  </si>
  <si>
    <t>7.422,91</t>
  </si>
  <si>
    <t>98023</t>
  </si>
  <si>
    <t>2.904,10</t>
  </si>
  <si>
    <t>98024</t>
  </si>
  <si>
    <t>8.567,09</t>
  </si>
  <si>
    <t>98025</t>
  </si>
  <si>
    <t>3.188,83</t>
  </si>
  <si>
    <t>98026</t>
  </si>
  <si>
    <t>9.658,39</t>
  </si>
  <si>
    <t>98027</t>
  </si>
  <si>
    <t>98028</t>
  </si>
  <si>
    <t>10.749,72</t>
  </si>
  <si>
    <t>98029</t>
  </si>
  <si>
    <t>3.763,64</t>
  </si>
  <si>
    <t>98030</t>
  </si>
  <si>
    <t>8.723,83</t>
  </si>
  <si>
    <t>98031</t>
  </si>
  <si>
    <t>3.194,37</t>
  </si>
  <si>
    <t>98032</t>
  </si>
  <si>
    <t>10.027,41</t>
  </si>
  <si>
    <t>98033</t>
  </si>
  <si>
    <t>3.479,01</t>
  </si>
  <si>
    <t>98034</t>
  </si>
  <si>
    <t>11.331,02</t>
  </si>
  <si>
    <t>98035</t>
  </si>
  <si>
    <t>98036</t>
  </si>
  <si>
    <t>12.634,61</t>
  </si>
  <si>
    <t>98037</t>
  </si>
  <si>
    <t>4.053,83</t>
  </si>
  <si>
    <t>98038</t>
  </si>
  <si>
    <t>11.556,95</t>
  </si>
  <si>
    <t>98039</t>
  </si>
  <si>
    <t>3.769,18</t>
  </si>
  <si>
    <t>98040</t>
  </si>
  <si>
    <t>13.049,14</t>
  </si>
  <si>
    <t>98041</t>
  </si>
  <si>
    <t>98042</t>
  </si>
  <si>
    <t>14.541,37</t>
  </si>
  <si>
    <t>98043</t>
  </si>
  <si>
    <t>4.344,09</t>
  </si>
  <si>
    <t>98044</t>
  </si>
  <si>
    <t>14.767,38</t>
  </si>
  <si>
    <t>98045</t>
  </si>
  <si>
    <t>98046</t>
  </si>
  <si>
    <t>16.448,05</t>
  </si>
  <si>
    <t>98047</t>
  </si>
  <si>
    <t>4.634,30</t>
  </si>
  <si>
    <t>98048</t>
  </si>
  <si>
    <t>18.354,82</t>
  </si>
  <si>
    <t>98049</t>
  </si>
  <si>
    <t>4.870,30</t>
  </si>
  <si>
    <t>98050</t>
  </si>
  <si>
    <t>310,62</t>
  </si>
  <si>
    <t>98051</t>
  </si>
  <si>
    <t>1.084,58</t>
  </si>
  <si>
    <t>98405</t>
  </si>
  <si>
    <t>2.777,20</t>
  </si>
  <si>
    <t>98406</t>
  </si>
  <si>
    <t>6.472,23</t>
  </si>
  <si>
    <t>98407</t>
  </si>
  <si>
    <t>4.233,69</t>
  </si>
  <si>
    <t>98408</t>
  </si>
  <si>
    <t>4.966,95</t>
  </si>
  <si>
    <t>98409</t>
  </si>
  <si>
    <t>426,18</t>
  </si>
  <si>
    <t>98410</t>
  </si>
  <si>
    <t>1.301,38</t>
  </si>
  <si>
    <t>99240</t>
  </si>
  <si>
    <t>742,45</t>
  </si>
  <si>
    <t>99241</t>
  </si>
  <si>
    <t>1.949,66</t>
  </si>
  <si>
    <t>99242</t>
  </si>
  <si>
    <t>3.188,05</t>
  </si>
  <si>
    <t>99243</t>
  </si>
  <si>
    <t>1.833,33</t>
  </si>
  <si>
    <t>99244</t>
  </si>
  <si>
    <t>5.136,58</t>
  </si>
  <si>
    <t>99246</t>
  </si>
  <si>
    <t>1.016,60</t>
  </si>
  <si>
    <t>99247</t>
  </si>
  <si>
    <t>2.223,47</t>
  </si>
  <si>
    <t>99248</t>
  </si>
  <si>
    <t>4.069,08</t>
  </si>
  <si>
    <t>99249</t>
  </si>
  <si>
    <t>2.242,44</t>
  </si>
  <si>
    <t>99252</t>
  </si>
  <si>
    <t>2.704,36</t>
  </si>
  <si>
    <t>99254</t>
  </si>
  <si>
    <t>1.402,00</t>
  </si>
  <si>
    <t>99256</t>
  </si>
  <si>
    <t>6.031,78</t>
  </si>
  <si>
    <t>99259</t>
  </si>
  <si>
    <t>3.420,27</t>
  </si>
  <si>
    <t>99261</t>
  </si>
  <si>
    <t>1.675,79</t>
  </si>
  <si>
    <t>99263</t>
  </si>
  <si>
    <t>2.497,33</t>
  </si>
  <si>
    <t>99265</t>
  </si>
  <si>
    <t>4.136,14</t>
  </si>
  <si>
    <t>99266</t>
  </si>
  <si>
    <t>99267</t>
  </si>
  <si>
    <t>4.852,05</t>
  </si>
  <si>
    <t>99268</t>
  </si>
  <si>
    <t>502,56</t>
  </si>
  <si>
    <t>99269</t>
  </si>
  <si>
    <t>99270</t>
  </si>
  <si>
    <t>661,27</t>
  </si>
  <si>
    <t>99271</t>
  </si>
  <si>
    <t>6.926,84</t>
  </si>
  <si>
    <t>99272</t>
  </si>
  <si>
    <t>1.177,09</t>
  </si>
  <si>
    <t>99273</t>
  </si>
  <si>
    <t>1.694,21</t>
  </si>
  <si>
    <t>99274</t>
  </si>
  <si>
    <t>5.602,43</t>
  </si>
  <si>
    <t>99275</t>
  </si>
  <si>
    <t>1.013,15</t>
  </si>
  <si>
    <t>99276</t>
  </si>
  <si>
    <t>2.771,18</t>
  </si>
  <si>
    <t>99277</t>
  </si>
  <si>
    <t>99278</t>
  </si>
  <si>
    <t>424,05</t>
  </si>
  <si>
    <t>99279</t>
  </si>
  <si>
    <t>6.322,63</t>
  </si>
  <si>
    <t>99280</t>
  </si>
  <si>
    <t>2.180,85</t>
  </si>
  <si>
    <t>99281</t>
  </si>
  <si>
    <t>99282</t>
  </si>
  <si>
    <t>3.073,19</t>
  </si>
  <si>
    <t>99283</t>
  </si>
  <si>
    <t>1.287,88</t>
  </si>
  <si>
    <t>99284</t>
  </si>
  <si>
    <t>7.822,09</t>
  </si>
  <si>
    <t>99285</t>
  </si>
  <si>
    <t>1.402,64</t>
  </si>
  <si>
    <t>99286</t>
  </si>
  <si>
    <t>7.042,94</t>
  </si>
  <si>
    <t>99287</t>
  </si>
  <si>
    <t>9.790,90</t>
  </si>
  <si>
    <t>99288</t>
  </si>
  <si>
    <t>558,82</t>
  </si>
  <si>
    <t>99289</t>
  </si>
  <si>
    <t>3.044,99</t>
  </si>
  <si>
    <t>99290</t>
  </si>
  <si>
    <t>4.214,08</t>
  </si>
  <si>
    <t>99291</t>
  </si>
  <si>
    <t>99292</t>
  </si>
  <si>
    <t>2.686,95</t>
  </si>
  <si>
    <t>99293</t>
  </si>
  <si>
    <t>1.560,61</t>
  </si>
  <si>
    <t>99294</t>
  </si>
  <si>
    <t>8.717,21</t>
  </si>
  <si>
    <t>99296</t>
  </si>
  <si>
    <t>3.346,99</t>
  </si>
  <si>
    <t>99297</t>
  </si>
  <si>
    <t>3.342,13</t>
  </si>
  <si>
    <t>99298</t>
  </si>
  <si>
    <t>11.062,73</t>
  </si>
  <si>
    <t>99299</t>
  </si>
  <si>
    <t>3.620,75</t>
  </si>
  <si>
    <t>99300</t>
  </si>
  <si>
    <t>12.334,54</t>
  </si>
  <si>
    <t>99301</t>
  </si>
  <si>
    <t>6.192,39</t>
  </si>
  <si>
    <t>99302</t>
  </si>
  <si>
    <t>3.899,41</t>
  </si>
  <si>
    <t>99303</t>
  </si>
  <si>
    <t>11.282,58</t>
  </si>
  <si>
    <t>99304</t>
  </si>
  <si>
    <t>3.625,62</t>
  </si>
  <si>
    <t>99305</t>
  </si>
  <si>
    <t>12.738,36</t>
  </si>
  <si>
    <t>99306</t>
  </si>
  <si>
    <t>99307</t>
  </si>
  <si>
    <t>2.520,67</t>
  </si>
  <si>
    <t>99308</t>
  </si>
  <si>
    <t>14.194,18</t>
  </si>
  <si>
    <t>99309</t>
  </si>
  <si>
    <t>4.178,13</t>
  </si>
  <si>
    <t>99310</t>
  </si>
  <si>
    <t>14.414,11</t>
  </si>
  <si>
    <t>99311</t>
  </si>
  <si>
    <t>99312</t>
  </si>
  <si>
    <t>7.250,40</t>
  </si>
  <si>
    <t>99313</t>
  </si>
  <si>
    <t>16.053,74</t>
  </si>
  <si>
    <t>99314</t>
  </si>
  <si>
    <t>4.456,82</t>
  </si>
  <si>
    <t>99315</t>
  </si>
  <si>
    <t>17.913,40</t>
  </si>
  <si>
    <t>99317</t>
  </si>
  <si>
    <t>2.794,46</t>
  </si>
  <si>
    <t>99318</t>
  </si>
  <si>
    <t>309,66</t>
  </si>
  <si>
    <t>99319</t>
  </si>
  <si>
    <t>1.021,55</t>
  </si>
  <si>
    <t>99320</t>
  </si>
  <si>
    <t>8.368,95</t>
  </si>
  <si>
    <t>99321</t>
  </si>
  <si>
    <t>3.068,33</t>
  </si>
  <si>
    <t>99322</t>
  </si>
  <si>
    <t>9.434,64</t>
  </si>
  <si>
    <t>99323</t>
  </si>
  <si>
    <t>99324</t>
  </si>
  <si>
    <t>10.500,34</t>
  </si>
  <si>
    <t>99325</t>
  </si>
  <si>
    <t>99326</t>
  </si>
  <si>
    <t>8.519,09</t>
  </si>
  <si>
    <t>99327</t>
  </si>
  <si>
    <t>4.687,93</t>
  </si>
  <si>
    <t>101800</t>
  </si>
  <si>
    <t>1.653,52</t>
  </si>
  <si>
    <t>101801</t>
  </si>
  <si>
    <t>1.158,93</t>
  </si>
  <si>
    <t>101806</t>
  </si>
  <si>
    <t>627,81</t>
  </si>
  <si>
    <t>101807</t>
  </si>
  <si>
    <t>563,25</t>
  </si>
  <si>
    <t>101808</t>
  </si>
  <si>
    <t>580,38</t>
  </si>
  <si>
    <t>101809</t>
  </si>
  <si>
    <t>2.980,63</t>
  </si>
  <si>
    <t>102139</t>
  </si>
  <si>
    <t>1.788,35</t>
  </si>
  <si>
    <t>102141</t>
  </si>
  <si>
    <t>2.758,59</t>
  </si>
  <si>
    <t>102142</t>
  </si>
  <si>
    <t>2.718,77</t>
  </si>
  <si>
    <t>102457</t>
  </si>
  <si>
    <t>1.752,61</t>
  </si>
  <si>
    <t>94263</t>
  </si>
  <si>
    <t>37,56</t>
  </si>
  <si>
    <t>94264</t>
  </si>
  <si>
    <t>43,36</t>
  </si>
  <si>
    <t>94265</t>
  </si>
  <si>
    <t>49,17</t>
  </si>
  <si>
    <t>94266</t>
  </si>
  <si>
    <t>94267</t>
  </si>
  <si>
    <t>94268</t>
  </si>
  <si>
    <t>65,63</t>
  </si>
  <si>
    <t>94269</t>
  </si>
  <si>
    <t>82,08</t>
  </si>
  <si>
    <t>94270</t>
  </si>
  <si>
    <t>92,25</t>
  </si>
  <si>
    <t>94271</t>
  </si>
  <si>
    <t>100,05</t>
  </si>
  <si>
    <t>94272</t>
  </si>
  <si>
    <t>113,64</t>
  </si>
  <si>
    <t>94273</t>
  </si>
  <si>
    <t>94274</t>
  </si>
  <si>
    <t>52,50</t>
  </si>
  <si>
    <t>94275</t>
  </si>
  <si>
    <t>44,50</t>
  </si>
  <si>
    <t>94276</t>
  </si>
  <si>
    <t>48,12</t>
  </si>
  <si>
    <t>94277</t>
  </si>
  <si>
    <t>39,42</t>
  </si>
  <si>
    <t>94278</t>
  </si>
  <si>
    <t>43,04</t>
  </si>
  <si>
    <t>94279</t>
  </si>
  <si>
    <t>46,64</t>
  </si>
  <si>
    <t>94280</t>
  </si>
  <si>
    <t>50,26</t>
  </si>
  <si>
    <t>94281</t>
  </si>
  <si>
    <t>43,92</t>
  </si>
  <si>
    <t>94282</t>
  </si>
  <si>
    <t>53,50</t>
  </si>
  <si>
    <t>94283</t>
  </si>
  <si>
    <t>58,67</t>
  </si>
  <si>
    <t>94284</t>
  </si>
  <si>
    <t>68,25</t>
  </si>
  <si>
    <t>94285</t>
  </si>
  <si>
    <t>94286</t>
  </si>
  <si>
    <t>85,98</t>
  </si>
  <si>
    <t>94287</t>
  </si>
  <si>
    <t>34,08</t>
  </si>
  <si>
    <t>94288</t>
  </si>
  <si>
    <t>42,60</t>
  </si>
  <si>
    <t>94289</t>
  </si>
  <si>
    <t>43,25</t>
  </si>
  <si>
    <t>94290</t>
  </si>
  <si>
    <t>51,77</t>
  </si>
  <si>
    <t>94291</t>
  </si>
  <si>
    <t>53,04</t>
  </si>
  <si>
    <t>94292</t>
  </si>
  <si>
    <t>61,56</t>
  </si>
  <si>
    <t>94293</t>
  </si>
  <si>
    <t>170,50</t>
  </si>
  <si>
    <t>94294</t>
  </si>
  <si>
    <t>8,17</t>
  </si>
  <si>
    <t>104491</t>
  </si>
  <si>
    <t>4.205,19</t>
  </si>
  <si>
    <t>104492</t>
  </si>
  <si>
    <t>5.257,21</t>
  </si>
  <si>
    <t>104494</t>
  </si>
  <si>
    <t>7.096,63</t>
  </si>
  <si>
    <t>104497</t>
  </si>
  <si>
    <t>8.510,01</t>
  </si>
  <si>
    <t>104515</t>
  </si>
  <si>
    <t>102727</t>
  </si>
  <si>
    <t>103,69</t>
  </si>
  <si>
    <t>102728</t>
  </si>
  <si>
    <t>15,53</t>
  </si>
  <si>
    <t>102729</t>
  </si>
  <si>
    <t>14,00</t>
  </si>
  <si>
    <t>102730</t>
  </si>
  <si>
    <t>12,20</t>
  </si>
  <si>
    <t>102731</t>
  </si>
  <si>
    <t>102732</t>
  </si>
  <si>
    <t>102733</t>
  </si>
  <si>
    <t>10,16</t>
  </si>
  <si>
    <t>102734</t>
  </si>
  <si>
    <t>14,24</t>
  </si>
  <si>
    <t>102735</t>
  </si>
  <si>
    <t>102736</t>
  </si>
  <si>
    <t>583,35</t>
  </si>
  <si>
    <t>102737</t>
  </si>
  <si>
    <t>1.101,09</t>
  </si>
  <si>
    <t>102738</t>
  </si>
  <si>
    <t>2.246,32</t>
  </si>
  <si>
    <t>102739</t>
  </si>
  <si>
    <t>3.751,47</t>
  </si>
  <si>
    <t>102740</t>
  </si>
  <si>
    <t>5.610,04</t>
  </si>
  <si>
    <t>102741</t>
  </si>
  <si>
    <t>7.858,07</t>
  </si>
  <si>
    <t>102742</t>
  </si>
  <si>
    <t>13.579,87</t>
  </si>
  <si>
    <t>102743</t>
  </si>
  <si>
    <t>4.553,41</t>
  </si>
  <si>
    <t>102744</t>
  </si>
  <si>
    <t>6.803,79</t>
  </si>
  <si>
    <t>102745</t>
  </si>
  <si>
    <t>9.541,40</t>
  </si>
  <si>
    <t>102746</t>
  </si>
  <si>
    <t>16.506,33</t>
  </si>
  <si>
    <t>102747</t>
  </si>
  <si>
    <t>8.446,73</t>
  </si>
  <si>
    <t>102748</t>
  </si>
  <si>
    <t>11.794,70</t>
  </si>
  <si>
    <t>102749</t>
  </si>
  <si>
    <t>20.209,69</t>
  </si>
  <si>
    <t>102750</t>
  </si>
  <si>
    <t>2.735,08</t>
  </si>
  <si>
    <t>102751</t>
  </si>
  <si>
    <t>4.731,85</t>
  </si>
  <si>
    <t>102752</t>
  </si>
  <si>
    <t>7.515,68</t>
  </si>
  <si>
    <t>102753</t>
  </si>
  <si>
    <t>11.096,40</t>
  </si>
  <si>
    <t>102754</t>
  </si>
  <si>
    <t>21.051,54</t>
  </si>
  <si>
    <t>102755</t>
  </si>
  <si>
    <t>10.487,14</t>
  </si>
  <si>
    <t>102756</t>
  </si>
  <si>
    <t>15.531,35</t>
  </si>
  <si>
    <t>102757</t>
  </si>
  <si>
    <t>28.832,73</t>
  </si>
  <si>
    <t>102758</t>
  </si>
  <si>
    <t>13.473,38</t>
  </si>
  <si>
    <t>102759</t>
  </si>
  <si>
    <t>19.988,82</t>
  </si>
  <si>
    <t>102760</t>
  </si>
  <si>
    <t>36.765,73</t>
  </si>
  <si>
    <t>102761</t>
  </si>
  <si>
    <t>13.068,92</t>
  </si>
  <si>
    <t>102762</t>
  </si>
  <si>
    <t>20.051,33</t>
  </si>
  <si>
    <t>102763</t>
  </si>
  <si>
    <t>27.811,95</t>
  </si>
  <si>
    <t>102764</t>
  </si>
  <si>
    <t>38.966,55</t>
  </si>
  <si>
    <t>102765</t>
  </si>
  <si>
    <t>16.284,41</t>
  </si>
  <si>
    <t>102766</t>
  </si>
  <si>
    <t>24.382,75</t>
  </si>
  <si>
    <t>102767</t>
  </si>
  <si>
    <t>34.027,57</t>
  </si>
  <si>
    <t>102768</t>
  </si>
  <si>
    <t>47.237,23</t>
  </si>
  <si>
    <t>102769</t>
  </si>
  <si>
    <t>18.828,34</t>
  </si>
  <si>
    <t>102770</t>
  </si>
  <si>
    <t>28.764,55</t>
  </si>
  <si>
    <t>102771</t>
  </si>
  <si>
    <t>40.125,11</t>
  </si>
  <si>
    <t>102772</t>
  </si>
  <si>
    <t>56.054,24</t>
  </si>
  <si>
    <t>102773</t>
  </si>
  <si>
    <t>8.847,34</t>
  </si>
  <si>
    <t>102774</t>
  </si>
  <si>
    <t>102775</t>
  </si>
  <si>
    <t>13.136,02</t>
  </si>
  <si>
    <t>102776</t>
  </si>
  <si>
    <t>102777</t>
  </si>
  <si>
    <t>19.837,47</t>
  </si>
  <si>
    <t>102778</t>
  </si>
  <si>
    <t>29.389,94</t>
  </si>
  <si>
    <t>102779</t>
  </si>
  <si>
    <t>102780</t>
  </si>
  <si>
    <t>10.187,94</t>
  </si>
  <si>
    <t>102781</t>
  </si>
  <si>
    <t>15.012,70</t>
  </si>
  <si>
    <t>102782</t>
  </si>
  <si>
    <t>16.673,35</t>
  </si>
  <si>
    <t>102783</t>
  </si>
  <si>
    <t>22.034,20</t>
  </si>
  <si>
    <t>102784</t>
  </si>
  <si>
    <t>34.166,17</t>
  </si>
  <si>
    <t>102785</t>
  </si>
  <si>
    <t>102786</t>
  </si>
  <si>
    <t>11.312,50</t>
  </si>
  <si>
    <t>102787</t>
  </si>
  <si>
    <t>102788</t>
  </si>
  <si>
    <t>18.293,48</t>
  </si>
  <si>
    <t>102789</t>
  </si>
  <si>
    <t>23.987,88</t>
  </si>
  <si>
    <t>102790</t>
  </si>
  <si>
    <t>39.617,53</t>
  </si>
  <si>
    <t>102791</t>
  </si>
  <si>
    <t>31.987,04</t>
  </si>
  <si>
    <t>102792</t>
  </si>
  <si>
    <t>51.907,83</t>
  </si>
  <si>
    <t>102793</t>
  </si>
  <si>
    <t>69.816,07</t>
  </si>
  <si>
    <t>102794</t>
  </si>
  <si>
    <t>99.719,93</t>
  </si>
  <si>
    <t>102795</t>
  </si>
  <si>
    <t>34.194,88</t>
  </si>
  <si>
    <t>102796</t>
  </si>
  <si>
    <t>54.990,86</t>
  </si>
  <si>
    <t>102797</t>
  </si>
  <si>
    <t>77.995,47</t>
  </si>
  <si>
    <t>102798</t>
  </si>
  <si>
    <t>95.261,29</t>
  </si>
  <si>
    <t>102799</t>
  </si>
  <si>
    <t>34.909,66</t>
  </si>
  <si>
    <t>102800</t>
  </si>
  <si>
    <t>60.423,94</t>
  </si>
  <si>
    <t>102801</t>
  </si>
  <si>
    <t>84.607,12</t>
  </si>
  <si>
    <t>102802</t>
  </si>
  <si>
    <t>101.356,69</t>
  </si>
  <si>
    <t>101570</t>
  </si>
  <si>
    <t>29,20</t>
  </si>
  <si>
    <t>101571</t>
  </si>
  <si>
    <t>101572</t>
  </si>
  <si>
    <t>101573</t>
  </si>
  <si>
    <t>33,88</t>
  </si>
  <si>
    <t>101574</t>
  </si>
  <si>
    <t>17,07</t>
  </si>
  <si>
    <t>101575</t>
  </si>
  <si>
    <t>28,41</t>
  </si>
  <si>
    <t>101576</t>
  </si>
  <si>
    <t>49,75</t>
  </si>
  <si>
    <t>101577</t>
  </si>
  <si>
    <t>64,02</t>
  </si>
  <si>
    <t>101578</t>
  </si>
  <si>
    <t>40,60</t>
  </si>
  <si>
    <t>101579</t>
  </si>
  <si>
    <t>54,87</t>
  </si>
  <si>
    <t>101580</t>
  </si>
  <si>
    <t>34,87</t>
  </si>
  <si>
    <t>101581</t>
  </si>
  <si>
    <t>49,35</t>
  </si>
  <si>
    <t>101582</t>
  </si>
  <si>
    <t>81,26</t>
  </si>
  <si>
    <t>101583</t>
  </si>
  <si>
    <t>103,51</t>
  </si>
  <si>
    <t>101584</t>
  </si>
  <si>
    <t>66,00</t>
  </si>
  <si>
    <t>101585</t>
  </si>
  <si>
    <t>88,25</t>
  </si>
  <si>
    <t>101586</t>
  </si>
  <si>
    <t>55,48</t>
  </si>
  <si>
    <t>101587</t>
  </si>
  <si>
    <t>77,94</t>
  </si>
  <si>
    <t>101588</t>
  </si>
  <si>
    <t>107,28</t>
  </si>
  <si>
    <t>101589</t>
  </si>
  <si>
    <t>156,63</t>
  </si>
  <si>
    <t>101590</t>
  </si>
  <si>
    <t>81,08</t>
  </si>
  <si>
    <t>101591</t>
  </si>
  <si>
    <t>130,44</t>
  </si>
  <si>
    <t>101592</t>
  </si>
  <si>
    <t>56,65</t>
  </si>
  <si>
    <t>101593</t>
  </si>
  <si>
    <t>106,18</t>
  </si>
  <si>
    <t>101600</t>
  </si>
  <si>
    <t>20,22</t>
  </si>
  <si>
    <t>101601</t>
  </si>
  <si>
    <t>29,93</t>
  </si>
  <si>
    <t>101602</t>
  </si>
  <si>
    <t>101603</t>
  </si>
  <si>
    <t>101604</t>
  </si>
  <si>
    <t>9,80</t>
  </si>
  <si>
    <t>101605</t>
  </si>
  <si>
    <t>90788</t>
  </si>
  <si>
    <t>809,39</t>
  </si>
  <si>
    <t>90789</t>
  </si>
  <si>
    <t>811,70</t>
  </si>
  <si>
    <t>90790</t>
  </si>
  <si>
    <t>837,67</t>
  </si>
  <si>
    <t>90791</t>
  </si>
  <si>
    <t>983,39</t>
  </si>
  <si>
    <t>90793</t>
  </si>
  <si>
    <t>1.038,73</t>
  </si>
  <si>
    <t>90794</t>
  </si>
  <si>
    <t>90795</t>
  </si>
  <si>
    <t>731,59</t>
  </si>
  <si>
    <t>90796</t>
  </si>
  <si>
    <t>741,41</t>
  </si>
  <si>
    <t>90797</t>
  </si>
  <si>
    <t>751,25</t>
  </si>
  <si>
    <t>90798</t>
  </si>
  <si>
    <t>1.074,37</t>
  </si>
  <si>
    <t>90799</t>
  </si>
  <si>
    <t>1.110,78</t>
  </si>
  <si>
    <t>90801</t>
  </si>
  <si>
    <t>387,84</t>
  </si>
  <si>
    <t>90806</t>
  </si>
  <si>
    <t>503,98</t>
  </si>
  <si>
    <t>90820</t>
  </si>
  <si>
    <t>350,72</t>
  </si>
  <si>
    <t>90821</t>
  </si>
  <si>
    <t>358,89</t>
  </si>
  <si>
    <t>90822</t>
  </si>
  <si>
    <t>383,70</t>
  </si>
  <si>
    <t>90823</t>
  </si>
  <si>
    <t>463,24</t>
  </si>
  <si>
    <t>90824</t>
  </si>
  <si>
    <t>648,98</t>
  </si>
  <si>
    <t>90825</t>
  </si>
  <si>
    <t>719,29</t>
  </si>
  <si>
    <t>90830</t>
  </si>
  <si>
    <t>183,45</t>
  </si>
  <si>
    <t>90831</t>
  </si>
  <si>
    <t>159,43</t>
  </si>
  <si>
    <t>90841</t>
  </si>
  <si>
    <t>1.150,25</t>
  </si>
  <si>
    <t>90842</t>
  </si>
  <si>
    <t>1.161,26</t>
  </si>
  <si>
    <t>90843</t>
  </si>
  <si>
    <t>1.212,93</t>
  </si>
  <si>
    <t>90844</t>
  </si>
  <si>
    <t>1.295,30</t>
  </si>
  <si>
    <t>90845</t>
  </si>
  <si>
    <t>1.478,21</t>
  </si>
  <si>
    <t>90846</t>
  </si>
  <si>
    <t>1.551,35</t>
  </si>
  <si>
    <t>90847</t>
  </si>
  <si>
    <t>990,82</t>
  </si>
  <si>
    <t>90848</t>
  </si>
  <si>
    <t>1.001,83</t>
  </si>
  <si>
    <t>90849</t>
  </si>
  <si>
    <t>1.029,48</t>
  </si>
  <si>
    <t>90850</t>
  </si>
  <si>
    <t>1.111,85</t>
  </si>
  <si>
    <t>90851</t>
  </si>
  <si>
    <t>1.294,76</t>
  </si>
  <si>
    <t>90852</t>
  </si>
  <si>
    <t>1.367,90</t>
  </si>
  <si>
    <t>91009</t>
  </si>
  <si>
    <t>361,67</t>
  </si>
  <si>
    <t>91010</t>
  </si>
  <si>
    <t>370,37</t>
  </si>
  <si>
    <t>91011</t>
  </si>
  <si>
    <t>428,18</t>
  </si>
  <si>
    <t>91012</t>
  </si>
  <si>
    <t>472,95</t>
  </si>
  <si>
    <t>91013</t>
  </si>
  <si>
    <t>1.001,77</t>
  </si>
  <si>
    <t>91014</t>
  </si>
  <si>
    <t>1.013,31</t>
  </si>
  <si>
    <t>91015</t>
  </si>
  <si>
    <t>1.073,96</t>
  </si>
  <si>
    <t>91016</t>
  </si>
  <si>
    <t>1.121,56</t>
  </si>
  <si>
    <t>91287</t>
  </si>
  <si>
    <t>291,28</t>
  </si>
  <si>
    <t>91292</t>
  </si>
  <si>
    <t>407,42</t>
  </si>
  <si>
    <t>91295</t>
  </si>
  <si>
    <t>371,16</t>
  </si>
  <si>
    <t>91296</t>
  </si>
  <si>
    <t>396,87</t>
  </si>
  <si>
    <t>91297</t>
  </si>
  <si>
    <t>434,50</t>
  </si>
  <si>
    <t>91298</t>
  </si>
  <si>
    <t>1.079,50</t>
  </si>
  <si>
    <t>91299</t>
  </si>
  <si>
    <t>1.509,41</t>
  </si>
  <si>
    <t>91304</t>
  </si>
  <si>
    <t>116,68</t>
  </si>
  <si>
    <t>91305</t>
  </si>
  <si>
    <t>113,49</t>
  </si>
  <si>
    <t>91306</t>
  </si>
  <si>
    <t>91307</t>
  </si>
  <si>
    <t>98,00</t>
  </si>
  <si>
    <t>91312</t>
  </si>
  <si>
    <t>965,99</t>
  </si>
  <si>
    <t>91313</t>
  </si>
  <si>
    <t>960,64</t>
  </si>
  <si>
    <t>91314</t>
  </si>
  <si>
    <t>1.006,10</t>
  </si>
  <si>
    <t>91315</t>
  </si>
  <si>
    <t>1.087,60</t>
  </si>
  <si>
    <t>91316</t>
  </si>
  <si>
    <t>1.271,38</t>
  </si>
  <si>
    <t>91317</t>
  </si>
  <si>
    <t>1.343,65</t>
  </si>
  <si>
    <t>91318</t>
  </si>
  <si>
    <t>852,50</t>
  </si>
  <si>
    <t>91319</t>
  </si>
  <si>
    <t>862,64</t>
  </si>
  <si>
    <t>91320</t>
  </si>
  <si>
    <t>889,42</t>
  </si>
  <si>
    <t>91321</t>
  </si>
  <si>
    <t>970,92</t>
  </si>
  <si>
    <t>91322</t>
  </si>
  <si>
    <t>1.154,70</t>
  </si>
  <si>
    <t>91323</t>
  </si>
  <si>
    <t>1.226,97</t>
  </si>
  <si>
    <t>91324</t>
  </si>
  <si>
    <t>863,45</t>
  </si>
  <si>
    <t>91325</t>
  </si>
  <si>
    <t>874,12</t>
  </si>
  <si>
    <t>91326</t>
  </si>
  <si>
    <t>933,90</t>
  </si>
  <si>
    <t>91327</t>
  </si>
  <si>
    <t>980,63</t>
  </si>
  <si>
    <t>91328</t>
  </si>
  <si>
    <t>1.011,26</t>
  </si>
  <si>
    <t>91329</t>
  </si>
  <si>
    <t>872,94</t>
  </si>
  <si>
    <t>91330</t>
  </si>
  <si>
    <t>1.039,81</t>
  </si>
  <si>
    <t>91331</t>
  </si>
  <si>
    <t>900,62</t>
  </si>
  <si>
    <t>91332</t>
  </si>
  <si>
    <t>1.080,28</t>
  </si>
  <si>
    <t>91333</t>
  </si>
  <si>
    <t>940,22</t>
  </si>
  <si>
    <t>91334</t>
  </si>
  <si>
    <t>1.725,28</t>
  </si>
  <si>
    <t>91335</t>
  </si>
  <si>
    <t>1.585,22</t>
  </si>
  <si>
    <t>91336</t>
  </si>
  <si>
    <t>2.155,19</t>
  </si>
  <si>
    <t>91337</t>
  </si>
  <si>
    <t>2.015,13</t>
  </si>
  <si>
    <t>100659</t>
  </si>
  <si>
    <t>14,18</t>
  </si>
  <si>
    <t>100660</t>
  </si>
  <si>
    <t>100675</t>
  </si>
  <si>
    <t>923,21</t>
  </si>
  <si>
    <t>100676</t>
  </si>
  <si>
    <t>239,71</t>
  </si>
  <si>
    <t>100678</t>
  </si>
  <si>
    <t>1.161,20</t>
  </si>
  <si>
    <t>100679</t>
  </si>
  <si>
    <t>976,94</t>
  </si>
  <si>
    <t>100680</t>
  </si>
  <si>
    <t>1.172,74</t>
  </si>
  <si>
    <t>100681</t>
  </si>
  <si>
    <t>1.199,24</t>
  </si>
  <si>
    <t>100682</t>
  </si>
  <si>
    <t>998,62</t>
  </si>
  <si>
    <t>100683</t>
  </si>
  <si>
    <t>1.257,41</t>
  </si>
  <si>
    <t>100684</t>
  </si>
  <si>
    <t>1.050,58</t>
  </si>
  <si>
    <t>100685</t>
  </si>
  <si>
    <t>1.305,01</t>
  </si>
  <si>
    <t>100686</t>
  </si>
  <si>
    <t>1.097,31</t>
  </si>
  <si>
    <t>100687</t>
  </si>
  <si>
    <t>1.170,69</t>
  </si>
  <si>
    <t>100688</t>
  </si>
  <si>
    <t>986,43</t>
  </si>
  <si>
    <t>100689</t>
  </si>
  <si>
    <t>1.263,73</t>
  </si>
  <si>
    <t>100690</t>
  </si>
  <si>
    <t>1.056,90</t>
  </si>
  <si>
    <t>100691</t>
  </si>
  <si>
    <t>1.908,73</t>
  </si>
  <si>
    <t>100692</t>
  </si>
  <si>
    <t>1.701,90</t>
  </si>
  <si>
    <t>100693</t>
  </si>
  <si>
    <t>2.338,64</t>
  </si>
  <si>
    <t>100694</t>
  </si>
  <si>
    <t>2.131,81</t>
  </si>
  <si>
    <t>100695</t>
  </si>
  <si>
    <t>78,09</t>
  </si>
  <si>
    <t>100696</t>
  </si>
  <si>
    <t>86,97</t>
  </si>
  <si>
    <t>100697</t>
  </si>
  <si>
    <t>95,91</t>
  </si>
  <si>
    <t>100698</t>
  </si>
  <si>
    <t>104,82</t>
  </si>
  <si>
    <t>100699</t>
  </si>
  <si>
    <t>124,87</t>
  </si>
  <si>
    <t>100700</t>
  </si>
  <si>
    <t>938,68</t>
  </si>
  <si>
    <t>100712</t>
  </si>
  <si>
    <t>972,12</t>
  </si>
  <si>
    <t>100665</t>
  </si>
  <si>
    <t>823,39</t>
  </si>
  <si>
    <t>100666</t>
  </si>
  <si>
    <t>661,03</t>
  </si>
  <si>
    <t>100667</t>
  </si>
  <si>
    <t>1.052,91</t>
  </si>
  <si>
    <t>100668</t>
  </si>
  <si>
    <t>1.330,35</t>
  </si>
  <si>
    <t>100669</t>
  </si>
  <si>
    <t>787,69</t>
  </si>
  <si>
    <t>100670</t>
  </si>
  <si>
    <t>1.025,27</t>
  </si>
  <si>
    <t>100671</t>
  </si>
  <si>
    <t>1.258,76</t>
  </si>
  <si>
    <t>100672</t>
  </si>
  <si>
    <t>833,09</t>
  </si>
  <si>
    <t>100701</t>
  </si>
  <si>
    <t>1.136,13</t>
  </si>
  <si>
    <t>94559</t>
  </si>
  <si>
    <t>730,98</t>
  </si>
  <si>
    <t>94562</t>
  </si>
  <si>
    <t>648,07</t>
  </si>
  <si>
    <t>94587</t>
  </si>
  <si>
    <t>70,91</t>
  </si>
  <si>
    <t>94588</t>
  </si>
  <si>
    <t>99837</t>
  </si>
  <si>
    <t>677,82</t>
  </si>
  <si>
    <t>99839</t>
  </si>
  <si>
    <t>564,90</t>
  </si>
  <si>
    <t>99841</t>
  </si>
  <si>
    <t>1.210,62</t>
  </si>
  <si>
    <t>99855</t>
  </si>
  <si>
    <t>120,74</t>
  </si>
  <si>
    <t>99857</t>
  </si>
  <si>
    <t>110,51</t>
  </si>
  <si>
    <t>99861</t>
  </si>
  <si>
    <t>713,33</t>
  </si>
  <si>
    <t>99862</t>
  </si>
  <si>
    <t>753,24</t>
  </si>
  <si>
    <t>90838</t>
  </si>
  <si>
    <t>2.812,45</t>
  </si>
  <si>
    <t>91338</t>
  </si>
  <si>
    <t>1.452,70</t>
  </si>
  <si>
    <t>91341</t>
  </si>
  <si>
    <t>1.136,38</t>
  </si>
  <si>
    <t>94805</t>
  </si>
  <si>
    <t>1.365,72</t>
  </si>
  <si>
    <t>94806</t>
  </si>
  <si>
    <t>1.281,74</t>
  </si>
  <si>
    <t>94807</t>
  </si>
  <si>
    <t>1.161,67</t>
  </si>
  <si>
    <t>100702</t>
  </si>
  <si>
    <t>798,54</t>
  </si>
  <si>
    <t>102188</t>
  </si>
  <si>
    <t>963,51</t>
  </si>
  <si>
    <t>102189</t>
  </si>
  <si>
    <t>100703</t>
  </si>
  <si>
    <t>35,82</t>
  </si>
  <si>
    <t>100704</t>
  </si>
  <si>
    <t>73,65</t>
  </si>
  <si>
    <t>100705</t>
  </si>
  <si>
    <t>88,84</t>
  </si>
  <si>
    <t>100706</t>
  </si>
  <si>
    <t>84,13</t>
  </si>
  <si>
    <t>100707</t>
  </si>
  <si>
    <t>155,84</t>
  </si>
  <si>
    <t>100708</t>
  </si>
  <si>
    <t>193,01</t>
  </si>
  <si>
    <t>100709</t>
  </si>
  <si>
    <t>60,96</t>
  </si>
  <si>
    <t>100710</t>
  </si>
  <si>
    <t>147,46</t>
  </si>
  <si>
    <t>102151</t>
  </si>
  <si>
    <t>193,98</t>
  </si>
  <si>
    <t>102152</t>
  </si>
  <si>
    <t>213,86</t>
  </si>
  <si>
    <t>102153</t>
  </si>
  <si>
    <t>266,85</t>
  </si>
  <si>
    <t>102154</t>
  </si>
  <si>
    <t>229,57</t>
  </si>
  <si>
    <t>102155</t>
  </si>
  <si>
    <t>272,92</t>
  </si>
  <si>
    <t>102156</t>
  </si>
  <si>
    <t>259,01</t>
  </si>
  <si>
    <t>102157</t>
  </si>
  <si>
    <t>351,76</t>
  </si>
  <si>
    <t>102158</t>
  </si>
  <si>
    <t>353,68</t>
  </si>
  <si>
    <t>102159</t>
  </si>
  <si>
    <t>419,46</t>
  </si>
  <si>
    <t>102160</t>
  </si>
  <si>
    <t>187,35</t>
  </si>
  <si>
    <t>102161</t>
  </si>
  <si>
    <t>301,53</t>
  </si>
  <si>
    <t>102162</t>
  </si>
  <si>
    <t>321,41</t>
  </si>
  <si>
    <t>102163</t>
  </si>
  <si>
    <t>374,40</t>
  </si>
  <si>
    <t>102164</t>
  </si>
  <si>
    <t>317,30</t>
  </si>
  <si>
    <t>102165</t>
  </si>
  <si>
    <t>360,65</t>
  </si>
  <si>
    <t>102166</t>
  </si>
  <si>
    <t>326,94</t>
  </si>
  <si>
    <t>102167</t>
  </si>
  <si>
    <t>419,69</t>
  </si>
  <si>
    <t>102168</t>
  </si>
  <si>
    <t>404,02</t>
  </si>
  <si>
    <t>102169</t>
  </si>
  <si>
    <t>463,29</t>
  </si>
  <si>
    <t>102170</t>
  </si>
  <si>
    <t>294,90</t>
  </si>
  <si>
    <t>102171</t>
  </si>
  <si>
    <t>529,30</t>
  </si>
  <si>
    <t>102172</t>
  </si>
  <si>
    <t>512,43</t>
  </si>
  <si>
    <t>102176</t>
  </si>
  <si>
    <t>968,13</t>
  </si>
  <si>
    <t>102177</t>
  </si>
  <si>
    <t>1.906,77</t>
  </si>
  <si>
    <t>102178</t>
  </si>
  <si>
    <t>2.180,66</t>
  </si>
  <si>
    <t>102179</t>
  </si>
  <si>
    <t>406,97</t>
  </si>
  <si>
    <t>102180</t>
  </si>
  <si>
    <t>466,97</t>
  </si>
  <si>
    <t>102181</t>
  </si>
  <si>
    <t>548,26</t>
  </si>
  <si>
    <t>102182</t>
  </si>
  <si>
    <t>1.111,30</t>
  </si>
  <si>
    <t>102183</t>
  </si>
  <si>
    <t>2.239,23</t>
  </si>
  <si>
    <t>102184</t>
  </si>
  <si>
    <t>2.043,88</t>
  </si>
  <si>
    <t>102185</t>
  </si>
  <si>
    <t>4.103,94</t>
  </si>
  <si>
    <t>102190</t>
  </si>
  <si>
    <t>102191</t>
  </si>
  <si>
    <t>31,06</t>
  </si>
  <si>
    <t>102192</t>
  </si>
  <si>
    <t>22,17</t>
  </si>
  <si>
    <t>94569</t>
  </si>
  <si>
    <t>1.248,26</t>
  </si>
  <si>
    <t>94570</t>
  </si>
  <si>
    <t>655,57</t>
  </si>
  <si>
    <t>94572</t>
  </si>
  <si>
    <t>941,44</t>
  </si>
  <si>
    <t>94573</t>
  </si>
  <si>
    <t>756,01</t>
  </si>
  <si>
    <t>94580</t>
  </si>
  <si>
    <t>1.045,26</t>
  </si>
  <si>
    <t>94589</t>
  </si>
  <si>
    <t>33,00</t>
  </si>
  <si>
    <t>94590</t>
  </si>
  <si>
    <t>26,82</t>
  </si>
  <si>
    <t>100674</t>
  </si>
  <si>
    <t>1.391,81</t>
  </si>
  <si>
    <t>101096</t>
  </si>
  <si>
    <t>1.348,00</t>
  </si>
  <si>
    <t>101097</t>
  </si>
  <si>
    <t>1.268,11</t>
  </si>
  <si>
    <t>101098</t>
  </si>
  <si>
    <t>1.163,51</t>
  </si>
  <si>
    <t>101099</t>
  </si>
  <si>
    <t>1.061,97</t>
  </si>
  <si>
    <t>101100</t>
  </si>
  <si>
    <t>940,44</t>
  </si>
  <si>
    <t>101101</t>
  </si>
  <si>
    <t>915,55</t>
  </si>
  <si>
    <t>101102</t>
  </si>
  <si>
    <t>886,76</t>
  </si>
  <si>
    <t>101103</t>
  </si>
  <si>
    <t>834,47</t>
  </si>
  <si>
    <t>101104</t>
  </si>
  <si>
    <t>1.306,32</t>
  </si>
  <si>
    <t>101105</t>
  </si>
  <si>
    <t>1.227,36</t>
  </si>
  <si>
    <t>101106</t>
  </si>
  <si>
    <t>1.124,77</t>
  </si>
  <si>
    <t>101107</t>
  </si>
  <si>
    <t>1.025,13</t>
  </si>
  <si>
    <t>101108</t>
  </si>
  <si>
    <t>892,18</t>
  </si>
  <si>
    <t>101109</t>
  </si>
  <si>
    <t>868,57</t>
  </si>
  <si>
    <t>101110</t>
  </si>
  <si>
    <t>842,54</t>
  </si>
  <si>
    <t>101111</t>
  </si>
  <si>
    <t>792,90</t>
  </si>
  <si>
    <t>101112</t>
  </si>
  <si>
    <t>952,99</t>
  </si>
  <si>
    <t>101113</t>
  </si>
  <si>
    <t>916,60</t>
  </si>
  <si>
    <t>95601</t>
  </si>
  <si>
    <t>22,18</t>
  </si>
  <si>
    <t>95602</t>
  </si>
  <si>
    <t>35,49</t>
  </si>
  <si>
    <t>95603</t>
  </si>
  <si>
    <t>60,56</t>
  </si>
  <si>
    <t>95604</t>
  </si>
  <si>
    <t>93,98</t>
  </si>
  <si>
    <t>95605</t>
  </si>
  <si>
    <t>172,56</t>
  </si>
  <si>
    <t>95607</t>
  </si>
  <si>
    <t>27,17</t>
  </si>
  <si>
    <t>95608</t>
  </si>
  <si>
    <t>39,41</t>
  </si>
  <si>
    <t>95609</t>
  </si>
  <si>
    <t>49,98</t>
  </si>
  <si>
    <t>100651</t>
  </si>
  <si>
    <t>135,15</t>
  </si>
  <si>
    <t>100652</t>
  </si>
  <si>
    <t>251,12</t>
  </si>
  <si>
    <t>100653</t>
  </si>
  <si>
    <t>411,24</t>
  </si>
  <si>
    <t>100654</t>
  </si>
  <si>
    <t>548,28</t>
  </si>
  <si>
    <t>100655</t>
  </si>
  <si>
    <t>633,95</t>
  </si>
  <si>
    <t>100656</t>
  </si>
  <si>
    <t>118,69</t>
  </si>
  <si>
    <t>100657</t>
  </si>
  <si>
    <t>152,19</t>
  </si>
  <si>
    <t>100658</t>
  </si>
  <si>
    <t>347,24</t>
  </si>
  <si>
    <t>100889</t>
  </si>
  <si>
    <t>100890</t>
  </si>
  <si>
    <t>100892</t>
  </si>
  <si>
    <t>12,59</t>
  </si>
  <si>
    <t>100893</t>
  </si>
  <si>
    <t>100894</t>
  </si>
  <si>
    <t>100896</t>
  </si>
  <si>
    <t>61,55</t>
  </si>
  <si>
    <t>100897</t>
  </si>
  <si>
    <t>115,76</t>
  </si>
  <si>
    <t>100898</t>
  </si>
  <si>
    <t>217,30</t>
  </si>
  <si>
    <t>100899</t>
  </si>
  <si>
    <t>93,74</t>
  </si>
  <si>
    <t>100900</t>
  </si>
  <si>
    <t>249,99</t>
  </si>
  <si>
    <t>101173</t>
  </si>
  <si>
    <t>67,38</t>
  </si>
  <si>
    <t>101174</t>
  </si>
  <si>
    <t>96,45</t>
  </si>
  <si>
    <t>101175</t>
  </si>
  <si>
    <t>131,63</t>
  </si>
  <si>
    <t>101176</t>
  </si>
  <si>
    <t>160,59</t>
  </si>
  <si>
    <t>102521</t>
  </si>
  <si>
    <t>102522</t>
  </si>
  <si>
    <t>208,85</t>
  </si>
  <si>
    <t>102523</t>
  </si>
  <si>
    <t>275,33</t>
  </si>
  <si>
    <t>95240</t>
  </si>
  <si>
    <t>20,24</t>
  </si>
  <si>
    <t>95241</t>
  </si>
  <si>
    <t>38,41</t>
  </si>
  <si>
    <t>96616</t>
  </si>
  <si>
    <t>847,38</t>
  </si>
  <si>
    <t>96617</t>
  </si>
  <si>
    <t>21,26</t>
  </si>
  <si>
    <t>96619</t>
  </si>
  <si>
    <t>42,36</t>
  </si>
  <si>
    <t>96620</t>
  </si>
  <si>
    <t>768,51</t>
  </si>
  <si>
    <t>96621</t>
  </si>
  <si>
    <t>199,46</t>
  </si>
  <si>
    <t>96622</t>
  </si>
  <si>
    <t>180,66</t>
  </si>
  <si>
    <t>96623</t>
  </si>
  <si>
    <t>170,44</t>
  </si>
  <si>
    <t>96624</t>
  </si>
  <si>
    <t>151,64</t>
  </si>
  <si>
    <t>97082</t>
  </si>
  <si>
    <t>81,34</t>
  </si>
  <si>
    <t>97083</t>
  </si>
  <si>
    <t>97084</t>
  </si>
  <si>
    <t>97086</t>
  </si>
  <si>
    <t>97087</t>
  </si>
  <si>
    <t>2,17</t>
  </si>
  <si>
    <t>97088</t>
  </si>
  <si>
    <t>97089</t>
  </si>
  <si>
    <t>15,86</t>
  </si>
  <si>
    <t>97090</t>
  </si>
  <si>
    <t>15,51</t>
  </si>
  <si>
    <t>97091</t>
  </si>
  <si>
    <t>97092</t>
  </si>
  <si>
    <t>14,45</t>
  </si>
  <si>
    <t>97093</t>
  </si>
  <si>
    <t>97096</t>
  </si>
  <si>
    <t>561,14</t>
  </si>
  <si>
    <t>97097</t>
  </si>
  <si>
    <t>39,06</t>
  </si>
  <si>
    <t>97101</t>
  </si>
  <si>
    <t>170,70</t>
  </si>
  <si>
    <t>97102</t>
  </si>
  <si>
    <t>213,13</t>
  </si>
  <si>
    <t>97103</t>
  </si>
  <si>
    <t>251,70</t>
  </si>
  <si>
    <t>100322</t>
  </si>
  <si>
    <t>147,04</t>
  </si>
  <si>
    <t>100323</t>
  </si>
  <si>
    <t>218,23</t>
  </si>
  <si>
    <t>100324</t>
  </si>
  <si>
    <t>151,43</t>
  </si>
  <si>
    <t>103072</t>
  </si>
  <si>
    <t>297,30</t>
  </si>
  <si>
    <t>103073</t>
  </si>
  <si>
    <t>359,67</t>
  </si>
  <si>
    <t>103074</t>
  </si>
  <si>
    <t>166,82</t>
  </si>
  <si>
    <t>103075</t>
  </si>
  <si>
    <t>205,88</t>
  </si>
  <si>
    <t>103076</t>
  </si>
  <si>
    <t>147,70</t>
  </si>
  <si>
    <t>103077</t>
  </si>
  <si>
    <t>190,13</t>
  </si>
  <si>
    <t>103078</t>
  </si>
  <si>
    <t>228,70</t>
  </si>
  <si>
    <t>103079</t>
  </si>
  <si>
    <t>274,30</t>
  </si>
  <si>
    <t>103080</t>
  </si>
  <si>
    <t>336,67</t>
  </si>
  <si>
    <t>92263</t>
  </si>
  <si>
    <t>157,48</t>
  </si>
  <si>
    <t>92264</t>
  </si>
  <si>
    <t>195,15</t>
  </si>
  <si>
    <t>92265</t>
  </si>
  <si>
    <t>116,17</t>
  </si>
  <si>
    <t>92266</t>
  </si>
  <si>
    <t>148,49</t>
  </si>
  <si>
    <t>92267</t>
  </si>
  <si>
    <t>92268</t>
  </si>
  <si>
    <t>73,53</t>
  </si>
  <si>
    <t>92269</t>
  </si>
  <si>
    <t>122,79</t>
  </si>
  <si>
    <t>92270</t>
  </si>
  <si>
    <t>188,82</t>
  </si>
  <si>
    <t>92271</t>
  </si>
  <si>
    <t>115,74</t>
  </si>
  <si>
    <t>92272</t>
  </si>
  <si>
    <t>33,66</t>
  </si>
  <si>
    <t>92273</t>
  </si>
  <si>
    <t>14,71</t>
  </si>
  <si>
    <t>92409</t>
  </si>
  <si>
    <t>250,72</t>
  </si>
  <si>
    <t>92411</t>
  </si>
  <si>
    <t>175,91</t>
  </si>
  <si>
    <t>92413</t>
  </si>
  <si>
    <t>119,16</t>
  </si>
  <si>
    <t>92415</t>
  </si>
  <si>
    <t>149,04</t>
  </si>
  <si>
    <t>92417</t>
  </si>
  <si>
    <t>179,07</t>
  </si>
  <si>
    <t>92419</t>
  </si>
  <si>
    <t>97,10</t>
  </si>
  <si>
    <t>92421</t>
  </si>
  <si>
    <t>120,12</t>
  </si>
  <si>
    <t>92423</t>
  </si>
  <si>
    <t>92425</t>
  </si>
  <si>
    <t>100,61</t>
  </si>
  <si>
    <t>92427</t>
  </si>
  <si>
    <t>92429</t>
  </si>
  <si>
    <t>90,79</t>
  </si>
  <si>
    <t>92431</t>
  </si>
  <si>
    <t>67,67</t>
  </si>
  <si>
    <t>92433</t>
  </si>
  <si>
    <t>85,28</t>
  </si>
  <si>
    <t>92435</t>
  </si>
  <si>
    <t>64,58</t>
  </si>
  <si>
    <t>92437</t>
  </si>
  <si>
    <t>81,60</t>
  </si>
  <si>
    <t>92439</t>
  </si>
  <si>
    <t>62,36</t>
  </si>
  <si>
    <t>92441</t>
  </si>
  <si>
    <t>92443</t>
  </si>
  <si>
    <t>92445</t>
  </si>
  <si>
    <t>92446</t>
  </si>
  <si>
    <t>340,00</t>
  </si>
  <si>
    <t>92447</t>
  </si>
  <si>
    <t>237,53</t>
  </si>
  <si>
    <t>92448</t>
  </si>
  <si>
    <t>184,64</t>
  </si>
  <si>
    <t>92449</t>
  </si>
  <si>
    <t>278,79</t>
  </si>
  <si>
    <t>92450</t>
  </si>
  <si>
    <t>352,25</t>
  </si>
  <si>
    <t>92451</t>
  </si>
  <si>
    <t>190,90</t>
  </si>
  <si>
    <t>92452</t>
  </si>
  <si>
    <t>201,84</t>
  </si>
  <si>
    <t>92453</t>
  </si>
  <si>
    <t>238,75</t>
  </si>
  <si>
    <t>92454</t>
  </si>
  <si>
    <t>320,30</t>
  </si>
  <si>
    <t>92455</t>
  </si>
  <si>
    <t>156,87</t>
  </si>
  <si>
    <t>92456</t>
  </si>
  <si>
    <t>170,24</t>
  </si>
  <si>
    <t>92457</t>
  </si>
  <si>
    <t>208,37</t>
  </si>
  <si>
    <t>92458</t>
  </si>
  <si>
    <t>299,88</t>
  </si>
  <si>
    <t>92459</t>
  </si>
  <si>
    <t>134,05</t>
  </si>
  <si>
    <t>92460</t>
  </si>
  <si>
    <t>144,55</t>
  </si>
  <si>
    <t>92461</t>
  </si>
  <si>
    <t>192,23</t>
  </si>
  <si>
    <t>92462</t>
  </si>
  <si>
    <t>286,47</t>
  </si>
  <si>
    <t>92463</t>
  </si>
  <si>
    <t>121,63</t>
  </si>
  <si>
    <t>92464</t>
  </si>
  <si>
    <t>138,17</t>
  </si>
  <si>
    <t>92465</t>
  </si>
  <si>
    <t>155,28</t>
  </si>
  <si>
    <t>92466</t>
  </si>
  <si>
    <t>277,72</t>
  </si>
  <si>
    <t>92467</t>
  </si>
  <si>
    <t>100,98</t>
  </si>
  <si>
    <t>92468</t>
  </si>
  <si>
    <t>130,24</t>
  </si>
  <si>
    <t>92469</t>
  </si>
  <si>
    <t>141,75</t>
  </si>
  <si>
    <t>92470</t>
  </si>
  <si>
    <t>269,83</t>
  </si>
  <si>
    <t>92471</t>
  </si>
  <si>
    <t>92,30</t>
  </si>
  <si>
    <t>92472</t>
  </si>
  <si>
    <t>123,52</t>
  </si>
  <si>
    <t>92473</t>
  </si>
  <si>
    <t>130,68</t>
  </si>
  <si>
    <t>92474</t>
  </si>
  <si>
    <t>262,94</t>
  </si>
  <si>
    <t>92475</t>
  </si>
  <si>
    <t>85,18</t>
  </si>
  <si>
    <t>92476</t>
  </si>
  <si>
    <t>117,74</t>
  </si>
  <si>
    <t>92477</t>
  </si>
  <si>
    <t>107,39</t>
  </si>
  <si>
    <t>92478</t>
  </si>
  <si>
    <t>249,60</t>
  </si>
  <si>
    <t>92479</t>
  </si>
  <si>
    <t>70,18</t>
  </si>
  <si>
    <t>92480</t>
  </si>
  <si>
    <t>106,40</t>
  </si>
  <si>
    <t>92482</t>
  </si>
  <si>
    <t>382,32</t>
  </si>
  <si>
    <t>92484</t>
  </si>
  <si>
    <t>267,49</t>
  </si>
  <si>
    <t>92486</t>
  </si>
  <si>
    <t>193,33</t>
  </si>
  <si>
    <t>92488</t>
  </si>
  <si>
    <t>125,18</t>
  </si>
  <si>
    <t>92490</t>
  </si>
  <si>
    <t>81,83</t>
  </si>
  <si>
    <t>92492</t>
  </si>
  <si>
    <t>118,75</t>
  </si>
  <si>
    <t>92494</t>
  </si>
  <si>
    <t>76,83</t>
  </si>
  <si>
    <t>92496</t>
  </si>
  <si>
    <t>92498</t>
  </si>
  <si>
    <t>72,56</t>
  </si>
  <si>
    <t>92500</t>
  </si>
  <si>
    <t>108,62</t>
  </si>
  <si>
    <t>92502</t>
  </si>
  <si>
    <t>69,11</t>
  </si>
  <si>
    <t>92504</t>
  </si>
  <si>
    <t>100,29</t>
  </si>
  <si>
    <t>92506</t>
  </si>
  <si>
    <t>62,84</t>
  </si>
  <si>
    <t>92508</t>
  </si>
  <si>
    <t>114,04</t>
  </si>
  <si>
    <t>92510</t>
  </si>
  <si>
    <t>68,22</t>
  </si>
  <si>
    <t>92512</t>
  </si>
  <si>
    <t>99,98</t>
  </si>
  <si>
    <t>92514</t>
  </si>
  <si>
    <t>55,69</t>
  </si>
  <si>
    <t>92515</t>
  </si>
  <si>
    <t>92,35</t>
  </si>
  <si>
    <t>92518</t>
  </si>
  <si>
    <t>92520</t>
  </si>
  <si>
    <t>86,98</t>
  </si>
  <si>
    <t>92522</t>
  </si>
  <si>
    <t>45,47</t>
  </si>
  <si>
    <t>92524</t>
  </si>
  <si>
    <t>85,44</t>
  </si>
  <si>
    <t>92526</t>
  </si>
  <si>
    <t>45,20</t>
  </si>
  <si>
    <t>92528</t>
  </si>
  <si>
    <t>81,69</t>
  </si>
  <si>
    <t>92530</t>
  </si>
  <si>
    <t>92532</t>
  </si>
  <si>
    <t>78,41</t>
  </si>
  <si>
    <t>92534</t>
  </si>
  <si>
    <t>92536</t>
  </si>
  <si>
    <t>72,18</t>
  </si>
  <si>
    <t>92538</t>
  </si>
  <si>
    <t>96252</t>
  </si>
  <si>
    <t>138,71</t>
  </si>
  <si>
    <t>96258</t>
  </si>
  <si>
    <t>150,63</t>
  </si>
  <si>
    <t>96529</t>
  </si>
  <si>
    <t>281,91</t>
  </si>
  <si>
    <t>96530</t>
  </si>
  <si>
    <t>145,92</t>
  </si>
  <si>
    <t>96531</t>
  </si>
  <si>
    <t>113,20</t>
  </si>
  <si>
    <t>96532</t>
  </si>
  <si>
    <t>198,35</t>
  </si>
  <si>
    <t>96533</t>
  </si>
  <si>
    <t>96534</t>
  </si>
  <si>
    <t>88,42</t>
  </si>
  <si>
    <t>96535</t>
  </si>
  <si>
    <t>154,86</t>
  </si>
  <si>
    <t>96536</t>
  </si>
  <si>
    <t>75,84</t>
  </si>
  <si>
    <t>96537</t>
  </si>
  <si>
    <t>195,27</t>
  </si>
  <si>
    <t>96538</t>
  </si>
  <si>
    <t>275,07</t>
  </si>
  <si>
    <t>96539</t>
  </si>
  <si>
    <t>140,28</t>
  </si>
  <si>
    <t>96540</t>
  </si>
  <si>
    <t>144,51</t>
  </si>
  <si>
    <t>96541</t>
  </si>
  <si>
    <t>209,27</t>
  </si>
  <si>
    <t>96542</t>
  </si>
  <si>
    <t>109,36</t>
  </si>
  <si>
    <t>96543</t>
  </si>
  <si>
    <t>101791</t>
  </si>
  <si>
    <t>23,13</t>
  </si>
  <si>
    <t>101792</t>
  </si>
  <si>
    <t>101793</t>
  </si>
  <si>
    <t>27,03</t>
  </si>
  <si>
    <t>101969</t>
  </si>
  <si>
    <t>171,54</t>
  </si>
  <si>
    <t>101971</t>
  </si>
  <si>
    <t>137,76</t>
  </si>
  <si>
    <t>101973</t>
  </si>
  <si>
    <t>227,39</t>
  </si>
  <si>
    <t>101974</t>
  </si>
  <si>
    <t>561,59</t>
  </si>
  <si>
    <t>101975</t>
  </si>
  <si>
    <t>473,05</t>
  </si>
  <si>
    <t>101977</t>
  </si>
  <si>
    <t>344,66</t>
  </si>
  <si>
    <t>101980</t>
  </si>
  <si>
    <t>314,18</t>
  </si>
  <si>
    <t>101981</t>
  </si>
  <si>
    <t>271,88</t>
  </si>
  <si>
    <t>101982</t>
  </si>
  <si>
    <t>245,85</t>
  </si>
  <si>
    <t>101983</t>
  </si>
  <si>
    <t>229,53</t>
  </si>
  <si>
    <t>101985</t>
  </si>
  <si>
    <t>179,96</t>
  </si>
  <si>
    <t>101986</t>
  </si>
  <si>
    <t>137,01</t>
  </si>
  <si>
    <t>101987</t>
  </si>
  <si>
    <t>268,34</t>
  </si>
  <si>
    <t>101988</t>
  </si>
  <si>
    <t>180,62</t>
  </si>
  <si>
    <t>101989</t>
  </si>
  <si>
    <t>147,26</t>
  </si>
  <si>
    <t>101990</t>
  </si>
  <si>
    <t>244,91</t>
  </si>
  <si>
    <t>101991</t>
  </si>
  <si>
    <t>182,80</t>
  </si>
  <si>
    <t>101992</t>
  </si>
  <si>
    <t>141,74</t>
  </si>
  <si>
    <t>101993</t>
  </si>
  <si>
    <t>314,61</t>
  </si>
  <si>
    <t>101994</t>
  </si>
  <si>
    <t>189,25</t>
  </si>
  <si>
    <t>101995</t>
  </si>
  <si>
    <t>151,80</t>
  </si>
  <si>
    <t>101996</t>
  </si>
  <si>
    <t>262,71</t>
  </si>
  <si>
    <t>101997</t>
  </si>
  <si>
    <t>182,25</t>
  </si>
  <si>
    <t>101998</t>
  </si>
  <si>
    <t>140,26</t>
  </si>
  <si>
    <t>101999</t>
  </si>
  <si>
    <t>336,85</t>
  </si>
  <si>
    <t>102000</t>
  </si>
  <si>
    <t>577,59</t>
  </si>
  <si>
    <t>102001</t>
  </si>
  <si>
    <t>492,68</t>
  </si>
  <si>
    <t>102002</t>
  </si>
  <si>
    <t>335,98</t>
  </si>
  <si>
    <t>102003</t>
  </si>
  <si>
    <t>303,52</t>
  </si>
  <si>
    <t>102004</t>
  </si>
  <si>
    <t>264,73</t>
  </si>
  <si>
    <t>102005</t>
  </si>
  <si>
    <t>237,78</t>
  </si>
  <si>
    <t>102006</t>
  </si>
  <si>
    <t>220,87</t>
  </si>
  <si>
    <t>102007</t>
  </si>
  <si>
    <t>557,48</t>
  </si>
  <si>
    <t>102008</t>
  </si>
  <si>
    <t>461,87</t>
  </si>
  <si>
    <t>102009</t>
  </si>
  <si>
    <t>102010</t>
  </si>
  <si>
    <t>313,71</t>
  </si>
  <si>
    <t>102011</t>
  </si>
  <si>
    <t>268,75</t>
  </si>
  <si>
    <t>102012</t>
  </si>
  <si>
    <t>241,72</t>
  </si>
  <si>
    <t>102013</t>
  </si>
  <si>
    <t>226,57</t>
  </si>
  <si>
    <t>102014</t>
  </si>
  <si>
    <t>623,96</t>
  </si>
  <si>
    <t>102015</t>
  </si>
  <si>
    <t>519,23</t>
  </si>
  <si>
    <t>102016</t>
  </si>
  <si>
    <t>335,86</t>
  </si>
  <si>
    <t>102017</t>
  </si>
  <si>
    <t>301,23</t>
  </si>
  <si>
    <t>102036</t>
  </si>
  <si>
    <t>260,23</t>
  </si>
  <si>
    <t>102037</t>
  </si>
  <si>
    <t>232,97</t>
  </si>
  <si>
    <t>102038</t>
  </si>
  <si>
    <t>217,69</t>
  </si>
  <si>
    <t>102039</t>
  </si>
  <si>
    <t>581,12</t>
  </si>
  <si>
    <t>102040</t>
  </si>
  <si>
    <t>480,26</t>
  </si>
  <si>
    <t>102041</t>
  </si>
  <si>
    <t>345,23</t>
  </si>
  <si>
    <t>102042</t>
  </si>
  <si>
    <t>308,74</t>
  </si>
  <si>
    <t>102043</t>
  </si>
  <si>
    <t>265,26</t>
  </si>
  <si>
    <t>102044</t>
  </si>
  <si>
    <t>239,17</t>
  </si>
  <si>
    <t>102045</t>
  </si>
  <si>
    <t>223,51</t>
  </si>
  <si>
    <t>102046</t>
  </si>
  <si>
    <t>636,09</t>
  </si>
  <si>
    <t>102047</t>
  </si>
  <si>
    <t>537,97</t>
  </si>
  <si>
    <t>102048</t>
  </si>
  <si>
    <t>327,14</t>
  </si>
  <si>
    <t>102049</t>
  </si>
  <si>
    <t>102050</t>
  </si>
  <si>
    <t>249,46</t>
  </si>
  <si>
    <t>102051</t>
  </si>
  <si>
    <t>222,26</t>
  </si>
  <si>
    <t>102052</t>
  </si>
  <si>
    <t>207,01</t>
  </si>
  <si>
    <t>102059</t>
  </si>
  <si>
    <t>537,79</t>
  </si>
  <si>
    <t>102060</t>
  </si>
  <si>
    <t>448,17</t>
  </si>
  <si>
    <t>102061</t>
  </si>
  <si>
    <t>317,15</t>
  </si>
  <si>
    <t>102062</t>
  </si>
  <si>
    <t>290,65</t>
  </si>
  <si>
    <t>102063</t>
  </si>
  <si>
    <t>248,95</t>
  </si>
  <si>
    <t>102064</t>
  </si>
  <si>
    <t>222,88</t>
  </si>
  <si>
    <t>102065</t>
  </si>
  <si>
    <t>208,34</t>
  </si>
  <si>
    <t>102066</t>
  </si>
  <si>
    <t>564,42</t>
  </si>
  <si>
    <t>102067</t>
  </si>
  <si>
    <t>479,45</t>
  </si>
  <si>
    <t>102068</t>
  </si>
  <si>
    <t>297,51</t>
  </si>
  <si>
    <t>102069</t>
  </si>
  <si>
    <t>269,88</t>
  </si>
  <si>
    <t>102070</t>
  </si>
  <si>
    <t>233,68</t>
  </si>
  <si>
    <t>102071</t>
  </si>
  <si>
    <t>208,70</t>
  </si>
  <si>
    <t>102072</t>
  </si>
  <si>
    <t>198,30</t>
  </si>
  <si>
    <t>102073</t>
  </si>
  <si>
    <t>3.893,94</t>
  </si>
  <si>
    <t>102074</t>
  </si>
  <si>
    <t>4.644,05</t>
  </si>
  <si>
    <t>102075</t>
  </si>
  <si>
    <t>4.818,72</t>
  </si>
  <si>
    <t>102076</t>
  </si>
  <si>
    <t>4.914,46</t>
  </si>
  <si>
    <t>102077</t>
  </si>
  <si>
    <t>5.429,30</t>
  </si>
  <si>
    <t>102078</t>
  </si>
  <si>
    <t>5.547,14</t>
  </si>
  <si>
    <t>102079</t>
  </si>
  <si>
    <t>5.320,24</t>
  </si>
  <si>
    <t>102080</t>
  </si>
  <si>
    <t>4.609,43</t>
  </si>
  <si>
    <t>102086</t>
  </si>
  <si>
    <t>182,27</t>
  </si>
  <si>
    <t>102087</t>
  </si>
  <si>
    <t>147,24</t>
  </si>
  <si>
    <t>102088</t>
  </si>
  <si>
    <t>244,97</t>
  </si>
  <si>
    <t>102089</t>
  </si>
  <si>
    <t>172,37</t>
  </si>
  <si>
    <t>102090</t>
  </si>
  <si>
    <t>132,63</t>
  </si>
  <si>
    <t>102091</t>
  </si>
  <si>
    <t>285,80</t>
  </si>
  <si>
    <t>103760</t>
  </si>
  <si>
    <t>123,44</t>
  </si>
  <si>
    <t>103761</t>
  </si>
  <si>
    <t>85,95</t>
  </si>
  <si>
    <t>103762</t>
  </si>
  <si>
    <t>103763</t>
  </si>
  <si>
    <t>66,03</t>
  </si>
  <si>
    <t>104925</t>
  </si>
  <si>
    <t>162,21</t>
  </si>
  <si>
    <t>104926</t>
  </si>
  <si>
    <t>104927</t>
  </si>
  <si>
    <t>104928</t>
  </si>
  <si>
    <t>161,41</t>
  </si>
  <si>
    <t>104929</t>
  </si>
  <si>
    <t>100,94</t>
  </si>
  <si>
    <t>105403</t>
  </si>
  <si>
    <t>167,19</t>
  </si>
  <si>
    <t>105406</t>
  </si>
  <si>
    <t>209,37</t>
  </si>
  <si>
    <t>89996</t>
  </si>
  <si>
    <t>89997</t>
  </si>
  <si>
    <t>89998</t>
  </si>
  <si>
    <t>89999</t>
  </si>
  <si>
    <t>90000</t>
  </si>
  <si>
    <t>13,93</t>
  </si>
  <si>
    <t>91593</t>
  </si>
  <si>
    <t>10,94</t>
  </si>
  <si>
    <t>91594</t>
  </si>
  <si>
    <t>91595</t>
  </si>
  <si>
    <t>12,47</t>
  </si>
  <si>
    <t>91596</t>
  </si>
  <si>
    <t>91597</t>
  </si>
  <si>
    <t>91598</t>
  </si>
  <si>
    <t>11,28</t>
  </si>
  <si>
    <t>91599</t>
  </si>
  <si>
    <t>8,72</t>
  </si>
  <si>
    <t>91600</t>
  </si>
  <si>
    <t>91601</t>
  </si>
  <si>
    <t>12,60</t>
  </si>
  <si>
    <t>91602</t>
  </si>
  <si>
    <t>91603</t>
  </si>
  <si>
    <t>10,63</t>
  </si>
  <si>
    <t>92759</t>
  </si>
  <si>
    <t>15,24</t>
  </si>
  <si>
    <t>92760</t>
  </si>
  <si>
    <t>13,83</t>
  </si>
  <si>
    <t>92761</t>
  </si>
  <si>
    <t>12,62</t>
  </si>
  <si>
    <t>92762</t>
  </si>
  <si>
    <t>11,05</t>
  </si>
  <si>
    <t>92763</t>
  </si>
  <si>
    <t>92764</t>
  </si>
  <si>
    <t>92765</t>
  </si>
  <si>
    <t>9,89</t>
  </si>
  <si>
    <t>92766</t>
  </si>
  <si>
    <t>92767</t>
  </si>
  <si>
    <t>16,95</t>
  </si>
  <si>
    <t>92768</t>
  </si>
  <si>
    <t>14,50</t>
  </si>
  <si>
    <t>92769</t>
  </si>
  <si>
    <t>92770</t>
  </si>
  <si>
    <t>92771</t>
  </si>
  <si>
    <t>10,47</t>
  </si>
  <si>
    <t>92772</t>
  </si>
  <si>
    <t>92773</t>
  </si>
  <si>
    <t>92774</t>
  </si>
  <si>
    <t>92798</t>
  </si>
  <si>
    <t>8,61</t>
  </si>
  <si>
    <t>92799</t>
  </si>
  <si>
    <t>92800</t>
  </si>
  <si>
    <t>9,99</t>
  </si>
  <si>
    <t>92801</t>
  </si>
  <si>
    <t>92802</t>
  </si>
  <si>
    <t>92803</t>
  </si>
  <si>
    <t>92804</t>
  </si>
  <si>
    <t>92805</t>
  </si>
  <si>
    <t>92806</t>
  </si>
  <si>
    <t>92875</t>
  </si>
  <si>
    <t>9,41</t>
  </si>
  <si>
    <t>92876</t>
  </si>
  <si>
    <t>92877</t>
  </si>
  <si>
    <t>9,49</t>
  </si>
  <si>
    <t>92878</t>
  </si>
  <si>
    <t>92879</t>
  </si>
  <si>
    <t>92880</t>
  </si>
  <si>
    <t>9,30</t>
  </si>
  <si>
    <t>92881</t>
  </si>
  <si>
    <t>92882</t>
  </si>
  <si>
    <t>92883</t>
  </si>
  <si>
    <t>92884</t>
  </si>
  <si>
    <t>12,39</t>
  </si>
  <si>
    <t>92885</t>
  </si>
  <si>
    <t>92886</t>
  </si>
  <si>
    <t>10,85</t>
  </si>
  <si>
    <t>92887</t>
  </si>
  <si>
    <t>10,65</t>
  </si>
  <si>
    <t>92888</t>
  </si>
  <si>
    <t>10,30</t>
  </si>
  <si>
    <t>92915</t>
  </si>
  <si>
    <t>92916</t>
  </si>
  <si>
    <t>16,43</t>
  </si>
  <si>
    <t>92917</t>
  </si>
  <si>
    <t>92919</t>
  </si>
  <si>
    <t>92921</t>
  </si>
  <si>
    <t>92922</t>
  </si>
  <si>
    <t>92923</t>
  </si>
  <si>
    <t>92924</t>
  </si>
  <si>
    <t>10,13</t>
  </si>
  <si>
    <t>95448</t>
  </si>
  <si>
    <t>9,44</t>
  </si>
  <si>
    <t>95576</t>
  </si>
  <si>
    <t>95577</t>
  </si>
  <si>
    <t>95578</t>
  </si>
  <si>
    <t>95579</t>
  </si>
  <si>
    <t>95580</t>
  </si>
  <si>
    <t>9,50</t>
  </si>
  <si>
    <t>95581</t>
  </si>
  <si>
    <t>95582</t>
  </si>
  <si>
    <t>95583</t>
  </si>
  <si>
    <t>95584</t>
  </si>
  <si>
    <t>14,83</t>
  </si>
  <si>
    <t>95592</t>
  </si>
  <si>
    <t>95593</t>
  </si>
  <si>
    <t>95943</t>
  </si>
  <si>
    <t>95944</t>
  </si>
  <si>
    <t>22,65</t>
  </si>
  <si>
    <t>95945</t>
  </si>
  <si>
    <t>17,42</t>
  </si>
  <si>
    <t>95946</t>
  </si>
  <si>
    <t>95947</t>
  </si>
  <si>
    <t>9,84</t>
  </si>
  <si>
    <t>95948</t>
  </si>
  <si>
    <t>96544</t>
  </si>
  <si>
    <t>96545</t>
  </si>
  <si>
    <t>17,38</t>
  </si>
  <si>
    <t>96546</t>
  </si>
  <si>
    <t>100064</t>
  </si>
  <si>
    <t>100066</t>
  </si>
  <si>
    <t>11,10</t>
  </si>
  <si>
    <t>100067</t>
  </si>
  <si>
    <t>12,57</t>
  </si>
  <si>
    <t>100068</t>
  </si>
  <si>
    <t>102920</t>
  </si>
  <si>
    <t>8,26</t>
  </si>
  <si>
    <t>102921</t>
  </si>
  <si>
    <t>7,86</t>
  </si>
  <si>
    <t>102922</t>
  </si>
  <si>
    <t>102923</t>
  </si>
  <si>
    <t>7,58</t>
  </si>
  <si>
    <t>103088</t>
  </si>
  <si>
    <t>104104</t>
  </si>
  <si>
    <t>104105</t>
  </si>
  <si>
    <t>104106</t>
  </si>
  <si>
    <t>104107</t>
  </si>
  <si>
    <t>104108</t>
  </si>
  <si>
    <t>13,36</t>
  </si>
  <si>
    <t>104109</t>
  </si>
  <si>
    <t>16,96</t>
  </si>
  <si>
    <t>104110</t>
  </si>
  <si>
    <t>104111</t>
  </si>
  <si>
    <t>104915</t>
  </si>
  <si>
    <t>104917</t>
  </si>
  <si>
    <t>16,72</t>
  </si>
  <si>
    <t>104918</t>
  </si>
  <si>
    <t>15,10</t>
  </si>
  <si>
    <t>104919</t>
  </si>
  <si>
    <t>13,25</t>
  </si>
  <si>
    <t>104920</t>
  </si>
  <si>
    <t>104921</t>
  </si>
  <si>
    <t>10,34</t>
  </si>
  <si>
    <t>104922</t>
  </si>
  <si>
    <t>11,14</t>
  </si>
  <si>
    <t>89993</t>
  </si>
  <si>
    <t>1.104,78</t>
  </si>
  <si>
    <t>89994</t>
  </si>
  <si>
    <t>915,07</t>
  </si>
  <si>
    <t>89995</t>
  </si>
  <si>
    <t>1.056,26</t>
  </si>
  <si>
    <t>90278</t>
  </si>
  <si>
    <t>489,00</t>
  </si>
  <si>
    <t>90279</t>
  </si>
  <si>
    <t>539,14</t>
  </si>
  <si>
    <t>90280</t>
  </si>
  <si>
    <t>593,02</t>
  </si>
  <si>
    <t>90281</t>
  </si>
  <si>
    <t>680,55</t>
  </si>
  <si>
    <t>90282</t>
  </si>
  <si>
    <t>480,18</t>
  </si>
  <si>
    <t>90283</t>
  </si>
  <si>
    <t>530,75</t>
  </si>
  <si>
    <t>90284</t>
  </si>
  <si>
    <t>588,17</t>
  </si>
  <si>
    <t>90285</t>
  </si>
  <si>
    <t>682,72</t>
  </si>
  <si>
    <t>94962</t>
  </si>
  <si>
    <t>393,04</t>
  </si>
  <si>
    <t>94963</t>
  </si>
  <si>
    <t>430,51</t>
  </si>
  <si>
    <t>94964</t>
  </si>
  <si>
    <t>468,87</t>
  </si>
  <si>
    <t>94965</t>
  </si>
  <si>
    <t>481,00</t>
  </si>
  <si>
    <t>94966</t>
  </si>
  <si>
    <t>495,55</t>
  </si>
  <si>
    <t>94967</t>
  </si>
  <si>
    <t>562,52</t>
  </si>
  <si>
    <t>94968</t>
  </si>
  <si>
    <t>385,85</t>
  </si>
  <si>
    <t>94969</t>
  </si>
  <si>
    <t>419,47</t>
  </si>
  <si>
    <t>94970</t>
  </si>
  <si>
    <t>448,52</t>
  </si>
  <si>
    <t>94971</t>
  </si>
  <si>
    <t>469,30</t>
  </si>
  <si>
    <t>94972</t>
  </si>
  <si>
    <t>483,91</t>
  </si>
  <si>
    <t>94973</t>
  </si>
  <si>
    <t>547,85</t>
  </si>
  <si>
    <t>94974</t>
  </si>
  <si>
    <t>463,23</t>
  </si>
  <si>
    <t>94975</t>
  </si>
  <si>
    <t>495,78</t>
  </si>
  <si>
    <t>96555</t>
  </si>
  <si>
    <t>731,09</t>
  </si>
  <si>
    <t>96556</t>
  </si>
  <si>
    <t>922,88</t>
  </si>
  <si>
    <t>96557</t>
  </si>
  <si>
    <t>646,66</t>
  </si>
  <si>
    <t>96558</t>
  </si>
  <si>
    <t>681,74</t>
  </si>
  <si>
    <t>99235</t>
  </si>
  <si>
    <t>589,95</t>
  </si>
  <si>
    <t>99431</t>
  </si>
  <si>
    <t>661,08</t>
  </si>
  <si>
    <t>99432</t>
  </si>
  <si>
    <t>645,69</t>
  </si>
  <si>
    <t>99433</t>
  </si>
  <si>
    <t>706,01</t>
  </si>
  <si>
    <t>99434</t>
  </si>
  <si>
    <t>665,78</t>
  </si>
  <si>
    <t>99435</t>
  </si>
  <si>
    <t>649,05</t>
  </si>
  <si>
    <t>99436</t>
  </si>
  <si>
    <t>732,81</t>
  </si>
  <si>
    <t>99437</t>
  </si>
  <si>
    <t>638,02</t>
  </si>
  <si>
    <t>99438</t>
  </si>
  <si>
    <t>629,13</t>
  </si>
  <si>
    <t>99439</t>
  </si>
  <si>
    <t>653,52</t>
  </si>
  <si>
    <t>102473</t>
  </si>
  <si>
    <t>488,08</t>
  </si>
  <si>
    <t>102474</t>
  </si>
  <si>
    <t>524,07</t>
  </si>
  <si>
    <t>102475</t>
  </si>
  <si>
    <t>566,17</t>
  </si>
  <si>
    <t>102476</t>
  </si>
  <si>
    <t>576,72</t>
  </si>
  <si>
    <t>102477</t>
  </si>
  <si>
    <t>611,08</t>
  </si>
  <si>
    <t>102478</t>
  </si>
  <si>
    <t>654,32</t>
  </si>
  <si>
    <t>102479</t>
  </si>
  <si>
    <t>481,01</t>
  </si>
  <si>
    <t>102480</t>
  </si>
  <si>
    <t>513,30</t>
  </si>
  <si>
    <t>102481</t>
  </si>
  <si>
    <t>545,78</t>
  </si>
  <si>
    <t>102482</t>
  </si>
  <si>
    <t>569,70</t>
  </si>
  <si>
    <t>102483</t>
  </si>
  <si>
    <t>597,37</t>
  </si>
  <si>
    <t>102484</t>
  </si>
  <si>
    <t>650,07</t>
  </si>
  <si>
    <t>102485</t>
  </si>
  <si>
    <t>559,30</t>
  </si>
  <si>
    <t>102486</t>
  </si>
  <si>
    <t>589,24</t>
  </si>
  <si>
    <t>102487</t>
  </si>
  <si>
    <t>616,16</t>
  </si>
  <si>
    <t>103183</t>
  </si>
  <si>
    <t>746,87</t>
  </si>
  <si>
    <t>103184</t>
  </si>
  <si>
    <t>616,91</t>
  </si>
  <si>
    <t>103669</t>
  </si>
  <si>
    <t>958,79</t>
  </si>
  <si>
    <t>103670</t>
  </si>
  <si>
    <t>386,12</t>
  </si>
  <si>
    <t>103671</t>
  </si>
  <si>
    <t>635,27</t>
  </si>
  <si>
    <t>103672</t>
  </si>
  <si>
    <t>593,71</t>
  </si>
  <si>
    <t>103673</t>
  </si>
  <si>
    <t>103674</t>
  </si>
  <si>
    <t>620,71</t>
  </si>
  <si>
    <t>103675</t>
  </si>
  <si>
    <t>594,86</t>
  </si>
  <si>
    <t>103676</t>
  </si>
  <si>
    <t>1.031,15</t>
  </si>
  <si>
    <t>103677</t>
  </si>
  <si>
    <t>810,32</t>
  </si>
  <si>
    <t>103678</t>
  </si>
  <si>
    <t>907,17</t>
  </si>
  <si>
    <t>103679</t>
  </si>
  <si>
    <t>755,25</t>
  </si>
  <si>
    <t>103680</t>
  </si>
  <si>
    <t>819,17</t>
  </si>
  <si>
    <t>103681</t>
  </si>
  <si>
    <t>669,71</t>
  </si>
  <si>
    <t>103682</t>
  </si>
  <si>
    <t>981,76</t>
  </si>
  <si>
    <t>103683</t>
  </si>
  <si>
    <t>1.356,31</t>
  </si>
  <si>
    <t>103684</t>
  </si>
  <si>
    <t>617,22</t>
  </si>
  <si>
    <t>103685</t>
  </si>
  <si>
    <t>600,89</t>
  </si>
  <si>
    <t>103686</t>
  </si>
  <si>
    <t>680,37</t>
  </si>
  <si>
    <t>103687</t>
  </si>
  <si>
    <t>1.119,16</t>
  </si>
  <si>
    <t>103688</t>
  </si>
  <si>
    <t>802,05</t>
  </si>
  <si>
    <t>104916</t>
  </si>
  <si>
    <t>18,67</t>
  </si>
  <si>
    <t>104923</t>
  </si>
  <si>
    <t>797,11</t>
  </si>
  <si>
    <t>104924</t>
  </si>
  <si>
    <t>670,14</t>
  </si>
  <si>
    <t>101963</t>
  </si>
  <si>
    <t>188,30</t>
  </si>
  <si>
    <t>101964</t>
  </si>
  <si>
    <t>176,40</t>
  </si>
  <si>
    <t>101165</t>
  </si>
  <si>
    <t>994,31</t>
  </si>
  <si>
    <t>101166</t>
  </si>
  <si>
    <t>736,35</t>
  </si>
  <si>
    <t>98575</t>
  </si>
  <si>
    <t>82,28</t>
  </si>
  <si>
    <t>98576</t>
  </si>
  <si>
    <t>24,80</t>
  </si>
  <si>
    <t>98577</t>
  </si>
  <si>
    <t>58,14</t>
  </si>
  <si>
    <t>93184</t>
  </si>
  <si>
    <t>29,45</t>
  </si>
  <si>
    <t>93187</t>
  </si>
  <si>
    <t>93191</t>
  </si>
  <si>
    <t>69,86</t>
  </si>
  <si>
    <t>93194</t>
  </si>
  <si>
    <t>28,61</t>
  </si>
  <si>
    <t>93197</t>
  </si>
  <si>
    <t>60,27</t>
  </si>
  <si>
    <t>93199</t>
  </si>
  <si>
    <t>49,10</t>
  </si>
  <si>
    <t>93200</t>
  </si>
  <si>
    <t>14,25</t>
  </si>
  <si>
    <t>93202</t>
  </si>
  <si>
    <t>33,18</t>
  </si>
  <si>
    <t>93203</t>
  </si>
  <si>
    <t>13,37</t>
  </si>
  <si>
    <t>93205</t>
  </si>
  <si>
    <t>62,24</t>
  </si>
  <si>
    <t>105021</t>
  </si>
  <si>
    <t>25,66</t>
  </si>
  <si>
    <t>105022</t>
  </si>
  <si>
    <t>22,61</t>
  </si>
  <si>
    <t>105023</t>
  </si>
  <si>
    <t>70,16</t>
  </si>
  <si>
    <t>105024</t>
  </si>
  <si>
    <t>57,50</t>
  </si>
  <si>
    <t>105025</t>
  </si>
  <si>
    <t>57,60</t>
  </si>
  <si>
    <t>105026</t>
  </si>
  <si>
    <t>105027</t>
  </si>
  <si>
    <t>105028</t>
  </si>
  <si>
    <t>105029</t>
  </si>
  <si>
    <t>52,02</t>
  </si>
  <si>
    <t>105030</t>
  </si>
  <si>
    <t>105031</t>
  </si>
  <si>
    <t>45,13</t>
  </si>
  <si>
    <t>105032</t>
  </si>
  <si>
    <t>105033</t>
  </si>
  <si>
    <t>105034</t>
  </si>
  <si>
    <t>40,96</t>
  </si>
  <si>
    <t>105035</t>
  </si>
  <si>
    <t>76,35</t>
  </si>
  <si>
    <t>105036</t>
  </si>
  <si>
    <t>55,07</t>
  </si>
  <si>
    <t>105037</t>
  </si>
  <si>
    <t>105038</t>
  </si>
  <si>
    <t>76,11</t>
  </si>
  <si>
    <t>105039</t>
  </si>
  <si>
    <t>54,80</t>
  </si>
  <si>
    <t>105040</t>
  </si>
  <si>
    <t>37,10</t>
  </si>
  <si>
    <t>97733</t>
  </si>
  <si>
    <t>3.924,73</t>
  </si>
  <si>
    <t>97734</t>
  </si>
  <si>
    <t>3.453,61</t>
  </si>
  <si>
    <t>97735</t>
  </si>
  <si>
    <t>2.774,28</t>
  </si>
  <si>
    <t>97736</t>
  </si>
  <si>
    <t>1.565,95</t>
  </si>
  <si>
    <t>97737</t>
  </si>
  <si>
    <t>3.586,50</t>
  </si>
  <si>
    <t>97738</t>
  </si>
  <si>
    <t>4.410,15</t>
  </si>
  <si>
    <t>97739</t>
  </si>
  <si>
    <t>3.159,71</t>
  </si>
  <si>
    <t>97740</t>
  </si>
  <si>
    <t>2.110,46</t>
  </si>
  <si>
    <t>98615</t>
  </si>
  <si>
    <t>150,18</t>
  </si>
  <si>
    <t>98616</t>
  </si>
  <si>
    <t>114,59</t>
  </si>
  <si>
    <t>98617</t>
  </si>
  <si>
    <t>104,41</t>
  </si>
  <si>
    <t>98618</t>
  </si>
  <si>
    <t>144,15</t>
  </si>
  <si>
    <t>98619</t>
  </si>
  <si>
    <t>128,77</t>
  </si>
  <si>
    <t>98620</t>
  </si>
  <si>
    <t>121,02</t>
  </si>
  <si>
    <t>98621</t>
  </si>
  <si>
    <t>98622</t>
  </si>
  <si>
    <t>147,79</t>
  </si>
  <si>
    <t>98623</t>
  </si>
  <si>
    <t>141,54</t>
  </si>
  <si>
    <t>98624</t>
  </si>
  <si>
    <t>178,38</t>
  </si>
  <si>
    <t>98625</t>
  </si>
  <si>
    <t>167,98</t>
  </si>
  <si>
    <t>98626</t>
  </si>
  <si>
    <t>162,66</t>
  </si>
  <si>
    <t>98655</t>
  </si>
  <si>
    <t>708,16</t>
  </si>
  <si>
    <t>98656</t>
  </si>
  <si>
    <t>718,64</t>
  </si>
  <si>
    <t>98657</t>
  </si>
  <si>
    <t>729,13</t>
  </si>
  <si>
    <t>98658</t>
  </si>
  <si>
    <t>739,62</t>
  </si>
  <si>
    <t>98659</t>
  </si>
  <si>
    <t>760,58</t>
  </si>
  <si>
    <t>98746</t>
  </si>
  <si>
    <t>80,24</t>
  </si>
  <si>
    <t>98749</t>
  </si>
  <si>
    <t>93,94</t>
  </si>
  <si>
    <t>98750</t>
  </si>
  <si>
    <t>110,32</t>
  </si>
  <si>
    <t>98751</t>
  </si>
  <si>
    <t>153,02</t>
  </si>
  <si>
    <t>98752</t>
  </si>
  <si>
    <t>204,15</t>
  </si>
  <si>
    <t>98753</t>
  </si>
  <si>
    <t>267,51</t>
  </si>
  <si>
    <t>100763</t>
  </si>
  <si>
    <t>100764</t>
  </si>
  <si>
    <t>100765</t>
  </si>
  <si>
    <t>100766</t>
  </si>
  <si>
    <t>100767</t>
  </si>
  <si>
    <t>17,06</t>
  </si>
  <si>
    <t>100768</t>
  </si>
  <si>
    <t>100769</t>
  </si>
  <si>
    <t>23,08</t>
  </si>
  <si>
    <t>100770</t>
  </si>
  <si>
    <t>100771</t>
  </si>
  <si>
    <t>17,10</t>
  </si>
  <si>
    <t>100772</t>
  </si>
  <si>
    <t>100773</t>
  </si>
  <si>
    <t>19,37</t>
  </si>
  <si>
    <t>100774</t>
  </si>
  <si>
    <t>100775</t>
  </si>
  <si>
    <t>100776</t>
  </si>
  <si>
    <t>19,46</t>
  </si>
  <si>
    <t>100777</t>
  </si>
  <si>
    <t>100778</t>
  </si>
  <si>
    <t>103795</t>
  </si>
  <si>
    <t>90,17</t>
  </si>
  <si>
    <t>103796</t>
  </si>
  <si>
    <t>103797</t>
  </si>
  <si>
    <t>18,05</t>
  </si>
  <si>
    <t>103798</t>
  </si>
  <si>
    <t>605,73</t>
  </si>
  <si>
    <t>103799</t>
  </si>
  <si>
    <t>419,61</t>
  </si>
  <si>
    <t>103800</t>
  </si>
  <si>
    <t>527,04</t>
  </si>
  <si>
    <t>103801</t>
  </si>
  <si>
    <t>665,75</t>
  </si>
  <si>
    <t>103925</t>
  </si>
  <si>
    <t>1.731,85</t>
  </si>
  <si>
    <t>103926</t>
  </si>
  <si>
    <t>1.381,80</t>
  </si>
  <si>
    <t>103928</t>
  </si>
  <si>
    <t>103929</t>
  </si>
  <si>
    <t>1.226,51</t>
  </si>
  <si>
    <t>103930</t>
  </si>
  <si>
    <t>764,35</t>
  </si>
  <si>
    <t>103931</t>
  </si>
  <si>
    <t>569,24</t>
  </si>
  <si>
    <t>103932</t>
  </si>
  <si>
    <t>540,66</t>
  </si>
  <si>
    <t>103933</t>
  </si>
  <si>
    <t>1.515,93</t>
  </si>
  <si>
    <t>105041</t>
  </si>
  <si>
    <t>52,72</t>
  </si>
  <si>
    <t>105042</t>
  </si>
  <si>
    <t>73,30</t>
  </si>
  <si>
    <t>105045</t>
  </si>
  <si>
    <t>59,68</t>
  </si>
  <si>
    <t>105046</t>
  </si>
  <si>
    <t>105050</t>
  </si>
  <si>
    <t>218,19</t>
  </si>
  <si>
    <t>105053</t>
  </si>
  <si>
    <t>205,65</t>
  </si>
  <si>
    <t>105056</t>
  </si>
  <si>
    <t>299,85</t>
  </si>
  <si>
    <t>105058</t>
  </si>
  <si>
    <t>288,21</t>
  </si>
  <si>
    <t>105061</t>
  </si>
  <si>
    <t>105064</t>
  </si>
  <si>
    <t>91,17</t>
  </si>
  <si>
    <t>105068</t>
  </si>
  <si>
    <t>175,19</t>
  </si>
  <si>
    <t>105071</t>
  </si>
  <si>
    <t>158,85</t>
  </si>
  <si>
    <t>105074</t>
  </si>
  <si>
    <t>105077</t>
  </si>
  <si>
    <t>253,64</t>
  </si>
  <si>
    <t>105080</t>
  </si>
  <si>
    <t>68,43</t>
  </si>
  <si>
    <t>105081</t>
  </si>
  <si>
    <t>79,27</t>
  </si>
  <si>
    <t>105082</t>
  </si>
  <si>
    <t>71,32</t>
  </si>
  <si>
    <t>105083</t>
  </si>
  <si>
    <t>80,59</t>
  </si>
  <si>
    <t>105084</t>
  </si>
  <si>
    <t>100,12</t>
  </si>
  <si>
    <t>105085</t>
  </si>
  <si>
    <t>105086</t>
  </si>
  <si>
    <t>93,25</t>
  </si>
  <si>
    <t>105087</t>
  </si>
  <si>
    <t>105088</t>
  </si>
  <si>
    <t>189,20</t>
  </si>
  <si>
    <t>105089</t>
  </si>
  <si>
    <t>174,71</t>
  </si>
  <si>
    <t>105090</t>
  </si>
  <si>
    <t>352,30</t>
  </si>
  <si>
    <t>105091</t>
  </si>
  <si>
    <t>138,35</t>
  </si>
  <si>
    <t>105092</t>
  </si>
  <si>
    <t>150,42</t>
  </si>
  <si>
    <t>105093</t>
  </si>
  <si>
    <t>152,97</t>
  </si>
  <si>
    <t>105095</t>
  </si>
  <si>
    <t>107,23</t>
  </si>
  <si>
    <t>105098</t>
  </si>
  <si>
    <t>105099</t>
  </si>
  <si>
    <t>105100</t>
  </si>
  <si>
    <t>125,41</t>
  </si>
  <si>
    <t>105101</t>
  </si>
  <si>
    <t>243,72</t>
  </si>
  <si>
    <t>105102</t>
  </si>
  <si>
    <t>334,95</t>
  </si>
  <si>
    <t>98562</t>
  </si>
  <si>
    <t>59,02</t>
  </si>
  <si>
    <t>98555</t>
  </si>
  <si>
    <t>37,39</t>
  </si>
  <si>
    <t>98556</t>
  </si>
  <si>
    <t>98558</t>
  </si>
  <si>
    <t>11,06</t>
  </si>
  <si>
    <t>98559</t>
  </si>
  <si>
    <t>5,74</t>
  </si>
  <si>
    <t>98546</t>
  </si>
  <si>
    <t>136,20</t>
  </si>
  <si>
    <t>98547</t>
  </si>
  <si>
    <t>229,33</t>
  </si>
  <si>
    <t>98553</t>
  </si>
  <si>
    <t>175,92</t>
  </si>
  <si>
    <t>98554</t>
  </si>
  <si>
    <t>52,53</t>
  </si>
  <si>
    <t>98557</t>
  </si>
  <si>
    <t>44,63</t>
  </si>
  <si>
    <t>98563</t>
  </si>
  <si>
    <t>43,07</t>
  </si>
  <si>
    <t>98564</t>
  </si>
  <si>
    <t>57,63</t>
  </si>
  <si>
    <t>98565</t>
  </si>
  <si>
    <t>61,72</t>
  </si>
  <si>
    <t>98566</t>
  </si>
  <si>
    <t>76,28</t>
  </si>
  <si>
    <t>98567</t>
  </si>
  <si>
    <t>79,52</t>
  </si>
  <si>
    <t>98568</t>
  </si>
  <si>
    <t>94,07</t>
  </si>
  <si>
    <t>98569</t>
  </si>
  <si>
    <t>98,17</t>
  </si>
  <si>
    <t>98570</t>
  </si>
  <si>
    <t>112,72</t>
  </si>
  <si>
    <t>98571</t>
  </si>
  <si>
    <t>49,31</t>
  </si>
  <si>
    <t>98572</t>
  </si>
  <si>
    <t>60,61</t>
  </si>
  <si>
    <t>98573</t>
  </si>
  <si>
    <t>74,43</t>
  </si>
  <si>
    <t>91831</t>
  </si>
  <si>
    <t>22,51</t>
  </si>
  <si>
    <t>91833</t>
  </si>
  <si>
    <t>23,29</t>
  </si>
  <si>
    <t>91834</t>
  </si>
  <si>
    <t>91835</t>
  </si>
  <si>
    <t>25,53</t>
  </si>
  <si>
    <t>91836</t>
  </si>
  <si>
    <t>27,18</t>
  </si>
  <si>
    <t>91837</t>
  </si>
  <si>
    <t>31,82</t>
  </si>
  <si>
    <t>91839</t>
  </si>
  <si>
    <t>91840</t>
  </si>
  <si>
    <t>91841</t>
  </si>
  <si>
    <t>26,36</t>
  </si>
  <si>
    <t>91843</t>
  </si>
  <si>
    <t>91845</t>
  </si>
  <si>
    <t>91847</t>
  </si>
  <si>
    <t>91849</t>
  </si>
  <si>
    <t>91850</t>
  </si>
  <si>
    <t>12,23</t>
  </si>
  <si>
    <t>91851</t>
  </si>
  <si>
    <t>91852</t>
  </si>
  <si>
    <t>91853</t>
  </si>
  <si>
    <t>12,24</t>
  </si>
  <si>
    <t>91854</t>
  </si>
  <si>
    <t>91855</t>
  </si>
  <si>
    <t>91856</t>
  </si>
  <si>
    <t>91857</t>
  </si>
  <si>
    <t>91859</t>
  </si>
  <si>
    <t>91860</t>
  </si>
  <si>
    <t>91861</t>
  </si>
  <si>
    <t>15,23</t>
  </si>
  <si>
    <t>91862</t>
  </si>
  <si>
    <t>91863</t>
  </si>
  <si>
    <t>14,62</t>
  </si>
  <si>
    <t>91864</t>
  </si>
  <si>
    <t>91865</t>
  </si>
  <si>
    <t>91866</t>
  </si>
  <si>
    <t>10,74</t>
  </si>
  <si>
    <t>91867</t>
  </si>
  <si>
    <t>12,99</t>
  </si>
  <si>
    <t>91868</t>
  </si>
  <si>
    <t>18,09</t>
  </si>
  <si>
    <t>91869</t>
  </si>
  <si>
    <t>23,03</t>
  </si>
  <si>
    <t>91870</t>
  </si>
  <si>
    <t>16,25</t>
  </si>
  <si>
    <t>91871</t>
  </si>
  <si>
    <t>91872</t>
  </si>
  <si>
    <t>23,60</t>
  </si>
  <si>
    <t>91873</t>
  </si>
  <si>
    <t>28,53</t>
  </si>
  <si>
    <t>93008</t>
  </si>
  <si>
    <t>93009</t>
  </si>
  <si>
    <t>35,60</t>
  </si>
  <si>
    <t>93010</t>
  </si>
  <si>
    <t>49,67</t>
  </si>
  <si>
    <t>93011</t>
  </si>
  <si>
    <t>60,79</t>
  </si>
  <si>
    <t>93012</t>
  </si>
  <si>
    <t>92,02</t>
  </si>
  <si>
    <t>95726</t>
  </si>
  <si>
    <t>95727</t>
  </si>
  <si>
    <t>25,86</t>
  </si>
  <si>
    <t>95728</t>
  </si>
  <si>
    <t>33,49</t>
  </si>
  <si>
    <t>97667</t>
  </si>
  <si>
    <t>97668</t>
  </si>
  <si>
    <t>97669</t>
  </si>
  <si>
    <t>97670</t>
  </si>
  <si>
    <t>28,52</t>
  </si>
  <si>
    <t>91874</t>
  </si>
  <si>
    <t>91875</t>
  </si>
  <si>
    <t>10,80</t>
  </si>
  <si>
    <t>91876</t>
  </si>
  <si>
    <t>12,98</t>
  </si>
  <si>
    <t>91877</t>
  </si>
  <si>
    <t>91878</t>
  </si>
  <si>
    <t>7,26</t>
  </si>
  <si>
    <t>91879</t>
  </si>
  <si>
    <t>91880</t>
  </si>
  <si>
    <t>91881</t>
  </si>
  <si>
    <t>14,04</t>
  </si>
  <si>
    <t>91882</t>
  </si>
  <si>
    <t>13,22</t>
  </si>
  <si>
    <t>91884</t>
  </si>
  <si>
    <t>91885</t>
  </si>
  <si>
    <t>91886</t>
  </si>
  <si>
    <t>19,86</t>
  </si>
  <si>
    <t>91887</t>
  </si>
  <si>
    <t>91889</t>
  </si>
  <si>
    <t>91890</t>
  </si>
  <si>
    <t>91892</t>
  </si>
  <si>
    <t>20,25</t>
  </si>
  <si>
    <t>91893</t>
  </si>
  <si>
    <t>21,77</t>
  </si>
  <si>
    <t>91895</t>
  </si>
  <si>
    <t>24,51</t>
  </si>
  <si>
    <t>91896</t>
  </si>
  <si>
    <t>25,05</t>
  </si>
  <si>
    <t>91898</t>
  </si>
  <si>
    <t>27,99</t>
  </si>
  <si>
    <t>91899</t>
  </si>
  <si>
    <t>91901</t>
  </si>
  <si>
    <t>12,55</t>
  </si>
  <si>
    <t>91902</t>
  </si>
  <si>
    <t>91904</t>
  </si>
  <si>
    <t>91905</t>
  </si>
  <si>
    <t>18,83</t>
  </si>
  <si>
    <t>91907</t>
  </si>
  <si>
    <t>91908</t>
  </si>
  <si>
    <t>91910</t>
  </si>
  <si>
    <t>25,10</t>
  </si>
  <si>
    <t>91911</t>
  </si>
  <si>
    <t>21,92</t>
  </si>
  <si>
    <t>91913</t>
  </si>
  <si>
    <t>21,52</t>
  </si>
  <si>
    <t>91914</t>
  </si>
  <si>
    <t>23,51</t>
  </si>
  <si>
    <t>91916</t>
  </si>
  <si>
    <t>26,20</t>
  </si>
  <si>
    <t>91917</t>
  </si>
  <si>
    <t>27,67</t>
  </si>
  <si>
    <t>91919</t>
  </si>
  <si>
    <t>91920</t>
  </si>
  <si>
    <t>91922</t>
  </si>
  <si>
    <t>33,81</t>
  </si>
  <si>
    <t>93013</t>
  </si>
  <si>
    <t>93014</t>
  </si>
  <si>
    <t>24,31</t>
  </si>
  <si>
    <t>93015</t>
  </si>
  <si>
    <t>36,31</t>
  </si>
  <si>
    <t>93016</t>
  </si>
  <si>
    <t>43,93</t>
  </si>
  <si>
    <t>93017</t>
  </si>
  <si>
    <t>93018</t>
  </si>
  <si>
    <t>30,32</t>
  </si>
  <si>
    <t>93020</t>
  </si>
  <si>
    <t>38,57</t>
  </si>
  <si>
    <t>93022</t>
  </si>
  <si>
    <t>63,30</t>
  </si>
  <si>
    <t>93024</t>
  </si>
  <si>
    <t>66,73</t>
  </si>
  <si>
    <t>93026</t>
  </si>
  <si>
    <t>107,85</t>
  </si>
  <si>
    <t>97559</t>
  </si>
  <si>
    <t>97562</t>
  </si>
  <si>
    <t>97564</t>
  </si>
  <si>
    <t>23,21</t>
  </si>
  <si>
    <t>104395</t>
  </si>
  <si>
    <t>27,73</t>
  </si>
  <si>
    <t>91924</t>
  </si>
  <si>
    <t>91925</t>
  </si>
  <si>
    <t>91926</t>
  </si>
  <si>
    <t>91927</t>
  </si>
  <si>
    <t>91928</t>
  </si>
  <si>
    <t>7,19</t>
  </si>
  <si>
    <t>91929</t>
  </si>
  <si>
    <t>91930</t>
  </si>
  <si>
    <t>91931</t>
  </si>
  <si>
    <t>10,71</t>
  </si>
  <si>
    <t>91932</t>
  </si>
  <si>
    <t>91933</t>
  </si>
  <si>
    <t>17,04</t>
  </si>
  <si>
    <t>91934</t>
  </si>
  <si>
    <t>91935</t>
  </si>
  <si>
    <t>26,64</t>
  </si>
  <si>
    <t>92979</t>
  </si>
  <si>
    <t>92980</t>
  </si>
  <si>
    <t>92981</t>
  </si>
  <si>
    <t>15,65</t>
  </si>
  <si>
    <t>92982</t>
  </si>
  <si>
    <t>16,58</t>
  </si>
  <si>
    <t>92984</t>
  </si>
  <si>
    <t>28,12</t>
  </si>
  <si>
    <t>92986</t>
  </si>
  <si>
    <t>38,65</t>
  </si>
  <si>
    <t>92988</t>
  </si>
  <si>
    <t>92990</t>
  </si>
  <si>
    <t>77,00</t>
  </si>
  <si>
    <t>92992</t>
  </si>
  <si>
    <t>99,44</t>
  </si>
  <si>
    <t>92994</t>
  </si>
  <si>
    <t>129,00</t>
  </si>
  <si>
    <t>92996</t>
  </si>
  <si>
    <t>156,00</t>
  </si>
  <si>
    <t>92998</t>
  </si>
  <si>
    <t>191,06</t>
  </si>
  <si>
    <t>93000</t>
  </si>
  <si>
    <t>252,68</t>
  </si>
  <si>
    <t>93002</t>
  </si>
  <si>
    <t>326,41</t>
  </si>
  <si>
    <t>101884</t>
  </si>
  <si>
    <t>101885</t>
  </si>
  <si>
    <t>101886</t>
  </si>
  <si>
    <t>101887</t>
  </si>
  <si>
    <t>16,19</t>
  </si>
  <si>
    <t>101888</t>
  </si>
  <si>
    <t>23,92</t>
  </si>
  <si>
    <t>101889</t>
  </si>
  <si>
    <t>91936</t>
  </si>
  <si>
    <t>23,26</t>
  </si>
  <si>
    <t>91937</t>
  </si>
  <si>
    <t>91939</t>
  </si>
  <si>
    <t>40,69</t>
  </si>
  <si>
    <t>91940</t>
  </si>
  <si>
    <t>91941</t>
  </si>
  <si>
    <t>91942</t>
  </si>
  <si>
    <t>45,38</t>
  </si>
  <si>
    <t>91943</t>
  </si>
  <si>
    <t>27,43</t>
  </si>
  <si>
    <t>91944</t>
  </si>
  <si>
    <t>18,59</t>
  </si>
  <si>
    <t>92865</t>
  </si>
  <si>
    <t>17,54</t>
  </si>
  <si>
    <t>92866</t>
  </si>
  <si>
    <t>92867</t>
  </si>
  <si>
    <t>92868</t>
  </si>
  <si>
    <t>92869</t>
  </si>
  <si>
    <t>92870</t>
  </si>
  <si>
    <t>92871</t>
  </si>
  <si>
    <t>23,66</t>
  </si>
  <si>
    <t>92872</t>
  </si>
  <si>
    <t>95777</t>
  </si>
  <si>
    <t>95778</t>
  </si>
  <si>
    <t>34,81</t>
  </si>
  <si>
    <t>95779</t>
  </si>
  <si>
    <t>95780</t>
  </si>
  <si>
    <t>37,01</t>
  </si>
  <si>
    <t>95781</t>
  </si>
  <si>
    <t>95782</t>
  </si>
  <si>
    <t>39,49</t>
  </si>
  <si>
    <t>95785</t>
  </si>
  <si>
    <t>46,81</t>
  </si>
  <si>
    <t>95787</t>
  </si>
  <si>
    <t>35,02</t>
  </si>
  <si>
    <t>95789</t>
  </si>
  <si>
    <t>47,80</t>
  </si>
  <si>
    <t>95791</t>
  </si>
  <si>
    <t>66,52</t>
  </si>
  <si>
    <t>95795</t>
  </si>
  <si>
    <t>39,97</t>
  </si>
  <si>
    <t>95796</t>
  </si>
  <si>
    <t>56,20</t>
  </si>
  <si>
    <t>95797</t>
  </si>
  <si>
    <t>77,81</t>
  </si>
  <si>
    <t>95801</t>
  </si>
  <si>
    <t>47,83</t>
  </si>
  <si>
    <t>95802</t>
  </si>
  <si>
    <t>59,65</t>
  </si>
  <si>
    <t>95803</t>
  </si>
  <si>
    <t>86,83</t>
  </si>
  <si>
    <t>95804</t>
  </si>
  <si>
    <t>28,36</t>
  </si>
  <si>
    <t>95805</t>
  </si>
  <si>
    <t>95806</t>
  </si>
  <si>
    <t>32,99</t>
  </si>
  <si>
    <t>95807</t>
  </si>
  <si>
    <t>95808</t>
  </si>
  <si>
    <t>38,43</t>
  </si>
  <si>
    <t>95809</t>
  </si>
  <si>
    <t>47,91</t>
  </si>
  <si>
    <t>95810</t>
  </si>
  <si>
    <t>20,55</t>
  </si>
  <si>
    <t>95811</t>
  </si>
  <si>
    <t>95812</t>
  </si>
  <si>
    <t>35,03</t>
  </si>
  <si>
    <t>95813</t>
  </si>
  <si>
    <t>23,94</t>
  </si>
  <si>
    <t>95814</t>
  </si>
  <si>
    <t>30,62</t>
  </si>
  <si>
    <t>95815</t>
  </si>
  <si>
    <t>45,25</t>
  </si>
  <si>
    <t>95816</t>
  </si>
  <si>
    <t>40,53</t>
  </si>
  <si>
    <t>95817</t>
  </si>
  <si>
    <t>48,26</t>
  </si>
  <si>
    <t>95818</t>
  </si>
  <si>
    <t>67,09</t>
  </si>
  <si>
    <t>97881</t>
  </si>
  <si>
    <t>145,38</t>
  </si>
  <si>
    <t>97882</t>
  </si>
  <si>
    <t>229,67</t>
  </si>
  <si>
    <t>97883</t>
  </si>
  <si>
    <t>442,41</t>
  </si>
  <si>
    <t>97884</t>
  </si>
  <si>
    <t>867,55</t>
  </si>
  <si>
    <t>97885</t>
  </si>
  <si>
    <t>1.332,70</t>
  </si>
  <si>
    <t>97886</t>
  </si>
  <si>
    <t>190,12</t>
  </si>
  <si>
    <t>97887</t>
  </si>
  <si>
    <t>299,91</t>
  </si>
  <si>
    <t>97888</t>
  </si>
  <si>
    <t>576,53</t>
  </si>
  <si>
    <t>97889</t>
  </si>
  <si>
    <t>781,01</t>
  </si>
  <si>
    <t>97890</t>
  </si>
  <si>
    <t>870,58</t>
  </si>
  <si>
    <t>97891</t>
  </si>
  <si>
    <t>227,60</t>
  </si>
  <si>
    <t>97892</t>
  </si>
  <si>
    <t>423,65</t>
  </si>
  <si>
    <t>97893</t>
  </si>
  <si>
    <t>586,06</t>
  </si>
  <si>
    <t>97894</t>
  </si>
  <si>
    <t>634,33</t>
  </si>
  <si>
    <t>104396</t>
  </si>
  <si>
    <t>104397</t>
  </si>
  <si>
    <t>33,79</t>
  </si>
  <si>
    <t>104398</t>
  </si>
  <si>
    <t>33,41</t>
  </si>
  <si>
    <t>104399</t>
  </si>
  <si>
    <t>36,75</t>
  </si>
  <si>
    <t>104400</t>
  </si>
  <si>
    <t>47,19</t>
  </si>
  <si>
    <t>104401</t>
  </si>
  <si>
    <t>31,57</t>
  </si>
  <si>
    <t>104402</t>
  </si>
  <si>
    <t>33,24</t>
  </si>
  <si>
    <t>104403</t>
  </si>
  <si>
    <t>41,35</t>
  </si>
  <si>
    <t>104404</t>
  </si>
  <si>
    <t>42,95</t>
  </si>
  <si>
    <t>104405</t>
  </si>
  <si>
    <t>58,13</t>
  </si>
  <si>
    <t>93653</t>
  </si>
  <si>
    <t>93654</t>
  </si>
  <si>
    <t>93655</t>
  </si>
  <si>
    <t>93656</t>
  </si>
  <si>
    <t>93657</t>
  </si>
  <si>
    <t>93658</t>
  </si>
  <si>
    <t>93659</t>
  </si>
  <si>
    <t>93660</t>
  </si>
  <si>
    <t>61,60</t>
  </si>
  <si>
    <t>93661</t>
  </si>
  <si>
    <t>63,27</t>
  </si>
  <si>
    <t>93662</t>
  </si>
  <si>
    <t>93663</t>
  </si>
  <si>
    <t>93664</t>
  </si>
  <si>
    <t>70,31</t>
  </si>
  <si>
    <t>93665</t>
  </si>
  <si>
    <t>75,66</t>
  </si>
  <si>
    <t>93666</t>
  </si>
  <si>
    <t>93667</t>
  </si>
  <si>
    <t>77,39</t>
  </si>
  <si>
    <t>93668</t>
  </si>
  <si>
    <t>79,88</t>
  </si>
  <si>
    <t>93669</t>
  </si>
  <si>
    <t>93670</t>
  </si>
  <si>
    <t>93671</t>
  </si>
  <si>
    <t>90,46</t>
  </si>
  <si>
    <t>93672</t>
  </si>
  <si>
    <t>93673</t>
  </si>
  <si>
    <t>97359</t>
  </si>
  <si>
    <t>4.654,43</t>
  </si>
  <si>
    <t>97360</t>
  </si>
  <si>
    <t>8.965,87</t>
  </si>
  <si>
    <t>97361</t>
  </si>
  <si>
    <t>11.954,49</t>
  </si>
  <si>
    <t>97362</t>
  </si>
  <si>
    <t>1.479,29</t>
  </si>
  <si>
    <t>101875</t>
  </si>
  <si>
    <t>328,89</t>
  </si>
  <si>
    <t>101876</t>
  </si>
  <si>
    <t>104,78</t>
  </si>
  <si>
    <t>101877</t>
  </si>
  <si>
    <t>72,46</t>
  </si>
  <si>
    <t>101878</t>
  </si>
  <si>
    <t>475,79</t>
  </si>
  <si>
    <t>101879</t>
  </si>
  <si>
    <t>470,68</t>
  </si>
  <si>
    <t>101880</t>
  </si>
  <si>
    <t>543,11</t>
  </si>
  <si>
    <t>101881</t>
  </si>
  <si>
    <t>770,68</t>
  </si>
  <si>
    <t>101882</t>
  </si>
  <si>
    <t>1.084,22</t>
  </si>
  <si>
    <t>101883</t>
  </si>
  <si>
    <t>449,32</t>
  </si>
  <si>
    <t>101890</t>
  </si>
  <si>
    <t>101891</t>
  </si>
  <si>
    <t>101892</t>
  </si>
  <si>
    <t>78,22</t>
  </si>
  <si>
    <t>101893</t>
  </si>
  <si>
    <t>100,55</t>
  </si>
  <si>
    <t>101894</t>
  </si>
  <si>
    <t>178,46</t>
  </si>
  <si>
    <t>101895</t>
  </si>
  <si>
    <t>471,96</t>
  </si>
  <si>
    <t>101896</t>
  </si>
  <si>
    <t>697,91</t>
  </si>
  <si>
    <t>101897</t>
  </si>
  <si>
    <t>1.101,54</t>
  </si>
  <si>
    <t>101898</t>
  </si>
  <si>
    <t>1.465,43</t>
  </si>
  <si>
    <t>101899</t>
  </si>
  <si>
    <t>2.330,98</t>
  </si>
  <si>
    <t>101900</t>
  </si>
  <si>
    <t>4.838,01</t>
  </si>
  <si>
    <t>101901</t>
  </si>
  <si>
    <t>211,79</t>
  </si>
  <si>
    <t>101902</t>
  </si>
  <si>
    <t>261,51</t>
  </si>
  <si>
    <t>101903</t>
  </si>
  <si>
    <t>546,46</t>
  </si>
  <si>
    <t>101904</t>
  </si>
  <si>
    <t>2.015,69</t>
  </si>
  <si>
    <t>101938</t>
  </si>
  <si>
    <t>140,13</t>
  </si>
  <si>
    <t>101946</t>
  </si>
  <si>
    <t>210,10</t>
  </si>
  <si>
    <t>91945</t>
  </si>
  <si>
    <t>91946</t>
  </si>
  <si>
    <t>91947</t>
  </si>
  <si>
    <t>91949</t>
  </si>
  <si>
    <t>24,14</t>
  </si>
  <si>
    <t>91950</t>
  </si>
  <si>
    <t>19,33</t>
  </si>
  <si>
    <t>91951</t>
  </si>
  <si>
    <t>91952</t>
  </si>
  <si>
    <t>91953</t>
  </si>
  <si>
    <t>91954</t>
  </si>
  <si>
    <t>91955</t>
  </si>
  <si>
    <t>44,59</t>
  </si>
  <si>
    <t>91956</t>
  </si>
  <si>
    <t>91957</t>
  </si>
  <si>
    <t>63,51</t>
  </si>
  <si>
    <t>91958</t>
  </si>
  <si>
    <t>42,13</t>
  </si>
  <si>
    <t>91959</t>
  </si>
  <si>
    <t>55,59</t>
  </si>
  <si>
    <t>91960</t>
  </si>
  <si>
    <t>58,11</t>
  </si>
  <si>
    <t>91961</t>
  </si>
  <si>
    <t>71,57</t>
  </si>
  <si>
    <t>91962</t>
  </si>
  <si>
    <t>77,03</t>
  </si>
  <si>
    <t>91963</t>
  </si>
  <si>
    <t>90,49</t>
  </si>
  <si>
    <t>91964</t>
  </si>
  <si>
    <t>69,05</t>
  </si>
  <si>
    <t>91965</t>
  </si>
  <si>
    <t>82,51</t>
  </si>
  <si>
    <t>91966</t>
  </si>
  <si>
    <t>61,12</t>
  </si>
  <si>
    <t>91967</t>
  </si>
  <si>
    <t>74,58</t>
  </si>
  <si>
    <t>91968</t>
  </si>
  <si>
    <t>85,03</t>
  </si>
  <si>
    <t>91969</t>
  </si>
  <si>
    <t>98,49</t>
  </si>
  <si>
    <t>91970</t>
  </si>
  <si>
    <t>88,51</t>
  </si>
  <si>
    <t>91971</t>
  </si>
  <si>
    <t>107,84</t>
  </si>
  <si>
    <t>91972</t>
  </si>
  <si>
    <t>96,56</t>
  </si>
  <si>
    <t>91973</t>
  </si>
  <si>
    <t>115,89</t>
  </si>
  <si>
    <t>91974</t>
  </si>
  <si>
    <t>80,51</t>
  </si>
  <si>
    <t>91975</t>
  </si>
  <si>
    <t>99,84</t>
  </si>
  <si>
    <t>91976</t>
  </si>
  <si>
    <t>118,57</t>
  </si>
  <si>
    <t>91977</t>
  </si>
  <si>
    <t>137,90</t>
  </si>
  <si>
    <t>91978</t>
  </si>
  <si>
    <t>47,97</t>
  </si>
  <si>
    <t>91979</t>
  </si>
  <si>
    <t>61,43</t>
  </si>
  <si>
    <t>91980</t>
  </si>
  <si>
    <t>46,63</t>
  </si>
  <si>
    <t>91981</t>
  </si>
  <si>
    <t>91982</t>
  </si>
  <si>
    <t>100,25</t>
  </si>
  <si>
    <t>91983</t>
  </si>
  <si>
    <t>113,71</t>
  </si>
  <si>
    <t>91984</t>
  </si>
  <si>
    <t>21,90</t>
  </si>
  <si>
    <t>91985</t>
  </si>
  <si>
    <t>35,36</t>
  </si>
  <si>
    <t>91986</t>
  </si>
  <si>
    <t>44,56</t>
  </si>
  <si>
    <t>91987</t>
  </si>
  <si>
    <t>58,02</t>
  </si>
  <si>
    <t>91988</t>
  </si>
  <si>
    <t>26,38</t>
  </si>
  <si>
    <t>91989</t>
  </si>
  <si>
    <t>39,84</t>
  </si>
  <si>
    <t>91990</t>
  </si>
  <si>
    <t>42,87</t>
  </si>
  <si>
    <t>91991</t>
  </si>
  <si>
    <t>91992</t>
  </si>
  <si>
    <t>56,33</t>
  </si>
  <si>
    <t>91993</t>
  </si>
  <si>
    <t>58,75</t>
  </si>
  <si>
    <t>91994</t>
  </si>
  <si>
    <t>29,88</t>
  </si>
  <si>
    <t>91995</t>
  </si>
  <si>
    <t>91996</t>
  </si>
  <si>
    <t>43,34</t>
  </si>
  <si>
    <t>91997</t>
  </si>
  <si>
    <t>45,76</t>
  </si>
  <si>
    <t>91998</t>
  </si>
  <si>
    <t>91999</t>
  </si>
  <si>
    <t>92000</t>
  </si>
  <si>
    <t>38,31</t>
  </si>
  <si>
    <t>92001</t>
  </si>
  <si>
    <t>40,73</t>
  </si>
  <si>
    <t>92002</t>
  </si>
  <si>
    <t>92003</t>
  </si>
  <si>
    <t>60,45</t>
  </si>
  <si>
    <t>92004</t>
  </si>
  <si>
    <t>69,07</t>
  </si>
  <si>
    <t>92005</t>
  </si>
  <si>
    <t>73,91</t>
  </si>
  <si>
    <t>92006</t>
  </si>
  <si>
    <t>45,50</t>
  </si>
  <si>
    <t>92007</t>
  </si>
  <si>
    <t>50,34</t>
  </si>
  <si>
    <t>92008</t>
  </si>
  <si>
    <t>58,96</t>
  </si>
  <si>
    <t>92009</t>
  </si>
  <si>
    <t>63,80</t>
  </si>
  <si>
    <t>92010</t>
  </si>
  <si>
    <t>81,28</t>
  </si>
  <si>
    <t>92011</t>
  </si>
  <si>
    <t>88,54</t>
  </si>
  <si>
    <t>92012</t>
  </si>
  <si>
    <t>94,74</t>
  </si>
  <si>
    <t>92013</t>
  </si>
  <si>
    <t>92014</t>
  </si>
  <si>
    <t>66,15</t>
  </si>
  <si>
    <t>92015</t>
  </si>
  <si>
    <t>73,41</t>
  </si>
  <si>
    <t>92016</t>
  </si>
  <si>
    <t>79,61</t>
  </si>
  <si>
    <t>92017</t>
  </si>
  <si>
    <t>86,87</t>
  </si>
  <si>
    <t>92018</t>
  </si>
  <si>
    <t>92019</t>
  </si>
  <si>
    <t>106,86</t>
  </si>
  <si>
    <t>92020</t>
  </si>
  <si>
    <t>129,16</t>
  </si>
  <si>
    <t>92021</t>
  </si>
  <si>
    <t>92022</t>
  </si>
  <si>
    <t>48,80</t>
  </si>
  <si>
    <t>92023</t>
  </si>
  <si>
    <t>62,26</t>
  </si>
  <si>
    <t>92024</t>
  </si>
  <si>
    <t>74,53</t>
  </si>
  <si>
    <t>92025</t>
  </si>
  <si>
    <t>87,99</t>
  </si>
  <si>
    <t>92026</t>
  </si>
  <si>
    <t>92027</t>
  </si>
  <si>
    <t>92028</t>
  </si>
  <si>
    <t>56,86</t>
  </si>
  <si>
    <t>92029</t>
  </si>
  <si>
    <t>70,32</t>
  </si>
  <si>
    <t>92030</t>
  </si>
  <si>
    <t>82,53</t>
  </si>
  <si>
    <t>92031</t>
  </si>
  <si>
    <t>95,99</t>
  </si>
  <si>
    <t>92032</t>
  </si>
  <si>
    <t>83,78</t>
  </si>
  <si>
    <t>92033</t>
  </si>
  <si>
    <t>97,24</t>
  </si>
  <si>
    <t>92034</t>
  </si>
  <si>
    <t>75,78</t>
  </si>
  <si>
    <t>92035</t>
  </si>
  <si>
    <t>97595</t>
  </si>
  <si>
    <t>115,35</t>
  </si>
  <si>
    <t>97596</t>
  </si>
  <si>
    <t>82,41</t>
  </si>
  <si>
    <t>97597</t>
  </si>
  <si>
    <t>81,39</t>
  </si>
  <si>
    <t>97598</t>
  </si>
  <si>
    <t>77,18</t>
  </si>
  <si>
    <t>97599</t>
  </si>
  <si>
    <t>97609</t>
  </si>
  <si>
    <t>15,81</t>
  </si>
  <si>
    <t>97610</t>
  </si>
  <si>
    <t>16,57</t>
  </si>
  <si>
    <t>100902</t>
  </si>
  <si>
    <t>32,77</t>
  </si>
  <si>
    <t>100903</t>
  </si>
  <si>
    <t>36,11</t>
  </si>
  <si>
    <t>103782</t>
  </si>
  <si>
    <t>105554</t>
  </si>
  <si>
    <t>101489</t>
  </si>
  <si>
    <t>1.557,06</t>
  </si>
  <si>
    <t>101490</t>
  </si>
  <si>
    <t>1.662,66</t>
  </si>
  <si>
    <t>101491</t>
  </si>
  <si>
    <t>1.678,94</t>
  </si>
  <si>
    <t>101492</t>
  </si>
  <si>
    <t>1.834,12</t>
  </si>
  <si>
    <t>101493</t>
  </si>
  <si>
    <t>1.535,66</t>
  </si>
  <si>
    <t>101494</t>
  </si>
  <si>
    <t>1.641,26</t>
  </si>
  <si>
    <t>101495</t>
  </si>
  <si>
    <t>1.657,54</t>
  </si>
  <si>
    <t>101496</t>
  </si>
  <si>
    <t>1.812,72</t>
  </si>
  <si>
    <t>101497</t>
  </si>
  <si>
    <t>1.855,35</t>
  </si>
  <si>
    <t>101498</t>
  </si>
  <si>
    <t>2.015,19</t>
  </si>
  <si>
    <t>101499</t>
  </si>
  <si>
    <t>2.039,83</t>
  </si>
  <si>
    <t>101500</t>
  </si>
  <si>
    <t>2.254,51</t>
  </si>
  <si>
    <t>101501</t>
  </si>
  <si>
    <t>1.842,76</t>
  </si>
  <si>
    <t>101502</t>
  </si>
  <si>
    <t>2.002,60</t>
  </si>
  <si>
    <t>101503</t>
  </si>
  <si>
    <t>2.027,24</t>
  </si>
  <si>
    <t>101504</t>
  </si>
  <si>
    <t>2.241,92</t>
  </si>
  <si>
    <t>101505</t>
  </si>
  <si>
    <t>1.977,98</t>
  </si>
  <si>
    <t>101506</t>
  </si>
  <si>
    <t>2.191,10</t>
  </si>
  <si>
    <t>101507</t>
  </si>
  <si>
    <t>2.223,96</t>
  </si>
  <si>
    <t>101508</t>
  </si>
  <si>
    <t>2.497,08</t>
  </si>
  <si>
    <t>101509</t>
  </si>
  <si>
    <t>1.928,18</t>
  </si>
  <si>
    <t>101510</t>
  </si>
  <si>
    <t>2.141,30</t>
  </si>
  <si>
    <t>101511</t>
  </si>
  <si>
    <t>2.174,16</t>
  </si>
  <si>
    <t>101512</t>
  </si>
  <si>
    <t>2.447,28</t>
  </si>
  <si>
    <t>101513</t>
  </si>
  <si>
    <t>846,65</t>
  </si>
  <si>
    <t>101514</t>
  </si>
  <si>
    <t>973,37</t>
  </si>
  <si>
    <t>101515</t>
  </si>
  <si>
    <t>992,91</t>
  </si>
  <si>
    <t>101516</t>
  </si>
  <si>
    <t>1.131,91</t>
  </si>
  <si>
    <t>101517</t>
  </si>
  <si>
    <t>825,24</t>
  </si>
  <si>
    <t>101518</t>
  </si>
  <si>
    <t>951,96</t>
  </si>
  <si>
    <t>101519</t>
  </si>
  <si>
    <t>971,50</t>
  </si>
  <si>
    <t>101520</t>
  </si>
  <si>
    <t>1.110,50</t>
  </si>
  <si>
    <t>101521</t>
  </si>
  <si>
    <t>1.161,14</t>
  </si>
  <si>
    <t>101522</t>
  </si>
  <si>
    <t>1.351,22</t>
  </si>
  <si>
    <t>101523</t>
  </si>
  <si>
    <t>1.380,52</t>
  </si>
  <si>
    <t>101524</t>
  </si>
  <si>
    <t>1.589,02</t>
  </si>
  <si>
    <t>101525</t>
  </si>
  <si>
    <t>1.148,55</t>
  </si>
  <si>
    <t>101526</t>
  </si>
  <si>
    <t>1.338,63</t>
  </si>
  <si>
    <t>101527</t>
  </si>
  <si>
    <t>1.367,93</t>
  </si>
  <si>
    <t>101528</t>
  </si>
  <si>
    <t>1.576,43</t>
  </si>
  <si>
    <t>101529</t>
  </si>
  <si>
    <t>1.301,66</t>
  </si>
  <si>
    <t>101530</t>
  </si>
  <si>
    <t>1.555,10</t>
  </si>
  <si>
    <t>101531</t>
  </si>
  <si>
    <t>1.594,17</t>
  </si>
  <si>
    <t>101532</t>
  </si>
  <si>
    <t>1.872,17</t>
  </si>
  <si>
    <t>101533</t>
  </si>
  <si>
    <t>1.251,86</t>
  </si>
  <si>
    <t>101534</t>
  </si>
  <si>
    <t>1.505,30</t>
  </si>
  <si>
    <t>101535</t>
  </si>
  <si>
    <t>1.544,37</t>
  </si>
  <si>
    <t>101536</t>
  </si>
  <si>
    <t>1.822,37</t>
  </si>
  <si>
    <t>101537</t>
  </si>
  <si>
    <t>117,04</t>
  </si>
  <si>
    <t>101538</t>
  </si>
  <si>
    <t>42,48</t>
  </si>
  <si>
    <t>101539</t>
  </si>
  <si>
    <t>72,89</t>
  </si>
  <si>
    <t>101540</t>
  </si>
  <si>
    <t>120,07</t>
  </si>
  <si>
    <t>101541</t>
  </si>
  <si>
    <t>157,26</t>
  </si>
  <si>
    <t>101542</t>
  </si>
  <si>
    <t>32,92</t>
  </si>
  <si>
    <t>101543</t>
  </si>
  <si>
    <t>101544</t>
  </si>
  <si>
    <t>94,66</t>
  </si>
  <si>
    <t>101545</t>
  </si>
  <si>
    <t>135,02</t>
  </si>
  <si>
    <t>101546</t>
  </si>
  <si>
    <t>32,02</t>
  </si>
  <si>
    <t>101547</t>
  </si>
  <si>
    <t>99,01</t>
  </si>
  <si>
    <t>101548</t>
  </si>
  <si>
    <t>101549</t>
  </si>
  <si>
    <t>19,30</t>
  </si>
  <si>
    <t>101553</t>
  </si>
  <si>
    <t>14,93</t>
  </si>
  <si>
    <t>101554</t>
  </si>
  <si>
    <t>101555</t>
  </si>
  <si>
    <t>101556</t>
  </si>
  <si>
    <t>101560</t>
  </si>
  <si>
    <t>101561</t>
  </si>
  <si>
    <t>101562</t>
  </si>
  <si>
    <t>101563</t>
  </si>
  <si>
    <t>101564</t>
  </si>
  <si>
    <t>101565</t>
  </si>
  <si>
    <t>72,08</t>
  </si>
  <si>
    <t>101567</t>
  </si>
  <si>
    <t>93,56</t>
  </si>
  <si>
    <t>101568</t>
  </si>
  <si>
    <t>122,33</t>
  </si>
  <si>
    <t>101630</t>
  </si>
  <si>
    <t>85,97</t>
  </si>
  <si>
    <t>101632</t>
  </si>
  <si>
    <t>40,28</t>
  </si>
  <si>
    <t>101633</t>
  </si>
  <si>
    <t>108,80</t>
  </si>
  <si>
    <t>101636</t>
  </si>
  <si>
    <t>168,51</t>
  </si>
  <si>
    <t>101637</t>
  </si>
  <si>
    <t>163,27</t>
  </si>
  <si>
    <t>101651</t>
  </si>
  <si>
    <t>71,29</t>
  </si>
  <si>
    <t>101653</t>
  </si>
  <si>
    <t>314,96</t>
  </si>
  <si>
    <t>101654</t>
  </si>
  <si>
    <t>231,56</t>
  </si>
  <si>
    <t>101655</t>
  </si>
  <si>
    <t>356,81</t>
  </si>
  <si>
    <t>101656</t>
  </si>
  <si>
    <t>386,06</t>
  </si>
  <si>
    <t>101657</t>
  </si>
  <si>
    <t>448,35</t>
  </si>
  <si>
    <t>101658</t>
  </si>
  <si>
    <t>576,44</t>
  </si>
  <si>
    <t>101659</t>
  </si>
  <si>
    <t>656,11</t>
  </si>
  <si>
    <t>101660</t>
  </si>
  <si>
    <t>1.032,18</t>
  </si>
  <si>
    <t>101661</t>
  </si>
  <si>
    <t>137,60</t>
  </si>
  <si>
    <t>101663</t>
  </si>
  <si>
    <t>101664</t>
  </si>
  <si>
    <t>101665</t>
  </si>
  <si>
    <t>36,97</t>
  </si>
  <si>
    <t>100578</t>
  </si>
  <si>
    <t>534,99</t>
  </si>
  <si>
    <t>100579</t>
  </si>
  <si>
    <t>585,81</t>
  </si>
  <si>
    <t>100580</t>
  </si>
  <si>
    <t>649,41</t>
  </si>
  <si>
    <t>100581</t>
  </si>
  <si>
    <t>610,96</t>
  </si>
  <si>
    <t>100582</t>
  </si>
  <si>
    <t>725,69</t>
  </si>
  <si>
    <t>100583</t>
  </si>
  <si>
    <t>638,17</t>
  </si>
  <si>
    <t>100584</t>
  </si>
  <si>
    <t>707,10</t>
  </si>
  <si>
    <t>100585</t>
  </si>
  <si>
    <t>690,85</t>
  </si>
  <si>
    <t>100586</t>
  </si>
  <si>
    <t>800,63</t>
  </si>
  <si>
    <t>100587</t>
  </si>
  <si>
    <t>745,73</t>
  </si>
  <si>
    <t>100588</t>
  </si>
  <si>
    <t>831,04</t>
  </si>
  <si>
    <t>100589</t>
  </si>
  <si>
    <t>832,55</t>
  </si>
  <si>
    <t>100590</t>
  </si>
  <si>
    <t>917,05</t>
  </si>
  <si>
    <t>100591</t>
  </si>
  <si>
    <t>822,86</t>
  </si>
  <si>
    <t>100592</t>
  </si>
  <si>
    <t>892,85</t>
  </si>
  <si>
    <t>100593</t>
  </si>
  <si>
    <t>881,54</t>
  </si>
  <si>
    <t>100594</t>
  </si>
  <si>
    <t>1.000,05</t>
  </si>
  <si>
    <t>100595</t>
  </si>
  <si>
    <t>1.057,66</t>
  </si>
  <si>
    <t>100596</t>
  </si>
  <si>
    <t>1.217,42</t>
  </si>
  <si>
    <t>100597</t>
  </si>
  <si>
    <t>1.229,47</t>
  </si>
  <si>
    <t>100598</t>
  </si>
  <si>
    <t>1.361,16</t>
  </si>
  <si>
    <t>100599</t>
  </si>
  <si>
    <t>544,94</t>
  </si>
  <si>
    <t>100600</t>
  </si>
  <si>
    <t>653,55</t>
  </si>
  <si>
    <t>100601</t>
  </si>
  <si>
    <t>833,91</t>
  </si>
  <si>
    <t>100602</t>
  </si>
  <si>
    <t>1.058,95</t>
  </si>
  <si>
    <t>100603</t>
  </si>
  <si>
    <t>1.638,93</t>
  </si>
  <si>
    <t>100604</t>
  </si>
  <si>
    <t>693,43</t>
  </si>
  <si>
    <t>100605</t>
  </si>
  <si>
    <t>1.110,60</t>
  </si>
  <si>
    <t>100606</t>
  </si>
  <si>
    <t>1.705,90</t>
  </si>
  <si>
    <t>100607</t>
  </si>
  <si>
    <t>712,40</t>
  </si>
  <si>
    <t>100608</t>
  </si>
  <si>
    <t>1.136,06</t>
  </si>
  <si>
    <t>100609</t>
  </si>
  <si>
    <t>1.741,86</t>
  </si>
  <si>
    <t>100610</t>
  </si>
  <si>
    <t>731,25</t>
  </si>
  <si>
    <t>100611</t>
  </si>
  <si>
    <t>922,04</t>
  </si>
  <si>
    <t>100612</t>
  </si>
  <si>
    <t>1.161,05</t>
  </si>
  <si>
    <t>100613</t>
  </si>
  <si>
    <t>1.777,05</t>
  </si>
  <si>
    <t>100614</t>
  </si>
  <si>
    <t>965,26</t>
  </si>
  <si>
    <t>100615</t>
  </si>
  <si>
    <t>1.210,64</t>
  </si>
  <si>
    <t>100616</t>
  </si>
  <si>
    <t>1.851,29</t>
  </si>
  <si>
    <t>100617</t>
  </si>
  <si>
    <t>1.260,08</t>
  </si>
  <si>
    <t>100618</t>
  </si>
  <si>
    <t>1.929,61</t>
  </si>
  <si>
    <t>100619</t>
  </si>
  <si>
    <t>586,39</t>
  </si>
  <si>
    <t>100620</t>
  </si>
  <si>
    <t>2.634,66</t>
  </si>
  <si>
    <t>100621</t>
  </si>
  <si>
    <t>3.084,76</t>
  </si>
  <si>
    <t>100622</t>
  </si>
  <si>
    <t>2.395,41</t>
  </si>
  <si>
    <t>100623</t>
  </si>
  <si>
    <t>2.592,10</t>
  </si>
  <si>
    <t>97605</t>
  </si>
  <si>
    <t>94,63</t>
  </si>
  <si>
    <t>97607</t>
  </si>
  <si>
    <t>120,66</t>
  </si>
  <si>
    <t>102102</t>
  </si>
  <si>
    <t>11.107,22</t>
  </si>
  <si>
    <t>102103</t>
  </si>
  <si>
    <t>12.348,56</t>
  </si>
  <si>
    <t>102104</t>
  </si>
  <si>
    <t>15.807,31</t>
  </si>
  <si>
    <t>102105</t>
  </si>
  <si>
    <t>19.400,94</t>
  </si>
  <si>
    <t>102106</t>
  </si>
  <si>
    <t>24.302,89</t>
  </si>
  <si>
    <t>102107</t>
  </si>
  <si>
    <t>33.864,51</t>
  </si>
  <si>
    <t>102108</t>
  </si>
  <si>
    <t>39.415,94</t>
  </si>
  <si>
    <t>102109</t>
  </si>
  <si>
    <t>58,92</t>
  </si>
  <si>
    <t>102110</t>
  </si>
  <si>
    <t>157,14</t>
  </si>
  <si>
    <t>103654</t>
  </si>
  <si>
    <t>63.739,85</t>
  </si>
  <si>
    <t>103655</t>
  </si>
  <si>
    <t>87.285,34</t>
  </si>
  <si>
    <t>103656</t>
  </si>
  <si>
    <t>121.992,65</t>
  </si>
  <si>
    <t>96973</t>
  </si>
  <si>
    <t>75,42</t>
  </si>
  <si>
    <t>96974</t>
  </si>
  <si>
    <t>96,41</t>
  </si>
  <si>
    <t>96975</t>
  </si>
  <si>
    <t>96976</t>
  </si>
  <si>
    <t>154,04</t>
  </si>
  <si>
    <t>96977</t>
  </si>
  <si>
    <t>56,81</t>
  </si>
  <si>
    <t>96978</t>
  </si>
  <si>
    <t>74,80</t>
  </si>
  <si>
    <t>96979</t>
  </si>
  <si>
    <t>106,85</t>
  </si>
  <si>
    <t>96984</t>
  </si>
  <si>
    <t>96985</t>
  </si>
  <si>
    <t>74,45</t>
  </si>
  <si>
    <t>96986</t>
  </si>
  <si>
    <t>111,53</t>
  </si>
  <si>
    <t>96987</t>
  </si>
  <si>
    <t>142,00</t>
  </si>
  <si>
    <t>96988</t>
  </si>
  <si>
    <t>96989</t>
  </si>
  <si>
    <t>145,90</t>
  </si>
  <si>
    <t>98463</t>
  </si>
  <si>
    <t>104746</t>
  </si>
  <si>
    <t>104749</t>
  </si>
  <si>
    <t>21,31</t>
  </si>
  <si>
    <t>104750</t>
  </si>
  <si>
    <t>17,94</t>
  </si>
  <si>
    <t>104751</t>
  </si>
  <si>
    <t>23,72</t>
  </si>
  <si>
    <t>104752</t>
  </si>
  <si>
    <t>104753</t>
  </si>
  <si>
    <t>28,43</t>
  </si>
  <si>
    <t>104754</t>
  </si>
  <si>
    <t>104755</t>
  </si>
  <si>
    <t>48,50</t>
  </si>
  <si>
    <t>103490</t>
  </si>
  <si>
    <t>3.658,18</t>
  </si>
  <si>
    <t>103491</t>
  </si>
  <si>
    <t>636,23</t>
  </si>
  <si>
    <t>104758</t>
  </si>
  <si>
    <t>104759</t>
  </si>
  <si>
    <t>104760</t>
  </si>
  <si>
    <t>104761</t>
  </si>
  <si>
    <t>12,11</t>
  </si>
  <si>
    <t>104762</t>
  </si>
  <si>
    <t>32,28</t>
  </si>
  <si>
    <t>104763</t>
  </si>
  <si>
    <t>47,15</t>
  </si>
  <si>
    <t>104764</t>
  </si>
  <si>
    <t>104765</t>
  </si>
  <si>
    <t>104766</t>
  </si>
  <si>
    <t>104768</t>
  </si>
  <si>
    <t>104770</t>
  </si>
  <si>
    <t>104772</t>
  </si>
  <si>
    <t>3,27</t>
  </si>
  <si>
    <t>104774</t>
  </si>
  <si>
    <t>2,83</t>
  </si>
  <si>
    <t>104776</t>
  </si>
  <si>
    <t>104778</t>
  </si>
  <si>
    <t>104780</t>
  </si>
  <si>
    <t>7,30</t>
  </si>
  <si>
    <t>104785</t>
  </si>
  <si>
    <t>96765</t>
  </si>
  <si>
    <t>1.855,99</t>
  </si>
  <si>
    <t>101905</t>
  </si>
  <si>
    <t>227,52</t>
  </si>
  <si>
    <t>101906</t>
  </si>
  <si>
    <t>101907</t>
  </si>
  <si>
    <t>705,65</t>
  </si>
  <si>
    <t>101908</t>
  </si>
  <si>
    <t>221,03</t>
  </si>
  <si>
    <t>101909</t>
  </si>
  <si>
    <t>255,65</t>
  </si>
  <si>
    <t>101910</t>
  </si>
  <si>
    <t>298,91</t>
  </si>
  <si>
    <t>101911</t>
  </si>
  <si>
    <t>342,18</t>
  </si>
  <si>
    <t>101912</t>
  </si>
  <si>
    <t>2.220,94</t>
  </si>
  <si>
    <t>101913</t>
  </si>
  <si>
    <t>486,80</t>
  </si>
  <si>
    <t>101914</t>
  </si>
  <si>
    <t>618,17</t>
  </si>
  <si>
    <t>101915</t>
  </si>
  <si>
    <t>328,12</t>
  </si>
  <si>
    <t>101916</t>
  </si>
  <si>
    <t>3.452,99</t>
  </si>
  <si>
    <t>101917</t>
  </si>
  <si>
    <t>172,08</t>
  </si>
  <si>
    <t>98261</t>
  </si>
  <si>
    <t>98262</t>
  </si>
  <si>
    <t>5,89</t>
  </si>
  <si>
    <t>98263</t>
  </si>
  <si>
    <t>6,16</t>
  </si>
  <si>
    <t>98264</t>
  </si>
  <si>
    <t>98265</t>
  </si>
  <si>
    <t>98266</t>
  </si>
  <si>
    <t>98267</t>
  </si>
  <si>
    <t>13,53</t>
  </si>
  <si>
    <t>98268</t>
  </si>
  <si>
    <t>98269</t>
  </si>
  <si>
    <t>28,14</t>
  </si>
  <si>
    <t>98270</t>
  </si>
  <si>
    <t>41,62</t>
  </si>
  <si>
    <t>98271</t>
  </si>
  <si>
    <t>57,83</t>
  </si>
  <si>
    <t>98272</t>
  </si>
  <si>
    <t>130,37</t>
  </si>
  <si>
    <t>98273</t>
  </si>
  <si>
    <t>3,14</t>
  </si>
  <si>
    <t>98274</t>
  </si>
  <si>
    <t>98275</t>
  </si>
  <si>
    <t>98276</t>
  </si>
  <si>
    <t>98277</t>
  </si>
  <si>
    <t>98278</t>
  </si>
  <si>
    <t>98279</t>
  </si>
  <si>
    <t>37,58</t>
  </si>
  <si>
    <t>98280</t>
  </si>
  <si>
    <t>98281</t>
  </si>
  <si>
    <t>98282</t>
  </si>
  <si>
    <t>98283</t>
  </si>
  <si>
    <t>98284</t>
  </si>
  <si>
    <t>98285</t>
  </si>
  <si>
    <t>13,96</t>
  </si>
  <si>
    <t>98286</t>
  </si>
  <si>
    <t>18,71</t>
  </si>
  <si>
    <t>98287</t>
  </si>
  <si>
    <t>98288</t>
  </si>
  <si>
    <t>98289</t>
  </si>
  <si>
    <t>3,04</t>
  </si>
  <si>
    <t>98290</t>
  </si>
  <si>
    <t>98291</t>
  </si>
  <si>
    <t>4,74</t>
  </si>
  <si>
    <t>98292</t>
  </si>
  <si>
    <t>98293</t>
  </si>
  <si>
    <t>98400</t>
  </si>
  <si>
    <t>98401</t>
  </si>
  <si>
    <t>24,73</t>
  </si>
  <si>
    <t>98402</t>
  </si>
  <si>
    <t>28,73</t>
  </si>
  <si>
    <t>100556</t>
  </si>
  <si>
    <t>41,28</t>
  </si>
  <si>
    <t>100557</t>
  </si>
  <si>
    <t>407,84</t>
  </si>
  <si>
    <t>100560</t>
  </si>
  <si>
    <t>111,30</t>
  </si>
  <si>
    <t>100561</t>
  </si>
  <si>
    <t>183,89</t>
  </si>
  <si>
    <t>100562</t>
  </si>
  <si>
    <t>271,77</t>
  </si>
  <si>
    <t>100563</t>
  </si>
  <si>
    <t>380,96</t>
  </si>
  <si>
    <t>101795</t>
  </si>
  <si>
    <t>624,98</t>
  </si>
  <si>
    <t>101798</t>
  </si>
  <si>
    <t>406,86</t>
  </si>
  <si>
    <t>101799</t>
  </si>
  <si>
    <t>977,86</t>
  </si>
  <si>
    <t>98397</t>
  </si>
  <si>
    <t>103244</t>
  </si>
  <si>
    <t>2.816,98</t>
  </si>
  <si>
    <t>103245</t>
  </si>
  <si>
    <t>2.220,21</t>
  </si>
  <si>
    <t>103246</t>
  </si>
  <si>
    <t>2.422,03</t>
  </si>
  <si>
    <t>103247</t>
  </si>
  <si>
    <t>3.127,38</t>
  </si>
  <si>
    <t>103248</t>
  </si>
  <si>
    <t>2.554,17</t>
  </si>
  <si>
    <t>103249</t>
  </si>
  <si>
    <t>2.744,64</t>
  </si>
  <si>
    <t>103250</t>
  </si>
  <si>
    <t>4.547,13</t>
  </si>
  <si>
    <t>103251</t>
  </si>
  <si>
    <t>3.589,78</t>
  </si>
  <si>
    <t>103252</t>
  </si>
  <si>
    <t>3.975,85</t>
  </si>
  <si>
    <t>103253</t>
  </si>
  <si>
    <t>6.201,55</t>
  </si>
  <si>
    <t>103254</t>
  </si>
  <si>
    <t>4.636,39</t>
  </si>
  <si>
    <t>103255</t>
  </si>
  <si>
    <t>5.188,62</t>
  </si>
  <si>
    <t>103256</t>
  </si>
  <si>
    <t>11.524,08</t>
  </si>
  <si>
    <t>103257</t>
  </si>
  <si>
    <t>6.585,84</t>
  </si>
  <si>
    <t>103258</t>
  </si>
  <si>
    <t>12.884,53</t>
  </si>
  <si>
    <t>103259</t>
  </si>
  <si>
    <t>6.941,92</t>
  </si>
  <si>
    <t>103260</t>
  </si>
  <si>
    <t>7.131,03</t>
  </si>
  <si>
    <t>103261</t>
  </si>
  <si>
    <t>14.537,62</t>
  </si>
  <si>
    <t>103262</t>
  </si>
  <si>
    <t>9.123,09</t>
  </si>
  <si>
    <t>103263</t>
  </si>
  <si>
    <t>20.174,43</t>
  </si>
  <si>
    <t>103264</t>
  </si>
  <si>
    <t>11.309,29</t>
  </si>
  <si>
    <t>103265</t>
  </si>
  <si>
    <t>24.324,02</t>
  </si>
  <si>
    <t>103266</t>
  </si>
  <si>
    <t>12.631,66</t>
  </si>
  <si>
    <t>103267</t>
  </si>
  <si>
    <t>7.201,12</t>
  </si>
  <si>
    <t>103268</t>
  </si>
  <si>
    <t>8.548,08</t>
  </si>
  <si>
    <t>103269</t>
  </si>
  <si>
    <t>8.851,89</t>
  </si>
  <si>
    <t>103270</t>
  </si>
  <si>
    <t>9.188,38</t>
  </si>
  <si>
    <t>103271</t>
  </si>
  <si>
    <t>13.021,40</t>
  </si>
  <si>
    <t>103272</t>
  </si>
  <si>
    <t>13.449,30</t>
  </si>
  <si>
    <t>103273</t>
  </si>
  <si>
    <t>13.822,68</t>
  </si>
  <si>
    <t>103274</t>
  </si>
  <si>
    <t>15.835,17</t>
  </si>
  <si>
    <t>103275</t>
  </si>
  <si>
    <t>15.753,00</t>
  </si>
  <si>
    <t>103276</t>
  </si>
  <si>
    <t>16.531,37</t>
  </si>
  <si>
    <t>103277</t>
  </si>
  <si>
    <t>30.508,49</t>
  </si>
  <si>
    <t>103278</t>
  </si>
  <si>
    <t>39.061,01</t>
  </si>
  <si>
    <t>103288</t>
  </si>
  <si>
    <t>18,93</t>
  </si>
  <si>
    <t>103289</t>
  </si>
  <si>
    <t>31,99</t>
  </si>
  <si>
    <t>103290</t>
  </si>
  <si>
    <t>49,45</t>
  </si>
  <si>
    <t>103291</t>
  </si>
  <si>
    <t>61,67</t>
  </si>
  <si>
    <t>103292</t>
  </si>
  <si>
    <t>74,23</t>
  </si>
  <si>
    <t>101936</t>
  </si>
  <si>
    <t>9.484,34</t>
  </si>
  <si>
    <t>101937</t>
  </si>
  <si>
    <t>17.526,04</t>
  </si>
  <si>
    <t>98294</t>
  </si>
  <si>
    <t>98295</t>
  </si>
  <si>
    <t>6,70</t>
  </si>
  <si>
    <t>98296</t>
  </si>
  <si>
    <t>98297</t>
  </si>
  <si>
    <t>98298</t>
  </si>
  <si>
    <t>26,91</t>
  </si>
  <si>
    <t>98299</t>
  </si>
  <si>
    <t>25,07</t>
  </si>
  <si>
    <t>98300</t>
  </si>
  <si>
    <t>98301</t>
  </si>
  <si>
    <t>719,85</t>
  </si>
  <si>
    <t>98302</t>
  </si>
  <si>
    <t>1.231,09</t>
  </si>
  <si>
    <t>98304</t>
  </si>
  <si>
    <t>3.700,83</t>
  </si>
  <si>
    <t>98305</t>
  </si>
  <si>
    <t>2.547,96</t>
  </si>
  <si>
    <t>98306</t>
  </si>
  <si>
    <t>72,63</t>
  </si>
  <si>
    <t>98307</t>
  </si>
  <si>
    <t>98308</t>
  </si>
  <si>
    <t>36,23</t>
  </si>
  <si>
    <t>98593</t>
  </si>
  <si>
    <t>2.658,39</t>
  </si>
  <si>
    <t>100553</t>
  </si>
  <si>
    <t>29,19</t>
  </si>
  <si>
    <t>100554</t>
  </si>
  <si>
    <t>6,91</t>
  </si>
  <si>
    <t>100555</t>
  </si>
  <si>
    <t>1.287,11</t>
  </si>
  <si>
    <t>89355</t>
  </si>
  <si>
    <t>89356</t>
  </si>
  <si>
    <t>28,22</t>
  </si>
  <si>
    <t>89357</t>
  </si>
  <si>
    <t>37,08</t>
  </si>
  <si>
    <t>89401</t>
  </si>
  <si>
    <t>89402</t>
  </si>
  <si>
    <t>89403</t>
  </si>
  <si>
    <t>89446</t>
  </si>
  <si>
    <t>4,79</t>
  </si>
  <si>
    <t>89447</t>
  </si>
  <si>
    <t>89448</t>
  </si>
  <si>
    <t>89449</t>
  </si>
  <si>
    <t>89450</t>
  </si>
  <si>
    <t>24,27</t>
  </si>
  <si>
    <t>89451</t>
  </si>
  <si>
    <t>39,13</t>
  </si>
  <si>
    <t>89452</t>
  </si>
  <si>
    <t>53,57</t>
  </si>
  <si>
    <t>89508</t>
  </si>
  <si>
    <t>89509</t>
  </si>
  <si>
    <t>26,19</t>
  </si>
  <si>
    <t>89511</t>
  </si>
  <si>
    <t>44,27</t>
  </si>
  <si>
    <t>89512</t>
  </si>
  <si>
    <t>56,53</t>
  </si>
  <si>
    <t>89576</t>
  </si>
  <si>
    <t>89578</t>
  </si>
  <si>
    <t>89580</t>
  </si>
  <si>
    <t>73,05</t>
  </si>
  <si>
    <t>89633</t>
  </si>
  <si>
    <t>29,61</t>
  </si>
  <si>
    <t>89634</t>
  </si>
  <si>
    <t>41,37</t>
  </si>
  <si>
    <t>89635</t>
  </si>
  <si>
    <t>59,06</t>
  </si>
  <si>
    <t>89636</t>
  </si>
  <si>
    <t>89711</t>
  </si>
  <si>
    <t>26,14</t>
  </si>
  <si>
    <t>89712</t>
  </si>
  <si>
    <t>32,48</t>
  </si>
  <si>
    <t>89713</t>
  </si>
  <si>
    <t>40,27</t>
  </si>
  <si>
    <t>89714</t>
  </si>
  <si>
    <t>45,22</t>
  </si>
  <si>
    <t>89716</t>
  </si>
  <si>
    <t>89717</t>
  </si>
  <si>
    <t>89770</t>
  </si>
  <si>
    <t>44,07</t>
  </si>
  <si>
    <t>89771</t>
  </si>
  <si>
    <t>58,77</t>
  </si>
  <si>
    <t>89773</t>
  </si>
  <si>
    <t>137,73</t>
  </si>
  <si>
    <t>89775</t>
  </si>
  <si>
    <t>215,03</t>
  </si>
  <si>
    <t>89798</t>
  </si>
  <si>
    <t>89799</t>
  </si>
  <si>
    <t>25,47</t>
  </si>
  <si>
    <t>89800</t>
  </si>
  <si>
    <t>33,50</t>
  </si>
  <si>
    <t>89848</t>
  </si>
  <si>
    <t>89849</t>
  </si>
  <si>
    <t>63,29</t>
  </si>
  <si>
    <t>89865</t>
  </si>
  <si>
    <t>92275</t>
  </si>
  <si>
    <t>56,35</t>
  </si>
  <si>
    <t>92276</t>
  </si>
  <si>
    <t>71,60</t>
  </si>
  <si>
    <t>92277</t>
  </si>
  <si>
    <t>103,28</t>
  </si>
  <si>
    <t>92278</t>
  </si>
  <si>
    <t>138,81</t>
  </si>
  <si>
    <t>92279</t>
  </si>
  <si>
    <t>200,46</t>
  </si>
  <si>
    <t>92280</t>
  </si>
  <si>
    <t>281,10</t>
  </si>
  <si>
    <t>92281</t>
  </si>
  <si>
    <t>92282</t>
  </si>
  <si>
    <t>134,04</t>
  </si>
  <si>
    <t>92283</t>
  </si>
  <si>
    <t>182,05</t>
  </si>
  <si>
    <t>92284</t>
  </si>
  <si>
    <t>228,52</t>
  </si>
  <si>
    <t>92285</t>
  </si>
  <si>
    <t>307,54</t>
  </si>
  <si>
    <t>92286</t>
  </si>
  <si>
    <t>389,69</t>
  </si>
  <si>
    <t>92305</t>
  </si>
  <si>
    <t>92306</t>
  </si>
  <si>
    <t>92307</t>
  </si>
  <si>
    <t>79,21</t>
  </si>
  <si>
    <t>92308</t>
  </si>
  <si>
    <t>56,72</t>
  </si>
  <si>
    <t>92309</t>
  </si>
  <si>
    <t>127,29</t>
  </si>
  <si>
    <t>92310</t>
  </si>
  <si>
    <t>145,29</t>
  </si>
  <si>
    <t>92320</t>
  </si>
  <si>
    <t>92321</t>
  </si>
  <si>
    <t>89,40</t>
  </si>
  <si>
    <t>92322</t>
  </si>
  <si>
    <t>114,23</t>
  </si>
  <si>
    <t>92323</t>
  </si>
  <si>
    <t>68,09</t>
  </si>
  <si>
    <t>92324</t>
  </si>
  <si>
    <t>149,46</t>
  </si>
  <si>
    <t>92325</t>
  </si>
  <si>
    <t>176,72</t>
  </si>
  <si>
    <t>92335</t>
  </si>
  <si>
    <t>99,27</t>
  </si>
  <si>
    <t>92336</t>
  </si>
  <si>
    <t>121,68</t>
  </si>
  <si>
    <t>92337</t>
  </si>
  <si>
    <t>159,50</t>
  </si>
  <si>
    <t>92338</t>
  </si>
  <si>
    <t>150,05</t>
  </si>
  <si>
    <t>92339</t>
  </si>
  <si>
    <t>223,50</t>
  </si>
  <si>
    <t>92341</t>
  </si>
  <si>
    <t>112,99</t>
  </si>
  <si>
    <t>92342</t>
  </si>
  <si>
    <t>135,50</t>
  </si>
  <si>
    <t>92343</t>
  </si>
  <si>
    <t>173,44</t>
  </si>
  <si>
    <t>92359</t>
  </si>
  <si>
    <t>92360</t>
  </si>
  <si>
    <t>90,01</t>
  </si>
  <si>
    <t>92361</t>
  </si>
  <si>
    <t>92362</t>
  </si>
  <si>
    <t>92364</t>
  </si>
  <si>
    <t>60,52</t>
  </si>
  <si>
    <t>92365</t>
  </si>
  <si>
    <t>69,47</t>
  </si>
  <si>
    <t>92366</t>
  </si>
  <si>
    <t>96,01</t>
  </si>
  <si>
    <t>92367</t>
  </si>
  <si>
    <t>92368</t>
  </si>
  <si>
    <t>154,98</t>
  </si>
  <si>
    <t>92645</t>
  </si>
  <si>
    <t>92646</t>
  </si>
  <si>
    <t>95,08</t>
  </si>
  <si>
    <t>92648</t>
  </si>
  <si>
    <t>104,20</t>
  </si>
  <si>
    <t>92649</t>
  </si>
  <si>
    <t>126,91</t>
  </si>
  <si>
    <t>92650</t>
  </si>
  <si>
    <t>199,24</t>
  </si>
  <si>
    <t>92652</t>
  </si>
  <si>
    <t>66,78</t>
  </si>
  <si>
    <t>92653</t>
  </si>
  <si>
    <t>75,80</t>
  </si>
  <si>
    <t>92654</t>
  </si>
  <si>
    <t>102,34</t>
  </si>
  <si>
    <t>92655</t>
  </si>
  <si>
    <t>124,20</t>
  </si>
  <si>
    <t>92656</t>
  </si>
  <si>
    <t>161,44</t>
  </si>
  <si>
    <t>92687</t>
  </si>
  <si>
    <t>31,87</t>
  </si>
  <si>
    <t>92688</t>
  </si>
  <si>
    <t>45,35</t>
  </si>
  <si>
    <t>92689</t>
  </si>
  <si>
    <t>92690</t>
  </si>
  <si>
    <t>92691</t>
  </si>
  <si>
    <t>101,08</t>
  </si>
  <si>
    <t>94462</t>
  </si>
  <si>
    <t>106,56</t>
  </si>
  <si>
    <t>94463</t>
  </si>
  <si>
    <t>130,46</t>
  </si>
  <si>
    <t>94464</t>
  </si>
  <si>
    <t>170,85</t>
  </si>
  <si>
    <t>94602</t>
  </si>
  <si>
    <t>225,15</t>
  </si>
  <si>
    <t>94603</t>
  </si>
  <si>
    <t>305,54</t>
  </si>
  <si>
    <t>94604</t>
  </si>
  <si>
    <t>432,75</t>
  </si>
  <si>
    <t>94605</t>
  </si>
  <si>
    <t>624,51</t>
  </si>
  <si>
    <t>94648</t>
  </si>
  <si>
    <t>94649</t>
  </si>
  <si>
    <t>94650</t>
  </si>
  <si>
    <t>94651</t>
  </si>
  <si>
    <t>94652</t>
  </si>
  <si>
    <t>31,49</t>
  </si>
  <si>
    <t>94653</t>
  </si>
  <si>
    <t>94654</t>
  </si>
  <si>
    <t>68,11</t>
  </si>
  <si>
    <t>94655</t>
  </si>
  <si>
    <t>107,55</t>
  </si>
  <si>
    <t>94716</t>
  </si>
  <si>
    <t>21,53</t>
  </si>
  <si>
    <t>94717</t>
  </si>
  <si>
    <t>35,87</t>
  </si>
  <si>
    <t>94718</t>
  </si>
  <si>
    <t>46,85</t>
  </si>
  <si>
    <t>94719</t>
  </si>
  <si>
    <t>62,46</t>
  </si>
  <si>
    <t>94720</t>
  </si>
  <si>
    <t>91,48</t>
  </si>
  <si>
    <t>94721</t>
  </si>
  <si>
    <t>148,37</t>
  </si>
  <si>
    <t>94722</t>
  </si>
  <si>
    <t>230,98</t>
  </si>
  <si>
    <t>94723</t>
  </si>
  <si>
    <t>433,46</t>
  </si>
  <si>
    <t>95697</t>
  </si>
  <si>
    <t>99,13</t>
  </si>
  <si>
    <t>96635</t>
  </si>
  <si>
    <t>49,87</t>
  </si>
  <si>
    <t>96636</t>
  </si>
  <si>
    <t>52,71</t>
  </si>
  <si>
    <t>96644</t>
  </si>
  <si>
    <t>96645</t>
  </si>
  <si>
    <t>96646</t>
  </si>
  <si>
    <t>96647</t>
  </si>
  <si>
    <t>96648</t>
  </si>
  <si>
    <t>34,40</t>
  </si>
  <si>
    <t>96649</t>
  </si>
  <si>
    <t>96668</t>
  </si>
  <si>
    <t>96669</t>
  </si>
  <si>
    <t>19,85</t>
  </si>
  <si>
    <t>96670</t>
  </si>
  <si>
    <t>25,70</t>
  </si>
  <si>
    <t>96671</t>
  </si>
  <si>
    <t>96672</t>
  </si>
  <si>
    <t>58,01</t>
  </si>
  <si>
    <t>96673</t>
  </si>
  <si>
    <t>72,91</t>
  </si>
  <si>
    <t>96674</t>
  </si>
  <si>
    <t>116,75</t>
  </si>
  <si>
    <t>96675</t>
  </si>
  <si>
    <t>168,98</t>
  </si>
  <si>
    <t>96676</t>
  </si>
  <si>
    <t>25,25</t>
  </si>
  <si>
    <t>96677</t>
  </si>
  <si>
    <t>96678</t>
  </si>
  <si>
    <t>96679</t>
  </si>
  <si>
    <t>66,25</t>
  </si>
  <si>
    <t>96680</t>
  </si>
  <si>
    <t>96681</t>
  </si>
  <si>
    <t>145,43</t>
  </si>
  <si>
    <t>96682</t>
  </si>
  <si>
    <t>238,28</t>
  </si>
  <si>
    <t>96683</t>
  </si>
  <si>
    <t>326,37</t>
  </si>
  <si>
    <t>96718</t>
  </si>
  <si>
    <t>96719</t>
  </si>
  <si>
    <t>96720</t>
  </si>
  <si>
    <t>18,94</t>
  </si>
  <si>
    <t>96721</t>
  </si>
  <si>
    <t>96722</t>
  </si>
  <si>
    <t>96723</t>
  </si>
  <si>
    <t>57,81</t>
  </si>
  <si>
    <t>96724</t>
  </si>
  <si>
    <t>74,17</t>
  </si>
  <si>
    <t>96725</t>
  </si>
  <si>
    <t>120,79</t>
  </si>
  <si>
    <t>96726</t>
  </si>
  <si>
    <t>178,32</t>
  </si>
  <si>
    <t>96727</t>
  </si>
  <si>
    <t>96728</t>
  </si>
  <si>
    <t>96729</t>
  </si>
  <si>
    <t>96730</t>
  </si>
  <si>
    <t>96731</t>
  </si>
  <si>
    <t>63,47</t>
  </si>
  <si>
    <t>96732</t>
  </si>
  <si>
    <t>106,39</t>
  </si>
  <si>
    <t>96733</t>
  </si>
  <si>
    <t>144,81</t>
  </si>
  <si>
    <t>96734</t>
  </si>
  <si>
    <t>240,66</t>
  </si>
  <si>
    <t>96735</t>
  </si>
  <si>
    <t>334,71</t>
  </si>
  <si>
    <t>96798</t>
  </si>
  <si>
    <t>96799</t>
  </si>
  <si>
    <t>96800</t>
  </si>
  <si>
    <t>96801</t>
  </si>
  <si>
    <t>97327</t>
  </si>
  <si>
    <t>97328</t>
  </si>
  <si>
    <t>97329</t>
  </si>
  <si>
    <t>56,73</t>
  </si>
  <si>
    <t>97330</t>
  </si>
  <si>
    <t>69,23</t>
  </si>
  <si>
    <t>97331</t>
  </si>
  <si>
    <t>27,70</t>
  </si>
  <si>
    <t>97332</t>
  </si>
  <si>
    <t>97333</t>
  </si>
  <si>
    <t>57,38</t>
  </si>
  <si>
    <t>97334</t>
  </si>
  <si>
    <t>69,94</t>
  </si>
  <si>
    <t>97335</t>
  </si>
  <si>
    <t>80,79</t>
  </si>
  <si>
    <t>97336</t>
  </si>
  <si>
    <t>102,84</t>
  </si>
  <si>
    <t>97337</t>
  </si>
  <si>
    <t>154,41</t>
  </si>
  <si>
    <t>97338</t>
  </si>
  <si>
    <t>185,80</t>
  </si>
  <si>
    <t>97339</t>
  </si>
  <si>
    <t>97340</t>
  </si>
  <si>
    <t>202,10</t>
  </si>
  <si>
    <t>97498</t>
  </si>
  <si>
    <t>97535</t>
  </si>
  <si>
    <t>55,65</t>
  </si>
  <si>
    <t>97536</t>
  </si>
  <si>
    <t>70,04</t>
  </si>
  <si>
    <t>100788</t>
  </si>
  <si>
    <t>787,23</t>
  </si>
  <si>
    <t>100791</t>
  </si>
  <si>
    <t>100792</t>
  </si>
  <si>
    <t>100793</t>
  </si>
  <si>
    <t>100794</t>
  </si>
  <si>
    <t>46,96</t>
  </si>
  <si>
    <t>100799</t>
  </si>
  <si>
    <t>100800</t>
  </si>
  <si>
    <t>27,81</t>
  </si>
  <si>
    <t>100801</t>
  </si>
  <si>
    <t>35,99</t>
  </si>
  <si>
    <t>100802</t>
  </si>
  <si>
    <t>47,59</t>
  </si>
  <si>
    <t>100803</t>
  </si>
  <si>
    <t>100804</t>
  </si>
  <si>
    <t>100805</t>
  </si>
  <si>
    <t>100806</t>
  </si>
  <si>
    <t>44,67</t>
  </si>
  <si>
    <t>100807</t>
  </si>
  <si>
    <t>27,46</t>
  </si>
  <si>
    <t>100808</t>
  </si>
  <si>
    <t>100809</t>
  </si>
  <si>
    <t>46,59</t>
  </si>
  <si>
    <t>100810</t>
  </si>
  <si>
    <t>60,62</t>
  </si>
  <si>
    <t>101918</t>
  </si>
  <si>
    <t>229,05</t>
  </si>
  <si>
    <t>101919</t>
  </si>
  <si>
    <t>464,49</t>
  </si>
  <si>
    <t>101920</t>
  </si>
  <si>
    <t>101921</t>
  </si>
  <si>
    <t>256,29</t>
  </si>
  <si>
    <t>101922</t>
  </si>
  <si>
    <t>101923</t>
  </si>
  <si>
    <t>101924</t>
  </si>
  <si>
    <t>212,64</t>
  </si>
  <si>
    <t>101925</t>
  </si>
  <si>
    <t>354,33</t>
  </si>
  <si>
    <t>101926</t>
  </si>
  <si>
    <t>457,33</t>
  </si>
  <si>
    <t>101927</t>
  </si>
  <si>
    <t>209,53</t>
  </si>
  <si>
    <t>101928</t>
  </si>
  <si>
    <t>101929</t>
  </si>
  <si>
    <t>232,99</t>
  </si>
  <si>
    <t>101930</t>
  </si>
  <si>
    <t>263,76</t>
  </si>
  <si>
    <t>101931</t>
  </si>
  <si>
    <t>101932</t>
  </si>
  <si>
    <t>101933</t>
  </si>
  <si>
    <t>220,11</t>
  </si>
  <si>
    <t>101934</t>
  </si>
  <si>
    <t>365,55</t>
  </si>
  <si>
    <t>101935</t>
  </si>
  <si>
    <t>472,28</t>
  </si>
  <si>
    <t>103802</t>
  </si>
  <si>
    <t>42,75</t>
  </si>
  <si>
    <t>103803</t>
  </si>
  <si>
    <t>73,46</t>
  </si>
  <si>
    <t>103804</t>
  </si>
  <si>
    <t>87,88</t>
  </si>
  <si>
    <t>103835</t>
  </si>
  <si>
    <t>66,96</t>
  </si>
  <si>
    <t>103836</t>
  </si>
  <si>
    <t>102,97</t>
  </si>
  <si>
    <t>103837</t>
  </si>
  <si>
    <t>129,55</t>
  </si>
  <si>
    <t>103868</t>
  </si>
  <si>
    <t>103869</t>
  </si>
  <si>
    <t>82,49</t>
  </si>
  <si>
    <t>103870</t>
  </si>
  <si>
    <t>100,73</t>
  </si>
  <si>
    <t>103871</t>
  </si>
  <si>
    <t>68,75</t>
  </si>
  <si>
    <t>103872</t>
  </si>
  <si>
    <t>142,41</t>
  </si>
  <si>
    <t>103873</t>
  </si>
  <si>
    <t>163,06</t>
  </si>
  <si>
    <t>103978</t>
  </si>
  <si>
    <t>26,51</t>
  </si>
  <si>
    <t>103979</t>
  </si>
  <si>
    <t>30,49</t>
  </si>
  <si>
    <t>104021</t>
  </si>
  <si>
    <t>71,89</t>
  </si>
  <si>
    <t>104166</t>
  </si>
  <si>
    <t>80,84</t>
  </si>
  <si>
    <t>104194</t>
  </si>
  <si>
    <t>104195</t>
  </si>
  <si>
    <t>104315</t>
  </si>
  <si>
    <t>104316</t>
  </si>
  <si>
    <t>25,31</t>
  </si>
  <si>
    <t>105138</t>
  </si>
  <si>
    <t>105139</t>
  </si>
  <si>
    <t>105140</t>
  </si>
  <si>
    <t>23,97</t>
  </si>
  <si>
    <t>105141</t>
  </si>
  <si>
    <t>28,80</t>
  </si>
  <si>
    <t>105142</t>
  </si>
  <si>
    <t>105143</t>
  </si>
  <si>
    <t>9,86</t>
  </si>
  <si>
    <t>105144</t>
  </si>
  <si>
    <t>20,49</t>
  </si>
  <si>
    <t>105145</t>
  </si>
  <si>
    <t>105153</t>
  </si>
  <si>
    <t>89358</t>
  </si>
  <si>
    <t>89359</t>
  </si>
  <si>
    <t>10,23</t>
  </si>
  <si>
    <t>89360</t>
  </si>
  <si>
    <t>11,03</t>
  </si>
  <si>
    <t>89361</t>
  </si>
  <si>
    <t>89362</t>
  </si>
  <si>
    <t>89363</t>
  </si>
  <si>
    <t>89364</t>
  </si>
  <si>
    <t>89365</t>
  </si>
  <si>
    <t>89366</t>
  </si>
  <si>
    <t>89367</t>
  </si>
  <si>
    <t>15,29</t>
  </si>
  <si>
    <t>89368</t>
  </si>
  <si>
    <t>89369</t>
  </si>
  <si>
    <t>89370</t>
  </si>
  <si>
    <t>89371</t>
  </si>
  <si>
    <t>7,11</t>
  </si>
  <si>
    <t>89372</t>
  </si>
  <si>
    <t>89373</t>
  </si>
  <si>
    <t>89374</t>
  </si>
  <si>
    <t>89375</t>
  </si>
  <si>
    <t>11,88</t>
  </si>
  <si>
    <t>89376</t>
  </si>
  <si>
    <t>89377</t>
  </si>
  <si>
    <t>10,49</t>
  </si>
  <si>
    <t>89378</t>
  </si>
  <si>
    <t>89379</t>
  </si>
  <si>
    <t>89380</t>
  </si>
  <si>
    <t>11,11</t>
  </si>
  <si>
    <t>89381</t>
  </si>
  <si>
    <t>89382</t>
  </si>
  <si>
    <t>14,22</t>
  </si>
  <si>
    <t>89383</t>
  </si>
  <si>
    <t>7,84</t>
  </si>
  <si>
    <t>89384</t>
  </si>
  <si>
    <t>89385</t>
  </si>
  <si>
    <t>8,35</t>
  </si>
  <si>
    <t>89386</t>
  </si>
  <si>
    <t>89387</t>
  </si>
  <si>
    <t>27,26</t>
  </si>
  <si>
    <t>89389</t>
  </si>
  <si>
    <t>89390</t>
  </si>
  <si>
    <t>89391</t>
  </si>
  <si>
    <t>89392</t>
  </si>
  <si>
    <t>89393</t>
  </si>
  <si>
    <t>89394</t>
  </si>
  <si>
    <t>19,13</t>
  </si>
  <si>
    <t>89395</t>
  </si>
  <si>
    <t>89396</t>
  </si>
  <si>
    <t>89397</t>
  </si>
  <si>
    <t>89398</t>
  </si>
  <si>
    <t>89399</t>
  </si>
  <si>
    <t>89400</t>
  </si>
  <si>
    <t>89404</t>
  </si>
  <si>
    <t>89405</t>
  </si>
  <si>
    <t>9,34</t>
  </si>
  <si>
    <t>89406</t>
  </si>
  <si>
    <t>89407</t>
  </si>
  <si>
    <t>89408</t>
  </si>
  <si>
    <t>89409</t>
  </si>
  <si>
    <t>11,18</t>
  </si>
  <si>
    <t>89410</t>
  </si>
  <si>
    <t>89411</t>
  </si>
  <si>
    <t>89412</t>
  </si>
  <si>
    <t>89413</t>
  </si>
  <si>
    <t>89414</t>
  </si>
  <si>
    <t>15,45</t>
  </si>
  <si>
    <t>89415</t>
  </si>
  <si>
    <t>17,33</t>
  </si>
  <si>
    <t>89416</t>
  </si>
  <si>
    <t>15,72</t>
  </si>
  <si>
    <t>89417</t>
  </si>
  <si>
    <t>89418</t>
  </si>
  <si>
    <t>89419</t>
  </si>
  <si>
    <t>7,60</t>
  </si>
  <si>
    <t>89421</t>
  </si>
  <si>
    <t>89423</t>
  </si>
  <si>
    <t>89424</t>
  </si>
  <si>
    <t>7,70</t>
  </si>
  <si>
    <t>89425</t>
  </si>
  <si>
    <t>89426</t>
  </si>
  <si>
    <t>89427</t>
  </si>
  <si>
    <t>11,80</t>
  </si>
  <si>
    <t>89428</t>
  </si>
  <si>
    <t>89429</t>
  </si>
  <si>
    <t>89430</t>
  </si>
  <si>
    <t>89431</t>
  </si>
  <si>
    <t>10,21</t>
  </si>
  <si>
    <t>89432</t>
  </si>
  <si>
    <t>89433</t>
  </si>
  <si>
    <t>89434</t>
  </si>
  <si>
    <t>11,48</t>
  </si>
  <si>
    <t>89435</t>
  </si>
  <si>
    <t>89436</t>
  </si>
  <si>
    <t>89437</t>
  </si>
  <si>
    <t>22,02</t>
  </si>
  <si>
    <t>89438</t>
  </si>
  <si>
    <t>89439</t>
  </si>
  <si>
    <t>89440</t>
  </si>
  <si>
    <t>89442</t>
  </si>
  <si>
    <t>89443</t>
  </si>
  <si>
    <t>19,44</t>
  </si>
  <si>
    <t>89444</t>
  </si>
  <si>
    <t>24,30</t>
  </si>
  <si>
    <t>89445</t>
  </si>
  <si>
    <t>89481</t>
  </si>
  <si>
    <t>89485</t>
  </si>
  <si>
    <t>89489</t>
  </si>
  <si>
    <t>89490</t>
  </si>
  <si>
    <t>89492</t>
  </si>
  <si>
    <t>89493</t>
  </si>
  <si>
    <t>89494</t>
  </si>
  <si>
    <t>89496</t>
  </si>
  <si>
    <t>89497</t>
  </si>
  <si>
    <t>13,54</t>
  </si>
  <si>
    <t>89498</t>
  </si>
  <si>
    <t>89499</t>
  </si>
  <si>
    <t>89500</t>
  </si>
  <si>
    <t>89501</t>
  </si>
  <si>
    <t>89502</t>
  </si>
  <si>
    <t>17,27</t>
  </si>
  <si>
    <t>89503</t>
  </si>
  <si>
    <t>21,79</t>
  </si>
  <si>
    <t>89504</t>
  </si>
  <si>
    <t>89505</t>
  </si>
  <si>
    <t>37,25</t>
  </si>
  <si>
    <t>89506</t>
  </si>
  <si>
    <t>35,83</t>
  </si>
  <si>
    <t>89507</t>
  </si>
  <si>
    <t>41,44</t>
  </si>
  <si>
    <t>89510</t>
  </si>
  <si>
    <t>25,87</t>
  </si>
  <si>
    <t>89513</t>
  </si>
  <si>
    <t>89514</t>
  </si>
  <si>
    <t>9,14</t>
  </si>
  <si>
    <t>89515</t>
  </si>
  <si>
    <t>70,94</t>
  </si>
  <si>
    <t>89516</t>
  </si>
  <si>
    <t>89517</t>
  </si>
  <si>
    <t>89518</t>
  </si>
  <si>
    <t>89519</t>
  </si>
  <si>
    <t>43,05</t>
  </si>
  <si>
    <t>89520</t>
  </si>
  <si>
    <t>89521</t>
  </si>
  <si>
    <t>103,87</t>
  </si>
  <si>
    <t>89522</t>
  </si>
  <si>
    <t>30,47</t>
  </si>
  <si>
    <t>89523</t>
  </si>
  <si>
    <t>86,30</t>
  </si>
  <si>
    <t>89524</t>
  </si>
  <si>
    <t>89525</t>
  </si>
  <si>
    <t>75,38</t>
  </si>
  <si>
    <t>89526</t>
  </si>
  <si>
    <t>39,79</t>
  </si>
  <si>
    <t>89527</t>
  </si>
  <si>
    <t>51,55</t>
  </si>
  <si>
    <t>89528</t>
  </si>
  <si>
    <t>89529</t>
  </si>
  <si>
    <t>37,94</t>
  </si>
  <si>
    <t>89530</t>
  </si>
  <si>
    <t>14,23</t>
  </si>
  <si>
    <t>89531</t>
  </si>
  <si>
    <t>39,02</t>
  </si>
  <si>
    <t>89532</t>
  </si>
  <si>
    <t>7,28</t>
  </si>
  <si>
    <t>89535</t>
  </si>
  <si>
    <t>89536</t>
  </si>
  <si>
    <t>89540</t>
  </si>
  <si>
    <t>9,63</t>
  </si>
  <si>
    <t>89541</t>
  </si>
  <si>
    <t>89542</t>
  </si>
  <si>
    <t>23,12</t>
  </si>
  <si>
    <t>89544</t>
  </si>
  <si>
    <t>89545</t>
  </si>
  <si>
    <t>89546</t>
  </si>
  <si>
    <t>89547</t>
  </si>
  <si>
    <t>23,15</t>
  </si>
  <si>
    <t>89548</t>
  </si>
  <si>
    <t>89549</t>
  </si>
  <si>
    <t>19,05</t>
  </si>
  <si>
    <t>89550</t>
  </si>
  <si>
    <t>41,63</t>
  </si>
  <si>
    <t>89551</t>
  </si>
  <si>
    <t>89552</t>
  </si>
  <si>
    <t>89553</t>
  </si>
  <si>
    <t>89554</t>
  </si>
  <si>
    <t>29,46</t>
  </si>
  <si>
    <t>89555</t>
  </si>
  <si>
    <t>89556</t>
  </si>
  <si>
    <t>40,52</t>
  </si>
  <si>
    <t>89557</t>
  </si>
  <si>
    <t>32,12</t>
  </si>
  <si>
    <t>89558</t>
  </si>
  <si>
    <t>89559</t>
  </si>
  <si>
    <t>67,90</t>
  </si>
  <si>
    <t>89560</t>
  </si>
  <si>
    <t>29,52</t>
  </si>
  <si>
    <t>89561</t>
  </si>
  <si>
    <t>89562</t>
  </si>
  <si>
    <t>89563</t>
  </si>
  <si>
    <t>89564</t>
  </si>
  <si>
    <t>89565</t>
  </si>
  <si>
    <t>89566</t>
  </si>
  <si>
    <t>48,28</t>
  </si>
  <si>
    <t>89567</t>
  </si>
  <si>
    <t>81,87</t>
  </si>
  <si>
    <t>89568</t>
  </si>
  <si>
    <t>27,53</t>
  </si>
  <si>
    <t>89569</t>
  </si>
  <si>
    <t>95,52</t>
  </si>
  <si>
    <t>89570</t>
  </si>
  <si>
    <t>89571</t>
  </si>
  <si>
    <t>89572</t>
  </si>
  <si>
    <t>89573</t>
  </si>
  <si>
    <t>77,82</t>
  </si>
  <si>
    <t>89574</t>
  </si>
  <si>
    <t>158,32</t>
  </si>
  <si>
    <t>89575</t>
  </si>
  <si>
    <t>89577</t>
  </si>
  <si>
    <t>31,68</t>
  </si>
  <si>
    <t>89579</t>
  </si>
  <si>
    <t>89581</t>
  </si>
  <si>
    <t>89582</t>
  </si>
  <si>
    <t>36,08</t>
  </si>
  <si>
    <t>89583</t>
  </si>
  <si>
    <t>44,92</t>
  </si>
  <si>
    <t>89584</t>
  </si>
  <si>
    <t>47,24</t>
  </si>
  <si>
    <t>89585</t>
  </si>
  <si>
    <t>48,32</t>
  </si>
  <si>
    <t>89587</t>
  </si>
  <si>
    <t>89590</t>
  </si>
  <si>
    <t>136,86</t>
  </si>
  <si>
    <t>89591</t>
  </si>
  <si>
    <t>133,57</t>
  </si>
  <si>
    <t>89592</t>
  </si>
  <si>
    <t>162,53</t>
  </si>
  <si>
    <t>89593</t>
  </si>
  <si>
    <t>21,89</t>
  </si>
  <si>
    <t>89594</t>
  </si>
  <si>
    <t>30,93</t>
  </si>
  <si>
    <t>89595</t>
  </si>
  <si>
    <t>13,71</t>
  </si>
  <si>
    <t>89596</t>
  </si>
  <si>
    <t>89597</t>
  </si>
  <si>
    <t>21,30</t>
  </si>
  <si>
    <t>89598</t>
  </si>
  <si>
    <t>42,38</t>
  </si>
  <si>
    <t>89599</t>
  </si>
  <si>
    <t>26,60</t>
  </si>
  <si>
    <t>89600</t>
  </si>
  <si>
    <t>26,55</t>
  </si>
  <si>
    <t>89605</t>
  </si>
  <si>
    <t>89609</t>
  </si>
  <si>
    <t>68,94</t>
  </si>
  <si>
    <t>89610</t>
  </si>
  <si>
    <t>18,54</t>
  </si>
  <si>
    <t>89611</t>
  </si>
  <si>
    <t>29,74</t>
  </si>
  <si>
    <t>89612</t>
  </si>
  <si>
    <t>133,01</t>
  </si>
  <si>
    <t>89613</t>
  </si>
  <si>
    <t>89614</t>
  </si>
  <si>
    <t>89615</t>
  </si>
  <si>
    <t>157,02</t>
  </si>
  <si>
    <t>89616</t>
  </si>
  <si>
    <t>36,89</t>
  </si>
  <si>
    <t>89617</t>
  </si>
  <si>
    <t>89620</t>
  </si>
  <si>
    <t>89622</t>
  </si>
  <si>
    <t>89623</t>
  </si>
  <si>
    <t>89624</t>
  </si>
  <si>
    <t>89625</t>
  </si>
  <si>
    <t>89626</t>
  </si>
  <si>
    <t>89627</t>
  </si>
  <si>
    <t>89628</t>
  </si>
  <si>
    <t>89629</t>
  </si>
  <si>
    <t>89630</t>
  </si>
  <si>
    <t>89631</t>
  </si>
  <si>
    <t>92,56</t>
  </si>
  <si>
    <t>89632</t>
  </si>
  <si>
    <t>104,05</t>
  </si>
  <si>
    <t>89637</t>
  </si>
  <si>
    <t>89638</t>
  </si>
  <si>
    <t>13,28</t>
  </si>
  <si>
    <t>89639</t>
  </si>
  <si>
    <t>89640</t>
  </si>
  <si>
    <t>89641</t>
  </si>
  <si>
    <t>89642</t>
  </si>
  <si>
    <t>89643</t>
  </si>
  <si>
    <t>18,77</t>
  </si>
  <si>
    <t>89644</t>
  </si>
  <si>
    <t>89645</t>
  </si>
  <si>
    <t>33,84</t>
  </si>
  <si>
    <t>89646</t>
  </si>
  <si>
    <t>89647</t>
  </si>
  <si>
    <t>89648</t>
  </si>
  <si>
    <t>27,40</t>
  </si>
  <si>
    <t>89649</t>
  </si>
  <si>
    <t>89650</t>
  </si>
  <si>
    <t>89651</t>
  </si>
  <si>
    <t>8,46</t>
  </si>
  <si>
    <t>89652</t>
  </si>
  <si>
    <t>13,29</t>
  </si>
  <si>
    <t>89653</t>
  </si>
  <si>
    <t>18,19</t>
  </si>
  <si>
    <t>89654</t>
  </si>
  <si>
    <t>89655</t>
  </si>
  <si>
    <t>89656</t>
  </si>
  <si>
    <t>89657</t>
  </si>
  <si>
    <t>89658</t>
  </si>
  <si>
    <t>89659</t>
  </si>
  <si>
    <t>89660</t>
  </si>
  <si>
    <t>89661</t>
  </si>
  <si>
    <t>24,49</t>
  </si>
  <si>
    <t>89662</t>
  </si>
  <si>
    <t>31,43</t>
  </si>
  <si>
    <t>89663</t>
  </si>
  <si>
    <t>30,64</t>
  </si>
  <si>
    <t>89664</t>
  </si>
  <si>
    <t>89666</t>
  </si>
  <si>
    <t>89667</t>
  </si>
  <si>
    <t>45,07</t>
  </si>
  <si>
    <t>89668</t>
  </si>
  <si>
    <t>29,90</t>
  </si>
  <si>
    <t>89669</t>
  </si>
  <si>
    <t>35,70</t>
  </si>
  <si>
    <t>89670</t>
  </si>
  <si>
    <t>16,07</t>
  </si>
  <si>
    <t>89671</t>
  </si>
  <si>
    <t>46,73</t>
  </si>
  <si>
    <t>89672</t>
  </si>
  <si>
    <t>25,14</t>
  </si>
  <si>
    <t>89673</t>
  </si>
  <si>
    <t>36,94</t>
  </si>
  <si>
    <t>89674</t>
  </si>
  <si>
    <t>89675</t>
  </si>
  <si>
    <t>89676</t>
  </si>
  <si>
    <t>37,49</t>
  </si>
  <si>
    <t>89677</t>
  </si>
  <si>
    <t>80,54</t>
  </si>
  <si>
    <t>89678</t>
  </si>
  <si>
    <t>89679</t>
  </si>
  <si>
    <t>124,38</t>
  </si>
  <si>
    <t>89680</t>
  </si>
  <si>
    <t>89681</t>
  </si>
  <si>
    <t>91,41</t>
  </si>
  <si>
    <t>89682</t>
  </si>
  <si>
    <t>89683</t>
  </si>
  <si>
    <t>286,82</t>
  </si>
  <si>
    <t>89684</t>
  </si>
  <si>
    <t>45,36</t>
  </si>
  <si>
    <t>89685</t>
  </si>
  <si>
    <t>63,82</t>
  </si>
  <si>
    <t>89686</t>
  </si>
  <si>
    <t>56,58</t>
  </si>
  <si>
    <t>89687</t>
  </si>
  <si>
    <t>55,14</t>
  </si>
  <si>
    <t>89689</t>
  </si>
  <si>
    <t>38,62</t>
  </si>
  <si>
    <t>89690</t>
  </si>
  <si>
    <t>94,27</t>
  </si>
  <si>
    <t>89691</t>
  </si>
  <si>
    <t>16,14</t>
  </si>
  <si>
    <t>89692</t>
  </si>
  <si>
    <t>106,06</t>
  </si>
  <si>
    <t>89693</t>
  </si>
  <si>
    <t>83,34</t>
  </si>
  <si>
    <t>89694</t>
  </si>
  <si>
    <t>89695</t>
  </si>
  <si>
    <t>89696</t>
  </si>
  <si>
    <t>88,36</t>
  </si>
  <si>
    <t>89697</t>
  </si>
  <si>
    <t>89698</t>
  </si>
  <si>
    <t>270,79</t>
  </si>
  <si>
    <t>89699</t>
  </si>
  <si>
    <t>205,44</t>
  </si>
  <si>
    <t>89700</t>
  </si>
  <si>
    <t>89701</t>
  </si>
  <si>
    <t>200,57</t>
  </si>
  <si>
    <t>89702</t>
  </si>
  <si>
    <t>89703</t>
  </si>
  <si>
    <t>89704</t>
  </si>
  <si>
    <t>155,93</t>
  </si>
  <si>
    <t>89705</t>
  </si>
  <si>
    <t>29,33</t>
  </si>
  <si>
    <t>89706</t>
  </si>
  <si>
    <t>59,53</t>
  </si>
  <si>
    <t>89718</t>
  </si>
  <si>
    <t>55,53</t>
  </si>
  <si>
    <t>89719</t>
  </si>
  <si>
    <t>89720</t>
  </si>
  <si>
    <t>16,60</t>
  </si>
  <si>
    <t>89721</t>
  </si>
  <si>
    <t>17,81</t>
  </si>
  <si>
    <t>89723</t>
  </si>
  <si>
    <t>89724</t>
  </si>
  <si>
    <t>89725</t>
  </si>
  <si>
    <t>89726</t>
  </si>
  <si>
    <t>89727</t>
  </si>
  <si>
    <t>26,27</t>
  </si>
  <si>
    <t>89728</t>
  </si>
  <si>
    <t>15,39</t>
  </si>
  <si>
    <t>89729</t>
  </si>
  <si>
    <t>31,91</t>
  </si>
  <si>
    <t>89730</t>
  </si>
  <si>
    <t>89731</t>
  </si>
  <si>
    <t>16,40</t>
  </si>
  <si>
    <t>89732</t>
  </si>
  <si>
    <t>17,16</t>
  </si>
  <si>
    <t>89733</t>
  </si>
  <si>
    <t>25,26</t>
  </si>
  <si>
    <t>89734</t>
  </si>
  <si>
    <t>89735</t>
  </si>
  <si>
    <t>27,55</t>
  </si>
  <si>
    <t>89736</t>
  </si>
  <si>
    <t>10,58</t>
  </si>
  <si>
    <t>89737</t>
  </si>
  <si>
    <t>89738</t>
  </si>
  <si>
    <t>89739</t>
  </si>
  <si>
    <t>89740</t>
  </si>
  <si>
    <t>10,78</t>
  </si>
  <si>
    <t>89741</t>
  </si>
  <si>
    <t>89742</t>
  </si>
  <si>
    <t>42,21</t>
  </si>
  <si>
    <t>89743</t>
  </si>
  <si>
    <t>63,79</t>
  </si>
  <si>
    <t>89744</t>
  </si>
  <si>
    <t>89746</t>
  </si>
  <si>
    <t>30,42</t>
  </si>
  <si>
    <t>89747</t>
  </si>
  <si>
    <t>89748</t>
  </si>
  <si>
    <t>45,31</t>
  </si>
  <si>
    <t>89749</t>
  </si>
  <si>
    <t>89750</t>
  </si>
  <si>
    <t>82,06</t>
  </si>
  <si>
    <t>89752</t>
  </si>
  <si>
    <t>89753</t>
  </si>
  <si>
    <t>89754</t>
  </si>
  <si>
    <t>89755</t>
  </si>
  <si>
    <t>89756</t>
  </si>
  <si>
    <t>89757</t>
  </si>
  <si>
    <t>89758</t>
  </si>
  <si>
    <t>89759</t>
  </si>
  <si>
    <t>89760</t>
  </si>
  <si>
    <t>89761</t>
  </si>
  <si>
    <t>32,23</t>
  </si>
  <si>
    <t>89762</t>
  </si>
  <si>
    <t>89763</t>
  </si>
  <si>
    <t>89764</t>
  </si>
  <si>
    <t>37,80</t>
  </si>
  <si>
    <t>89765</t>
  </si>
  <si>
    <t>89767</t>
  </si>
  <si>
    <t>23,83</t>
  </si>
  <si>
    <t>89768</t>
  </si>
  <si>
    <t>27,84</t>
  </si>
  <si>
    <t>89769</t>
  </si>
  <si>
    <t>57,77</t>
  </si>
  <si>
    <t>89772</t>
  </si>
  <si>
    <t>85,60</t>
  </si>
  <si>
    <t>89774</t>
  </si>
  <si>
    <t>89776</t>
  </si>
  <si>
    <t>26,58</t>
  </si>
  <si>
    <t>89777</t>
  </si>
  <si>
    <t>26,72</t>
  </si>
  <si>
    <t>89778</t>
  </si>
  <si>
    <t>89779</t>
  </si>
  <si>
    <t>36,06</t>
  </si>
  <si>
    <t>89780</t>
  </si>
  <si>
    <t>25,16</t>
  </si>
  <si>
    <t>89781</t>
  </si>
  <si>
    <t>37,32</t>
  </si>
  <si>
    <t>89782</t>
  </si>
  <si>
    <t>17,68</t>
  </si>
  <si>
    <t>89783</t>
  </si>
  <si>
    <t>17,79</t>
  </si>
  <si>
    <t>89784</t>
  </si>
  <si>
    <t>89785</t>
  </si>
  <si>
    <t>28,66</t>
  </si>
  <si>
    <t>89786</t>
  </si>
  <si>
    <t>89787</t>
  </si>
  <si>
    <t>89788</t>
  </si>
  <si>
    <t>78,49</t>
  </si>
  <si>
    <t>89789</t>
  </si>
  <si>
    <t>89790</t>
  </si>
  <si>
    <t>89791</t>
  </si>
  <si>
    <t>149,27</t>
  </si>
  <si>
    <t>89792</t>
  </si>
  <si>
    <t>183,13</t>
  </si>
  <si>
    <t>89793</t>
  </si>
  <si>
    <t>215,08</t>
  </si>
  <si>
    <t>89794</t>
  </si>
  <si>
    <t>89795</t>
  </si>
  <si>
    <t>89796</t>
  </si>
  <si>
    <t>89797</t>
  </si>
  <si>
    <t>54,40</t>
  </si>
  <si>
    <t>89801</t>
  </si>
  <si>
    <t>89802</t>
  </si>
  <si>
    <t>89803</t>
  </si>
  <si>
    <t>89804</t>
  </si>
  <si>
    <t>20,86</t>
  </si>
  <si>
    <t>89805</t>
  </si>
  <si>
    <t>21,76</t>
  </si>
  <si>
    <t>89806</t>
  </si>
  <si>
    <t>22,78</t>
  </si>
  <si>
    <t>89807</t>
  </si>
  <si>
    <t>89808</t>
  </si>
  <si>
    <t>61,24</t>
  </si>
  <si>
    <t>89809</t>
  </si>
  <si>
    <t>89810</t>
  </si>
  <si>
    <t>32,01</t>
  </si>
  <si>
    <t>89811</t>
  </si>
  <si>
    <t>89812</t>
  </si>
  <si>
    <t>83,65</t>
  </si>
  <si>
    <t>89813</t>
  </si>
  <si>
    <t>89814</t>
  </si>
  <si>
    <t>89815</t>
  </si>
  <si>
    <t>89816</t>
  </si>
  <si>
    <t>41,06</t>
  </si>
  <si>
    <t>89817</t>
  </si>
  <si>
    <t>89818</t>
  </si>
  <si>
    <t>52,39</t>
  </si>
  <si>
    <t>89819</t>
  </si>
  <si>
    <t>89821</t>
  </si>
  <si>
    <t>21,23</t>
  </si>
  <si>
    <t>89822</t>
  </si>
  <si>
    <t>26,24</t>
  </si>
  <si>
    <t>89823</t>
  </si>
  <si>
    <t>89824</t>
  </si>
  <si>
    <t>38,82</t>
  </si>
  <si>
    <t>89825</t>
  </si>
  <si>
    <t>89826</t>
  </si>
  <si>
    <t>122,16</t>
  </si>
  <si>
    <t>89827</t>
  </si>
  <si>
    <t>19,74</t>
  </si>
  <si>
    <t>89828</t>
  </si>
  <si>
    <t>59,34</t>
  </si>
  <si>
    <t>89829</t>
  </si>
  <si>
    <t>89830</t>
  </si>
  <si>
    <t>39,96</t>
  </si>
  <si>
    <t>89831</t>
  </si>
  <si>
    <t>89832</t>
  </si>
  <si>
    <t>41,86</t>
  </si>
  <si>
    <t>89833</t>
  </si>
  <si>
    <t>89834</t>
  </si>
  <si>
    <t>56,51</t>
  </si>
  <si>
    <t>89835</t>
  </si>
  <si>
    <t>44,26</t>
  </si>
  <si>
    <t>89836</t>
  </si>
  <si>
    <t>191,63</t>
  </si>
  <si>
    <t>89837</t>
  </si>
  <si>
    <t>129,33</t>
  </si>
  <si>
    <t>89838</t>
  </si>
  <si>
    <t>148,48</t>
  </si>
  <si>
    <t>89839</t>
  </si>
  <si>
    <t>167,96</t>
  </si>
  <si>
    <t>89840</t>
  </si>
  <si>
    <t>175,56</t>
  </si>
  <si>
    <t>89841</t>
  </si>
  <si>
    <t>254,56</t>
  </si>
  <si>
    <t>89842</t>
  </si>
  <si>
    <t>89844</t>
  </si>
  <si>
    <t>63,87</t>
  </si>
  <si>
    <t>89845</t>
  </si>
  <si>
    <t>89846</t>
  </si>
  <si>
    <t>207,93</t>
  </si>
  <si>
    <t>89847</t>
  </si>
  <si>
    <t>249,06</t>
  </si>
  <si>
    <t>89850</t>
  </si>
  <si>
    <t>89851</t>
  </si>
  <si>
    <t>89852</t>
  </si>
  <si>
    <t>50,79</t>
  </si>
  <si>
    <t>89853</t>
  </si>
  <si>
    <t>87,54</t>
  </si>
  <si>
    <t>89854</t>
  </si>
  <si>
    <t>109,23</t>
  </si>
  <si>
    <t>89855</t>
  </si>
  <si>
    <t>114,69</t>
  </si>
  <si>
    <t>89856</t>
  </si>
  <si>
    <t>23,81</t>
  </si>
  <si>
    <t>89857</t>
  </si>
  <si>
    <t>39,70</t>
  </si>
  <si>
    <t>89860</t>
  </si>
  <si>
    <t>89861</t>
  </si>
  <si>
    <t>61,69</t>
  </si>
  <si>
    <t>89866</t>
  </si>
  <si>
    <t>8,86</t>
  </si>
  <si>
    <t>89867</t>
  </si>
  <si>
    <t>89868</t>
  </si>
  <si>
    <t>89869</t>
  </si>
  <si>
    <t>12,21</t>
  </si>
  <si>
    <t>89979</t>
  </si>
  <si>
    <t>22,72</t>
  </si>
  <si>
    <t>89981</t>
  </si>
  <si>
    <t>18,89</t>
  </si>
  <si>
    <t>90373</t>
  </si>
  <si>
    <t>90374</t>
  </si>
  <si>
    <t>22,70</t>
  </si>
  <si>
    <t>92287</t>
  </si>
  <si>
    <t>18,79</t>
  </si>
  <si>
    <t>92288</t>
  </si>
  <si>
    <t>29,24</t>
  </si>
  <si>
    <t>92289</t>
  </si>
  <si>
    <t>92290</t>
  </si>
  <si>
    <t>76,51</t>
  </si>
  <si>
    <t>92291</t>
  </si>
  <si>
    <t>117,89</t>
  </si>
  <si>
    <t>92292</t>
  </si>
  <si>
    <t>358,91</t>
  </si>
  <si>
    <t>92293</t>
  </si>
  <si>
    <t>92294</t>
  </si>
  <si>
    <t>17,91</t>
  </si>
  <si>
    <t>92295</t>
  </si>
  <si>
    <t>92296</t>
  </si>
  <si>
    <t>43,65</t>
  </si>
  <si>
    <t>92297</t>
  </si>
  <si>
    <t>67,29</t>
  </si>
  <si>
    <t>92298</t>
  </si>
  <si>
    <t>185,51</t>
  </si>
  <si>
    <t>92299</t>
  </si>
  <si>
    <t>92300</t>
  </si>
  <si>
    <t>92301</t>
  </si>
  <si>
    <t>72,15</t>
  </si>
  <si>
    <t>92302</t>
  </si>
  <si>
    <t>95,00</t>
  </si>
  <si>
    <t>92303</t>
  </si>
  <si>
    <t>172,52</t>
  </si>
  <si>
    <t>92304</t>
  </si>
  <si>
    <t>441,75</t>
  </si>
  <si>
    <t>92311</t>
  </si>
  <si>
    <t>92312</t>
  </si>
  <si>
    <t>92313</t>
  </si>
  <si>
    <t>92314</t>
  </si>
  <si>
    <t>10,19</t>
  </si>
  <si>
    <t>92315</t>
  </si>
  <si>
    <t>14,42</t>
  </si>
  <si>
    <t>92316</t>
  </si>
  <si>
    <t>92317</t>
  </si>
  <si>
    <t>21,20</t>
  </si>
  <si>
    <t>92318</t>
  </si>
  <si>
    <t>31,98</t>
  </si>
  <si>
    <t>92319</t>
  </si>
  <si>
    <t>43,97</t>
  </si>
  <si>
    <t>92326</t>
  </si>
  <si>
    <t>16,00</t>
  </si>
  <si>
    <t>92327</t>
  </si>
  <si>
    <t>92328</t>
  </si>
  <si>
    <t>41,40</t>
  </si>
  <si>
    <t>92329</t>
  </si>
  <si>
    <t>92330</t>
  </si>
  <si>
    <t>92331</t>
  </si>
  <si>
    <t>26,05</t>
  </si>
  <si>
    <t>92332</t>
  </si>
  <si>
    <t>21,65</t>
  </si>
  <si>
    <t>92333</t>
  </si>
  <si>
    <t>92334</t>
  </si>
  <si>
    <t>53,51</t>
  </si>
  <si>
    <t>92344</t>
  </si>
  <si>
    <t>81,53</t>
  </si>
  <si>
    <t>92345</t>
  </si>
  <si>
    <t>81,50</t>
  </si>
  <si>
    <t>92346</t>
  </si>
  <si>
    <t>92347</t>
  </si>
  <si>
    <t>117,65</t>
  </si>
  <si>
    <t>92348</t>
  </si>
  <si>
    <t>147,56</t>
  </si>
  <si>
    <t>92349</t>
  </si>
  <si>
    <t>157,77</t>
  </si>
  <si>
    <t>92350</t>
  </si>
  <si>
    <t>121,32</t>
  </si>
  <si>
    <t>92351</t>
  </si>
  <si>
    <t>92352</t>
  </si>
  <si>
    <t>181,30</t>
  </si>
  <si>
    <t>92353</t>
  </si>
  <si>
    <t>170,07</t>
  </si>
  <si>
    <t>92354</t>
  </si>
  <si>
    <t>238,94</t>
  </si>
  <si>
    <t>92355</t>
  </si>
  <si>
    <t>92356</t>
  </si>
  <si>
    <t>92357</t>
  </si>
  <si>
    <t>232,40</t>
  </si>
  <si>
    <t>92358</t>
  </si>
  <si>
    <t>287,64</t>
  </si>
  <si>
    <t>92369</t>
  </si>
  <si>
    <t>44,85</t>
  </si>
  <si>
    <t>92370</t>
  </si>
  <si>
    <t>46,91</t>
  </si>
  <si>
    <t>92371</t>
  </si>
  <si>
    <t>53,84</t>
  </si>
  <si>
    <t>92372</t>
  </si>
  <si>
    <t>55,77</t>
  </si>
  <si>
    <t>92373</t>
  </si>
  <si>
    <t>63,32</t>
  </si>
  <si>
    <t>92374</t>
  </si>
  <si>
    <t>63,69</t>
  </si>
  <si>
    <t>92375</t>
  </si>
  <si>
    <t>81,46</t>
  </si>
  <si>
    <t>92376</t>
  </si>
  <si>
    <t>92377</t>
  </si>
  <si>
    <t>108,37</t>
  </si>
  <si>
    <t>92378</t>
  </si>
  <si>
    <t>119,84</t>
  </si>
  <si>
    <t>92379</t>
  </si>
  <si>
    <t>152,08</t>
  </si>
  <si>
    <t>92380</t>
  </si>
  <si>
    <t>162,29</t>
  </si>
  <si>
    <t>92381</t>
  </si>
  <si>
    <t>67,89</t>
  </si>
  <si>
    <t>92382</t>
  </si>
  <si>
    <t>65,15</t>
  </si>
  <si>
    <t>92383</t>
  </si>
  <si>
    <t>84,72</t>
  </si>
  <si>
    <t>92384</t>
  </si>
  <si>
    <t>92385</t>
  </si>
  <si>
    <t>92386</t>
  </si>
  <si>
    <t>93,09</t>
  </si>
  <si>
    <t>92387</t>
  </si>
  <si>
    <t>121,19</t>
  </si>
  <si>
    <t>92388</t>
  </si>
  <si>
    <t>118,64</t>
  </si>
  <si>
    <t>92389</t>
  </si>
  <si>
    <t>184,66</t>
  </si>
  <si>
    <t>92390</t>
  </si>
  <si>
    <t>173,43</t>
  </si>
  <si>
    <t>92635</t>
  </si>
  <si>
    <t>245,72</t>
  </si>
  <si>
    <t>92636</t>
  </si>
  <si>
    <t>224,08</t>
  </si>
  <si>
    <t>92637</t>
  </si>
  <si>
    <t>87,89</t>
  </si>
  <si>
    <t>92638</t>
  </si>
  <si>
    <t>106,38</t>
  </si>
  <si>
    <t>92639</t>
  </si>
  <si>
    <t>122,66</t>
  </si>
  <si>
    <t>92640</t>
  </si>
  <si>
    <t>158,12</t>
  </si>
  <si>
    <t>92642</t>
  </si>
  <si>
    <t>236,78</t>
  </si>
  <si>
    <t>92644</t>
  </si>
  <si>
    <t>296,68</t>
  </si>
  <si>
    <t>92657</t>
  </si>
  <si>
    <t>32,66</t>
  </si>
  <si>
    <t>92658</t>
  </si>
  <si>
    <t>34,72</t>
  </si>
  <si>
    <t>92659</t>
  </si>
  <si>
    <t>92660</t>
  </si>
  <si>
    <t>92661</t>
  </si>
  <si>
    <t>92662</t>
  </si>
  <si>
    <t>47,88</t>
  </si>
  <si>
    <t>92663</t>
  </si>
  <si>
    <t>63,26</t>
  </si>
  <si>
    <t>92664</t>
  </si>
  <si>
    <t>92665</t>
  </si>
  <si>
    <t>86,55</t>
  </si>
  <si>
    <t>92666</t>
  </si>
  <si>
    <t>98,02</t>
  </si>
  <si>
    <t>92667</t>
  </si>
  <si>
    <t>126,72</t>
  </si>
  <si>
    <t>92668</t>
  </si>
  <si>
    <t>136,93</t>
  </si>
  <si>
    <t>92669</t>
  </si>
  <si>
    <t>49,56</t>
  </si>
  <si>
    <t>92670</t>
  </si>
  <si>
    <t>92671</t>
  </si>
  <si>
    <t>63,94</t>
  </si>
  <si>
    <t>92672</t>
  </si>
  <si>
    <t>58,49</t>
  </si>
  <si>
    <t>92673</t>
  </si>
  <si>
    <t>73,17</t>
  </si>
  <si>
    <t>92674</t>
  </si>
  <si>
    <t>69,41</t>
  </si>
  <si>
    <t>92675</t>
  </si>
  <si>
    <t>93,95</t>
  </si>
  <si>
    <t>92676</t>
  </si>
  <si>
    <t>91,40</t>
  </si>
  <si>
    <t>92677</t>
  </si>
  <si>
    <t>152,01</t>
  </si>
  <si>
    <t>92678</t>
  </si>
  <si>
    <t>140,78</t>
  </si>
  <si>
    <t>92679</t>
  </si>
  <si>
    <t>92680</t>
  </si>
  <si>
    <t>186,07</t>
  </si>
  <si>
    <t>92681</t>
  </si>
  <si>
    <t>63,44</t>
  </si>
  <si>
    <t>92682</t>
  </si>
  <si>
    <t>78,56</t>
  </si>
  <si>
    <t>92683</t>
  </si>
  <si>
    <t>92684</t>
  </si>
  <si>
    <t>121,79</t>
  </si>
  <si>
    <t>92685</t>
  </si>
  <si>
    <t>193,28</t>
  </si>
  <si>
    <t>92686</t>
  </si>
  <si>
    <t>245,95</t>
  </si>
  <si>
    <t>92692</t>
  </si>
  <si>
    <t>92693</t>
  </si>
  <si>
    <t>18,13</t>
  </si>
  <si>
    <t>92694</t>
  </si>
  <si>
    <t>28,20</t>
  </si>
  <si>
    <t>92695</t>
  </si>
  <si>
    <t>92696</t>
  </si>
  <si>
    <t>44,34</t>
  </si>
  <si>
    <t>92697</t>
  </si>
  <si>
    <t>46,40</t>
  </si>
  <si>
    <t>92698</t>
  </si>
  <si>
    <t>92699</t>
  </si>
  <si>
    <t>92700</t>
  </si>
  <si>
    <t>92701</t>
  </si>
  <si>
    <t>92702</t>
  </si>
  <si>
    <t>67,19</t>
  </si>
  <si>
    <t>92703</t>
  </si>
  <si>
    <t>64,45</t>
  </si>
  <si>
    <t>92704</t>
  </si>
  <si>
    <t>92705</t>
  </si>
  <si>
    <t>53,68</t>
  </si>
  <si>
    <t>92706</t>
  </si>
  <si>
    <t>86,93</t>
  </si>
  <si>
    <t>92889</t>
  </si>
  <si>
    <t>155,99</t>
  </si>
  <si>
    <t>92890</t>
  </si>
  <si>
    <t>234,24</t>
  </si>
  <si>
    <t>92891</t>
  </si>
  <si>
    <t>341,31</t>
  </si>
  <si>
    <t>92892</t>
  </si>
  <si>
    <t>69,08</t>
  </si>
  <si>
    <t>92893</t>
  </si>
  <si>
    <t>96,98</t>
  </si>
  <si>
    <t>92894</t>
  </si>
  <si>
    <t>115,41</t>
  </si>
  <si>
    <t>92895</t>
  </si>
  <si>
    <t>155,92</t>
  </si>
  <si>
    <t>92896</t>
  </si>
  <si>
    <t>236,43</t>
  </si>
  <si>
    <t>92897</t>
  </si>
  <si>
    <t>345,83</t>
  </si>
  <si>
    <t>92898</t>
  </si>
  <si>
    <t>92899</t>
  </si>
  <si>
    <t>83,10</t>
  </si>
  <si>
    <t>92900</t>
  </si>
  <si>
    <t>99,60</t>
  </si>
  <si>
    <t>92901</t>
  </si>
  <si>
    <t>137,72</t>
  </si>
  <si>
    <t>92902</t>
  </si>
  <si>
    <t>214,61</t>
  </si>
  <si>
    <t>92903</t>
  </si>
  <si>
    <t>320,47</t>
  </si>
  <si>
    <t>92904</t>
  </si>
  <si>
    <t>38,48</t>
  </si>
  <si>
    <t>92905</t>
  </si>
  <si>
    <t>55,36</t>
  </si>
  <si>
    <t>92906</t>
  </si>
  <si>
    <t>68,57</t>
  </si>
  <si>
    <t>92907</t>
  </si>
  <si>
    <t>85,83</t>
  </si>
  <si>
    <t>92908</t>
  </si>
  <si>
    <t>92909</t>
  </si>
  <si>
    <t>92910</t>
  </si>
  <si>
    <t>122,50</t>
  </si>
  <si>
    <t>92911</t>
  </si>
  <si>
    <t>92912</t>
  </si>
  <si>
    <t>162,49</t>
  </si>
  <si>
    <t>92913</t>
  </si>
  <si>
    <t>166,23</t>
  </si>
  <si>
    <t>92914</t>
  </si>
  <si>
    <t>92918</t>
  </si>
  <si>
    <t>92920</t>
  </si>
  <si>
    <t>92925</t>
  </si>
  <si>
    <t>57,30</t>
  </si>
  <si>
    <t>92926</t>
  </si>
  <si>
    <t>92927</t>
  </si>
  <si>
    <t>92928</t>
  </si>
  <si>
    <t>65,29</t>
  </si>
  <si>
    <t>92929</t>
  </si>
  <si>
    <t>92930</t>
  </si>
  <si>
    <t>92931</t>
  </si>
  <si>
    <t>85,76</t>
  </si>
  <si>
    <t>92932</t>
  </si>
  <si>
    <t>92933</t>
  </si>
  <si>
    <t>92934</t>
  </si>
  <si>
    <t>124,69</t>
  </si>
  <si>
    <t>92935</t>
  </si>
  <si>
    <t>92936</t>
  </si>
  <si>
    <t>170,75</t>
  </si>
  <si>
    <t>92937</t>
  </si>
  <si>
    <t>92938</t>
  </si>
  <si>
    <t>34,55</t>
  </si>
  <si>
    <t>92939</t>
  </si>
  <si>
    <t>34,84</t>
  </si>
  <si>
    <t>92940</t>
  </si>
  <si>
    <t>43,42</t>
  </si>
  <si>
    <t>92941</t>
  </si>
  <si>
    <t>43,41</t>
  </si>
  <si>
    <t>92942</t>
  </si>
  <si>
    <t>92943</t>
  </si>
  <si>
    <t>49,48</t>
  </si>
  <si>
    <t>92944</t>
  </si>
  <si>
    <t>92945</t>
  </si>
  <si>
    <t>92946</t>
  </si>
  <si>
    <t>67,56</t>
  </si>
  <si>
    <t>92947</t>
  </si>
  <si>
    <t>92948</t>
  </si>
  <si>
    <t>92949</t>
  </si>
  <si>
    <t>102,87</t>
  </si>
  <si>
    <t>92950</t>
  </si>
  <si>
    <t>92951</t>
  </si>
  <si>
    <t>145,39</t>
  </si>
  <si>
    <t>92952</t>
  </si>
  <si>
    <t>92953</t>
  </si>
  <si>
    <t>30,15</t>
  </si>
  <si>
    <t>93050</t>
  </si>
  <si>
    <t>93052</t>
  </si>
  <si>
    <t>516,70</t>
  </si>
  <si>
    <t>93054</t>
  </si>
  <si>
    <t>93055</t>
  </si>
  <si>
    <t>45,52</t>
  </si>
  <si>
    <t>93056</t>
  </si>
  <si>
    <t>93057</t>
  </si>
  <si>
    <t>93058</t>
  </si>
  <si>
    <t>568,63</t>
  </si>
  <si>
    <t>93059</t>
  </si>
  <si>
    <t>30,24</t>
  </si>
  <si>
    <t>93060</t>
  </si>
  <si>
    <t>93061</t>
  </si>
  <si>
    <t>33,20</t>
  </si>
  <si>
    <t>93062</t>
  </si>
  <si>
    <t>28,07</t>
  </si>
  <si>
    <t>93063</t>
  </si>
  <si>
    <t>651,74</t>
  </si>
  <si>
    <t>93064</t>
  </si>
  <si>
    <t>50,47</t>
  </si>
  <si>
    <t>93065</t>
  </si>
  <si>
    <t>93066</t>
  </si>
  <si>
    <t>817,83</t>
  </si>
  <si>
    <t>93067</t>
  </si>
  <si>
    <t>74,71</t>
  </si>
  <si>
    <t>93068</t>
  </si>
  <si>
    <t>63,60</t>
  </si>
  <si>
    <t>93069</t>
  </si>
  <si>
    <t>1.133,47</t>
  </si>
  <si>
    <t>93070</t>
  </si>
  <si>
    <t>93071</t>
  </si>
  <si>
    <t>170,52</t>
  </si>
  <si>
    <t>93072</t>
  </si>
  <si>
    <t>1.495,66</t>
  </si>
  <si>
    <t>93074</t>
  </si>
  <si>
    <t>93075</t>
  </si>
  <si>
    <t>21,32</t>
  </si>
  <si>
    <t>93076</t>
  </si>
  <si>
    <t>93077</t>
  </si>
  <si>
    <t>29,60</t>
  </si>
  <si>
    <t>93078</t>
  </si>
  <si>
    <t>93079</t>
  </si>
  <si>
    <t>32,49</t>
  </si>
  <si>
    <t>93080</t>
  </si>
  <si>
    <t>93081</t>
  </si>
  <si>
    <t>19,80</t>
  </si>
  <si>
    <t>93082</t>
  </si>
  <si>
    <t>93083</t>
  </si>
  <si>
    <t>448,21</t>
  </si>
  <si>
    <t>93084</t>
  </si>
  <si>
    <t>93085</t>
  </si>
  <si>
    <t>17,50</t>
  </si>
  <si>
    <t>93086</t>
  </si>
  <si>
    <t>520,33</t>
  </si>
  <si>
    <t>93087</t>
  </si>
  <si>
    <t>20,80</t>
  </si>
  <si>
    <t>93088</t>
  </si>
  <si>
    <t>93089</t>
  </si>
  <si>
    <t>49,15</t>
  </si>
  <si>
    <t>93090</t>
  </si>
  <si>
    <t>93091</t>
  </si>
  <si>
    <t>93092</t>
  </si>
  <si>
    <t>571,98</t>
  </si>
  <si>
    <t>93093</t>
  </si>
  <si>
    <t>93094</t>
  </si>
  <si>
    <t>93097</t>
  </si>
  <si>
    <t>93098</t>
  </si>
  <si>
    <t>21,48</t>
  </si>
  <si>
    <t>93099</t>
  </si>
  <si>
    <t>27,92</t>
  </si>
  <si>
    <t>93100</t>
  </si>
  <si>
    <t>93101</t>
  </si>
  <si>
    <t>35,38</t>
  </si>
  <si>
    <t>93102</t>
  </si>
  <si>
    <t>39,64</t>
  </si>
  <si>
    <t>93103</t>
  </si>
  <si>
    <t>93104</t>
  </si>
  <si>
    <t>93105</t>
  </si>
  <si>
    <t>93106</t>
  </si>
  <si>
    <t>448,44</t>
  </si>
  <si>
    <t>93107</t>
  </si>
  <si>
    <t>18,41</t>
  </si>
  <si>
    <t>93108</t>
  </si>
  <si>
    <t>93109</t>
  </si>
  <si>
    <t>523,01</t>
  </si>
  <si>
    <t>93110</t>
  </si>
  <si>
    <t>93111</t>
  </si>
  <si>
    <t>93112</t>
  </si>
  <si>
    <t>51,83</t>
  </si>
  <si>
    <t>93113</t>
  </si>
  <si>
    <t>93114</t>
  </si>
  <si>
    <t>93115</t>
  </si>
  <si>
    <t>87,50</t>
  </si>
  <si>
    <t>93116</t>
  </si>
  <si>
    <t>576,77</t>
  </si>
  <si>
    <t>93117</t>
  </si>
  <si>
    <t>93118</t>
  </si>
  <si>
    <t>88,37</t>
  </si>
  <si>
    <t>93119</t>
  </si>
  <si>
    <t>93120</t>
  </si>
  <si>
    <t>26,88</t>
  </si>
  <si>
    <t>93121</t>
  </si>
  <si>
    <t>30,66</t>
  </si>
  <si>
    <t>93122</t>
  </si>
  <si>
    <t>93123</t>
  </si>
  <si>
    <t>59,56</t>
  </si>
  <si>
    <t>93124</t>
  </si>
  <si>
    <t>92,70</t>
  </si>
  <si>
    <t>93125</t>
  </si>
  <si>
    <t>135,82</t>
  </si>
  <si>
    <t>93126</t>
  </si>
  <si>
    <t>296,59</t>
  </si>
  <si>
    <t>93133</t>
  </si>
  <si>
    <t>94465</t>
  </si>
  <si>
    <t>94466</t>
  </si>
  <si>
    <t>94467</t>
  </si>
  <si>
    <t>95,96</t>
  </si>
  <si>
    <t>94468</t>
  </si>
  <si>
    <t>84,49</t>
  </si>
  <si>
    <t>94469</t>
  </si>
  <si>
    <t>94470</t>
  </si>
  <si>
    <t>126,54</t>
  </si>
  <si>
    <t>94471</t>
  </si>
  <si>
    <t>86,66</t>
  </si>
  <si>
    <t>94472</t>
  </si>
  <si>
    <t>89,21</t>
  </si>
  <si>
    <t>94473</t>
  </si>
  <si>
    <t>137,61</t>
  </si>
  <si>
    <t>94474</t>
  </si>
  <si>
    <t>148,84</t>
  </si>
  <si>
    <t>94475</t>
  </si>
  <si>
    <t>185,74</t>
  </si>
  <si>
    <t>94476</t>
  </si>
  <si>
    <t>207,38</t>
  </si>
  <si>
    <t>94477</t>
  </si>
  <si>
    <t>115,45</t>
  </si>
  <si>
    <t>94478</t>
  </si>
  <si>
    <t>189,09</t>
  </si>
  <si>
    <t>94479</t>
  </si>
  <si>
    <t>245,53</t>
  </si>
  <si>
    <t>94606</t>
  </si>
  <si>
    <t>83,84</t>
  </si>
  <si>
    <t>94608</t>
  </si>
  <si>
    <t>94610</t>
  </si>
  <si>
    <t>291,23</t>
  </si>
  <si>
    <t>94612</t>
  </si>
  <si>
    <t>411,58</t>
  </si>
  <si>
    <t>94614</t>
  </si>
  <si>
    <t>141,76</t>
  </si>
  <si>
    <t>94615</t>
  </si>
  <si>
    <t>159,69</t>
  </si>
  <si>
    <t>94616</t>
  </si>
  <si>
    <t>380,85</t>
  </si>
  <si>
    <t>94617</t>
  </si>
  <si>
    <t>318,53</t>
  </si>
  <si>
    <t>94618</t>
  </si>
  <si>
    <t>370,92</t>
  </si>
  <si>
    <t>94620</t>
  </si>
  <si>
    <t>843,38</t>
  </si>
  <si>
    <t>94622</t>
  </si>
  <si>
    <t>205,62</t>
  </si>
  <si>
    <t>94623</t>
  </si>
  <si>
    <t>472,62</t>
  </si>
  <si>
    <t>94624</t>
  </si>
  <si>
    <t>705,83</t>
  </si>
  <si>
    <t>94625</t>
  </si>
  <si>
    <t>1.464,51</t>
  </si>
  <si>
    <t>94656</t>
  </si>
  <si>
    <t>94657</t>
  </si>
  <si>
    <t>4,29</t>
  </si>
  <si>
    <t>94658</t>
  </si>
  <si>
    <t>94659</t>
  </si>
  <si>
    <t>6,41</t>
  </si>
  <si>
    <t>94660</t>
  </si>
  <si>
    <t>94661</t>
  </si>
  <si>
    <t>94662</t>
  </si>
  <si>
    <t>94663</t>
  </si>
  <si>
    <t>94664</t>
  </si>
  <si>
    <t>94665</t>
  </si>
  <si>
    <t>22,95</t>
  </si>
  <si>
    <t>94666</t>
  </si>
  <si>
    <t>30,99</t>
  </si>
  <si>
    <t>94667</t>
  </si>
  <si>
    <t>94668</t>
  </si>
  <si>
    <t>40,82</t>
  </si>
  <si>
    <t>94669</t>
  </si>
  <si>
    <t>94670</t>
  </si>
  <si>
    <t>64,79</t>
  </si>
  <si>
    <t>94671</t>
  </si>
  <si>
    <t>94,78</t>
  </si>
  <si>
    <t>94672</t>
  </si>
  <si>
    <t>94673</t>
  </si>
  <si>
    <t>94674</t>
  </si>
  <si>
    <t>94675</t>
  </si>
  <si>
    <t>11,65</t>
  </si>
  <si>
    <t>94676</t>
  </si>
  <si>
    <t>94677</t>
  </si>
  <si>
    <t>94678</t>
  </si>
  <si>
    <t>94679</t>
  </si>
  <si>
    <t>22,63</t>
  </si>
  <si>
    <t>94680</t>
  </si>
  <si>
    <t>94681</t>
  </si>
  <si>
    <t>43,89</t>
  </si>
  <si>
    <t>94682</t>
  </si>
  <si>
    <t>93,35</t>
  </si>
  <si>
    <t>94683</t>
  </si>
  <si>
    <t>66,48</t>
  </si>
  <si>
    <t>94684</t>
  </si>
  <si>
    <t>112,97</t>
  </si>
  <si>
    <t>94685</t>
  </si>
  <si>
    <t>84,48</t>
  </si>
  <si>
    <t>94686</t>
  </si>
  <si>
    <t>214,60</t>
  </si>
  <si>
    <t>94687</t>
  </si>
  <si>
    <t>195,69</t>
  </si>
  <si>
    <t>94688</t>
  </si>
  <si>
    <t>94689</t>
  </si>
  <si>
    <t>9,62</t>
  </si>
  <si>
    <t>94690</t>
  </si>
  <si>
    <t>11,87</t>
  </si>
  <si>
    <t>94691</t>
  </si>
  <si>
    <t>94692</t>
  </si>
  <si>
    <t>94693</t>
  </si>
  <si>
    <t>94694</t>
  </si>
  <si>
    <t>94695</t>
  </si>
  <si>
    <t>94696</t>
  </si>
  <si>
    <t>47,38</t>
  </si>
  <si>
    <t>94697</t>
  </si>
  <si>
    <t>79,56</t>
  </si>
  <si>
    <t>94698</t>
  </si>
  <si>
    <t>62,05</t>
  </si>
  <si>
    <t>94699</t>
  </si>
  <si>
    <t>94700</t>
  </si>
  <si>
    <t>94701</t>
  </si>
  <si>
    <t>94702</t>
  </si>
  <si>
    <t>165,53</t>
  </si>
  <si>
    <t>94703</t>
  </si>
  <si>
    <t>94704</t>
  </si>
  <si>
    <t>94705</t>
  </si>
  <si>
    <t>94706</t>
  </si>
  <si>
    <t>32,31</t>
  </si>
  <si>
    <t>94707</t>
  </si>
  <si>
    <t>94713</t>
  </si>
  <si>
    <t>194,36</t>
  </si>
  <si>
    <t>94714</t>
  </si>
  <si>
    <t>270,38</t>
  </si>
  <si>
    <t>94715</t>
  </si>
  <si>
    <t>242,02</t>
  </si>
  <si>
    <t>94724</t>
  </si>
  <si>
    <t>94725</t>
  </si>
  <si>
    <t>94726</t>
  </si>
  <si>
    <t>32,10</t>
  </si>
  <si>
    <t>94727</t>
  </si>
  <si>
    <t>94728</t>
  </si>
  <si>
    <t>49,82</t>
  </si>
  <si>
    <t>94729</t>
  </si>
  <si>
    <t>94730</t>
  </si>
  <si>
    <t>94731</t>
  </si>
  <si>
    <t>26,18</t>
  </si>
  <si>
    <t>94732</t>
  </si>
  <si>
    <t>97,77</t>
  </si>
  <si>
    <t>94733</t>
  </si>
  <si>
    <t>94734</t>
  </si>
  <si>
    <t>351,98</t>
  </si>
  <si>
    <t>94736</t>
  </si>
  <si>
    <t>511,80</t>
  </si>
  <si>
    <t>94737</t>
  </si>
  <si>
    <t>182,52</t>
  </si>
  <si>
    <t>94738</t>
  </si>
  <si>
    <t>1.534,36</t>
  </si>
  <si>
    <t>94739</t>
  </si>
  <si>
    <t>226,60</t>
  </si>
  <si>
    <t>94740</t>
  </si>
  <si>
    <t>94741</t>
  </si>
  <si>
    <t>13,09</t>
  </si>
  <si>
    <t>94742</t>
  </si>
  <si>
    <t>16,84</t>
  </si>
  <si>
    <t>94743</t>
  </si>
  <si>
    <t>20,95</t>
  </si>
  <si>
    <t>94744</t>
  </si>
  <si>
    <t>94746</t>
  </si>
  <si>
    <t>37,21</t>
  </si>
  <si>
    <t>94748</t>
  </si>
  <si>
    <t>79,90</t>
  </si>
  <si>
    <t>94750</t>
  </si>
  <si>
    <t>159,86</t>
  </si>
  <si>
    <t>94752</t>
  </si>
  <si>
    <t>193,58</t>
  </si>
  <si>
    <t>94754</t>
  </si>
  <si>
    <t>278,64</t>
  </si>
  <si>
    <t>94756</t>
  </si>
  <si>
    <t>94757</t>
  </si>
  <si>
    <t>20,73</t>
  </si>
  <si>
    <t>94758</t>
  </si>
  <si>
    <t>50,08</t>
  </si>
  <si>
    <t>94759</t>
  </si>
  <si>
    <t>63,72</t>
  </si>
  <si>
    <t>94760</t>
  </si>
  <si>
    <t>100,87</t>
  </si>
  <si>
    <t>94761</t>
  </si>
  <si>
    <t>215,20</t>
  </si>
  <si>
    <t>94762</t>
  </si>
  <si>
    <t>263,03</t>
  </si>
  <si>
    <t>94763</t>
  </si>
  <si>
    <t>348,84</t>
  </si>
  <si>
    <t>94764</t>
  </si>
  <si>
    <t>94765</t>
  </si>
  <si>
    <t>94766</t>
  </si>
  <si>
    <t>94767</t>
  </si>
  <si>
    <t>94768</t>
  </si>
  <si>
    <t>73,72</t>
  </si>
  <si>
    <t>94769</t>
  </si>
  <si>
    <t>97,78</t>
  </si>
  <si>
    <t>94783</t>
  </si>
  <si>
    <t>94863</t>
  </si>
  <si>
    <t>152,11</t>
  </si>
  <si>
    <t>95237</t>
  </si>
  <si>
    <t>21,96</t>
  </si>
  <si>
    <t>95693</t>
  </si>
  <si>
    <t>56,22</t>
  </si>
  <si>
    <t>95694</t>
  </si>
  <si>
    <t>95695</t>
  </si>
  <si>
    <t>95696</t>
  </si>
  <si>
    <t>72,64</t>
  </si>
  <si>
    <t>96637</t>
  </si>
  <si>
    <t>96638</t>
  </si>
  <si>
    <t>96639</t>
  </si>
  <si>
    <t>13,57</t>
  </si>
  <si>
    <t>96640</t>
  </si>
  <si>
    <t>28,55</t>
  </si>
  <si>
    <t>96641</t>
  </si>
  <si>
    <t>96642</t>
  </si>
  <si>
    <t>96643</t>
  </si>
  <si>
    <t>50,39</t>
  </si>
  <si>
    <t>96650</t>
  </si>
  <si>
    <t>10,75</t>
  </si>
  <si>
    <t>96651</t>
  </si>
  <si>
    <t>96652</t>
  </si>
  <si>
    <t>96653</t>
  </si>
  <si>
    <t>16,10</t>
  </si>
  <si>
    <t>96654</t>
  </si>
  <si>
    <t>18,20</t>
  </si>
  <si>
    <t>96655</t>
  </si>
  <si>
    <t>96656</t>
  </si>
  <si>
    <t>96657</t>
  </si>
  <si>
    <t>25,91</t>
  </si>
  <si>
    <t>96658</t>
  </si>
  <si>
    <t>96659</t>
  </si>
  <si>
    <t>96660</t>
  </si>
  <si>
    <t>96661</t>
  </si>
  <si>
    <t>34,60</t>
  </si>
  <si>
    <t>96662</t>
  </si>
  <si>
    <t>96663</t>
  </si>
  <si>
    <t>96664</t>
  </si>
  <si>
    <t>96665</t>
  </si>
  <si>
    <t>96666</t>
  </si>
  <si>
    <t>96667</t>
  </si>
  <si>
    <t>26,92</t>
  </si>
  <si>
    <t>96684</t>
  </si>
  <si>
    <t>96685</t>
  </si>
  <si>
    <t>14,36</t>
  </si>
  <si>
    <t>96686</t>
  </si>
  <si>
    <t>96687</t>
  </si>
  <si>
    <t>96688</t>
  </si>
  <si>
    <t>25,78</t>
  </si>
  <si>
    <t>96689</t>
  </si>
  <si>
    <t>96690</t>
  </si>
  <si>
    <t>35,41</t>
  </si>
  <si>
    <t>96691</t>
  </si>
  <si>
    <t>44,48</t>
  </si>
  <si>
    <t>96692</t>
  </si>
  <si>
    <t>49,54</t>
  </si>
  <si>
    <t>96693</t>
  </si>
  <si>
    <t>65,72</t>
  </si>
  <si>
    <t>96694</t>
  </si>
  <si>
    <t>101,16</t>
  </si>
  <si>
    <t>96695</t>
  </si>
  <si>
    <t>111,04</t>
  </si>
  <si>
    <t>96696</t>
  </si>
  <si>
    <t>126,02</t>
  </si>
  <si>
    <t>96697</t>
  </si>
  <si>
    <t>363,29</t>
  </si>
  <si>
    <t>96698</t>
  </si>
  <si>
    <t>96699</t>
  </si>
  <si>
    <t>28,05</t>
  </si>
  <si>
    <t>96700</t>
  </si>
  <si>
    <t>96701</t>
  </si>
  <si>
    <t>13,27</t>
  </si>
  <si>
    <t>96702</t>
  </si>
  <si>
    <t>96703</t>
  </si>
  <si>
    <t>96704</t>
  </si>
  <si>
    <t>96705</t>
  </si>
  <si>
    <t>96706</t>
  </si>
  <si>
    <t>96707</t>
  </si>
  <si>
    <t>63,77</t>
  </si>
  <si>
    <t>96708</t>
  </si>
  <si>
    <t>95,65</t>
  </si>
  <si>
    <t>96709</t>
  </si>
  <si>
    <t>96710</t>
  </si>
  <si>
    <t>96711</t>
  </si>
  <si>
    <t>96712</t>
  </si>
  <si>
    <t>96713</t>
  </si>
  <si>
    <t>55,63</t>
  </si>
  <si>
    <t>96714</t>
  </si>
  <si>
    <t>78,27</t>
  </si>
  <si>
    <t>96715</t>
  </si>
  <si>
    <t>136,02</t>
  </si>
  <si>
    <t>96716</t>
  </si>
  <si>
    <t>96717</t>
  </si>
  <si>
    <t>333,39</t>
  </si>
  <si>
    <t>96736</t>
  </si>
  <si>
    <t>96737</t>
  </si>
  <si>
    <t>7,10</t>
  </si>
  <si>
    <t>96738</t>
  </si>
  <si>
    <t>25,40</t>
  </si>
  <si>
    <t>96739</t>
  </si>
  <si>
    <t>96740</t>
  </si>
  <si>
    <t>96741</t>
  </si>
  <si>
    <t>96742</t>
  </si>
  <si>
    <t>22,64</t>
  </si>
  <si>
    <t>96743</t>
  </si>
  <si>
    <t>35,15</t>
  </si>
  <si>
    <t>96744</t>
  </si>
  <si>
    <t>58,83</t>
  </si>
  <si>
    <t>96745</t>
  </si>
  <si>
    <t>91,90</t>
  </si>
  <si>
    <t>96746</t>
  </si>
  <si>
    <t>120,99</t>
  </si>
  <si>
    <t>96747</t>
  </si>
  <si>
    <t>8,55</t>
  </si>
  <si>
    <t>96748</t>
  </si>
  <si>
    <t>9,88</t>
  </si>
  <si>
    <t>96749</t>
  </si>
  <si>
    <t>96750</t>
  </si>
  <si>
    <t>96751</t>
  </si>
  <si>
    <t>27,89</t>
  </si>
  <si>
    <t>96752</t>
  </si>
  <si>
    <t>96753</t>
  </si>
  <si>
    <t>93,76</t>
  </si>
  <si>
    <t>96754</t>
  </si>
  <si>
    <t>120,41</t>
  </si>
  <si>
    <t>96755</t>
  </si>
  <si>
    <t>362,05</t>
  </si>
  <si>
    <t>96758</t>
  </si>
  <si>
    <t>96759</t>
  </si>
  <si>
    <t>28,28</t>
  </si>
  <si>
    <t>96760</t>
  </si>
  <si>
    <t>45,61</t>
  </si>
  <si>
    <t>96761</t>
  </si>
  <si>
    <t>67,73</t>
  </si>
  <si>
    <t>96762</t>
  </si>
  <si>
    <t>126,13</t>
  </si>
  <si>
    <t>96763</t>
  </si>
  <si>
    <t>168,91</t>
  </si>
  <si>
    <t>96764</t>
  </si>
  <si>
    <t>331,77</t>
  </si>
  <si>
    <t>96802</t>
  </si>
  <si>
    <t>402,10</t>
  </si>
  <si>
    <t>96803</t>
  </si>
  <si>
    <t>76,79</t>
  </si>
  <si>
    <t>96804</t>
  </si>
  <si>
    <t>127,07</t>
  </si>
  <si>
    <t>96805</t>
  </si>
  <si>
    <t>212,36</t>
  </si>
  <si>
    <t>96806</t>
  </si>
  <si>
    <t>85,32</t>
  </si>
  <si>
    <t>96807</t>
  </si>
  <si>
    <t>139,32</t>
  </si>
  <si>
    <t>96808</t>
  </si>
  <si>
    <t>96809</t>
  </si>
  <si>
    <t>20,28</t>
  </si>
  <si>
    <t>96810</t>
  </si>
  <si>
    <t>96811</t>
  </si>
  <si>
    <t>23,33</t>
  </si>
  <si>
    <t>96812</t>
  </si>
  <si>
    <t>21,21</t>
  </si>
  <si>
    <t>96813</t>
  </si>
  <si>
    <t>96814</t>
  </si>
  <si>
    <t>96815</t>
  </si>
  <si>
    <t>96816</t>
  </si>
  <si>
    <t>96817</t>
  </si>
  <si>
    <t>35,43</t>
  </si>
  <si>
    <t>96818</t>
  </si>
  <si>
    <t>96819</t>
  </si>
  <si>
    <t>96820</t>
  </si>
  <si>
    <t>96821</t>
  </si>
  <si>
    <t>39,35</t>
  </si>
  <si>
    <t>96822</t>
  </si>
  <si>
    <t>31,74</t>
  </si>
  <si>
    <t>96823</t>
  </si>
  <si>
    <t>96824</t>
  </si>
  <si>
    <t>96826</t>
  </si>
  <si>
    <t>96827</t>
  </si>
  <si>
    <t>96828</t>
  </si>
  <si>
    <t>96829</t>
  </si>
  <si>
    <t>18,82</t>
  </si>
  <si>
    <t>96830</t>
  </si>
  <si>
    <t>96832</t>
  </si>
  <si>
    <t>30,97</t>
  </si>
  <si>
    <t>96833</t>
  </si>
  <si>
    <t>23,78</t>
  </si>
  <si>
    <t>96834</t>
  </si>
  <si>
    <t>28,76</t>
  </si>
  <si>
    <t>96836</t>
  </si>
  <si>
    <t>96837</t>
  </si>
  <si>
    <t>96838</t>
  </si>
  <si>
    <t>96839</t>
  </si>
  <si>
    <t>96840</t>
  </si>
  <si>
    <t>96841</t>
  </si>
  <si>
    <t>96842</t>
  </si>
  <si>
    <t>34,77</t>
  </si>
  <si>
    <t>96843</t>
  </si>
  <si>
    <t>96844</t>
  </si>
  <si>
    <t>36,19</t>
  </si>
  <si>
    <t>96845</t>
  </si>
  <si>
    <t>96846</t>
  </si>
  <si>
    <t>40,13</t>
  </si>
  <si>
    <t>96847</t>
  </si>
  <si>
    <t>96848</t>
  </si>
  <si>
    <t>96849</t>
  </si>
  <si>
    <t>96850</t>
  </si>
  <si>
    <t>25,57</t>
  </si>
  <si>
    <t>96852</t>
  </si>
  <si>
    <t>22,42</t>
  </si>
  <si>
    <t>96853</t>
  </si>
  <si>
    <t>96854</t>
  </si>
  <si>
    <t>96855</t>
  </si>
  <si>
    <t>34,33</t>
  </si>
  <si>
    <t>96856</t>
  </si>
  <si>
    <t>96860</t>
  </si>
  <si>
    <t>32,07</t>
  </si>
  <si>
    <t>96861</t>
  </si>
  <si>
    <t>40,40</t>
  </si>
  <si>
    <t>96862</t>
  </si>
  <si>
    <t>96863</t>
  </si>
  <si>
    <t>41,74</t>
  </si>
  <si>
    <t>96864</t>
  </si>
  <si>
    <t>54,52</t>
  </si>
  <si>
    <t>96865</t>
  </si>
  <si>
    <t>96866</t>
  </si>
  <si>
    <t>70,55</t>
  </si>
  <si>
    <t>96868</t>
  </si>
  <si>
    <t>21,12</t>
  </si>
  <si>
    <t>96869</t>
  </si>
  <si>
    <t>31,46</t>
  </si>
  <si>
    <t>96870</t>
  </si>
  <si>
    <t>46,31</t>
  </si>
  <si>
    <t>96871</t>
  </si>
  <si>
    <t>53,24</t>
  </si>
  <si>
    <t>96872</t>
  </si>
  <si>
    <t>50,36</t>
  </si>
  <si>
    <t>96873</t>
  </si>
  <si>
    <t>66,02</t>
  </si>
  <si>
    <t>96874</t>
  </si>
  <si>
    <t>96875</t>
  </si>
  <si>
    <t>78,86</t>
  </si>
  <si>
    <t>96876</t>
  </si>
  <si>
    <t>175,80</t>
  </si>
  <si>
    <t>96878</t>
  </si>
  <si>
    <t>196,88</t>
  </si>
  <si>
    <t>96879</t>
  </si>
  <si>
    <t>191,16</t>
  </si>
  <si>
    <t>96881</t>
  </si>
  <si>
    <t>225,85</t>
  </si>
  <si>
    <t>97430</t>
  </si>
  <si>
    <t>43,29</t>
  </si>
  <si>
    <t>97431</t>
  </si>
  <si>
    <t>48,60</t>
  </si>
  <si>
    <t>97432</t>
  </si>
  <si>
    <t>54,88</t>
  </si>
  <si>
    <t>97433</t>
  </si>
  <si>
    <t>92,55</t>
  </si>
  <si>
    <t>97434</t>
  </si>
  <si>
    <t>94,06</t>
  </si>
  <si>
    <t>97435</t>
  </si>
  <si>
    <t>108,07</t>
  </si>
  <si>
    <t>97436</t>
  </si>
  <si>
    <t>110,97</t>
  </si>
  <si>
    <t>97437</t>
  </si>
  <si>
    <t>123,55</t>
  </si>
  <si>
    <t>97438</t>
  </si>
  <si>
    <t>126,65</t>
  </si>
  <si>
    <t>97439</t>
  </si>
  <si>
    <t>137,88</t>
  </si>
  <si>
    <t>97440</t>
  </si>
  <si>
    <t>164,58</t>
  </si>
  <si>
    <t>97442</t>
  </si>
  <si>
    <t>182,24</t>
  </si>
  <si>
    <t>97443</t>
  </si>
  <si>
    <t>97444</t>
  </si>
  <si>
    <t>145,67</t>
  </si>
  <si>
    <t>97446</t>
  </si>
  <si>
    <t>245,67</t>
  </si>
  <si>
    <t>97447</t>
  </si>
  <si>
    <t>97449</t>
  </si>
  <si>
    <t>262,04</t>
  </si>
  <si>
    <t>97450</t>
  </si>
  <si>
    <t>317,56</t>
  </si>
  <si>
    <t>97452</t>
  </si>
  <si>
    <t>204,57</t>
  </si>
  <si>
    <t>97453</t>
  </si>
  <si>
    <t>216,21</t>
  </si>
  <si>
    <t>97454</t>
  </si>
  <si>
    <t>339,10</t>
  </si>
  <si>
    <t>97455</t>
  </si>
  <si>
    <t>357,71</t>
  </si>
  <si>
    <t>97456</t>
  </si>
  <si>
    <t>748,17</t>
  </si>
  <si>
    <t>97457</t>
  </si>
  <si>
    <t>664,68</t>
  </si>
  <si>
    <t>97458</t>
  </si>
  <si>
    <t>319,56</t>
  </si>
  <si>
    <t>97459</t>
  </si>
  <si>
    <t>535,76</t>
  </si>
  <si>
    <t>97460</t>
  </si>
  <si>
    <t>813,41</t>
  </si>
  <si>
    <t>97461</t>
  </si>
  <si>
    <t>39,28</t>
  </si>
  <si>
    <t>97462</t>
  </si>
  <si>
    <t>97464</t>
  </si>
  <si>
    <t>97465</t>
  </si>
  <si>
    <t>66,14</t>
  </si>
  <si>
    <t>97467</t>
  </si>
  <si>
    <t>71,08</t>
  </si>
  <si>
    <t>97468</t>
  </si>
  <si>
    <t>97470</t>
  </si>
  <si>
    <t>103,86</t>
  </si>
  <si>
    <t>97471</t>
  </si>
  <si>
    <t>124,25</t>
  </si>
  <si>
    <t>97474</t>
  </si>
  <si>
    <t>186,70</t>
  </si>
  <si>
    <t>97475</t>
  </si>
  <si>
    <t>227,91</t>
  </si>
  <si>
    <t>97477</t>
  </si>
  <si>
    <t>247,92</t>
  </si>
  <si>
    <t>97478</t>
  </si>
  <si>
    <t>303,44</t>
  </si>
  <si>
    <t>97479</t>
  </si>
  <si>
    <t>62,98</t>
  </si>
  <si>
    <t>97480</t>
  </si>
  <si>
    <t>97481</t>
  </si>
  <si>
    <t>90,47</t>
  </si>
  <si>
    <t>97482</t>
  </si>
  <si>
    <t>97483</t>
  </si>
  <si>
    <t>125,79</t>
  </si>
  <si>
    <t>97484</t>
  </si>
  <si>
    <t>97485</t>
  </si>
  <si>
    <t>172,50</t>
  </si>
  <si>
    <t>97486</t>
  </si>
  <si>
    <t>184,14</t>
  </si>
  <si>
    <t>97487</t>
  </si>
  <si>
    <t>312,50</t>
  </si>
  <si>
    <t>97488</t>
  </si>
  <si>
    <t>331,11</t>
  </si>
  <si>
    <t>97489</t>
  </si>
  <si>
    <t>726,95</t>
  </si>
  <si>
    <t>97490</t>
  </si>
  <si>
    <t>643,46</t>
  </si>
  <si>
    <t>97491</t>
  </si>
  <si>
    <t>96,29</t>
  </si>
  <si>
    <t>97492</t>
  </si>
  <si>
    <t>140,10</t>
  </si>
  <si>
    <t>97493</t>
  </si>
  <si>
    <t>180,35</t>
  </si>
  <si>
    <t>97494</t>
  </si>
  <si>
    <t>276,73</t>
  </si>
  <si>
    <t>97495</t>
  </si>
  <si>
    <t>500,23</t>
  </si>
  <si>
    <t>97496</t>
  </si>
  <si>
    <t>785,19</t>
  </si>
  <si>
    <t>97499</t>
  </si>
  <si>
    <t>97500</t>
  </si>
  <si>
    <t>97502</t>
  </si>
  <si>
    <t>97503</t>
  </si>
  <si>
    <t>97505</t>
  </si>
  <si>
    <t>97506</t>
  </si>
  <si>
    <t>74,95</t>
  </si>
  <si>
    <t>97508</t>
  </si>
  <si>
    <t>91,07</t>
  </si>
  <si>
    <t>97509</t>
  </si>
  <si>
    <t>111,46</t>
  </si>
  <si>
    <t>97511</t>
  </si>
  <si>
    <t>168,33</t>
  </si>
  <si>
    <t>97512</t>
  </si>
  <si>
    <t>209,54</t>
  </si>
  <si>
    <t>97514</t>
  </si>
  <si>
    <t>223,77</t>
  </si>
  <si>
    <t>97515</t>
  </si>
  <si>
    <t>279,29</t>
  </si>
  <si>
    <t>97517</t>
  </si>
  <si>
    <t>97518</t>
  </si>
  <si>
    <t>97519</t>
  </si>
  <si>
    <t>81,35</t>
  </si>
  <si>
    <t>97520</t>
  </si>
  <si>
    <t>97521</t>
  </si>
  <si>
    <t>112,19</t>
  </si>
  <si>
    <t>97522</t>
  </si>
  <si>
    <t>97523</t>
  </si>
  <si>
    <t>153,32</t>
  </si>
  <si>
    <t>97524</t>
  </si>
  <si>
    <t>164,96</t>
  </si>
  <si>
    <t>97525</t>
  </si>
  <si>
    <t>284,79</t>
  </si>
  <si>
    <t>97526</t>
  </si>
  <si>
    <t>303,40</t>
  </si>
  <si>
    <t>97527</t>
  </si>
  <si>
    <t>690,82</t>
  </si>
  <si>
    <t>97528</t>
  </si>
  <si>
    <t>607,33</t>
  </si>
  <si>
    <t>97529</t>
  </si>
  <si>
    <t>89,49</t>
  </si>
  <si>
    <t>97530</t>
  </si>
  <si>
    <t>127,93</t>
  </si>
  <si>
    <t>97531</t>
  </si>
  <si>
    <t>162,19</t>
  </si>
  <si>
    <t>97532</t>
  </si>
  <si>
    <t>251,14</t>
  </si>
  <si>
    <t>97533</t>
  </si>
  <si>
    <t>468,75</t>
  </si>
  <si>
    <t>97534</t>
  </si>
  <si>
    <t>736,97</t>
  </si>
  <si>
    <t>97537</t>
  </si>
  <si>
    <t>97540</t>
  </si>
  <si>
    <t>37,77</t>
  </si>
  <si>
    <t>97541</t>
  </si>
  <si>
    <t>32,81</t>
  </si>
  <si>
    <t>97543</t>
  </si>
  <si>
    <t>62,73</t>
  </si>
  <si>
    <t>97544</t>
  </si>
  <si>
    <t>56,76</t>
  </si>
  <si>
    <t>97546</t>
  </si>
  <si>
    <t>38,64</t>
  </si>
  <si>
    <t>97547</t>
  </si>
  <si>
    <t>97548</t>
  </si>
  <si>
    <t>97549</t>
  </si>
  <si>
    <t>97550</t>
  </si>
  <si>
    <t>98,20</t>
  </si>
  <si>
    <t>97551</t>
  </si>
  <si>
    <t>97552</t>
  </si>
  <si>
    <t>55,85</t>
  </si>
  <si>
    <t>97553</t>
  </si>
  <si>
    <t>81,79</t>
  </si>
  <si>
    <t>97554</t>
  </si>
  <si>
    <t>98602</t>
  </si>
  <si>
    <t>103805</t>
  </si>
  <si>
    <t>103806</t>
  </si>
  <si>
    <t>21,73</t>
  </si>
  <si>
    <t>103807</t>
  </si>
  <si>
    <t>103808</t>
  </si>
  <si>
    <t>103809</t>
  </si>
  <si>
    <t>39,82</t>
  </si>
  <si>
    <t>103810</t>
  </si>
  <si>
    <t>103811</t>
  </si>
  <si>
    <t>41,33</t>
  </si>
  <si>
    <t>103812</t>
  </si>
  <si>
    <t>58,56</t>
  </si>
  <si>
    <t>103813</t>
  </si>
  <si>
    <t>56,80</t>
  </si>
  <si>
    <t>103814</t>
  </si>
  <si>
    <t>103815</t>
  </si>
  <si>
    <t>103816</t>
  </si>
  <si>
    <t>29,51</t>
  </si>
  <si>
    <t>103817</t>
  </si>
  <si>
    <t>452,29</t>
  </si>
  <si>
    <t>103818</t>
  </si>
  <si>
    <t>103819</t>
  </si>
  <si>
    <t>103820</t>
  </si>
  <si>
    <t>103821</t>
  </si>
  <si>
    <t>530,98</t>
  </si>
  <si>
    <t>103822</t>
  </si>
  <si>
    <t>59,80</t>
  </si>
  <si>
    <t>103823</t>
  </si>
  <si>
    <t>103824</t>
  </si>
  <si>
    <t>26,12</t>
  </si>
  <si>
    <t>103825</t>
  </si>
  <si>
    <t>103826</t>
  </si>
  <si>
    <t>37,06</t>
  </si>
  <si>
    <t>103827</t>
  </si>
  <si>
    <t>103828</t>
  </si>
  <si>
    <t>98,51</t>
  </si>
  <si>
    <t>103829</t>
  </si>
  <si>
    <t>587,78</t>
  </si>
  <si>
    <t>103830</t>
  </si>
  <si>
    <t>103831</t>
  </si>
  <si>
    <t>103832</t>
  </si>
  <si>
    <t>103833</t>
  </si>
  <si>
    <t>103834</t>
  </si>
  <si>
    <t>76,42</t>
  </si>
  <si>
    <t>103838</t>
  </si>
  <si>
    <t>20,83</t>
  </si>
  <si>
    <t>103839</t>
  </si>
  <si>
    <t>103840</t>
  </si>
  <si>
    <t>23,89</t>
  </si>
  <si>
    <t>103841</t>
  </si>
  <si>
    <t>32,82</t>
  </si>
  <si>
    <t>103842</t>
  </si>
  <si>
    <t>32,53</t>
  </si>
  <si>
    <t>103843</t>
  </si>
  <si>
    <t>33,91</t>
  </si>
  <si>
    <t>103844</t>
  </si>
  <si>
    <t>37,68</t>
  </si>
  <si>
    <t>103845</t>
  </si>
  <si>
    <t>103846</t>
  </si>
  <si>
    <t>103847</t>
  </si>
  <si>
    <t>103848</t>
  </si>
  <si>
    <t>103849</t>
  </si>
  <si>
    <t>103850</t>
  </si>
  <si>
    <t>451,67</t>
  </si>
  <si>
    <t>103851</t>
  </si>
  <si>
    <t>103852</t>
  </si>
  <si>
    <t>20,20</t>
  </si>
  <si>
    <t>103853</t>
  </si>
  <si>
    <t>103854</t>
  </si>
  <si>
    <t>526,11</t>
  </si>
  <si>
    <t>103855</t>
  </si>
  <si>
    <t>103856</t>
  </si>
  <si>
    <t>18,74</t>
  </si>
  <si>
    <t>103857</t>
  </si>
  <si>
    <t>23,70</t>
  </si>
  <si>
    <t>103858</t>
  </si>
  <si>
    <t>103859</t>
  </si>
  <si>
    <t>29,02</t>
  </si>
  <si>
    <t>103860</t>
  </si>
  <si>
    <t>103861</t>
  </si>
  <si>
    <t>103862</t>
  </si>
  <si>
    <t>579,74</t>
  </si>
  <si>
    <t>103863</t>
  </si>
  <si>
    <t>35,79</t>
  </si>
  <si>
    <t>103864</t>
  </si>
  <si>
    <t>103865</t>
  </si>
  <si>
    <t>28,08</t>
  </si>
  <si>
    <t>103866</t>
  </si>
  <si>
    <t>43,48</t>
  </si>
  <si>
    <t>103867</t>
  </si>
  <si>
    <t>59,44</t>
  </si>
  <si>
    <t>103874</t>
  </si>
  <si>
    <t>103875</t>
  </si>
  <si>
    <t>103876</t>
  </si>
  <si>
    <t>24,41</t>
  </si>
  <si>
    <t>103877</t>
  </si>
  <si>
    <t>31,78</t>
  </si>
  <si>
    <t>103878</t>
  </si>
  <si>
    <t>103879</t>
  </si>
  <si>
    <t>103880</t>
  </si>
  <si>
    <t>37,17</t>
  </si>
  <si>
    <t>103881</t>
  </si>
  <si>
    <t>43,01</t>
  </si>
  <si>
    <t>103882</t>
  </si>
  <si>
    <t>41,25</t>
  </si>
  <si>
    <t>103883</t>
  </si>
  <si>
    <t>103884</t>
  </si>
  <si>
    <t>14,34</t>
  </si>
  <si>
    <t>103885</t>
  </si>
  <si>
    <t>103886</t>
  </si>
  <si>
    <t>452,33</t>
  </si>
  <si>
    <t>103887</t>
  </si>
  <si>
    <t>103888</t>
  </si>
  <si>
    <t>19,47</t>
  </si>
  <si>
    <t>103889</t>
  </si>
  <si>
    <t>20,78</t>
  </si>
  <si>
    <t>103890</t>
  </si>
  <si>
    <t>525,38</t>
  </si>
  <si>
    <t>103891</t>
  </si>
  <si>
    <t>54,20</t>
  </si>
  <si>
    <t>103892</t>
  </si>
  <si>
    <t>103893</t>
  </si>
  <si>
    <t>103894</t>
  </si>
  <si>
    <t>103895</t>
  </si>
  <si>
    <t>103896</t>
  </si>
  <si>
    <t>103897</t>
  </si>
  <si>
    <t>88,55</t>
  </si>
  <si>
    <t>103898</t>
  </si>
  <si>
    <t>577,82</t>
  </si>
  <si>
    <t>103899</t>
  </si>
  <si>
    <t>103900</t>
  </si>
  <si>
    <t>103901</t>
  </si>
  <si>
    <t>103902</t>
  </si>
  <si>
    <t>103903</t>
  </si>
  <si>
    <t>103947</t>
  </si>
  <si>
    <t>103948</t>
  </si>
  <si>
    <t>103949</t>
  </si>
  <si>
    <t>103950</t>
  </si>
  <si>
    <t>103951</t>
  </si>
  <si>
    <t>16,37</t>
  </si>
  <si>
    <t>103952</t>
  </si>
  <si>
    <t>103953</t>
  </si>
  <si>
    <t>103954</t>
  </si>
  <si>
    <t>103955</t>
  </si>
  <si>
    <t>103956</t>
  </si>
  <si>
    <t>103957</t>
  </si>
  <si>
    <t>5,52</t>
  </si>
  <si>
    <t>103958</t>
  </si>
  <si>
    <t>103959</t>
  </si>
  <si>
    <t>103962</t>
  </si>
  <si>
    <t>6,54</t>
  </si>
  <si>
    <t>103964</t>
  </si>
  <si>
    <t>103966</t>
  </si>
  <si>
    <t>9,77</t>
  </si>
  <si>
    <t>103967</t>
  </si>
  <si>
    <t>103968</t>
  </si>
  <si>
    <t>15,59</t>
  </si>
  <si>
    <t>103969</t>
  </si>
  <si>
    <t>18,14</t>
  </si>
  <si>
    <t>103971</t>
  </si>
  <si>
    <t>22,88</t>
  </si>
  <si>
    <t>103972</t>
  </si>
  <si>
    <t>26,50</t>
  </si>
  <si>
    <t>103974</t>
  </si>
  <si>
    <t>103975</t>
  </si>
  <si>
    <t>103976</t>
  </si>
  <si>
    <t>24,66</t>
  </si>
  <si>
    <t>103980</t>
  </si>
  <si>
    <t>103981</t>
  </si>
  <si>
    <t>19,28</t>
  </si>
  <si>
    <t>103982</t>
  </si>
  <si>
    <t>103983</t>
  </si>
  <si>
    <t>103984</t>
  </si>
  <si>
    <t>103985</t>
  </si>
  <si>
    <t>103986</t>
  </si>
  <si>
    <t>103987</t>
  </si>
  <si>
    <t>103988</t>
  </si>
  <si>
    <t>103990</t>
  </si>
  <si>
    <t>103991</t>
  </si>
  <si>
    <t>103992</t>
  </si>
  <si>
    <t>103993</t>
  </si>
  <si>
    <t>11,15</t>
  </si>
  <si>
    <t>103994</t>
  </si>
  <si>
    <t>14,56</t>
  </si>
  <si>
    <t>103995</t>
  </si>
  <si>
    <t>16,48</t>
  </si>
  <si>
    <t>103996</t>
  </si>
  <si>
    <t>103997</t>
  </si>
  <si>
    <t>35,42</t>
  </si>
  <si>
    <t>103998</t>
  </si>
  <si>
    <t>103999</t>
  </si>
  <si>
    <t>104000</t>
  </si>
  <si>
    <t>26,08</t>
  </si>
  <si>
    <t>104001</t>
  </si>
  <si>
    <t>104002</t>
  </si>
  <si>
    <t>17,60</t>
  </si>
  <si>
    <t>104003</t>
  </si>
  <si>
    <t>104004</t>
  </si>
  <si>
    <t>104005</t>
  </si>
  <si>
    <t>104006</t>
  </si>
  <si>
    <t>26,39</t>
  </si>
  <si>
    <t>104007</t>
  </si>
  <si>
    <t>23,18</t>
  </si>
  <si>
    <t>104008</t>
  </si>
  <si>
    <t>104009</t>
  </si>
  <si>
    <t>14,58</t>
  </si>
  <si>
    <t>104011</t>
  </si>
  <si>
    <t>104012</t>
  </si>
  <si>
    <t>104014</t>
  </si>
  <si>
    <t>104015</t>
  </si>
  <si>
    <t>104016</t>
  </si>
  <si>
    <t>104017</t>
  </si>
  <si>
    <t>104018</t>
  </si>
  <si>
    <t>104019</t>
  </si>
  <si>
    <t>46,68</t>
  </si>
  <si>
    <t>104020</t>
  </si>
  <si>
    <t>56,45</t>
  </si>
  <si>
    <t>104022</t>
  </si>
  <si>
    <t>71,61</t>
  </si>
  <si>
    <t>104023</t>
  </si>
  <si>
    <t>43,13</t>
  </si>
  <si>
    <t>104024</t>
  </si>
  <si>
    <t>104025</t>
  </si>
  <si>
    <t>30,12</t>
  </si>
  <si>
    <t>104026</t>
  </si>
  <si>
    <t>42,70</t>
  </si>
  <si>
    <t>104027</t>
  </si>
  <si>
    <t>63,22</t>
  </si>
  <si>
    <t>104028</t>
  </si>
  <si>
    <t>125,81</t>
  </si>
  <si>
    <t>104029</t>
  </si>
  <si>
    <t>66,81</t>
  </si>
  <si>
    <t>104030</t>
  </si>
  <si>
    <t>104159</t>
  </si>
  <si>
    <t>33,35</t>
  </si>
  <si>
    <t>104167</t>
  </si>
  <si>
    <t>123,22</t>
  </si>
  <si>
    <t>104168</t>
  </si>
  <si>
    <t>119,93</t>
  </si>
  <si>
    <t>104169</t>
  </si>
  <si>
    <t>148,89</t>
  </si>
  <si>
    <t>104170</t>
  </si>
  <si>
    <t>71,28</t>
  </si>
  <si>
    <t>104171</t>
  </si>
  <si>
    <t>99,07</t>
  </si>
  <si>
    <t>104172</t>
  </si>
  <si>
    <t>277,73</t>
  </si>
  <si>
    <t>104173</t>
  </si>
  <si>
    <t>85,20</t>
  </si>
  <si>
    <t>104174</t>
  </si>
  <si>
    <t>191,10</t>
  </si>
  <si>
    <t>104175</t>
  </si>
  <si>
    <t>104176</t>
  </si>
  <si>
    <t>252,61</t>
  </si>
  <si>
    <t>104177</t>
  </si>
  <si>
    <t>182,39</t>
  </si>
  <si>
    <t>104178</t>
  </si>
  <si>
    <t>104179</t>
  </si>
  <si>
    <t>83,60</t>
  </si>
  <si>
    <t>104191</t>
  </si>
  <si>
    <t>104192</t>
  </si>
  <si>
    <t>33,26</t>
  </si>
  <si>
    <t>104193</t>
  </si>
  <si>
    <t>181,97</t>
  </si>
  <si>
    <t>104196</t>
  </si>
  <si>
    <t>18,01</t>
  </si>
  <si>
    <t>104197</t>
  </si>
  <si>
    <t>34,47</t>
  </si>
  <si>
    <t>104198</t>
  </si>
  <si>
    <t>104199</t>
  </si>
  <si>
    <t>9,10</t>
  </si>
  <si>
    <t>104200</t>
  </si>
  <si>
    <t>7,25</t>
  </si>
  <si>
    <t>104201</t>
  </si>
  <si>
    <t>104202</t>
  </si>
  <si>
    <t>104317</t>
  </si>
  <si>
    <t>104318</t>
  </si>
  <si>
    <t>104319</t>
  </si>
  <si>
    <t>104320</t>
  </si>
  <si>
    <t>104321</t>
  </si>
  <si>
    <t>104322</t>
  </si>
  <si>
    <t>104323</t>
  </si>
  <si>
    <t>104324</t>
  </si>
  <si>
    <t>104341</t>
  </si>
  <si>
    <t>12,03</t>
  </si>
  <si>
    <t>104343</t>
  </si>
  <si>
    <t>104344</t>
  </si>
  <si>
    <t>43,40</t>
  </si>
  <si>
    <t>104345</t>
  </si>
  <si>
    <t>45,57</t>
  </si>
  <si>
    <t>104346</t>
  </si>
  <si>
    <t>47,86</t>
  </si>
  <si>
    <t>104347</t>
  </si>
  <si>
    <t>50,66</t>
  </si>
  <si>
    <t>104348</t>
  </si>
  <si>
    <t>104350</t>
  </si>
  <si>
    <t>31,02</t>
  </si>
  <si>
    <t>104351</t>
  </si>
  <si>
    <t>104352</t>
  </si>
  <si>
    <t>104353</t>
  </si>
  <si>
    <t>104354</t>
  </si>
  <si>
    <t>48,15</t>
  </si>
  <si>
    <t>104355</t>
  </si>
  <si>
    <t>104356</t>
  </si>
  <si>
    <t>104357</t>
  </si>
  <si>
    <t>20,29</t>
  </si>
  <si>
    <t>104576</t>
  </si>
  <si>
    <t>104577</t>
  </si>
  <si>
    <t>104578</t>
  </si>
  <si>
    <t>104579</t>
  </si>
  <si>
    <t>104581</t>
  </si>
  <si>
    <t>15,75</t>
  </si>
  <si>
    <t>104582</t>
  </si>
  <si>
    <t>104583</t>
  </si>
  <si>
    <t>31,11</t>
  </si>
  <si>
    <t>104584</t>
  </si>
  <si>
    <t>105146</t>
  </si>
  <si>
    <t>105147</t>
  </si>
  <si>
    <t>17,46</t>
  </si>
  <si>
    <t>105148</t>
  </si>
  <si>
    <t>105149</t>
  </si>
  <si>
    <t>105150</t>
  </si>
  <si>
    <t>105151</t>
  </si>
  <si>
    <t>105152</t>
  </si>
  <si>
    <t>36,96</t>
  </si>
  <si>
    <t>105154</t>
  </si>
  <si>
    <t>105155</t>
  </si>
  <si>
    <t>105156</t>
  </si>
  <si>
    <t>105157</t>
  </si>
  <si>
    <t>105158</t>
  </si>
  <si>
    <t>28,32</t>
  </si>
  <si>
    <t>105159</t>
  </si>
  <si>
    <t>49,06</t>
  </si>
  <si>
    <t>105160</t>
  </si>
  <si>
    <t>60,65</t>
  </si>
  <si>
    <t>105161</t>
  </si>
  <si>
    <t>103,64</t>
  </si>
  <si>
    <t>105162</t>
  </si>
  <si>
    <t>176,36</t>
  </si>
  <si>
    <t>105163</t>
  </si>
  <si>
    <t>105164</t>
  </si>
  <si>
    <t>105165</t>
  </si>
  <si>
    <t>105166</t>
  </si>
  <si>
    <t>36,83</t>
  </si>
  <si>
    <t>105167</t>
  </si>
  <si>
    <t>240,00</t>
  </si>
  <si>
    <t>105169</t>
  </si>
  <si>
    <t>105170</t>
  </si>
  <si>
    <t>6,08</t>
  </si>
  <si>
    <t>105172</t>
  </si>
  <si>
    <t>98,40</t>
  </si>
  <si>
    <t>105173</t>
  </si>
  <si>
    <t>99,02</t>
  </si>
  <si>
    <t>105174</t>
  </si>
  <si>
    <t>143,00</t>
  </si>
  <si>
    <t>105175</t>
  </si>
  <si>
    <t>141,22</t>
  </si>
  <si>
    <t>105176</t>
  </si>
  <si>
    <t>178,56</t>
  </si>
  <si>
    <t>105177</t>
  </si>
  <si>
    <t>159,03</t>
  </si>
  <si>
    <t>105178</t>
  </si>
  <si>
    <t>153,91</t>
  </si>
  <si>
    <t>105179</t>
  </si>
  <si>
    <t>105180</t>
  </si>
  <si>
    <t>13,31</t>
  </si>
  <si>
    <t>105181</t>
  </si>
  <si>
    <t>18,11</t>
  </si>
  <si>
    <t>105182</t>
  </si>
  <si>
    <t>105183</t>
  </si>
  <si>
    <t>76,95</t>
  </si>
  <si>
    <t>105184</t>
  </si>
  <si>
    <t>95,40</t>
  </si>
  <si>
    <t>105189</t>
  </si>
  <si>
    <t>105190</t>
  </si>
  <si>
    <t>25,99</t>
  </si>
  <si>
    <t>105193</t>
  </si>
  <si>
    <t>168,44</t>
  </si>
  <si>
    <t>105194</t>
  </si>
  <si>
    <t>96,21</t>
  </si>
  <si>
    <t>105195</t>
  </si>
  <si>
    <t>243,83</t>
  </si>
  <si>
    <t>105196</t>
  </si>
  <si>
    <t>259,68</t>
  </si>
  <si>
    <t>105197</t>
  </si>
  <si>
    <t>179,28</t>
  </si>
  <si>
    <t>105198</t>
  </si>
  <si>
    <t>367,72</t>
  </si>
  <si>
    <t>105199</t>
  </si>
  <si>
    <t>236,25</t>
  </si>
  <si>
    <t>105200</t>
  </si>
  <si>
    <t>141,90</t>
  </si>
  <si>
    <t>105201</t>
  </si>
  <si>
    <t>322,81</t>
  </si>
  <si>
    <t>105202</t>
  </si>
  <si>
    <t>292,28</t>
  </si>
  <si>
    <t>105203</t>
  </si>
  <si>
    <t>178,50</t>
  </si>
  <si>
    <t>105204</t>
  </si>
  <si>
    <t>388,38</t>
  </si>
  <si>
    <t>105205</t>
  </si>
  <si>
    <t>270,17</t>
  </si>
  <si>
    <t>105206</t>
  </si>
  <si>
    <t>170,20</t>
  </si>
  <si>
    <t>105207</t>
  </si>
  <si>
    <t>377,32</t>
  </si>
  <si>
    <t>105208</t>
  </si>
  <si>
    <t>355,20</t>
  </si>
  <si>
    <t>105209</t>
  </si>
  <si>
    <t>173,68</t>
  </si>
  <si>
    <t>105210</t>
  </si>
  <si>
    <t>458,18</t>
  </si>
  <si>
    <t>105211</t>
  </si>
  <si>
    <t>272,91</t>
  </si>
  <si>
    <t>105212</t>
  </si>
  <si>
    <t>270,54</t>
  </si>
  <si>
    <t>105213</t>
  </si>
  <si>
    <t>186,51</t>
  </si>
  <si>
    <t>105214</t>
  </si>
  <si>
    <t>40,49</t>
  </si>
  <si>
    <t>105215</t>
  </si>
  <si>
    <t>105216</t>
  </si>
  <si>
    <t>34,10</t>
  </si>
  <si>
    <t>105217</t>
  </si>
  <si>
    <t>105218</t>
  </si>
  <si>
    <t>66,08</t>
  </si>
  <si>
    <t>105219</t>
  </si>
  <si>
    <t>105220</t>
  </si>
  <si>
    <t>16,21</t>
  </si>
  <si>
    <t>105221</t>
  </si>
  <si>
    <t>24,59</t>
  </si>
  <si>
    <t>105222</t>
  </si>
  <si>
    <t>68,54</t>
  </si>
  <si>
    <t>105223</t>
  </si>
  <si>
    <t>154,72</t>
  </si>
  <si>
    <t>105224</t>
  </si>
  <si>
    <t>225,53</t>
  </si>
  <si>
    <t>105225</t>
  </si>
  <si>
    <t>17,86</t>
  </si>
  <si>
    <t>105226</t>
  </si>
  <si>
    <t>39,78</t>
  </si>
  <si>
    <t>105227</t>
  </si>
  <si>
    <t>56,54</t>
  </si>
  <si>
    <t>105228</t>
  </si>
  <si>
    <t>11,56</t>
  </si>
  <si>
    <t>105229</t>
  </si>
  <si>
    <t>105230</t>
  </si>
  <si>
    <t>8,89</t>
  </si>
  <si>
    <t>105231</t>
  </si>
  <si>
    <t>10,43</t>
  </si>
  <si>
    <t>105232</t>
  </si>
  <si>
    <t>19,38</t>
  </si>
  <si>
    <t>105233</t>
  </si>
  <si>
    <t>105234</t>
  </si>
  <si>
    <t>97895</t>
  </si>
  <si>
    <t>196,49</t>
  </si>
  <si>
    <t>97896</t>
  </si>
  <si>
    <t>364,27</t>
  </si>
  <si>
    <t>97897</t>
  </si>
  <si>
    <t>473,40</t>
  </si>
  <si>
    <t>97898</t>
  </si>
  <si>
    <t>922,19</t>
  </si>
  <si>
    <t>97900</t>
  </si>
  <si>
    <t>212,29</t>
  </si>
  <si>
    <t>97901</t>
  </si>
  <si>
    <t>333,74</t>
  </si>
  <si>
    <t>97902</t>
  </si>
  <si>
    <t>645,70</t>
  </si>
  <si>
    <t>97903</t>
  </si>
  <si>
    <t>897,66</t>
  </si>
  <si>
    <t>97904</t>
  </si>
  <si>
    <t>1.043,09</t>
  </si>
  <si>
    <t>97905</t>
  </si>
  <si>
    <t>268,98</t>
  </si>
  <si>
    <t>97906</t>
  </si>
  <si>
    <t>496,13</t>
  </si>
  <si>
    <t>97907</t>
  </si>
  <si>
    <t>706,81</t>
  </si>
  <si>
    <t>97908</t>
  </si>
  <si>
    <t>817,24</t>
  </si>
  <si>
    <t>98102</t>
  </si>
  <si>
    <t>187,16</t>
  </si>
  <si>
    <t>98104</t>
  </si>
  <si>
    <t>421,70</t>
  </si>
  <si>
    <t>98105</t>
  </si>
  <si>
    <t>735,63</t>
  </si>
  <si>
    <t>98106</t>
  </si>
  <si>
    <t>1.213,29</t>
  </si>
  <si>
    <t>98107</t>
  </si>
  <si>
    <t>305,88</t>
  </si>
  <si>
    <t>98108</t>
  </si>
  <si>
    <t>548,66</t>
  </si>
  <si>
    <t>99250</t>
  </si>
  <si>
    <t>207,64</t>
  </si>
  <si>
    <t>99251</t>
  </si>
  <si>
    <t>325,76</t>
  </si>
  <si>
    <t>99253</t>
  </si>
  <si>
    <t>627,79</t>
  </si>
  <si>
    <t>99255</t>
  </si>
  <si>
    <t>873,10</t>
  </si>
  <si>
    <t>99257</t>
  </si>
  <si>
    <t>1.011,33</t>
  </si>
  <si>
    <t>99258</t>
  </si>
  <si>
    <t>263,92</t>
  </si>
  <si>
    <t>99260</t>
  </si>
  <si>
    <t>484,85</t>
  </si>
  <si>
    <t>99262</t>
  </si>
  <si>
    <t>690,71</t>
  </si>
  <si>
    <t>99264</t>
  </si>
  <si>
    <t>795,48</t>
  </si>
  <si>
    <t>102587</t>
  </si>
  <si>
    <t>102588</t>
  </si>
  <si>
    <t>102589</t>
  </si>
  <si>
    <t>102590</t>
  </si>
  <si>
    <t>102591</t>
  </si>
  <si>
    <t>102592</t>
  </si>
  <si>
    <t>102593</t>
  </si>
  <si>
    <t>6,23</t>
  </si>
  <si>
    <t>102594</t>
  </si>
  <si>
    <t>102595</t>
  </si>
  <si>
    <t>102596</t>
  </si>
  <si>
    <t>9,07</t>
  </si>
  <si>
    <t>102597</t>
  </si>
  <si>
    <t>8,07</t>
  </si>
  <si>
    <t>102598</t>
  </si>
  <si>
    <t>102599</t>
  </si>
  <si>
    <t>102600</t>
  </si>
  <si>
    <t>102601</t>
  </si>
  <si>
    <t>102602</t>
  </si>
  <si>
    <t>102603</t>
  </si>
  <si>
    <t>102604</t>
  </si>
  <si>
    <t>15,17</t>
  </si>
  <si>
    <t>102605</t>
  </si>
  <si>
    <t>305,20</t>
  </si>
  <si>
    <t>102606</t>
  </si>
  <si>
    <t>469,95</t>
  </si>
  <si>
    <t>102607</t>
  </si>
  <si>
    <t>503,20</t>
  </si>
  <si>
    <t>102608</t>
  </si>
  <si>
    <t>1.151,94</t>
  </si>
  <si>
    <t>102609</t>
  </si>
  <si>
    <t>1.309,34</t>
  </si>
  <si>
    <t>102610</t>
  </si>
  <si>
    <t>2.249,08</t>
  </si>
  <si>
    <t>102611</t>
  </si>
  <si>
    <t>506,47</t>
  </si>
  <si>
    <t>102612</t>
  </si>
  <si>
    <t>726,75</t>
  </si>
  <si>
    <t>102613</t>
  </si>
  <si>
    <t>704,79</t>
  </si>
  <si>
    <t>102614</t>
  </si>
  <si>
    <t>1.083,32</t>
  </si>
  <si>
    <t>102615</t>
  </si>
  <si>
    <t>1.359,56</t>
  </si>
  <si>
    <t>102616</t>
  </si>
  <si>
    <t>2.012,17</t>
  </si>
  <si>
    <t>102617</t>
  </si>
  <si>
    <t>3.720,85</t>
  </si>
  <si>
    <t>102618</t>
  </si>
  <si>
    <t>4.474,37</t>
  </si>
  <si>
    <t>102619</t>
  </si>
  <si>
    <t>6.003,13</t>
  </si>
  <si>
    <t>102620</t>
  </si>
  <si>
    <t>8.717,02</t>
  </si>
  <si>
    <t>102621</t>
  </si>
  <si>
    <t>13.393,75</t>
  </si>
  <si>
    <t>102622</t>
  </si>
  <si>
    <t>638,42</t>
  </si>
  <si>
    <t>102623</t>
  </si>
  <si>
    <t>885,30</t>
  </si>
  <si>
    <t>89482</t>
  </si>
  <si>
    <t>40,54</t>
  </si>
  <si>
    <t>89491</t>
  </si>
  <si>
    <t>97,83</t>
  </si>
  <si>
    <t>89495</t>
  </si>
  <si>
    <t>89707</t>
  </si>
  <si>
    <t>52,26</t>
  </si>
  <si>
    <t>89708</t>
  </si>
  <si>
    <t>103,79</t>
  </si>
  <si>
    <t>89709</t>
  </si>
  <si>
    <t>22,12</t>
  </si>
  <si>
    <t>89710</t>
  </si>
  <si>
    <t>104326</t>
  </si>
  <si>
    <t>21,27</t>
  </si>
  <si>
    <t>104327</t>
  </si>
  <si>
    <t>20,45</t>
  </si>
  <si>
    <t>104328</t>
  </si>
  <si>
    <t>71,98</t>
  </si>
  <si>
    <t>104329</t>
  </si>
  <si>
    <t>79,99</t>
  </si>
  <si>
    <t>86872</t>
  </si>
  <si>
    <t>802,57</t>
  </si>
  <si>
    <t>86874</t>
  </si>
  <si>
    <t>560,12</t>
  </si>
  <si>
    <t>86875</t>
  </si>
  <si>
    <t>585,10</t>
  </si>
  <si>
    <t>86876</t>
  </si>
  <si>
    <t>332,71</t>
  </si>
  <si>
    <t>86877</t>
  </si>
  <si>
    <t>92,86</t>
  </si>
  <si>
    <t>86878</t>
  </si>
  <si>
    <t>86879</t>
  </si>
  <si>
    <t>86880</t>
  </si>
  <si>
    <t>24,69</t>
  </si>
  <si>
    <t>86881</t>
  </si>
  <si>
    <t>282,18</t>
  </si>
  <si>
    <t>86882</t>
  </si>
  <si>
    <t>86883</t>
  </si>
  <si>
    <t>86884</t>
  </si>
  <si>
    <t>86885</t>
  </si>
  <si>
    <t>86886</t>
  </si>
  <si>
    <t>68,74</t>
  </si>
  <si>
    <t>86887</t>
  </si>
  <si>
    <t>74,60</t>
  </si>
  <si>
    <t>86888</t>
  </si>
  <si>
    <t>545,21</t>
  </si>
  <si>
    <t>86889</t>
  </si>
  <si>
    <t>833,20</t>
  </si>
  <si>
    <t>86893</t>
  </si>
  <si>
    <t>670,37</t>
  </si>
  <si>
    <t>86894</t>
  </si>
  <si>
    <t>339,39</t>
  </si>
  <si>
    <t>86895</t>
  </si>
  <si>
    <t>411,45</t>
  </si>
  <si>
    <t>86899</t>
  </si>
  <si>
    <t>350,37</t>
  </si>
  <si>
    <t>86900</t>
  </si>
  <si>
    <t>221,60</t>
  </si>
  <si>
    <t>86901</t>
  </si>
  <si>
    <t>86902</t>
  </si>
  <si>
    <t>331,25</t>
  </si>
  <si>
    <t>86903</t>
  </si>
  <si>
    <t>381,69</t>
  </si>
  <si>
    <t>86904</t>
  </si>
  <si>
    <t>160,03</t>
  </si>
  <si>
    <t>86905</t>
  </si>
  <si>
    <t>400,56</t>
  </si>
  <si>
    <t>86906</t>
  </si>
  <si>
    <t>86908</t>
  </si>
  <si>
    <t>475,47</t>
  </si>
  <si>
    <t>86909</t>
  </si>
  <si>
    <t>86910</t>
  </si>
  <si>
    <t>126,30</t>
  </si>
  <si>
    <t>86911</t>
  </si>
  <si>
    <t>86913</t>
  </si>
  <si>
    <t>55,47</t>
  </si>
  <si>
    <t>86914</t>
  </si>
  <si>
    <t>97,89</t>
  </si>
  <si>
    <t>86915</t>
  </si>
  <si>
    <t>140,97</t>
  </si>
  <si>
    <t>86916</t>
  </si>
  <si>
    <t>22,04</t>
  </si>
  <si>
    <t>86919</t>
  </si>
  <si>
    <t>1.005,12</t>
  </si>
  <si>
    <t>86920</t>
  </si>
  <si>
    <t>880,09</t>
  </si>
  <si>
    <t>86921</t>
  </si>
  <si>
    <t>846,66</t>
  </si>
  <si>
    <t>86922</t>
  </si>
  <si>
    <t>1.033,05</t>
  </si>
  <si>
    <t>86923</t>
  </si>
  <si>
    <t>647,23</t>
  </si>
  <si>
    <t>86924</t>
  </si>
  <si>
    <t>613,80</t>
  </si>
  <si>
    <t>86925</t>
  </si>
  <si>
    <t>662,62</t>
  </si>
  <si>
    <t>86926</t>
  </si>
  <si>
    <t>629,19</t>
  </si>
  <si>
    <t>86927</t>
  </si>
  <si>
    <t>419,82</t>
  </si>
  <si>
    <t>86928</t>
  </si>
  <si>
    <t>386,39</t>
  </si>
  <si>
    <t>86929</t>
  </si>
  <si>
    <t>410,23</t>
  </si>
  <si>
    <t>86930</t>
  </si>
  <si>
    <t>376,80</t>
  </si>
  <si>
    <t>86931</t>
  </si>
  <si>
    <t>558,08</t>
  </si>
  <si>
    <t>86932</t>
  </si>
  <si>
    <t>619,81</t>
  </si>
  <si>
    <t>86933</t>
  </si>
  <si>
    <t>472,40</t>
  </si>
  <si>
    <t>86934</t>
  </si>
  <si>
    <t>462,81</t>
  </si>
  <si>
    <t>86935</t>
  </si>
  <si>
    <t>333,52</t>
  </si>
  <si>
    <t>86936</t>
  </si>
  <si>
    <t>603,90</t>
  </si>
  <si>
    <t>86937</t>
  </si>
  <si>
    <t>276,74</t>
  </si>
  <si>
    <t>86938</t>
  </si>
  <si>
    <t>547,12</t>
  </si>
  <si>
    <t>86939</t>
  </si>
  <si>
    <t>439,17</t>
  </si>
  <si>
    <t>86940</t>
  </si>
  <si>
    <t>1.306,49</t>
  </si>
  <si>
    <t>86941</t>
  </si>
  <si>
    <t>972,30</t>
  </si>
  <si>
    <t>86942</t>
  </si>
  <si>
    <t>277,54</t>
  </si>
  <si>
    <t>86943</t>
  </si>
  <si>
    <t>267,95</t>
  </si>
  <si>
    <t>86947</t>
  </si>
  <si>
    <t>1.447,25</t>
  </si>
  <si>
    <t>93396</t>
  </si>
  <si>
    <t>774,06</t>
  </si>
  <si>
    <t>93441</t>
  </si>
  <si>
    <t>1.265,28</t>
  </si>
  <si>
    <t>93442</t>
  </si>
  <si>
    <t>1.414,82</t>
  </si>
  <si>
    <t>95469</t>
  </si>
  <si>
    <t>325,04</t>
  </si>
  <si>
    <t>95470</t>
  </si>
  <si>
    <t>333,69</t>
  </si>
  <si>
    <t>95471</t>
  </si>
  <si>
    <t>866,88</t>
  </si>
  <si>
    <t>95472</t>
  </si>
  <si>
    <t>875,53</t>
  </si>
  <si>
    <t>95542</t>
  </si>
  <si>
    <t>80,06</t>
  </si>
  <si>
    <t>95543</t>
  </si>
  <si>
    <t>130,87</t>
  </si>
  <si>
    <t>95544</t>
  </si>
  <si>
    <t>100,47</t>
  </si>
  <si>
    <t>95545</t>
  </si>
  <si>
    <t>98,29</t>
  </si>
  <si>
    <t>95546</t>
  </si>
  <si>
    <t>306,31</t>
  </si>
  <si>
    <t>95547</t>
  </si>
  <si>
    <t>53,89</t>
  </si>
  <si>
    <t>100848</t>
  </si>
  <si>
    <t>615,48</t>
  </si>
  <si>
    <t>100849</t>
  </si>
  <si>
    <t>45,70</t>
  </si>
  <si>
    <t>100851</t>
  </si>
  <si>
    <t>89,58</t>
  </si>
  <si>
    <t>100852</t>
  </si>
  <si>
    <t>241,99</t>
  </si>
  <si>
    <t>100853</t>
  </si>
  <si>
    <t>100854</t>
  </si>
  <si>
    <t>1.756,28</t>
  </si>
  <si>
    <t>100856</t>
  </si>
  <si>
    <t>38,25</t>
  </si>
  <si>
    <t>100857</t>
  </si>
  <si>
    <t>516,69</t>
  </si>
  <si>
    <t>100858</t>
  </si>
  <si>
    <t>779,13</t>
  </si>
  <si>
    <t>100859</t>
  </si>
  <si>
    <t>1.158,66</t>
  </si>
  <si>
    <t>100860</t>
  </si>
  <si>
    <t>111,26</t>
  </si>
  <si>
    <t>100861</t>
  </si>
  <si>
    <t>39,22</t>
  </si>
  <si>
    <t>100862</t>
  </si>
  <si>
    <t>42,59</t>
  </si>
  <si>
    <t>100863</t>
  </si>
  <si>
    <t>430,86</t>
  </si>
  <si>
    <t>100864</t>
  </si>
  <si>
    <t>465,21</t>
  </si>
  <si>
    <t>100865</t>
  </si>
  <si>
    <t>376,93</t>
  </si>
  <si>
    <t>100866</t>
  </si>
  <si>
    <t>234,58</t>
  </si>
  <si>
    <t>100867</t>
  </si>
  <si>
    <t>245,90</t>
  </si>
  <si>
    <t>100868</t>
  </si>
  <si>
    <t>253,44</t>
  </si>
  <si>
    <t>100869</t>
  </si>
  <si>
    <t>259,22</t>
  </si>
  <si>
    <t>100870</t>
  </si>
  <si>
    <t>268,43</t>
  </si>
  <si>
    <t>100871</t>
  </si>
  <si>
    <t>288,41</t>
  </si>
  <si>
    <t>100872</t>
  </si>
  <si>
    <t>301,17</t>
  </si>
  <si>
    <t>100873</t>
  </si>
  <si>
    <t>309,14</t>
  </si>
  <si>
    <t>100874</t>
  </si>
  <si>
    <t>100875</t>
  </si>
  <si>
    <t>701,39</t>
  </si>
  <si>
    <t>100878</t>
  </si>
  <si>
    <t>740,44</t>
  </si>
  <si>
    <t>98052</t>
  </si>
  <si>
    <t>2.171,87</t>
  </si>
  <si>
    <t>98053</t>
  </si>
  <si>
    <t>2.984,62</t>
  </si>
  <si>
    <t>98054</t>
  </si>
  <si>
    <t>4.803,93</t>
  </si>
  <si>
    <t>98055</t>
  </si>
  <si>
    <t>6.519,24</t>
  </si>
  <si>
    <t>98056</t>
  </si>
  <si>
    <t>7.626,20</t>
  </si>
  <si>
    <t>98057</t>
  </si>
  <si>
    <t>9.051,51</t>
  </si>
  <si>
    <t>98058</t>
  </si>
  <si>
    <t>1.828,78</t>
  </si>
  <si>
    <t>98059</t>
  </si>
  <si>
    <t>3.847,18</t>
  </si>
  <si>
    <t>98060</t>
  </si>
  <si>
    <t>5.341,32</t>
  </si>
  <si>
    <t>98061</t>
  </si>
  <si>
    <t>7.432,19</t>
  </si>
  <si>
    <t>98062</t>
  </si>
  <si>
    <t>3.166,12</t>
  </si>
  <si>
    <t>98063</t>
  </si>
  <si>
    <t>4.835,30</t>
  </si>
  <si>
    <t>98064</t>
  </si>
  <si>
    <t>5.606,44</t>
  </si>
  <si>
    <t>98065</t>
  </si>
  <si>
    <t>7.782,81</t>
  </si>
  <si>
    <t>98066</t>
  </si>
  <si>
    <t>5.062,57</t>
  </si>
  <si>
    <t>98067</t>
  </si>
  <si>
    <t>6.753,05</t>
  </si>
  <si>
    <t>98068</t>
  </si>
  <si>
    <t>9.546,19</t>
  </si>
  <si>
    <t>98069</t>
  </si>
  <si>
    <t>12.845,12</t>
  </si>
  <si>
    <t>98070</t>
  </si>
  <si>
    <t>14.676,98</t>
  </si>
  <si>
    <t>98071</t>
  </si>
  <si>
    <t>16.011,46</t>
  </si>
  <si>
    <t>98072</t>
  </si>
  <si>
    <t>4.244,31</t>
  </si>
  <si>
    <t>98073</t>
  </si>
  <si>
    <t>6.646,46</t>
  </si>
  <si>
    <t>98074</t>
  </si>
  <si>
    <t>10.323,98</t>
  </si>
  <si>
    <t>98075</t>
  </si>
  <si>
    <t>13.423,81</t>
  </si>
  <si>
    <t>98076</t>
  </si>
  <si>
    <t>15.473,19</t>
  </si>
  <si>
    <t>98077</t>
  </si>
  <si>
    <t>18.215,70</t>
  </si>
  <si>
    <t>98078</t>
  </si>
  <si>
    <t>4.651,98</t>
  </si>
  <si>
    <t>98079</t>
  </si>
  <si>
    <t>8.141,36</t>
  </si>
  <si>
    <t>98080</t>
  </si>
  <si>
    <t>10.462,12</t>
  </si>
  <si>
    <t>98081</t>
  </si>
  <si>
    <t>15.494,24</t>
  </si>
  <si>
    <t>98082</t>
  </si>
  <si>
    <t>3.903,88</t>
  </si>
  <si>
    <t>98083</t>
  </si>
  <si>
    <t>5.151,96</t>
  </si>
  <si>
    <t>98084</t>
  </si>
  <si>
    <t>7.231,56</t>
  </si>
  <si>
    <t>98085</t>
  </si>
  <si>
    <t>9.826,62</t>
  </si>
  <si>
    <t>98086</t>
  </si>
  <si>
    <t>11.084,04</t>
  </si>
  <si>
    <t>98087</t>
  </si>
  <si>
    <t>11.807,20</t>
  </si>
  <si>
    <t>98088</t>
  </si>
  <si>
    <t>3.358,33</t>
  </si>
  <si>
    <t>98089</t>
  </si>
  <si>
    <t>5.313,94</t>
  </si>
  <si>
    <t>98090</t>
  </si>
  <si>
    <t>8.347,09</t>
  </si>
  <si>
    <t>98091</t>
  </si>
  <si>
    <t>10.901,15</t>
  </si>
  <si>
    <t>98092</t>
  </si>
  <si>
    <t>12.662,54</t>
  </si>
  <si>
    <t>98093</t>
  </si>
  <si>
    <t>14.945,20</t>
  </si>
  <si>
    <t>98094</t>
  </si>
  <si>
    <t>2.751,00</t>
  </si>
  <si>
    <t>98099</t>
  </si>
  <si>
    <t>4.696,36</t>
  </si>
  <si>
    <t>98100</t>
  </si>
  <si>
    <t>6.159,24</t>
  </si>
  <si>
    <t>98101</t>
  </si>
  <si>
    <t>9.109,82</t>
  </si>
  <si>
    <t>98109</t>
  </si>
  <si>
    <t>889,47</t>
  </si>
  <si>
    <t>98110</t>
  </si>
  <si>
    <t>349,97</t>
  </si>
  <si>
    <t>98111</t>
  </si>
  <si>
    <t>50,15</t>
  </si>
  <si>
    <t>98112</t>
  </si>
  <si>
    <t>105,73</t>
  </si>
  <si>
    <t>98114</t>
  </si>
  <si>
    <t>755,43</t>
  </si>
  <si>
    <t>98115</t>
  </si>
  <si>
    <t>112,71</t>
  </si>
  <si>
    <t>89349</t>
  </si>
  <si>
    <t>89351</t>
  </si>
  <si>
    <t>89352</t>
  </si>
  <si>
    <t>37,38</t>
  </si>
  <si>
    <t>89353</t>
  </si>
  <si>
    <t>41,68</t>
  </si>
  <si>
    <t>89354</t>
  </si>
  <si>
    <t>541,72</t>
  </si>
  <si>
    <t>89984</t>
  </si>
  <si>
    <t>89985</t>
  </si>
  <si>
    <t>93,58</t>
  </si>
  <si>
    <t>89986</t>
  </si>
  <si>
    <t>86,31</t>
  </si>
  <si>
    <t>89987</t>
  </si>
  <si>
    <t>98,35</t>
  </si>
  <si>
    <t>90371</t>
  </si>
  <si>
    <t>94489</t>
  </si>
  <si>
    <t>35,08</t>
  </si>
  <si>
    <t>94490</t>
  </si>
  <si>
    <t>51,69</t>
  </si>
  <si>
    <t>94491</t>
  </si>
  <si>
    <t>70,44</t>
  </si>
  <si>
    <t>94492</t>
  </si>
  <si>
    <t>72,40</t>
  </si>
  <si>
    <t>94493</t>
  </si>
  <si>
    <t>132,28</t>
  </si>
  <si>
    <t>94495</t>
  </si>
  <si>
    <t>64,09</t>
  </si>
  <si>
    <t>94496</t>
  </si>
  <si>
    <t>87,31</t>
  </si>
  <si>
    <t>94497</t>
  </si>
  <si>
    <t>110,74</t>
  </si>
  <si>
    <t>94498</t>
  </si>
  <si>
    <t>152,46</t>
  </si>
  <si>
    <t>94499</t>
  </si>
  <si>
    <t>299,69</t>
  </si>
  <si>
    <t>94500</t>
  </si>
  <si>
    <t>364,04</t>
  </si>
  <si>
    <t>94501</t>
  </si>
  <si>
    <t>728,08</t>
  </si>
  <si>
    <t>94792</t>
  </si>
  <si>
    <t>94793</t>
  </si>
  <si>
    <t>163,29</t>
  </si>
  <si>
    <t>94794</t>
  </si>
  <si>
    <t>173,85</t>
  </si>
  <si>
    <t>94795</t>
  </si>
  <si>
    <t>94796</t>
  </si>
  <si>
    <t>94797</t>
  </si>
  <si>
    <t>93,81</t>
  </si>
  <si>
    <t>94798</t>
  </si>
  <si>
    <t>154,05</t>
  </si>
  <si>
    <t>94799</t>
  </si>
  <si>
    <t>94800</t>
  </si>
  <si>
    <t>243,57</t>
  </si>
  <si>
    <t>95248</t>
  </si>
  <si>
    <t>53,65</t>
  </si>
  <si>
    <t>95249</t>
  </si>
  <si>
    <t>63,70</t>
  </si>
  <si>
    <t>95250</t>
  </si>
  <si>
    <t>95251</t>
  </si>
  <si>
    <t>126,85</t>
  </si>
  <si>
    <t>95252</t>
  </si>
  <si>
    <t>154,13</t>
  </si>
  <si>
    <t>95253</t>
  </si>
  <si>
    <t>233,29</t>
  </si>
  <si>
    <t>99619</t>
  </si>
  <si>
    <t>124,27</t>
  </si>
  <si>
    <t>99620</t>
  </si>
  <si>
    <t>168,80</t>
  </si>
  <si>
    <t>99621</t>
  </si>
  <si>
    <t>251,35</t>
  </si>
  <si>
    <t>99622</t>
  </si>
  <si>
    <t>283,34</t>
  </si>
  <si>
    <t>99623</t>
  </si>
  <si>
    <t>395,03</t>
  </si>
  <si>
    <t>99624</t>
  </si>
  <si>
    <t>562,82</t>
  </si>
  <si>
    <t>99625</t>
  </si>
  <si>
    <t>773,48</t>
  </si>
  <si>
    <t>99626</t>
  </si>
  <si>
    <t>1.189,14</t>
  </si>
  <si>
    <t>99627</t>
  </si>
  <si>
    <t>75,05</t>
  </si>
  <si>
    <t>99628</t>
  </si>
  <si>
    <t>99629</t>
  </si>
  <si>
    <t>91,74</t>
  </si>
  <si>
    <t>99630</t>
  </si>
  <si>
    <t>136,25</t>
  </si>
  <si>
    <t>99631</t>
  </si>
  <si>
    <t>158,95</t>
  </si>
  <si>
    <t>99632</t>
  </si>
  <si>
    <t>99633</t>
  </si>
  <si>
    <t>488,90</t>
  </si>
  <si>
    <t>99634</t>
  </si>
  <si>
    <t>831,07</t>
  </si>
  <si>
    <t>99635</t>
  </si>
  <si>
    <t>384,84</t>
  </si>
  <si>
    <t>103008</t>
  </si>
  <si>
    <t>101,31</t>
  </si>
  <si>
    <t>103009</t>
  </si>
  <si>
    <t>360,52</t>
  </si>
  <si>
    <t>103010</t>
  </si>
  <si>
    <t>76,82</t>
  </si>
  <si>
    <t>103011</t>
  </si>
  <si>
    <t>103012</t>
  </si>
  <si>
    <t>135,13</t>
  </si>
  <si>
    <t>103013</t>
  </si>
  <si>
    <t>145,75</t>
  </si>
  <si>
    <t>103014</t>
  </si>
  <si>
    <t>218,85</t>
  </si>
  <si>
    <t>103015</t>
  </si>
  <si>
    <t>386,04</t>
  </si>
  <si>
    <t>103016</t>
  </si>
  <si>
    <t>527,45</t>
  </si>
  <si>
    <t>103017</t>
  </si>
  <si>
    <t>919,08</t>
  </si>
  <si>
    <t>103018</t>
  </si>
  <si>
    <t>315,21</t>
  </si>
  <si>
    <t>103019</t>
  </si>
  <si>
    <t>315,88</t>
  </si>
  <si>
    <t>103029</t>
  </si>
  <si>
    <t>47,36</t>
  </si>
  <si>
    <t>103036</t>
  </si>
  <si>
    <t>28,03</t>
  </si>
  <si>
    <t>103037</t>
  </si>
  <si>
    <t>55,27</t>
  </si>
  <si>
    <t>103038</t>
  </si>
  <si>
    <t>74,03</t>
  </si>
  <si>
    <t>103039</t>
  </si>
  <si>
    <t>103040</t>
  </si>
  <si>
    <t>119,91</t>
  </si>
  <si>
    <t>103041</t>
  </si>
  <si>
    <t>103042</t>
  </si>
  <si>
    <t>29,29</t>
  </si>
  <si>
    <t>103043</t>
  </si>
  <si>
    <t>103044</t>
  </si>
  <si>
    <t>103045</t>
  </si>
  <si>
    <t>11,98</t>
  </si>
  <si>
    <t>103046</t>
  </si>
  <si>
    <t>103047</t>
  </si>
  <si>
    <t>28,70</t>
  </si>
  <si>
    <t>103048</t>
  </si>
  <si>
    <t>21,74</t>
  </si>
  <si>
    <t>103049</t>
  </si>
  <si>
    <t>23,48</t>
  </si>
  <si>
    <t>103050</t>
  </si>
  <si>
    <t>103051</t>
  </si>
  <si>
    <t>36,70</t>
  </si>
  <si>
    <t>103052</t>
  </si>
  <si>
    <t>48,16</t>
  </si>
  <si>
    <t>95634</t>
  </si>
  <si>
    <t>197,61</t>
  </si>
  <si>
    <t>95635</t>
  </si>
  <si>
    <t>211,24</t>
  </si>
  <si>
    <t>95636</t>
  </si>
  <si>
    <t>457,64</t>
  </si>
  <si>
    <t>95637</t>
  </si>
  <si>
    <t>602,66</t>
  </si>
  <si>
    <t>95638</t>
  </si>
  <si>
    <t>742,55</t>
  </si>
  <si>
    <t>95639</t>
  </si>
  <si>
    <t>1.011,46</t>
  </si>
  <si>
    <t>95641</t>
  </si>
  <si>
    <t>325,52</t>
  </si>
  <si>
    <t>95642</t>
  </si>
  <si>
    <t>481,77</t>
  </si>
  <si>
    <t>95643</t>
  </si>
  <si>
    <t>629,98</t>
  </si>
  <si>
    <t>95644</t>
  </si>
  <si>
    <t>232,66</t>
  </si>
  <si>
    <t>95645</t>
  </si>
  <si>
    <t>425,44</t>
  </si>
  <si>
    <t>95646</t>
  </si>
  <si>
    <t>633,98</t>
  </si>
  <si>
    <t>95647</t>
  </si>
  <si>
    <t>831,08</t>
  </si>
  <si>
    <t>95648</t>
  </si>
  <si>
    <t>591,00</t>
  </si>
  <si>
    <t>95649</t>
  </si>
  <si>
    <t>1.023,46</t>
  </si>
  <si>
    <t>95650</t>
  </si>
  <si>
    <t>1.496,59</t>
  </si>
  <si>
    <t>95651</t>
  </si>
  <si>
    <t>1.945,29</t>
  </si>
  <si>
    <t>95652</t>
  </si>
  <si>
    <t>727,42</t>
  </si>
  <si>
    <t>95653</t>
  </si>
  <si>
    <t>1.294,48</t>
  </si>
  <si>
    <t>95654</t>
  </si>
  <si>
    <t>1.907,69</t>
  </si>
  <si>
    <t>95655</t>
  </si>
  <si>
    <t>2.489,75</t>
  </si>
  <si>
    <t>95657</t>
  </si>
  <si>
    <t>353,45</t>
  </si>
  <si>
    <t>95658</t>
  </si>
  <si>
    <t>641,60</t>
  </si>
  <si>
    <t>95659</t>
  </si>
  <si>
    <t>954,33</t>
  </si>
  <si>
    <t>95660</t>
  </si>
  <si>
    <t>1.250,20</t>
  </si>
  <si>
    <t>95661</t>
  </si>
  <si>
    <t>434,68</t>
  </si>
  <si>
    <t>95662</t>
  </si>
  <si>
    <t>802,49</t>
  </si>
  <si>
    <t>95663</t>
  </si>
  <si>
    <t>1.199,65</t>
  </si>
  <si>
    <t>95664</t>
  </si>
  <si>
    <t>1.574,10</t>
  </si>
  <si>
    <t>95665</t>
  </si>
  <si>
    <t>390,81</t>
  </si>
  <si>
    <t>95666</t>
  </si>
  <si>
    <t>690,56</t>
  </si>
  <si>
    <t>95667</t>
  </si>
  <si>
    <t>1.022,42</t>
  </si>
  <si>
    <t>95668</t>
  </si>
  <si>
    <t>1.335,04</t>
  </si>
  <si>
    <t>95669</t>
  </si>
  <si>
    <t>468,04</t>
  </si>
  <si>
    <t>95670</t>
  </si>
  <si>
    <t>843,62</t>
  </si>
  <si>
    <t>95671</t>
  </si>
  <si>
    <t>1.255,44</t>
  </si>
  <si>
    <t>95672</t>
  </si>
  <si>
    <t>1.642,98</t>
  </si>
  <si>
    <t>95673</t>
  </si>
  <si>
    <t>114,44</t>
  </si>
  <si>
    <t>95674</t>
  </si>
  <si>
    <t>95675</t>
  </si>
  <si>
    <t>149,07</t>
  </si>
  <si>
    <t>95676</t>
  </si>
  <si>
    <t>142,04</t>
  </si>
  <si>
    <t>97741</t>
  </si>
  <si>
    <t>182,22</t>
  </si>
  <si>
    <t>104992</t>
  </si>
  <si>
    <t>1.110,23</t>
  </si>
  <si>
    <t>104997</t>
  </si>
  <si>
    <t>372,50</t>
  </si>
  <si>
    <t>104998</t>
  </si>
  <si>
    <t>493,22</t>
  </si>
  <si>
    <t>105135</t>
  </si>
  <si>
    <t>798,52</t>
  </si>
  <si>
    <t>90436</t>
  </si>
  <si>
    <t>90437</t>
  </si>
  <si>
    <t>50,86</t>
  </si>
  <si>
    <t>90438</t>
  </si>
  <si>
    <t>74,28</t>
  </si>
  <si>
    <t>90439</t>
  </si>
  <si>
    <t>90440</t>
  </si>
  <si>
    <t>32,03</t>
  </si>
  <si>
    <t>90441</t>
  </si>
  <si>
    <t>46,78</t>
  </si>
  <si>
    <t>90443</t>
  </si>
  <si>
    <t>90444</t>
  </si>
  <si>
    <t>90445</t>
  </si>
  <si>
    <t>21,97</t>
  </si>
  <si>
    <t>90446</t>
  </si>
  <si>
    <t>29,18</t>
  </si>
  <si>
    <t>90447</t>
  </si>
  <si>
    <t>90451</t>
  </si>
  <si>
    <t>90452</t>
  </si>
  <si>
    <t>90453</t>
  </si>
  <si>
    <t>90454</t>
  </si>
  <si>
    <t>90455</t>
  </si>
  <si>
    <t>90456</t>
  </si>
  <si>
    <t>90457</t>
  </si>
  <si>
    <t>90458</t>
  </si>
  <si>
    <t>90459</t>
  </si>
  <si>
    <t>62,57</t>
  </si>
  <si>
    <t>90460</t>
  </si>
  <si>
    <t>27,54</t>
  </si>
  <si>
    <t>90461</t>
  </si>
  <si>
    <t>21,67</t>
  </si>
  <si>
    <t>90462</t>
  </si>
  <si>
    <t>90463</t>
  </si>
  <si>
    <t>90466</t>
  </si>
  <si>
    <t>90467</t>
  </si>
  <si>
    <t>28,35</t>
  </si>
  <si>
    <t>90468</t>
  </si>
  <si>
    <t>90469</t>
  </si>
  <si>
    <t>90470</t>
  </si>
  <si>
    <t>91166</t>
  </si>
  <si>
    <t>91167</t>
  </si>
  <si>
    <t>91170</t>
  </si>
  <si>
    <t>91171</t>
  </si>
  <si>
    <t>91172</t>
  </si>
  <si>
    <t>25,83</t>
  </si>
  <si>
    <t>91173</t>
  </si>
  <si>
    <t>91174</t>
  </si>
  <si>
    <t>91175</t>
  </si>
  <si>
    <t>91176</t>
  </si>
  <si>
    <t>22,24</t>
  </si>
  <si>
    <t>91179</t>
  </si>
  <si>
    <t>91180</t>
  </si>
  <si>
    <t>29,98</t>
  </si>
  <si>
    <t>91181</t>
  </si>
  <si>
    <t>31,65</t>
  </si>
  <si>
    <t>91182</t>
  </si>
  <si>
    <t>30,54</t>
  </si>
  <si>
    <t>91185</t>
  </si>
  <si>
    <t>91186</t>
  </si>
  <si>
    <t>91187</t>
  </si>
  <si>
    <t>30,46</t>
  </si>
  <si>
    <t>91188</t>
  </si>
  <si>
    <t>91189</t>
  </si>
  <si>
    <t>82,50</t>
  </si>
  <si>
    <t>91190</t>
  </si>
  <si>
    <t>91191</t>
  </si>
  <si>
    <t>16,87</t>
  </si>
  <si>
    <t>91192</t>
  </si>
  <si>
    <t>91222</t>
  </si>
  <si>
    <t>11,39</t>
  </si>
  <si>
    <t>94480</t>
  </si>
  <si>
    <t>2.987,03</t>
  </si>
  <si>
    <t>94481</t>
  </si>
  <si>
    <t>2.123,16</t>
  </si>
  <si>
    <t>94482</t>
  </si>
  <si>
    <t>1.675,86</t>
  </si>
  <si>
    <t>94483</t>
  </si>
  <si>
    <t>1.411,06</t>
  </si>
  <si>
    <t>95541</t>
  </si>
  <si>
    <t>96559</t>
  </si>
  <si>
    <t>39,11</t>
  </si>
  <si>
    <t>96560</t>
  </si>
  <si>
    <t>38,92</t>
  </si>
  <si>
    <t>96562</t>
  </si>
  <si>
    <t>96563</t>
  </si>
  <si>
    <t>65,51</t>
  </si>
  <si>
    <t>100128</t>
  </si>
  <si>
    <t>1.652,31</t>
  </si>
  <si>
    <t>101802</t>
  </si>
  <si>
    <t>1.809,46</t>
  </si>
  <si>
    <t>101803</t>
  </si>
  <si>
    <t>1.175,57</t>
  </si>
  <si>
    <t>101804</t>
  </si>
  <si>
    <t>1.463,20</t>
  </si>
  <si>
    <t>101805</t>
  </si>
  <si>
    <t>1.864,49</t>
  </si>
  <si>
    <t>102111</t>
  </si>
  <si>
    <t>1.015,40</t>
  </si>
  <si>
    <t>102112</t>
  </si>
  <si>
    <t>181,67</t>
  </si>
  <si>
    <t>102113</t>
  </si>
  <si>
    <t>1.591,72</t>
  </si>
  <si>
    <t>102114</t>
  </si>
  <si>
    <t>186,33</t>
  </si>
  <si>
    <t>102115</t>
  </si>
  <si>
    <t>2.762,24</t>
  </si>
  <si>
    <t>102116</t>
  </si>
  <si>
    <t>1.698,55</t>
  </si>
  <si>
    <t>102117</t>
  </si>
  <si>
    <t>191,97</t>
  </si>
  <si>
    <t>102118</t>
  </si>
  <si>
    <t>2.298,99</t>
  </si>
  <si>
    <t>102119</t>
  </si>
  <si>
    <t>102121</t>
  </si>
  <si>
    <t>247,64</t>
  </si>
  <si>
    <t>102122</t>
  </si>
  <si>
    <t>7.676,10</t>
  </si>
  <si>
    <t>102123</t>
  </si>
  <si>
    <t>262,12</t>
  </si>
  <si>
    <t>102136</t>
  </si>
  <si>
    <t>94,62</t>
  </si>
  <si>
    <t>102137</t>
  </si>
  <si>
    <t>87,39</t>
  </si>
  <si>
    <t>102138</t>
  </si>
  <si>
    <t>285,69</t>
  </si>
  <si>
    <t>103517</t>
  </si>
  <si>
    <t>3.625,70</t>
  </si>
  <si>
    <t>103519</t>
  </si>
  <si>
    <t>103520</t>
  </si>
  <si>
    <t>5.939,12</t>
  </si>
  <si>
    <t>103521</t>
  </si>
  <si>
    <t>7.886,80</t>
  </si>
  <si>
    <t>103522</t>
  </si>
  <si>
    <t>8.025,63</t>
  </si>
  <si>
    <t>103523</t>
  </si>
  <si>
    <t>12.035,52</t>
  </si>
  <si>
    <t>104767</t>
  </si>
  <si>
    <t>104769</t>
  </si>
  <si>
    <t>104771</t>
  </si>
  <si>
    <t>104773</t>
  </si>
  <si>
    <t>104775</t>
  </si>
  <si>
    <t>104777</t>
  </si>
  <si>
    <t>104779</t>
  </si>
  <si>
    <t>104781</t>
  </si>
  <si>
    <t>104782</t>
  </si>
  <si>
    <t>55,37</t>
  </si>
  <si>
    <t>104783</t>
  </si>
  <si>
    <t>104784</t>
  </si>
  <si>
    <t>16,15</t>
  </si>
  <si>
    <t>104786</t>
  </si>
  <si>
    <t>104787</t>
  </si>
  <si>
    <t>104788</t>
  </si>
  <si>
    <t>14,08</t>
  </si>
  <si>
    <t>104031</t>
  </si>
  <si>
    <t>104032</t>
  </si>
  <si>
    <t>23,02</t>
  </si>
  <si>
    <t>104033</t>
  </si>
  <si>
    <t>104034</t>
  </si>
  <si>
    <t>104035</t>
  </si>
  <si>
    <t>104036</t>
  </si>
  <si>
    <t>104039</t>
  </si>
  <si>
    <t>67,34</t>
  </si>
  <si>
    <t>104043</t>
  </si>
  <si>
    <t>104044</t>
  </si>
  <si>
    <t>104045</t>
  </si>
  <si>
    <t>13,10</t>
  </si>
  <si>
    <t>104046</t>
  </si>
  <si>
    <t>104047</t>
  </si>
  <si>
    <t>104048</t>
  </si>
  <si>
    <t>12,80</t>
  </si>
  <si>
    <t>104049</t>
  </si>
  <si>
    <t>104050</t>
  </si>
  <si>
    <t>104051</t>
  </si>
  <si>
    <t>7,08</t>
  </si>
  <si>
    <t>104052</t>
  </si>
  <si>
    <t>104053</t>
  </si>
  <si>
    <t>104054</t>
  </si>
  <si>
    <t>104055</t>
  </si>
  <si>
    <t>104056</t>
  </si>
  <si>
    <t>104058</t>
  </si>
  <si>
    <t>104059</t>
  </si>
  <si>
    <t>104060</t>
  </si>
  <si>
    <t>8,47</t>
  </si>
  <si>
    <t>104061</t>
  </si>
  <si>
    <t>15,13</t>
  </si>
  <si>
    <t>104062</t>
  </si>
  <si>
    <t>73,76</t>
  </si>
  <si>
    <t>104063</t>
  </si>
  <si>
    <t>70,06</t>
  </si>
  <si>
    <t>104064</t>
  </si>
  <si>
    <t>179,42</t>
  </si>
  <si>
    <t>104065</t>
  </si>
  <si>
    <t>151,56</t>
  </si>
  <si>
    <t>104072</t>
  </si>
  <si>
    <t>272,72</t>
  </si>
  <si>
    <t>104076</t>
  </si>
  <si>
    <t>104082</t>
  </si>
  <si>
    <t>104083</t>
  </si>
  <si>
    <t>104084</t>
  </si>
  <si>
    <t>82,59</t>
  </si>
  <si>
    <t>104085</t>
  </si>
  <si>
    <t>55,58</t>
  </si>
  <si>
    <t>104086</t>
  </si>
  <si>
    <t>99,72</t>
  </si>
  <si>
    <t>104947</t>
  </si>
  <si>
    <t>104948</t>
  </si>
  <si>
    <t>96520</t>
  </si>
  <si>
    <t>109,06</t>
  </si>
  <si>
    <t>96521</t>
  </si>
  <si>
    <t>46,45</t>
  </si>
  <si>
    <t>96522</t>
  </si>
  <si>
    <t>185,49</t>
  </si>
  <si>
    <t>96523</t>
  </si>
  <si>
    <t>122,62</t>
  </si>
  <si>
    <t>96524</t>
  </si>
  <si>
    <t>177,97</t>
  </si>
  <si>
    <t>96525</t>
  </si>
  <si>
    <t>96526</t>
  </si>
  <si>
    <t>265,48</t>
  </si>
  <si>
    <t>96527</t>
  </si>
  <si>
    <t>134,90</t>
  </si>
  <si>
    <t>96528</t>
  </si>
  <si>
    <t>101114</t>
  </si>
  <si>
    <t>101115</t>
  </si>
  <si>
    <t>101116</t>
  </si>
  <si>
    <t>101117</t>
  </si>
  <si>
    <t>3,41</t>
  </si>
  <si>
    <t>101118</t>
  </si>
  <si>
    <t>101119</t>
  </si>
  <si>
    <t>101120</t>
  </si>
  <si>
    <t>7,62</t>
  </si>
  <si>
    <t>101121</t>
  </si>
  <si>
    <t>101122</t>
  </si>
  <si>
    <t>101123</t>
  </si>
  <si>
    <t>101124</t>
  </si>
  <si>
    <t>101125</t>
  </si>
  <si>
    <t>101126</t>
  </si>
  <si>
    <t>14,13</t>
  </si>
  <si>
    <t>101127</t>
  </si>
  <si>
    <t>15,07</t>
  </si>
  <si>
    <t>101128</t>
  </si>
  <si>
    <t>15,77</t>
  </si>
  <si>
    <t>101129</t>
  </si>
  <si>
    <t>21,28</t>
  </si>
  <si>
    <t>101130</t>
  </si>
  <si>
    <t>101131</t>
  </si>
  <si>
    <t>101132</t>
  </si>
  <si>
    <t>18,64</t>
  </si>
  <si>
    <t>101133</t>
  </si>
  <si>
    <t>101134</t>
  </si>
  <si>
    <t>17,14</t>
  </si>
  <si>
    <t>101135</t>
  </si>
  <si>
    <t>101136</t>
  </si>
  <si>
    <t>101137</t>
  </si>
  <si>
    <t>15,76</t>
  </si>
  <si>
    <t>101138</t>
  </si>
  <si>
    <t>16,46</t>
  </si>
  <si>
    <t>101139</t>
  </si>
  <si>
    <t>21,99</t>
  </si>
  <si>
    <t>101140</t>
  </si>
  <si>
    <t>101141</t>
  </si>
  <si>
    <t>101142</t>
  </si>
  <si>
    <t>101143</t>
  </si>
  <si>
    <t>101144</t>
  </si>
  <si>
    <t>101145</t>
  </si>
  <si>
    <t>101146</t>
  </si>
  <si>
    <t>14,57</t>
  </si>
  <si>
    <t>101147</t>
  </si>
  <si>
    <t>101148</t>
  </si>
  <si>
    <t>101149</t>
  </si>
  <si>
    <t>21,75</t>
  </si>
  <si>
    <t>101150</t>
  </si>
  <si>
    <t>20,21</t>
  </si>
  <si>
    <t>101151</t>
  </si>
  <si>
    <t>101152</t>
  </si>
  <si>
    <t>101153</t>
  </si>
  <si>
    <t>20,43</t>
  </si>
  <si>
    <t>101206</t>
  </si>
  <si>
    <t>101207</t>
  </si>
  <si>
    <t>11,19</t>
  </si>
  <si>
    <t>101208</t>
  </si>
  <si>
    <t>101209</t>
  </si>
  <si>
    <t>101210</t>
  </si>
  <si>
    <t>18,02</t>
  </si>
  <si>
    <t>101211</t>
  </si>
  <si>
    <t>101212</t>
  </si>
  <si>
    <t>22,52</t>
  </si>
  <si>
    <t>101213</t>
  </si>
  <si>
    <t>25,20</t>
  </si>
  <si>
    <t>101214</t>
  </si>
  <si>
    <t>101215</t>
  </si>
  <si>
    <t>101216</t>
  </si>
  <si>
    <t>101217</t>
  </si>
  <si>
    <t>101218</t>
  </si>
  <si>
    <t>101219</t>
  </si>
  <si>
    <t>26,95</t>
  </si>
  <si>
    <t>101220</t>
  </si>
  <si>
    <t>16,98</t>
  </si>
  <si>
    <t>101221</t>
  </si>
  <si>
    <t>101222</t>
  </si>
  <si>
    <t>101223</t>
  </si>
  <si>
    <t>23,14</t>
  </si>
  <si>
    <t>101224</t>
  </si>
  <si>
    <t>28,97</t>
  </si>
  <si>
    <t>101225</t>
  </si>
  <si>
    <t>101226</t>
  </si>
  <si>
    <t>16,39</t>
  </si>
  <si>
    <t>101227</t>
  </si>
  <si>
    <t>101228</t>
  </si>
  <si>
    <t>101229</t>
  </si>
  <si>
    <t>25,45</t>
  </si>
  <si>
    <t>101230</t>
  </si>
  <si>
    <t>101231</t>
  </si>
  <si>
    <t>10,88</t>
  </si>
  <si>
    <t>101232</t>
  </si>
  <si>
    <t>9,75</t>
  </si>
  <si>
    <t>101233</t>
  </si>
  <si>
    <t>8,99</t>
  </si>
  <si>
    <t>101234</t>
  </si>
  <si>
    <t>17,70</t>
  </si>
  <si>
    <t>101235</t>
  </si>
  <si>
    <t>101236</t>
  </si>
  <si>
    <t>101237</t>
  </si>
  <si>
    <t>101238</t>
  </si>
  <si>
    <t>29,04</t>
  </si>
  <si>
    <t>101239</t>
  </si>
  <si>
    <t>101240</t>
  </si>
  <si>
    <t>16,31</t>
  </si>
  <si>
    <t>101241</t>
  </si>
  <si>
    <t>101242</t>
  </si>
  <si>
    <t>101243</t>
  </si>
  <si>
    <t>101244</t>
  </si>
  <si>
    <t>16,32</t>
  </si>
  <si>
    <t>101245</t>
  </si>
  <si>
    <t>17,22</t>
  </si>
  <si>
    <t>101246</t>
  </si>
  <si>
    <t>101247</t>
  </si>
  <si>
    <t>101248</t>
  </si>
  <si>
    <t>101249</t>
  </si>
  <si>
    <t>101250</t>
  </si>
  <si>
    <t>101251</t>
  </si>
  <si>
    <t>101252</t>
  </si>
  <si>
    <t>101253</t>
  </si>
  <si>
    <t>101254</t>
  </si>
  <si>
    <t>101255</t>
  </si>
  <si>
    <t>101256</t>
  </si>
  <si>
    <t>101257</t>
  </si>
  <si>
    <t>101258</t>
  </si>
  <si>
    <t>25,08</t>
  </si>
  <si>
    <t>101259</t>
  </si>
  <si>
    <t>101260</t>
  </si>
  <si>
    <t>34,80</t>
  </si>
  <si>
    <t>101261</t>
  </si>
  <si>
    <t>101262</t>
  </si>
  <si>
    <t>20,48</t>
  </si>
  <si>
    <t>101263</t>
  </si>
  <si>
    <t>101264</t>
  </si>
  <si>
    <t>26,21</t>
  </si>
  <si>
    <t>101265</t>
  </si>
  <si>
    <t>101266</t>
  </si>
  <si>
    <t>11,90</t>
  </si>
  <si>
    <t>101267</t>
  </si>
  <si>
    <t>101268</t>
  </si>
  <si>
    <t>101269</t>
  </si>
  <si>
    <t>20,77</t>
  </si>
  <si>
    <t>101270</t>
  </si>
  <si>
    <t>101271</t>
  </si>
  <si>
    <t>101272</t>
  </si>
  <si>
    <t>33,17</t>
  </si>
  <si>
    <t>101273</t>
  </si>
  <si>
    <t>101274</t>
  </si>
  <si>
    <t>101275</t>
  </si>
  <si>
    <t>101276</t>
  </si>
  <si>
    <t>101277</t>
  </si>
  <si>
    <t>32,06</t>
  </si>
  <si>
    <t>102354</t>
  </si>
  <si>
    <t>174,15</t>
  </si>
  <si>
    <t>102355</t>
  </si>
  <si>
    <t>207,77</t>
  </si>
  <si>
    <t>102360</t>
  </si>
  <si>
    <t>26,94</t>
  </si>
  <si>
    <t>102361</t>
  </si>
  <si>
    <t>90082</t>
  </si>
  <si>
    <t>90084</t>
  </si>
  <si>
    <t>90086</t>
  </si>
  <si>
    <t>90087</t>
  </si>
  <si>
    <t>90090</t>
  </si>
  <si>
    <t>90091</t>
  </si>
  <si>
    <t>6,57</t>
  </si>
  <si>
    <t>90092</t>
  </si>
  <si>
    <t>6,37</t>
  </si>
  <si>
    <t>90094</t>
  </si>
  <si>
    <t>90095</t>
  </si>
  <si>
    <t>5,84</t>
  </si>
  <si>
    <t>90098</t>
  </si>
  <si>
    <t>90099</t>
  </si>
  <si>
    <t>90100</t>
  </si>
  <si>
    <t>14,78</t>
  </si>
  <si>
    <t>90101</t>
  </si>
  <si>
    <t>14,60</t>
  </si>
  <si>
    <t>90102</t>
  </si>
  <si>
    <t>90105</t>
  </si>
  <si>
    <t>90106</t>
  </si>
  <si>
    <t>90107</t>
  </si>
  <si>
    <t>90108</t>
  </si>
  <si>
    <t>8,42</t>
  </si>
  <si>
    <t>93358</t>
  </si>
  <si>
    <t>110,80</t>
  </si>
  <si>
    <t>102276</t>
  </si>
  <si>
    <t>102277</t>
  </si>
  <si>
    <t>102278</t>
  </si>
  <si>
    <t>102279</t>
  </si>
  <si>
    <t>7,39</t>
  </si>
  <si>
    <t>102280</t>
  </si>
  <si>
    <t>102281</t>
  </si>
  <si>
    <t>6,06</t>
  </si>
  <si>
    <t>102282</t>
  </si>
  <si>
    <t>102283</t>
  </si>
  <si>
    <t>102284</t>
  </si>
  <si>
    <t>102285</t>
  </si>
  <si>
    <t>102286</t>
  </si>
  <si>
    <t>12,15</t>
  </si>
  <si>
    <t>102287</t>
  </si>
  <si>
    <t>12,61</t>
  </si>
  <si>
    <t>102288</t>
  </si>
  <si>
    <t>12,12</t>
  </si>
  <si>
    <t>102289</t>
  </si>
  <si>
    <t>102290</t>
  </si>
  <si>
    <t>102291</t>
  </si>
  <si>
    <t>102292</t>
  </si>
  <si>
    <t>102293</t>
  </si>
  <si>
    <t>102294</t>
  </si>
  <si>
    <t>102295</t>
  </si>
  <si>
    <t>7,94</t>
  </si>
  <si>
    <t>102296</t>
  </si>
  <si>
    <t>102297</t>
  </si>
  <si>
    <t>102298</t>
  </si>
  <si>
    <t>22,57</t>
  </si>
  <si>
    <t>102299</t>
  </si>
  <si>
    <t>102300</t>
  </si>
  <si>
    <t>102301</t>
  </si>
  <si>
    <t>102302</t>
  </si>
  <si>
    <t>102303</t>
  </si>
  <si>
    <t>12,19</t>
  </si>
  <si>
    <t>102304</t>
  </si>
  <si>
    <t>102305</t>
  </si>
  <si>
    <t>102306</t>
  </si>
  <si>
    <t>14,70</t>
  </si>
  <si>
    <t>102307</t>
  </si>
  <si>
    <t>102308</t>
  </si>
  <si>
    <t>12,64</t>
  </si>
  <si>
    <t>102309</t>
  </si>
  <si>
    <t>102310</t>
  </si>
  <si>
    <t>102311</t>
  </si>
  <si>
    <t>102312</t>
  </si>
  <si>
    <t>102313</t>
  </si>
  <si>
    <t>102314</t>
  </si>
  <si>
    <t>102315</t>
  </si>
  <si>
    <t>102316</t>
  </si>
  <si>
    <t>102317</t>
  </si>
  <si>
    <t>102318</t>
  </si>
  <si>
    <t>102319</t>
  </si>
  <si>
    <t>102320</t>
  </si>
  <si>
    <t>102321</t>
  </si>
  <si>
    <t>102322</t>
  </si>
  <si>
    <t>21,56</t>
  </si>
  <si>
    <t>102323</t>
  </si>
  <si>
    <t>102324</t>
  </si>
  <si>
    <t>18,26</t>
  </si>
  <si>
    <t>102325</t>
  </si>
  <si>
    <t>16,71</t>
  </si>
  <si>
    <t>102326</t>
  </si>
  <si>
    <t>102327</t>
  </si>
  <si>
    <t>102328</t>
  </si>
  <si>
    <t>102329</t>
  </si>
  <si>
    <t>94304</t>
  </si>
  <si>
    <t>94306</t>
  </si>
  <si>
    <t>67,59</t>
  </si>
  <si>
    <t>94310</t>
  </si>
  <si>
    <t>64,38</t>
  </si>
  <si>
    <t>94316</t>
  </si>
  <si>
    <t>69,56</t>
  </si>
  <si>
    <t>94318</t>
  </si>
  <si>
    <t>94319</t>
  </si>
  <si>
    <t>94327</t>
  </si>
  <si>
    <t>108,89</t>
  </si>
  <si>
    <t>94329</t>
  </si>
  <si>
    <t>94333</t>
  </si>
  <si>
    <t>98,56</t>
  </si>
  <si>
    <t>94339</t>
  </si>
  <si>
    <t>103,74</t>
  </si>
  <si>
    <t>94341</t>
  </si>
  <si>
    <t>97,37</t>
  </si>
  <si>
    <t>94342</t>
  </si>
  <si>
    <t>115,53</t>
  </si>
  <si>
    <t>96385</t>
  </si>
  <si>
    <t>96386</t>
  </si>
  <si>
    <t>105556</t>
  </si>
  <si>
    <t>105557</t>
  </si>
  <si>
    <t>105558</t>
  </si>
  <si>
    <t>15,15</t>
  </si>
  <si>
    <t>105559</t>
  </si>
  <si>
    <t>105560</t>
  </si>
  <si>
    <t>105561</t>
  </si>
  <si>
    <t>105562</t>
  </si>
  <si>
    <t>105563</t>
  </si>
  <si>
    <t>7,34</t>
  </si>
  <si>
    <t>105564</t>
  </si>
  <si>
    <t>6,74</t>
  </si>
  <si>
    <t>105565</t>
  </si>
  <si>
    <t>6,79</t>
  </si>
  <si>
    <t>93367</t>
  </si>
  <si>
    <t>93368</t>
  </si>
  <si>
    <t>93369</t>
  </si>
  <si>
    <t>93372</t>
  </si>
  <si>
    <t>17,72</t>
  </si>
  <si>
    <t>93373</t>
  </si>
  <si>
    <t>93378</t>
  </si>
  <si>
    <t>93379</t>
  </si>
  <si>
    <t>20,41</t>
  </si>
  <si>
    <t>93380</t>
  </si>
  <si>
    <t>93381</t>
  </si>
  <si>
    <t>93382</t>
  </si>
  <si>
    <t>104728</t>
  </si>
  <si>
    <t>104729</t>
  </si>
  <si>
    <t>104730</t>
  </si>
  <si>
    <t>13,97</t>
  </si>
  <si>
    <t>104731</t>
  </si>
  <si>
    <t>104732</t>
  </si>
  <si>
    <t>104733</t>
  </si>
  <si>
    <t>104734</t>
  </si>
  <si>
    <t>104735</t>
  </si>
  <si>
    <t>104736</t>
  </si>
  <si>
    <t>104737</t>
  </si>
  <si>
    <t>104738</t>
  </si>
  <si>
    <t>78,77</t>
  </si>
  <si>
    <t>104739</t>
  </si>
  <si>
    <t>112,95</t>
  </si>
  <si>
    <t>104740</t>
  </si>
  <si>
    <t>29,62</t>
  </si>
  <si>
    <t>104741</t>
  </si>
  <si>
    <t>24,83</t>
  </si>
  <si>
    <t>104742</t>
  </si>
  <si>
    <t>97916</t>
  </si>
  <si>
    <t>97917</t>
  </si>
  <si>
    <t>97918</t>
  </si>
  <si>
    <t>97919</t>
  </si>
  <si>
    <t>101616</t>
  </si>
  <si>
    <t>101617</t>
  </si>
  <si>
    <t>101618</t>
  </si>
  <si>
    <t>295,78</t>
  </si>
  <si>
    <t>101619</t>
  </si>
  <si>
    <t>281,64</t>
  </si>
  <si>
    <t>101620</t>
  </si>
  <si>
    <t>262,69</t>
  </si>
  <si>
    <t>101621</t>
  </si>
  <si>
    <t>248,55</t>
  </si>
  <si>
    <t>101622</t>
  </si>
  <si>
    <t>250,78</t>
  </si>
  <si>
    <t>101623</t>
  </si>
  <si>
    <t>226,17</t>
  </si>
  <si>
    <t>101624</t>
  </si>
  <si>
    <t>170,14</t>
  </si>
  <si>
    <t>101625</t>
  </si>
  <si>
    <t>201,83</t>
  </si>
  <si>
    <t>101159</t>
  </si>
  <si>
    <t>158,15</t>
  </si>
  <si>
    <t>103322</t>
  </si>
  <si>
    <t>61,66</t>
  </si>
  <si>
    <t>103323</t>
  </si>
  <si>
    <t>63,28</t>
  </si>
  <si>
    <t>103324</t>
  </si>
  <si>
    <t>83,66</t>
  </si>
  <si>
    <t>103325</t>
  </si>
  <si>
    <t>85,50</t>
  </si>
  <si>
    <t>103326</t>
  </si>
  <si>
    <t>100,15</t>
  </si>
  <si>
    <t>103327</t>
  </si>
  <si>
    <t>102,29</t>
  </si>
  <si>
    <t>103328</t>
  </si>
  <si>
    <t>107,46</t>
  </si>
  <si>
    <t>103329</t>
  </si>
  <si>
    <t>108,88</t>
  </si>
  <si>
    <t>103330</t>
  </si>
  <si>
    <t>103331</t>
  </si>
  <si>
    <t>96,07</t>
  </si>
  <si>
    <t>103332</t>
  </si>
  <si>
    <t>103333</t>
  </si>
  <si>
    <t>144,12</t>
  </si>
  <si>
    <t>103334</t>
  </si>
  <si>
    <t>167,25</t>
  </si>
  <si>
    <t>103335</t>
  </si>
  <si>
    <t>170,10</t>
  </si>
  <si>
    <t>103350</t>
  </si>
  <si>
    <t>208,82</t>
  </si>
  <si>
    <t>103351</t>
  </si>
  <si>
    <t>210,91</t>
  </si>
  <si>
    <t>103356</t>
  </si>
  <si>
    <t>103357</t>
  </si>
  <si>
    <t>64,00</t>
  </si>
  <si>
    <t>89282</t>
  </si>
  <si>
    <t>75,11</t>
  </si>
  <si>
    <t>89283</t>
  </si>
  <si>
    <t>76,93</t>
  </si>
  <si>
    <t>89290</t>
  </si>
  <si>
    <t>87,00</t>
  </si>
  <si>
    <t>89291</t>
  </si>
  <si>
    <t>89,02</t>
  </si>
  <si>
    <t>89298</t>
  </si>
  <si>
    <t>89,05</t>
  </si>
  <si>
    <t>89299</t>
  </si>
  <si>
    <t>89306</t>
  </si>
  <si>
    <t>106,98</t>
  </si>
  <si>
    <t>89307</t>
  </si>
  <si>
    <t>109,69</t>
  </si>
  <si>
    <t>101157</t>
  </si>
  <si>
    <t>69,49</t>
  </si>
  <si>
    <t>101158</t>
  </si>
  <si>
    <t>90,09</t>
  </si>
  <si>
    <t>101162</t>
  </si>
  <si>
    <t>176,43</t>
  </si>
  <si>
    <t>103316</t>
  </si>
  <si>
    <t>76,05</t>
  </si>
  <si>
    <t>103317</t>
  </si>
  <si>
    <t>77,40</t>
  </si>
  <si>
    <t>103318</t>
  </si>
  <si>
    <t>99,61</t>
  </si>
  <si>
    <t>103319</t>
  </si>
  <si>
    <t>101,20</t>
  </si>
  <si>
    <t>103320</t>
  </si>
  <si>
    <t>118,59</t>
  </si>
  <si>
    <t>103321</t>
  </si>
  <si>
    <t>120,58</t>
  </si>
  <si>
    <t>103336</t>
  </si>
  <si>
    <t>87,66</t>
  </si>
  <si>
    <t>103337</t>
  </si>
  <si>
    <t>89,01</t>
  </si>
  <si>
    <t>103338</t>
  </si>
  <si>
    <t>116,33</t>
  </si>
  <si>
    <t>103339</t>
  </si>
  <si>
    <t>117,92</t>
  </si>
  <si>
    <t>103340</t>
  </si>
  <si>
    <t>138,96</t>
  </si>
  <si>
    <t>103341</t>
  </si>
  <si>
    <t>140,95</t>
  </si>
  <si>
    <t>103342</t>
  </si>
  <si>
    <t>103343</t>
  </si>
  <si>
    <t>117,29</t>
  </si>
  <si>
    <t>89453</t>
  </si>
  <si>
    <t>81,81</t>
  </si>
  <si>
    <t>89455</t>
  </si>
  <si>
    <t>97,72</t>
  </si>
  <si>
    <t>89462</t>
  </si>
  <si>
    <t>111,08</t>
  </si>
  <si>
    <t>89464</t>
  </si>
  <si>
    <t>129,12</t>
  </si>
  <si>
    <t>89470</t>
  </si>
  <si>
    <t>95,69</t>
  </si>
  <si>
    <t>89472</t>
  </si>
  <si>
    <t>89478</t>
  </si>
  <si>
    <t>134,35</t>
  </si>
  <si>
    <t>89480</t>
  </si>
  <si>
    <t>153,79</t>
  </si>
  <si>
    <t>101161</t>
  </si>
  <si>
    <t>222,05</t>
  </si>
  <si>
    <t>101163</t>
  </si>
  <si>
    <t>624,22</t>
  </si>
  <si>
    <t>101164</t>
  </si>
  <si>
    <t>633,04</t>
  </si>
  <si>
    <t>96358</t>
  </si>
  <si>
    <t>97,84</t>
  </si>
  <si>
    <t>96359</t>
  </si>
  <si>
    <t>109,97</t>
  </si>
  <si>
    <t>96360</t>
  </si>
  <si>
    <t>127,37</t>
  </si>
  <si>
    <t>96361</t>
  </si>
  <si>
    <t>150,16</t>
  </si>
  <si>
    <t>96362</t>
  </si>
  <si>
    <t>96363</t>
  </si>
  <si>
    <t>138,58</t>
  </si>
  <si>
    <t>96364</t>
  </si>
  <si>
    <t>155,24</t>
  </si>
  <si>
    <t>96365</t>
  </si>
  <si>
    <t>178,80</t>
  </si>
  <si>
    <t>96366</t>
  </si>
  <si>
    <t>153,61</t>
  </si>
  <si>
    <t>96367</t>
  </si>
  <si>
    <t>96368</t>
  </si>
  <si>
    <t>183,15</t>
  </si>
  <si>
    <t>96369</t>
  </si>
  <si>
    <t>207,42</t>
  </si>
  <si>
    <t>96370</t>
  </si>
  <si>
    <t>65,19</t>
  </si>
  <si>
    <t>96371</t>
  </si>
  <si>
    <t>76,54</t>
  </si>
  <si>
    <t>96373</t>
  </si>
  <si>
    <t>96374</t>
  </si>
  <si>
    <t>32,29</t>
  </si>
  <si>
    <t>102235</t>
  </si>
  <si>
    <t>518,01</t>
  </si>
  <si>
    <t>102253</t>
  </si>
  <si>
    <t>941,61</t>
  </si>
  <si>
    <t>102254</t>
  </si>
  <si>
    <t>839,35</t>
  </si>
  <si>
    <t>102255</t>
  </si>
  <si>
    <t>995,25</t>
  </si>
  <si>
    <t>102256</t>
  </si>
  <si>
    <t>897,86</t>
  </si>
  <si>
    <t>102257</t>
  </si>
  <si>
    <t>356,70</t>
  </si>
  <si>
    <t>102258</t>
  </si>
  <si>
    <t>427,96</t>
  </si>
  <si>
    <t>104718</t>
  </si>
  <si>
    <t>131,87</t>
  </si>
  <si>
    <t>104719</t>
  </si>
  <si>
    <t>190,34</t>
  </si>
  <si>
    <t>104720</t>
  </si>
  <si>
    <t>161,96</t>
  </si>
  <si>
    <t>104721</t>
  </si>
  <si>
    <t>220,43</t>
  </si>
  <si>
    <t>104722</t>
  </si>
  <si>
    <t>192,05</t>
  </si>
  <si>
    <t>104723</t>
  </si>
  <si>
    <t>250,52</t>
  </si>
  <si>
    <t>104724</t>
  </si>
  <si>
    <t>101154</t>
  </si>
  <si>
    <t>144,23</t>
  </si>
  <si>
    <t>101155</t>
  </si>
  <si>
    <t>202,49</t>
  </si>
  <si>
    <t>101156</t>
  </si>
  <si>
    <t>296,89</t>
  </si>
  <si>
    <t>101814</t>
  </si>
  <si>
    <t>55,90</t>
  </si>
  <si>
    <t>101816</t>
  </si>
  <si>
    <t>83,87</t>
  </si>
  <si>
    <t>101817</t>
  </si>
  <si>
    <t>63,02</t>
  </si>
  <si>
    <t>101819</t>
  </si>
  <si>
    <t>79,06</t>
  </si>
  <si>
    <t>101820</t>
  </si>
  <si>
    <t>54,02</t>
  </si>
  <si>
    <t>101822</t>
  </si>
  <si>
    <t>156,32</t>
  </si>
  <si>
    <t>101823</t>
  </si>
  <si>
    <t>188,59</t>
  </si>
  <si>
    <t>101824</t>
  </si>
  <si>
    <t>218,64</t>
  </si>
  <si>
    <t>101825</t>
  </si>
  <si>
    <t>247,88</t>
  </si>
  <si>
    <t>101826</t>
  </si>
  <si>
    <t>101827</t>
  </si>
  <si>
    <t>208,89</t>
  </si>
  <si>
    <t>101828</t>
  </si>
  <si>
    <t>200,13</t>
  </si>
  <si>
    <t>101829</t>
  </si>
  <si>
    <t>269,11</t>
  </si>
  <si>
    <t>101830</t>
  </si>
  <si>
    <t>297,29</t>
  </si>
  <si>
    <t>101831</t>
  </si>
  <si>
    <t>325,09</t>
  </si>
  <si>
    <t>101832</t>
  </si>
  <si>
    <t>260,70</t>
  </si>
  <si>
    <t>101833</t>
  </si>
  <si>
    <t>289,06</t>
  </si>
  <si>
    <t>101834</t>
  </si>
  <si>
    <t>317,03</t>
  </si>
  <si>
    <t>101835</t>
  </si>
  <si>
    <t>261,02</t>
  </si>
  <si>
    <t>101836</t>
  </si>
  <si>
    <t>101837</t>
  </si>
  <si>
    <t>61,95</t>
  </si>
  <si>
    <t>101838</t>
  </si>
  <si>
    <t>92,00</t>
  </si>
  <si>
    <t>101839</t>
  </si>
  <si>
    <t>121,23</t>
  </si>
  <si>
    <t>101840</t>
  </si>
  <si>
    <t>206,56</t>
  </si>
  <si>
    <t>101841</t>
  </si>
  <si>
    <t>101842</t>
  </si>
  <si>
    <t>73,49</t>
  </si>
  <si>
    <t>101843</t>
  </si>
  <si>
    <t>142,47</t>
  </si>
  <si>
    <t>101844</t>
  </si>
  <si>
    <t>170,65</t>
  </si>
  <si>
    <t>101845</t>
  </si>
  <si>
    <t>198,45</t>
  </si>
  <si>
    <t>101846</t>
  </si>
  <si>
    <t>134,06</t>
  </si>
  <si>
    <t>101847</t>
  </si>
  <si>
    <t>162,42</t>
  </si>
  <si>
    <t>101848</t>
  </si>
  <si>
    <t>101849</t>
  </si>
  <si>
    <t>101850</t>
  </si>
  <si>
    <t>101852</t>
  </si>
  <si>
    <t>101853</t>
  </si>
  <si>
    <t>62,53</t>
  </si>
  <si>
    <t>101855</t>
  </si>
  <si>
    <t>90,57</t>
  </si>
  <si>
    <t>101856</t>
  </si>
  <si>
    <t>33,89</t>
  </si>
  <si>
    <t>101857</t>
  </si>
  <si>
    <t>42,26</t>
  </si>
  <si>
    <t>101858</t>
  </si>
  <si>
    <t>34,61</t>
  </si>
  <si>
    <t>101859</t>
  </si>
  <si>
    <t>38,19</t>
  </si>
  <si>
    <t>101860</t>
  </si>
  <si>
    <t>43,84</t>
  </si>
  <si>
    <t>101861</t>
  </si>
  <si>
    <t>41,04</t>
  </si>
  <si>
    <t>101862</t>
  </si>
  <si>
    <t>44,70</t>
  </si>
  <si>
    <t>101863</t>
  </si>
  <si>
    <t>35,10</t>
  </si>
  <si>
    <t>101864</t>
  </si>
  <si>
    <t>40,74</t>
  </si>
  <si>
    <t>101865</t>
  </si>
  <si>
    <t>101866</t>
  </si>
  <si>
    <t>41,32</t>
  </si>
  <si>
    <t>101867</t>
  </si>
  <si>
    <t>46,97</t>
  </si>
  <si>
    <t>101868</t>
  </si>
  <si>
    <t>37,37</t>
  </si>
  <si>
    <t>101869</t>
  </si>
  <si>
    <t>43,02</t>
  </si>
  <si>
    <t>101870</t>
  </si>
  <si>
    <t>102098</t>
  </si>
  <si>
    <t>2.055,01</t>
  </si>
  <si>
    <t>102988</t>
  </si>
  <si>
    <t>72,03</t>
  </si>
  <si>
    <t>100576</t>
  </si>
  <si>
    <t>100577</t>
  </si>
  <si>
    <t>105597</t>
  </si>
  <si>
    <t>105598</t>
  </si>
  <si>
    <t>2,12</t>
  </si>
  <si>
    <t>96388</t>
  </si>
  <si>
    <t>9,81</t>
  </si>
  <si>
    <t>96389</t>
  </si>
  <si>
    <t>47,09</t>
  </si>
  <si>
    <t>96390</t>
  </si>
  <si>
    <t>96391</t>
  </si>
  <si>
    <t>96392</t>
  </si>
  <si>
    <t>135,23</t>
  </si>
  <si>
    <t>96396</t>
  </si>
  <si>
    <t>120,04</t>
  </si>
  <si>
    <t>96397</t>
  </si>
  <si>
    <t>179,11</t>
  </si>
  <si>
    <t>96398</t>
  </si>
  <si>
    <t>255,22</t>
  </si>
  <si>
    <t>96399</t>
  </si>
  <si>
    <t>83,93</t>
  </si>
  <si>
    <t>96400</t>
  </si>
  <si>
    <t>100564</t>
  </si>
  <si>
    <t>79,29</t>
  </si>
  <si>
    <t>100565</t>
  </si>
  <si>
    <t>70,53</t>
  </si>
  <si>
    <t>100566</t>
  </si>
  <si>
    <t>139,42</t>
  </si>
  <si>
    <t>100567</t>
  </si>
  <si>
    <t>167,60</t>
  </si>
  <si>
    <t>100568</t>
  </si>
  <si>
    <t>195,40</t>
  </si>
  <si>
    <t>100569</t>
  </si>
  <si>
    <t>131,00</t>
  </si>
  <si>
    <t>100570</t>
  </si>
  <si>
    <t>159,37</t>
  </si>
  <si>
    <t>100571</t>
  </si>
  <si>
    <t>187,34</t>
  </si>
  <si>
    <t>100572</t>
  </si>
  <si>
    <t>100573</t>
  </si>
  <si>
    <t>100574</t>
  </si>
  <si>
    <t>100575</t>
  </si>
  <si>
    <t>101767</t>
  </si>
  <si>
    <t>101768</t>
  </si>
  <si>
    <t>28,06</t>
  </si>
  <si>
    <t>105566</t>
  </si>
  <si>
    <t>105567</t>
  </si>
  <si>
    <t>105568</t>
  </si>
  <si>
    <t>105569</t>
  </si>
  <si>
    <t>105570</t>
  </si>
  <si>
    <t>105571</t>
  </si>
  <si>
    <t>53,45</t>
  </si>
  <si>
    <t>105572</t>
  </si>
  <si>
    <t>105573</t>
  </si>
  <si>
    <t>91,09</t>
  </si>
  <si>
    <t>105574</t>
  </si>
  <si>
    <t>52,18</t>
  </si>
  <si>
    <t>105575</t>
  </si>
  <si>
    <t>46,10</t>
  </si>
  <si>
    <t>105576</t>
  </si>
  <si>
    <t>105577</t>
  </si>
  <si>
    <t>100,50</t>
  </si>
  <si>
    <t>105578</t>
  </si>
  <si>
    <t>89,43</t>
  </si>
  <si>
    <t>105579</t>
  </si>
  <si>
    <t>105580</t>
  </si>
  <si>
    <t>80,67</t>
  </si>
  <si>
    <t>105581</t>
  </si>
  <si>
    <t>66,54</t>
  </si>
  <si>
    <t>105582</t>
  </si>
  <si>
    <t>105585</t>
  </si>
  <si>
    <t>96,03</t>
  </si>
  <si>
    <t>105586</t>
  </si>
  <si>
    <t>113,21</t>
  </si>
  <si>
    <t>105587</t>
  </si>
  <si>
    <t>97,91</t>
  </si>
  <si>
    <t>105588</t>
  </si>
  <si>
    <t>105589</t>
  </si>
  <si>
    <t>96,52</t>
  </si>
  <si>
    <t>105592</t>
  </si>
  <si>
    <t>87,27</t>
  </si>
  <si>
    <t>105593</t>
  </si>
  <si>
    <t>104,45</t>
  </si>
  <si>
    <t>105594</t>
  </si>
  <si>
    <t>89,15</t>
  </si>
  <si>
    <t>105595</t>
  </si>
  <si>
    <t>75,36</t>
  </si>
  <si>
    <t>105596</t>
  </si>
  <si>
    <t>87,76</t>
  </si>
  <si>
    <t>105623</t>
  </si>
  <si>
    <t>83,50</t>
  </si>
  <si>
    <t>105624</t>
  </si>
  <si>
    <t>112,74</t>
  </si>
  <si>
    <t>105625</t>
  </si>
  <si>
    <t>105626</t>
  </si>
  <si>
    <t>120,33</t>
  </si>
  <si>
    <t>105627</t>
  </si>
  <si>
    <t>105628</t>
  </si>
  <si>
    <t>82,23</t>
  </si>
  <si>
    <t>105629</t>
  </si>
  <si>
    <t>111,47</t>
  </si>
  <si>
    <t>105630</t>
  </si>
  <si>
    <t>140,32</t>
  </si>
  <si>
    <t>105631</t>
  </si>
  <si>
    <t>76,15</t>
  </si>
  <si>
    <t>105632</t>
  </si>
  <si>
    <t>105,39</t>
  </si>
  <si>
    <t>105633</t>
  </si>
  <si>
    <t>134,24</t>
  </si>
  <si>
    <t>105634</t>
  </si>
  <si>
    <t>80,99</t>
  </si>
  <si>
    <t>105635</t>
  </si>
  <si>
    <t>110,23</t>
  </si>
  <si>
    <t>105636</t>
  </si>
  <si>
    <t>139,08</t>
  </si>
  <si>
    <t>105657</t>
  </si>
  <si>
    <t>147,31</t>
  </si>
  <si>
    <t>105658</t>
  </si>
  <si>
    <t>175,49</t>
  </si>
  <si>
    <t>105659</t>
  </si>
  <si>
    <t>203,29</t>
  </si>
  <si>
    <t>105660</t>
  </si>
  <si>
    <t>160,63</t>
  </si>
  <si>
    <t>105661</t>
  </si>
  <si>
    <t>188,81</t>
  </si>
  <si>
    <t>105662</t>
  </si>
  <si>
    <t>216,61</t>
  </si>
  <si>
    <t>105663</t>
  </si>
  <si>
    <t>149,56</t>
  </si>
  <si>
    <t>105664</t>
  </si>
  <si>
    <t>177,74</t>
  </si>
  <si>
    <t>105665</t>
  </si>
  <si>
    <t>205,54</t>
  </si>
  <si>
    <t>105666</t>
  </si>
  <si>
    <t>135,44</t>
  </si>
  <si>
    <t>105667</t>
  </si>
  <si>
    <t>163,62</t>
  </si>
  <si>
    <t>105668</t>
  </si>
  <si>
    <t>191,42</t>
  </si>
  <si>
    <t>105669</t>
  </si>
  <si>
    <t>144,00</t>
  </si>
  <si>
    <t>105670</t>
  </si>
  <si>
    <t>172,18</t>
  </si>
  <si>
    <t>105671</t>
  </si>
  <si>
    <t>199,98</t>
  </si>
  <si>
    <t>105690</t>
  </si>
  <si>
    <t>138,89</t>
  </si>
  <si>
    <t>105691</t>
  </si>
  <si>
    <t>167,26</t>
  </si>
  <si>
    <t>105692</t>
  </si>
  <si>
    <t>195,23</t>
  </si>
  <si>
    <t>105693</t>
  </si>
  <si>
    <t>152,21</t>
  </si>
  <si>
    <t>105694</t>
  </si>
  <si>
    <t>180,58</t>
  </si>
  <si>
    <t>105695</t>
  </si>
  <si>
    <t>208,55</t>
  </si>
  <si>
    <t>105696</t>
  </si>
  <si>
    <t>141,14</t>
  </si>
  <si>
    <t>105697</t>
  </si>
  <si>
    <t>169,51</t>
  </si>
  <si>
    <t>105698</t>
  </si>
  <si>
    <t>197,48</t>
  </si>
  <si>
    <t>105699</t>
  </si>
  <si>
    <t>127,02</t>
  </si>
  <si>
    <t>105700</t>
  </si>
  <si>
    <t>105701</t>
  </si>
  <si>
    <t>183,36</t>
  </si>
  <si>
    <t>105702</t>
  </si>
  <si>
    <t>135,58</t>
  </si>
  <si>
    <t>105703</t>
  </si>
  <si>
    <t>163,95</t>
  </si>
  <si>
    <t>105704</t>
  </si>
  <si>
    <t>191,92</t>
  </si>
  <si>
    <t>105710</t>
  </si>
  <si>
    <t>87,18</t>
  </si>
  <si>
    <t>105711</t>
  </si>
  <si>
    <t>75,30</t>
  </si>
  <si>
    <t>105712</t>
  </si>
  <si>
    <t>105718</t>
  </si>
  <si>
    <t>105727</t>
  </si>
  <si>
    <t>123,81</t>
  </si>
  <si>
    <t>105728</t>
  </si>
  <si>
    <t>130,85</t>
  </si>
  <si>
    <t>105729</t>
  </si>
  <si>
    <t>125,68</t>
  </si>
  <si>
    <t>105730</t>
  </si>
  <si>
    <t>118,14</t>
  </si>
  <si>
    <t>105731</t>
  </si>
  <si>
    <t>123,07</t>
  </si>
  <si>
    <t>105732</t>
  </si>
  <si>
    <t>184,00</t>
  </si>
  <si>
    <t>105733</t>
  </si>
  <si>
    <t>192,45</t>
  </si>
  <si>
    <t>105734</t>
  </si>
  <si>
    <t>185,68</t>
  </si>
  <si>
    <t>105735</t>
  </si>
  <si>
    <t>176,64</t>
  </si>
  <si>
    <t>105736</t>
  </si>
  <si>
    <t>182,29</t>
  </si>
  <si>
    <t>105737</t>
  </si>
  <si>
    <t>258,89</t>
  </si>
  <si>
    <t>105738</t>
  </si>
  <si>
    <t>265,93</t>
  </si>
  <si>
    <t>105739</t>
  </si>
  <si>
    <t>260,86</t>
  </si>
  <si>
    <t>105740</t>
  </si>
  <si>
    <t>253,27</t>
  </si>
  <si>
    <t>105741</t>
  </si>
  <si>
    <t>258,19</t>
  </si>
  <si>
    <t>105742</t>
  </si>
  <si>
    <t>85,67</t>
  </si>
  <si>
    <t>105743</t>
  </si>
  <si>
    <t>93,22</t>
  </si>
  <si>
    <t>105744</t>
  </si>
  <si>
    <t>105745</t>
  </si>
  <si>
    <t>82,17</t>
  </si>
  <si>
    <t>105746</t>
  </si>
  <si>
    <t>88,35</t>
  </si>
  <si>
    <t>105747</t>
  </si>
  <si>
    <t>80,43</t>
  </si>
  <si>
    <t>105748</t>
  </si>
  <si>
    <t>85,88</t>
  </si>
  <si>
    <t>105749</t>
  </si>
  <si>
    <t>115,19</t>
  </si>
  <si>
    <t>105750</t>
  </si>
  <si>
    <t>126,71</t>
  </si>
  <si>
    <t>105751</t>
  </si>
  <si>
    <t>124,11</t>
  </si>
  <si>
    <t>105752</t>
  </si>
  <si>
    <t>111,43</t>
  </si>
  <si>
    <t>105753</t>
  </si>
  <si>
    <t>121,70</t>
  </si>
  <si>
    <t>105754</t>
  </si>
  <si>
    <t>109,73</t>
  </si>
  <si>
    <t>105755</t>
  </si>
  <si>
    <t>119,37</t>
  </si>
  <si>
    <t>92391</t>
  </si>
  <si>
    <t>92392</t>
  </si>
  <si>
    <t>108,23</t>
  </si>
  <si>
    <t>92393</t>
  </si>
  <si>
    <t>54,79</t>
  </si>
  <si>
    <t>92394</t>
  </si>
  <si>
    <t>67,87</t>
  </si>
  <si>
    <t>92395</t>
  </si>
  <si>
    <t>81,72</t>
  </si>
  <si>
    <t>92396</t>
  </si>
  <si>
    <t>92397</t>
  </si>
  <si>
    <t>59,41</t>
  </si>
  <si>
    <t>92398</t>
  </si>
  <si>
    <t>73,63</t>
  </si>
  <si>
    <t>92400</t>
  </si>
  <si>
    <t>86,39</t>
  </si>
  <si>
    <t>92402</t>
  </si>
  <si>
    <t>92403</t>
  </si>
  <si>
    <t>92404</t>
  </si>
  <si>
    <t>70,57</t>
  </si>
  <si>
    <t>92406</t>
  </si>
  <si>
    <t>84,64</t>
  </si>
  <si>
    <t>93679</t>
  </si>
  <si>
    <t>77,72</t>
  </si>
  <si>
    <t>93680</t>
  </si>
  <si>
    <t>65,70</t>
  </si>
  <si>
    <t>93681</t>
  </si>
  <si>
    <t>78,67</t>
  </si>
  <si>
    <t>97104</t>
  </si>
  <si>
    <t>126,18</t>
  </si>
  <si>
    <t>97105</t>
  </si>
  <si>
    <t>142,24</t>
  </si>
  <si>
    <t>97106</t>
  </si>
  <si>
    <t>157,40</t>
  </si>
  <si>
    <t>97107</t>
  </si>
  <si>
    <t>178,95</t>
  </si>
  <si>
    <t>97108</t>
  </si>
  <si>
    <t>203,49</t>
  </si>
  <si>
    <t>97109</t>
  </si>
  <si>
    <t>224,75</t>
  </si>
  <si>
    <t>97111</t>
  </si>
  <si>
    <t>249,59</t>
  </si>
  <si>
    <t>97112</t>
  </si>
  <si>
    <t>216,78</t>
  </si>
  <si>
    <t>97113</t>
  </si>
  <si>
    <t>97114</t>
  </si>
  <si>
    <t>97115</t>
  </si>
  <si>
    <t>61,81</t>
  </si>
  <si>
    <t>97116</t>
  </si>
  <si>
    <t>97117</t>
  </si>
  <si>
    <t>97118</t>
  </si>
  <si>
    <t>97119</t>
  </si>
  <si>
    <t>97120</t>
  </si>
  <si>
    <t>101167</t>
  </si>
  <si>
    <t>101169</t>
  </si>
  <si>
    <t>101170</t>
  </si>
  <si>
    <t>46,70</t>
  </si>
  <si>
    <t>101172</t>
  </si>
  <si>
    <t>74,89</t>
  </si>
  <si>
    <t>103904</t>
  </si>
  <si>
    <t>122,87</t>
  </si>
  <si>
    <t>103905</t>
  </si>
  <si>
    <t>103906</t>
  </si>
  <si>
    <t>159,55</t>
  </si>
  <si>
    <t>103907</t>
  </si>
  <si>
    <t>136,48</t>
  </si>
  <si>
    <t>103908</t>
  </si>
  <si>
    <t>152,99</t>
  </si>
  <si>
    <t>103909</t>
  </si>
  <si>
    <t>173,99</t>
  </si>
  <si>
    <t>103911</t>
  </si>
  <si>
    <t>197,98</t>
  </si>
  <si>
    <t>103912</t>
  </si>
  <si>
    <t>218,69</t>
  </si>
  <si>
    <t>103913</t>
  </si>
  <si>
    <t>118,83</t>
  </si>
  <si>
    <t>103914</t>
  </si>
  <si>
    <t>138,05</t>
  </si>
  <si>
    <t>103915</t>
  </si>
  <si>
    <t>150,68</t>
  </si>
  <si>
    <t>103916</t>
  </si>
  <si>
    <t>172,03</t>
  </si>
  <si>
    <t>103917</t>
  </si>
  <si>
    <t>198,12</t>
  </si>
  <si>
    <t>103918</t>
  </si>
  <si>
    <t>209,19</t>
  </si>
  <si>
    <t>104432</t>
  </si>
  <si>
    <t>76,04</t>
  </si>
  <si>
    <t>104433</t>
  </si>
  <si>
    <t>62,79</t>
  </si>
  <si>
    <t>103689</t>
  </si>
  <si>
    <t>469,55</t>
  </si>
  <si>
    <t>103694</t>
  </si>
  <si>
    <t>116,38</t>
  </si>
  <si>
    <t>103695</t>
  </si>
  <si>
    <t>104,62</t>
  </si>
  <si>
    <t>103696</t>
  </si>
  <si>
    <t>152,52</t>
  </si>
  <si>
    <t>103697</t>
  </si>
  <si>
    <t>140,76</t>
  </si>
  <si>
    <t>95995</t>
  </si>
  <si>
    <t>1.513,57</t>
  </si>
  <si>
    <t>95996</t>
  </si>
  <si>
    <t>1.306,19</t>
  </si>
  <si>
    <t>96001</t>
  </si>
  <si>
    <t>7,72</t>
  </si>
  <si>
    <t>96393</t>
  </si>
  <si>
    <t>104,70</t>
  </si>
  <si>
    <t>96394</t>
  </si>
  <si>
    <t>161,54</t>
  </si>
  <si>
    <t>96395</t>
  </si>
  <si>
    <t>88411</t>
  </si>
  <si>
    <t>88412</t>
  </si>
  <si>
    <t>88413</t>
  </si>
  <si>
    <t>6,28</t>
  </si>
  <si>
    <t>88414</t>
  </si>
  <si>
    <t>88415</t>
  </si>
  <si>
    <t>88416</t>
  </si>
  <si>
    <t>88417</t>
  </si>
  <si>
    <t>88420</t>
  </si>
  <si>
    <t>25,17</t>
  </si>
  <si>
    <t>88421</t>
  </si>
  <si>
    <t>30,25</t>
  </si>
  <si>
    <t>88423</t>
  </si>
  <si>
    <t>88424</t>
  </si>
  <si>
    <t>88426</t>
  </si>
  <si>
    <t>88428</t>
  </si>
  <si>
    <t>88429</t>
  </si>
  <si>
    <t>88431</t>
  </si>
  <si>
    <t>26,16</t>
  </si>
  <si>
    <t>88432</t>
  </si>
  <si>
    <t>34,50</t>
  </si>
  <si>
    <t>88484</t>
  </si>
  <si>
    <t>5,78</t>
  </si>
  <si>
    <t>88485</t>
  </si>
  <si>
    <t>88488</t>
  </si>
  <si>
    <t>88489</t>
  </si>
  <si>
    <t>88494</t>
  </si>
  <si>
    <t>27,07</t>
  </si>
  <si>
    <t>88495</t>
  </si>
  <si>
    <t>14,86</t>
  </si>
  <si>
    <t>88496</t>
  </si>
  <si>
    <t>40,98</t>
  </si>
  <si>
    <t>88497</t>
  </si>
  <si>
    <t>95305</t>
  </si>
  <si>
    <t>95306</t>
  </si>
  <si>
    <t>95622</t>
  </si>
  <si>
    <t>95623</t>
  </si>
  <si>
    <t>95624</t>
  </si>
  <si>
    <t>26,25</t>
  </si>
  <si>
    <t>95625</t>
  </si>
  <si>
    <t>95626</t>
  </si>
  <si>
    <t>96126</t>
  </si>
  <si>
    <t>22,53</t>
  </si>
  <si>
    <t>96127</t>
  </si>
  <si>
    <t>96128</t>
  </si>
  <si>
    <t>37,31</t>
  </si>
  <si>
    <t>96129</t>
  </si>
  <si>
    <t>43,85</t>
  </si>
  <si>
    <t>96130</t>
  </si>
  <si>
    <t>24,37</t>
  </si>
  <si>
    <t>96131</t>
  </si>
  <si>
    <t>96132</t>
  </si>
  <si>
    <t>23,43</t>
  </si>
  <si>
    <t>96133</t>
  </si>
  <si>
    <t>56,95</t>
  </si>
  <si>
    <t>96134</t>
  </si>
  <si>
    <t>67,05</t>
  </si>
  <si>
    <t>96135</t>
  </si>
  <si>
    <t>38,04</t>
  </si>
  <si>
    <t>104639</t>
  </si>
  <si>
    <t>104640</t>
  </si>
  <si>
    <t>104641</t>
  </si>
  <si>
    <t>104642</t>
  </si>
  <si>
    <t>102193</t>
  </si>
  <si>
    <t>102194</t>
  </si>
  <si>
    <t>102197</t>
  </si>
  <si>
    <t>102200</t>
  </si>
  <si>
    <t>102201</t>
  </si>
  <si>
    <t>102202</t>
  </si>
  <si>
    <t>102203</t>
  </si>
  <si>
    <t>102204</t>
  </si>
  <si>
    <t>102205</t>
  </si>
  <si>
    <t>102207</t>
  </si>
  <si>
    <t>102208</t>
  </si>
  <si>
    <t>102209</t>
  </si>
  <si>
    <t>102210</t>
  </si>
  <si>
    <t>102213</t>
  </si>
  <si>
    <t>24,67</t>
  </si>
  <si>
    <t>102214</t>
  </si>
  <si>
    <t>25,30</t>
  </si>
  <si>
    <t>102215</t>
  </si>
  <si>
    <t>23,31</t>
  </si>
  <si>
    <t>102217</t>
  </si>
  <si>
    <t>102218</t>
  </si>
  <si>
    <t>102219</t>
  </si>
  <si>
    <t>102220</t>
  </si>
  <si>
    <t>19,12</t>
  </si>
  <si>
    <t>102223</t>
  </si>
  <si>
    <t>102224</t>
  </si>
  <si>
    <t>102225</t>
  </si>
  <si>
    <t>34,96</t>
  </si>
  <si>
    <t>102227</t>
  </si>
  <si>
    <t>102228</t>
  </si>
  <si>
    <t>29,06</t>
  </si>
  <si>
    <t>102229</t>
  </si>
  <si>
    <t>29,78</t>
  </si>
  <si>
    <t>102230</t>
  </si>
  <si>
    <t>28,68</t>
  </si>
  <si>
    <t>102233</t>
  </si>
  <si>
    <t>12,85</t>
  </si>
  <si>
    <t>102234</t>
  </si>
  <si>
    <t>100716</t>
  </si>
  <si>
    <t>27,77</t>
  </si>
  <si>
    <t>100717</t>
  </si>
  <si>
    <t>100718</t>
  </si>
  <si>
    <t>100719</t>
  </si>
  <si>
    <t>100720</t>
  </si>
  <si>
    <t>12,44</t>
  </si>
  <si>
    <t>100721</t>
  </si>
  <si>
    <t>100722</t>
  </si>
  <si>
    <t>30,07</t>
  </si>
  <si>
    <t>100723</t>
  </si>
  <si>
    <t>11,68</t>
  </si>
  <si>
    <t>100724</t>
  </si>
  <si>
    <t>15,48</t>
  </si>
  <si>
    <t>100725</t>
  </si>
  <si>
    <t>100726</t>
  </si>
  <si>
    <t>33,01</t>
  </si>
  <si>
    <t>100727</t>
  </si>
  <si>
    <t>100728</t>
  </si>
  <si>
    <t>24,87</t>
  </si>
  <si>
    <t>100729</t>
  </si>
  <si>
    <t>19,68</t>
  </si>
  <si>
    <t>100730</t>
  </si>
  <si>
    <t>100733</t>
  </si>
  <si>
    <t>14,64</t>
  </si>
  <si>
    <t>100734</t>
  </si>
  <si>
    <t>100735</t>
  </si>
  <si>
    <t>100736</t>
  </si>
  <si>
    <t>100739</t>
  </si>
  <si>
    <t>100740</t>
  </si>
  <si>
    <t>100741</t>
  </si>
  <si>
    <t>28,77</t>
  </si>
  <si>
    <t>100742</t>
  </si>
  <si>
    <t>100743</t>
  </si>
  <si>
    <t>100744</t>
  </si>
  <si>
    <t>12,83</t>
  </si>
  <si>
    <t>100745</t>
  </si>
  <si>
    <t>100746</t>
  </si>
  <si>
    <t>100747</t>
  </si>
  <si>
    <t>100748</t>
  </si>
  <si>
    <t>100749</t>
  </si>
  <si>
    <t>100750</t>
  </si>
  <si>
    <t>100751</t>
  </si>
  <si>
    <t>100752</t>
  </si>
  <si>
    <t>48,98</t>
  </si>
  <si>
    <t>100753</t>
  </si>
  <si>
    <t>27,33</t>
  </si>
  <si>
    <t>100754</t>
  </si>
  <si>
    <t>100757</t>
  </si>
  <si>
    <t>100758</t>
  </si>
  <si>
    <t>61,17</t>
  </si>
  <si>
    <t>100759</t>
  </si>
  <si>
    <t>57,07</t>
  </si>
  <si>
    <t>100760</t>
  </si>
  <si>
    <t>60,86</t>
  </si>
  <si>
    <t>100761</t>
  </si>
  <si>
    <t>57,28</t>
  </si>
  <si>
    <t>100762</t>
  </si>
  <si>
    <t>60,99</t>
  </si>
  <si>
    <t>102488</t>
  </si>
  <si>
    <t>4,67</t>
  </si>
  <si>
    <t>102489</t>
  </si>
  <si>
    <t>102491</t>
  </si>
  <si>
    <t>22,83</t>
  </si>
  <si>
    <t>102492</t>
  </si>
  <si>
    <t>29,21</t>
  </si>
  <si>
    <t>102494</t>
  </si>
  <si>
    <t>63,09</t>
  </si>
  <si>
    <t>102496</t>
  </si>
  <si>
    <t>14,21</t>
  </si>
  <si>
    <t>102497</t>
  </si>
  <si>
    <t>102498</t>
  </si>
  <si>
    <t>102499</t>
  </si>
  <si>
    <t>102500</t>
  </si>
  <si>
    <t>102501</t>
  </si>
  <si>
    <t>102504</t>
  </si>
  <si>
    <t>12,53</t>
  </si>
  <si>
    <t>102505</t>
  </si>
  <si>
    <t>102506</t>
  </si>
  <si>
    <t>102507</t>
  </si>
  <si>
    <t>102508</t>
  </si>
  <si>
    <t>48,24</t>
  </si>
  <si>
    <t>102509</t>
  </si>
  <si>
    <t>34,53</t>
  </si>
  <si>
    <t>102512</t>
  </si>
  <si>
    <t>102513</t>
  </si>
  <si>
    <t>57,11</t>
  </si>
  <si>
    <t>102520</t>
  </si>
  <si>
    <t>99,82</t>
  </si>
  <si>
    <t>101749</t>
  </si>
  <si>
    <t>101750</t>
  </si>
  <si>
    <t>101729</t>
  </si>
  <si>
    <t>202,69</t>
  </si>
  <si>
    <t>101746</t>
  </si>
  <si>
    <t>310,47</t>
  </si>
  <si>
    <t>101751</t>
  </si>
  <si>
    <t>211,19</t>
  </si>
  <si>
    <t>87246</t>
  </si>
  <si>
    <t>87247</t>
  </si>
  <si>
    <t>62,52</t>
  </si>
  <si>
    <t>87248</t>
  </si>
  <si>
    <t>87249</t>
  </si>
  <si>
    <t>77,19</t>
  </si>
  <si>
    <t>87250</t>
  </si>
  <si>
    <t>87251</t>
  </si>
  <si>
    <t>53,44</t>
  </si>
  <si>
    <t>87255</t>
  </si>
  <si>
    <t>87256</t>
  </si>
  <si>
    <t>101,88</t>
  </si>
  <si>
    <t>87257</t>
  </si>
  <si>
    <t>89,46</t>
  </si>
  <si>
    <t>87258</t>
  </si>
  <si>
    <t>143,79</t>
  </si>
  <si>
    <t>87259</t>
  </si>
  <si>
    <t>129,18</t>
  </si>
  <si>
    <t>87260</t>
  </si>
  <si>
    <t>117,96</t>
  </si>
  <si>
    <t>87261</t>
  </si>
  <si>
    <t>181,81</t>
  </si>
  <si>
    <t>87262</t>
  </si>
  <si>
    <t>87263</t>
  </si>
  <si>
    <t>151,74</t>
  </si>
  <si>
    <t>104593</t>
  </si>
  <si>
    <t>121,88</t>
  </si>
  <si>
    <t>104594</t>
  </si>
  <si>
    <t>104,75</t>
  </si>
  <si>
    <t>104595</t>
  </si>
  <si>
    <t>90,11</t>
  </si>
  <si>
    <t>104596</t>
  </si>
  <si>
    <t>187,30</t>
  </si>
  <si>
    <t>104597</t>
  </si>
  <si>
    <t>168,18</t>
  </si>
  <si>
    <t>104598</t>
  </si>
  <si>
    <t>152,55</t>
  </si>
  <si>
    <t>104599</t>
  </si>
  <si>
    <t>87,29</t>
  </si>
  <si>
    <t>104601</t>
  </si>
  <si>
    <t>68,53</t>
  </si>
  <si>
    <t>104603</t>
  </si>
  <si>
    <t>104605</t>
  </si>
  <si>
    <t>110,91</t>
  </si>
  <si>
    <t>104606</t>
  </si>
  <si>
    <t>104607</t>
  </si>
  <si>
    <t>57,69</t>
  </si>
  <si>
    <t>104608</t>
  </si>
  <si>
    <t>184,36</t>
  </si>
  <si>
    <t>104609</t>
  </si>
  <si>
    <t>140,66</t>
  </si>
  <si>
    <t>104610</t>
  </si>
  <si>
    <t>123,08</t>
  </si>
  <si>
    <t>98671</t>
  </si>
  <si>
    <t>478,37</t>
  </si>
  <si>
    <t>98672</t>
  </si>
  <si>
    <t>583,22</t>
  </si>
  <si>
    <t>98678</t>
  </si>
  <si>
    <t>491,76</t>
  </si>
  <si>
    <t>98679</t>
  </si>
  <si>
    <t>41,43</t>
  </si>
  <si>
    <t>98680</t>
  </si>
  <si>
    <t>51,47</t>
  </si>
  <si>
    <t>98681</t>
  </si>
  <si>
    <t>38,29</t>
  </si>
  <si>
    <t>98682</t>
  </si>
  <si>
    <t>98685</t>
  </si>
  <si>
    <t>88,27</t>
  </si>
  <si>
    <t>98686</t>
  </si>
  <si>
    <t>49,74</t>
  </si>
  <si>
    <t>98688</t>
  </si>
  <si>
    <t>75,85</t>
  </si>
  <si>
    <t>98689</t>
  </si>
  <si>
    <t>127,21</t>
  </si>
  <si>
    <t>101090</t>
  </si>
  <si>
    <t>237,52</t>
  </si>
  <si>
    <t>101091</t>
  </si>
  <si>
    <t>137,39</t>
  </si>
  <si>
    <t>101725</t>
  </si>
  <si>
    <t>310,16</t>
  </si>
  <si>
    <t>101726</t>
  </si>
  <si>
    <t>190,16</t>
  </si>
  <si>
    <t>101731</t>
  </si>
  <si>
    <t>360,27</t>
  </si>
  <si>
    <t>101732</t>
  </si>
  <si>
    <t>112,44</t>
  </si>
  <si>
    <t>101094</t>
  </si>
  <si>
    <t>101727</t>
  </si>
  <si>
    <t>198,21</t>
  </si>
  <si>
    <t>101733</t>
  </si>
  <si>
    <t>276,12</t>
  </si>
  <si>
    <t>101734</t>
  </si>
  <si>
    <t>414,72</t>
  </si>
  <si>
    <t>101735</t>
  </si>
  <si>
    <t>424,77</t>
  </si>
  <si>
    <t>101736</t>
  </si>
  <si>
    <t>107,35</t>
  </si>
  <si>
    <t>101737</t>
  </si>
  <si>
    <t>101748</t>
  </si>
  <si>
    <t>104162</t>
  </si>
  <si>
    <t>108,78</t>
  </si>
  <si>
    <t>101092</t>
  </si>
  <si>
    <t>493,85</t>
  </si>
  <si>
    <t>101093</t>
  </si>
  <si>
    <t>598,70</t>
  </si>
  <si>
    <t>98695</t>
  </si>
  <si>
    <t>108,81</t>
  </si>
  <si>
    <t>98697</t>
  </si>
  <si>
    <t>71,09</t>
  </si>
  <si>
    <t>101738</t>
  </si>
  <si>
    <t>34,14</t>
  </si>
  <si>
    <t>101739</t>
  </si>
  <si>
    <t>88648</t>
  </si>
  <si>
    <t>8,09</t>
  </si>
  <si>
    <t>88649</t>
  </si>
  <si>
    <t>88650</t>
  </si>
  <si>
    <t>16,79</t>
  </si>
  <si>
    <t>101740</t>
  </si>
  <si>
    <t>101741</t>
  </si>
  <si>
    <t>94990</t>
  </si>
  <si>
    <t>795,13</t>
  </si>
  <si>
    <t>94991</t>
  </si>
  <si>
    <t>677,74</t>
  </si>
  <si>
    <t>94992</t>
  </si>
  <si>
    <t>82,34</t>
  </si>
  <si>
    <t>94993</t>
  </si>
  <si>
    <t>94994</t>
  </si>
  <si>
    <t>98,80</t>
  </si>
  <si>
    <t>94995</t>
  </si>
  <si>
    <t>89,41</t>
  </si>
  <si>
    <t>101747</t>
  </si>
  <si>
    <t>76,98</t>
  </si>
  <si>
    <t>104626</t>
  </si>
  <si>
    <t>692,99</t>
  </si>
  <si>
    <t>104658</t>
  </si>
  <si>
    <t>139,51</t>
  </si>
  <si>
    <t>87620</t>
  </si>
  <si>
    <t>33,62</t>
  </si>
  <si>
    <t>87622</t>
  </si>
  <si>
    <t>38,09</t>
  </si>
  <si>
    <t>87623</t>
  </si>
  <si>
    <t>72,61</t>
  </si>
  <si>
    <t>87624</t>
  </si>
  <si>
    <t>80,94</t>
  </si>
  <si>
    <t>87630</t>
  </si>
  <si>
    <t>42,83</t>
  </si>
  <si>
    <t>87632</t>
  </si>
  <si>
    <t>49,04</t>
  </si>
  <si>
    <t>87633</t>
  </si>
  <si>
    <t>97,04</t>
  </si>
  <si>
    <t>87634</t>
  </si>
  <si>
    <t>87640</t>
  </si>
  <si>
    <t>87642</t>
  </si>
  <si>
    <t>87643</t>
  </si>
  <si>
    <t>117,05</t>
  </si>
  <si>
    <t>87644</t>
  </si>
  <si>
    <t>131,29</t>
  </si>
  <si>
    <t>87680</t>
  </si>
  <si>
    <t>45,92</t>
  </si>
  <si>
    <t>87682</t>
  </si>
  <si>
    <t>53,55</t>
  </si>
  <si>
    <t>87683</t>
  </si>
  <si>
    <t>112,58</t>
  </si>
  <si>
    <t>87684</t>
  </si>
  <si>
    <t>126,82</t>
  </si>
  <si>
    <t>87690</t>
  </si>
  <si>
    <t>52,62</t>
  </si>
  <si>
    <t>87692</t>
  </si>
  <si>
    <t>61,36</t>
  </si>
  <si>
    <t>87693</t>
  </si>
  <si>
    <t>128,96</t>
  </si>
  <si>
    <t>87694</t>
  </si>
  <si>
    <t>145,28</t>
  </si>
  <si>
    <t>87700</t>
  </si>
  <si>
    <t>56,74</t>
  </si>
  <si>
    <t>87702</t>
  </si>
  <si>
    <t>66,26</t>
  </si>
  <si>
    <t>87703</t>
  </si>
  <si>
    <t>139,87</t>
  </si>
  <si>
    <t>87704</t>
  </si>
  <si>
    <t>157,64</t>
  </si>
  <si>
    <t>87735</t>
  </si>
  <si>
    <t>87737</t>
  </si>
  <si>
    <t>53,95</t>
  </si>
  <si>
    <t>87738</t>
  </si>
  <si>
    <t>88,47</t>
  </si>
  <si>
    <t>87739</t>
  </si>
  <si>
    <t>96,80</t>
  </si>
  <si>
    <t>87745</t>
  </si>
  <si>
    <t>87747</t>
  </si>
  <si>
    <t>64,91</t>
  </si>
  <si>
    <t>87748</t>
  </si>
  <si>
    <t>112,91</t>
  </si>
  <si>
    <t>87749</t>
  </si>
  <si>
    <t>124,49</t>
  </si>
  <si>
    <t>87755</t>
  </si>
  <si>
    <t>57,14</t>
  </si>
  <si>
    <t>87757</t>
  </si>
  <si>
    <t>63,35</t>
  </si>
  <si>
    <t>87758</t>
  </si>
  <si>
    <t>111,35</t>
  </si>
  <si>
    <t>87759</t>
  </si>
  <si>
    <t>122,93</t>
  </si>
  <si>
    <t>87765</t>
  </si>
  <si>
    <t>64,76</t>
  </si>
  <si>
    <t>87767</t>
  </si>
  <si>
    <t>72,39</t>
  </si>
  <si>
    <t>87768</t>
  </si>
  <si>
    <t>131,42</t>
  </si>
  <si>
    <t>87769</t>
  </si>
  <si>
    <t>145,66</t>
  </si>
  <si>
    <t>88470</t>
  </si>
  <si>
    <t>88471</t>
  </si>
  <si>
    <t>88472</t>
  </si>
  <si>
    <t>36,27</t>
  </si>
  <si>
    <t>88476</t>
  </si>
  <si>
    <t>88477</t>
  </si>
  <si>
    <t>88478</t>
  </si>
  <si>
    <t>35,31</t>
  </si>
  <si>
    <t>90930</t>
  </si>
  <si>
    <t>86,67</t>
  </si>
  <si>
    <t>90932</t>
  </si>
  <si>
    <t>95,41</t>
  </si>
  <si>
    <t>90933</t>
  </si>
  <si>
    <t>163,01</t>
  </si>
  <si>
    <t>90934</t>
  </si>
  <si>
    <t>179,33</t>
  </si>
  <si>
    <t>90940</t>
  </si>
  <si>
    <t>92,50</t>
  </si>
  <si>
    <t>90942</t>
  </si>
  <si>
    <t>102,02</t>
  </si>
  <si>
    <t>90943</t>
  </si>
  <si>
    <t>175,63</t>
  </si>
  <si>
    <t>90944</t>
  </si>
  <si>
    <t>193,40</t>
  </si>
  <si>
    <t>90950</t>
  </si>
  <si>
    <t>103,14</t>
  </si>
  <si>
    <t>90952</t>
  </si>
  <si>
    <t>90953</t>
  </si>
  <si>
    <t>198,72</t>
  </si>
  <si>
    <t>90954</t>
  </si>
  <si>
    <t>219,15</t>
  </si>
  <si>
    <t>102803</t>
  </si>
  <si>
    <t>101742</t>
  </si>
  <si>
    <t>67,48</t>
  </si>
  <si>
    <t>87878</t>
  </si>
  <si>
    <t>87879</t>
  </si>
  <si>
    <t>87881</t>
  </si>
  <si>
    <t>87882</t>
  </si>
  <si>
    <t>87884</t>
  </si>
  <si>
    <t>87885</t>
  </si>
  <si>
    <t>9,36</t>
  </si>
  <si>
    <t>87886</t>
  </si>
  <si>
    <t>87887</t>
  </si>
  <si>
    <t>87888</t>
  </si>
  <si>
    <t>8,81</t>
  </si>
  <si>
    <t>87889</t>
  </si>
  <si>
    <t>87891</t>
  </si>
  <si>
    <t>87892</t>
  </si>
  <si>
    <t>87893</t>
  </si>
  <si>
    <t>87894</t>
  </si>
  <si>
    <t>87896</t>
  </si>
  <si>
    <t>87897</t>
  </si>
  <si>
    <t>87899</t>
  </si>
  <si>
    <t>87900</t>
  </si>
  <si>
    <t>87902</t>
  </si>
  <si>
    <t>87903</t>
  </si>
  <si>
    <t>87904</t>
  </si>
  <si>
    <t>87905</t>
  </si>
  <si>
    <t>87907</t>
  </si>
  <si>
    <t>87908</t>
  </si>
  <si>
    <t>87910</t>
  </si>
  <si>
    <t>87911</t>
  </si>
  <si>
    <t>24,05</t>
  </si>
  <si>
    <t>104410</t>
  </si>
  <si>
    <t>104411</t>
  </si>
  <si>
    <t>87411</t>
  </si>
  <si>
    <t>87412</t>
  </si>
  <si>
    <t>87413</t>
  </si>
  <si>
    <t>35,51</t>
  </si>
  <si>
    <t>87414</t>
  </si>
  <si>
    <t>30,02</t>
  </si>
  <si>
    <t>87415</t>
  </si>
  <si>
    <t>40,47</t>
  </si>
  <si>
    <t>87416</t>
  </si>
  <si>
    <t>46,47</t>
  </si>
  <si>
    <t>87418</t>
  </si>
  <si>
    <t>22,38</t>
  </si>
  <si>
    <t>87421</t>
  </si>
  <si>
    <t>33,82</t>
  </si>
  <si>
    <t>87424</t>
  </si>
  <si>
    <t>45,48</t>
  </si>
  <si>
    <t>87427</t>
  </si>
  <si>
    <t>87430</t>
  </si>
  <si>
    <t>22,46</t>
  </si>
  <si>
    <t>87433</t>
  </si>
  <si>
    <t>87436</t>
  </si>
  <si>
    <t>87439</t>
  </si>
  <si>
    <t>87527</t>
  </si>
  <si>
    <t>87528</t>
  </si>
  <si>
    <t>49,58</t>
  </si>
  <si>
    <t>87529</t>
  </si>
  <si>
    <t>40,88</t>
  </si>
  <si>
    <t>87530</t>
  </si>
  <si>
    <t>45,60</t>
  </si>
  <si>
    <t>87531</t>
  </si>
  <si>
    <t>87532</t>
  </si>
  <si>
    <t>43,98</t>
  </si>
  <si>
    <t>87535</t>
  </si>
  <si>
    <t>35,92</t>
  </si>
  <si>
    <t>87536</t>
  </si>
  <si>
    <t>40,64</t>
  </si>
  <si>
    <t>87539</t>
  </si>
  <si>
    <t>66,29</t>
  </si>
  <si>
    <t>87543</t>
  </si>
  <si>
    <t>26,01</t>
  </si>
  <si>
    <t>87545</t>
  </si>
  <si>
    <t>33,95</t>
  </si>
  <si>
    <t>87546</t>
  </si>
  <si>
    <t>87547</t>
  </si>
  <si>
    <t>87548</t>
  </si>
  <si>
    <t>87549</t>
  </si>
  <si>
    <t>87550</t>
  </si>
  <si>
    <t>31,38</t>
  </si>
  <si>
    <t>87553</t>
  </si>
  <si>
    <t>87554</t>
  </si>
  <si>
    <t>87557</t>
  </si>
  <si>
    <t>44,21</t>
  </si>
  <si>
    <t>87561</t>
  </si>
  <si>
    <t>87775</t>
  </si>
  <si>
    <t>63,86</t>
  </si>
  <si>
    <t>87777</t>
  </si>
  <si>
    <t>87778</t>
  </si>
  <si>
    <t>94,60</t>
  </si>
  <si>
    <t>87779</t>
  </si>
  <si>
    <t>87781</t>
  </si>
  <si>
    <t>88,66</t>
  </si>
  <si>
    <t>87783</t>
  </si>
  <si>
    <t>123,65</t>
  </si>
  <si>
    <t>87784</t>
  </si>
  <si>
    <t>88,15</t>
  </si>
  <si>
    <t>87786</t>
  </si>
  <si>
    <t>96,35</t>
  </si>
  <si>
    <t>87787</t>
  </si>
  <si>
    <t>141,51</t>
  </si>
  <si>
    <t>87788</t>
  </si>
  <si>
    <t>105,02</t>
  </si>
  <si>
    <t>87791</t>
  </si>
  <si>
    <t>156,08</t>
  </si>
  <si>
    <t>87792</t>
  </si>
  <si>
    <t>45,68</t>
  </si>
  <si>
    <t>87794</t>
  </si>
  <si>
    <t>50,23</t>
  </si>
  <si>
    <t>87795</t>
  </si>
  <si>
    <t>75,69</t>
  </si>
  <si>
    <t>87797</t>
  </si>
  <si>
    <t>63,59</t>
  </si>
  <si>
    <t>87799</t>
  </si>
  <si>
    <t>69,70</t>
  </si>
  <si>
    <t>87800</t>
  </si>
  <si>
    <t>87801</t>
  </si>
  <si>
    <t>69,22</t>
  </si>
  <si>
    <t>87803</t>
  </si>
  <si>
    <t>87804</t>
  </si>
  <si>
    <t>120,20</t>
  </si>
  <si>
    <t>87805</t>
  </si>
  <si>
    <t>75,58</t>
  </si>
  <si>
    <t>87807</t>
  </si>
  <si>
    <t>84,02</t>
  </si>
  <si>
    <t>87808</t>
  </si>
  <si>
    <t>127,66</t>
  </si>
  <si>
    <t>87809</t>
  </si>
  <si>
    <t>94,71</t>
  </si>
  <si>
    <t>87811</t>
  </si>
  <si>
    <t>99,26</t>
  </si>
  <si>
    <t>87812</t>
  </si>
  <si>
    <t>119,97</t>
  </si>
  <si>
    <t>87813</t>
  </si>
  <si>
    <t>112,62</t>
  </si>
  <si>
    <t>87815</t>
  </si>
  <si>
    <t>118,73</t>
  </si>
  <si>
    <t>87816</t>
  </si>
  <si>
    <t>147,85</t>
  </si>
  <si>
    <t>87817</t>
  </si>
  <si>
    <t>87819</t>
  </si>
  <si>
    <t>125,92</t>
  </si>
  <si>
    <t>87820</t>
  </si>
  <si>
    <t>164,54</t>
  </si>
  <si>
    <t>87821</t>
  </si>
  <si>
    <t>155,61</t>
  </si>
  <si>
    <t>87823</t>
  </si>
  <si>
    <t>164,05</t>
  </si>
  <si>
    <t>87824</t>
  </si>
  <si>
    <t>192,06</t>
  </si>
  <si>
    <t>87825</t>
  </si>
  <si>
    <t>87827</t>
  </si>
  <si>
    <t>92,49</t>
  </si>
  <si>
    <t>87828</t>
  </si>
  <si>
    <t>120,63</t>
  </si>
  <si>
    <t>87829</t>
  </si>
  <si>
    <t>104,27</t>
  </si>
  <si>
    <t>87831</t>
  </si>
  <si>
    <t>111,75</t>
  </si>
  <si>
    <t>87832</t>
  </si>
  <si>
    <t>150,51</t>
  </si>
  <si>
    <t>87838</t>
  </si>
  <si>
    <t>191,33</t>
  </si>
  <si>
    <t>87839</t>
  </si>
  <si>
    <t>139,02</t>
  </si>
  <si>
    <t>87840</t>
  </si>
  <si>
    <t>183,27</t>
  </si>
  <si>
    <t>87841</t>
  </si>
  <si>
    <t>131,37</t>
  </si>
  <si>
    <t>87850</t>
  </si>
  <si>
    <t>207,84</t>
  </si>
  <si>
    <t>87851</t>
  </si>
  <si>
    <t>155,52</t>
  </si>
  <si>
    <t>87852</t>
  </si>
  <si>
    <t>199,14</t>
  </si>
  <si>
    <t>87853</t>
  </si>
  <si>
    <t>147,23</t>
  </si>
  <si>
    <t>90406</t>
  </si>
  <si>
    <t>49,69</t>
  </si>
  <si>
    <t>90408</t>
  </si>
  <si>
    <t>37,70</t>
  </si>
  <si>
    <t>104203</t>
  </si>
  <si>
    <t>104204</t>
  </si>
  <si>
    <t>86,50</t>
  </si>
  <si>
    <t>104205</t>
  </si>
  <si>
    <t>104206</t>
  </si>
  <si>
    <t>103,05</t>
  </si>
  <si>
    <t>104207</t>
  </si>
  <si>
    <t>104208</t>
  </si>
  <si>
    <t>67,28</t>
  </si>
  <si>
    <t>104209</t>
  </si>
  <si>
    <t>73,59</t>
  </si>
  <si>
    <t>104210</t>
  </si>
  <si>
    <t>75,74</t>
  </si>
  <si>
    <t>104211</t>
  </si>
  <si>
    <t>99,06</t>
  </si>
  <si>
    <t>104212</t>
  </si>
  <si>
    <t>118,11</t>
  </si>
  <si>
    <t>104213</t>
  </si>
  <si>
    <t>104214</t>
  </si>
  <si>
    <t>149,40</t>
  </si>
  <si>
    <t>104215</t>
  </si>
  <si>
    <t>90,99</t>
  </si>
  <si>
    <t>104216</t>
  </si>
  <si>
    <t>109,39</t>
  </si>
  <si>
    <t>104217</t>
  </si>
  <si>
    <t>58,85</t>
  </si>
  <si>
    <t>104218</t>
  </si>
  <si>
    <t>63,73</t>
  </si>
  <si>
    <t>104219</t>
  </si>
  <si>
    <t>104220</t>
  </si>
  <si>
    <t>61,93</t>
  </si>
  <si>
    <t>104221</t>
  </si>
  <si>
    <t>75,68</t>
  </si>
  <si>
    <t>104222</t>
  </si>
  <si>
    <t>82,22</t>
  </si>
  <si>
    <t>104223</t>
  </si>
  <si>
    <t>117,79</t>
  </si>
  <si>
    <t>104224</t>
  </si>
  <si>
    <t>79,84</t>
  </si>
  <si>
    <t>104225</t>
  </si>
  <si>
    <t>81,71</t>
  </si>
  <si>
    <t>104226</t>
  </si>
  <si>
    <t>89,91</t>
  </si>
  <si>
    <t>104227</t>
  </si>
  <si>
    <t>135,65</t>
  </si>
  <si>
    <t>104228</t>
  </si>
  <si>
    <t>104229</t>
  </si>
  <si>
    <t>104230</t>
  </si>
  <si>
    <t>106,07</t>
  </si>
  <si>
    <t>104231</t>
  </si>
  <si>
    <t>149,65</t>
  </si>
  <si>
    <t>104232</t>
  </si>
  <si>
    <t>95,73</t>
  </si>
  <si>
    <t>104233</t>
  </si>
  <si>
    <t>42,72</t>
  </si>
  <si>
    <t>104234</t>
  </si>
  <si>
    <t>47,27</t>
  </si>
  <si>
    <t>104235</t>
  </si>
  <si>
    <t>72,93</t>
  </si>
  <si>
    <t>104236</t>
  </si>
  <si>
    <t>104237</t>
  </si>
  <si>
    <t>59,22</t>
  </si>
  <si>
    <t>104238</t>
  </si>
  <si>
    <t>65,33</t>
  </si>
  <si>
    <t>104239</t>
  </si>
  <si>
    <t>99,52</t>
  </si>
  <si>
    <t>104240</t>
  </si>
  <si>
    <t>104241</t>
  </si>
  <si>
    <t>64,85</t>
  </si>
  <si>
    <t>104242</t>
  </si>
  <si>
    <t>72,52</t>
  </si>
  <si>
    <t>104243</t>
  </si>
  <si>
    <t>116,21</t>
  </si>
  <si>
    <t>104244</t>
  </si>
  <si>
    <t>104245</t>
  </si>
  <si>
    <t>70,75</t>
  </si>
  <si>
    <t>104246</t>
  </si>
  <si>
    <t>79,19</t>
  </si>
  <si>
    <t>104247</t>
  </si>
  <si>
    <t>123,80</t>
  </si>
  <si>
    <t>104248</t>
  </si>
  <si>
    <t>104249</t>
  </si>
  <si>
    <t>85,69</t>
  </si>
  <si>
    <t>104250</t>
  </si>
  <si>
    <t>90,24</t>
  </si>
  <si>
    <t>104251</t>
  </si>
  <si>
    <t>111,86</t>
  </si>
  <si>
    <t>104252</t>
  </si>
  <si>
    <t>89,83</t>
  </si>
  <si>
    <t>104253</t>
  </si>
  <si>
    <t>102,20</t>
  </si>
  <si>
    <t>104254</t>
  </si>
  <si>
    <t>108,31</t>
  </si>
  <si>
    <t>104255</t>
  </si>
  <si>
    <t>138,45</t>
  </si>
  <si>
    <t>104256</t>
  </si>
  <si>
    <t>107,42</t>
  </si>
  <si>
    <t>104257</t>
  </si>
  <si>
    <t>107,83</t>
  </si>
  <si>
    <t>104258</t>
  </si>
  <si>
    <t>115,50</t>
  </si>
  <si>
    <t>104259</t>
  </si>
  <si>
    <t>104260</t>
  </si>
  <si>
    <t>104261</t>
  </si>
  <si>
    <t>141,40</t>
  </si>
  <si>
    <t>104262</t>
  </si>
  <si>
    <t>149,84</t>
  </si>
  <si>
    <t>104263</t>
  </si>
  <si>
    <t>180,47</t>
  </si>
  <si>
    <t>104264</t>
  </si>
  <si>
    <t>136,21</t>
  </si>
  <si>
    <t>104627</t>
  </si>
  <si>
    <t>104628</t>
  </si>
  <si>
    <t>104629</t>
  </si>
  <si>
    <t>43,70</t>
  </si>
  <si>
    <t>104630</t>
  </si>
  <si>
    <t>34,75</t>
  </si>
  <si>
    <t>104631</t>
  </si>
  <si>
    <t>48,30</t>
  </si>
  <si>
    <t>104632</t>
  </si>
  <si>
    <t>56,09</t>
  </si>
  <si>
    <t>104633</t>
  </si>
  <si>
    <t>31,47</t>
  </si>
  <si>
    <t>104634</t>
  </si>
  <si>
    <t>45,91</t>
  </si>
  <si>
    <t>104635</t>
  </si>
  <si>
    <t>64,78</t>
  </si>
  <si>
    <t>104636</t>
  </si>
  <si>
    <t>74,82</t>
  </si>
  <si>
    <t>104951</t>
  </si>
  <si>
    <t>36,77</t>
  </si>
  <si>
    <t>104952</t>
  </si>
  <si>
    <t>41,49</t>
  </si>
  <si>
    <t>104953</t>
  </si>
  <si>
    <t>64,31</t>
  </si>
  <si>
    <t>104954</t>
  </si>
  <si>
    <t>56,15</t>
  </si>
  <si>
    <t>104955</t>
  </si>
  <si>
    <t>47,56</t>
  </si>
  <si>
    <t>104956</t>
  </si>
  <si>
    <t>52,28</t>
  </si>
  <si>
    <t>104957</t>
  </si>
  <si>
    <t>46,26</t>
  </si>
  <si>
    <t>104958</t>
  </si>
  <si>
    <t>25,85</t>
  </si>
  <si>
    <t>104959</t>
  </si>
  <si>
    <t>104960</t>
  </si>
  <si>
    <t>104961</t>
  </si>
  <si>
    <t>60,10</t>
  </si>
  <si>
    <t>104962</t>
  </si>
  <si>
    <t>64,82</t>
  </si>
  <si>
    <t>104963</t>
  </si>
  <si>
    <t>53,93</t>
  </si>
  <si>
    <t>104964</t>
  </si>
  <si>
    <t>58,65</t>
  </si>
  <si>
    <t>104965</t>
  </si>
  <si>
    <t>51,43</t>
  </si>
  <si>
    <t>104966</t>
  </si>
  <si>
    <t>50,98</t>
  </si>
  <si>
    <t>104967</t>
  </si>
  <si>
    <t>46,61</t>
  </si>
  <si>
    <t>104968</t>
  </si>
  <si>
    <t>104969</t>
  </si>
  <si>
    <t>40,45</t>
  </si>
  <si>
    <t>104970</t>
  </si>
  <si>
    <t>43,47</t>
  </si>
  <si>
    <t>104971</t>
  </si>
  <si>
    <t>104972</t>
  </si>
  <si>
    <t>104973</t>
  </si>
  <si>
    <t>104974</t>
  </si>
  <si>
    <t>37,09</t>
  </si>
  <si>
    <t>104975</t>
  </si>
  <si>
    <t>32,78</t>
  </si>
  <si>
    <t>104976</t>
  </si>
  <si>
    <t>35,80</t>
  </si>
  <si>
    <t>104977</t>
  </si>
  <si>
    <t>56,87</t>
  </si>
  <si>
    <t>104978</t>
  </si>
  <si>
    <t>43,61</t>
  </si>
  <si>
    <t>105185</t>
  </si>
  <si>
    <t>204,21</t>
  </si>
  <si>
    <t>105186</t>
  </si>
  <si>
    <t>151,97</t>
  </si>
  <si>
    <t>105187</t>
  </si>
  <si>
    <t>196,42</t>
  </si>
  <si>
    <t>105188</t>
  </si>
  <si>
    <t>87244</t>
  </si>
  <si>
    <t>281,41</t>
  </si>
  <si>
    <t>87245</t>
  </si>
  <si>
    <t>337,22</t>
  </si>
  <si>
    <t>87265</t>
  </si>
  <si>
    <t>83,91</t>
  </si>
  <si>
    <t>87267</t>
  </si>
  <si>
    <t>90,61</t>
  </si>
  <si>
    <t>87269</t>
  </si>
  <si>
    <t>89,20</t>
  </si>
  <si>
    <t>87271</t>
  </si>
  <si>
    <t>95,98</t>
  </si>
  <si>
    <t>87273</t>
  </si>
  <si>
    <t>92,82</t>
  </si>
  <si>
    <t>87275</t>
  </si>
  <si>
    <t>101,87</t>
  </si>
  <si>
    <t>88788</t>
  </si>
  <si>
    <t>401,13</t>
  </si>
  <si>
    <t>88789</t>
  </si>
  <si>
    <t>482,54</t>
  </si>
  <si>
    <t>104611</t>
  </si>
  <si>
    <t>115,01</t>
  </si>
  <si>
    <t>104612</t>
  </si>
  <si>
    <t>115,90</t>
  </si>
  <si>
    <t>104613</t>
  </si>
  <si>
    <t>104614</t>
  </si>
  <si>
    <t>97,25</t>
  </si>
  <si>
    <t>104615</t>
  </si>
  <si>
    <t>278,69</t>
  </si>
  <si>
    <t>104616</t>
  </si>
  <si>
    <t>402,66</t>
  </si>
  <si>
    <t>104617</t>
  </si>
  <si>
    <t>292,06</t>
  </si>
  <si>
    <t>104618</t>
  </si>
  <si>
    <t>416,03</t>
  </si>
  <si>
    <t>104619</t>
  </si>
  <si>
    <t>20,15</t>
  </si>
  <si>
    <t>101965</t>
  </si>
  <si>
    <t>145,52</t>
  </si>
  <si>
    <t>101966</t>
  </si>
  <si>
    <t>101979</t>
  </si>
  <si>
    <t>96112</t>
  </si>
  <si>
    <t>160,72</t>
  </si>
  <si>
    <t>96122</t>
  </si>
  <si>
    <t>50,52</t>
  </si>
  <si>
    <t>104756</t>
  </si>
  <si>
    <t>211,37</t>
  </si>
  <si>
    <t>96109</t>
  </si>
  <si>
    <t>61,59</t>
  </si>
  <si>
    <t>96110</t>
  </si>
  <si>
    <t>81,70</t>
  </si>
  <si>
    <t>96113</t>
  </si>
  <si>
    <t>55,21</t>
  </si>
  <si>
    <t>96114</t>
  </si>
  <si>
    <t>82,11</t>
  </si>
  <si>
    <t>96120</t>
  </si>
  <si>
    <t>3,52</t>
  </si>
  <si>
    <t>96123</t>
  </si>
  <si>
    <t>99054</t>
  </si>
  <si>
    <t>70,98</t>
  </si>
  <si>
    <t>96111</t>
  </si>
  <si>
    <t>72,31</t>
  </si>
  <si>
    <t>96116</t>
  </si>
  <si>
    <t>74,30</t>
  </si>
  <si>
    <t>96121</t>
  </si>
  <si>
    <t>13,79</t>
  </si>
  <si>
    <t>96485</t>
  </si>
  <si>
    <t>84,25</t>
  </si>
  <si>
    <t>96486</t>
  </si>
  <si>
    <t>86,24</t>
  </si>
  <si>
    <t>91515</t>
  </si>
  <si>
    <t>8,16</t>
  </si>
  <si>
    <t>91519</t>
  </si>
  <si>
    <t>91520</t>
  </si>
  <si>
    <t>91522</t>
  </si>
  <si>
    <t>91525</t>
  </si>
  <si>
    <t>104412</t>
  </si>
  <si>
    <t>104413</t>
  </si>
  <si>
    <t>104414</t>
  </si>
  <si>
    <t>104415</t>
  </si>
  <si>
    <t>104416</t>
  </si>
  <si>
    <t>104417</t>
  </si>
  <si>
    <t>5,49</t>
  </si>
  <si>
    <t>104418</t>
  </si>
  <si>
    <t>3,50</t>
  </si>
  <si>
    <t>104419</t>
  </si>
  <si>
    <t>14,73</t>
  </si>
  <si>
    <t>104420</t>
  </si>
  <si>
    <t>104421</t>
  </si>
  <si>
    <t>104422</t>
  </si>
  <si>
    <t>104423</t>
  </si>
  <si>
    <t>28,49</t>
  </si>
  <si>
    <t>104424</t>
  </si>
  <si>
    <t>104425</t>
  </si>
  <si>
    <t>87280</t>
  </si>
  <si>
    <t>480,40</t>
  </si>
  <si>
    <t>87281</t>
  </si>
  <si>
    <t>463,77</t>
  </si>
  <si>
    <t>87283</t>
  </si>
  <si>
    <t>487,00</t>
  </si>
  <si>
    <t>87284</t>
  </si>
  <si>
    <t>470,51</t>
  </si>
  <si>
    <t>87286</t>
  </si>
  <si>
    <t>584,51</t>
  </si>
  <si>
    <t>87287</t>
  </si>
  <si>
    <t>549,21</t>
  </si>
  <si>
    <t>87289</t>
  </si>
  <si>
    <t>561,00</t>
  </si>
  <si>
    <t>87290</t>
  </si>
  <si>
    <t>540,01</t>
  </si>
  <si>
    <t>87292</t>
  </si>
  <si>
    <t>563,28</t>
  </si>
  <si>
    <t>87294</t>
  </si>
  <si>
    <t>538,52</t>
  </si>
  <si>
    <t>87295</t>
  </si>
  <si>
    <t>565,75</t>
  </si>
  <si>
    <t>87296</t>
  </si>
  <si>
    <t>516,86</t>
  </si>
  <si>
    <t>87298</t>
  </si>
  <si>
    <t>682,44</t>
  </si>
  <si>
    <t>87299</t>
  </si>
  <si>
    <t>471,15</t>
  </si>
  <si>
    <t>87301</t>
  </si>
  <si>
    <t>631,20</t>
  </si>
  <si>
    <t>87302</t>
  </si>
  <si>
    <t>610,25</t>
  </si>
  <si>
    <t>87304</t>
  </si>
  <si>
    <t>576,09</t>
  </si>
  <si>
    <t>87305</t>
  </si>
  <si>
    <t>572,77</t>
  </si>
  <si>
    <t>87307</t>
  </si>
  <si>
    <t>560,21</t>
  </si>
  <si>
    <t>87308</t>
  </si>
  <si>
    <t>539,66</t>
  </si>
  <si>
    <t>87310</t>
  </si>
  <si>
    <t>465,68</t>
  </si>
  <si>
    <t>87311</t>
  </si>
  <si>
    <t>445,71</t>
  </si>
  <si>
    <t>87313</t>
  </si>
  <si>
    <t>543,65</t>
  </si>
  <si>
    <t>87314</t>
  </si>
  <si>
    <t>525,29</t>
  </si>
  <si>
    <t>87316</t>
  </si>
  <si>
    <t>507,11</t>
  </si>
  <si>
    <t>87317</t>
  </si>
  <si>
    <t>478,35</t>
  </si>
  <si>
    <t>87319</t>
  </si>
  <si>
    <t>3.080,12</t>
  </si>
  <si>
    <t>87320</t>
  </si>
  <si>
    <t>3.074,18</t>
  </si>
  <si>
    <t>87322</t>
  </si>
  <si>
    <t>3.176,31</t>
  </si>
  <si>
    <t>87323</t>
  </si>
  <si>
    <t>3.159,45</t>
  </si>
  <si>
    <t>87325</t>
  </si>
  <si>
    <t>3.108,49</t>
  </si>
  <si>
    <t>87326</t>
  </si>
  <si>
    <t>3.096,01</t>
  </si>
  <si>
    <t>87327</t>
  </si>
  <si>
    <t>512,49</t>
  </si>
  <si>
    <t>87328</t>
  </si>
  <si>
    <t>425,18</t>
  </si>
  <si>
    <t>87329</t>
  </si>
  <si>
    <t>547,62</t>
  </si>
  <si>
    <t>87330</t>
  </si>
  <si>
    <t>449,13</t>
  </si>
  <si>
    <t>87331</t>
  </si>
  <si>
    <t>616,44</t>
  </si>
  <si>
    <t>87332</t>
  </si>
  <si>
    <t>524,77</t>
  </si>
  <si>
    <t>87333</t>
  </si>
  <si>
    <t>570,11</t>
  </si>
  <si>
    <t>87334</t>
  </si>
  <si>
    <t>513,59</t>
  </si>
  <si>
    <t>87335</t>
  </si>
  <si>
    <t>558,81</t>
  </si>
  <si>
    <t>87336</t>
  </si>
  <si>
    <t>522,89</t>
  </si>
  <si>
    <t>87337</t>
  </si>
  <si>
    <t>549,40</t>
  </si>
  <si>
    <t>87338</t>
  </si>
  <si>
    <t>520,30</t>
  </si>
  <si>
    <t>87339</t>
  </si>
  <si>
    <t>864,06</t>
  </si>
  <si>
    <t>87340</t>
  </si>
  <si>
    <t>683,98</t>
  </si>
  <si>
    <t>87341</t>
  </si>
  <si>
    <t>636,16</t>
  </si>
  <si>
    <t>87342</t>
  </si>
  <si>
    <t>737,31</t>
  </si>
  <si>
    <t>87343</t>
  </si>
  <si>
    <t>635,07</t>
  </si>
  <si>
    <t>87344</t>
  </si>
  <si>
    <t>575,57</t>
  </si>
  <si>
    <t>87345</t>
  </si>
  <si>
    <t>666,04</t>
  </si>
  <si>
    <t>87346</t>
  </si>
  <si>
    <t>581,30</t>
  </si>
  <si>
    <t>87347</t>
  </si>
  <si>
    <t>534,01</t>
  </si>
  <si>
    <t>87348</t>
  </si>
  <si>
    <t>612,25</t>
  </si>
  <si>
    <t>87349</t>
  </si>
  <si>
    <t>498,51</t>
  </si>
  <si>
    <t>87350</t>
  </si>
  <si>
    <t>531,72</t>
  </si>
  <si>
    <t>87351</t>
  </si>
  <si>
    <t>426,58</t>
  </si>
  <si>
    <t>87352</t>
  </si>
  <si>
    <t>662,77</t>
  </si>
  <si>
    <t>87353</t>
  </si>
  <si>
    <t>551,85</t>
  </si>
  <si>
    <t>87354</t>
  </si>
  <si>
    <t>498,83</t>
  </si>
  <si>
    <t>87355</t>
  </si>
  <si>
    <t>564,15</t>
  </si>
  <si>
    <t>87356</t>
  </si>
  <si>
    <t>488,39</t>
  </si>
  <si>
    <t>87357</t>
  </si>
  <si>
    <t>449,67</t>
  </si>
  <si>
    <t>87358</t>
  </si>
  <si>
    <t>3.060,69</t>
  </si>
  <si>
    <t>87359</t>
  </si>
  <si>
    <t>3.010,53</t>
  </si>
  <si>
    <t>87360</t>
  </si>
  <si>
    <t>3.170,65</t>
  </si>
  <si>
    <t>87361</t>
  </si>
  <si>
    <t>3.096,39</t>
  </si>
  <si>
    <t>87362</t>
  </si>
  <si>
    <t>3.078,87</t>
  </si>
  <si>
    <t>87363</t>
  </si>
  <si>
    <t>3.098,67</t>
  </si>
  <si>
    <t>87364</t>
  </si>
  <si>
    <t>3.037,22</t>
  </si>
  <si>
    <t>87365</t>
  </si>
  <si>
    <t>621,69</t>
  </si>
  <si>
    <t>87366</t>
  </si>
  <si>
    <t>650,70</t>
  </si>
  <si>
    <t>87367</t>
  </si>
  <si>
    <t>725,82</t>
  </si>
  <si>
    <t>87368</t>
  </si>
  <si>
    <t>710,72</t>
  </si>
  <si>
    <t>87369</t>
  </si>
  <si>
    <t>718,72</t>
  </si>
  <si>
    <t>87370</t>
  </si>
  <si>
    <t>700,10</t>
  </si>
  <si>
    <t>87371</t>
  </si>
  <si>
    <t>684,61</t>
  </si>
  <si>
    <t>87372</t>
  </si>
  <si>
    <t>853,91</t>
  </si>
  <si>
    <t>87373</t>
  </si>
  <si>
    <t>775,23</t>
  </si>
  <si>
    <t>87374</t>
  </si>
  <si>
    <t>735,31</t>
  </si>
  <si>
    <t>87375</t>
  </si>
  <si>
    <t>711,60</t>
  </si>
  <si>
    <t>87376</t>
  </si>
  <si>
    <t>622,27</t>
  </si>
  <si>
    <t>87377</t>
  </si>
  <si>
    <t>706,09</t>
  </si>
  <si>
    <t>87378</t>
  </si>
  <si>
    <t>649,42</t>
  </si>
  <si>
    <t>87379</t>
  </si>
  <si>
    <t>3.217,16</t>
  </si>
  <si>
    <t>87380</t>
  </si>
  <si>
    <t>3.299,05</t>
  </si>
  <si>
    <t>87381</t>
  </si>
  <si>
    <t>3.243,27</t>
  </si>
  <si>
    <t>87382</t>
  </si>
  <si>
    <t>1.640,23</t>
  </si>
  <si>
    <t>87383</t>
  </si>
  <si>
    <t>1.623,98</t>
  </si>
  <si>
    <t>87384</t>
  </si>
  <si>
    <t>1.603,90</t>
  </si>
  <si>
    <t>87385</t>
  </si>
  <si>
    <t>1.914,04</t>
  </si>
  <si>
    <t>87386</t>
  </si>
  <si>
    <t>1.888,91</t>
  </si>
  <si>
    <t>87387</t>
  </si>
  <si>
    <t>1.869,58</t>
  </si>
  <si>
    <t>87388</t>
  </si>
  <si>
    <t>4.494,75</t>
  </si>
  <si>
    <t>87389</t>
  </si>
  <si>
    <t>4.498,03</t>
  </si>
  <si>
    <t>87390</t>
  </si>
  <si>
    <t>4.507,78</t>
  </si>
  <si>
    <t>87391</t>
  </si>
  <si>
    <t>5.005,14</t>
  </si>
  <si>
    <t>87393</t>
  </si>
  <si>
    <t>5.033,97</t>
  </si>
  <si>
    <t>87394</t>
  </si>
  <si>
    <t>5.062,44</t>
  </si>
  <si>
    <t>87395</t>
  </si>
  <si>
    <t>3.187,02</t>
  </si>
  <si>
    <t>87396</t>
  </si>
  <si>
    <t>3.191,43</t>
  </si>
  <si>
    <t>87397</t>
  </si>
  <si>
    <t>3.196,57</t>
  </si>
  <si>
    <t>87398</t>
  </si>
  <si>
    <t>1.883,54</t>
  </si>
  <si>
    <t>87399</t>
  </si>
  <si>
    <t>2.157,67</t>
  </si>
  <si>
    <t>87401</t>
  </si>
  <si>
    <t>5.349,69</t>
  </si>
  <si>
    <t>87402</t>
  </si>
  <si>
    <t>3.494,34</t>
  </si>
  <si>
    <t>87404</t>
  </si>
  <si>
    <t>4.692,07</t>
  </si>
  <si>
    <t>87405</t>
  </si>
  <si>
    <t>4.681,66</t>
  </si>
  <si>
    <t>87407</t>
  </si>
  <si>
    <t>1.669,09</t>
  </si>
  <si>
    <t>87408</t>
  </si>
  <si>
    <t>1.643,91</t>
  </si>
  <si>
    <t>87410</t>
  </si>
  <si>
    <t>928,67</t>
  </si>
  <si>
    <t>88626</t>
  </si>
  <si>
    <t>553,69</t>
  </si>
  <si>
    <t>88627</t>
  </si>
  <si>
    <t>671,70</t>
  </si>
  <si>
    <t>88628</t>
  </si>
  <si>
    <t>565,23</t>
  </si>
  <si>
    <t>88629</t>
  </si>
  <si>
    <t>88630</t>
  </si>
  <si>
    <t>496,24</t>
  </si>
  <si>
    <t>88631</t>
  </si>
  <si>
    <t>631,19</t>
  </si>
  <si>
    <t>88715</t>
  </si>
  <si>
    <t>534,97</t>
  </si>
  <si>
    <t>100464</t>
  </si>
  <si>
    <t>593,75</t>
  </si>
  <si>
    <t>100465</t>
  </si>
  <si>
    <t>536,96</t>
  </si>
  <si>
    <t>100466</t>
  </si>
  <si>
    <t>506,84</t>
  </si>
  <si>
    <t>100468</t>
  </si>
  <si>
    <t>704,89</t>
  </si>
  <si>
    <t>100469</t>
  </si>
  <si>
    <t>553,51</t>
  </si>
  <si>
    <t>100470</t>
  </si>
  <si>
    <t>510,43</t>
  </si>
  <si>
    <t>100472</t>
  </si>
  <si>
    <t>581,52</t>
  </si>
  <si>
    <t>100473</t>
  </si>
  <si>
    <t>510,49</t>
  </si>
  <si>
    <t>100474</t>
  </si>
  <si>
    <t>476,69</t>
  </si>
  <si>
    <t>100475</t>
  </si>
  <si>
    <t>720,17</t>
  </si>
  <si>
    <t>100477</t>
  </si>
  <si>
    <t>815,87</t>
  </si>
  <si>
    <t>100478</t>
  </si>
  <si>
    <t>704,86</t>
  </si>
  <si>
    <t>100479</t>
  </si>
  <si>
    <t>678,33</t>
  </si>
  <si>
    <t>100480</t>
  </si>
  <si>
    <t>844,56</t>
  </si>
  <si>
    <t>100481</t>
  </si>
  <si>
    <t>630,11</t>
  </si>
  <si>
    <t>100483</t>
  </si>
  <si>
    <t>701,14</t>
  </si>
  <si>
    <t>100484</t>
  </si>
  <si>
    <t>631,11</t>
  </si>
  <si>
    <t>100485</t>
  </si>
  <si>
    <t>599,10</t>
  </si>
  <si>
    <t>100486</t>
  </si>
  <si>
    <t>759,15</t>
  </si>
  <si>
    <t>100487</t>
  </si>
  <si>
    <t>498,48</t>
  </si>
  <si>
    <t>100488</t>
  </si>
  <si>
    <t>534,98</t>
  </si>
  <si>
    <t>100489</t>
  </si>
  <si>
    <t>100490</t>
  </si>
  <si>
    <t>499,55</t>
  </si>
  <si>
    <t>100491</t>
  </si>
  <si>
    <t>713,28</t>
  </si>
  <si>
    <t>100492</t>
  </si>
  <si>
    <t>623,76</t>
  </si>
  <si>
    <t>105515</t>
  </si>
  <si>
    <t>833,85</t>
  </si>
  <si>
    <t>92121</t>
  </si>
  <si>
    <t>38,98</t>
  </si>
  <si>
    <t>92122</t>
  </si>
  <si>
    <t>92123</t>
  </si>
  <si>
    <t>60,22</t>
  </si>
  <si>
    <t>100195</t>
  </si>
  <si>
    <t>1,02</t>
  </si>
  <si>
    <t>100196</t>
  </si>
  <si>
    <t>100197</t>
  </si>
  <si>
    <t>100198</t>
  </si>
  <si>
    <t>100199</t>
  </si>
  <si>
    <t>100200</t>
  </si>
  <si>
    <t>100201</t>
  </si>
  <si>
    <t>100202</t>
  </si>
  <si>
    <t>100203</t>
  </si>
  <si>
    <t>100204</t>
  </si>
  <si>
    <t>100205</t>
  </si>
  <si>
    <t>1.913,26</t>
  </si>
  <si>
    <t>100206</t>
  </si>
  <si>
    <t>1.382,96</t>
  </si>
  <si>
    <t>100207</t>
  </si>
  <si>
    <t>524,82</t>
  </si>
  <si>
    <t>100208</t>
  </si>
  <si>
    <t>100209</t>
  </si>
  <si>
    <t>100210</t>
  </si>
  <si>
    <t>100211</t>
  </si>
  <si>
    <t>100212</t>
  </si>
  <si>
    <t>100213</t>
  </si>
  <si>
    <t>100214</t>
  </si>
  <si>
    <t>100215</t>
  </si>
  <si>
    <t>100216</t>
  </si>
  <si>
    <t>1,26</t>
  </si>
  <si>
    <t>100217</t>
  </si>
  <si>
    <t>3,13</t>
  </si>
  <si>
    <t>100218</t>
  </si>
  <si>
    <t>100219</t>
  </si>
  <si>
    <t>100220</t>
  </si>
  <si>
    <t>36,36</t>
  </si>
  <si>
    <t>100221</t>
  </si>
  <si>
    <t>41,21</t>
  </si>
  <si>
    <t>100222</t>
  </si>
  <si>
    <t>100223</t>
  </si>
  <si>
    <t>100224</t>
  </si>
  <si>
    <t>100225</t>
  </si>
  <si>
    <t>100226</t>
  </si>
  <si>
    <t>0,89</t>
  </si>
  <si>
    <t>100227</t>
  </si>
  <si>
    <t>100228</t>
  </si>
  <si>
    <t>100229</t>
  </si>
  <si>
    <t>100230</t>
  </si>
  <si>
    <t>100231</t>
  </si>
  <si>
    <t>100232</t>
  </si>
  <si>
    <t>100233</t>
  </si>
  <si>
    <t>100234</t>
  </si>
  <si>
    <t>100235</t>
  </si>
  <si>
    <t>100236</t>
  </si>
  <si>
    <t>3,62</t>
  </si>
  <si>
    <t>100237</t>
  </si>
  <si>
    <t>4,34</t>
  </si>
  <si>
    <t>100238</t>
  </si>
  <si>
    <t>100239</t>
  </si>
  <si>
    <t>8,69</t>
  </si>
  <si>
    <t>100240</t>
  </si>
  <si>
    <t>100241</t>
  </si>
  <si>
    <t>100242</t>
  </si>
  <si>
    <t>100243</t>
  </si>
  <si>
    <t>4,17</t>
  </si>
  <si>
    <t>100244</t>
  </si>
  <si>
    <t>100245</t>
  </si>
  <si>
    <t>100246</t>
  </si>
  <si>
    <t>100247</t>
  </si>
  <si>
    <t>100248</t>
  </si>
  <si>
    <t>17,13</t>
  </si>
  <si>
    <t>100249</t>
  </si>
  <si>
    <t>100250</t>
  </si>
  <si>
    <t>100251</t>
  </si>
  <si>
    <t>100252</t>
  </si>
  <si>
    <t>100253</t>
  </si>
  <si>
    <t>34,27</t>
  </si>
  <si>
    <t>100254</t>
  </si>
  <si>
    <t>51,40</t>
  </si>
  <si>
    <t>100255</t>
  </si>
  <si>
    <t>100256</t>
  </si>
  <si>
    <t>100257</t>
  </si>
  <si>
    <t>100258</t>
  </si>
  <si>
    <t>100259</t>
  </si>
  <si>
    <t>100260</t>
  </si>
  <si>
    <t>100261</t>
  </si>
  <si>
    <t>100262</t>
  </si>
  <si>
    <t>100263</t>
  </si>
  <si>
    <t>100264</t>
  </si>
  <si>
    <t>51,33</t>
  </si>
  <si>
    <t>100265</t>
  </si>
  <si>
    <t>100266</t>
  </si>
  <si>
    <t>109,08</t>
  </si>
  <si>
    <t>100267</t>
  </si>
  <si>
    <t>2,16</t>
  </si>
  <si>
    <t>100268</t>
  </si>
  <si>
    <t>100269</t>
  </si>
  <si>
    <t>100270</t>
  </si>
  <si>
    <t>81,77</t>
  </si>
  <si>
    <t>100271</t>
  </si>
  <si>
    <t>100272</t>
  </si>
  <si>
    <t>100273</t>
  </si>
  <si>
    <t>100274</t>
  </si>
  <si>
    <t>36,38</t>
  </si>
  <si>
    <t>100275</t>
  </si>
  <si>
    <t>100276</t>
  </si>
  <si>
    <t>42,92</t>
  </si>
  <si>
    <t>100277</t>
  </si>
  <si>
    <t>100278</t>
  </si>
  <si>
    <t>52,19</t>
  </si>
  <si>
    <t>100279</t>
  </si>
  <si>
    <t>100280</t>
  </si>
  <si>
    <t>23,96</t>
  </si>
  <si>
    <t>100281</t>
  </si>
  <si>
    <t>100282</t>
  </si>
  <si>
    <t>204,38</t>
  </si>
  <si>
    <t>100283</t>
  </si>
  <si>
    <t>100284</t>
  </si>
  <si>
    <t>100285</t>
  </si>
  <si>
    <t>54,91</t>
  </si>
  <si>
    <t>100286</t>
  </si>
  <si>
    <t>100287</t>
  </si>
  <si>
    <t>99802</t>
  </si>
  <si>
    <t>99803</t>
  </si>
  <si>
    <t>2,71</t>
  </si>
  <si>
    <t>99804</t>
  </si>
  <si>
    <t>7,01</t>
  </si>
  <si>
    <t>99805</t>
  </si>
  <si>
    <t>99806</t>
  </si>
  <si>
    <t>99807</t>
  </si>
  <si>
    <t>99808</t>
  </si>
  <si>
    <t>99809</t>
  </si>
  <si>
    <t>7,73</t>
  </si>
  <si>
    <t>99810</t>
  </si>
  <si>
    <t>99811</t>
  </si>
  <si>
    <t>4,62</t>
  </si>
  <si>
    <t>99812</t>
  </si>
  <si>
    <t>99813</t>
  </si>
  <si>
    <t>99814</t>
  </si>
  <si>
    <t>99815</t>
  </si>
  <si>
    <t>99816</t>
  </si>
  <si>
    <t>99817</t>
  </si>
  <si>
    <t>6,20</t>
  </si>
  <si>
    <t>99818</t>
  </si>
  <si>
    <t>99819</t>
  </si>
  <si>
    <t>99820</t>
  </si>
  <si>
    <t>99821</t>
  </si>
  <si>
    <t>3,60</t>
  </si>
  <si>
    <t>99822</t>
  </si>
  <si>
    <t>99823</t>
  </si>
  <si>
    <t>2,80</t>
  </si>
  <si>
    <t>99824</t>
  </si>
  <si>
    <t>99825</t>
  </si>
  <si>
    <t>99826</t>
  </si>
  <si>
    <t>97013</t>
  </si>
  <si>
    <t>87,24</t>
  </si>
  <si>
    <t>97014</t>
  </si>
  <si>
    <t>66,24</t>
  </si>
  <si>
    <t>97015</t>
  </si>
  <si>
    <t>97016</t>
  </si>
  <si>
    <t>69,09</t>
  </si>
  <si>
    <t>97017</t>
  </si>
  <si>
    <t>52,27</t>
  </si>
  <si>
    <t>97018</t>
  </si>
  <si>
    <t>97031</t>
  </si>
  <si>
    <t>99,81</t>
  </si>
  <si>
    <t>97032</t>
  </si>
  <si>
    <t>62,71</t>
  </si>
  <si>
    <t>97033</t>
  </si>
  <si>
    <t>97034</t>
  </si>
  <si>
    <t>97039</t>
  </si>
  <si>
    <t>97040</t>
  </si>
  <si>
    <t>97041</t>
  </si>
  <si>
    <t>136,05</t>
  </si>
  <si>
    <t>97046</t>
  </si>
  <si>
    <t>97047</t>
  </si>
  <si>
    <t>97048</t>
  </si>
  <si>
    <t>97054</t>
  </si>
  <si>
    <t>97062</t>
  </si>
  <si>
    <t>97063</t>
  </si>
  <si>
    <t>97064</t>
  </si>
  <si>
    <t>32,61</t>
  </si>
  <si>
    <t>97065</t>
  </si>
  <si>
    <t>97066</t>
  </si>
  <si>
    <t>363,76</t>
  </si>
  <si>
    <t>97067</t>
  </si>
  <si>
    <t>719,63</t>
  </si>
  <si>
    <t>104989</t>
  </si>
  <si>
    <t>45,94</t>
  </si>
  <si>
    <t>104990</t>
  </si>
  <si>
    <t>11,94</t>
  </si>
  <si>
    <t>105103</t>
  </si>
  <si>
    <t>105104</t>
  </si>
  <si>
    <t>5.035,94</t>
  </si>
  <si>
    <t>105105</t>
  </si>
  <si>
    <t>77,41</t>
  </si>
  <si>
    <t>105106</t>
  </si>
  <si>
    <t>2.509,28</t>
  </si>
  <si>
    <t>105107</t>
  </si>
  <si>
    <t>3.705,17</t>
  </si>
  <si>
    <t>105110</t>
  </si>
  <si>
    <t>237,12</t>
  </si>
  <si>
    <t>105111</t>
  </si>
  <si>
    <t>19.547,04</t>
  </si>
  <si>
    <t>105112</t>
  </si>
  <si>
    <t>97621</t>
  </si>
  <si>
    <t>97622</t>
  </si>
  <si>
    <t>74,35</t>
  </si>
  <si>
    <t>97623</t>
  </si>
  <si>
    <t>227,75</t>
  </si>
  <si>
    <t>97624</t>
  </si>
  <si>
    <t>139,78</t>
  </si>
  <si>
    <t>97625</t>
  </si>
  <si>
    <t>66,23</t>
  </si>
  <si>
    <t>97626</t>
  </si>
  <si>
    <t>747,21</t>
  </si>
  <si>
    <t>97627</t>
  </si>
  <si>
    <t>234,64</t>
  </si>
  <si>
    <t>97628</t>
  </si>
  <si>
    <t>348,00</t>
  </si>
  <si>
    <t>97629</t>
  </si>
  <si>
    <t>109,27</t>
  </si>
  <si>
    <t>97631</t>
  </si>
  <si>
    <t>97632</t>
  </si>
  <si>
    <t>3,43</t>
  </si>
  <si>
    <t>97633</t>
  </si>
  <si>
    <t>97634</t>
  </si>
  <si>
    <t>97635</t>
  </si>
  <si>
    <t>21,24</t>
  </si>
  <si>
    <t>97636</t>
  </si>
  <si>
    <t>97637</t>
  </si>
  <si>
    <t>97638</t>
  </si>
  <si>
    <t>97639</t>
  </si>
  <si>
    <t>97640</t>
  </si>
  <si>
    <t>97641</t>
  </si>
  <si>
    <t>97642</t>
  </si>
  <si>
    <t>97643</t>
  </si>
  <si>
    <t>97644</t>
  </si>
  <si>
    <t>97645</t>
  </si>
  <si>
    <t>32,41</t>
  </si>
  <si>
    <t>97647</t>
  </si>
  <si>
    <t>97648</t>
  </si>
  <si>
    <t>97649</t>
  </si>
  <si>
    <t>5,76</t>
  </si>
  <si>
    <t>97650</t>
  </si>
  <si>
    <t>97651</t>
  </si>
  <si>
    <t>109,82</t>
  </si>
  <si>
    <t>97652</t>
  </si>
  <si>
    <t>248,96</t>
  </si>
  <si>
    <t>97653</t>
  </si>
  <si>
    <t>159,68</t>
  </si>
  <si>
    <t>97654</t>
  </si>
  <si>
    <t>205,22</t>
  </si>
  <si>
    <t>97655</t>
  </si>
  <si>
    <t>42,27</t>
  </si>
  <si>
    <t>97656</t>
  </si>
  <si>
    <t>392,42</t>
  </si>
  <si>
    <t>97657</t>
  </si>
  <si>
    <t>777,84</t>
  </si>
  <si>
    <t>97658</t>
  </si>
  <si>
    <t>251,03</t>
  </si>
  <si>
    <t>97659</t>
  </si>
  <si>
    <t>353,70</t>
  </si>
  <si>
    <t>97660</t>
  </si>
  <si>
    <t>97661</t>
  </si>
  <si>
    <t>97662</t>
  </si>
  <si>
    <t>97663</t>
  </si>
  <si>
    <t>97664</t>
  </si>
  <si>
    <t>97665</t>
  </si>
  <si>
    <t>97666</t>
  </si>
  <si>
    <t>104789</t>
  </si>
  <si>
    <t>261,65</t>
  </si>
  <si>
    <t>104790</t>
  </si>
  <si>
    <t>128,87</t>
  </si>
  <si>
    <t>104791</t>
  </si>
  <si>
    <t>104792</t>
  </si>
  <si>
    <t>0,51</t>
  </si>
  <si>
    <t>104793</t>
  </si>
  <si>
    <t>104794</t>
  </si>
  <si>
    <t>104795</t>
  </si>
  <si>
    <t>104796</t>
  </si>
  <si>
    <t>104797</t>
  </si>
  <si>
    <t>104798</t>
  </si>
  <si>
    <t>104799</t>
  </si>
  <si>
    <t>104800</t>
  </si>
  <si>
    <t>104801</t>
  </si>
  <si>
    <t>18,70</t>
  </si>
  <si>
    <t>104802</t>
  </si>
  <si>
    <t>104803</t>
  </si>
  <si>
    <t>95967</t>
  </si>
  <si>
    <t>178,86</t>
  </si>
  <si>
    <t>99059</t>
  </si>
  <si>
    <t>99060</t>
  </si>
  <si>
    <t>225,89</t>
  </si>
  <si>
    <t>99061</t>
  </si>
  <si>
    <t>139,63</t>
  </si>
  <si>
    <t>99062</t>
  </si>
  <si>
    <t>99063</t>
  </si>
  <si>
    <t>105007</t>
  </si>
  <si>
    <t>48,04</t>
  </si>
  <si>
    <t>105009</t>
  </si>
  <si>
    <t>92,41</t>
  </si>
  <si>
    <t>105011</t>
  </si>
  <si>
    <t>93588</t>
  </si>
  <si>
    <t>93589</t>
  </si>
  <si>
    <t>2,76</t>
  </si>
  <si>
    <t>93590</t>
  </si>
  <si>
    <t>93591</t>
  </si>
  <si>
    <t>93592</t>
  </si>
  <si>
    <t>93593</t>
  </si>
  <si>
    <t>93594</t>
  </si>
  <si>
    <t>93595</t>
  </si>
  <si>
    <t>93596</t>
  </si>
  <si>
    <t>93597</t>
  </si>
  <si>
    <t>93598</t>
  </si>
  <si>
    <t>93599</t>
  </si>
  <si>
    <t>0,58</t>
  </si>
  <si>
    <t>95425</t>
  </si>
  <si>
    <t>95426</t>
  </si>
  <si>
    <t>95427</t>
  </si>
  <si>
    <t>0,76</t>
  </si>
  <si>
    <t>95428</t>
  </si>
  <si>
    <t>1,57</t>
  </si>
  <si>
    <t>95429</t>
  </si>
  <si>
    <t>95430</t>
  </si>
  <si>
    <t>0,47</t>
  </si>
  <si>
    <t>95875</t>
  </si>
  <si>
    <t>95876</t>
  </si>
  <si>
    <t>95877</t>
  </si>
  <si>
    <t>95878</t>
  </si>
  <si>
    <t>95879</t>
  </si>
  <si>
    <t>95880</t>
  </si>
  <si>
    <t>97912</t>
  </si>
  <si>
    <t>97913</t>
  </si>
  <si>
    <t>97914</t>
  </si>
  <si>
    <t>97915</t>
  </si>
  <si>
    <t>100937</t>
  </si>
  <si>
    <t>100938</t>
  </si>
  <si>
    <t>100939</t>
  </si>
  <si>
    <t>100940</t>
  </si>
  <si>
    <t>100941</t>
  </si>
  <si>
    <t>100942</t>
  </si>
  <si>
    <t>5,12</t>
  </si>
  <si>
    <t>100943</t>
  </si>
  <si>
    <t>4,39</t>
  </si>
  <si>
    <t>100944</t>
  </si>
  <si>
    <t>100945</t>
  </si>
  <si>
    <t>100946</t>
  </si>
  <si>
    <t>2,52</t>
  </si>
  <si>
    <t>100947</t>
  </si>
  <si>
    <t>2,32</t>
  </si>
  <si>
    <t>100948</t>
  </si>
  <si>
    <t>100949</t>
  </si>
  <si>
    <t>100950</t>
  </si>
  <si>
    <t>100951</t>
  </si>
  <si>
    <t>3,19</t>
  </si>
  <si>
    <t>100952</t>
  </si>
  <si>
    <t>2,94</t>
  </si>
  <si>
    <t>100953</t>
  </si>
  <si>
    <t>100954</t>
  </si>
  <si>
    <t>100955</t>
  </si>
  <si>
    <t>5,04</t>
  </si>
  <si>
    <t>100956</t>
  </si>
  <si>
    <t>100957</t>
  </si>
  <si>
    <t>100958</t>
  </si>
  <si>
    <t>100959</t>
  </si>
  <si>
    <t>100960</t>
  </si>
  <si>
    <t>100961</t>
  </si>
  <si>
    <t>3,23</t>
  </si>
  <si>
    <t>100962</t>
  </si>
  <si>
    <t>100963</t>
  </si>
  <si>
    <t>100964</t>
  </si>
  <si>
    <t>100973</t>
  </si>
  <si>
    <t>100974</t>
  </si>
  <si>
    <t>9,33</t>
  </si>
  <si>
    <t>100975</t>
  </si>
  <si>
    <t>100965</t>
  </si>
  <si>
    <t>100966</t>
  </si>
  <si>
    <t>100969</t>
  </si>
  <si>
    <t>100970</t>
  </si>
  <si>
    <t>102330</t>
  </si>
  <si>
    <t>102331</t>
  </si>
  <si>
    <t>102332</t>
  </si>
  <si>
    <t>102333</t>
  </si>
  <si>
    <t>101019</t>
  </si>
  <si>
    <t>635,70</t>
  </si>
  <si>
    <t>101479</t>
  </si>
  <si>
    <t>185,22</t>
  </si>
  <si>
    <t>102568</t>
  </si>
  <si>
    <t>315,51</t>
  </si>
  <si>
    <t>100976</t>
  </si>
  <si>
    <t>100977</t>
  </si>
  <si>
    <t>100978</t>
  </si>
  <si>
    <t>100979</t>
  </si>
  <si>
    <t>100980</t>
  </si>
  <si>
    <t>100981</t>
  </si>
  <si>
    <t>9,96</t>
  </si>
  <si>
    <t>100982</t>
  </si>
  <si>
    <t>100983</t>
  </si>
  <si>
    <t>100984</t>
  </si>
  <si>
    <t>100985</t>
  </si>
  <si>
    <t>100986</t>
  </si>
  <si>
    <t>100987</t>
  </si>
  <si>
    <t>100988</t>
  </si>
  <si>
    <t>100989</t>
  </si>
  <si>
    <t>100990</t>
  </si>
  <si>
    <t>100991</t>
  </si>
  <si>
    <t>6,17</t>
  </si>
  <si>
    <t>100992</t>
  </si>
  <si>
    <t>6,00</t>
  </si>
  <si>
    <t>100993</t>
  </si>
  <si>
    <t>5,45</t>
  </si>
  <si>
    <t>100994</t>
  </si>
  <si>
    <t>100995</t>
  </si>
  <si>
    <t>100996</t>
  </si>
  <si>
    <t>100997</t>
  </si>
  <si>
    <t>6,66</t>
  </si>
  <si>
    <t>100998</t>
  </si>
  <si>
    <t>100999</t>
  </si>
  <si>
    <t>101000</t>
  </si>
  <si>
    <t>101001</t>
  </si>
  <si>
    <t>101002</t>
  </si>
  <si>
    <t>101003</t>
  </si>
  <si>
    <t>101004</t>
  </si>
  <si>
    <t>101005</t>
  </si>
  <si>
    <t>101006</t>
  </si>
  <si>
    <t>101007</t>
  </si>
  <si>
    <t>101008</t>
  </si>
  <si>
    <t>101009</t>
  </si>
  <si>
    <t>44,57</t>
  </si>
  <si>
    <t>101010</t>
  </si>
  <si>
    <t>101013</t>
  </si>
  <si>
    <t>48,77</t>
  </si>
  <si>
    <t>101014</t>
  </si>
  <si>
    <t>44,68</t>
  </si>
  <si>
    <t>101015</t>
  </si>
  <si>
    <t>101016</t>
  </si>
  <si>
    <t>42,49</t>
  </si>
  <si>
    <t>101017</t>
  </si>
  <si>
    <t>101018</t>
  </si>
  <si>
    <t>101463</t>
  </si>
  <si>
    <t>48,91</t>
  </si>
  <si>
    <t>101464</t>
  </si>
  <si>
    <t>101465</t>
  </si>
  <si>
    <t>28,72</t>
  </si>
  <si>
    <t>101466</t>
  </si>
  <si>
    <t>23,37</t>
  </si>
  <si>
    <t>101467</t>
  </si>
  <si>
    <t>19,55</t>
  </si>
  <si>
    <t>101468</t>
  </si>
  <si>
    <t>101469</t>
  </si>
  <si>
    <t>40,03</t>
  </si>
  <si>
    <t>101470</t>
  </si>
  <si>
    <t>101471</t>
  </si>
  <si>
    <t>101472</t>
  </si>
  <si>
    <t>21,22</t>
  </si>
  <si>
    <t>101473</t>
  </si>
  <si>
    <t>30,55</t>
  </si>
  <si>
    <t>101474</t>
  </si>
  <si>
    <t>21,86</t>
  </si>
  <si>
    <t>101475</t>
  </si>
  <si>
    <t>101476</t>
  </si>
  <si>
    <t>17,29</t>
  </si>
  <si>
    <t>101477</t>
  </si>
  <si>
    <t>14,15</t>
  </si>
  <si>
    <t>101478</t>
  </si>
  <si>
    <t>12,05</t>
  </si>
  <si>
    <t>101480</t>
  </si>
  <si>
    <t>71,59</t>
  </si>
  <si>
    <t>101481</t>
  </si>
  <si>
    <t>51,71</t>
  </si>
  <si>
    <t>101482</t>
  </si>
  <si>
    <t>101483</t>
  </si>
  <si>
    <t>40,12</t>
  </si>
  <si>
    <t>101484</t>
  </si>
  <si>
    <t>207,89</t>
  </si>
  <si>
    <t>101485</t>
  </si>
  <si>
    <t>159,58</t>
  </si>
  <si>
    <t>101486</t>
  </si>
  <si>
    <t>143,74</t>
  </si>
  <si>
    <t>101487</t>
  </si>
  <si>
    <t>105,25</t>
  </si>
  <si>
    <t>101488</t>
  </si>
  <si>
    <t>101188</t>
  </si>
  <si>
    <t>101189</t>
  </si>
  <si>
    <t>74,54</t>
  </si>
  <si>
    <t>101190</t>
  </si>
  <si>
    <t>101191</t>
  </si>
  <si>
    <t>74,14</t>
  </si>
  <si>
    <t>101192</t>
  </si>
  <si>
    <t>75,82</t>
  </si>
  <si>
    <t>101193</t>
  </si>
  <si>
    <t>68,32</t>
  </si>
  <si>
    <t>101194</t>
  </si>
  <si>
    <t>68,71</t>
  </si>
  <si>
    <t>101197</t>
  </si>
  <si>
    <t>138,86</t>
  </si>
  <si>
    <t>101198</t>
  </si>
  <si>
    <t>104,87</t>
  </si>
  <si>
    <t>101199</t>
  </si>
  <si>
    <t>105,84</t>
  </si>
  <si>
    <t>101200</t>
  </si>
  <si>
    <t>67,07</t>
  </si>
  <si>
    <t>101201</t>
  </si>
  <si>
    <t>101202</t>
  </si>
  <si>
    <t>52,40</t>
  </si>
  <si>
    <t>101203</t>
  </si>
  <si>
    <t>51,42</t>
  </si>
  <si>
    <t>101204</t>
  </si>
  <si>
    <t>51,81</t>
  </si>
  <si>
    <t>101205</t>
  </si>
  <si>
    <t>102362</t>
  </si>
  <si>
    <t>184,12</t>
  </si>
  <si>
    <t>102363</t>
  </si>
  <si>
    <t>196,61</t>
  </si>
  <si>
    <t>102364</t>
  </si>
  <si>
    <t>219,66</t>
  </si>
  <si>
    <t>98509</t>
  </si>
  <si>
    <t>37,27</t>
  </si>
  <si>
    <t>98510</t>
  </si>
  <si>
    <t>98511</t>
  </si>
  <si>
    <t>127,86</t>
  </si>
  <si>
    <t>98516</t>
  </si>
  <si>
    <t>312,27</t>
  </si>
  <si>
    <t>98519</t>
  </si>
  <si>
    <t>98520</t>
  </si>
  <si>
    <t>6,07</t>
  </si>
  <si>
    <t>98521</t>
  </si>
  <si>
    <t>98522</t>
  </si>
  <si>
    <t>181,04</t>
  </si>
  <si>
    <t>98524</t>
  </si>
  <si>
    <t>5,97</t>
  </si>
  <si>
    <t>105521</t>
  </si>
  <si>
    <t>98503</t>
  </si>
  <si>
    <t>98504</t>
  </si>
  <si>
    <t>98505</t>
  </si>
  <si>
    <t>103946</t>
  </si>
  <si>
    <t>13,63</t>
  </si>
  <si>
    <t>105000</t>
  </si>
  <si>
    <t>1.526,73</t>
  </si>
  <si>
    <t>105001</t>
  </si>
  <si>
    <t>1.555,56</t>
  </si>
  <si>
    <t>105002</t>
  </si>
  <si>
    <t>748,52</t>
  </si>
  <si>
    <t>105003</t>
  </si>
  <si>
    <t>1.272,83</t>
  </si>
  <si>
    <t>105004</t>
  </si>
  <si>
    <t>128,48</t>
  </si>
  <si>
    <t>105005</t>
  </si>
  <si>
    <t>225,55</t>
  </si>
  <si>
    <t>103185</t>
  </si>
  <si>
    <t>6.193,79</t>
  </si>
  <si>
    <t>103186</t>
  </si>
  <si>
    <t>6.503,32</t>
  </si>
  <si>
    <t>103187</t>
  </si>
  <si>
    <t>4.904,56</t>
  </si>
  <si>
    <t>103188</t>
  </si>
  <si>
    <t>5.264,14</t>
  </si>
  <si>
    <t>103189</t>
  </si>
  <si>
    <t>2.642,87</t>
  </si>
  <si>
    <t>103190</t>
  </si>
  <si>
    <t>4.105,55</t>
  </si>
  <si>
    <t>103191</t>
  </si>
  <si>
    <t>2.397,64</t>
  </si>
  <si>
    <t>103192</t>
  </si>
  <si>
    <t>2.551,28</t>
  </si>
  <si>
    <t>103193</t>
  </si>
  <si>
    <t>1.970,01</t>
  </si>
  <si>
    <t>103194</t>
  </si>
  <si>
    <t>2.827,98</t>
  </si>
  <si>
    <t>103195</t>
  </si>
  <si>
    <t>2.213,59</t>
  </si>
  <si>
    <t>103205</t>
  </si>
  <si>
    <t>4.128,80</t>
  </si>
  <si>
    <t>103206</t>
  </si>
  <si>
    <t>2.420,89</t>
  </si>
  <si>
    <t>103207</t>
  </si>
  <si>
    <t>2.574,53</t>
  </si>
  <si>
    <t>103208</t>
  </si>
  <si>
    <t>1.993,26</t>
  </si>
  <si>
    <t>103209</t>
  </si>
  <si>
    <t>2.851,23</t>
  </si>
  <si>
    <t>103210</t>
  </si>
  <si>
    <t>2.349,26</t>
  </si>
  <si>
    <t>103304</t>
  </si>
  <si>
    <t>1.261,14</t>
  </si>
  <si>
    <t>103307</t>
  </si>
  <si>
    <t>1.363,00</t>
  </si>
  <si>
    <t>103310</t>
  </si>
  <si>
    <t>1.296,78</t>
  </si>
  <si>
    <t>103314</t>
  </si>
  <si>
    <t>290,54</t>
  </si>
  <si>
    <t>103315</t>
  </si>
  <si>
    <t>279,72</t>
  </si>
  <si>
    <t>103769</t>
  </si>
  <si>
    <t>3.097,88</t>
  </si>
  <si>
    <t>98525</t>
  </si>
  <si>
    <t>98526</t>
  </si>
  <si>
    <t>98527</t>
  </si>
  <si>
    <t>253,94</t>
  </si>
  <si>
    <t>98528</t>
  </si>
  <si>
    <t>334,69</t>
  </si>
  <si>
    <t>98529</t>
  </si>
  <si>
    <t>98530</t>
  </si>
  <si>
    <t>98531</t>
  </si>
  <si>
    <t>459,17</t>
  </si>
  <si>
    <t>98532</t>
  </si>
  <si>
    <t>98533</t>
  </si>
  <si>
    <t>133,91</t>
  </si>
  <si>
    <t>98534</t>
  </si>
  <si>
    <t>369,60</t>
  </si>
  <si>
    <t>98535</t>
  </si>
  <si>
    <t>782,69</t>
  </si>
  <si>
    <t>88238</t>
  </si>
  <si>
    <t>88239</t>
  </si>
  <si>
    <t>88240</t>
  </si>
  <si>
    <t>88241</t>
  </si>
  <si>
    <t>88242</t>
  </si>
  <si>
    <t>88243</t>
  </si>
  <si>
    <t>88245</t>
  </si>
  <si>
    <t>88246</t>
  </si>
  <si>
    <t>88247</t>
  </si>
  <si>
    <t>30,16</t>
  </si>
  <si>
    <t>88248</t>
  </si>
  <si>
    <t>88249</t>
  </si>
  <si>
    <t>31,79</t>
  </si>
  <si>
    <t>88250</t>
  </si>
  <si>
    <t>88251</t>
  </si>
  <si>
    <t>88252</t>
  </si>
  <si>
    <t>27,80</t>
  </si>
  <si>
    <t>88253</t>
  </si>
  <si>
    <t>14,49</t>
  </si>
  <si>
    <t>88255</t>
  </si>
  <si>
    <t>44,52</t>
  </si>
  <si>
    <t>88256</t>
  </si>
  <si>
    <t>88257</t>
  </si>
  <si>
    <t>88260</t>
  </si>
  <si>
    <t>31,84</t>
  </si>
  <si>
    <t>88261</t>
  </si>
  <si>
    <t>34,35</t>
  </si>
  <si>
    <t>88262</t>
  </si>
  <si>
    <t>88263</t>
  </si>
  <si>
    <t>88264</t>
  </si>
  <si>
    <t>36,80</t>
  </si>
  <si>
    <t>88266</t>
  </si>
  <si>
    <t>43,86</t>
  </si>
  <si>
    <t>88267</t>
  </si>
  <si>
    <t>88269</t>
  </si>
  <si>
    <t>34,71</t>
  </si>
  <si>
    <t>88270</t>
  </si>
  <si>
    <t>88272</t>
  </si>
  <si>
    <t>36,46</t>
  </si>
  <si>
    <t>88273</t>
  </si>
  <si>
    <t>88274</t>
  </si>
  <si>
    <t>88275</t>
  </si>
  <si>
    <t>39,85</t>
  </si>
  <si>
    <t>88277</t>
  </si>
  <si>
    <t>36,72</t>
  </si>
  <si>
    <t>88278</t>
  </si>
  <si>
    <t>31,55</t>
  </si>
  <si>
    <t>88279</t>
  </si>
  <si>
    <t>88281</t>
  </si>
  <si>
    <t>88282</t>
  </si>
  <si>
    <t>88283</t>
  </si>
  <si>
    <t>42,50</t>
  </si>
  <si>
    <t>88284</t>
  </si>
  <si>
    <t>32,43</t>
  </si>
  <si>
    <t>88286</t>
  </si>
  <si>
    <t>39,45</t>
  </si>
  <si>
    <t>88288</t>
  </si>
  <si>
    <t>88291</t>
  </si>
  <si>
    <t>34,02</t>
  </si>
  <si>
    <t>88292</t>
  </si>
  <si>
    <t>26,61</t>
  </si>
  <si>
    <t>88293</t>
  </si>
  <si>
    <t>88294</t>
  </si>
  <si>
    <t>35,59</t>
  </si>
  <si>
    <t>88295</t>
  </si>
  <si>
    <t>88296</t>
  </si>
  <si>
    <t>88297</t>
  </si>
  <si>
    <t>88298</t>
  </si>
  <si>
    <t>31,22</t>
  </si>
  <si>
    <t>88299</t>
  </si>
  <si>
    <t>41,75</t>
  </si>
  <si>
    <t>88300</t>
  </si>
  <si>
    <t>88301</t>
  </si>
  <si>
    <t>88302</t>
  </si>
  <si>
    <t>88303</t>
  </si>
  <si>
    <t>88304</t>
  </si>
  <si>
    <t>88306</t>
  </si>
  <si>
    <t>88307</t>
  </si>
  <si>
    <t>34,88</t>
  </si>
  <si>
    <t>88308</t>
  </si>
  <si>
    <t>88309</t>
  </si>
  <si>
    <t>88310</t>
  </si>
  <si>
    <t>37,75</t>
  </si>
  <si>
    <t>88311</t>
  </si>
  <si>
    <t>36,93</t>
  </si>
  <si>
    <t>88312</t>
  </si>
  <si>
    <t>88313</t>
  </si>
  <si>
    <t>28,59</t>
  </si>
  <si>
    <t>88314</t>
  </si>
  <si>
    <t>30,48</t>
  </si>
  <si>
    <t>88315</t>
  </si>
  <si>
    <t>88316</t>
  </si>
  <si>
    <t>88317</t>
  </si>
  <si>
    <t>88318</t>
  </si>
  <si>
    <t>88321</t>
  </si>
  <si>
    <t>88322</t>
  </si>
  <si>
    <t>29,95</t>
  </si>
  <si>
    <t>88323</t>
  </si>
  <si>
    <t>35,54</t>
  </si>
  <si>
    <t>88324</t>
  </si>
  <si>
    <t>88325</t>
  </si>
  <si>
    <t>36,53</t>
  </si>
  <si>
    <t>88377</t>
  </si>
  <si>
    <t>88441</t>
  </si>
  <si>
    <t>29,16</t>
  </si>
  <si>
    <t>90766</t>
  </si>
  <si>
    <t>90767</t>
  </si>
  <si>
    <t>26,99</t>
  </si>
  <si>
    <t>90768</t>
  </si>
  <si>
    <t>119,72</t>
  </si>
  <si>
    <t>90769</t>
  </si>
  <si>
    <t>90770</t>
  </si>
  <si>
    <t>132,68</t>
  </si>
  <si>
    <t>90772</t>
  </si>
  <si>
    <t>90775</t>
  </si>
  <si>
    <t>90776</t>
  </si>
  <si>
    <t>42,10</t>
  </si>
  <si>
    <t>90777</t>
  </si>
  <si>
    <t>122,82</t>
  </si>
  <si>
    <t>90778</t>
  </si>
  <si>
    <t>136,76</t>
  </si>
  <si>
    <t>90779</t>
  </si>
  <si>
    <t>150,86</t>
  </si>
  <si>
    <t>90780</t>
  </si>
  <si>
    <t>90781</t>
  </si>
  <si>
    <t>93558</t>
  </si>
  <si>
    <t>6.322,68</t>
  </si>
  <si>
    <t>93561</t>
  </si>
  <si>
    <t>4.328,06</t>
  </si>
  <si>
    <t>93563</t>
  </si>
  <si>
    <t>5.237,66</t>
  </si>
  <si>
    <t>93564</t>
  </si>
  <si>
    <t>4.730,11</t>
  </si>
  <si>
    <t>93565</t>
  </si>
  <si>
    <t>21.439,67</t>
  </si>
  <si>
    <t>93566</t>
  </si>
  <si>
    <t>4.279,54</t>
  </si>
  <si>
    <t>93567</t>
  </si>
  <si>
    <t>23.872,25</t>
  </si>
  <si>
    <t>93568</t>
  </si>
  <si>
    <t>26.327,26</t>
  </si>
  <si>
    <t>93569</t>
  </si>
  <si>
    <t>20.937,67</t>
  </si>
  <si>
    <t>93570</t>
  </si>
  <si>
    <t>22.157,58</t>
  </si>
  <si>
    <t>93571</t>
  </si>
  <si>
    <t>23.202,55</t>
  </si>
  <si>
    <t>93572</t>
  </si>
  <si>
    <t>7.366,23</t>
  </si>
  <si>
    <t>94295</t>
  </si>
  <si>
    <t>12.249,52</t>
  </si>
  <si>
    <t>94296</t>
  </si>
  <si>
    <t>5.203,26</t>
  </si>
  <si>
    <t>95308</t>
  </si>
  <si>
    <t>95309</t>
  </si>
  <si>
    <t>95310</t>
  </si>
  <si>
    <t>95311</t>
  </si>
  <si>
    <t>95312</t>
  </si>
  <si>
    <t>95313</t>
  </si>
  <si>
    <t>95314</t>
  </si>
  <si>
    <t>95315</t>
  </si>
  <si>
    <t>95316</t>
  </si>
  <si>
    <t>95317</t>
  </si>
  <si>
    <t>95318</t>
  </si>
  <si>
    <t>95319</t>
  </si>
  <si>
    <t>95320</t>
  </si>
  <si>
    <t>95321</t>
  </si>
  <si>
    <t>95322</t>
  </si>
  <si>
    <t>95323</t>
  </si>
  <si>
    <t>95324</t>
  </si>
  <si>
    <t>95325</t>
  </si>
  <si>
    <t>95328</t>
  </si>
  <si>
    <t>95329</t>
  </si>
  <si>
    <t>95330</t>
  </si>
  <si>
    <t>95331</t>
  </si>
  <si>
    <t>95332</t>
  </si>
  <si>
    <t>95334</t>
  </si>
  <si>
    <t>1,21</t>
  </si>
  <si>
    <t>95335</t>
  </si>
  <si>
    <t>95337</t>
  </si>
  <si>
    <t>95338</t>
  </si>
  <si>
    <t>95339</t>
  </si>
  <si>
    <t>95340</t>
  </si>
  <si>
    <t>95341</t>
  </si>
  <si>
    <t>95342</t>
  </si>
  <si>
    <t>95343</t>
  </si>
  <si>
    <t>95344</t>
  </si>
  <si>
    <t>95345</t>
  </si>
  <si>
    <t>95346</t>
  </si>
  <si>
    <t>95347</t>
  </si>
  <si>
    <t>95348</t>
  </si>
  <si>
    <t>95349</t>
  </si>
  <si>
    <t>95351</t>
  </si>
  <si>
    <t>95352</t>
  </si>
  <si>
    <t>95354</t>
  </si>
  <si>
    <t>95355</t>
  </si>
  <si>
    <t>95356</t>
  </si>
  <si>
    <t>95357</t>
  </si>
  <si>
    <t>95358</t>
  </si>
  <si>
    <t>95359</t>
  </si>
  <si>
    <t>95360</t>
  </si>
  <si>
    <t>95361</t>
  </si>
  <si>
    <t>95362</t>
  </si>
  <si>
    <t>95363</t>
  </si>
  <si>
    <t>95364</t>
  </si>
  <si>
    <t>95365</t>
  </si>
  <si>
    <t>95366</t>
  </si>
  <si>
    <t>95367</t>
  </si>
  <si>
    <t>95368</t>
  </si>
  <si>
    <t>95369</t>
  </si>
  <si>
    <t>0,26</t>
  </si>
  <si>
    <t>95370</t>
  </si>
  <si>
    <t>95371</t>
  </si>
  <si>
    <t>95372</t>
  </si>
  <si>
    <t>95373</t>
  </si>
  <si>
    <t>95374</t>
  </si>
  <si>
    <t>95375</t>
  </si>
  <si>
    <t>0,50</t>
  </si>
  <si>
    <t>95376</t>
  </si>
  <si>
    <t>95377</t>
  </si>
  <si>
    <t>95378</t>
  </si>
  <si>
    <t>95379</t>
  </si>
  <si>
    <t>95380</t>
  </si>
  <si>
    <t>95383</t>
  </si>
  <si>
    <t>0,38</t>
  </si>
  <si>
    <t>95384</t>
  </si>
  <si>
    <t>95385</t>
  </si>
  <si>
    <t>95386</t>
  </si>
  <si>
    <t>95387</t>
  </si>
  <si>
    <t>95389</t>
  </si>
  <si>
    <t>95390</t>
  </si>
  <si>
    <t>95392</t>
  </si>
  <si>
    <t>95393</t>
  </si>
  <si>
    <t>95394</t>
  </si>
  <si>
    <t>95395</t>
  </si>
  <si>
    <t>95396</t>
  </si>
  <si>
    <t>95398</t>
  </si>
  <si>
    <t>95400</t>
  </si>
  <si>
    <t>95401</t>
  </si>
  <si>
    <t>95402</t>
  </si>
  <si>
    <t>95403</t>
  </si>
  <si>
    <t>95404</t>
  </si>
  <si>
    <t>95405</t>
  </si>
  <si>
    <t>95406</t>
  </si>
  <si>
    <t>95408</t>
  </si>
  <si>
    <t>21,61</t>
  </si>
  <si>
    <t>95411</t>
  </si>
  <si>
    <t>95413</t>
  </si>
  <si>
    <t>21,01</t>
  </si>
  <si>
    <t>95414</t>
  </si>
  <si>
    <t>95415</t>
  </si>
  <si>
    <t>264,03</t>
  </si>
  <si>
    <t>95416</t>
  </si>
  <si>
    <t>16,83</t>
  </si>
  <si>
    <t>95417</t>
  </si>
  <si>
    <t>294,56</t>
  </si>
  <si>
    <t>95418</t>
  </si>
  <si>
    <t>325,37</t>
  </si>
  <si>
    <t>95419</t>
  </si>
  <si>
    <t>145,99</t>
  </si>
  <si>
    <t>95420</t>
  </si>
  <si>
    <t>154,66</t>
  </si>
  <si>
    <t>95421</t>
  </si>
  <si>
    <t>162,09</t>
  </si>
  <si>
    <t>95422</t>
  </si>
  <si>
    <t>95423</t>
  </si>
  <si>
    <t>210,44</t>
  </si>
  <si>
    <t>95424</t>
  </si>
  <si>
    <t>100288</t>
  </si>
  <si>
    <t>100289</t>
  </si>
  <si>
    <t>100291</t>
  </si>
  <si>
    <t>100293</t>
  </si>
  <si>
    <t>100295</t>
  </si>
  <si>
    <t>100298</t>
  </si>
  <si>
    <t>100299</t>
  </si>
  <si>
    <t>100301</t>
  </si>
  <si>
    <t>31,27</t>
  </si>
  <si>
    <t>100303</t>
  </si>
  <si>
    <t>100307</t>
  </si>
  <si>
    <t>100308</t>
  </si>
  <si>
    <t>39,61</t>
  </si>
  <si>
    <t>100309</t>
  </si>
  <si>
    <t>39,57</t>
  </si>
  <si>
    <t>100315</t>
  </si>
  <si>
    <t>99,24</t>
  </si>
  <si>
    <t>100321</t>
  </si>
  <si>
    <t>6.924,89</t>
  </si>
  <si>
    <t>100533</t>
  </si>
  <si>
    <t>24,09</t>
  </si>
  <si>
    <t>100534</t>
  </si>
  <si>
    <t>4.240,81</t>
  </si>
  <si>
    <t>100535</t>
  </si>
  <si>
    <t>100536</t>
  </si>
  <si>
    <t>58,30</t>
  </si>
  <si>
    <t>101286</t>
  </si>
  <si>
    <t>36,28</t>
  </si>
  <si>
    <t>101287</t>
  </si>
  <si>
    <t>117,31</t>
  </si>
  <si>
    <t>101288</t>
  </si>
  <si>
    <t>101289</t>
  </si>
  <si>
    <t>101290</t>
  </si>
  <si>
    <t>46,39</t>
  </si>
  <si>
    <t>101291</t>
  </si>
  <si>
    <t>101292</t>
  </si>
  <si>
    <t>101293</t>
  </si>
  <si>
    <t>47,35</t>
  </si>
  <si>
    <t>101294</t>
  </si>
  <si>
    <t>101295</t>
  </si>
  <si>
    <t>42,74</t>
  </si>
  <si>
    <t>101296</t>
  </si>
  <si>
    <t>101297</t>
  </si>
  <si>
    <t>101298</t>
  </si>
  <si>
    <t>101299</t>
  </si>
  <si>
    <t>101300</t>
  </si>
  <si>
    <t>33,46</t>
  </si>
  <si>
    <t>101301</t>
  </si>
  <si>
    <t>101302</t>
  </si>
  <si>
    <t>52,64</t>
  </si>
  <si>
    <t>101303</t>
  </si>
  <si>
    <t>101304</t>
  </si>
  <si>
    <t>60,55</t>
  </si>
  <si>
    <t>101305</t>
  </si>
  <si>
    <t>80,90</t>
  </si>
  <si>
    <t>101307</t>
  </si>
  <si>
    <t>40,23</t>
  </si>
  <si>
    <t>101308</t>
  </si>
  <si>
    <t>41,78</t>
  </si>
  <si>
    <t>101309</t>
  </si>
  <si>
    <t>101310</t>
  </si>
  <si>
    <t>57,01</t>
  </si>
  <si>
    <t>101311</t>
  </si>
  <si>
    <t>101312</t>
  </si>
  <si>
    <t>101313</t>
  </si>
  <si>
    <t>153,11</t>
  </si>
  <si>
    <t>101315</t>
  </si>
  <si>
    <t>159,38</t>
  </si>
  <si>
    <t>101316</t>
  </si>
  <si>
    <t>73,79</t>
  </si>
  <si>
    <t>101320</t>
  </si>
  <si>
    <t>36,33</t>
  </si>
  <si>
    <t>101322</t>
  </si>
  <si>
    <t>101323</t>
  </si>
  <si>
    <t>86,99</t>
  </si>
  <si>
    <t>101324</t>
  </si>
  <si>
    <t>101325</t>
  </si>
  <si>
    <t>64,50</t>
  </si>
  <si>
    <t>101326</t>
  </si>
  <si>
    <t>15,80</t>
  </si>
  <si>
    <t>101328</t>
  </si>
  <si>
    <t>101329</t>
  </si>
  <si>
    <t>101330</t>
  </si>
  <si>
    <t>55,54</t>
  </si>
  <si>
    <t>101331</t>
  </si>
  <si>
    <t>68,81</t>
  </si>
  <si>
    <t>101332</t>
  </si>
  <si>
    <t>101333</t>
  </si>
  <si>
    <t>40,51</t>
  </si>
  <si>
    <t>101334</t>
  </si>
  <si>
    <t>126,08</t>
  </si>
  <si>
    <t>101336</t>
  </si>
  <si>
    <t>78,03</t>
  </si>
  <si>
    <t>101337</t>
  </si>
  <si>
    <t>101338</t>
  </si>
  <si>
    <t>101339</t>
  </si>
  <si>
    <t>101340</t>
  </si>
  <si>
    <t>31,23</t>
  </si>
  <si>
    <t>101341</t>
  </si>
  <si>
    <t>24,06</t>
  </si>
  <si>
    <t>101342</t>
  </si>
  <si>
    <t>101343</t>
  </si>
  <si>
    <t>101344</t>
  </si>
  <si>
    <t>64,25</t>
  </si>
  <si>
    <t>101345</t>
  </si>
  <si>
    <t>89,23</t>
  </si>
  <si>
    <t>101346</t>
  </si>
  <si>
    <t>42,06</t>
  </si>
  <si>
    <t>101347</t>
  </si>
  <si>
    <t>46,57</t>
  </si>
  <si>
    <t>101348</t>
  </si>
  <si>
    <t>101349</t>
  </si>
  <si>
    <t>101350</t>
  </si>
  <si>
    <t>101351</t>
  </si>
  <si>
    <t>101352</t>
  </si>
  <si>
    <t>101353</t>
  </si>
  <si>
    <t>101355</t>
  </si>
  <si>
    <t>101356</t>
  </si>
  <si>
    <t>101357</t>
  </si>
  <si>
    <t>101358</t>
  </si>
  <si>
    <t>101359</t>
  </si>
  <si>
    <t>58,79</t>
  </si>
  <si>
    <t>101360</t>
  </si>
  <si>
    <t>101361</t>
  </si>
  <si>
    <t>66,65</t>
  </si>
  <si>
    <t>101363</t>
  </si>
  <si>
    <t>101364</t>
  </si>
  <si>
    <t>61,47</t>
  </si>
  <si>
    <t>101365</t>
  </si>
  <si>
    <t>101366</t>
  </si>
  <si>
    <t>38,33</t>
  </si>
  <si>
    <t>101368</t>
  </si>
  <si>
    <t>101369</t>
  </si>
  <si>
    <t>101370</t>
  </si>
  <si>
    <t>101371</t>
  </si>
  <si>
    <t>101372</t>
  </si>
  <si>
    <t>16,50</t>
  </si>
  <si>
    <t>101374</t>
  </si>
  <si>
    <t>5.277,73</t>
  </si>
  <si>
    <t>101375</t>
  </si>
  <si>
    <t>5.356,34</t>
  </si>
  <si>
    <t>101376</t>
  </si>
  <si>
    <t>5.052,15</t>
  </si>
  <si>
    <t>101377</t>
  </si>
  <si>
    <t>5.210,40</t>
  </si>
  <si>
    <t>101378</t>
  </si>
  <si>
    <t>5.596,00</t>
  </si>
  <si>
    <t>101379</t>
  </si>
  <si>
    <t>101380</t>
  </si>
  <si>
    <t>5.186,80</t>
  </si>
  <si>
    <t>101381</t>
  </si>
  <si>
    <t>6.402,63</t>
  </si>
  <si>
    <t>101382</t>
  </si>
  <si>
    <t>3.872,85</t>
  </si>
  <si>
    <t>101383</t>
  </si>
  <si>
    <t>4.997,14</t>
  </si>
  <si>
    <t>101384</t>
  </si>
  <si>
    <t>5.167,91</t>
  </si>
  <si>
    <t>101385</t>
  </si>
  <si>
    <t>5.580,89</t>
  </si>
  <si>
    <t>101386</t>
  </si>
  <si>
    <t>101387</t>
  </si>
  <si>
    <t>5.287,84</t>
  </si>
  <si>
    <t>101388</t>
  </si>
  <si>
    <t>4.967,53</t>
  </si>
  <si>
    <t>101389</t>
  </si>
  <si>
    <t>2.564,41</t>
  </si>
  <si>
    <t>101390</t>
  </si>
  <si>
    <t>7.806,74</t>
  </si>
  <si>
    <t>101391</t>
  </si>
  <si>
    <t>6.415,83</t>
  </si>
  <si>
    <t>101392</t>
  </si>
  <si>
    <t>6.669,89</t>
  </si>
  <si>
    <t>101394</t>
  </si>
  <si>
    <t>5.679,02</t>
  </si>
  <si>
    <t>101395</t>
  </si>
  <si>
    <t>5.261,51</t>
  </si>
  <si>
    <t>101396</t>
  </si>
  <si>
    <t>6.107,98</t>
  </si>
  <si>
    <t>101397</t>
  </si>
  <si>
    <t>6.376,30</t>
  </si>
  <si>
    <t>101398</t>
  </si>
  <si>
    <t>5.196,59</t>
  </si>
  <si>
    <t>101399</t>
  </si>
  <si>
    <t>6.505,97</t>
  </si>
  <si>
    <t>101401</t>
  </si>
  <si>
    <t>7.742,22</t>
  </si>
  <si>
    <t>101402</t>
  </si>
  <si>
    <t>6.298,99</t>
  </si>
  <si>
    <t>101407</t>
  </si>
  <si>
    <t>6.179,14</t>
  </si>
  <si>
    <t>101408</t>
  </si>
  <si>
    <t>6.442,27</t>
  </si>
  <si>
    <t>101409</t>
  </si>
  <si>
    <t>6.505,39</t>
  </si>
  <si>
    <t>101410</t>
  </si>
  <si>
    <t>5.216,06</t>
  </si>
  <si>
    <t>101412</t>
  </si>
  <si>
    <t>6.488,96</t>
  </si>
  <si>
    <t>101413</t>
  </si>
  <si>
    <t>5.990,64</t>
  </si>
  <si>
    <t>101414</t>
  </si>
  <si>
    <t>7.074,59</t>
  </si>
  <si>
    <t>101415</t>
  </si>
  <si>
    <t>7.064,07</t>
  </si>
  <si>
    <t>101416</t>
  </si>
  <si>
    <t>7.008,11</t>
  </si>
  <si>
    <t>101417</t>
  </si>
  <si>
    <t>5.730,79</t>
  </si>
  <si>
    <t>101418</t>
  </si>
  <si>
    <t>5.611,57</t>
  </si>
  <si>
    <t>101419</t>
  </si>
  <si>
    <t>6.700,38</t>
  </si>
  <si>
    <t>101420</t>
  </si>
  <si>
    <t>6.517,02</t>
  </si>
  <si>
    <t>101421</t>
  </si>
  <si>
    <t>7.531,33</t>
  </si>
  <si>
    <t>101422</t>
  </si>
  <si>
    <t>5.768,46</t>
  </si>
  <si>
    <t>101424</t>
  </si>
  <si>
    <t>6.978,13</t>
  </si>
  <si>
    <t>101425</t>
  </si>
  <si>
    <t>4.081,45</t>
  </si>
  <si>
    <t>101426</t>
  </si>
  <si>
    <t>6.194,30</t>
  </si>
  <si>
    <t>101427</t>
  </si>
  <si>
    <t>6.043,19</t>
  </si>
  <si>
    <t>101428</t>
  </si>
  <si>
    <t>5.758,94</t>
  </si>
  <si>
    <t>101429</t>
  </si>
  <si>
    <t>4.751,06</t>
  </si>
  <si>
    <t>101430</t>
  </si>
  <si>
    <t>101431</t>
  </si>
  <si>
    <t>6.311,66</t>
  </si>
  <si>
    <t>101432</t>
  </si>
  <si>
    <t>5.987,06</t>
  </si>
  <si>
    <t>101433</t>
  </si>
  <si>
    <t>7.783,71</t>
  </si>
  <si>
    <t>101434</t>
  </si>
  <si>
    <t>5.639,15</t>
  </si>
  <si>
    <t>101435</t>
  </si>
  <si>
    <t>6.097,76</t>
  </si>
  <si>
    <t>101436</t>
  </si>
  <si>
    <t>5.555,28</t>
  </si>
  <si>
    <t>101437</t>
  </si>
  <si>
    <t>7.391,49</t>
  </si>
  <si>
    <t>101438</t>
  </si>
  <si>
    <t>101439</t>
  </si>
  <si>
    <t>101440</t>
  </si>
  <si>
    <t>101441</t>
  </si>
  <si>
    <t>5.253,58</t>
  </si>
  <si>
    <t>101443</t>
  </si>
  <si>
    <t>101444</t>
  </si>
  <si>
    <t>101445</t>
  </si>
  <si>
    <t>101446</t>
  </si>
  <si>
    <t>6.723,99</t>
  </si>
  <si>
    <t>101447</t>
  </si>
  <si>
    <t>6.584,39</t>
  </si>
  <si>
    <t>101448</t>
  </si>
  <si>
    <t>101449</t>
  </si>
  <si>
    <t>5.082,37</t>
  </si>
  <si>
    <t>101451</t>
  </si>
  <si>
    <t>101452</t>
  </si>
  <si>
    <t>4.995,54</t>
  </si>
  <si>
    <t>101453</t>
  </si>
  <si>
    <t>6.584,25</t>
  </si>
  <si>
    <t>101454</t>
  </si>
  <si>
    <t>5.667,70</t>
  </si>
  <si>
    <t>101456</t>
  </si>
  <si>
    <t>7.488,28</t>
  </si>
  <si>
    <t>101457</t>
  </si>
  <si>
    <t>6.201,34</t>
  </si>
  <si>
    <t>101458</t>
  </si>
  <si>
    <t>6.319,10</t>
  </si>
  <si>
    <t>101459</t>
  </si>
  <si>
    <t>6.489,18</t>
  </si>
  <si>
    <t>101460</t>
  </si>
  <si>
    <t>5.352,32</t>
  </si>
  <si>
    <t>CUSTOS DE SERVIÇOS - SINAPI/PR - SETEMBRO/2024 - SEM DESONERAÇÃO</t>
  </si>
  <si>
    <t>PLANILHA RESUMO DATABASE DERPR 04/2024 - SEM DESONERAÇÃO</t>
  </si>
  <si>
    <t>EXECUÇÃO DE OBRA DE REFORÇO ESTRUTURAL EM TRINCHEIRA LOCALIZADA NA AV. DAS AMÉRICAS, SOB AS RUAS JOAQUINS NABUCO E DR. CLAUDINO DOS SANTOS, EM SÃO JOSÉ DOS PINHAIS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</si>
</sst>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 #,##0.00000_);_(* \(#,##0.00000\);_(* &quot;-&quot;??_);_(@_)"/>
    <numFmt numFmtId="167" formatCode="_(* #,##0.0000_);_(* \(#,##0.0000\);_(* &quot;-&quot;??_);_(@_)"/>
    <numFmt numFmtId="168" formatCode="_-* #,##0.00_-;\-* #,##0.00_-;_-* &quot;-&quot;?????_-;_-@_-"/>
    <numFmt numFmtId="169" formatCode="_-* #,##0.00000_-;\-* #,##0.00000_-;_-* &quot;-&quot;?????_-;_-@_-"/>
    <numFmt numFmtId="170" formatCode="_(* #,##0.000_);_(* \(#,##0.000\);_(* &quot;-&quot;??_);_(@_)"/>
    <numFmt numFmtId="171" formatCode="0.000"/>
    <numFmt numFmtId="172" formatCode="#,##0.0000"/>
    <numFmt numFmtId="173" formatCode="0.0000%"/>
    <numFmt numFmtId="174" formatCode="0.0000"/>
    <numFmt numFmtId="175" formatCode="0.00000"/>
    <numFmt numFmtId="176" formatCode="[$-416]General"/>
    <numFmt numFmtId="177" formatCode="#,##0.00&quot; &quot;;&quot; (&quot;#,##0.00&quot;)&quot;;&quot; -&quot;#&quot; &quot;;@&quot; &quot;"/>
  </numFmts>
  <fonts count="25" x14ac:knownFonts="1">
    <font>
      <sz val="11"/>
      <color theme="1"/>
      <name val="Aptos Narrow"/>
      <family val="2"/>
      <scheme val="minor"/>
    </font>
    <font>
      <sz val="10"/>
      <name val="Arial"/>
      <family val="2"/>
    </font>
    <font>
      <sz val="11"/>
      <color rgb="FF000000"/>
      <name val="Calibri"/>
      <family val="2"/>
      <charset val="204"/>
    </font>
    <font>
      <sz val="11"/>
      <color theme="1"/>
      <name val="Aptos Narrow"/>
      <family val="2"/>
      <scheme val="minor"/>
    </font>
    <font>
      <sz val="8"/>
      <name val="Aptos Narrow"/>
      <family val="2"/>
      <scheme val="minor"/>
    </font>
    <font>
      <sz val="11"/>
      <color rgb="FF000000"/>
      <name val="Calibri"/>
      <family val="2"/>
    </font>
    <font>
      <sz val="10"/>
      <color rgb="FF000000"/>
      <name val="Times New Roman"/>
      <family val="1"/>
    </font>
    <font>
      <sz val="11"/>
      <color theme="1"/>
      <name val="Calibri Light"/>
      <family val="2"/>
    </font>
    <font>
      <b/>
      <sz val="11"/>
      <color theme="1"/>
      <name val="Calibri Light"/>
      <family val="2"/>
    </font>
    <font>
      <sz val="11"/>
      <color theme="0"/>
      <name val="Calibri Light"/>
      <family val="2"/>
    </font>
    <font>
      <sz val="11"/>
      <name val="Calibri Light"/>
      <family val="2"/>
    </font>
    <font>
      <b/>
      <sz val="11"/>
      <color theme="0"/>
      <name val="Calibri Light"/>
      <family val="2"/>
    </font>
    <font>
      <sz val="11"/>
      <color rgb="FF000000"/>
      <name val="Calibri Light"/>
      <family val="2"/>
    </font>
    <font>
      <sz val="12"/>
      <color theme="1"/>
      <name val="Aptos Display"/>
      <family val="2"/>
      <scheme val="major"/>
    </font>
    <font>
      <b/>
      <sz val="11"/>
      <name val="Calibri Light"/>
      <family val="2"/>
    </font>
    <font>
      <sz val="12"/>
      <name val="Aptos Display"/>
      <family val="2"/>
      <scheme val="major"/>
    </font>
    <font>
      <sz val="12"/>
      <color rgb="FF000000"/>
      <name val="Times New Roman"/>
      <family val="1"/>
    </font>
    <font>
      <sz val="12"/>
      <color rgb="FF000000"/>
      <name val="Calibri Light"/>
      <family val="2"/>
    </font>
    <font>
      <sz val="12"/>
      <color rgb="FF000000"/>
      <name val="Aptos Display"/>
      <family val="2"/>
      <scheme val="major"/>
    </font>
    <font>
      <sz val="12"/>
      <name val="Calibri Light"/>
      <family val="2"/>
    </font>
    <font>
      <u/>
      <sz val="11"/>
      <color theme="10"/>
      <name val="Aptos Narrow"/>
      <family val="2"/>
      <scheme val="minor"/>
    </font>
    <font>
      <sz val="10"/>
      <color theme="1"/>
      <name val="Arial"/>
      <family val="2"/>
    </font>
    <font>
      <sz val="10"/>
      <color rgb="FF000000"/>
      <name val="Times New Roman"/>
      <charset val="204"/>
    </font>
    <font>
      <sz val="11"/>
      <color theme="0"/>
      <name val="Aptos Narrow"/>
      <family val="2"/>
      <scheme val="minor"/>
    </font>
    <font>
      <b/>
      <sz val="9"/>
      <color indexed="81"/>
      <name val="Segoe UI"/>
      <charset val="1"/>
    </font>
  </fonts>
  <fills count="17">
    <fill>
      <patternFill patternType="none"/>
    </fill>
    <fill>
      <patternFill patternType="gray125"/>
    </fill>
    <fill>
      <patternFill patternType="solid">
        <fgColor theme="2" tint="-0.74999237037263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002060"/>
        <bgColor indexed="64"/>
      </patternFill>
    </fill>
    <fill>
      <patternFill patternType="solid">
        <fgColor rgb="FFFF0000"/>
        <bgColor indexed="64"/>
      </patternFill>
    </fill>
    <fill>
      <patternFill patternType="solid">
        <fgColor theme="3" tint="0.749992370372631"/>
        <bgColor indexed="64"/>
      </patternFill>
    </fill>
    <fill>
      <patternFill patternType="solid">
        <fgColor rgb="FFCC0000"/>
        <bgColor indexed="64"/>
      </patternFill>
    </fill>
    <fill>
      <patternFill patternType="solid">
        <fgColor rgb="FFC00000"/>
        <bgColor indexed="64"/>
      </patternFill>
    </fill>
    <fill>
      <patternFill patternType="solid">
        <fgColor rgb="FFFFCCCC"/>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3" tint="0.59999389629810485"/>
        <bgColor indexed="64"/>
      </patternFill>
    </fill>
  </fills>
  <borders count="35">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indexed="64"/>
      </right>
      <top/>
      <bottom style="hair">
        <color indexed="64"/>
      </bottom>
      <diagonal/>
    </border>
    <border>
      <left style="hair">
        <color indexed="64"/>
      </left>
      <right/>
      <top/>
      <bottom style="hair">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bottom/>
      <diagonal/>
    </border>
    <border>
      <left style="hair">
        <color rgb="FF000000"/>
      </left>
      <right style="hair">
        <color rgb="FF000000"/>
      </right>
      <top style="hair">
        <color rgb="FF000000"/>
      </top>
      <bottom style="hair">
        <color rgb="FF000000"/>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hair">
        <color indexed="64"/>
      </left>
      <right style="hair">
        <color indexed="64"/>
      </right>
      <top/>
      <bottom/>
      <diagonal/>
    </border>
  </borders>
  <cellStyleXfs count="33">
    <xf numFmtId="0" fontId="0" fillId="0" borderId="0"/>
    <xf numFmtId="0" fontId="1" fillId="0" borderId="0"/>
    <xf numFmtId="0" fontId="1" fillId="0" borderId="0"/>
    <xf numFmtId="165" fontId="1" fillId="0" borderId="0" applyFont="0" applyFill="0" applyBorder="0" applyAlignment="0" applyProtection="0"/>
    <xf numFmtId="0" fontId="2" fillId="0" borderId="0"/>
    <xf numFmtId="0" fontId="1" fillId="0" borderId="0" applyNumberFormat="0" applyFont="0" applyFill="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3" fillId="0" borderId="0"/>
    <xf numFmtId="0" fontId="5"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 fillId="0" borderId="0"/>
    <xf numFmtId="9" fontId="1" fillId="0" borderId="0" applyFont="0" applyFill="0" applyBorder="0" applyAlignment="0" applyProtection="0"/>
    <xf numFmtId="0" fontId="6" fillId="0" borderId="0"/>
    <xf numFmtId="0" fontId="6"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4" fontId="1" fillId="0" borderId="0" applyFont="0" applyFill="0" applyBorder="0" applyAlignment="0" applyProtection="0"/>
    <xf numFmtId="176" fontId="16" fillId="0" borderId="0" applyBorder="0" applyProtection="0"/>
    <xf numFmtId="177" fontId="16" fillId="0" borderId="0" applyBorder="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0" fillId="0" borderId="0" applyNumberFormat="0" applyFill="0" applyBorder="0" applyAlignment="0" applyProtection="0"/>
    <xf numFmtId="44" fontId="21" fillId="0" borderId="0" applyFont="0" applyFill="0" applyBorder="0" applyAlignment="0" applyProtection="0"/>
    <xf numFmtId="0" fontId="22" fillId="0" borderId="0"/>
  </cellStyleXfs>
  <cellXfs count="508">
    <xf numFmtId="0" fontId="0" fillId="0" borderId="0" xfId="0"/>
    <xf numFmtId="0" fontId="7" fillId="0" borderId="0" xfId="0" applyFont="1"/>
    <xf numFmtId="0" fontId="7" fillId="0" borderId="18" xfId="0" applyFont="1" applyBorder="1" applyAlignment="1">
      <alignment horizontal="center"/>
    </xf>
    <xf numFmtId="0" fontId="7" fillId="0" borderId="4" xfId="0" applyFont="1" applyBorder="1"/>
    <xf numFmtId="0" fontId="7" fillId="0" borderId="4" xfId="0" applyFont="1" applyBorder="1" applyAlignment="1">
      <alignment horizontal="center"/>
    </xf>
    <xf numFmtId="0" fontId="7" fillId="0" borderId="19" xfId="0" applyFont="1" applyBorder="1" applyAlignment="1">
      <alignment horizontal="right"/>
    </xf>
    <xf numFmtId="0" fontId="7" fillId="0" borderId="19" xfId="0" applyFont="1" applyBorder="1"/>
    <xf numFmtId="0" fontId="7" fillId="0" borderId="21" xfId="0" applyFont="1" applyBorder="1"/>
    <xf numFmtId="0" fontId="7" fillId="0" borderId="22" xfId="0" applyFont="1" applyBorder="1"/>
    <xf numFmtId="0" fontId="7" fillId="0" borderId="20" xfId="0" applyFont="1" applyBorder="1" applyAlignment="1">
      <alignment horizontal="left"/>
    </xf>
    <xf numFmtId="0" fontId="11" fillId="8" borderId="18" xfId="0" applyFont="1" applyFill="1" applyBorder="1" applyAlignment="1">
      <alignment horizontal="center"/>
    </xf>
    <xf numFmtId="0" fontId="11" fillId="8" borderId="4" xfId="0" applyFont="1" applyFill="1" applyBorder="1" applyAlignment="1">
      <alignment horizontal="center"/>
    </xf>
    <xf numFmtId="0" fontId="11" fillId="8" borderId="19" xfId="0" applyFont="1" applyFill="1" applyBorder="1" applyAlignment="1">
      <alignment horizontal="center"/>
    </xf>
    <xf numFmtId="0" fontId="12" fillId="0" borderId="18" xfId="0" applyFont="1" applyBorder="1" applyAlignment="1">
      <alignment horizontal="center" vertical="center"/>
    </xf>
    <xf numFmtId="0" fontId="12" fillId="0" borderId="4" xfId="0" applyFont="1" applyBorder="1" applyAlignment="1">
      <alignment horizontal="left" vertical="center" wrapText="1"/>
    </xf>
    <xf numFmtId="0" fontId="12" fillId="0" borderId="4" xfId="0" applyFont="1" applyBorder="1" applyAlignment="1">
      <alignment horizontal="center" vertical="center"/>
    </xf>
    <xf numFmtId="4" fontId="12" fillId="0" borderId="19" xfId="0" applyNumberFormat="1" applyFont="1" applyBorder="1" applyAlignment="1">
      <alignment horizontal="right" vertical="center"/>
    </xf>
    <xf numFmtId="0" fontId="12" fillId="0" borderId="21" xfId="0" applyFont="1" applyBorder="1" applyAlignment="1">
      <alignment horizontal="left" vertical="center" wrapText="1"/>
    </xf>
    <xf numFmtId="0" fontId="12" fillId="0" borderId="21" xfId="0" applyFont="1" applyBorder="1" applyAlignment="1">
      <alignment horizontal="center" vertical="center"/>
    </xf>
    <xf numFmtId="4" fontId="12" fillId="0" borderId="22" xfId="0" applyNumberFormat="1" applyFont="1" applyBorder="1" applyAlignment="1">
      <alignment horizontal="right" vertical="center"/>
    </xf>
    <xf numFmtId="0" fontId="12" fillId="0" borderId="4" xfId="0" applyFont="1" applyBorder="1" applyAlignment="1">
      <alignment horizontal="left" vertical="center"/>
    </xf>
    <xf numFmtId="172" fontId="12" fillId="0" borderId="19" xfId="0" applyNumberFormat="1" applyFont="1" applyBorder="1" applyAlignment="1">
      <alignment horizontal="right" vertical="center"/>
    </xf>
    <xf numFmtId="2" fontId="7" fillId="0" borderId="18" xfId="0" applyNumberFormat="1" applyFont="1" applyBorder="1" applyAlignment="1">
      <alignment horizontal="center"/>
    </xf>
    <xf numFmtId="172" fontId="7" fillId="0" borderId="4" xfId="0" applyNumberFormat="1" applyFont="1" applyBorder="1" applyAlignment="1">
      <alignment horizontal="right"/>
    </xf>
    <xf numFmtId="173" fontId="7" fillId="0" borderId="4" xfId="0" applyNumberFormat="1" applyFont="1" applyBorder="1" applyAlignment="1">
      <alignment horizontal="center"/>
    </xf>
    <xf numFmtId="173" fontId="7" fillId="0" borderId="19" xfId="0" applyNumberFormat="1" applyFont="1" applyBorder="1" applyAlignment="1">
      <alignment horizontal="center"/>
    </xf>
    <xf numFmtId="0" fontId="11" fillId="8" borderId="18"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8" borderId="19" xfId="0" applyFont="1" applyFill="1" applyBorder="1" applyAlignment="1">
      <alignment horizontal="center" vertical="center" wrapText="1"/>
    </xf>
    <xf numFmtId="0" fontId="10" fillId="0" borderId="4" xfId="19" applyFont="1" applyBorder="1" applyAlignment="1">
      <alignment horizontal="left" vertical="center" wrapText="1"/>
    </xf>
    <xf numFmtId="0" fontId="10" fillId="0" borderId="4" xfId="19" applyFont="1" applyBorder="1" applyAlignment="1">
      <alignment horizontal="center" vertical="center" wrapText="1"/>
    </xf>
    <xf numFmtId="1" fontId="12" fillId="0" borderId="18" xfId="19" applyNumberFormat="1" applyFont="1" applyBorder="1" applyAlignment="1">
      <alignment horizontal="center" vertical="center" shrinkToFit="1"/>
    </xf>
    <xf numFmtId="2" fontId="10" fillId="0" borderId="19" xfId="19" applyNumberFormat="1" applyFont="1" applyBorder="1" applyAlignment="1">
      <alignment horizontal="right" vertical="center" shrinkToFit="1"/>
    </xf>
    <xf numFmtId="2" fontId="12" fillId="0" borderId="19" xfId="19" applyNumberFormat="1" applyFont="1" applyBorder="1" applyAlignment="1">
      <alignment horizontal="right" vertical="center" shrinkToFit="1"/>
    </xf>
    <xf numFmtId="1" fontId="12" fillId="0" borderId="20" xfId="19" applyNumberFormat="1" applyFont="1" applyBorder="1" applyAlignment="1">
      <alignment horizontal="center" vertical="center" shrinkToFit="1"/>
    </xf>
    <xf numFmtId="0" fontId="10" fillId="0" borderId="21" xfId="19" applyFont="1" applyBorder="1" applyAlignment="1">
      <alignment horizontal="left" vertical="center" wrapText="1"/>
    </xf>
    <xf numFmtId="0" fontId="10" fillId="0" borderId="21" xfId="19" applyFont="1" applyBorder="1" applyAlignment="1">
      <alignment horizontal="center" vertical="center" wrapText="1"/>
    </xf>
    <xf numFmtId="2" fontId="12" fillId="0" borderId="22" xfId="19" applyNumberFormat="1" applyFont="1" applyBorder="1" applyAlignment="1">
      <alignment horizontal="right" vertical="center" shrinkToFit="1"/>
    </xf>
    <xf numFmtId="0" fontId="11" fillId="8" borderId="4" xfId="19" applyFont="1" applyFill="1" applyBorder="1" applyAlignment="1">
      <alignment horizontal="center" wrapText="1"/>
    </xf>
    <xf numFmtId="0" fontId="11" fillId="8" borderId="4" xfId="19" applyFont="1" applyFill="1" applyBorder="1" applyAlignment="1">
      <alignment horizontal="right" wrapText="1"/>
    </xf>
    <xf numFmtId="0" fontId="10" fillId="0" borderId="0" xfId="19" applyFont="1" applyAlignment="1">
      <alignment vertical="top"/>
    </xf>
    <xf numFmtId="0" fontId="10" fillId="0" borderId="0" xfId="19" applyFont="1" applyAlignment="1">
      <alignment vertical="top" wrapText="1"/>
    </xf>
    <xf numFmtId="43" fontId="7" fillId="0" borderId="0" xfId="20" applyFont="1" applyBorder="1" applyAlignment="1">
      <alignment horizontal="left" vertical="center"/>
    </xf>
    <xf numFmtId="0" fontId="11" fillId="8" borderId="4" xfId="18" applyFont="1" applyFill="1" applyBorder="1" applyAlignment="1">
      <alignment horizontal="center" vertical="center" wrapText="1"/>
    </xf>
    <xf numFmtId="43" fontId="11" fillId="8" borderId="4" xfId="20" applyFont="1" applyFill="1" applyBorder="1" applyAlignment="1">
      <alignment horizontal="center" vertical="center" wrapText="1"/>
    </xf>
    <xf numFmtId="0" fontId="11" fillId="8" borderId="4" xfId="19" applyFont="1" applyFill="1" applyBorder="1" applyAlignment="1">
      <alignment horizontal="center" vertical="top"/>
    </xf>
    <xf numFmtId="0" fontId="11" fillId="8" borderId="4" xfId="19" applyFont="1" applyFill="1" applyBorder="1" applyAlignment="1">
      <alignment horizontal="justify" vertical="top" wrapText="1"/>
    </xf>
    <xf numFmtId="43" fontId="11" fillId="8" borderId="4" xfId="20" applyFont="1" applyFill="1" applyBorder="1" applyAlignment="1">
      <alignment horizontal="left" vertical="top"/>
    </xf>
    <xf numFmtId="0" fontId="11" fillId="8" borderId="18" xfId="19" applyFont="1" applyFill="1" applyBorder="1" applyAlignment="1">
      <alignment horizontal="center" vertical="top"/>
    </xf>
    <xf numFmtId="43" fontId="11" fillId="8" borderId="19" xfId="20" applyFont="1" applyFill="1" applyBorder="1" applyAlignment="1">
      <alignment horizontal="left" vertical="top"/>
    </xf>
    <xf numFmtId="0" fontId="8" fillId="0" borderId="0" xfId="0" applyFont="1"/>
    <xf numFmtId="164" fontId="12" fillId="0" borderId="19" xfId="15" applyFont="1" applyBorder="1" applyAlignment="1">
      <alignment horizontal="right" vertical="center" shrinkToFit="1"/>
    </xf>
    <xf numFmtId="0" fontId="7" fillId="0" borderId="0" xfId="0" applyFont="1" applyAlignment="1">
      <alignment vertical="center"/>
    </xf>
    <xf numFmtId="164" fontId="7" fillId="0" borderId="0" xfId="15" applyFont="1" applyAlignment="1">
      <alignment vertical="center"/>
    </xf>
    <xf numFmtId="17" fontId="7" fillId="0" borderId="0" xfId="0" applyNumberFormat="1" applyFont="1" applyAlignment="1">
      <alignment vertical="center"/>
    </xf>
    <xf numFmtId="164" fontId="7" fillId="0" borderId="0" xfId="0" applyNumberFormat="1" applyFont="1" applyAlignment="1">
      <alignment vertical="center"/>
    </xf>
    <xf numFmtId="0" fontId="10" fillId="10" borderId="4" xfId="23" applyFont="1" applyFill="1" applyBorder="1" applyAlignment="1">
      <alignment horizontal="center" vertical="center"/>
    </xf>
    <xf numFmtId="0" fontId="10" fillId="10" borderId="4" xfId="23" applyFont="1" applyFill="1" applyBorder="1" applyAlignment="1">
      <alignment horizontal="center" vertical="center" wrapText="1"/>
    </xf>
    <xf numFmtId="44" fontId="10" fillId="10" borderId="4" xfId="24" applyFont="1" applyFill="1" applyBorder="1" applyAlignment="1">
      <alignment horizontal="center" vertical="center" wrapText="1"/>
    </xf>
    <xf numFmtId="44" fontId="10" fillId="10" borderId="4" xfId="24" applyFont="1" applyFill="1" applyBorder="1" applyAlignment="1">
      <alignment horizontal="center" vertical="center"/>
    </xf>
    <xf numFmtId="0" fontId="9" fillId="8" borderId="4" xfId="23" applyFont="1" applyFill="1" applyBorder="1" applyAlignment="1">
      <alignment horizontal="center" vertical="center"/>
    </xf>
    <xf numFmtId="49" fontId="9" fillId="8" borderId="4" xfId="23" applyNumberFormat="1" applyFont="1" applyFill="1" applyBorder="1" applyAlignment="1">
      <alignment vertical="center" wrapText="1"/>
    </xf>
    <xf numFmtId="44" fontId="9" fillId="8" borderId="4" xfId="24" applyFont="1" applyFill="1" applyBorder="1" applyAlignment="1">
      <alignment horizontal="center" vertical="center"/>
    </xf>
    <xf numFmtId="0" fontId="9" fillId="8" borderId="4" xfId="0" applyFont="1" applyFill="1" applyBorder="1" applyAlignment="1">
      <alignment vertical="center"/>
    </xf>
    <xf numFmtId="165" fontId="9" fillId="8" borderId="4" xfId="0" applyNumberFormat="1" applyFont="1" applyFill="1" applyBorder="1" applyAlignment="1">
      <alignment vertical="center"/>
    </xf>
    <xf numFmtId="0" fontId="10" fillId="0" borderId="4" xfId="23" applyFont="1" applyBorder="1" applyAlignment="1">
      <alignment horizontal="center" vertical="center"/>
    </xf>
    <xf numFmtId="0" fontId="10" fillId="0" borderId="4" xfId="23" quotePrefix="1" applyFont="1" applyBorder="1" applyAlignment="1">
      <alignment horizontal="left" vertical="center" wrapText="1"/>
    </xf>
    <xf numFmtId="14" fontId="10" fillId="0" borderId="4" xfId="23" applyNumberFormat="1" applyFont="1" applyBorder="1" applyAlignment="1">
      <alignment horizontal="center" vertical="center" wrapText="1"/>
    </xf>
    <xf numFmtId="44" fontId="10" fillId="0" borderId="4" xfId="24" applyFont="1" applyFill="1" applyBorder="1" applyAlignment="1">
      <alignment horizontal="center" vertical="center"/>
    </xf>
    <xf numFmtId="165" fontId="10" fillId="0" borderId="4" xfId="3" applyFont="1" applyFill="1" applyBorder="1" applyAlignment="1">
      <alignment horizontal="center" vertical="center"/>
    </xf>
    <xf numFmtId="17" fontId="10" fillId="0" borderId="4" xfId="23" applyNumberFormat="1" applyFont="1" applyBorder="1" applyAlignment="1">
      <alignment horizontal="center" vertical="center" wrapText="1"/>
    </xf>
    <xf numFmtId="164" fontId="10" fillId="0" borderId="4" xfId="15" applyFont="1" applyFill="1" applyBorder="1" applyAlignment="1">
      <alignment horizontal="center" vertical="center" wrapText="1"/>
    </xf>
    <xf numFmtId="0" fontId="10" fillId="0" borderId="4" xfId="23" quotePrefix="1" applyFont="1" applyBorder="1" applyAlignment="1">
      <alignment horizontal="center" vertical="center" wrapText="1"/>
    </xf>
    <xf numFmtId="0" fontId="10" fillId="0" borderId="4" xfId="23" applyFont="1" applyBorder="1" applyAlignment="1">
      <alignment horizontal="center" vertical="center" wrapText="1"/>
    </xf>
    <xf numFmtId="14" fontId="10" fillId="0" borderId="4" xfId="19" applyNumberFormat="1" applyFont="1" applyBorder="1" applyAlignment="1">
      <alignment horizontal="center" vertical="center" wrapText="1"/>
    </xf>
    <xf numFmtId="0" fontId="13" fillId="0" borderId="0" xfId="0" applyFont="1" applyAlignment="1">
      <alignment vertical="center"/>
    </xf>
    <xf numFmtId="0" fontId="7" fillId="0" borderId="3" xfId="0" applyFont="1" applyBorder="1"/>
    <xf numFmtId="0" fontId="10" fillId="0" borderId="4" xfId="2" applyFont="1" applyBorder="1" applyAlignment="1">
      <alignment vertical="center" wrapText="1"/>
    </xf>
    <xf numFmtId="0" fontId="7" fillId="0" borderId="0" xfId="0" applyFont="1" applyAlignment="1">
      <alignment wrapText="1"/>
    </xf>
    <xf numFmtId="43" fontId="7" fillId="0" borderId="0" xfId="8" applyFont="1" applyFill="1"/>
    <xf numFmtId="0" fontId="14" fillId="0" borderId="0" xfId="1" applyFont="1" applyAlignment="1">
      <alignment vertical="center"/>
    </xf>
    <xf numFmtId="0" fontId="11" fillId="8" borderId="1" xfId="1" applyFont="1" applyFill="1" applyBorder="1" applyAlignment="1">
      <alignment vertical="center" wrapText="1"/>
    </xf>
    <xf numFmtId="0" fontId="11" fillId="8" borderId="10" xfId="1" applyFont="1" applyFill="1" applyBorder="1" applyAlignment="1">
      <alignment vertical="center" wrapText="1"/>
    </xf>
    <xf numFmtId="0" fontId="11" fillId="8" borderId="23" xfId="1" applyFont="1" applyFill="1" applyBorder="1" applyAlignment="1">
      <alignment vertical="center" wrapText="1"/>
    </xf>
    <xf numFmtId="0" fontId="9" fillId="8" borderId="4" xfId="2" applyFont="1" applyFill="1" applyBorder="1" applyAlignment="1">
      <alignment horizontal="center" vertical="center" wrapText="1"/>
    </xf>
    <xf numFmtId="0" fontId="9" fillId="8" borderId="3" xfId="1" applyFont="1" applyFill="1" applyBorder="1" applyAlignment="1">
      <alignment horizontal="center" vertical="center" wrapText="1"/>
    </xf>
    <xf numFmtId="0" fontId="9" fillId="8" borderId="1" xfId="2" applyFont="1" applyFill="1" applyBorder="1" applyAlignment="1">
      <alignment vertical="center"/>
    </xf>
    <xf numFmtId="0" fontId="9" fillId="8" borderId="2" xfId="2" applyFont="1" applyFill="1" applyBorder="1" applyAlignment="1">
      <alignment vertical="center"/>
    </xf>
    <xf numFmtId="0" fontId="9" fillId="8" borderId="3" xfId="2" applyFont="1" applyFill="1" applyBorder="1" applyAlignment="1">
      <alignment vertical="center"/>
    </xf>
    <xf numFmtId="43" fontId="9" fillId="8" borderId="4" xfId="2" applyNumberFormat="1" applyFont="1" applyFill="1" applyBorder="1" applyAlignment="1">
      <alignment horizontal="center" vertical="center" wrapText="1"/>
    </xf>
    <xf numFmtId="0" fontId="10" fillId="7" borderId="4" xfId="2" applyFont="1" applyFill="1" applyBorder="1" applyAlignment="1">
      <alignment vertical="center" wrapText="1"/>
    </xf>
    <xf numFmtId="0" fontId="10" fillId="7" borderId="4" xfId="2" applyFont="1" applyFill="1" applyBorder="1" applyAlignment="1">
      <alignment horizontal="center" vertical="center" wrapText="1"/>
    </xf>
    <xf numFmtId="0" fontId="10" fillId="0" borderId="4" xfId="2" applyFont="1" applyBorder="1" applyAlignment="1">
      <alignment horizontal="center" vertical="center" wrapText="1"/>
    </xf>
    <xf numFmtId="166" fontId="10" fillId="0" borderId="4" xfId="3" applyNumberFormat="1" applyFont="1" applyFill="1" applyBorder="1" applyAlignment="1">
      <alignment horizontal="center" vertical="center" wrapText="1"/>
    </xf>
    <xf numFmtId="167" fontId="10" fillId="0" borderId="4" xfId="3" applyNumberFormat="1" applyFont="1" applyFill="1" applyBorder="1" applyAlignment="1">
      <alignment horizontal="center" vertical="center" wrapText="1"/>
    </xf>
    <xf numFmtId="165" fontId="10" fillId="0" borderId="4" xfId="3" applyFont="1" applyFill="1" applyBorder="1" applyAlignment="1">
      <alignment horizontal="center" vertical="center" wrapText="1"/>
    </xf>
    <xf numFmtId="43" fontId="10" fillId="0" borderId="4" xfId="2" applyNumberFormat="1" applyFont="1" applyBorder="1" applyAlignment="1">
      <alignment horizontal="center" vertical="center" wrapText="1"/>
    </xf>
    <xf numFmtId="0" fontId="10" fillId="6" borderId="4" xfId="2" applyFont="1" applyFill="1" applyBorder="1" applyAlignment="1">
      <alignment vertical="center" wrapText="1"/>
    </xf>
    <xf numFmtId="0" fontId="10" fillId="6" borderId="4" xfId="2" applyFont="1" applyFill="1" applyBorder="1" applyAlignment="1">
      <alignment horizontal="center" vertical="center" wrapText="1"/>
    </xf>
    <xf numFmtId="0" fontId="10" fillId="6" borderId="4" xfId="2" applyFont="1" applyFill="1" applyBorder="1" applyAlignment="1">
      <alignment horizontal="right" vertical="center" wrapText="1"/>
    </xf>
    <xf numFmtId="165" fontId="10" fillId="6" borderId="4" xfId="3" applyFont="1" applyFill="1" applyBorder="1" applyAlignment="1">
      <alignment horizontal="center" vertical="center" wrapText="1"/>
    </xf>
    <xf numFmtId="10" fontId="10" fillId="0" borderId="4" xfId="2" applyNumberFormat="1" applyFont="1" applyBorder="1" applyAlignment="1">
      <alignment horizontal="center" vertical="center" wrapText="1"/>
    </xf>
    <xf numFmtId="2" fontId="10" fillId="0" borderId="4" xfId="2" applyNumberFormat="1" applyFont="1" applyBorder="1" applyAlignment="1">
      <alignment horizontal="center" vertical="center" wrapText="1"/>
    </xf>
    <xf numFmtId="169" fontId="10" fillId="0" borderId="4" xfId="2" applyNumberFormat="1" applyFont="1" applyBorder="1" applyAlignment="1">
      <alignment horizontal="center" vertical="center" wrapText="1"/>
    </xf>
    <xf numFmtId="10" fontId="10" fillId="0" borderId="4" xfId="9" applyNumberFormat="1" applyFont="1" applyFill="1" applyBorder="1" applyAlignment="1">
      <alignment horizontal="center" vertical="center" wrapText="1"/>
    </xf>
    <xf numFmtId="165" fontId="10" fillId="5" borderId="4" xfId="3" applyFont="1" applyFill="1" applyBorder="1" applyAlignment="1">
      <alignment horizontal="center" vertical="center" wrapText="1"/>
    </xf>
    <xf numFmtId="44" fontId="10" fillId="0" borderId="4" xfId="2" applyNumberFormat="1" applyFont="1" applyBorder="1" applyAlignment="1">
      <alignment horizontal="center" vertical="center" wrapText="1"/>
    </xf>
    <xf numFmtId="4" fontId="10" fillId="0" borderId="4" xfId="2" applyNumberFormat="1" applyFont="1" applyBorder="1" applyAlignment="1">
      <alignment horizontal="center" vertical="center" wrapText="1"/>
    </xf>
    <xf numFmtId="0" fontId="10" fillId="5" borderId="4" xfId="2" applyFont="1" applyFill="1" applyBorder="1" applyAlignment="1">
      <alignment vertical="center" wrapText="1"/>
    </xf>
    <xf numFmtId="0" fontId="10" fillId="5" borderId="4" xfId="2" applyFont="1" applyFill="1" applyBorder="1" applyAlignment="1">
      <alignment horizontal="center" vertical="center" wrapText="1"/>
    </xf>
    <xf numFmtId="0" fontId="10" fillId="5" borderId="4" xfId="2" applyFont="1" applyFill="1" applyBorder="1" applyAlignment="1">
      <alignment horizontal="right" vertical="center" wrapText="1"/>
    </xf>
    <xf numFmtId="0" fontId="9" fillId="8" borderId="2" xfId="2" applyFont="1" applyFill="1" applyBorder="1" applyAlignment="1">
      <alignment vertical="center" wrapText="1"/>
    </xf>
    <xf numFmtId="0" fontId="9" fillId="8" borderId="3" xfId="2" applyFont="1" applyFill="1" applyBorder="1" applyAlignment="1">
      <alignment vertical="center" wrapText="1"/>
    </xf>
    <xf numFmtId="0" fontId="10" fillId="0" borderId="4" xfId="2" applyFont="1" applyBorder="1" applyAlignment="1">
      <alignment horizontal="center" vertical="center"/>
    </xf>
    <xf numFmtId="0" fontId="7" fillId="0" borderId="0" xfId="0" applyFont="1" applyAlignment="1">
      <alignment horizontal="center" vertical="center"/>
    </xf>
    <xf numFmtId="0" fontId="9" fillId="2" borderId="2" xfId="0" applyFont="1" applyFill="1" applyBorder="1" applyAlignment="1">
      <alignment vertical="center"/>
    </xf>
    <xf numFmtId="166" fontId="10" fillId="0" borderId="4" xfId="3" applyNumberFormat="1" applyFont="1" applyFill="1" applyBorder="1" applyAlignment="1">
      <alignment horizontal="center" vertical="center"/>
    </xf>
    <xf numFmtId="167" fontId="10" fillId="0" borderId="4" xfId="3" applyNumberFormat="1" applyFont="1" applyFill="1" applyBorder="1" applyAlignment="1">
      <alignment horizontal="center" vertical="center"/>
    </xf>
    <xf numFmtId="43" fontId="10" fillId="0" borderId="4" xfId="2" applyNumberFormat="1" applyFont="1" applyBorder="1" applyAlignment="1">
      <alignment horizontal="center" vertical="center"/>
    </xf>
    <xf numFmtId="0" fontId="14" fillId="4" borderId="4" xfId="0" applyFont="1" applyFill="1" applyBorder="1" applyAlignment="1">
      <alignment vertical="center" wrapText="1"/>
    </xf>
    <xf numFmtId="0" fontId="14" fillId="4" borderId="4" xfId="0" applyFont="1" applyFill="1" applyBorder="1" applyAlignment="1">
      <alignment horizontal="center" vertical="center"/>
    </xf>
    <xf numFmtId="0" fontId="14" fillId="4" borderId="4" xfId="0" applyFont="1" applyFill="1" applyBorder="1" applyAlignment="1">
      <alignment horizontal="right" vertical="center"/>
    </xf>
    <xf numFmtId="165" fontId="14" fillId="4" borderId="4" xfId="0" applyNumberFormat="1" applyFont="1" applyFill="1" applyBorder="1" applyAlignment="1">
      <alignment horizontal="center" vertical="center"/>
    </xf>
    <xf numFmtId="10" fontId="10" fillId="0" borderId="4" xfId="2" applyNumberFormat="1" applyFont="1" applyBorder="1" applyAlignment="1">
      <alignment horizontal="center" vertical="center"/>
    </xf>
    <xf numFmtId="2" fontId="10" fillId="0" borderId="4" xfId="2" applyNumberFormat="1" applyFont="1" applyBorder="1" applyAlignment="1">
      <alignment horizontal="center" vertical="center"/>
    </xf>
    <xf numFmtId="168" fontId="10" fillId="0" borderId="4" xfId="2" applyNumberFormat="1" applyFont="1" applyBorder="1" applyAlignment="1">
      <alignment horizontal="center" vertical="center"/>
    </xf>
    <xf numFmtId="169" fontId="10" fillId="0" borderId="4" xfId="2" applyNumberFormat="1" applyFont="1" applyBorder="1" applyAlignment="1">
      <alignment horizontal="center" vertical="center"/>
    </xf>
    <xf numFmtId="0" fontId="10" fillId="4" borderId="4" xfId="0" applyFont="1" applyFill="1" applyBorder="1" applyAlignment="1">
      <alignment vertical="center" wrapText="1"/>
    </xf>
    <xf numFmtId="0" fontId="10" fillId="4" borderId="4" xfId="0" applyFont="1" applyFill="1" applyBorder="1" applyAlignment="1">
      <alignment horizontal="center" vertical="center"/>
    </xf>
    <xf numFmtId="0" fontId="10" fillId="4" borderId="4" xfId="0" applyFont="1" applyFill="1" applyBorder="1" applyAlignment="1">
      <alignment horizontal="center" vertical="center" wrapText="1"/>
    </xf>
    <xf numFmtId="170" fontId="14" fillId="4" borderId="4" xfId="0" applyNumberFormat="1" applyFont="1" applyFill="1" applyBorder="1" applyAlignment="1">
      <alignment horizontal="center" vertical="center"/>
    </xf>
    <xf numFmtId="44" fontId="10" fillId="0" borderId="4" xfId="2" applyNumberFormat="1" applyFont="1" applyBorder="1" applyAlignment="1">
      <alignment horizontal="center" vertical="center"/>
    </xf>
    <xf numFmtId="0" fontId="9" fillId="8" borderId="4" xfId="0" applyFont="1" applyFill="1" applyBorder="1" applyAlignment="1">
      <alignment horizontal="left"/>
    </xf>
    <xf numFmtId="0" fontId="9" fillId="8" borderId="18" xfId="0" applyFont="1" applyFill="1" applyBorder="1" applyAlignment="1">
      <alignment horizontal="center"/>
    </xf>
    <xf numFmtId="0" fontId="9" fillId="8" borderId="4" xfId="0" applyFont="1" applyFill="1" applyBorder="1" applyAlignment="1">
      <alignment horizontal="center"/>
    </xf>
    <xf numFmtId="164" fontId="9" fillId="8" borderId="19" xfId="15" applyFont="1" applyFill="1" applyBorder="1" applyAlignment="1">
      <alignment horizontal="center"/>
    </xf>
    <xf numFmtId="0" fontId="11" fillId="8" borderId="4" xfId="1" applyFont="1" applyFill="1" applyBorder="1" applyAlignment="1">
      <alignment horizontal="center" vertical="center" wrapText="1"/>
    </xf>
    <xf numFmtId="0" fontId="10" fillId="7" borderId="4" xfId="0" applyFont="1" applyFill="1" applyBorder="1" applyAlignment="1">
      <alignment vertical="center" wrapText="1"/>
    </xf>
    <xf numFmtId="0" fontId="10" fillId="7" borderId="4" xfId="0" applyFont="1" applyFill="1" applyBorder="1" applyAlignment="1">
      <alignment horizontal="center" vertical="center" wrapText="1"/>
    </xf>
    <xf numFmtId="0" fontId="11" fillId="8" borderId="1" xfId="0" applyFont="1" applyFill="1" applyBorder="1" applyAlignment="1">
      <alignment vertical="center"/>
    </xf>
    <xf numFmtId="0" fontId="11" fillId="8" borderId="2" xfId="0" applyFont="1" applyFill="1" applyBorder="1" applyAlignment="1">
      <alignment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9" fillId="8" borderId="4" xfId="0" applyFont="1" applyFill="1" applyBorder="1" applyAlignment="1">
      <alignment horizontal="center" vertical="center"/>
    </xf>
    <xf numFmtId="0" fontId="9" fillId="8" borderId="2" xfId="0" applyFont="1" applyFill="1" applyBorder="1" applyAlignment="1">
      <alignment vertical="center" wrapText="1"/>
    </xf>
    <xf numFmtId="43" fontId="11" fillId="8" borderId="4" xfId="0" applyNumberFormat="1" applyFont="1" applyFill="1" applyBorder="1" applyAlignment="1">
      <alignment horizontal="center" vertical="center"/>
    </xf>
    <xf numFmtId="0" fontId="9" fillId="8" borderId="2" xfId="0" applyFont="1" applyFill="1" applyBorder="1" applyAlignment="1">
      <alignment vertical="center"/>
    </xf>
    <xf numFmtId="0" fontId="7" fillId="9" borderId="0" xfId="0" applyFont="1" applyFill="1"/>
    <xf numFmtId="0" fontId="11" fillId="8" borderId="3" xfId="0" applyFont="1" applyFill="1" applyBorder="1" applyAlignment="1">
      <alignment vertical="center"/>
    </xf>
    <xf numFmtId="166" fontId="10" fillId="0" borderId="6" xfId="3" applyNumberFormat="1" applyFont="1" applyFill="1" applyBorder="1" applyAlignment="1">
      <alignment horizontal="center" vertical="center"/>
    </xf>
    <xf numFmtId="165" fontId="10" fillId="0" borderId="6" xfId="3" applyFont="1" applyFill="1" applyBorder="1" applyAlignment="1">
      <alignment horizontal="center" vertical="center"/>
    </xf>
    <xf numFmtId="0" fontId="10" fillId="0" borderId="6" xfId="2" applyFont="1" applyBorder="1" applyAlignment="1">
      <alignment horizontal="left" vertical="center" wrapText="1"/>
    </xf>
    <xf numFmtId="0" fontId="10" fillId="0" borderId="6" xfId="2" applyFont="1" applyBorder="1" applyAlignment="1">
      <alignment horizontal="center" vertical="center" wrapText="1"/>
    </xf>
    <xf numFmtId="0" fontId="11" fillId="8" borderId="3" xfId="0" applyFont="1" applyFill="1" applyBorder="1" applyAlignment="1">
      <alignment horizontal="left" vertical="center" wrapText="1"/>
    </xf>
    <xf numFmtId="0" fontId="11" fillId="8" borderId="2" xfId="0" applyFont="1" applyFill="1" applyBorder="1" applyAlignment="1">
      <alignment horizontal="center" vertical="center" wrapText="1"/>
    </xf>
    <xf numFmtId="43" fontId="11" fillId="8" borderId="4" xfId="8" applyFont="1" applyFill="1" applyBorder="1" applyAlignment="1">
      <alignment horizontal="center" vertical="center" wrapText="1"/>
    </xf>
    <xf numFmtId="0" fontId="10" fillId="7" borderId="4" xfId="1" applyFont="1" applyFill="1" applyBorder="1" applyAlignment="1">
      <alignment horizontal="center" vertical="center"/>
    </xf>
    <xf numFmtId="0" fontId="10" fillId="7" borderId="4" xfId="1" applyFont="1" applyFill="1" applyBorder="1" applyAlignment="1">
      <alignment vertical="center"/>
    </xf>
    <xf numFmtId="43" fontId="10" fillId="7" borderId="4" xfId="8" applyFont="1" applyFill="1" applyBorder="1" applyAlignment="1">
      <alignment vertical="center"/>
    </xf>
    <xf numFmtId="10" fontId="10" fillId="7" borderId="4" xfId="9" applyNumberFormat="1" applyFont="1" applyFill="1" applyBorder="1" applyAlignment="1">
      <alignment vertical="center"/>
    </xf>
    <xf numFmtId="9" fontId="11" fillId="8" borderId="4" xfId="9" applyFont="1" applyFill="1" applyBorder="1" applyAlignment="1">
      <alignment horizontal="right" vertical="center" wrapText="1"/>
    </xf>
    <xf numFmtId="0" fontId="11" fillId="8" borderId="4" xfId="1" applyFont="1" applyFill="1" applyBorder="1" applyAlignment="1">
      <alignment horizontal="right" vertical="center" wrapText="1"/>
    </xf>
    <xf numFmtId="0" fontId="10" fillId="0" borderId="0" xfId="1" applyFont="1" applyAlignment="1">
      <alignment vertical="center"/>
    </xf>
    <xf numFmtId="10" fontId="10" fillId="0" borderId="6" xfId="17" applyNumberFormat="1" applyFont="1" applyFill="1" applyBorder="1" applyAlignment="1">
      <alignment horizontal="center"/>
    </xf>
    <xf numFmtId="10" fontId="10" fillId="0" borderId="4" xfId="17" applyNumberFormat="1" applyFont="1" applyFill="1" applyBorder="1" applyAlignment="1">
      <alignment horizontal="center"/>
    </xf>
    <xf numFmtId="0" fontId="10" fillId="7" borderId="4" xfId="16" applyFont="1" applyFill="1" applyBorder="1" applyAlignment="1">
      <alignment horizontal="center" vertical="center"/>
    </xf>
    <xf numFmtId="0" fontId="14" fillId="0" borderId="0" xfId="16" applyFont="1"/>
    <xf numFmtId="0" fontId="10" fillId="0" borderId="0" xfId="16" applyFont="1"/>
    <xf numFmtId="0" fontId="10" fillId="0" borderId="4" xfId="16" applyFont="1" applyBorder="1" applyAlignment="1">
      <alignment horizontal="center"/>
    </xf>
    <xf numFmtId="0" fontId="10" fillId="0" borderId="4" xfId="16" applyFont="1" applyBorder="1"/>
    <xf numFmtId="10" fontId="10" fillId="0" borderId="4" xfId="16" applyNumberFormat="1" applyFont="1" applyBorder="1" applyAlignment="1">
      <alignment horizontal="center"/>
    </xf>
    <xf numFmtId="0" fontId="10" fillId="0" borderId="6" xfId="16" applyFont="1" applyBorder="1" applyAlignment="1">
      <alignment horizontal="center"/>
    </xf>
    <xf numFmtId="0" fontId="10" fillId="0" borderId="6" xfId="16" applyFont="1" applyBorder="1" applyAlignment="1">
      <alignment horizontal="left"/>
    </xf>
    <xf numFmtId="0" fontId="10" fillId="0" borderId="4" xfId="16" applyFont="1" applyBorder="1" applyAlignment="1">
      <alignment horizontal="left"/>
    </xf>
    <xf numFmtId="0" fontId="10" fillId="0" borderId="14" xfId="16" applyFont="1" applyBorder="1"/>
    <xf numFmtId="10" fontId="9" fillId="8" borderId="5" xfId="17" applyNumberFormat="1" applyFont="1" applyFill="1" applyBorder="1" applyAlignment="1">
      <alignment horizontal="center" vertical="center"/>
    </xf>
    <xf numFmtId="0" fontId="10" fillId="0" borderId="0" xfId="0" applyFont="1" applyAlignment="1">
      <alignment horizontal="center"/>
    </xf>
    <xf numFmtId="0" fontId="10" fillId="0" borderId="0" xfId="0" applyFont="1"/>
    <xf numFmtId="0" fontId="11" fillId="8" borderId="4" xfId="1" applyFont="1" applyFill="1" applyBorder="1" applyAlignment="1">
      <alignment horizontal="center" vertical="center"/>
    </xf>
    <xf numFmtId="10" fontId="11" fillId="8" borderId="4" xfId="9" applyNumberFormat="1" applyFont="1" applyFill="1" applyBorder="1" applyAlignment="1">
      <alignment horizontal="center" vertical="center" wrapText="1"/>
    </xf>
    <xf numFmtId="1" fontId="10" fillId="0" borderId="4" xfId="10" applyNumberFormat="1" applyFont="1" applyBorder="1" applyAlignment="1">
      <alignment horizontal="center" vertical="center"/>
    </xf>
    <xf numFmtId="10" fontId="7" fillId="0" borderId="0" xfId="9" applyNumberFormat="1" applyFont="1"/>
    <xf numFmtId="0" fontId="11" fillId="8" borderId="18" xfId="1" applyFont="1" applyFill="1" applyBorder="1" applyAlignment="1">
      <alignment horizontal="center" vertical="center" wrapText="1"/>
    </xf>
    <xf numFmtId="43" fontId="11" fillId="8" borderId="19" xfId="8" applyFont="1" applyFill="1" applyBorder="1" applyAlignment="1">
      <alignment horizontal="center" vertical="center" wrapText="1"/>
    </xf>
    <xf numFmtId="0" fontId="10" fillId="3" borderId="0" xfId="1" applyFont="1" applyFill="1" applyAlignment="1">
      <alignment vertical="center"/>
    </xf>
    <xf numFmtId="0" fontId="10" fillId="8" borderId="0" xfId="1" applyFont="1" applyFill="1" applyAlignment="1">
      <alignment vertical="center"/>
    </xf>
    <xf numFmtId="0" fontId="10" fillId="10" borderId="0" xfId="1" applyFont="1" applyFill="1" applyAlignment="1">
      <alignment vertical="center"/>
    </xf>
    <xf numFmtId="0" fontId="10" fillId="7" borderId="0" xfId="1" applyFont="1" applyFill="1" applyAlignment="1">
      <alignment vertical="center"/>
    </xf>
    <xf numFmtId="0" fontId="10" fillId="13" borderId="0" xfId="1" applyFont="1" applyFill="1" applyAlignment="1">
      <alignment vertical="center"/>
    </xf>
    <xf numFmtId="0" fontId="10" fillId="14" borderId="0" xfId="1" applyFont="1" applyFill="1" applyAlignment="1">
      <alignment vertical="center"/>
    </xf>
    <xf numFmtId="0" fontId="10" fillId="15" borderId="0" xfId="1" applyFont="1" applyFill="1" applyAlignment="1">
      <alignment vertical="center"/>
    </xf>
    <xf numFmtId="0" fontId="10" fillId="16" borderId="0" xfId="1" applyFont="1" applyFill="1" applyAlignment="1">
      <alignment vertical="center"/>
    </xf>
    <xf numFmtId="43" fontId="7" fillId="0" borderId="0" xfId="8" applyFont="1" applyAlignment="1">
      <alignment horizontal="center" vertical="center"/>
    </xf>
    <xf numFmtId="43" fontId="7" fillId="0" borderId="0" xfId="8" applyFont="1"/>
    <xf numFmtId="10" fontId="11" fillId="8" borderId="4" xfId="0" applyNumberFormat="1" applyFont="1" applyFill="1" applyBorder="1" applyAlignment="1">
      <alignment vertical="center" wrapText="1"/>
    </xf>
    <xf numFmtId="43" fontId="11" fillId="8" borderId="4" xfId="0" applyNumberFormat="1" applyFont="1" applyFill="1" applyBorder="1" applyAlignment="1">
      <alignment horizontal="center" vertical="center" wrapText="1"/>
    </xf>
    <xf numFmtId="0" fontId="14" fillId="7" borderId="4" xfId="0" applyFont="1" applyFill="1" applyBorder="1" applyAlignment="1">
      <alignment horizontal="center" vertical="center" wrapText="1"/>
    </xf>
    <xf numFmtId="0" fontId="8" fillId="7" borderId="4" xfId="0" applyFont="1" applyFill="1" applyBorder="1" applyAlignment="1">
      <alignment vertical="center" wrapText="1"/>
    </xf>
    <xf numFmtId="1" fontId="14" fillId="7" borderId="4" xfId="0" applyNumberFormat="1" applyFont="1" applyFill="1" applyBorder="1" applyAlignment="1">
      <alignment horizontal="center" vertical="center" wrapText="1"/>
    </xf>
    <xf numFmtId="49" fontId="14" fillId="7" borderId="4" xfId="0" applyNumberFormat="1" applyFont="1" applyFill="1" applyBorder="1" applyAlignment="1">
      <alignment horizontal="justify" vertical="center" wrapText="1"/>
    </xf>
    <xf numFmtId="43" fontId="14" fillId="7" borderId="4" xfId="0" applyNumberFormat="1" applyFont="1" applyFill="1" applyBorder="1" applyAlignment="1">
      <alignment vertical="center" wrapText="1"/>
    </xf>
    <xf numFmtId="0" fontId="14" fillId="7" borderId="4" xfId="0" applyFont="1" applyFill="1" applyBorder="1" applyAlignment="1">
      <alignment vertical="center" wrapText="1"/>
    </xf>
    <xf numFmtId="0" fontId="14" fillId="7" borderId="4" xfId="0" applyFont="1" applyFill="1" applyBorder="1" applyAlignment="1">
      <alignment horizontal="right" vertical="center" wrapText="1"/>
    </xf>
    <xf numFmtId="43" fontId="14" fillId="7" borderId="4" xfId="0" applyNumberFormat="1" applyFont="1" applyFill="1" applyBorder="1" applyAlignment="1">
      <alignment horizontal="right" vertical="center" wrapText="1"/>
    </xf>
    <xf numFmtId="10" fontId="14" fillId="7" borderId="4" xfId="0" applyNumberFormat="1" applyFont="1" applyFill="1" applyBorder="1" applyAlignment="1">
      <alignment horizontal="right" vertical="center" wrapText="1"/>
    </xf>
    <xf numFmtId="0" fontId="10" fillId="0" borderId="4" xfId="1" applyFont="1" applyBorder="1" applyAlignment="1">
      <alignment horizontal="center" vertical="center"/>
    </xf>
    <xf numFmtId="0" fontId="10" fillId="0" borderId="4" xfId="10" applyFont="1" applyBorder="1" applyAlignment="1">
      <alignment horizontal="center" vertical="center" wrapText="1"/>
    </xf>
    <xf numFmtId="0" fontId="10" fillId="0" borderId="4" xfId="10" applyFont="1" applyBorder="1" applyAlignment="1">
      <alignment horizontal="justify" vertical="center" wrapText="1"/>
    </xf>
    <xf numFmtId="43" fontId="10" fillId="0" borderId="4" xfId="8" applyFont="1" applyFill="1" applyBorder="1" applyAlignment="1">
      <alignment horizontal="right" vertical="center"/>
    </xf>
    <xf numFmtId="2" fontId="10" fillId="0" borderId="4" xfId="1" applyNumberFormat="1" applyFont="1" applyBorder="1" applyAlignment="1">
      <alignment horizontal="center" vertical="center"/>
    </xf>
    <xf numFmtId="10" fontId="10" fillId="0" borderId="4" xfId="9" applyNumberFormat="1" applyFont="1" applyFill="1" applyBorder="1" applyAlignment="1">
      <alignment horizontal="right" vertical="center"/>
    </xf>
    <xf numFmtId="0" fontId="10" fillId="0" borderId="4" xfId="10" applyFont="1" applyBorder="1" applyAlignment="1">
      <alignment horizontal="right" vertical="center" wrapText="1"/>
    </xf>
    <xf numFmtId="43" fontId="10" fillId="0" borderId="4" xfId="8" applyFont="1" applyBorder="1" applyAlignment="1">
      <alignment horizontal="right" vertical="center" wrapText="1"/>
    </xf>
    <xf numFmtId="0" fontId="11" fillId="2" borderId="4" xfId="0" applyFont="1" applyFill="1" applyBorder="1" applyAlignment="1">
      <alignment horizontal="center" vertical="center" wrapText="1"/>
    </xf>
    <xf numFmtId="0" fontId="11" fillId="2" borderId="4" xfId="0" applyFont="1" applyFill="1" applyBorder="1" applyAlignment="1">
      <alignment vertical="center" wrapText="1"/>
    </xf>
    <xf numFmtId="1" fontId="11" fillId="2" borderId="4" xfId="0" applyNumberFormat="1" applyFont="1" applyFill="1" applyBorder="1" applyAlignment="1">
      <alignment horizontal="center" vertical="center" wrapText="1"/>
    </xf>
    <xf numFmtId="49" fontId="11" fillId="2" borderId="4" xfId="0" applyNumberFormat="1" applyFont="1" applyFill="1" applyBorder="1" applyAlignment="1">
      <alignment horizontal="justify" vertical="center" wrapText="1"/>
    </xf>
    <xf numFmtId="43" fontId="11" fillId="2" borderId="4" xfId="0" applyNumberFormat="1" applyFont="1" applyFill="1" applyBorder="1" applyAlignment="1">
      <alignment vertical="center" wrapText="1"/>
    </xf>
    <xf numFmtId="0" fontId="11" fillId="2" borderId="4" xfId="0" applyFont="1" applyFill="1" applyBorder="1" applyAlignment="1">
      <alignment horizontal="right" vertical="center" wrapText="1"/>
    </xf>
    <xf numFmtId="43" fontId="11" fillId="2" borderId="4" xfId="0" applyNumberFormat="1" applyFont="1" applyFill="1" applyBorder="1" applyAlignment="1">
      <alignment horizontal="right" vertical="center" wrapText="1"/>
    </xf>
    <xf numFmtId="10" fontId="11" fillId="2" borderId="4" xfId="0" applyNumberFormat="1" applyFont="1" applyFill="1" applyBorder="1" applyAlignment="1">
      <alignment horizontal="right" vertical="center" wrapText="1"/>
    </xf>
    <xf numFmtId="0" fontId="11" fillId="8" borderId="4" xfId="0" applyFont="1" applyFill="1" applyBorder="1" applyAlignment="1">
      <alignment vertical="center" wrapText="1"/>
    </xf>
    <xf numFmtId="10" fontId="7" fillId="0" borderId="4" xfId="9" applyNumberFormat="1" applyFont="1" applyFill="1" applyBorder="1" applyAlignment="1">
      <alignment horizontal="right" vertical="center" wrapText="1"/>
    </xf>
    <xf numFmtId="10" fontId="7" fillId="7" borderId="4" xfId="9" applyNumberFormat="1" applyFont="1" applyFill="1" applyBorder="1" applyAlignment="1">
      <alignment horizontal="right" vertical="center" wrapText="1"/>
    </xf>
    <xf numFmtId="43" fontId="7" fillId="7" borderId="4" xfId="0" applyNumberFormat="1" applyFont="1" applyFill="1" applyBorder="1" applyAlignment="1">
      <alignment horizontal="right" vertical="center" wrapText="1"/>
    </xf>
    <xf numFmtId="0" fontId="9" fillId="8" borderId="4" xfId="0" applyFont="1" applyFill="1" applyBorder="1" applyAlignment="1">
      <alignment horizontal="left" vertical="center" wrapText="1"/>
    </xf>
    <xf numFmtId="10" fontId="9" fillId="8" borderId="4" xfId="9" applyNumberFormat="1" applyFont="1" applyFill="1" applyBorder="1" applyAlignment="1">
      <alignment horizontal="right" vertical="center" wrapText="1"/>
    </xf>
    <xf numFmtId="43" fontId="9" fillId="8" borderId="4" xfId="8" applyFont="1" applyFill="1" applyBorder="1" applyAlignment="1">
      <alignment horizontal="left" vertical="center" wrapText="1"/>
    </xf>
    <xf numFmtId="0" fontId="9" fillId="8" borderId="21" xfId="0" applyFont="1" applyFill="1" applyBorder="1" applyAlignment="1">
      <alignment horizontal="left" vertical="center" wrapText="1"/>
    </xf>
    <xf numFmtId="43" fontId="9" fillId="8" borderId="21" xfId="8" applyFont="1" applyFill="1" applyBorder="1" applyAlignment="1">
      <alignment horizontal="right" vertical="center" wrapText="1"/>
    </xf>
    <xf numFmtId="10" fontId="9" fillId="8" borderId="21" xfId="9" applyNumberFormat="1" applyFont="1" applyFill="1" applyBorder="1" applyAlignment="1">
      <alignment horizontal="right" vertical="center" wrapText="1"/>
    </xf>
    <xf numFmtId="43" fontId="9" fillId="8" borderId="21" xfId="8" applyFont="1" applyFill="1" applyBorder="1" applyAlignment="1">
      <alignment horizontal="left" vertical="center" wrapText="1"/>
    </xf>
    <xf numFmtId="43" fontId="9" fillId="8" borderId="22" xfId="8" applyFont="1" applyFill="1" applyBorder="1" applyAlignment="1">
      <alignment horizontal="left" vertical="center" wrapText="1"/>
    </xf>
    <xf numFmtId="2" fontId="10" fillId="7" borderId="4" xfId="1" applyNumberFormat="1" applyFont="1" applyFill="1" applyBorder="1" applyAlignment="1">
      <alignment horizontal="center" vertical="center"/>
    </xf>
    <xf numFmtId="2" fontId="10" fillId="7" borderId="4" xfId="1" applyNumberFormat="1" applyFont="1" applyFill="1" applyBorder="1" applyAlignment="1">
      <alignment vertical="center"/>
    </xf>
    <xf numFmtId="0" fontId="7" fillId="7" borderId="4" xfId="0" applyFont="1" applyFill="1" applyBorder="1" applyAlignment="1">
      <alignment horizontal="center" vertical="center" wrapText="1"/>
    </xf>
    <xf numFmtId="43" fontId="10" fillId="7" borderId="4" xfId="1" applyNumberFormat="1" applyFont="1" applyFill="1" applyBorder="1" applyAlignment="1">
      <alignment vertical="center"/>
    </xf>
    <xf numFmtId="0" fontId="10" fillId="7" borderId="4" xfId="1" applyFont="1" applyFill="1" applyBorder="1" applyAlignment="1">
      <alignment horizontal="justify" vertical="center" wrapText="1"/>
    </xf>
    <xf numFmtId="43" fontId="10" fillId="7" borderId="4" xfId="8" applyFont="1" applyFill="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center" vertical="center" wrapText="1"/>
    </xf>
    <xf numFmtId="0" fontId="10" fillId="0" borderId="4" xfId="1" applyFont="1" applyBorder="1" applyAlignment="1">
      <alignment horizontal="left" vertical="center" shrinkToFit="1"/>
    </xf>
    <xf numFmtId="0" fontId="10" fillId="0" borderId="4" xfId="1" applyFont="1" applyBorder="1" applyAlignment="1">
      <alignment horizontal="center" vertical="center" shrinkToFit="1"/>
    </xf>
    <xf numFmtId="43" fontId="10" fillId="0" borderId="4" xfId="8" applyFont="1" applyFill="1" applyBorder="1" applyAlignment="1">
      <alignment horizontal="center" vertical="center"/>
    </xf>
    <xf numFmtId="0" fontId="12" fillId="0" borderId="0" xfId="12" applyFont="1" applyAlignment="1">
      <alignment horizontal="left" vertical="center" wrapText="1"/>
    </xf>
    <xf numFmtId="2" fontId="12" fillId="0" borderId="0" xfId="12" applyNumberFormat="1" applyFont="1" applyAlignment="1">
      <alignment horizontal="center" vertical="center" wrapText="1"/>
    </xf>
    <xf numFmtId="0" fontId="7" fillId="0" borderId="4" xfId="11" applyFont="1" applyBorder="1" applyAlignment="1">
      <alignment horizontal="center" vertical="center" wrapText="1"/>
    </xf>
    <xf numFmtId="0" fontId="10" fillId="0" borderId="4" xfId="12" applyFont="1" applyBorder="1" applyAlignment="1">
      <alignment vertical="center" wrapText="1"/>
    </xf>
    <xf numFmtId="2" fontId="12" fillId="0" borderId="4" xfId="12" applyNumberFormat="1" applyFont="1" applyBorder="1" applyAlignment="1">
      <alignment horizontal="center" vertical="center" wrapText="1"/>
    </xf>
    <xf numFmtId="43" fontId="12" fillId="0" borderId="4" xfId="8" applyFont="1" applyFill="1" applyBorder="1" applyAlignment="1">
      <alignment horizontal="center" vertical="center" wrapText="1"/>
    </xf>
    <xf numFmtId="0" fontId="12" fillId="0" borderId="4" xfId="12" applyFont="1" applyBorder="1" applyAlignment="1">
      <alignment horizontal="center" vertical="center" wrapText="1"/>
    </xf>
    <xf numFmtId="43" fontId="12" fillId="0" borderId="4" xfId="8" applyFont="1" applyFill="1" applyBorder="1" applyAlignment="1">
      <alignment vertical="center" wrapText="1"/>
    </xf>
    <xf numFmtId="0" fontId="11" fillId="8" borderId="4" xfId="12" applyFont="1" applyFill="1" applyBorder="1" applyAlignment="1">
      <alignment horizontal="center" vertical="center" wrapText="1"/>
    </xf>
    <xf numFmtId="0" fontId="12" fillId="7" borderId="4" xfId="12" applyFont="1" applyFill="1" applyBorder="1" applyAlignment="1">
      <alignment horizontal="center" vertical="center" wrapText="1"/>
    </xf>
    <xf numFmtId="0" fontId="12" fillId="7" borderId="4" xfId="12" applyFont="1" applyFill="1" applyBorder="1" applyAlignment="1">
      <alignment horizontal="left" vertical="center" wrapText="1"/>
    </xf>
    <xf numFmtId="0" fontId="12" fillId="7" borderId="4" xfId="12" applyFont="1" applyFill="1" applyBorder="1" applyAlignment="1">
      <alignment vertical="center" wrapText="1"/>
    </xf>
    <xf numFmtId="43" fontId="12" fillId="7" borderId="4" xfId="8" applyFont="1" applyFill="1" applyBorder="1" applyAlignment="1">
      <alignment vertical="center" wrapText="1"/>
    </xf>
    <xf numFmtId="0" fontId="10" fillId="7" borderId="3" xfId="0" applyFont="1" applyFill="1" applyBorder="1" applyAlignment="1">
      <alignment horizontal="center" vertical="center"/>
    </xf>
    <xf numFmtId="0" fontId="10" fillId="7" borderId="4" xfId="0" applyFont="1" applyFill="1" applyBorder="1" applyAlignment="1">
      <alignment horizontal="center" vertical="center"/>
    </xf>
    <xf numFmtId="43" fontId="12" fillId="0" borderId="4" xfId="8" applyFont="1" applyBorder="1" applyAlignment="1">
      <alignment horizontal="left" vertical="center"/>
    </xf>
    <xf numFmtId="43" fontId="7" fillId="0" borderId="0" xfId="20" applyFont="1" applyBorder="1" applyAlignment="1">
      <alignment horizontal="right" vertical="center"/>
    </xf>
    <xf numFmtId="0" fontId="7" fillId="0" borderId="0" xfId="7" applyFont="1" applyAlignment="1">
      <alignment vertical="center"/>
    </xf>
    <xf numFmtId="0" fontId="7" fillId="0" borderId="0" xfId="7" applyFont="1" applyAlignment="1">
      <alignment horizontal="center" vertical="center"/>
    </xf>
    <xf numFmtId="43" fontId="12" fillId="0" borderId="0" xfId="20" applyFont="1" applyFill="1" applyBorder="1" applyAlignment="1">
      <alignment horizontal="left" vertical="top"/>
    </xf>
    <xf numFmtId="0" fontId="10" fillId="0" borderId="18" xfId="0" applyFont="1" applyBorder="1" applyAlignment="1">
      <alignment horizontal="left"/>
    </xf>
    <xf numFmtId="0" fontId="10" fillId="0" borderId="4" xfId="0" applyFont="1" applyBorder="1" applyAlignment="1">
      <alignment horizontal="left"/>
    </xf>
    <xf numFmtId="0" fontId="10" fillId="0" borderId="19" xfId="0" applyFont="1" applyBorder="1" applyAlignment="1">
      <alignment horizontal="right"/>
    </xf>
    <xf numFmtId="0" fontId="10" fillId="0" borderId="0" xfId="0" applyFont="1" applyAlignment="1">
      <alignment horizontal="left" vertical="top"/>
    </xf>
    <xf numFmtId="0" fontId="10" fillId="0" borderId="0" xfId="0" applyFont="1" applyAlignment="1">
      <alignment horizontal="center" vertical="top"/>
    </xf>
    <xf numFmtId="2" fontId="10" fillId="0" borderId="0" xfId="0" applyNumberFormat="1" applyFont="1" applyAlignment="1">
      <alignment horizontal="center" vertical="top"/>
    </xf>
    <xf numFmtId="0" fontId="9" fillId="8" borderId="15" xfId="0" applyFont="1" applyFill="1" applyBorder="1" applyAlignment="1">
      <alignment horizontal="center"/>
    </xf>
    <xf numFmtId="0" fontId="9" fillId="8" borderId="16" xfId="0" applyFont="1" applyFill="1" applyBorder="1" applyAlignment="1">
      <alignment horizontal="left"/>
    </xf>
    <xf numFmtId="0" fontId="9" fillId="8" borderId="16" xfId="0" applyFont="1" applyFill="1" applyBorder="1" applyAlignment="1">
      <alignment horizontal="center"/>
    </xf>
    <xf numFmtId="164" fontId="9" fillId="8" borderId="16" xfId="15" applyFont="1" applyFill="1" applyBorder="1" applyAlignment="1">
      <alignment horizontal="center"/>
    </xf>
    <xf numFmtId="0" fontId="9" fillId="8" borderId="17" xfId="0" applyFont="1" applyFill="1" applyBorder="1" applyAlignment="1">
      <alignment horizontal="left"/>
    </xf>
    <xf numFmtId="0" fontId="10" fillId="0" borderId="18" xfId="0" applyFont="1" applyBorder="1" applyAlignment="1">
      <alignment horizontal="center" vertical="top"/>
    </xf>
    <xf numFmtId="0" fontId="10" fillId="0" borderId="4" xfId="0" applyFont="1" applyBorder="1" applyAlignment="1">
      <alignment horizontal="left" vertical="top"/>
    </xf>
    <xf numFmtId="0" fontId="10" fillId="0" borderId="4" xfId="0" applyFont="1" applyBorder="1" applyAlignment="1">
      <alignment horizontal="center" vertical="top"/>
    </xf>
    <xf numFmtId="2" fontId="10" fillId="0" borderId="4" xfId="0" applyNumberFormat="1" applyFont="1" applyBorder="1" applyAlignment="1">
      <alignment horizontal="center" vertical="top"/>
    </xf>
    <xf numFmtId="0" fontId="10" fillId="0" borderId="19" xfId="0" applyFont="1" applyBorder="1"/>
    <xf numFmtId="0" fontId="10" fillId="0" borderId="19" xfId="0" applyFont="1" applyBorder="1" applyAlignment="1">
      <alignment horizontal="center" vertical="top"/>
    </xf>
    <xf numFmtId="0" fontId="10" fillId="0" borderId="20" xfId="0" applyFont="1" applyBorder="1" applyAlignment="1">
      <alignment horizontal="center" vertical="top"/>
    </xf>
    <xf numFmtId="0" fontId="10" fillId="0" borderId="21" xfId="0" applyFont="1" applyBorder="1" applyAlignment="1">
      <alignment horizontal="left" vertical="top"/>
    </xf>
    <xf numFmtId="0" fontId="10" fillId="0" borderId="21" xfId="0" applyFont="1" applyBorder="1" applyAlignment="1">
      <alignment horizontal="center" vertical="top"/>
    </xf>
    <xf numFmtId="2" fontId="10" fillId="0" borderId="21" xfId="0" applyNumberFormat="1" applyFont="1" applyBorder="1" applyAlignment="1">
      <alignment horizontal="center" vertical="top"/>
    </xf>
    <xf numFmtId="0" fontId="10" fillId="0" borderId="22" xfId="0" applyFont="1" applyBorder="1" applyAlignment="1">
      <alignment horizontal="center" vertical="top"/>
    </xf>
    <xf numFmtId="0" fontId="10" fillId="0" borderId="18" xfId="0" applyFont="1" applyBorder="1" applyAlignment="1">
      <alignment horizontal="center" vertical="center"/>
    </xf>
    <xf numFmtId="0" fontId="10" fillId="0" borderId="4" xfId="0" applyFont="1" applyBorder="1" applyAlignment="1">
      <alignment horizontal="left" vertical="center" wrapText="1"/>
    </xf>
    <xf numFmtId="164" fontId="10" fillId="7" borderId="4" xfId="15" applyFont="1" applyFill="1" applyBorder="1" applyAlignment="1">
      <alignment vertical="center"/>
    </xf>
    <xf numFmtId="164" fontId="11" fillId="8" borderId="4" xfId="15" applyFont="1" applyFill="1" applyBorder="1" applyAlignment="1">
      <alignment horizontal="center" vertical="center" wrapText="1"/>
    </xf>
    <xf numFmtId="175" fontId="10" fillId="0" borderId="4" xfId="2" applyNumberFormat="1" applyFont="1" applyBorder="1" applyAlignment="1">
      <alignment horizontal="center" vertical="center"/>
    </xf>
    <xf numFmtId="0" fontId="10" fillId="0" borderId="4" xfId="15" applyNumberFormat="1" applyFont="1" applyBorder="1" applyAlignment="1">
      <alignment horizontal="center" vertical="center"/>
    </xf>
    <xf numFmtId="171" fontId="10" fillId="0" borderId="4" xfId="15" applyNumberFormat="1" applyFont="1" applyBorder="1" applyAlignment="1">
      <alignment horizontal="center" vertical="center"/>
    </xf>
    <xf numFmtId="0" fontId="7" fillId="0" borderId="4" xfId="0" applyFont="1" applyBorder="1" applyAlignment="1">
      <alignment horizontal="center" vertical="center"/>
    </xf>
    <xf numFmtId="174" fontId="7" fillId="0" borderId="4" xfId="0" applyNumberFormat="1" applyFont="1" applyBorder="1" applyAlignment="1">
      <alignment horizontal="center" vertical="center"/>
    </xf>
    <xf numFmtId="43" fontId="7" fillId="0" borderId="4" xfId="0" applyNumberFormat="1" applyFont="1" applyBorder="1" applyAlignment="1">
      <alignment horizontal="right" vertical="center" wrapText="1"/>
    </xf>
    <xf numFmtId="165" fontId="15" fillId="0" borderId="4" xfId="3" applyFont="1" applyFill="1" applyBorder="1" applyAlignment="1">
      <alignment horizontal="center" vertical="center" wrapText="1"/>
    </xf>
    <xf numFmtId="0" fontId="10" fillId="0" borderId="4" xfId="2" applyFont="1" applyBorder="1"/>
    <xf numFmtId="0" fontId="11" fillId="8" borderId="3"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164" fontId="10" fillId="0" borderId="4" xfId="15" applyFont="1" applyBorder="1" applyAlignment="1">
      <alignment horizontal="right" vertical="center"/>
    </xf>
    <xf numFmtId="9" fontId="10" fillId="0" borderId="4" xfId="0" applyNumberFormat="1" applyFont="1" applyBorder="1" applyAlignment="1">
      <alignment horizontal="right" vertical="center"/>
    </xf>
    <xf numFmtId="0" fontId="10" fillId="0" borderId="4" xfId="0" applyFont="1" applyBorder="1" applyAlignment="1">
      <alignment horizontal="right" vertical="center"/>
    </xf>
    <xf numFmtId="0" fontId="10" fillId="0" borderId="1" xfId="2" applyFont="1" applyBorder="1" applyAlignment="1">
      <alignment horizontal="center" vertical="center"/>
    </xf>
    <xf numFmtId="0" fontId="7" fillId="7" borderId="4" xfId="0" applyFont="1" applyFill="1" applyBorder="1" applyAlignment="1">
      <alignment horizontal="left" vertical="center" wrapText="1"/>
    </xf>
    <xf numFmtId="43" fontId="9" fillId="8" borderId="4" xfId="0" applyNumberFormat="1" applyFont="1" applyFill="1" applyBorder="1" applyAlignment="1">
      <alignment horizontal="right" vertical="center" wrapText="1"/>
    </xf>
    <xf numFmtId="0" fontId="14" fillId="0" borderId="0" xfId="1" applyFont="1" applyAlignment="1">
      <alignment horizontal="left" vertical="center" wrapText="1"/>
    </xf>
    <xf numFmtId="0" fontId="7" fillId="0" borderId="0" xfId="0" applyFont="1" applyAlignment="1">
      <alignment horizontal="left"/>
    </xf>
    <xf numFmtId="0" fontId="11" fillId="8" borderId="1" xfId="0" applyFont="1" applyFill="1" applyBorder="1" applyAlignment="1">
      <alignment horizontal="center" vertical="center" wrapText="1"/>
    </xf>
    <xf numFmtId="10" fontId="7" fillId="7" borderId="1" xfId="9" applyNumberFormat="1" applyFont="1" applyFill="1" applyBorder="1" applyAlignment="1">
      <alignment horizontal="right" vertical="center" wrapText="1"/>
    </xf>
    <xf numFmtId="10" fontId="7" fillId="0" borderId="1" xfId="9" applyNumberFormat="1" applyFont="1" applyFill="1" applyBorder="1" applyAlignment="1">
      <alignment horizontal="right" vertical="center" wrapText="1"/>
    </xf>
    <xf numFmtId="10" fontId="7" fillId="7" borderId="3" xfId="9" applyNumberFormat="1" applyFont="1" applyFill="1" applyBorder="1" applyAlignment="1">
      <alignment horizontal="right" vertical="center" wrapText="1"/>
    </xf>
    <xf numFmtId="10" fontId="7" fillId="0" borderId="3" xfId="9" applyNumberFormat="1" applyFont="1" applyFill="1" applyBorder="1" applyAlignment="1">
      <alignment horizontal="right" vertical="center" wrapText="1"/>
    </xf>
    <xf numFmtId="0" fontId="0" fillId="0" borderId="28" xfId="0" applyBorder="1"/>
    <xf numFmtId="44" fontId="7" fillId="0" borderId="0" xfId="0" applyNumberFormat="1" applyFont="1"/>
    <xf numFmtId="0" fontId="7" fillId="0" borderId="4" xfId="0" applyFont="1" applyBorder="1" applyAlignment="1">
      <alignment horizontal="left" vertical="center" wrapText="1"/>
    </xf>
    <xf numFmtId="10" fontId="9" fillId="8" borderId="19" xfId="9" applyNumberFormat="1" applyFont="1" applyFill="1" applyBorder="1" applyAlignment="1">
      <alignment horizontal="right" vertical="center" wrapText="1"/>
    </xf>
    <xf numFmtId="10" fontId="9" fillId="8" borderId="22" xfId="9" applyNumberFormat="1" applyFont="1" applyFill="1" applyBorder="1" applyAlignment="1">
      <alignment horizontal="right" vertical="center" wrapText="1"/>
    </xf>
    <xf numFmtId="10" fontId="9" fillId="8" borderId="18" xfId="9" applyNumberFormat="1" applyFont="1" applyFill="1" applyBorder="1" applyAlignment="1">
      <alignment horizontal="right" vertical="center" wrapText="1"/>
    </xf>
    <xf numFmtId="10" fontId="9" fillId="8" borderId="20" xfId="9" applyNumberFormat="1" applyFont="1" applyFill="1" applyBorder="1" applyAlignment="1">
      <alignment horizontal="right" vertical="center" wrapText="1"/>
    </xf>
    <xf numFmtId="0" fontId="18" fillId="0" borderId="4" xfId="29" applyFont="1" applyBorder="1" applyAlignment="1">
      <alignment horizontal="center" vertical="center" wrapText="1"/>
    </xf>
    <xf numFmtId="0" fontId="18" fillId="0" borderId="4" xfId="29" applyFont="1" applyBorder="1" applyAlignment="1">
      <alignment horizontal="left" vertical="center" wrapText="1"/>
    </xf>
    <xf numFmtId="172" fontId="18" fillId="0" borderId="4" xfId="29" applyNumberFormat="1" applyFont="1" applyBorder="1" applyAlignment="1">
      <alignment horizontal="right" vertical="center" wrapText="1"/>
    </xf>
    <xf numFmtId="172" fontId="18" fillId="0" borderId="1" xfId="29" applyNumberFormat="1" applyFont="1" applyBorder="1" applyAlignment="1">
      <alignment vertical="center" wrapText="1"/>
    </xf>
    <xf numFmtId="172" fontId="18" fillId="0" borderId="2" xfId="29" applyNumberFormat="1" applyFont="1" applyBorder="1" applyAlignment="1">
      <alignment vertical="center" wrapText="1"/>
    </xf>
    <xf numFmtId="172" fontId="18" fillId="0" borderId="3" xfId="29" applyNumberFormat="1" applyFont="1" applyBorder="1" applyAlignment="1">
      <alignment vertical="center" wrapText="1"/>
    </xf>
    <xf numFmtId="0" fontId="13" fillId="0" borderId="0" xfId="29" applyFont="1" applyAlignment="1">
      <alignment wrapText="1"/>
    </xf>
    <xf numFmtId="0" fontId="17" fillId="0" borderId="4" xfId="19" applyFont="1" applyBorder="1" applyAlignment="1">
      <alignment horizontal="center" vertical="top"/>
    </xf>
    <xf numFmtId="0" fontId="17" fillId="0" borderId="4" xfId="19" applyFont="1" applyBorder="1" applyAlignment="1">
      <alignment horizontal="justify" vertical="top" wrapText="1"/>
    </xf>
    <xf numFmtId="43" fontId="17" fillId="0" borderId="4" xfId="20" applyFont="1" applyFill="1" applyBorder="1" applyAlignment="1">
      <alignment horizontal="left" vertical="top"/>
    </xf>
    <xf numFmtId="1" fontId="17" fillId="0" borderId="4" xfId="19" applyNumberFormat="1" applyFont="1" applyBorder="1" applyAlignment="1">
      <alignment horizontal="center" vertical="top" shrinkToFit="1"/>
    </xf>
    <xf numFmtId="0" fontId="19" fillId="0" borderId="4" xfId="19" applyFont="1" applyBorder="1" applyAlignment="1">
      <alignment horizontal="justify" vertical="top" wrapText="1"/>
    </xf>
    <xf numFmtId="0" fontId="19" fillId="0" borderId="4" xfId="19" applyFont="1" applyBorder="1" applyAlignment="1">
      <alignment horizontal="center" vertical="top" wrapText="1"/>
    </xf>
    <xf numFmtId="43" fontId="17" fillId="0" borderId="4" xfId="20" applyFont="1" applyFill="1" applyBorder="1" applyAlignment="1">
      <alignment horizontal="right" vertical="top" shrinkToFit="1"/>
    </xf>
    <xf numFmtId="0" fontId="17" fillId="0" borderId="4" xfId="19" applyFont="1" applyBorder="1" applyAlignment="1">
      <alignment horizontal="center" wrapText="1"/>
    </xf>
    <xf numFmtId="0" fontId="17" fillId="0" borderId="4" xfId="19" applyFont="1" applyBorder="1" applyAlignment="1">
      <alignment horizontal="center" vertical="center" wrapText="1"/>
    </xf>
    <xf numFmtId="0" fontId="17" fillId="0" borderId="4" xfId="19" applyFont="1" applyBorder="1" applyAlignment="1">
      <alignment horizontal="left" vertical="top" wrapText="1"/>
    </xf>
    <xf numFmtId="1" fontId="17" fillId="0" borderId="4" xfId="18" applyNumberFormat="1" applyFont="1" applyBorder="1" applyAlignment="1">
      <alignment horizontal="center" vertical="center" shrinkToFit="1"/>
    </xf>
    <xf numFmtId="0" fontId="19" fillId="0" borderId="4" xfId="18" applyFont="1" applyBorder="1" applyAlignment="1">
      <alignment horizontal="left" vertical="center" wrapText="1"/>
    </xf>
    <xf numFmtId="43" fontId="17" fillId="0" borderId="4" xfId="20" applyFont="1" applyFill="1" applyBorder="1" applyAlignment="1">
      <alignment horizontal="right" vertical="center" shrinkToFit="1"/>
    </xf>
    <xf numFmtId="1" fontId="17" fillId="0" borderId="29" xfId="0" applyNumberFormat="1" applyFont="1" applyBorder="1" applyAlignment="1">
      <alignment horizontal="left" vertical="top" shrinkToFit="1"/>
    </xf>
    <xf numFmtId="0" fontId="19" fillId="0" borderId="29" xfId="0" applyFont="1" applyBorder="1" applyAlignment="1">
      <alignment horizontal="left" vertical="top" wrapText="1"/>
    </xf>
    <xf numFmtId="0" fontId="19" fillId="0" borderId="29" xfId="0" applyFont="1" applyBorder="1" applyAlignment="1">
      <alignment horizontal="center" vertical="top" wrapText="1"/>
    </xf>
    <xf numFmtId="2" fontId="17" fillId="0" borderId="29" xfId="0" applyNumberFormat="1" applyFont="1" applyBorder="1" applyAlignment="1">
      <alignment horizontal="right" vertical="top" shrinkToFit="1"/>
    </xf>
    <xf numFmtId="4" fontId="17" fillId="0" borderId="29" xfId="0" applyNumberFormat="1" applyFont="1" applyBorder="1" applyAlignment="1">
      <alignment horizontal="right" vertical="top" shrinkToFit="1"/>
    </xf>
    <xf numFmtId="0" fontId="19" fillId="0" borderId="4" xfId="18" applyFont="1" applyBorder="1" applyAlignment="1">
      <alignment horizontal="center" vertical="center" wrapText="1"/>
    </xf>
    <xf numFmtId="2" fontId="17" fillId="0" borderId="4" xfId="18" applyNumberFormat="1" applyFont="1" applyBorder="1" applyAlignment="1">
      <alignment horizontal="right" vertical="center" shrinkToFit="1"/>
    </xf>
    <xf numFmtId="0" fontId="19" fillId="0" borderId="4" xfId="18" quotePrefix="1" applyFont="1" applyBorder="1" applyAlignment="1">
      <alignment horizontal="center" vertical="center" wrapText="1"/>
    </xf>
    <xf numFmtId="4" fontId="17" fillId="0" borderId="4" xfId="18" applyNumberFormat="1" applyFont="1" applyBorder="1" applyAlignment="1">
      <alignment horizontal="right" vertical="center" shrinkToFit="1"/>
    </xf>
    <xf numFmtId="0" fontId="17" fillId="0" borderId="4" xfId="18" applyFont="1" applyBorder="1" applyAlignment="1">
      <alignment horizontal="center" vertical="center" wrapText="1"/>
    </xf>
    <xf numFmtId="0" fontId="15" fillId="0" borderId="4" xfId="23" applyFont="1" applyBorder="1" applyAlignment="1">
      <alignment horizontal="center" vertical="center"/>
    </xf>
    <xf numFmtId="44" fontId="15" fillId="0" borderId="4" xfId="31" applyFont="1" applyFill="1" applyBorder="1" applyAlignment="1">
      <alignment horizontal="center" vertical="center" wrapText="1"/>
    </xf>
    <xf numFmtId="14" fontId="15" fillId="0" borderId="4" xfId="23" applyNumberFormat="1" applyFont="1" applyBorder="1" applyAlignment="1">
      <alignment horizontal="center" vertical="center" wrapText="1"/>
    </xf>
    <xf numFmtId="44" fontId="15" fillId="0" borderId="4" xfId="24" applyFont="1" applyFill="1" applyBorder="1" applyAlignment="1">
      <alignment horizontal="center" vertical="center"/>
    </xf>
    <xf numFmtId="0" fontId="20" fillId="0" borderId="4" xfId="30" quotePrefix="1" applyBorder="1" applyAlignment="1">
      <alignment horizontal="center" vertical="justify" wrapText="1"/>
    </xf>
    <xf numFmtId="44" fontId="15" fillId="0" borderId="4" xfId="31" applyFont="1" applyFill="1" applyBorder="1" applyAlignment="1">
      <alignment horizontal="center" vertical="center"/>
    </xf>
    <xf numFmtId="0" fontId="15" fillId="0" borderId="4" xfId="23" applyFont="1" applyBorder="1" applyAlignment="1">
      <alignment horizontal="center" vertical="center" wrapText="1"/>
    </xf>
    <xf numFmtId="44" fontId="15" fillId="0" borderId="4" xfId="24" applyFont="1" applyFill="1" applyBorder="1" applyAlignment="1">
      <alignment horizontal="center" vertical="justify"/>
    </xf>
    <xf numFmtId="0" fontId="10" fillId="0" borderId="4" xfId="0" applyFont="1" applyBorder="1" applyAlignment="1">
      <alignment horizontal="center"/>
    </xf>
    <xf numFmtId="0" fontId="10" fillId="0" borderId="4" xfId="0" applyFont="1" applyBorder="1"/>
    <xf numFmtId="0" fontId="10" fillId="0" borderId="0" xfId="0" applyFont="1" applyAlignment="1">
      <alignment horizontal="left"/>
    </xf>
    <xf numFmtId="0" fontId="10" fillId="0" borderId="4" xfId="0" applyFont="1" applyBorder="1" applyAlignment="1">
      <alignment wrapText="1"/>
    </xf>
    <xf numFmtId="0" fontId="10" fillId="0" borderId="4" xfId="0" applyFont="1" applyBorder="1" applyAlignment="1">
      <alignment vertical="top" wrapText="1"/>
    </xf>
    <xf numFmtId="43" fontId="10" fillId="0" borderId="4" xfId="0" applyNumberFormat="1" applyFont="1" applyBorder="1"/>
    <xf numFmtId="0" fontId="7" fillId="0" borderId="30" xfId="0" applyFont="1" applyBorder="1" applyAlignment="1">
      <alignment horizontal="center"/>
    </xf>
    <xf numFmtId="0" fontId="7" fillId="0" borderId="6" xfId="0" applyFont="1" applyBorder="1"/>
    <xf numFmtId="0" fontId="7" fillId="0" borderId="6" xfId="0" applyFont="1" applyBorder="1" applyAlignment="1">
      <alignment horizontal="center"/>
    </xf>
    <xf numFmtId="0" fontId="7" fillId="0" borderId="31" xfId="0" applyFont="1" applyBorder="1" applyAlignment="1">
      <alignment horizontal="right"/>
    </xf>
    <xf numFmtId="0" fontId="10" fillId="0" borderId="18" xfId="0" applyFont="1" applyBorder="1"/>
    <xf numFmtId="0" fontId="10" fillId="0" borderId="20" xfId="0" applyFont="1" applyBorder="1"/>
    <xf numFmtId="0" fontId="10" fillId="0" borderId="21" xfId="0" applyFont="1" applyBorder="1"/>
    <xf numFmtId="0" fontId="10" fillId="0" borderId="22" xfId="0" applyFont="1" applyBorder="1"/>
    <xf numFmtId="0" fontId="10" fillId="0" borderId="5" xfId="0" applyFont="1" applyBorder="1" applyAlignment="1">
      <alignment horizontal="left"/>
    </xf>
    <xf numFmtId="4" fontId="10" fillId="0" borderId="19" xfId="0" applyNumberFormat="1" applyFont="1" applyBorder="1" applyAlignment="1">
      <alignment horizontal="right"/>
    </xf>
    <xf numFmtId="0" fontId="10" fillId="0" borderId="33" xfId="0" applyFont="1" applyBorder="1" applyAlignment="1">
      <alignment horizontal="right"/>
    </xf>
    <xf numFmtId="4" fontId="7" fillId="0" borderId="19" xfId="0" applyNumberFormat="1" applyFont="1" applyBorder="1"/>
    <xf numFmtId="4" fontId="7" fillId="0" borderId="22" xfId="0" applyNumberFormat="1" applyFont="1" applyBorder="1"/>
    <xf numFmtId="0" fontId="10" fillId="0" borderId="32" xfId="0" applyFont="1" applyBorder="1" applyAlignment="1">
      <alignment horizontal="left"/>
    </xf>
    <xf numFmtId="0" fontId="7" fillId="0" borderId="18" xfId="0" applyFont="1" applyBorder="1"/>
    <xf numFmtId="0" fontId="7" fillId="0" borderId="20" xfId="0" applyFont="1" applyBorder="1"/>
    <xf numFmtId="10" fontId="7" fillId="0" borderId="0" xfId="0" applyNumberFormat="1" applyFont="1"/>
    <xf numFmtId="0" fontId="10" fillId="0" borderId="4" xfId="2" applyFont="1" applyBorder="1" applyAlignment="1">
      <alignment horizontal="left" vertical="center"/>
    </xf>
    <xf numFmtId="0" fontId="12" fillId="0" borderId="20" xfId="0" applyFont="1" applyBorder="1" applyAlignment="1">
      <alignment horizontal="center" vertical="center"/>
    </xf>
    <xf numFmtId="0" fontId="11" fillId="8" borderId="11" xfId="16" applyFont="1" applyFill="1" applyBorder="1" applyAlignment="1">
      <alignment horizontal="center" vertical="center"/>
    </xf>
    <xf numFmtId="0" fontId="11" fillId="8" borderId="13" xfId="16" applyFont="1" applyFill="1" applyBorder="1" applyAlignment="1">
      <alignment horizontal="center" vertical="center"/>
    </xf>
    <xf numFmtId="43" fontId="7" fillId="7" borderId="4" xfId="0" applyNumberFormat="1" applyFont="1" applyFill="1" applyBorder="1" applyAlignment="1">
      <alignment horizontal="left" vertical="center" wrapText="1"/>
    </xf>
    <xf numFmtId="1" fontId="9" fillId="8" borderId="34" xfId="10" applyNumberFormat="1" applyFont="1" applyFill="1" applyBorder="1" applyAlignment="1">
      <alignment horizontal="center" vertical="center"/>
    </xf>
    <xf numFmtId="0" fontId="23" fillId="8" borderId="0" xfId="0" applyFont="1" applyFill="1"/>
    <xf numFmtId="1" fontId="10" fillId="7" borderId="4" xfId="10" applyNumberFormat="1" applyFont="1" applyFill="1" applyBorder="1" applyAlignment="1">
      <alignment horizontal="center" vertical="center"/>
    </xf>
    <xf numFmtId="0" fontId="7" fillId="7" borderId="4" xfId="0" applyFont="1" applyFill="1" applyBorder="1" applyAlignment="1">
      <alignment wrapText="1"/>
    </xf>
    <xf numFmtId="2" fontId="7" fillId="7" borderId="4" xfId="0" applyNumberFormat="1" applyFont="1" applyFill="1" applyBorder="1" applyAlignment="1">
      <alignment horizontal="center" vertical="center"/>
    </xf>
    <xf numFmtId="10" fontId="7" fillId="7" borderId="4" xfId="9" applyNumberFormat="1" applyFont="1" applyFill="1" applyBorder="1" applyAlignment="1">
      <alignment horizontal="center" vertical="center"/>
    </xf>
    <xf numFmtId="10" fontId="7" fillId="7" borderId="4" xfId="0" applyNumberFormat="1" applyFont="1" applyFill="1" applyBorder="1" applyAlignment="1">
      <alignment horizontal="center" vertical="center"/>
    </xf>
    <xf numFmtId="0" fontId="7" fillId="7" borderId="19" xfId="0" applyFont="1" applyFill="1" applyBorder="1" applyAlignment="1">
      <alignment horizontal="center" vertical="center"/>
    </xf>
    <xf numFmtId="1" fontId="10" fillId="5" borderId="4" xfId="10" applyNumberFormat="1" applyFont="1" applyFill="1" applyBorder="1" applyAlignment="1">
      <alignment horizontal="center" vertical="center"/>
    </xf>
    <xf numFmtId="0" fontId="7" fillId="5" borderId="4" xfId="0" applyFont="1" applyFill="1" applyBorder="1" applyAlignment="1">
      <alignment wrapText="1"/>
    </xf>
    <xf numFmtId="2" fontId="7" fillId="5" borderId="4" xfId="0" applyNumberFormat="1" applyFont="1" applyFill="1" applyBorder="1" applyAlignment="1">
      <alignment horizontal="center" vertical="center"/>
    </xf>
    <xf numFmtId="0" fontId="7" fillId="5" borderId="4" xfId="0" applyFont="1" applyFill="1" applyBorder="1" applyAlignment="1">
      <alignment horizontal="center" vertical="center" wrapText="1"/>
    </xf>
    <xf numFmtId="10" fontId="7" fillId="5" borderId="4" xfId="9" applyNumberFormat="1" applyFont="1" applyFill="1" applyBorder="1" applyAlignment="1">
      <alignment horizontal="center" vertical="center"/>
    </xf>
    <xf numFmtId="10" fontId="7" fillId="5" borderId="4" xfId="0" applyNumberFormat="1" applyFont="1" applyFill="1" applyBorder="1" applyAlignment="1">
      <alignment horizontal="center" vertical="center"/>
    </xf>
    <xf numFmtId="0" fontId="7" fillId="5" borderId="19" xfId="0" applyFont="1" applyFill="1" applyBorder="1" applyAlignment="1">
      <alignment horizontal="center" vertical="center"/>
    </xf>
    <xf numFmtId="1" fontId="10" fillId="3" borderId="4" xfId="10" applyNumberFormat="1" applyFont="1" applyFill="1" applyBorder="1" applyAlignment="1">
      <alignment horizontal="center" vertical="center"/>
    </xf>
    <xf numFmtId="0" fontId="7" fillId="3" borderId="4" xfId="0" applyFont="1" applyFill="1" applyBorder="1" applyAlignment="1">
      <alignment wrapText="1"/>
    </xf>
    <xf numFmtId="2" fontId="7" fillId="3" borderId="4" xfId="0" applyNumberFormat="1" applyFont="1" applyFill="1" applyBorder="1" applyAlignment="1">
      <alignment horizontal="center" vertical="center"/>
    </xf>
    <xf numFmtId="0" fontId="7" fillId="3" borderId="4" xfId="0" applyFont="1" applyFill="1" applyBorder="1" applyAlignment="1">
      <alignment horizontal="center" vertical="center" wrapText="1"/>
    </xf>
    <xf numFmtId="10" fontId="7" fillId="3" borderId="4" xfId="9" applyNumberFormat="1" applyFont="1" applyFill="1" applyBorder="1" applyAlignment="1">
      <alignment horizontal="center" vertical="center"/>
    </xf>
    <xf numFmtId="10" fontId="7" fillId="3" borderId="4"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9" fillId="8" borderId="4" xfId="0" applyFont="1" applyFill="1" applyBorder="1" applyAlignment="1">
      <alignment horizontal="center" vertical="center" wrapText="1"/>
    </xf>
    <xf numFmtId="0" fontId="10" fillId="0" borderId="4" xfId="30" applyFont="1" applyBorder="1" applyAlignment="1">
      <alignment horizontal="center"/>
    </xf>
    <xf numFmtId="43" fontId="7" fillId="0" borderId="4" xfId="0" applyNumberFormat="1" applyFont="1" applyBorder="1" applyAlignment="1">
      <alignment horizontal="left" vertical="center" wrapText="1"/>
    </xf>
    <xf numFmtId="164" fontId="9" fillId="8" borderId="0" xfId="0" applyNumberFormat="1" applyFont="1" applyFill="1"/>
    <xf numFmtId="164" fontId="7" fillId="7" borderId="4" xfId="15" applyFont="1" applyFill="1" applyBorder="1" applyAlignment="1">
      <alignment horizontal="center" vertical="center"/>
    </xf>
    <xf numFmtId="164" fontId="7" fillId="5" borderId="4" xfId="15" applyFont="1" applyFill="1" applyBorder="1" applyAlignment="1">
      <alignment horizontal="center" vertical="center"/>
    </xf>
    <xf numFmtId="164" fontId="7" fillId="3" borderId="4" xfId="15" applyFont="1" applyFill="1" applyBorder="1" applyAlignment="1">
      <alignment horizontal="center" vertical="center"/>
    </xf>
    <xf numFmtId="0" fontId="14" fillId="0" borderId="7" xfId="1" applyFont="1" applyBorder="1" applyAlignment="1">
      <alignment horizontal="left" vertical="center"/>
    </xf>
    <xf numFmtId="0" fontId="14" fillId="0" borderId="8" xfId="1" applyFont="1" applyBorder="1" applyAlignment="1">
      <alignment horizontal="left" vertical="center"/>
    </xf>
    <xf numFmtId="0" fontId="14" fillId="0" borderId="9" xfId="1" applyFont="1" applyBorder="1" applyAlignment="1">
      <alignment horizontal="left" vertical="center"/>
    </xf>
    <xf numFmtId="0" fontId="14" fillId="0" borderId="0" xfId="1"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xf>
    <xf numFmtId="0" fontId="11" fillId="8" borderId="0" xfId="0" applyFont="1" applyFill="1" applyAlignment="1">
      <alignment horizontal="center"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11" fillId="8" borderId="10" xfId="1"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6" xfId="0" applyFont="1" applyFill="1" applyBorder="1" applyAlignment="1">
      <alignment horizontal="center" vertical="center" wrapText="1"/>
    </xf>
    <xf numFmtId="43" fontId="11" fillId="8" borderId="5" xfId="0" applyNumberFormat="1" applyFont="1" applyFill="1" applyBorder="1" applyAlignment="1">
      <alignment horizontal="center" vertical="center" wrapText="1"/>
    </xf>
    <xf numFmtId="43" fontId="11" fillId="8" borderId="6" xfId="0" applyNumberFormat="1" applyFont="1" applyFill="1" applyBorder="1" applyAlignment="1">
      <alignment horizontal="center" vertical="center" wrapText="1"/>
    </xf>
    <xf numFmtId="43" fontId="11" fillId="8" borderId="1" xfId="0" applyNumberFormat="1" applyFont="1" applyFill="1" applyBorder="1" applyAlignment="1">
      <alignment horizontal="center" vertical="center" wrapText="1"/>
    </xf>
    <xf numFmtId="43" fontId="11" fillId="8" borderId="2" xfId="0" applyNumberFormat="1" applyFont="1" applyFill="1" applyBorder="1" applyAlignment="1">
      <alignment horizontal="center" vertical="center" wrapText="1"/>
    </xf>
    <xf numFmtId="43" fontId="11" fillId="8" borderId="3" xfId="0" applyNumberFormat="1" applyFont="1" applyFill="1" applyBorder="1" applyAlignment="1">
      <alignment horizontal="center" vertical="center" wrapText="1"/>
    </xf>
    <xf numFmtId="0" fontId="10" fillId="0" borderId="0" xfId="16" applyFont="1" applyAlignment="1">
      <alignment horizontal="center"/>
    </xf>
    <xf numFmtId="0" fontId="10" fillId="7" borderId="1" xfId="16" applyFont="1" applyFill="1" applyBorder="1" applyAlignment="1">
      <alignment horizontal="center" vertical="center"/>
    </xf>
    <xf numFmtId="0" fontId="10" fillId="7" borderId="2" xfId="16" applyFont="1" applyFill="1" applyBorder="1" applyAlignment="1">
      <alignment horizontal="center" vertical="center"/>
    </xf>
    <xf numFmtId="0" fontId="10" fillId="7" borderId="3" xfId="16" applyFont="1" applyFill="1" applyBorder="1" applyAlignment="1">
      <alignment horizontal="center" vertical="center"/>
    </xf>
    <xf numFmtId="0" fontId="10" fillId="7" borderId="5" xfId="16" applyFont="1" applyFill="1" applyBorder="1" applyAlignment="1">
      <alignment horizontal="center" vertical="center" wrapText="1"/>
    </xf>
    <xf numFmtId="0" fontId="10" fillId="7" borderId="6" xfId="16" applyFont="1" applyFill="1" applyBorder="1" applyAlignment="1">
      <alignment horizontal="center" vertical="center" wrapText="1"/>
    </xf>
    <xf numFmtId="0" fontId="14" fillId="0" borderId="12" xfId="16" applyFont="1" applyBorder="1" applyAlignment="1">
      <alignment horizontal="left"/>
    </xf>
    <xf numFmtId="0" fontId="10" fillId="0" borderId="0" xfId="16" applyFont="1" applyAlignment="1">
      <alignment horizontal="left"/>
    </xf>
    <xf numFmtId="0" fontId="10" fillId="0" borderId="11" xfId="16" applyFont="1" applyBorder="1" applyAlignment="1">
      <alignment horizontal="center"/>
    </xf>
    <xf numFmtId="0" fontId="10" fillId="0" borderId="12" xfId="16" applyFont="1" applyBorder="1" applyAlignment="1">
      <alignment horizontal="center"/>
    </xf>
    <xf numFmtId="0" fontId="10" fillId="0" borderId="13" xfId="16" applyFont="1" applyBorder="1" applyAlignment="1">
      <alignment horizontal="center"/>
    </xf>
    <xf numFmtId="0" fontId="9" fillId="8" borderId="1" xfId="16" applyFont="1" applyFill="1" applyBorder="1" applyAlignment="1">
      <alignment horizontal="center"/>
    </xf>
    <xf numFmtId="0" fontId="9" fillId="8" borderId="2" xfId="16" applyFont="1" applyFill="1" applyBorder="1" applyAlignment="1">
      <alignment horizontal="center"/>
    </xf>
    <xf numFmtId="0" fontId="9" fillId="8" borderId="3" xfId="16" applyFont="1" applyFill="1" applyBorder="1" applyAlignment="1">
      <alignment horizontal="center"/>
    </xf>
    <xf numFmtId="0" fontId="10" fillId="7" borderId="5" xfId="16" applyFont="1" applyFill="1" applyBorder="1" applyAlignment="1">
      <alignment horizontal="center" vertical="center"/>
    </xf>
    <xf numFmtId="0" fontId="10" fillId="7" borderId="6" xfId="16" applyFont="1" applyFill="1" applyBorder="1" applyAlignment="1">
      <alignment horizontal="center" vertical="center"/>
    </xf>
    <xf numFmtId="0" fontId="11" fillId="8" borderId="1" xfId="18" applyFont="1" applyFill="1" applyBorder="1" applyAlignment="1">
      <alignment horizontal="center" vertical="center"/>
    </xf>
    <xf numFmtId="0" fontId="11" fillId="8" borderId="2" xfId="18" applyFont="1" applyFill="1" applyBorder="1" applyAlignment="1">
      <alignment horizontal="center" vertical="center"/>
    </xf>
    <xf numFmtId="0" fontId="11" fillId="8" borderId="3" xfId="18" applyFont="1" applyFill="1" applyBorder="1" applyAlignment="1">
      <alignment horizontal="center" vertical="center"/>
    </xf>
    <xf numFmtId="0" fontId="11" fillId="8" borderId="16"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11" fillId="8" borderId="25"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8" borderId="15" xfId="1" applyFont="1" applyFill="1" applyBorder="1" applyAlignment="1">
      <alignment horizontal="center" vertical="center" wrapText="1"/>
    </xf>
    <xf numFmtId="0" fontId="11" fillId="8" borderId="16" xfId="1" applyFont="1" applyFill="1" applyBorder="1" applyAlignment="1">
      <alignment horizontal="center" vertical="center" wrapText="1"/>
    </xf>
    <xf numFmtId="0" fontId="11" fillId="8" borderId="17" xfId="1" applyFont="1" applyFill="1" applyBorder="1" applyAlignment="1">
      <alignment horizontal="center" vertical="center" wrapText="1"/>
    </xf>
    <xf numFmtId="0" fontId="11" fillId="8" borderId="4" xfId="1" applyFont="1" applyFill="1" applyBorder="1" applyAlignment="1">
      <alignment horizontal="center" vertical="center" wrapText="1"/>
    </xf>
    <xf numFmtId="0" fontId="12" fillId="0" borderId="0" xfId="12" applyFont="1" applyAlignment="1">
      <alignment horizontal="left" vertical="center" wrapText="1"/>
    </xf>
    <xf numFmtId="0" fontId="11" fillId="8" borderId="4" xfId="12" applyFont="1" applyFill="1" applyBorder="1" applyAlignment="1">
      <alignment horizontal="center" vertical="center" wrapText="1"/>
    </xf>
    <xf numFmtId="0" fontId="10" fillId="5" borderId="1" xfId="2" applyFont="1" applyFill="1" applyBorder="1" applyAlignment="1">
      <alignment horizontal="right" vertical="center" wrapText="1"/>
    </xf>
    <xf numFmtId="0" fontId="10" fillId="5" borderId="2" xfId="2" applyFont="1" applyFill="1" applyBorder="1" applyAlignment="1">
      <alignment horizontal="right" vertical="center" wrapText="1"/>
    </xf>
    <xf numFmtId="0" fontId="10" fillId="5" borderId="3" xfId="2" applyFont="1" applyFill="1" applyBorder="1" applyAlignment="1">
      <alignment horizontal="right" vertical="center" wrapText="1"/>
    </xf>
    <xf numFmtId="0" fontId="11" fillId="8" borderId="24" xfId="1" applyFont="1" applyFill="1" applyBorder="1" applyAlignment="1">
      <alignment horizontal="center" vertical="center" wrapText="1"/>
    </xf>
    <xf numFmtId="0" fontId="11" fillId="8" borderId="23" xfId="1" applyFont="1" applyFill="1" applyBorder="1" applyAlignment="1">
      <alignment horizontal="center" vertical="center" wrapText="1"/>
    </xf>
    <xf numFmtId="0" fontId="11" fillId="8" borderId="24" xfId="1" applyFont="1" applyFill="1" applyBorder="1" applyAlignment="1">
      <alignment horizontal="left" vertical="center" wrapText="1"/>
    </xf>
    <xf numFmtId="0" fontId="11" fillId="8" borderId="10" xfId="1" applyFont="1" applyFill="1" applyBorder="1" applyAlignment="1">
      <alignment horizontal="left" vertical="center" wrapText="1"/>
    </xf>
    <xf numFmtId="0" fontId="11" fillId="8" borderId="23" xfId="1" applyFont="1" applyFill="1" applyBorder="1" applyAlignment="1">
      <alignment horizontal="left" vertical="center" wrapText="1"/>
    </xf>
    <xf numFmtId="166" fontId="10" fillId="0" borderId="5" xfId="3" applyNumberFormat="1" applyFont="1" applyFill="1" applyBorder="1" applyAlignment="1">
      <alignment horizontal="center" vertical="center"/>
    </xf>
    <xf numFmtId="166" fontId="10" fillId="0" borderId="6" xfId="3" applyNumberFormat="1" applyFont="1" applyFill="1" applyBorder="1" applyAlignment="1">
      <alignment horizontal="center" vertical="center"/>
    </xf>
    <xf numFmtId="165" fontId="10" fillId="0" borderId="5" xfId="3" applyFont="1" applyFill="1" applyBorder="1" applyAlignment="1">
      <alignment horizontal="center" vertical="center"/>
    </xf>
    <xf numFmtId="165" fontId="10" fillId="0" borderId="6" xfId="3" applyFont="1" applyFill="1" applyBorder="1" applyAlignment="1">
      <alignment horizontal="center" vertical="center"/>
    </xf>
    <xf numFmtId="0" fontId="10" fillId="0" borderId="5"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5" xfId="2" applyFont="1" applyBorder="1" applyAlignment="1">
      <alignment horizontal="left" vertical="center" wrapText="1"/>
    </xf>
    <xf numFmtId="0" fontId="10" fillId="0" borderId="6" xfId="2" applyFont="1" applyBorder="1" applyAlignment="1">
      <alignment horizontal="left" vertical="center" wrapText="1"/>
    </xf>
    <xf numFmtId="0" fontId="11" fillId="8" borderId="1" xfId="0"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1" xfId="0" applyFont="1" applyFill="1" applyBorder="1" applyAlignment="1">
      <alignment horizontal="left" vertical="center" wrapText="1"/>
    </xf>
    <xf numFmtId="0" fontId="11" fillId="8" borderId="2"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1"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 xfId="0" applyFont="1" applyFill="1" applyBorder="1" applyAlignment="1">
      <alignment horizontal="left" vertical="center"/>
    </xf>
    <xf numFmtId="0" fontId="11" fillId="8" borderId="3" xfId="0" applyFont="1" applyFill="1" applyBorder="1" applyAlignment="1">
      <alignment horizontal="center" vertical="center"/>
    </xf>
    <xf numFmtId="0" fontId="10" fillId="7" borderId="5"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1" xfId="0" applyFont="1" applyFill="1" applyBorder="1" applyAlignment="1">
      <alignment horizontal="center" vertical="center"/>
    </xf>
    <xf numFmtId="0" fontId="10" fillId="7" borderId="3" xfId="0" applyFont="1" applyFill="1" applyBorder="1" applyAlignment="1">
      <alignment horizontal="center" vertical="center"/>
    </xf>
    <xf numFmtId="164" fontId="7" fillId="0" borderId="0" xfId="15" applyFont="1" applyAlignment="1">
      <alignment horizontal="center" vertical="center"/>
    </xf>
    <xf numFmtId="0" fontId="8" fillId="0" borderId="0" xfId="0" applyFont="1" applyAlignment="1">
      <alignment horizontal="left"/>
    </xf>
    <xf numFmtId="0" fontId="11" fillId="11" borderId="15" xfId="0" applyFont="1" applyFill="1" applyBorder="1" applyAlignment="1">
      <alignment horizontal="center"/>
    </xf>
    <xf numFmtId="0" fontId="11" fillId="11" borderId="16" xfId="0" applyFont="1" applyFill="1" applyBorder="1" applyAlignment="1">
      <alignment horizontal="center"/>
    </xf>
    <xf numFmtId="0" fontId="11" fillId="11" borderId="17" xfId="0" applyFont="1" applyFill="1" applyBorder="1" applyAlignment="1">
      <alignment horizontal="center"/>
    </xf>
    <xf numFmtId="0" fontId="11" fillId="11" borderId="4" xfId="0" applyFont="1" applyFill="1" applyBorder="1" applyAlignment="1">
      <alignment horizontal="center"/>
    </xf>
    <xf numFmtId="0" fontId="11" fillId="12" borderId="4" xfId="18" applyFont="1" applyFill="1" applyBorder="1" applyAlignment="1">
      <alignment horizontal="center" vertical="center"/>
    </xf>
    <xf numFmtId="0" fontId="11" fillId="12" borderId="10" xfId="19" applyFont="1" applyFill="1" applyBorder="1" applyAlignment="1">
      <alignment horizontal="center" vertical="top" wrapText="1"/>
    </xf>
    <xf numFmtId="0" fontId="11" fillId="12" borderId="15" xfId="19" applyFont="1" applyFill="1" applyBorder="1" applyAlignment="1">
      <alignment horizontal="center" vertical="top"/>
    </xf>
    <xf numFmtId="0" fontId="11" fillId="12" borderId="16" xfId="19" applyFont="1" applyFill="1" applyBorder="1" applyAlignment="1">
      <alignment horizontal="center" vertical="top"/>
    </xf>
    <xf numFmtId="0" fontId="11" fillId="12" borderId="17" xfId="19" applyFont="1" applyFill="1" applyBorder="1" applyAlignment="1">
      <alignment horizontal="center" vertical="top"/>
    </xf>
    <xf numFmtId="0" fontId="10" fillId="0" borderId="0" xfId="19" applyFont="1" applyAlignment="1">
      <alignment horizontal="left" vertical="top" wrapText="1"/>
    </xf>
    <xf numFmtId="0" fontId="11" fillId="11" borderId="27" xfId="0" applyFont="1" applyFill="1" applyBorder="1" applyAlignment="1">
      <alignment horizontal="center"/>
    </xf>
  </cellXfs>
  <cellStyles count="33">
    <cellStyle name="Excel Built-in Comma" xfId="26" xr:uid="{00000000-0005-0000-0000-000000000000}"/>
    <cellStyle name="Excel Built-in Normal" xfId="25" xr:uid="{00000000-0005-0000-0000-000001000000}"/>
    <cellStyle name="Hiperlink" xfId="30" builtinId="8"/>
    <cellStyle name="Moeda" xfId="15" builtinId="4"/>
    <cellStyle name="Moeda 2" xfId="31" xr:uid="{00000000-0005-0000-0000-000004000000}"/>
    <cellStyle name="Moeda 2 3" xfId="24" xr:uid="{00000000-0005-0000-0000-000005000000}"/>
    <cellStyle name="Normal" xfId="0" builtinId="0"/>
    <cellStyle name="Normal 10" xfId="2" xr:uid="{00000000-0005-0000-0000-000007000000}"/>
    <cellStyle name="Normal 18" xfId="12" xr:uid="{00000000-0005-0000-0000-000008000000}"/>
    <cellStyle name="Normal 19" xfId="18" xr:uid="{00000000-0005-0000-0000-000009000000}"/>
    <cellStyle name="Normal 2" xfId="7" xr:uid="{00000000-0005-0000-0000-00000A000000}"/>
    <cellStyle name="Normal 2 10" xfId="10" xr:uid="{00000000-0005-0000-0000-00000B000000}"/>
    <cellStyle name="Normal 20" xfId="19" xr:uid="{00000000-0005-0000-0000-00000C000000}"/>
    <cellStyle name="Normal 23 2" xfId="29" xr:uid="{00000000-0005-0000-0000-00000D000000}"/>
    <cellStyle name="Normal 3" xfId="5" xr:uid="{00000000-0005-0000-0000-00000E000000}"/>
    <cellStyle name="Normal 3 2" xfId="23" xr:uid="{00000000-0005-0000-0000-00000F000000}"/>
    <cellStyle name="Normal 3 95" xfId="11" xr:uid="{00000000-0005-0000-0000-000010000000}"/>
    <cellStyle name="Normal 4" xfId="1" xr:uid="{00000000-0005-0000-0000-000011000000}"/>
    <cellStyle name="Normal 4 2" xfId="13" xr:uid="{00000000-0005-0000-0000-000012000000}"/>
    <cellStyle name="Normal 5" xfId="32" xr:uid="{785C73CD-9F6E-4EFE-9E6F-CF102889CB83}"/>
    <cellStyle name="Normal 6" xfId="4" xr:uid="{00000000-0005-0000-0000-000013000000}"/>
    <cellStyle name="Normal_pLANILHA DE BDI_MODELO v2_EXCEL" xfId="16" xr:uid="{00000000-0005-0000-0000-000014000000}"/>
    <cellStyle name="Porcentagem" xfId="9" builtinId="5"/>
    <cellStyle name="Porcentagem_pLANILHA DE BDI_MODELO v2_EXCEL" xfId="17" xr:uid="{00000000-0005-0000-0000-000016000000}"/>
    <cellStyle name="Vírgula" xfId="8" builtinId="3"/>
    <cellStyle name="Vírgula 10" xfId="3" xr:uid="{00000000-0005-0000-0000-000018000000}"/>
    <cellStyle name="Vírgula 11" xfId="27" xr:uid="{00000000-0005-0000-0000-000019000000}"/>
    <cellStyle name="Vírgula 14 2" xfId="21" xr:uid="{00000000-0005-0000-0000-00001A000000}"/>
    <cellStyle name="Vírgula 14 2 2" xfId="28" xr:uid="{00000000-0005-0000-0000-00001B000000}"/>
    <cellStyle name="Vírgula 2" xfId="6" xr:uid="{00000000-0005-0000-0000-00001C000000}"/>
    <cellStyle name="Vírgula 2 3" xfId="22" xr:uid="{00000000-0005-0000-0000-00001D000000}"/>
    <cellStyle name="Vírgula 4 2" xfId="14" xr:uid="{00000000-0005-0000-0000-00001E000000}"/>
    <cellStyle name="Vírgula 6" xfId="20" xr:uid="{00000000-0005-0000-0000-00001F000000}"/>
  </cellStyles>
  <dxfs count="1">
    <dxf>
      <font>
        <color rgb="FF006100"/>
      </font>
      <fill>
        <patternFill>
          <bgColor rgb="FFC6EFCE"/>
        </patternFill>
      </fill>
    </dxf>
  </dxfs>
  <tableStyles count="0" defaultTableStyle="TableStyleMedium2" defaultPivotStyle="PivotStyleLight16"/>
  <colors>
    <mruColors>
      <color rgb="FF587086"/>
      <color rgb="FFEEDE0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em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8596594</xdr:colOff>
      <xdr:row>0</xdr:row>
      <xdr:rowOff>108137</xdr:rowOff>
    </xdr:from>
    <xdr:ext cx="2599042" cy="800100"/>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101419" y="108137"/>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157363</xdr:colOff>
      <xdr:row>0</xdr:row>
      <xdr:rowOff>120623</xdr:rowOff>
    </xdr:from>
    <xdr:ext cx="2599042" cy="800100"/>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4825863" y="120623"/>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477665</xdr:colOff>
      <xdr:row>0</xdr:row>
      <xdr:rowOff>204294</xdr:rowOff>
    </xdr:from>
    <xdr:ext cx="2599042" cy="800100"/>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240915" y="204294"/>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12</xdr:col>
      <xdr:colOff>668165</xdr:colOff>
      <xdr:row>0</xdr:row>
      <xdr:rowOff>140794</xdr:rowOff>
    </xdr:from>
    <xdr:ext cx="2599042" cy="800100"/>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498215" y="140794"/>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12</xdr:col>
      <xdr:colOff>398290</xdr:colOff>
      <xdr:row>0</xdr:row>
      <xdr:rowOff>188419</xdr:rowOff>
    </xdr:from>
    <xdr:ext cx="2599042" cy="800100"/>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955540" y="188419"/>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793919</xdr:colOff>
      <xdr:row>0</xdr:row>
      <xdr:rowOff>140171</xdr:rowOff>
    </xdr:from>
    <xdr:ext cx="2599042" cy="800100"/>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630007" y="330671"/>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6</xdr:col>
      <xdr:colOff>428625</xdr:colOff>
      <xdr:row>34</xdr:row>
      <xdr:rowOff>174625</xdr:rowOff>
    </xdr:from>
    <xdr:ext cx="5665444" cy="5945714"/>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556750" y="9906000"/>
          <a:ext cx="5665444" cy="5945714"/>
        </a:xfrm>
        <a:prstGeom prst="rect">
          <a:avLst/>
        </a:prstGeom>
      </xdr:spPr>
    </xdr:pic>
    <xdr:clientData/>
  </xdr:oneCellAnchor>
  <xdr:twoCellAnchor editAs="oneCell">
    <xdr:from>
      <xdr:col>6</xdr:col>
      <xdr:colOff>428625</xdr:colOff>
      <xdr:row>0</xdr:row>
      <xdr:rowOff>57150</xdr:rowOff>
    </xdr:from>
    <xdr:to>
      <xdr:col>15</xdr:col>
      <xdr:colOff>304061</xdr:colOff>
      <xdr:row>35</xdr:row>
      <xdr:rowOff>37048</xdr:rowOff>
    </xdr:to>
    <xdr:pic>
      <xdr:nvPicPr>
        <xdr:cNvPr id="3" name="Imagem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0848975" y="57150"/>
          <a:ext cx="6590561" cy="7999948"/>
        </a:xfrm>
        <a:prstGeom prst="rect">
          <a:avLst/>
        </a:prstGeom>
      </xdr:spPr>
    </xdr:pic>
    <xdr:clientData/>
  </xdr:twoCellAnchor>
  <xdr:twoCellAnchor editAs="oneCell">
    <xdr:from>
      <xdr:col>15</xdr:col>
      <xdr:colOff>327026</xdr:colOff>
      <xdr:row>0</xdr:row>
      <xdr:rowOff>63501</xdr:rowOff>
    </xdr:from>
    <xdr:to>
      <xdr:col>24</xdr:col>
      <xdr:colOff>264181</xdr:colOff>
      <xdr:row>35</xdr:row>
      <xdr:rowOff>31750</xdr:rowOff>
    </xdr:to>
    <xdr:pic>
      <xdr:nvPicPr>
        <xdr:cNvPr id="4" name="Imagem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15344776" y="63501"/>
          <a:ext cx="5810905" cy="9699624"/>
        </a:xfrm>
        <a:prstGeom prst="rect">
          <a:avLst/>
        </a:prstGeom>
      </xdr:spPr>
    </xdr:pic>
    <xdr:clientData/>
  </xdr:twoCellAnchor>
  <xdr:oneCellAnchor>
    <xdr:from>
      <xdr:col>3</xdr:col>
      <xdr:colOff>1250950</xdr:colOff>
      <xdr:row>0</xdr:row>
      <xdr:rowOff>107950</xdr:rowOff>
    </xdr:from>
    <xdr:ext cx="3145085" cy="968196"/>
    <xdr:pic>
      <xdr:nvPicPr>
        <xdr:cNvPr id="6" name="Imagem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5934075" y="107950"/>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3</xdr:col>
      <xdr:colOff>3050267</xdr:colOff>
      <xdr:row>0</xdr:row>
      <xdr:rowOff>168275</xdr:rowOff>
    </xdr:from>
    <xdr:ext cx="3145085" cy="968196"/>
    <xdr:pic>
      <xdr:nvPicPr>
        <xdr:cNvPr id="3" name="Imagem 2">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511517" y="16827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4</xdr:col>
      <xdr:colOff>952500</xdr:colOff>
      <xdr:row>0</xdr:row>
      <xdr:rowOff>85725</xdr:rowOff>
    </xdr:from>
    <xdr:ext cx="3145085" cy="968196"/>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286875" y="857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4229100</xdr:colOff>
      <xdr:row>0</xdr:row>
      <xdr:rowOff>104775</xdr:rowOff>
    </xdr:from>
    <xdr:ext cx="3145085" cy="968196"/>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600700" y="10477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4162425</xdr:colOff>
      <xdr:row>0</xdr:row>
      <xdr:rowOff>104775</xdr:rowOff>
    </xdr:from>
    <xdr:ext cx="3145085" cy="968196"/>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534025" y="10477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42316</xdr:colOff>
      <xdr:row>0</xdr:row>
      <xdr:rowOff>127187</xdr:rowOff>
    </xdr:from>
    <xdr:ext cx="2599042" cy="800100"/>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620403" y="127187"/>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4267200</xdr:colOff>
      <xdr:row>0</xdr:row>
      <xdr:rowOff>98425</xdr:rowOff>
    </xdr:from>
    <xdr:ext cx="3145085" cy="968196"/>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092700" y="984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12</xdr:col>
      <xdr:colOff>114300</xdr:colOff>
      <xdr:row>0</xdr:row>
      <xdr:rowOff>190500</xdr:rowOff>
    </xdr:from>
    <xdr:ext cx="3145085" cy="968196"/>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687300" y="190500"/>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3095625</xdr:colOff>
      <xdr:row>0</xdr:row>
      <xdr:rowOff>123825</xdr:rowOff>
    </xdr:from>
    <xdr:ext cx="3145085" cy="968196"/>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924300" y="1238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3276600</xdr:colOff>
      <xdr:row>0</xdr:row>
      <xdr:rowOff>123825</xdr:rowOff>
    </xdr:from>
    <xdr:ext cx="3145085" cy="968196"/>
    <xdr:pic>
      <xdr:nvPicPr>
        <xdr:cNvPr id="3" name="Imagem 2">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105275" y="1238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3</xdr:col>
      <xdr:colOff>523875</xdr:colOff>
      <xdr:row>0</xdr:row>
      <xdr:rowOff>161925</xdr:rowOff>
    </xdr:from>
    <xdr:ext cx="3145085" cy="968196"/>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781925" y="1619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552450</xdr:colOff>
      <xdr:row>0</xdr:row>
      <xdr:rowOff>66675</xdr:rowOff>
    </xdr:from>
    <xdr:ext cx="3145085" cy="968196"/>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991850" y="6667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4886325</xdr:colOff>
      <xdr:row>0</xdr:row>
      <xdr:rowOff>209550</xdr:rowOff>
    </xdr:from>
    <xdr:ext cx="3145085" cy="968196"/>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591175" y="209550"/>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1</xdr:col>
      <xdr:colOff>2717110</xdr:colOff>
      <xdr:row>0</xdr:row>
      <xdr:rowOff>161925</xdr:rowOff>
    </xdr:from>
    <xdr:ext cx="3145085" cy="968196"/>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926371" y="16192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5215973</xdr:colOff>
      <xdr:row>0</xdr:row>
      <xdr:rowOff>168966</xdr:rowOff>
    </xdr:from>
    <xdr:ext cx="3145085" cy="968196"/>
    <xdr:pic>
      <xdr:nvPicPr>
        <xdr:cNvPr id="3" name="Imagem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276147" y="168966"/>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6</xdr:col>
      <xdr:colOff>450160</xdr:colOff>
      <xdr:row>0</xdr:row>
      <xdr:rowOff>295275</xdr:rowOff>
    </xdr:from>
    <xdr:ext cx="3145085" cy="968196"/>
    <xdr:pic>
      <xdr:nvPicPr>
        <xdr:cNvPr id="3" name="Imagem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03785" y="295275"/>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14</xdr:col>
      <xdr:colOff>419100</xdr:colOff>
      <xdr:row>0</xdr:row>
      <xdr:rowOff>122144</xdr:rowOff>
    </xdr:from>
    <xdr:ext cx="2599042" cy="800100"/>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154650" y="122144"/>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466725</xdr:colOff>
      <xdr:row>29</xdr:row>
      <xdr:rowOff>12700</xdr:rowOff>
    </xdr:from>
    <xdr:to>
      <xdr:col>5</xdr:col>
      <xdr:colOff>348342</xdr:colOff>
      <xdr:row>40</xdr:row>
      <xdr:rowOff>86384</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66725" y="10553700"/>
          <a:ext cx="8327117" cy="2136500"/>
        </a:xfrm>
        <a:prstGeom prst="rect">
          <a:avLst/>
        </a:prstGeom>
      </xdr:spPr>
    </xdr:pic>
    <xdr:clientData/>
  </xdr:twoCellAnchor>
  <xdr:oneCellAnchor>
    <xdr:from>
      <xdr:col>3</xdr:col>
      <xdr:colOff>1790139</xdr:colOff>
      <xdr:row>14</xdr:row>
      <xdr:rowOff>53387</xdr:rowOff>
    </xdr:from>
    <xdr:ext cx="3601011" cy="694611"/>
    <xdr:pic>
      <xdr:nvPicPr>
        <xdr:cNvPr id="4" name="Picture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8996" y="3917816"/>
          <a:ext cx="3601011" cy="694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832028</xdr:colOff>
      <xdr:row>0</xdr:row>
      <xdr:rowOff>186424</xdr:rowOff>
    </xdr:from>
    <xdr:ext cx="2815629" cy="866775"/>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8213903" y="186424"/>
          <a:ext cx="2815629" cy="866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17</xdr:col>
      <xdr:colOff>119344</xdr:colOff>
      <xdr:row>0</xdr:row>
      <xdr:rowOff>127187</xdr:rowOff>
    </xdr:from>
    <xdr:ext cx="2599042" cy="800100"/>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851844" y="127187"/>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399083</xdr:colOff>
      <xdr:row>0</xdr:row>
      <xdr:rowOff>166343</xdr:rowOff>
    </xdr:from>
    <xdr:ext cx="3145085" cy="968196"/>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888757" y="166343"/>
          <a:ext cx="3145085" cy="968196"/>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12</xdr:col>
      <xdr:colOff>639217</xdr:colOff>
      <xdr:row>0</xdr:row>
      <xdr:rowOff>118382</xdr:rowOff>
    </xdr:from>
    <xdr:ext cx="2599042" cy="800100"/>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6540364" y="118382"/>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12</xdr:col>
      <xdr:colOff>479933</xdr:colOff>
      <xdr:row>0</xdr:row>
      <xdr:rowOff>140794</xdr:rowOff>
    </xdr:from>
    <xdr:ext cx="2599042" cy="800100"/>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706076" y="140794"/>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12</xdr:col>
      <xdr:colOff>382415</xdr:colOff>
      <xdr:row>0</xdr:row>
      <xdr:rowOff>204294</xdr:rowOff>
    </xdr:from>
    <xdr:ext cx="2599042" cy="800100"/>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542790" y="204294"/>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pereira\Desktop\01%20-%20planilha_orcamentaria_com_desoneraca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STRUÇÕES"/>
      <sheetName val="1. PLANILHA RESUMO"/>
      <sheetName val="2. PLANILHA SINTÉTICA"/>
      <sheetName val="3. BDI"/>
      <sheetName val="4. CRONOGRAMA FÍSICO FINANCEIRO"/>
      <sheetName val="5. CCU ADMINISTRAÇÃO LOCAL"/>
      <sheetName val="6. CCU MOBILIZAÇÃO EQUIPTOS"/>
      <sheetName val="7. CCU CANTEIRO"/>
      <sheetName val="8. CCU PLACA DE OBRA"/>
      <sheetName val="9. CCU SINALIZAÇÃO DE OBRA"/>
      <sheetName val="10. CCU DESMOBILIZAÇÃO EQPTO"/>
      <sheetName val="11. CCU'S GERAIS AMEP"/>
      <sheetName val="12. CCU SINAPI"/>
      <sheetName val="LISTA CCU GERAIS AMEP"/>
      <sheetName val="13. CCU DER"/>
      <sheetName val="14. CUSTOS DER - SERVIÇOS"/>
      <sheetName val="15. CUSTOS DER - MATERIAIS"/>
      <sheetName val="16. CUSTOS DER - MÃO DE OBRA"/>
      <sheetName val="17. CUSTOS DER - TRANSPORTES"/>
      <sheetName val="18. CUSTOS DER - EQUIPAMENTOS"/>
      <sheetName val="19. CUSTOS DNIT - MATERIAIS"/>
      <sheetName val="20. CUSTOS DNIT - MÃO DE OBRA"/>
      <sheetName val="21. CUSTOS DNIT - EQUIPAMENTOS"/>
      <sheetName val="22. CUSTOS SINAPI - MATERIAIS"/>
      <sheetName val="23. CUSTOS ORSE"/>
      <sheetName val="24. CUSTOS COTAÇÕES DE MERCADO"/>
      <sheetName val="25. CÁLCULO DAS DISTÂNCIAS"/>
      <sheetName val="26. PLANILHA ABC"/>
      <sheetName val="19. CUSTOS DNIT - SERVIÇOS"/>
      <sheetName val="20. CUSTOS DNIT - MATERIAIS"/>
      <sheetName val="21. CUSTOS DNIT - MÃO DE OBRA"/>
      <sheetName val="22. CUSTOS DNIT - EQUIPAMENTOS"/>
      <sheetName val="23. CUSTOS SINAPI - MATERIAIS"/>
      <sheetName val="24. CUSTOS ORSE"/>
      <sheetName val="25. CUSTOS COTAÇÕES DE MERCADO"/>
      <sheetName val="26. CÁLCULO DAS DISTÂNCIAS"/>
      <sheetName val="27. PLANILHA AB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AGÊNCIA DE ASSUNTOS METROPOLITANOS DO PARANÁ - AMEP</v>
          </cell>
          <cell r="C2">
            <v>0</v>
          </cell>
          <cell r="D2">
            <v>0</v>
          </cell>
          <cell r="E2">
            <v>0</v>
          </cell>
          <cell r="F2">
            <v>0</v>
          </cell>
          <cell r="G2">
            <v>0</v>
          </cell>
          <cell r="H2">
            <v>0</v>
          </cell>
          <cell r="I2">
            <v>0</v>
          </cell>
        </row>
        <row r="3">
          <cell r="B3" t="str">
            <v xml:space="preserve">CONCLUSÃO DE OBRAS DE INFRAESTRUTURA DO CORREDOR AEROPORTO RODOFERROVIÁRIO </v>
          </cell>
          <cell r="C3">
            <v>0</v>
          </cell>
          <cell r="D3">
            <v>0</v>
          </cell>
          <cell r="E3">
            <v>0</v>
          </cell>
          <cell r="F3">
            <v>0</v>
          </cell>
          <cell r="G3">
            <v>0</v>
          </cell>
          <cell r="H3">
            <v>0</v>
          </cell>
          <cell r="I3">
            <v>0</v>
          </cell>
        </row>
        <row r="4">
          <cell r="B4">
            <v>0</v>
          </cell>
          <cell r="C4">
            <v>0</v>
          </cell>
          <cell r="D4">
            <v>0</v>
          </cell>
          <cell r="E4">
            <v>0</v>
          </cell>
          <cell r="F4">
            <v>0</v>
          </cell>
          <cell r="G4">
            <v>0</v>
          </cell>
          <cell r="H4">
            <v>0</v>
          </cell>
          <cell r="I4">
            <v>0</v>
          </cell>
        </row>
        <row r="5">
          <cell r="B5" t="str">
            <v>RESPONSÁVEL PELO ORÇAMENTO: ENGª MARIA GABRIELA SUCKOW| CREA: 184.812-D/PR | ART 1720243122458</v>
          </cell>
          <cell r="C5">
            <v>0</v>
          </cell>
          <cell r="D5">
            <v>0</v>
          </cell>
          <cell r="E5">
            <v>0</v>
          </cell>
          <cell r="F5">
            <v>0</v>
          </cell>
          <cell r="G5">
            <v>0</v>
          </cell>
          <cell r="H5">
            <v>0</v>
          </cell>
          <cell r="I5">
            <v>0</v>
          </cell>
        </row>
        <row r="6">
          <cell r="B6">
            <v>0</v>
          </cell>
          <cell r="C6">
            <v>0</v>
          </cell>
          <cell r="D6">
            <v>0</v>
          </cell>
        </row>
        <row r="7">
          <cell r="B7" t="str">
            <v>TAXA DE JUROS = 6,00%</v>
          </cell>
          <cell r="C7">
            <v>0</v>
          </cell>
          <cell r="D7">
            <v>0</v>
          </cell>
          <cell r="E7">
            <v>0</v>
          </cell>
          <cell r="I7">
            <v>0</v>
          </cell>
        </row>
        <row r="8">
          <cell r="B8" t="str">
            <v>SALÁRIO BASE = R$ 1.320,00</v>
          </cell>
          <cell r="C8">
            <v>0</v>
          </cell>
          <cell r="D8">
            <v>0</v>
          </cell>
        </row>
        <row r="9">
          <cell r="B9" t="str">
            <v>ENCARGOS SOCIAIS = 108,92 %</v>
          </cell>
          <cell r="C9">
            <v>0</v>
          </cell>
          <cell r="D9">
            <v>0</v>
          </cell>
        </row>
        <row r="10">
          <cell r="B10" t="str">
            <v>Combustíveis: Álcool = R$ 3,769 Diesel = R$ 6,120 Elétrico = R$ 1,001 Gasolina = R$ 5,846 Óleo Combustível = R$ 6,710</v>
          </cell>
          <cell r="C10">
            <v>0</v>
          </cell>
          <cell r="D10">
            <v>0</v>
          </cell>
          <cell r="E10">
            <v>0</v>
          </cell>
          <cell r="F10">
            <v>0</v>
          </cell>
          <cell r="G10">
            <v>0</v>
          </cell>
          <cell r="H10">
            <v>0</v>
          </cell>
          <cell r="I10">
            <v>0</v>
          </cell>
        </row>
        <row r="11">
          <cell r="B11">
            <v>0</v>
          </cell>
          <cell r="C11">
            <v>0</v>
          </cell>
          <cell r="D11">
            <v>0</v>
          </cell>
        </row>
        <row r="12">
          <cell r="B12" t="str">
            <v>CUSTOS DE EQUIPAMENTOS - DER/PR - SETEMBRO/2023 - COM DESONERAÇÃO</v>
          </cell>
          <cell r="C12">
            <v>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CÓDIGO</v>
          </cell>
          <cell r="C13" t="str">
            <v>DESCRIÇÃO DO EQUIPAMENTO</v>
          </cell>
          <cell r="D13" t="str">
            <v>CT</v>
          </cell>
          <cell r="E13" t="str">
            <v>POT</v>
          </cell>
          <cell r="F13" t="str">
            <v>V.UT.</v>
          </cell>
          <cell r="G13" t="str">
            <v>H/ANO</v>
          </cell>
          <cell r="H13" t="str">
            <v>AQUISIÇÃO</v>
          </cell>
          <cell r="I13" t="str">
            <v>COEF.</v>
          </cell>
          <cell r="J13" t="str">
            <v>COMBUST.</v>
          </cell>
          <cell r="K13" t="str">
            <v>DEP.JUROS</v>
          </cell>
          <cell r="L13" t="str">
            <v>MANUT.</v>
          </cell>
          <cell r="M13" t="str">
            <v>MATERIAL</v>
          </cell>
          <cell r="N13" t="str">
            <v>M.OBRA</v>
          </cell>
          <cell r="O13" t="str">
            <v>RESID.</v>
          </cell>
          <cell r="P13" t="str">
            <v>HORA PROD.</v>
          </cell>
        </row>
        <row r="14">
          <cell r="B14">
            <v>303280</v>
          </cell>
          <cell r="C14" t="str">
            <v>Arado reversível 3 discos 28"</v>
          </cell>
          <cell r="D14" t="str">
            <v>M</v>
          </cell>
          <cell r="E14">
            <v>0</v>
          </cell>
          <cell r="F14">
            <v>8</v>
          </cell>
          <cell r="G14">
            <v>1000</v>
          </cell>
          <cell r="H14">
            <v>25800</v>
          </cell>
          <cell r="I14">
            <v>0.5</v>
          </cell>
          <cell r="J14">
            <v>0</v>
          </cell>
          <cell r="K14">
            <v>3.73</v>
          </cell>
          <cell r="L14">
            <v>1.61</v>
          </cell>
          <cell r="M14">
            <v>0</v>
          </cell>
          <cell r="N14">
            <v>0</v>
          </cell>
          <cell r="O14">
            <v>10</v>
          </cell>
          <cell r="P14">
            <v>5.34</v>
          </cell>
        </row>
        <row r="15">
          <cell r="B15">
            <v>370070</v>
          </cell>
          <cell r="C15" t="str">
            <v>Automóvel sedan pot. mín.60 HP(c/motor.)</v>
          </cell>
          <cell r="D15" t="str">
            <v>M</v>
          </cell>
          <cell r="E15">
            <v>76</v>
          </cell>
          <cell r="F15">
            <v>5</v>
          </cell>
          <cell r="G15">
            <v>2000</v>
          </cell>
          <cell r="H15">
            <v>89390</v>
          </cell>
          <cell r="I15">
            <v>0.8</v>
          </cell>
          <cell r="J15" t="str">
            <v>Álcool</v>
          </cell>
          <cell r="K15">
            <v>8.48</v>
          </cell>
          <cell r="L15">
            <v>7.15</v>
          </cell>
          <cell r="M15">
            <v>88.79</v>
          </cell>
          <cell r="N15">
            <v>28.2</v>
          </cell>
          <cell r="O15">
            <v>20</v>
          </cell>
          <cell r="P15">
            <v>132.62</v>
          </cell>
        </row>
        <row r="16">
          <cell r="B16">
            <v>370080</v>
          </cell>
          <cell r="C16" t="str">
            <v>Automóvel sedan pot. min.60 HP(s/motor.)</v>
          </cell>
          <cell r="D16" t="str">
            <v>M</v>
          </cell>
          <cell r="E16">
            <v>76</v>
          </cell>
          <cell r="F16">
            <v>5</v>
          </cell>
          <cell r="G16">
            <v>2000</v>
          </cell>
          <cell r="H16">
            <v>89390</v>
          </cell>
          <cell r="I16">
            <v>0.8</v>
          </cell>
          <cell r="J16" t="str">
            <v>Álcool</v>
          </cell>
          <cell r="K16">
            <v>8.48</v>
          </cell>
          <cell r="L16">
            <v>7.15</v>
          </cell>
          <cell r="M16">
            <v>88.79</v>
          </cell>
          <cell r="N16">
            <v>0</v>
          </cell>
          <cell r="O16">
            <v>20</v>
          </cell>
          <cell r="P16">
            <v>104.42</v>
          </cell>
        </row>
        <row r="17">
          <cell r="B17">
            <v>304100</v>
          </cell>
          <cell r="C17" t="str">
            <v>Bate estacas hidráulico 300 kg</v>
          </cell>
          <cell r="D17" t="str">
            <v>M</v>
          </cell>
          <cell r="E17">
            <v>22</v>
          </cell>
          <cell r="F17">
            <v>8</v>
          </cell>
          <cell r="G17">
            <v>1500</v>
          </cell>
          <cell r="H17">
            <v>205000</v>
          </cell>
          <cell r="I17">
            <v>0.5</v>
          </cell>
          <cell r="J17" t="str">
            <v>Diesel</v>
          </cell>
          <cell r="K17">
            <v>19.8</v>
          </cell>
          <cell r="L17">
            <v>8.5399999999999991</v>
          </cell>
          <cell r="M17">
            <v>20.190000000000001</v>
          </cell>
          <cell r="N17">
            <v>30.08</v>
          </cell>
          <cell r="O17">
            <v>10</v>
          </cell>
          <cell r="P17">
            <v>78.61</v>
          </cell>
        </row>
        <row r="18">
          <cell r="B18">
            <v>304000</v>
          </cell>
          <cell r="C18" t="str">
            <v>Bate estacas leve</v>
          </cell>
          <cell r="D18" t="str">
            <v>M</v>
          </cell>
          <cell r="E18">
            <v>0</v>
          </cell>
          <cell r="F18">
            <v>8</v>
          </cell>
          <cell r="G18">
            <v>1500</v>
          </cell>
          <cell r="H18">
            <v>14156.08</v>
          </cell>
          <cell r="I18">
            <v>0.5</v>
          </cell>
          <cell r="J18">
            <v>0</v>
          </cell>
          <cell r="K18">
            <v>1.36</v>
          </cell>
          <cell r="L18">
            <v>0.57999999999999996</v>
          </cell>
          <cell r="M18">
            <v>0</v>
          </cell>
          <cell r="N18">
            <v>30.08</v>
          </cell>
          <cell r="O18">
            <v>10</v>
          </cell>
          <cell r="P18">
            <v>32.020000000000003</v>
          </cell>
        </row>
        <row r="19">
          <cell r="B19">
            <v>363200</v>
          </cell>
          <cell r="C19" t="str">
            <v>Betoneira 600 l elétrica</v>
          </cell>
          <cell r="D19" t="str">
            <v>M</v>
          </cell>
          <cell r="E19">
            <v>8</v>
          </cell>
          <cell r="F19">
            <v>5</v>
          </cell>
          <cell r="G19">
            <v>1250</v>
          </cell>
          <cell r="H19">
            <v>40141.129999999997</v>
          </cell>
          <cell r="I19">
            <v>0.5</v>
          </cell>
          <cell r="J19" t="str">
            <v>Elétrico</v>
          </cell>
          <cell r="K19">
            <v>7.24</v>
          </cell>
          <cell r="L19">
            <v>3.21</v>
          </cell>
          <cell r="M19">
            <v>0</v>
          </cell>
          <cell r="N19">
            <v>0</v>
          </cell>
          <cell r="O19">
            <v>5</v>
          </cell>
          <cell r="P19">
            <v>10.45</v>
          </cell>
        </row>
        <row r="20">
          <cell r="B20">
            <v>373200</v>
          </cell>
          <cell r="C20" t="str">
            <v>Betoneira 600 l gasolina</v>
          </cell>
          <cell r="D20" t="str">
            <v>M</v>
          </cell>
          <cell r="E20">
            <v>13</v>
          </cell>
          <cell r="F20">
            <v>5</v>
          </cell>
          <cell r="G20">
            <v>1250</v>
          </cell>
          <cell r="H20">
            <v>39073</v>
          </cell>
          <cell r="I20">
            <v>0.5</v>
          </cell>
          <cell r="J20" t="str">
            <v>Gasolina</v>
          </cell>
          <cell r="K20">
            <v>7.04</v>
          </cell>
          <cell r="L20">
            <v>3.12</v>
          </cell>
          <cell r="M20">
            <v>18.61</v>
          </cell>
          <cell r="N20">
            <v>0</v>
          </cell>
          <cell r="O20">
            <v>5</v>
          </cell>
          <cell r="P20">
            <v>28.77</v>
          </cell>
        </row>
        <row r="21">
          <cell r="B21">
            <v>340310</v>
          </cell>
          <cell r="C21" t="str">
            <v>Bomba esgotamento 3"</v>
          </cell>
          <cell r="D21" t="str">
            <v>M</v>
          </cell>
          <cell r="E21">
            <v>27</v>
          </cell>
          <cell r="F21">
            <v>4</v>
          </cell>
          <cell r="G21">
            <v>1500</v>
          </cell>
          <cell r="H21">
            <v>39959.83</v>
          </cell>
          <cell r="I21">
            <v>0.5</v>
          </cell>
          <cell r="J21" t="str">
            <v>Diesel</v>
          </cell>
          <cell r="K21">
            <v>7.3</v>
          </cell>
          <cell r="L21">
            <v>3.32</v>
          </cell>
          <cell r="M21">
            <v>24.78</v>
          </cell>
          <cell r="N21">
            <v>0</v>
          </cell>
          <cell r="O21">
            <v>5</v>
          </cell>
          <cell r="P21">
            <v>35.4</v>
          </cell>
        </row>
        <row r="22">
          <cell r="B22">
            <v>306000</v>
          </cell>
          <cell r="C22" t="str">
            <v>Caldeira de asfalto reboc.2000 l a gasolina</v>
          </cell>
          <cell r="D22" t="str">
            <v>M</v>
          </cell>
          <cell r="E22">
            <v>10</v>
          </cell>
          <cell r="F22">
            <v>8</v>
          </cell>
          <cell r="G22">
            <v>1250</v>
          </cell>
          <cell r="H22">
            <v>74970</v>
          </cell>
          <cell r="I22">
            <v>0.5</v>
          </cell>
          <cell r="J22" t="str">
            <v>Gasolina</v>
          </cell>
          <cell r="K22">
            <v>8.69</v>
          </cell>
          <cell r="L22">
            <v>3.74</v>
          </cell>
          <cell r="M22">
            <v>14.32</v>
          </cell>
          <cell r="N22">
            <v>30.08</v>
          </cell>
          <cell r="O22">
            <v>10</v>
          </cell>
          <cell r="P22">
            <v>56.83</v>
          </cell>
        </row>
        <row r="23">
          <cell r="B23">
            <v>316060</v>
          </cell>
          <cell r="C23" t="str">
            <v>Cam. bascul. 1419 6m3 leve</v>
          </cell>
          <cell r="D23" t="str">
            <v>L</v>
          </cell>
          <cell r="E23">
            <v>190</v>
          </cell>
          <cell r="F23">
            <v>9</v>
          </cell>
          <cell r="G23">
            <v>2000</v>
          </cell>
          <cell r="H23">
            <v>748100</v>
          </cell>
          <cell r="I23">
            <v>1.1000000000000001</v>
          </cell>
          <cell r="J23" t="str">
            <v>Diesel</v>
          </cell>
          <cell r="K23">
            <v>43.99</v>
          </cell>
          <cell r="L23">
            <v>45.71</v>
          </cell>
          <cell r="M23">
            <v>126.74</v>
          </cell>
          <cell r="N23">
            <v>35.72</v>
          </cell>
          <cell r="O23">
            <v>20</v>
          </cell>
          <cell r="P23">
            <v>252.16</v>
          </cell>
        </row>
        <row r="24">
          <cell r="B24">
            <v>326060</v>
          </cell>
          <cell r="C24" t="str">
            <v>Cam. bascul. 1419-C 6m3 média</v>
          </cell>
          <cell r="D24" t="str">
            <v>M</v>
          </cell>
          <cell r="E24">
            <v>190</v>
          </cell>
          <cell r="F24">
            <v>8</v>
          </cell>
          <cell r="G24">
            <v>2000</v>
          </cell>
          <cell r="H24">
            <v>748100</v>
          </cell>
          <cell r="I24">
            <v>1.3</v>
          </cell>
          <cell r="J24" t="str">
            <v>Diesel</v>
          </cell>
          <cell r="K24">
            <v>48.18</v>
          </cell>
          <cell r="L24">
            <v>60.78</v>
          </cell>
          <cell r="M24">
            <v>126.74</v>
          </cell>
          <cell r="N24">
            <v>35.72</v>
          </cell>
          <cell r="O24">
            <v>20</v>
          </cell>
          <cell r="P24">
            <v>271.42</v>
          </cell>
        </row>
        <row r="25">
          <cell r="B25">
            <v>336060</v>
          </cell>
          <cell r="C25" t="str">
            <v>Cam. bascul. 1419-C 6m3 severa</v>
          </cell>
          <cell r="D25" t="str">
            <v>S</v>
          </cell>
          <cell r="E25">
            <v>190</v>
          </cell>
          <cell r="F25">
            <v>7</v>
          </cell>
          <cell r="G25">
            <v>2000</v>
          </cell>
          <cell r="H25">
            <v>748100</v>
          </cell>
          <cell r="I25">
            <v>1.5</v>
          </cell>
          <cell r="J25" t="str">
            <v>Diesel</v>
          </cell>
          <cell r="K25">
            <v>53.6</v>
          </cell>
          <cell r="L25">
            <v>80.150000000000006</v>
          </cell>
          <cell r="M25">
            <v>126.74</v>
          </cell>
          <cell r="N25">
            <v>35.72</v>
          </cell>
          <cell r="O25">
            <v>20</v>
          </cell>
          <cell r="P25">
            <v>296.20999999999998</v>
          </cell>
        </row>
        <row r="26">
          <cell r="B26">
            <v>313180</v>
          </cell>
          <cell r="C26" t="str">
            <v>Cam. bascul. 1635/45 12m3 leve</v>
          </cell>
          <cell r="D26" t="str">
            <v>L</v>
          </cell>
          <cell r="E26">
            <v>300</v>
          </cell>
          <cell r="F26">
            <v>9</v>
          </cell>
          <cell r="G26">
            <v>2000</v>
          </cell>
          <cell r="H26">
            <v>1004000</v>
          </cell>
          <cell r="I26">
            <v>1.1000000000000001</v>
          </cell>
          <cell r="J26" t="str">
            <v>Diesel</v>
          </cell>
          <cell r="K26">
            <v>59.04</v>
          </cell>
          <cell r="L26">
            <v>61.35</v>
          </cell>
          <cell r="M26">
            <v>200.12</v>
          </cell>
          <cell r="N26">
            <v>35.72</v>
          </cell>
          <cell r="O26">
            <v>20</v>
          </cell>
          <cell r="P26">
            <v>356.23</v>
          </cell>
        </row>
        <row r="27">
          <cell r="B27">
            <v>323180</v>
          </cell>
          <cell r="C27" t="str">
            <v>Cam. bascul. 1635/45 12m3 média</v>
          </cell>
          <cell r="D27" t="str">
            <v>M</v>
          </cell>
          <cell r="E27">
            <v>300</v>
          </cell>
          <cell r="F27">
            <v>8</v>
          </cell>
          <cell r="G27">
            <v>2000</v>
          </cell>
          <cell r="H27">
            <v>1004000</v>
          </cell>
          <cell r="I27">
            <v>1.3</v>
          </cell>
          <cell r="J27" t="str">
            <v>Diesel</v>
          </cell>
          <cell r="K27">
            <v>64.67</v>
          </cell>
          <cell r="L27">
            <v>81.569999999999993</v>
          </cell>
          <cell r="M27">
            <v>200.12</v>
          </cell>
          <cell r="N27">
            <v>35.72</v>
          </cell>
          <cell r="O27">
            <v>20</v>
          </cell>
          <cell r="P27">
            <v>382.08</v>
          </cell>
        </row>
        <row r="28">
          <cell r="B28">
            <v>333180</v>
          </cell>
          <cell r="C28" t="str">
            <v>Cam. bascul. 1635/45 12m3 severa</v>
          </cell>
          <cell r="D28" t="str">
            <v>S</v>
          </cell>
          <cell r="E28">
            <v>300</v>
          </cell>
          <cell r="F28">
            <v>7</v>
          </cell>
          <cell r="G28">
            <v>2000</v>
          </cell>
          <cell r="H28">
            <v>1004000</v>
          </cell>
          <cell r="I28">
            <v>1.5</v>
          </cell>
          <cell r="J28" t="str">
            <v>Diesel</v>
          </cell>
          <cell r="K28">
            <v>71.94</v>
          </cell>
          <cell r="L28">
            <v>107.57</v>
          </cell>
          <cell r="M28">
            <v>200.12</v>
          </cell>
          <cell r="N28">
            <v>35.72</v>
          </cell>
          <cell r="O28">
            <v>20</v>
          </cell>
          <cell r="P28">
            <v>415.35</v>
          </cell>
        </row>
        <row r="29">
          <cell r="B29">
            <v>313140</v>
          </cell>
          <cell r="C29" t="str">
            <v>Cam. bascul. 2426/48  6m3 leve</v>
          </cell>
          <cell r="D29" t="str">
            <v>L</v>
          </cell>
          <cell r="E29">
            <v>256</v>
          </cell>
          <cell r="F29">
            <v>9</v>
          </cell>
          <cell r="G29">
            <v>2000</v>
          </cell>
          <cell r="H29">
            <v>813100</v>
          </cell>
          <cell r="I29">
            <v>1.1000000000000001</v>
          </cell>
          <cell r="J29" t="str">
            <v>Diesel</v>
          </cell>
          <cell r="K29">
            <v>47.81</v>
          </cell>
          <cell r="L29">
            <v>49.68</v>
          </cell>
          <cell r="M29">
            <v>170.77</v>
          </cell>
          <cell r="N29">
            <v>35.72</v>
          </cell>
          <cell r="O29">
            <v>20</v>
          </cell>
          <cell r="P29">
            <v>303.98</v>
          </cell>
        </row>
        <row r="30">
          <cell r="B30">
            <v>323140</v>
          </cell>
          <cell r="C30" t="str">
            <v>Cam. bascul. 2426/48  6m3 média</v>
          </cell>
          <cell r="D30" t="str">
            <v>M</v>
          </cell>
          <cell r="E30">
            <v>256</v>
          </cell>
          <cell r="F30">
            <v>8</v>
          </cell>
          <cell r="G30">
            <v>2000</v>
          </cell>
          <cell r="H30">
            <v>813100</v>
          </cell>
          <cell r="I30">
            <v>1.3</v>
          </cell>
          <cell r="J30" t="str">
            <v>Diesel</v>
          </cell>
          <cell r="K30">
            <v>52.37</v>
          </cell>
          <cell r="L30">
            <v>66.06</v>
          </cell>
          <cell r="M30">
            <v>170.77</v>
          </cell>
          <cell r="N30">
            <v>35.72</v>
          </cell>
          <cell r="O30">
            <v>20</v>
          </cell>
          <cell r="P30">
            <v>324.92</v>
          </cell>
        </row>
        <row r="31">
          <cell r="B31">
            <v>333140</v>
          </cell>
          <cell r="C31" t="str">
            <v>Cam. bascul. 2426/48  6m3 severa</v>
          </cell>
          <cell r="D31" t="str">
            <v>S</v>
          </cell>
          <cell r="E31">
            <v>256</v>
          </cell>
          <cell r="F31">
            <v>7</v>
          </cell>
          <cell r="G31">
            <v>2000</v>
          </cell>
          <cell r="H31">
            <v>813100</v>
          </cell>
          <cell r="I31">
            <v>1.5</v>
          </cell>
          <cell r="J31" t="str">
            <v>Diesel</v>
          </cell>
          <cell r="K31">
            <v>58.26</v>
          </cell>
          <cell r="L31">
            <v>87.11</v>
          </cell>
          <cell r="M31">
            <v>170.77</v>
          </cell>
          <cell r="N31">
            <v>35.72</v>
          </cell>
          <cell r="O31">
            <v>20</v>
          </cell>
          <cell r="P31">
            <v>351.86</v>
          </cell>
        </row>
        <row r="32">
          <cell r="B32">
            <v>321800</v>
          </cell>
          <cell r="C32" t="str">
            <v>Cam. bascul. 2426/48  8m3 média</v>
          </cell>
          <cell r="D32" t="str">
            <v>M</v>
          </cell>
          <cell r="E32">
            <v>256</v>
          </cell>
          <cell r="F32">
            <v>8</v>
          </cell>
          <cell r="G32">
            <v>2000</v>
          </cell>
          <cell r="H32">
            <v>824400</v>
          </cell>
          <cell r="I32">
            <v>1.3</v>
          </cell>
          <cell r="J32" t="str">
            <v>Diesel</v>
          </cell>
          <cell r="K32">
            <v>53.1</v>
          </cell>
          <cell r="L32">
            <v>66.98</v>
          </cell>
          <cell r="M32">
            <v>170.77</v>
          </cell>
          <cell r="N32">
            <v>35.72</v>
          </cell>
          <cell r="O32">
            <v>20</v>
          </cell>
          <cell r="P32">
            <v>326.57</v>
          </cell>
        </row>
        <row r="33">
          <cell r="B33">
            <v>321810</v>
          </cell>
          <cell r="C33" t="str">
            <v>Cam. bascul. 2426/48  9m3 média</v>
          </cell>
          <cell r="D33" t="str">
            <v>M</v>
          </cell>
          <cell r="E33">
            <v>256</v>
          </cell>
          <cell r="F33">
            <v>8</v>
          </cell>
          <cell r="G33">
            <v>2000</v>
          </cell>
          <cell r="H33">
            <v>825870.26</v>
          </cell>
          <cell r="I33">
            <v>1.3</v>
          </cell>
          <cell r="J33" t="str">
            <v>Diesel</v>
          </cell>
          <cell r="K33">
            <v>53.19</v>
          </cell>
          <cell r="L33">
            <v>67.099999999999994</v>
          </cell>
          <cell r="M33">
            <v>170.77</v>
          </cell>
          <cell r="N33">
            <v>35.72</v>
          </cell>
          <cell r="O33">
            <v>20</v>
          </cell>
          <cell r="P33">
            <v>326.77999999999997</v>
          </cell>
        </row>
        <row r="34">
          <cell r="B34">
            <v>321820</v>
          </cell>
          <cell r="C34" t="str">
            <v>Cam. bascul. 2426/48 10m3 média</v>
          </cell>
          <cell r="D34" t="str">
            <v>M</v>
          </cell>
          <cell r="E34">
            <v>256</v>
          </cell>
          <cell r="F34">
            <v>8</v>
          </cell>
          <cell r="G34">
            <v>2000</v>
          </cell>
          <cell r="H34">
            <v>827800</v>
          </cell>
          <cell r="I34">
            <v>1.3</v>
          </cell>
          <cell r="J34" t="str">
            <v>Diesel</v>
          </cell>
          <cell r="K34">
            <v>53.32</v>
          </cell>
          <cell r="L34">
            <v>67.25</v>
          </cell>
          <cell r="M34">
            <v>170.77</v>
          </cell>
          <cell r="N34">
            <v>35.72</v>
          </cell>
          <cell r="O34">
            <v>20</v>
          </cell>
          <cell r="P34">
            <v>327.06</v>
          </cell>
        </row>
        <row r="35">
          <cell r="B35">
            <v>322140</v>
          </cell>
          <cell r="C35" t="str">
            <v>Cam. bascul. 2730/36  5m3 média</v>
          </cell>
          <cell r="D35" t="str">
            <v>M</v>
          </cell>
          <cell r="E35">
            <v>286</v>
          </cell>
          <cell r="F35">
            <v>8</v>
          </cell>
          <cell r="G35">
            <v>2000</v>
          </cell>
          <cell r="H35">
            <v>845350</v>
          </cell>
          <cell r="I35">
            <v>1.3</v>
          </cell>
          <cell r="J35" t="str">
            <v>Diesel</v>
          </cell>
          <cell r="K35">
            <v>54.45</v>
          </cell>
          <cell r="L35">
            <v>68.680000000000007</v>
          </cell>
          <cell r="M35">
            <v>190.78</v>
          </cell>
          <cell r="N35">
            <v>35.72</v>
          </cell>
          <cell r="O35">
            <v>20</v>
          </cell>
          <cell r="P35">
            <v>349.63</v>
          </cell>
        </row>
        <row r="36">
          <cell r="B36">
            <v>336090</v>
          </cell>
          <cell r="C36" t="str">
            <v>Cam. caçamba minério 10m3 severa</v>
          </cell>
          <cell r="D36" t="str">
            <v>S</v>
          </cell>
          <cell r="E36">
            <v>238</v>
          </cell>
          <cell r="F36">
            <v>7</v>
          </cell>
          <cell r="G36">
            <v>2000</v>
          </cell>
          <cell r="H36">
            <v>906000</v>
          </cell>
          <cell r="I36">
            <v>1.5</v>
          </cell>
          <cell r="J36" t="str">
            <v>Diesel</v>
          </cell>
          <cell r="K36">
            <v>64.91</v>
          </cell>
          <cell r="L36">
            <v>97.07</v>
          </cell>
          <cell r="M36">
            <v>158.76</v>
          </cell>
          <cell r="N36">
            <v>35.72</v>
          </cell>
          <cell r="O36">
            <v>20</v>
          </cell>
          <cell r="P36">
            <v>356.46</v>
          </cell>
        </row>
        <row r="37">
          <cell r="B37">
            <v>343800</v>
          </cell>
          <cell r="C37" t="str">
            <v>Cam. chassi VM-330 p/ microrevestimento</v>
          </cell>
          <cell r="D37" t="str">
            <v>M</v>
          </cell>
          <cell r="E37">
            <v>330</v>
          </cell>
          <cell r="F37">
            <v>12</v>
          </cell>
          <cell r="G37">
            <v>1500</v>
          </cell>
          <cell r="H37">
            <v>650000</v>
          </cell>
          <cell r="I37">
            <v>1.1000000000000001</v>
          </cell>
          <cell r="J37" t="str">
            <v>Diesel</v>
          </cell>
          <cell r="K37">
            <v>41.34</v>
          </cell>
          <cell r="L37">
            <v>39.72</v>
          </cell>
          <cell r="M37">
            <v>220.13</v>
          </cell>
          <cell r="N37">
            <v>35.72</v>
          </cell>
          <cell r="O37">
            <v>20</v>
          </cell>
          <cell r="P37">
            <v>336.91</v>
          </cell>
        </row>
        <row r="38">
          <cell r="B38">
            <v>346050</v>
          </cell>
          <cell r="C38" t="str">
            <v>Cam. chassi 1419</v>
          </cell>
          <cell r="D38" t="str">
            <v>M</v>
          </cell>
          <cell r="E38">
            <v>185</v>
          </cell>
          <cell r="F38">
            <v>9</v>
          </cell>
          <cell r="G38">
            <v>2000</v>
          </cell>
          <cell r="H38">
            <v>695000</v>
          </cell>
          <cell r="I38">
            <v>1.1000000000000001</v>
          </cell>
          <cell r="J38" t="str">
            <v>Diesel</v>
          </cell>
          <cell r="K38">
            <v>40.869999999999997</v>
          </cell>
          <cell r="L38">
            <v>42.47</v>
          </cell>
          <cell r="M38">
            <v>123.4</v>
          </cell>
          <cell r="N38">
            <v>35.72</v>
          </cell>
          <cell r="O38">
            <v>20</v>
          </cell>
          <cell r="P38">
            <v>242.46</v>
          </cell>
        </row>
        <row r="39">
          <cell r="B39">
            <v>342300</v>
          </cell>
          <cell r="C39" t="str">
            <v>Cam. chassi 17.230</v>
          </cell>
          <cell r="D39" t="str">
            <v>M</v>
          </cell>
          <cell r="E39">
            <v>230</v>
          </cell>
          <cell r="F39">
            <v>9</v>
          </cell>
          <cell r="G39">
            <v>2000</v>
          </cell>
          <cell r="H39">
            <v>568000</v>
          </cell>
          <cell r="I39">
            <v>1.1000000000000001</v>
          </cell>
          <cell r="J39" t="str">
            <v>Diesel</v>
          </cell>
          <cell r="K39">
            <v>33.4</v>
          </cell>
          <cell r="L39">
            <v>34.71</v>
          </cell>
          <cell r="M39">
            <v>153.41999999999999</v>
          </cell>
          <cell r="N39">
            <v>35.72</v>
          </cell>
          <cell r="O39">
            <v>20</v>
          </cell>
          <cell r="P39">
            <v>257.25</v>
          </cell>
        </row>
        <row r="40">
          <cell r="B40">
            <v>346010</v>
          </cell>
          <cell r="C40" t="str">
            <v>Cam. chassi 1726 p/ carroceria</v>
          </cell>
          <cell r="D40" t="str">
            <v>M</v>
          </cell>
          <cell r="E40">
            <v>256</v>
          </cell>
          <cell r="F40">
            <v>9</v>
          </cell>
          <cell r="G40">
            <v>2000</v>
          </cell>
          <cell r="H40">
            <v>650000</v>
          </cell>
          <cell r="I40">
            <v>1.1000000000000001</v>
          </cell>
          <cell r="J40" t="str">
            <v>Diesel</v>
          </cell>
          <cell r="K40">
            <v>38.22</v>
          </cell>
          <cell r="L40">
            <v>39.72</v>
          </cell>
          <cell r="M40">
            <v>170.77</v>
          </cell>
          <cell r="N40">
            <v>35.72</v>
          </cell>
          <cell r="O40">
            <v>20</v>
          </cell>
          <cell r="P40">
            <v>284.43</v>
          </cell>
        </row>
        <row r="41">
          <cell r="B41">
            <v>341800</v>
          </cell>
          <cell r="C41" t="str">
            <v>Cam. chassi 1726 p/ lama asfáltica</v>
          </cell>
          <cell r="D41" t="str">
            <v>M</v>
          </cell>
          <cell r="E41">
            <v>256</v>
          </cell>
          <cell r="F41">
            <v>12</v>
          </cell>
          <cell r="G41">
            <v>1500</v>
          </cell>
          <cell r="H41">
            <v>650000</v>
          </cell>
          <cell r="I41">
            <v>1.1000000000000001</v>
          </cell>
          <cell r="J41" t="str">
            <v>Diesel</v>
          </cell>
          <cell r="K41">
            <v>41.34</v>
          </cell>
          <cell r="L41">
            <v>39.72</v>
          </cell>
          <cell r="M41">
            <v>170.77</v>
          </cell>
          <cell r="N41">
            <v>35.72</v>
          </cell>
          <cell r="O41">
            <v>20</v>
          </cell>
          <cell r="P41">
            <v>287.55</v>
          </cell>
        </row>
        <row r="42">
          <cell r="B42">
            <v>326280</v>
          </cell>
          <cell r="C42" t="str">
            <v>Caminhão betoneira 8 m³</v>
          </cell>
          <cell r="D42" t="str">
            <v>M</v>
          </cell>
          <cell r="E42">
            <v>277</v>
          </cell>
          <cell r="F42">
            <v>12</v>
          </cell>
          <cell r="G42">
            <v>1500</v>
          </cell>
          <cell r="H42">
            <v>920890</v>
          </cell>
          <cell r="I42">
            <v>1.2</v>
          </cell>
          <cell r="J42" t="str">
            <v>Diesel</v>
          </cell>
          <cell r="K42">
            <v>58.58</v>
          </cell>
          <cell r="L42">
            <v>61.39</v>
          </cell>
          <cell r="M42">
            <v>184.78</v>
          </cell>
          <cell r="N42">
            <v>35.72</v>
          </cell>
          <cell r="O42">
            <v>20</v>
          </cell>
          <cell r="P42">
            <v>340.47</v>
          </cell>
        </row>
        <row r="43">
          <cell r="B43">
            <v>346020</v>
          </cell>
          <cell r="C43" t="str">
            <v>Caminhão c/ guindauto</v>
          </cell>
          <cell r="D43" t="str">
            <v>M</v>
          </cell>
          <cell r="E43">
            <v>185</v>
          </cell>
          <cell r="F43">
            <v>12</v>
          </cell>
          <cell r="G43">
            <v>1500</v>
          </cell>
          <cell r="H43">
            <v>916940</v>
          </cell>
          <cell r="I43">
            <v>1.2</v>
          </cell>
          <cell r="J43" t="str">
            <v>Diesel</v>
          </cell>
          <cell r="K43">
            <v>58.33</v>
          </cell>
          <cell r="L43">
            <v>61.12</v>
          </cell>
          <cell r="M43">
            <v>123.4</v>
          </cell>
          <cell r="N43">
            <v>35.72</v>
          </cell>
          <cell r="O43">
            <v>20</v>
          </cell>
          <cell r="P43">
            <v>278.57</v>
          </cell>
        </row>
        <row r="44">
          <cell r="B44">
            <v>346090</v>
          </cell>
          <cell r="C44" t="str">
            <v>Caminhão carroceria cabine dupla</v>
          </cell>
          <cell r="D44" t="str">
            <v>M</v>
          </cell>
          <cell r="E44">
            <v>156</v>
          </cell>
          <cell r="F44">
            <v>9</v>
          </cell>
          <cell r="G44">
            <v>2000</v>
          </cell>
          <cell r="H44">
            <v>804435</v>
          </cell>
          <cell r="I44">
            <v>1.1000000000000001</v>
          </cell>
          <cell r="J44" t="str">
            <v>Diesel</v>
          </cell>
          <cell r="K44">
            <v>47.3</v>
          </cell>
          <cell r="L44">
            <v>49.15</v>
          </cell>
          <cell r="M44">
            <v>104.06</v>
          </cell>
          <cell r="N44">
            <v>30.08</v>
          </cell>
          <cell r="O44">
            <v>20</v>
          </cell>
          <cell r="P44">
            <v>230.59</v>
          </cell>
        </row>
        <row r="45">
          <cell r="B45">
            <v>346000</v>
          </cell>
          <cell r="C45" t="str">
            <v>Caminhão carroceria 1419 14 t</v>
          </cell>
          <cell r="D45" t="str">
            <v>M</v>
          </cell>
          <cell r="E45">
            <v>185</v>
          </cell>
          <cell r="F45">
            <v>9</v>
          </cell>
          <cell r="G45">
            <v>2000</v>
          </cell>
          <cell r="H45">
            <v>725345</v>
          </cell>
          <cell r="I45">
            <v>1.1000000000000001</v>
          </cell>
          <cell r="J45" t="str">
            <v>Diesel</v>
          </cell>
          <cell r="K45">
            <v>42.65</v>
          </cell>
          <cell r="L45">
            <v>44.32</v>
          </cell>
          <cell r="M45">
            <v>123.4</v>
          </cell>
          <cell r="N45">
            <v>35.72</v>
          </cell>
          <cell r="O45">
            <v>20</v>
          </cell>
          <cell r="P45">
            <v>246.09</v>
          </cell>
        </row>
        <row r="46">
          <cell r="B46">
            <v>346080</v>
          </cell>
          <cell r="C46" t="str">
            <v>Caminhão carroceria 815/37 6 t</v>
          </cell>
          <cell r="D46" t="str">
            <v>M</v>
          </cell>
          <cell r="E46">
            <v>156</v>
          </cell>
          <cell r="F46">
            <v>9</v>
          </cell>
          <cell r="G46">
            <v>2000</v>
          </cell>
          <cell r="H46">
            <v>515935</v>
          </cell>
          <cell r="I46">
            <v>1.1000000000000001</v>
          </cell>
          <cell r="J46" t="str">
            <v>Diesel</v>
          </cell>
          <cell r="K46">
            <v>30.34</v>
          </cell>
          <cell r="L46">
            <v>31.52</v>
          </cell>
          <cell r="M46">
            <v>104.06</v>
          </cell>
          <cell r="N46">
            <v>30.08</v>
          </cell>
          <cell r="O46">
            <v>20</v>
          </cell>
          <cell r="P46">
            <v>196</v>
          </cell>
        </row>
        <row r="47">
          <cell r="B47">
            <v>346220</v>
          </cell>
          <cell r="C47" t="str">
            <v>Caminhão com guindaste com cesto</v>
          </cell>
          <cell r="D47" t="str">
            <v>M</v>
          </cell>
          <cell r="E47">
            <v>185</v>
          </cell>
          <cell r="F47">
            <v>12</v>
          </cell>
          <cell r="G47">
            <v>1500</v>
          </cell>
          <cell r="H47">
            <v>1021940</v>
          </cell>
          <cell r="I47">
            <v>1.2</v>
          </cell>
          <cell r="J47" t="str">
            <v>Diesel</v>
          </cell>
          <cell r="K47">
            <v>65.010000000000005</v>
          </cell>
          <cell r="L47">
            <v>68.12</v>
          </cell>
          <cell r="M47">
            <v>169.83</v>
          </cell>
          <cell r="N47">
            <v>35.72</v>
          </cell>
          <cell r="O47">
            <v>20</v>
          </cell>
          <cell r="P47">
            <v>338.68</v>
          </cell>
        </row>
        <row r="48">
          <cell r="B48">
            <v>346030</v>
          </cell>
          <cell r="C48" t="str">
            <v>Caminhão comboio abastecedor</v>
          </cell>
          <cell r="D48" t="str">
            <v>M</v>
          </cell>
          <cell r="E48">
            <v>185</v>
          </cell>
          <cell r="F48">
            <v>9</v>
          </cell>
          <cell r="G48">
            <v>2000</v>
          </cell>
          <cell r="H48">
            <v>872500</v>
          </cell>
          <cell r="I48">
            <v>1.1000000000000001</v>
          </cell>
          <cell r="J48" t="str">
            <v>Diesel</v>
          </cell>
          <cell r="K48">
            <v>51.31</v>
          </cell>
          <cell r="L48">
            <v>53.31</v>
          </cell>
          <cell r="M48">
            <v>123.4</v>
          </cell>
          <cell r="N48">
            <v>30.08</v>
          </cell>
          <cell r="O48">
            <v>20</v>
          </cell>
          <cell r="P48">
            <v>258.10000000000002</v>
          </cell>
        </row>
        <row r="49">
          <cell r="B49">
            <v>346060</v>
          </cell>
          <cell r="C49" t="str">
            <v>Caminhão irrigador 6000 l</v>
          </cell>
          <cell r="D49" t="str">
            <v>M</v>
          </cell>
          <cell r="E49">
            <v>185</v>
          </cell>
          <cell r="F49">
            <v>9</v>
          </cell>
          <cell r="G49">
            <v>2000</v>
          </cell>
          <cell r="H49">
            <v>815000</v>
          </cell>
          <cell r="I49">
            <v>1.2</v>
          </cell>
          <cell r="J49" t="str">
            <v>Diesel</v>
          </cell>
          <cell r="K49">
            <v>47.92</v>
          </cell>
          <cell r="L49">
            <v>54.33</v>
          </cell>
          <cell r="M49">
            <v>123.4</v>
          </cell>
          <cell r="N49">
            <v>30.08</v>
          </cell>
          <cell r="O49">
            <v>20</v>
          </cell>
          <cell r="P49">
            <v>255.73</v>
          </cell>
        </row>
        <row r="50">
          <cell r="B50">
            <v>346070</v>
          </cell>
          <cell r="C50" t="str">
            <v>Caminhão pipa 6000 l</v>
          </cell>
          <cell r="D50" t="str">
            <v>M</v>
          </cell>
          <cell r="E50">
            <v>185</v>
          </cell>
          <cell r="F50">
            <v>9</v>
          </cell>
          <cell r="G50">
            <v>2000</v>
          </cell>
          <cell r="H50">
            <v>810000</v>
          </cell>
          <cell r="I50">
            <v>1.1000000000000001</v>
          </cell>
          <cell r="J50" t="str">
            <v>Diesel</v>
          </cell>
          <cell r="K50">
            <v>47.63</v>
          </cell>
          <cell r="L50">
            <v>49.5</v>
          </cell>
          <cell r="M50">
            <v>123.4</v>
          </cell>
          <cell r="N50">
            <v>30.08</v>
          </cell>
          <cell r="O50">
            <v>20</v>
          </cell>
          <cell r="P50">
            <v>250.61</v>
          </cell>
        </row>
        <row r="51">
          <cell r="B51">
            <v>300110</v>
          </cell>
          <cell r="C51" t="str">
            <v>Caminhão transp. material asfáltico</v>
          </cell>
          <cell r="D51" t="str">
            <v>M</v>
          </cell>
          <cell r="E51">
            <v>420</v>
          </cell>
          <cell r="F51">
            <v>6</v>
          </cell>
          <cell r="G51">
            <v>2000</v>
          </cell>
          <cell r="H51">
            <v>1298219.32</v>
          </cell>
          <cell r="I51">
            <v>1.1000000000000001</v>
          </cell>
          <cell r="J51" t="str">
            <v>Diesel</v>
          </cell>
          <cell r="K51">
            <v>105.6</v>
          </cell>
          <cell r="L51">
            <v>119</v>
          </cell>
          <cell r="M51">
            <v>280.17</v>
          </cell>
          <cell r="N51">
            <v>82.73</v>
          </cell>
          <cell r="O51">
            <v>20</v>
          </cell>
          <cell r="P51">
            <v>587.5</v>
          </cell>
        </row>
        <row r="52">
          <cell r="B52">
            <v>370100</v>
          </cell>
          <cell r="C52" t="str">
            <v>Caminhonete cabine dupla 4x4 pot. mín.120 HP( c/motor.)</v>
          </cell>
          <cell r="D52" t="str">
            <v>M</v>
          </cell>
          <cell r="E52">
            <v>150</v>
          </cell>
          <cell r="F52">
            <v>6</v>
          </cell>
          <cell r="G52">
            <v>2000</v>
          </cell>
          <cell r="H52">
            <v>251126.66</v>
          </cell>
          <cell r="I52">
            <v>0.8</v>
          </cell>
          <cell r="J52" t="str">
            <v>Diesel</v>
          </cell>
          <cell r="K52">
            <v>20.420000000000002</v>
          </cell>
          <cell r="L52">
            <v>16.739999999999998</v>
          </cell>
          <cell r="M52">
            <v>100.06</v>
          </cell>
          <cell r="N52">
            <v>28.2</v>
          </cell>
          <cell r="O52">
            <v>20</v>
          </cell>
          <cell r="P52">
            <v>165.42</v>
          </cell>
        </row>
        <row r="53">
          <cell r="B53">
            <v>370140</v>
          </cell>
          <cell r="C53" t="str">
            <v>Caminhonete cabine dupla 4x4 pot. mín.120 HP( s/motor.)</v>
          </cell>
          <cell r="D53" t="str">
            <v>M</v>
          </cell>
          <cell r="E53">
            <v>150</v>
          </cell>
          <cell r="F53">
            <v>6</v>
          </cell>
          <cell r="G53">
            <v>2000</v>
          </cell>
          <cell r="H53">
            <v>251126.66</v>
          </cell>
          <cell r="I53">
            <v>0.8</v>
          </cell>
          <cell r="J53" t="str">
            <v>Diesel</v>
          </cell>
          <cell r="K53">
            <v>20.420000000000002</v>
          </cell>
          <cell r="L53">
            <v>16.739999999999998</v>
          </cell>
          <cell r="M53">
            <v>100.06</v>
          </cell>
          <cell r="N53">
            <v>0</v>
          </cell>
          <cell r="O53">
            <v>20</v>
          </cell>
          <cell r="P53">
            <v>137.22</v>
          </cell>
        </row>
        <row r="54">
          <cell r="B54">
            <v>320550</v>
          </cell>
          <cell r="C54" t="str">
            <v>Carreg. frontal pneus L 60-F média</v>
          </cell>
          <cell r="D54" t="str">
            <v>M</v>
          </cell>
          <cell r="E54">
            <v>155</v>
          </cell>
          <cell r="F54">
            <v>7</v>
          </cell>
          <cell r="G54">
            <v>1500</v>
          </cell>
          <cell r="H54">
            <v>812000</v>
          </cell>
          <cell r="I54">
            <v>0.7</v>
          </cell>
          <cell r="J54" t="str">
            <v>Diesel</v>
          </cell>
          <cell r="K54">
            <v>77.569999999999993</v>
          </cell>
          <cell r="L54">
            <v>54.13</v>
          </cell>
          <cell r="M54">
            <v>142.29</v>
          </cell>
          <cell r="N54">
            <v>35.72</v>
          </cell>
          <cell r="O54">
            <v>20</v>
          </cell>
          <cell r="P54">
            <v>309.70999999999998</v>
          </cell>
        </row>
        <row r="55">
          <cell r="B55">
            <v>319300</v>
          </cell>
          <cell r="C55" t="str">
            <v>Carreg. frontal pneus 924-K leve</v>
          </cell>
          <cell r="D55" t="str">
            <v>L</v>
          </cell>
          <cell r="E55">
            <v>138</v>
          </cell>
          <cell r="F55">
            <v>8</v>
          </cell>
          <cell r="G55">
            <v>1500</v>
          </cell>
          <cell r="H55">
            <v>875000</v>
          </cell>
          <cell r="I55">
            <v>0.9</v>
          </cell>
          <cell r="J55" t="str">
            <v>Diesel</v>
          </cell>
          <cell r="K55">
            <v>75.150000000000006</v>
          </cell>
          <cell r="L55">
            <v>65.62</v>
          </cell>
          <cell r="M55">
            <v>126.68</v>
          </cell>
          <cell r="N55">
            <v>35.72</v>
          </cell>
          <cell r="O55">
            <v>20</v>
          </cell>
          <cell r="P55">
            <v>303.17</v>
          </cell>
        </row>
        <row r="56">
          <cell r="B56">
            <v>329300</v>
          </cell>
          <cell r="C56" t="str">
            <v>Carreg. frontal pneus 924-K média</v>
          </cell>
          <cell r="D56" t="str">
            <v>M</v>
          </cell>
          <cell r="E56">
            <v>138</v>
          </cell>
          <cell r="F56">
            <v>7</v>
          </cell>
          <cell r="G56">
            <v>1500</v>
          </cell>
          <cell r="H56">
            <v>875000</v>
          </cell>
          <cell r="I56">
            <v>1.1000000000000001</v>
          </cell>
          <cell r="J56" t="str">
            <v>Diesel</v>
          </cell>
          <cell r="K56">
            <v>83.59</v>
          </cell>
          <cell r="L56">
            <v>91.66</v>
          </cell>
          <cell r="M56">
            <v>126.68</v>
          </cell>
          <cell r="N56">
            <v>35.72</v>
          </cell>
          <cell r="O56">
            <v>20</v>
          </cell>
          <cell r="P56">
            <v>337.65</v>
          </cell>
        </row>
        <row r="57">
          <cell r="B57">
            <v>339300</v>
          </cell>
          <cell r="C57" t="str">
            <v>Carreg. frontal pneus 924-K severa</v>
          </cell>
          <cell r="D57" t="str">
            <v>S</v>
          </cell>
          <cell r="E57">
            <v>138</v>
          </cell>
          <cell r="F57">
            <v>6</v>
          </cell>
          <cell r="G57">
            <v>1500</v>
          </cell>
          <cell r="H57">
            <v>875000</v>
          </cell>
          <cell r="I57">
            <v>1.45</v>
          </cell>
          <cell r="J57" t="str">
            <v>Diesel</v>
          </cell>
          <cell r="K57">
            <v>94.9</v>
          </cell>
          <cell r="L57">
            <v>140.97</v>
          </cell>
          <cell r="M57">
            <v>126.68</v>
          </cell>
          <cell r="N57">
            <v>35.72</v>
          </cell>
          <cell r="O57">
            <v>20</v>
          </cell>
          <cell r="P57">
            <v>398.27</v>
          </cell>
        </row>
        <row r="58">
          <cell r="B58">
            <v>319660</v>
          </cell>
          <cell r="C58" t="str">
            <v>Carreg. frontal pneus 950-H leve</v>
          </cell>
          <cell r="D58" t="str">
            <v>L</v>
          </cell>
          <cell r="E58">
            <v>216</v>
          </cell>
          <cell r="F58">
            <v>8</v>
          </cell>
          <cell r="G58">
            <v>1500</v>
          </cell>
          <cell r="H58">
            <v>1800000</v>
          </cell>
          <cell r="I58">
            <v>0.85</v>
          </cell>
          <cell r="J58" t="str">
            <v>Diesel</v>
          </cell>
          <cell r="K58">
            <v>154.59</v>
          </cell>
          <cell r="L58">
            <v>127.5</v>
          </cell>
          <cell r="M58">
            <v>198.28</v>
          </cell>
          <cell r="N58">
            <v>35.72</v>
          </cell>
          <cell r="O58">
            <v>20</v>
          </cell>
          <cell r="P58">
            <v>516.09</v>
          </cell>
        </row>
        <row r="59">
          <cell r="B59">
            <v>329660</v>
          </cell>
          <cell r="C59" t="str">
            <v>Carreg. frontal pneus 950-H média</v>
          </cell>
          <cell r="D59" t="str">
            <v>M</v>
          </cell>
          <cell r="E59">
            <v>216</v>
          </cell>
          <cell r="F59">
            <v>7</v>
          </cell>
          <cell r="G59">
            <v>1500</v>
          </cell>
          <cell r="H59">
            <v>1800000</v>
          </cell>
          <cell r="I59">
            <v>0.95</v>
          </cell>
          <cell r="J59" t="str">
            <v>Diesel</v>
          </cell>
          <cell r="K59">
            <v>171.96</v>
          </cell>
          <cell r="L59">
            <v>162.85</v>
          </cell>
          <cell r="M59">
            <v>198.28</v>
          </cell>
          <cell r="N59">
            <v>35.72</v>
          </cell>
          <cell r="O59">
            <v>20</v>
          </cell>
          <cell r="P59">
            <v>568.80999999999995</v>
          </cell>
        </row>
        <row r="60">
          <cell r="B60">
            <v>339660</v>
          </cell>
          <cell r="C60" t="str">
            <v>Carreg. frontal pneus 950-H severa</v>
          </cell>
          <cell r="D60" t="str">
            <v>S</v>
          </cell>
          <cell r="E60">
            <v>216</v>
          </cell>
          <cell r="F60">
            <v>6</v>
          </cell>
          <cell r="G60">
            <v>1500</v>
          </cell>
          <cell r="H60">
            <v>1800000</v>
          </cell>
          <cell r="I60">
            <v>1.25</v>
          </cell>
          <cell r="J60" t="str">
            <v>Diesel</v>
          </cell>
          <cell r="K60">
            <v>195.22</v>
          </cell>
          <cell r="L60">
            <v>250</v>
          </cell>
          <cell r="M60">
            <v>198.28</v>
          </cell>
          <cell r="N60">
            <v>35.72</v>
          </cell>
          <cell r="O60">
            <v>20</v>
          </cell>
          <cell r="P60">
            <v>679.22</v>
          </cell>
        </row>
        <row r="61">
          <cell r="B61">
            <v>306010</v>
          </cell>
          <cell r="C61" t="str">
            <v>Carreta de perfuração</v>
          </cell>
          <cell r="D61" t="str">
            <v>M</v>
          </cell>
          <cell r="E61">
            <v>0</v>
          </cell>
          <cell r="F61">
            <v>4</v>
          </cell>
          <cell r="G61">
            <v>2000</v>
          </cell>
          <cell r="H61">
            <v>1685000</v>
          </cell>
          <cell r="I61">
            <v>0.5</v>
          </cell>
          <cell r="J61">
            <v>0</v>
          </cell>
          <cell r="K61">
            <v>230.98</v>
          </cell>
          <cell r="L61">
            <v>105.31</v>
          </cell>
          <cell r="M61">
            <v>0</v>
          </cell>
          <cell r="N61">
            <v>51.39</v>
          </cell>
          <cell r="O61">
            <v>5</v>
          </cell>
          <cell r="P61">
            <v>387.68</v>
          </cell>
        </row>
        <row r="62">
          <cell r="B62">
            <v>301800</v>
          </cell>
          <cell r="C62" t="str">
            <v>Carrinho de concretagem 80 l</v>
          </cell>
          <cell r="D62" t="str">
            <v>M</v>
          </cell>
          <cell r="E62">
            <v>0</v>
          </cell>
          <cell r="F62">
            <v>3</v>
          </cell>
          <cell r="G62">
            <v>1000</v>
          </cell>
          <cell r="H62">
            <v>508.36</v>
          </cell>
          <cell r="I62">
            <v>0.5</v>
          </cell>
          <cell r="J62">
            <v>0</v>
          </cell>
          <cell r="K62">
            <v>0.19</v>
          </cell>
          <cell r="L62">
            <v>0.08</v>
          </cell>
          <cell r="M62">
            <v>0</v>
          </cell>
          <cell r="N62">
            <v>0</v>
          </cell>
          <cell r="O62">
            <v>0</v>
          </cell>
          <cell r="P62">
            <v>0.27</v>
          </cell>
        </row>
        <row r="63">
          <cell r="B63">
            <v>310030</v>
          </cell>
          <cell r="C63" t="str">
            <v>Central dosadora de concreto capac. 30 m3/h</v>
          </cell>
          <cell r="D63" t="str">
            <v>M</v>
          </cell>
          <cell r="E63">
            <v>0</v>
          </cell>
          <cell r="F63">
            <v>8</v>
          </cell>
          <cell r="G63">
            <v>1500</v>
          </cell>
          <cell r="H63">
            <v>230000</v>
          </cell>
          <cell r="I63">
            <v>0.9</v>
          </cell>
          <cell r="J63" t="str">
            <v>Elétrico</v>
          </cell>
          <cell r="K63">
            <v>22.22</v>
          </cell>
          <cell r="L63">
            <v>17.25</v>
          </cell>
          <cell r="M63">
            <v>0</v>
          </cell>
          <cell r="N63">
            <v>73.94</v>
          </cell>
          <cell r="O63">
            <v>10</v>
          </cell>
          <cell r="P63">
            <v>113.41</v>
          </cell>
        </row>
        <row r="64">
          <cell r="B64">
            <v>300125</v>
          </cell>
          <cell r="C64" t="str">
            <v>Central dosadora de Concreto capacidade 150m³/h - Dosadora e misturadora</v>
          </cell>
          <cell r="D64" t="str">
            <v>M</v>
          </cell>
          <cell r="E64">
            <v>380</v>
          </cell>
          <cell r="F64">
            <v>7</v>
          </cell>
          <cell r="G64">
            <v>2000</v>
          </cell>
          <cell r="H64">
            <v>1627400</v>
          </cell>
          <cell r="I64">
            <v>0.7</v>
          </cell>
          <cell r="J64" t="str">
            <v>Elétrico</v>
          </cell>
          <cell r="K64">
            <v>116.6</v>
          </cell>
          <cell r="L64">
            <v>81.37</v>
          </cell>
          <cell r="M64">
            <v>380.38</v>
          </cell>
          <cell r="N64">
            <v>140.36000000000001</v>
          </cell>
          <cell r="O64">
            <v>20</v>
          </cell>
          <cell r="P64">
            <v>718.71</v>
          </cell>
        </row>
        <row r="65">
          <cell r="B65">
            <v>340200</v>
          </cell>
          <cell r="C65" t="str">
            <v>Compactador manual solos gasolina</v>
          </cell>
          <cell r="D65" t="str">
            <v>M</v>
          </cell>
          <cell r="E65">
            <v>6</v>
          </cell>
          <cell r="F65">
            <v>4</v>
          </cell>
          <cell r="G65">
            <v>1750</v>
          </cell>
          <cell r="H65">
            <v>8732.1299999999992</v>
          </cell>
          <cell r="I65">
            <v>0.5</v>
          </cell>
          <cell r="J65" t="str">
            <v>Gasolina</v>
          </cell>
          <cell r="K65">
            <v>1.36</v>
          </cell>
          <cell r="L65">
            <v>0.62</v>
          </cell>
          <cell r="M65">
            <v>8.59</v>
          </cell>
          <cell r="N65">
            <v>28.2</v>
          </cell>
          <cell r="O65">
            <v>5</v>
          </cell>
          <cell r="P65">
            <v>38.770000000000003</v>
          </cell>
        </row>
        <row r="66">
          <cell r="B66">
            <v>340800</v>
          </cell>
          <cell r="C66" t="str">
            <v>Compressor de ar 175 pcm</v>
          </cell>
          <cell r="D66" t="str">
            <v>M</v>
          </cell>
          <cell r="E66">
            <v>44</v>
          </cell>
          <cell r="F66">
            <v>8</v>
          </cell>
          <cell r="G66">
            <v>1666</v>
          </cell>
          <cell r="H66">
            <v>171950</v>
          </cell>
          <cell r="I66">
            <v>0.8</v>
          </cell>
          <cell r="J66" t="str">
            <v>Diesel</v>
          </cell>
          <cell r="K66">
            <v>14.95</v>
          </cell>
          <cell r="L66">
            <v>10.32</v>
          </cell>
          <cell r="M66">
            <v>40.39</v>
          </cell>
          <cell r="N66">
            <v>0</v>
          </cell>
          <cell r="O66">
            <v>10</v>
          </cell>
          <cell r="P66">
            <v>65.66</v>
          </cell>
        </row>
        <row r="67">
          <cell r="B67">
            <v>341200</v>
          </cell>
          <cell r="C67" t="str">
            <v>Compressor de ar 293 pcm</v>
          </cell>
          <cell r="D67" t="str">
            <v>M</v>
          </cell>
          <cell r="E67">
            <v>82</v>
          </cell>
          <cell r="F67">
            <v>8</v>
          </cell>
          <cell r="G67">
            <v>1666</v>
          </cell>
          <cell r="H67">
            <v>227900</v>
          </cell>
          <cell r="I67">
            <v>0.8</v>
          </cell>
          <cell r="J67" t="str">
            <v>Diesel</v>
          </cell>
          <cell r="K67">
            <v>19.82</v>
          </cell>
          <cell r="L67">
            <v>13.67</v>
          </cell>
          <cell r="M67">
            <v>75.27</v>
          </cell>
          <cell r="N67">
            <v>0</v>
          </cell>
          <cell r="O67">
            <v>10</v>
          </cell>
          <cell r="P67">
            <v>108.76</v>
          </cell>
        </row>
        <row r="68">
          <cell r="B68">
            <v>347000</v>
          </cell>
          <cell r="C68" t="str">
            <v>Compressor de ar 748 pcm</v>
          </cell>
          <cell r="D68" t="str">
            <v>M</v>
          </cell>
          <cell r="E68">
            <v>215</v>
          </cell>
          <cell r="F68">
            <v>8</v>
          </cell>
          <cell r="G68">
            <v>1666</v>
          </cell>
          <cell r="H68">
            <v>600000</v>
          </cell>
          <cell r="I68">
            <v>0.8</v>
          </cell>
          <cell r="J68" t="str">
            <v>Diesel</v>
          </cell>
          <cell r="K68">
            <v>52.19</v>
          </cell>
          <cell r="L68">
            <v>36.01</v>
          </cell>
          <cell r="M68">
            <v>197.37</v>
          </cell>
          <cell r="N68">
            <v>0</v>
          </cell>
          <cell r="O68">
            <v>10</v>
          </cell>
          <cell r="P68">
            <v>285.57</v>
          </cell>
        </row>
        <row r="69">
          <cell r="B69">
            <v>300510</v>
          </cell>
          <cell r="C69" t="str">
            <v>Conj. britagem completo 80 m3/h</v>
          </cell>
          <cell r="D69" t="str">
            <v>M</v>
          </cell>
          <cell r="E69">
            <v>0</v>
          </cell>
          <cell r="F69">
            <v>10</v>
          </cell>
          <cell r="G69">
            <v>1500</v>
          </cell>
          <cell r="H69">
            <v>4534210</v>
          </cell>
          <cell r="I69">
            <v>0.9</v>
          </cell>
          <cell r="J69">
            <v>0</v>
          </cell>
          <cell r="K69">
            <v>369.63</v>
          </cell>
          <cell r="L69">
            <v>272.05</v>
          </cell>
          <cell r="M69">
            <v>0</v>
          </cell>
          <cell r="N69">
            <v>91.5</v>
          </cell>
          <cell r="O69">
            <v>10</v>
          </cell>
          <cell r="P69">
            <v>733.18</v>
          </cell>
        </row>
        <row r="70">
          <cell r="B70">
            <v>300130</v>
          </cell>
          <cell r="C70" t="str">
            <v>Distr. agregados rebocável 1,3 m3</v>
          </cell>
          <cell r="D70" t="str">
            <v>M</v>
          </cell>
          <cell r="E70">
            <v>0</v>
          </cell>
          <cell r="F70">
            <v>6</v>
          </cell>
          <cell r="G70">
            <v>1500</v>
          </cell>
          <cell r="H70">
            <v>65200</v>
          </cell>
          <cell r="I70">
            <v>0.5</v>
          </cell>
          <cell r="J70">
            <v>0</v>
          </cell>
          <cell r="K70">
            <v>8.39</v>
          </cell>
          <cell r="L70">
            <v>3.62</v>
          </cell>
          <cell r="M70">
            <v>0</v>
          </cell>
          <cell r="N70">
            <v>0</v>
          </cell>
          <cell r="O70">
            <v>5</v>
          </cell>
          <cell r="P70">
            <v>12.01</v>
          </cell>
        </row>
        <row r="71">
          <cell r="B71">
            <v>340320</v>
          </cell>
          <cell r="C71" t="str">
            <v>Distr. agregados rebocável 9 m³</v>
          </cell>
          <cell r="D71" t="str">
            <v>M</v>
          </cell>
          <cell r="E71">
            <v>0</v>
          </cell>
          <cell r="F71">
            <v>6</v>
          </cell>
          <cell r="G71">
            <v>1500</v>
          </cell>
          <cell r="H71">
            <v>691955</v>
          </cell>
          <cell r="I71">
            <v>0.5</v>
          </cell>
          <cell r="J71">
            <v>0</v>
          </cell>
          <cell r="K71">
            <v>89.12</v>
          </cell>
          <cell r="L71">
            <v>38.44</v>
          </cell>
          <cell r="M71">
            <v>0</v>
          </cell>
          <cell r="N71">
            <v>35.72</v>
          </cell>
          <cell r="O71">
            <v>5</v>
          </cell>
          <cell r="P71">
            <v>163.28</v>
          </cell>
        </row>
        <row r="72">
          <cell r="B72">
            <v>300800</v>
          </cell>
          <cell r="C72" t="str">
            <v>Enxada rotativa rebocável</v>
          </cell>
          <cell r="D72" t="str">
            <v>M</v>
          </cell>
          <cell r="E72">
            <v>0</v>
          </cell>
          <cell r="F72">
            <v>8</v>
          </cell>
          <cell r="G72">
            <v>1000</v>
          </cell>
          <cell r="H72">
            <v>29900</v>
          </cell>
          <cell r="I72">
            <v>0.5</v>
          </cell>
          <cell r="J72">
            <v>0</v>
          </cell>
          <cell r="K72">
            <v>4.57</v>
          </cell>
          <cell r="L72">
            <v>1.86</v>
          </cell>
          <cell r="M72">
            <v>0</v>
          </cell>
          <cell r="N72">
            <v>0</v>
          </cell>
          <cell r="O72">
            <v>5</v>
          </cell>
          <cell r="P72">
            <v>6.43</v>
          </cell>
        </row>
        <row r="73">
          <cell r="B73">
            <v>370400</v>
          </cell>
          <cell r="C73" t="str">
            <v>Equipamento aplicação termoplástico Spray/ Extrusão</v>
          </cell>
          <cell r="D73" t="str">
            <v>M</v>
          </cell>
          <cell r="E73">
            <v>0</v>
          </cell>
          <cell r="F73">
            <v>6</v>
          </cell>
          <cell r="G73">
            <v>2000</v>
          </cell>
          <cell r="H73">
            <v>1250000</v>
          </cell>
          <cell r="I73">
            <v>0.5</v>
          </cell>
          <cell r="J73">
            <v>0</v>
          </cell>
          <cell r="K73">
            <v>114.39</v>
          </cell>
          <cell r="L73">
            <v>52.08</v>
          </cell>
          <cell r="M73">
            <v>0</v>
          </cell>
          <cell r="N73">
            <v>35.72</v>
          </cell>
          <cell r="O73">
            <v>10</v>
          </cell>
          <cell r="P73">
            <v>202.19</v>
          </cell>
        </row>
        <row r="74">
          <cell r="B74">
            <v>370700</v>
          </cell>
          <cell r="C74" t="str">
            <v>Equipamento demarcação faixa a frio</v>
          </cell>
          <cell r="D74" t="str">
            <v>M</v>
          </cell>
          <cell r="E74">
            <v>0</v>
          </cell>
          <cell r="F74">
            <v>6</v>
          </cell>
          <cell r="G74">
            <v>2000</v>
          </cell>
          <cell r="H74">
            <v>695000</v>
          </cell>
          <cell r="I74">
            <v>0.5</v>
          </cell>
          <cell r="J74">
            <v>0</v>
          </cell>
          <cell r="K74">
            <v>63.6</v>
          </cell>
          <cell r="L74">
            <v>28.95</v>
          </cell>
          <cell r="M74">
            <v>0</v>
          </cell>
          <cell r="N74">
            <v>35.72</v>
          </cell>
          <cell r="O74">
            <v>10</v>
          </cell>
          <cell r="P74">
            <v>128.27000000000001</v>
          </cell>
        </row>
        <row r="75">
          <cell r="B75">
            <v>316000</v>
          </cell>
          <cell r="C75" t="str">
            <v>Equipamento p/ hidrossemeadura</v>
          </cell>
          <cell r="D75" t="str">
            <v>M</v>
          </cell>
          <cell r="E75">
            <v>33</v>
          </cell>
          <cell r="F75">
            <v>7</v>
          </cell>
          <cell r="G75">
            <v>2000</v>
          </cell>
          <cell r="H75">
            <v>135000</v>
          </cell>
          <cell r="I75">
            <v>0.8</v>
          </cell>
          <cell r="J75" t="str">
            <v>Diesel</v>
          </cell>
          <cell r="K75">
            <v>10.88</v>
          </cell>
          <cell r="L75">
            <v>7.71</v>
          </cell>
          <cell r="M75">
            <v>30.29</v>
          </cell>
          <cell r="N75">
            <v>0</v>
          </cell>
          <cell r="O75">
            <v>10</v>
          </cell>
          <cell r="P75">
            <v>48.88</v>
          </cell>
        </row>
        <row r="76">
          <cell r="B76">
            <v>370150</v>
          </cell>
          <cell r="C76" t="str">
            <v>Equipamento para lama asfáltica LA-6</v>
          </cell>
          <cell r="D76" t="str">
            <v>M</v>
          </cell>
          <cell r="E76">
            <v>65</v>
          </cell>
          <cell r="F76">
            <v>8</v>
          </cell>
          <cell r="G76">
            <v>1500</v>
          </cell>
          <cell r="H76">
            <v>932139</v>
          </cell>
          <cell r="I76">
            <v>0.9</v>
          </cell>
          <cell r="J76" t="str">
            <v>Gasolina</v>
          </cell>
          <cell r="K76">
            <v>90.06</v>
          </cell>
          <cell r="L76">
            <v>69.91</v>
          </cell>
          <cell r="M76">
            <v>93.09</v>
          </cell>
          <cell r="N76">
            <v>0</v>
          </cell>
          <cell r="O76">
            <v>10</v>
          </cell>
          <cell r="P76">
            <v>253.06</v>
          </cell>
        </row>
        <row r="77">
          <cell r="B77">
            <v>370600</v>
          </cell>
          <cell r="C77" t="str">
            <v>Equipamento p/fusão e aplicação manual de termoplástico</v>
          </cell>
          <cell r="D77" t="str">
            <v>M</v>
          </cell>
          <cell r="E77">
            <v>23</v>
          </cell>
          <cell r="F77">
            <v>6</v>
          </cell>
          <cell r="G77">
            <v>2000</v>
          </cell>
          <cell r="H77">
            <v>250000</v>
          </cell>
          <cell r="I77">
            <v>0.5</v>
          </cell>
          <cell r="J77" t="str">
            <v>Diesel</v>
          </cell>
          <cell r="K77">
            <v>22.87</v>
          </cell>
          <cell r="L77">
            <v>10.41</v>
          </cell>
          <cell r="M77">
            <v>21.11</v>
          </cell>
          <cell r="N77">
            <v>35.72</v>
          </cell>
          <cell r="O77">
            <v>10</v>
          </cell>
          <cell r="P77">
            <v>90.11</v>
          </cell>
        </row>
        <row r="78">
          <cell r="B78">
            <v>311500</v>
          </cell>
          <cell r="C78" t="str">
            <v>Escav. hidráulica EC-140 leve</v>
          </cell>
          <cell r="D78" t="str">
            <v>L</v>
          </cell>
          <cell r="E78">
            <v>98</v>
          </cell>
          <cell r="F78">
            <v>8</v>
          </cell>
          <cell r="G78">
            <v>2000</v>
          </cell>
          <cell r="H78">
            <v>758000</v>
          </cell>
          <cell r="I78">
            <v>0.7</v>
          </cell>
          <cell r="J78" t="str">
            <v>Diesel</v>
          </cell>
          <cell r="K78">
            <v>48.82</v>
          </cell>
          <cell r="L78">
            <v>33.159999999999997</v>
          </cell>
          <cell r="M78">
            <v>89.96</v>
          </cell>
          <cell r="N78">
            <v>35.72</v>
          </cell>
          <cell r="O78">
            <v>20</v>
          </cell>
          <cell r="P78">
            <v>207.66</v>
          </cell>
        </row>
        <row r="79">
          <cell r="B79">
            <v>321500</v>
          </cell>
          <cell r="C79" t="str">
            <v>Escav. hidráulica EC-140 média</v>
          </cell>
          <cell r="D79" t="str">
            <v>M</v>
          </cell>
          <cell r="E79">
            <v>98</v>
          </cell>
          <cell r="F79">
            <v>7</v>
          </cell>
          <cell r="G79">
            <v>2000</v>
          </cell>
          <cell r="H79">
            <v>758000</v>
          </cell>
          <cell r="I79">
            <v>0.8</v>
          </cell>
          <cell r="J79" t="str">
            <v>Diesel</v>
          </cell>
          <cell r="K79">
            <v>54.31</v>
          </cell>
          <cell r="L79">
            <v>43.31</v>
          </cell>
          <cell r="M79">
            <v>89.96</v>
          </cell>
          <cell r="N79">
            <v>35.72</v>
          </cell>
          <cell r="O79">
            <v>20</v>
          </cell>
          <cell r="P79">
            <v>223.3</v>
          </cell>
        </row>
        <row r="80">
          <cell r="B80">
            <v>331500</v>
          </cell>
          <cell r="C80" t="str">
            <v>Escav. hidráulica EC-140 severa</v>
          </cell>
          <cell r="D80" t="str">
            <v>S</v>
          </cell>
          <cell r="E80">
            <v>98</v>
          </cell>
          <cell r="F80">
            <v>6</v>
          </cell>
          <cell r="G80">
            <v>2000</v>
          </cell>
          <cell r="H80">
            <v>758000</v>
          </cell>
          <cell r="I80">
            <v>1.1000000000000001</v>
          </cell>
          <cell r="J80" t="str">
            <v>Diesel</v>
          </cell>
          <cell r="K80">
            <v>61.65</v>
          </cell>
          <cell r="L80">
            <v>69.48</v>
          </cell>
          <cell r="M80">
            <v>89.96</v>
          </cell>
          <cell r="N80">
            <v>35.72</v>
          </cell>
          <cell r="O80">
            <v>20</v>
          </cell>
          <cell r="P80">
            <v>256.81</v>
          </cell>
        </row>
        <row r="81">
          <cell r="B81">
            <v>310800</v>
          </cell>
          <cell r="C81" t="str">
            <v>Escav. hidráulica E-215 C leve</v>
          </cell>
          <cell r="D81" t="str">
            <v>L</v>
          </cell>
          <cell r="E81">
            <v>152</v>
          </cell>
          <cell r="F81">
            <v>8</v>
          </cell>
          <cell r="G81">
            <v>2000</v>
          </cell>
          <cell r="H81">
            <v>950000</v>
          </cell>
          <cell r="I81">
            <v>0.7</v>
          </cell>
          <cell r="J81" t="str">
            <v>Diesel</v>
          </cell>
          <cell r="K81">
            <v>61.19</v>
          </cell>
          <cell r="L81">
            <v>41.56</v>
          </cell>
          <cell r="M81">
            <v>139.53</v>
          </cell>
          <cell r="N81">
            <v>35.72</v>
          </cell>
          <cell r="O81">
            <v>20</v>
          </cell>
          <cell r="P81">
            <v>278</v>
          </cell>
        </row>
        <row r="82">
          <cell r="B82">
            <v>320800</v>
          </cell>
          <cell r="C82" t="str">
            <v>Escav. hidráulica E-215 C média</v>
          </cell>
          <cell r="D82" t="str">
            <v>M</v>
          </cell>
          <cell r="E82">
            <v>152</v>
          </cell>
          <cell r="F82">
            <v>7</v>
          </cell>
          <cell r="G82">
            <v>2000</v>
          </cell>
          <cell r="H82">
            <v>950000</v>
          </cell>
          <cell r="I82">
            <v>0.8</v>
          </cell>
          <cell r="J82" t="str">
            <v>Diesel</v>
          </cell>
          <cell r="K82">
            <v>68.069999999999993</v>
          </cell>
          <cell r="L82">
            <v>54.28</v>
          </cell>
          <cell r="M82">
            <v>139.53</v>
          </cell>
          <cell r="N82">
            <v>35.72</v>
          </cell>
          <cell r="O82">
            <v>20</v>
          </cell>
          <cell r="P82">
            <v>297.60000000000002</v>
          </cell>
        </row>
        <row r="83">
          <cell r="B83">
            <v>330800</v>
          </cell>
          <cell r="C83" t="str">
            <v>Escav. hidráulica E-215 C severa</v>
          </cell>
          <cell r="D83" t="str">
            <v>S</v>
          </cell>
          <cell r="E83">
            <v>152</v>
          </cell>
          <cell r="F83">
            <v>6</v>
          </cell>
          <cell r="G83">
            <v>2000</v>
          </cell>
          <cell r="H83">
            <v>950000</v>
          </cell>
          <cell r="I83">
            <v>1.1000000000000001</v>
          </cell>
          <cell r="J83" t="str">
            <v>Diesel</v>
          </cell>
          <cell r="K83">
            <v>77.27</v>
          </cell>
          <cell r="L83">
            <v>87.08</v>
          </cell>
          <cell r="M83">
            <v>139.53</v>
          </cell>
          <cell r="N83">
            <v>35.72</v>
          </cell>
          <cell r="O83">
            <v>20</v>
          </cell>
          <cell r="P83">
            <v>339.6</v>
          </cell>
        </row>
        <row r="84">
          <cell r="B84">
            <v>313200</v>
          </cell>
          <cell r="C84" t="str">
            <v>Escav. hidráulica 320D L leve</v>
          </cell>
          <cell r="D84" t="str">
            <v>L</v>
          </cell>
          <cell r="E84">
            <v>138</v>
          </cell>
          <cell r="F84">
            <v>8</v>
          </cell>
          <cell r="G84">
            <v>2000</v>
          </cell>
          <cell r="H84">
            <v>1217617.1599999999</v>
          </cell>
          <cell r="I84">
            <v>0.7</v>
          </cell>
          <cell r="J84" t="str">
            <v>Diesel</v>
          </cell>
          <cell r="K84">
            <v>78.430000000000007</v>
          </cell>
          <cell r="L84">
            <v>53.27</v>
          </cell>
          <cell r="M84">
            <v>126.68</v>
          </cell>
          <cell r="N84">
            <v>35.72</v>
          </cell>
          <cell r="O84">
            <v>20</v>
          </cell>
          <cell r="P84">
            <v>294.10000000000002</v>
          </cell>
        </row>
        <row r="85">
          <cell r="B85">
            <v>323200</v>
          </cell>
          <cell r="C85" t="str">
            <v>Escav. hidráulica 320D L média</v>
          </cell>
          <cell r="D85" t="str">
            <v>M</v>
          </cell>
          <cell r="E85">
            <v>138</v>
          </cell>
          <cell r="F85">
            <v>7</v>
          </cell>
          <cell r="G85">
            <v>2000</v>
          </cell>
          <cell r="H85">
            <v>1217617.1599999999</v>
          </cell>
          <cell r="I85">
            <v>0.8</v>
          </cell>
          <cell r="J85" t="str">
            <v>Diesel</v>
          </cell>
          <cell r="K85">
            <v>87.24</v>
          </cell>
          <cell r="L85">
            <v>69.569999999999993</v>
          </cell>
          <cell r="M85">
            <v>126.68</v>
          </cell>
          <cell r="N85">
            <v>35.72</v>
          </cell>
          <cell r="O85">
            <v>20</v>
          </cell>
          <cell r="P85">
            <v>319.20999999999998</v>
          </cell>
        </row>
        <row r="86">
          <cell r="B86">
            <v>333200</v>
          </cell>
          <cell r="C86" t="str">
            <v>Escav. hidráulica 320D L severa</v>
          </cell>
          <cell r="D86" t="str">
            <v>S</v>
          </cell>
          <cell r="E86">
            <v>138</v>
          </cell>
          <cell r="F86">
            <v>6</v>
          </cell>
          <cell r="G86">
            <v>2000</v>
          </cell>
          <cell r="H86">
            <v>1217617.1599999999</v>
          </cell>
          <cell r="I86">
            <v>1.1000000000000001</v>
          </cell>
          <cell r="J86" t="str">
            <v>Diesel</v>
          </cell>
          <cell r="K86">
            <v>99.04</v>
          </cell>
          <cell r="L86">
            <v>111.61</v>
          </cell>
          <cell r="M86">
            <v>126.68</v>
          </cell>
          <cell r="N86">
            <v>35.72</v>
          </cell>
          <cell r="O86">
            <v>20</v>
          </cell>
          <cell r="P86">
            <v>373.05</v>
          </cell>
        </row>
        <row r="87">
          <cell r="B87">
            <v>313300</v>
          </cell>
          <cell r="C87" t="str">
            <v>Escav. hidráulica 336D L leve</v>
          </cell>
          <cell r="D87" t="str">
            <v>L</v>
          </cell>
          <cell r="E87">
            <v>268</v>
          </cell>
          <cell r="F87">
            <v>8</v>
          </cell>
          <cell r="G87">
            <v>2000</v>
          </cell>
          <cell r="H87">
            <v>1872200</v>
          </cell>
          <cell r="I87">
            <v>0.7</v>
          </cell>
          <cell r="J87" t="str">
            <v>Diesel</v>
          </cell>
          <cell r="K87">
            <v>120.59</v>
          </cell>
          <cell r="L87">
            <v>81.900000000000006</v>
          </cell>
          <cell r="M87">
            <v>246.02</v>
          </cell>
          <cell r="N87">
            <v>35.72</v>
          </cell>
          <cell r="O87">
            <v>20</v>
          </cell>
          <cell r="P87">
            <v>484.23</v>
          </cell>
        </row>
        <row r="88">
          <cell r="B88">
            <v>323300</v>
          </cell>
          <cell r="C88" t="str">
            <v>Escav. hidráulica 336D L média</v>
          </cell>
          <cell r="D88" t="str">
            <v>M</v>
          </cell>
          <cell r="E88">
            <v>268</v>
          </cell>
          <cell r="F88">
            <v>7</v>
          </cell>
          <cell r="G88">
            <v>2000</v>
          </cell>
          <cell r="H88">
            <v>1872200</v>
          </cell>
          <cell r="I88">
            <v>0.8</v>
          </cell>
          <cell r="J88" t="str">
            <v>Diesel</v>
          </cell>
          <cell r="K88">
            <v>134.15</v>
          </cell>
          <cell r="L88">
            <v>106.98</v>
          </cell>
          <cell r="M88">
            <v>246.02</v>
          </cell>
          <cell r="N88">
            <v>35.72</v>
          </cell>
          <cell r="O88">
            <v>20</v>
          </cell>
          <cell r="P88">
            <v>522.87</v>
          </cell>
        </row>
        <row r="89">
          <cell r="B89">
            <v>333300</v>
          </cell>
          <cell r="C89" t="str">
            <v>Escav. hidráulica 336D L severa</v>
          </cell>
          <cell r="D89" t="str">
            <v>S</v>
          </cell>
          <cell r="E89">
            <v>268</v>
          </cell>
          <cell r="F89">
            <v>6</v>
          </cell>
          <cell r="G89">
            <v>2000</v>
          </cell>
          <cell r="H89">
            <v>1872200</v>
          </cell>
          <cell r="I89">
            <v>1.1000000000000001</v>
          </cell>
          <cell r="J89" t="str">
            <v>Diesel</v>
          </cell>
          <cell r="K89">
            <v>152.29</v>
          </cell>
          <cell r="L89">
            <v>171.61</v>
          </cell>
          <cell r="M89">
            <v>246.02</v>
          </cell>
          <cell r="N89">
            <v>35.72</v>
          </cell>
          <cell r="O89">
            <v>20</v>
          </cell>
          <cell r="P89">
            <v>605.64</v>
          </cell>
        </row>
        <row r="90">
          <cell r="B90">
            <v>370060</v>
          </cell>
          <cell r="C90" t="str">
            <v>Espargidor de asfalto 6000 l</v>
          </cell>
          <cell r="D90" t="str">
            <v>M</v>
          </cell>
          <cell r="E90">
            <v>30</v>
          </cell>
          <cell r="F90">
            <v>8</v>
          </cell>
          <cell r="G90">
            <v>1500</v>
          </cell>
          <cell r="H90">
            <v>263900</v>
          </cell>
          <cell r="I90">
            <v>0.9</v>
          </cell>
          <cell r="J90" t="str">
            <v>Gasolina</v>
          </cell>
          <cell r="K90">
            <v>25.49</v>
          </cell>
          <cell r="L90">
            <v>19.79</v>
          </cell>
          <cell r="M90">
            <v>42.96</v>
          </cell>
          <cell r="N90">
            <v>35.72</v>
          </cell>
          <cell r="O90">
            <v>10</v>
          </cell>
          <cell r="P90">
            <v>123.96</v>
          </cell>
        </row>
        <row r="91">
          <cell r="B91">
            <v>370040</v>
          </cell>
          <cell r="C91" t="str">
            <v>Espargidor p/asfalto borracha 20 t EHR-700H</v>
          </cell>
          <cell r="D91" t="str">
            <v>M</v>
          </cell>
          <cell r="E91">
            <v>67</v>
          </cell>
          <cell r="F91">
            <v>8</v>
          </cell>
          <cell r="G91">
            <v>1500</v>
          </cell>
          <cell r="H91">
            <v>402900</v>
          </cell>
          <cell r="I91">
            <v>0.5</v>
          </cell>
          <cell r="J91" t="str">
            <v>Diesel</v>
          </cell>
          <cell r="K91">
            <v>38.92</v>
          </cell>
          <cell r="L91">
            <v>16.78</v>
          </cell>
          <cell r="M91">
            <v>61.5</v>
          </cell>
          <cell r="N91">
            <v>35.72</v>
          </cell>
          <cell r="O91">
            <v>10</v>
          </cell>
          <cell r="P91">
            <v>152.91999999999999</v>
          </cell>
        </row>
        <row r="92">
          <cell r="B92">
            <v>390000</v>
          </cell>
          <cell r="C92" t="str">
            <v>Extrusora para defensa de concreto</v>
          </cell>
          <cell r="D92" t="str">
            <v>M</v>
          </cell>
          <cell r="E92">
            <v>16</v>
          </cell>
          <cell r="F92">
            <v>10</v>
          </cell>
          <cell r="G92">
            <v>2000</v>
          </cell>
          <cell r="H92">
            <v>95000</v>
          </cell>
          <cell r="I92">
            <v>0.5</v>
          </cell>
          <cell r="J92" t="str">
            <v>Diesel</v>
          </cell>
          <cell r="K92">
            <v>5.8</v>
          </cell>
          <cell r="L92">
            <v>2.37</v>
          </cell>
          <cell r="M92">
            <v>14.68</v>
          </cell>
          <cell r="N92">
            <v>30.08</v>
          </cell>
          <cell r="O92">
            <v>10</v>
          </cell>
          <cell r="P92">
            <v>52.93</v>
          </cell>
        </row>
        <row r="93">
          <cell r="B93">
            <v>390200</v>
          </cell>
          <cell r="C93" t="str">
            <v>Extrusora para defensa de concreto armada</v>
          </cell>
          <cell r="D93" t="str">
            <v>M</v>
          </cell>
          <cell r="E93">
            <v>55</v>
          </cell>
          <cell r="F93">
            <v>10</v>
          </cell>
          <cell r="G93">
            <v>2000</v>
          </cell>
          <cell r="H93">
            <v>1990000</v>
          </cell>
          <cell r="I93">
            <v>0.5</v>
          </cell>
          <cell r="J93" t="str">
            <v>Diesel</v>
          </cell>
          <cell r="K93">
            <v>121.66</v>
          </cell>
          <cell r="L93">
            <v>49.75</v>
          </cell>
          <cell r="M93">
            <v>50.49</v>
          </cell>
          <cell r="N93">
            <v>30.08</v>
          </cell>
          <cell r="O93">
            <v>10</v>
          </cell>
          <cell r="P93">
            <v>251.98</v>
          </cell>
        </row>
        <row r="94">
          <cell r="B94">
            <v>390100</v>
          </cell>
          <cell r="C94" t="str">
            <v>Extrusora para meio fio de concreto</v>
          </cell>
          <cell r="D94" t="str">
            <v>M</v>
          </cell>
          <cell r="E94">
            <v>12</v>
          </cell>
          <cell r="F94">
            <v>10</v>
          </cell>
          <cell r="G94">
            <v>2000</v>
          </cell>
          <cell r="H94">
            <v>47750</v>
          </cell>
          <cell r="I94">
            <v>0.5</v>
          </cell>
          <cell r="J94" t="str">
            <v>Diesel</v>
          </cell>
          <cell r="K94">
            <v>2.91</v>
          </cell>
          <cell r="L94">
            <v>1.19</v>
          </cell>
          <cell r="M94">
            <v>11.01</v>
          </cell>
          <cell r="N94">
            <v>30.08</v>
          </cell>
          <cell r="O94">
            <v>10</v>
          </cell>
          <cell r="P94">
            <v>45.19</v>
          </cell>
        </row>
        <row r="95">
          <cell r="B95">
            <v>300010</v>
          </cell>
          <cell r="C95" t="str">
            <v>Forma metálica p/ abrigo</v>
          </cell>
          <cell r="D95" t="str">
            <v>M</v>
          </cell>
          <cell r="E95">
            <v>0</v>
          </cell>
          <cell r="F95">
            <v>6</v>
          </cell>
          <cell r="G95">
            <v>1500</v>
          </cell>
          <cell r="H95">
            <v>39154.15</v>
          </cell>
          <cell r="I95">
            <v>0.5</v>
          </cell>
          <cell r="J95">
            <v>0</v>
          </cell>
          <cell r="K95">
            <v>5.04</v>
          </cell>
          <cell r="L95">
            <v>2.17</v>
          </cell>
          <cell r="M95">
            <v>0</v>
          </cell>
          <cell r="N95">
            <v>0</v>
          </cell>
          <cell r="O95">
            <v>5</v>
          </cell>
          <cell r="P95">
            <v>7.21</v>
          </cell>
        </row>
        <row r="96">
          <cell r="B96">
            <v>351500</v>
          </cell>
          <cell r="C96" t="str">
            <v>Fresadora asfalto a frio PM-102</v>
          </cell>
          <cell r="D96" t="str">
            <v>M</v>
          </cell>
          <cell r="E96">
            <v>220</v>
          </cell>
          <cell r="F96">
            <v>5</v>
          </cell>
          <cell r="G96">
            <v>1500</v>
          </cell>
          <cell r="H96">
            <v>4300000</v>
          </cell>
          <cell r="I96">
            <v>1</v>
          </cell>
          <cell r="J96" t="str">
            <v>Diesel</v>
          </cell>
          <cell r="K96">
            <v>612.48</v>
          </cell>
          <cell r="L96">
            <v>573.33000000000004</v>
          </cell>
          <cell r="M96">
            <v>201.96</v>
          </cell>
          <cell r="N96">
            <v>35.72</v>
          </cell>
          <cell r="O96">
            <v>10</v>
          </cell>
          <cell r="P96">
            <v>1423.49</v>
          </cell>
        </row>
        <row r="97">
          <cell r="B97">
            <v>351000</v>
          </cell>
          <cell r="C97" t="str">
            <v>Fresadora asfalto a frio W-1000</v>
          </cell>
          <cell r="D97" t="str">
            <v>M</v>
          </cell>
          <cell r="E97">
            <v>175</v>
          </cell>
          <cell r="F97">
            <v>5</v>
          </cell>
          <cell r="G97">
            <v>1500</v>
          </cell>
          <cell r="H97">
            <v>2550000</v>
          </cell>
          <cell r="I97">
            <v>1</v>
          </cell>
          <cell r="J97" t="str">
            <v>Diesel</v>
          </cell>
          <cell r="K97">
            <v>363.21</v>
          </cell>
          <cell r="L97">
            <v>340</v>
          </cell>
          <cell r="M97">
            <v>160.65</v>
          </cell>
          <cell r="N97">
            <v>35.72</v>
          </cell>
          <cell r="O97">
            <v>10</v>
          </cell>
          <cell r="P97">
            <v>899.58</v>
          </cell>
        </row>
        <row r="98">
          <cell r="B98">
            <v>352000</v>
          </cell>
          <cell r="C98" t="str">
            <v>Fresadora asfalto a frio W-200 F</v>
          </cell>
          <cell r="D98" t="str">
            <v>M</v>
          </cell>
          <cell r="E98">
            <v>558</v>
          </cell>
          <cell r="F98">
            <v>5</v>
          </cell>
          <cell r="G98">
            <v>1500</v>
          </cell>
          <cell r="H98">
            <v>5500000</v>
          </cell>
          <cell r="I98">
            <v>1</v>
          </cell>
          <cell r="J98" t="str">
            <v>Diesel</v>
          </cell>
          <cell r="K98">
            <v>783.4</v>
          </cell>
          <cell r="L98">
            <v>733.33</v>
          </cell>
          <cell r="M98">
            <v>512.24</v>
          </cell>
          <cell r="N98">
            <v>35.72</v>
          </cell>
          <cell r="O98">
            <v>10</v>
          </cell>
          <cell r="P98">
            <v>2064.69</v>
          </cell>
        </row>
        <row r="99">
          <cell r="B99">
            <v>371200</v>
          </cell>
          <cell r="C99" t="str">
            <v>Furadeira elétrica de impacto</v>
          </cell>
          <cell r="D99" t="str">
            <v>M</v>
          </cell>
          <cell r="E99">
            <v>0</v>
          </cell>
          <cell r="F99">
            <v>8</v>
          </cell>
          <cell r="G99">
            <v>1250</v>
          </cell>
          <cell r="H99">
            <v>1209.1199999999999</v>
          </cell>
          <cell r="I99">
            <v>0.5</v>
          </cell>
          <cell r="J99" t="str">
            <v>Elétrico</v>
          </cell>
          <cell r="K99">
            <v>0.15</v>
          </cell>
          <cell r="L99">
            <v>0.06</v>
          </cell>
          <cell r="M99">
            <v>0</v>
          </cell>
          <cell r="N99">
            <v>0</v>
          </cell>
          <cell r="O99">
            <v>0</v>
          </cell>
          <cell r="P99">
            <v>0.21</v>
          </cell>
        </row>
        <row r="100">
          <cell r="B100">
            <v>344000</v>
          </cell>
          <cell r="C100" t="str">
            <v>Gerador de solda 400 A</v>
          </cell>
          <cell r="D100" t="str">
            <v>M</v>
          </cell>
          <cell r="E100">
            <v>85</v>
          </cell>
          <cell r="F100">
            <v>6</v>
          </cell>
          <cell r="G100">
            <v>1500</v>
          </cell>
          <cell r="H100">
            <v>105000</v>
          </cell>
          <cell r="I100">
            <v>0.5</v>
          </cell>
          <cell r="J100" t="str">
            <v>Diesel</v>
          </cell>
          <cell r="K100">
            <v>13.52</v>
          </cell>
          <cell r="L100">
            <v>5.83</v>
          </cell>
          <cell r="M100">
            <v>78.03</v>
          </cell>
          <cell r="N100">
            <v>0</v>
          </cell>
          <cell r="O100">
            <v>5</v>
          </cell>
          <cell r="P100">
            <v>97.38</v>
          </cell>
        </row>
        <row r="101">
          <cell r="B101">
            <v>300240</v>
          </cell>
          <cell r="C101" t="str">
            <v>Grade de discos</v>
          </cell>
          <cell r="D101" t="str">
            <v>M</v>
          </cell>
          <cell r="E101">
            <v>0</v>
          </cell>
          <cell r="F101">
            <v>8</v>
          </cell>
          <cell r="G101">
            <v>1000</v>
          </cell>
          <cell r="H101">
            <v>42750</v>
          </cell>
          <cell r="I101">
            <v>0.5</v>
          </cell>
          <cell r="J101">
            <v>0</v>
          </cell>
          <cell r="K101">
            <v>6.19</v>
          </cell>
          <cell r="L101">
            <v>2.67</v>
          </cell>
          <cell r="M101">
            <v>0</v>
          </cell>
          <cell r="N101">
            <v>0</v>
          </cell>
          <cell r="O101">
            <v>10</v>
          </cell>
          <cell r="P101">
            <v>8.86</v>
          </cell>
        </row>
        <row r="102">
          <cell r="B102">
            <v>340300</v>
          </cell>
          <cell r="C102" t="str">
            <v>Grupo gerador   7 KVA</v>
          </cell>
          <cell r="D102" t="str">
            <v>M</v>
          </cell>
          <cell r="E102">
            <v>13</v>
          </cell>
          <cell r="F102">
            <v>10</v>
          </cell>
          <cell r="G102">
            <v>2000</v>
          </cell>
          <cell r="H102">
            <v>5806.67</v>
          </cell>
          <cell r="I102">
            <v>0.5</v>
          </cell>
          <cell r="J102" t="str">
            <v>Gasolina</v>
          </cell>
          <cell r="K102">
            <v>0.31</v>
          </cell>
          <cell r="L102">
            <v>0.14000000000000001</v>
          </cell>
          <cell r="M102">
            <v>18.61</v>
          </cell>
          <cell r="N102">
            <v>0</v>
          </cell>
          <cell r="O102">
            <v>20</v>
          </cell>
          <cell r="P102">
            <v>19.059999999999999</v>
          </cell>
        </row>
        <row r="103">
          <cell r="B103">
            <v>340400</v>
          </cell>
          <cell r="C103" t="str">
            <v>Grupo gerador  40 KVA</v>
          </cell>
          <cell r="D103" t="str">
            <v>M</v>
          </cell>
          <cell r="E103">
            <v>47</v>
          </cell>
          <cell r="F103">
            <v>10</v>
          </cell>
          <cell r="G103">
            <v>2000</v>
          </cell>
          <cell r="H103">
            <v>76632.759999999995</v>
          </cell>
          <cell r="I103">
            <v>0.5</v>
          </cell>
          <cell r="J103" t="str">
            <v>Diesel</v>
          </cell>
          <cell r="K103">
            <v>4.16</v>
          </cell>
          <cell r="L103">
            <v>1.91</v>
          </cell>
          <cell r="M103">
            <v>43.14</v>
          </cell>
          <cell r="N103">
            <v>0</v>
          </cell>
          <cell r="O103">
            <v>20</v>
          </cell>
          <cell r="P103">
            <v>49.21</v>
          </cell>
        </row>
        <row r="104">
          <cell r="B104">
            <v>340610</v>
          </cell>
          <cell r="C104" t="str">
            <v>Grupo gerador  55 KVA</v>
          </cell>
          <cell r="D104" t="str">
            <v>M</v>
          </cell>
          <cell r="E104">
            <v>63</v>
          </cell>
          <cell r="F104">
            <v>10</v>
          </cell>
          <cell r="G104">
            <v>2000</v>
          </cell>
          <cell r="H104">
            <v>83425.679999999993</v>
          </cell>
          <cell r="I104">
            <v>0.5</v>
          </cell>
          <cell r="J104" t="str">
            <v>Diesel</v>
          </cell>
          <cell r="K104">
            <v>4.53</v>
          </cell>
          <cell r="L104">
            <v>2.08</v>
          </cell>
          <cell r="M104">
            <v>57.83</v>
          </cell>
          <cell r="N104">
            <v>0</v>
          </cell>
          <cell r="O104">
            <v>20</v>
          </cell>
          <cell r="P104">
            <v>64.44</v>
          </cell>
        </row>
        <row r="105">
          <cell r="B105">
            <v>341810</v>
          </cell>
          <cell r="C105" t="str">
            <v>Grupo gerador 150 KVA</v>
          </cell>
          <cell r="D105" t="str">
            <v>M</v>
          </cell>
          <cell r="E105">
            <v>173</v>
          </cell>
          <cell r="F105">
            <v>10</v>
          </cell>
          <cell r="G105">
            <v>2000</v>
          </cell>
          <cell r="H105">
            <v>117184.15</v>
          </cell>
          <cell r="I105">
            <v>0.5</v>
          </cell>
          <cell r="J105" t="str">
            <v>Diesel</v>
          </cell>
          <cell r="K105">
            <v>6.36</v>
          </cell>
          <cell r="L105">
            <v>2.92</v>
          </cell>
          <cell r="M105">
            <v>158.81</v>
          </cell>
          <cell r="N105">
            <v>0</v>
          </cell>
          <cell r="O105">
            <v>20</v>
          </cell>
          <cell r="P105">
            <v>168.09</v>
          </cell>
        </row>
        <row r="106">
          <cell r="B106">
            <v>343600</v>
          </cell>
          <cell r="C106" t="str">
            <v>Grupo gerador 450 KVA</v>
          </cell>
          <cell r="D106" t="str">
            <v>M</v>
          </cell>
          <cell r="E106">
            <v>444</v>
          </cell>
          <cell r="F106">
            <v>10</v>
          </cell>
          <cell r="G106">
            <v>2000</v>
          </cell>
          <cell r="H106">
            <v>390834.5</v>
          </cell>
          <cell r="I106">
            <v>0.5</v>
          </cell>
          <cell r="J106" t="str">
            <v>Diesel</v>
          </cell>
          <cell r="K106">
            <v>21.24</v>
          </cell>
          <cell r="L106">
            <v>9.77</v>
          </cell>
          <cell r="M106">
            <v>407.59</v>
          </cell>
          <cell r="N106">
            <v>0</v>
          </cell>
          <cell r="O106">
            <v>20</v>
          </cell>
          <cell r="P106">
            <v>438.6</v>
          </cell>
        </row>
        <row r="107">
          <cell r="B107">
            <v>337000</v>
          </cell>
          <cell r="C107" t="str">
            <v>Hidrocompressor 3700 lb/3,675 Kw</v>
          </cell>
          <cell r="D107" t="str">
            <v>M</v>
          </cell>
          <cell r="E107">
            <v>3</v>
          </cell>
          <cell r="F107">
            <v>4</v>
          </cell>
          <cell r="G107">
            <v>1500</v>
          </cell>
          <cell r="H107">
            <v>11011.79</v>
          </cell>
          <cell r="I107">
            <v>0.5</v>
          </cell>
          <cell r="J107" t="str">
            <v>Elétrico</v>
          </cell>
          <cell r="K107">
            <v>2.0099999999999998</v>
          </cell>
          <cell r="L107">
            <v>0.91</v>
          </cell>
          <cell r="M107">
            <v>3</v>
          </cell>
          <cell r="N107">
            <v>0</v>
          </cell>
          <cell r="O107">
            <v>5</v>
          </cell>
          <cell r="P107">
            <v>5.92</v>
          </cell>
        </row>
        <row r="108">
          <cell r="B108">
            <v>370440</v>
          </cell>
          <cell r="C108" t="str">
            <v>Máquina pintura de faixas</v>
          </cell>
          <cell r="D108" t="str">
            <v>M</v>
          </cell>
          <cell r="E108">
            <v>46</v>
          </cell>
          <cell r="F108">
            <v>6</v>
          </cell>
          <cell r="G108">
            <v>2000</v>
          </cell>
          <cell r="H108">
            <v>684000</v>
          </cell>
          <cell r="I108">
            <v>0.9</v>
          </cell>
          <cell r="J108" t="str">
            <v>Gasolina</v>
          </cell>
          <cell r="K108">
            <v>62.59</v>
          </cell>
          <cell r="L108">
            <v>51.3</v>
          </cell>
          <cell r="M108">
            <v>65.88</v>
          </cell>
          <cell r="N108">
            <v>35.72</v>
          </cell>
          <cell r="O108">
            <v>10</v>
          </cell>
          <cell r="P108">
            <v>215.49</v>
          </cell>
        </row>
        <row r="109">
          <cell r="B109">
            <v>307050</v>
          </cell>
          <cell r="C109" t="str">
            <v>Martelete elétrico TE-A22</v>
          </cell>
          <cell r="D109" t="str">
            <v>M</v>
          </cell>
          <cell r="E109">
            <v>0</v>
          </cell>
          <cell r="F109">
            <v>4</v>
          </cell>
          <cell r="G109">
            <v>2000</v>
          </cell>
          <cell r="H109">
            <v>5276.66</v>
          </cell>
          <cell r="I109">
            <v>0.5</v>
          </cell>
          <cell r="J109" t="str">
            <v>Elétrico</v>
          </cell>
          <cell r="K109">
            <v>0.76</v>
          </cell>
          <cell r="L109">
            <v>0.32</v>
          </cell>
          <cell r="M109">
            <v>0</v>
          </cell>
          <cell r="N109">
            <v>0</v>
          </cell>
          <cell r="O109">
            <v>0</v>
          </cell>
          <cell r="P109">
            <v>1.08</v>
          </cell>
        </row>
        <row r="110">
          <cell r="B110">
            <v>307000</v>
          </cell>
          <cell r="C110" t="str">
            <v>Martelete elétrico TE-70</v>
          </cell>
          <cell r="D110" t="str">
            <v>M</v>
          </cell>
          <cell r="E110">
            <v>0</v>
          </cell>
          <cell r="F110">
            <v>4</v>
          </cell>
          <cell r="G110">
            <v>2000</v>
          </cell>
          <cell r="H110">
            <v>22522.13</v>
          </cell>
          <cell r="I110">
            <v>0.5</v>
          </cell>
          <cell r="J110" t="str">
            <v>Elétrico</v>
          </cell>
          <cell r="K110">
            <v>3.24</v>
          </cell>
          <cell r="L110">
            <v>1.4</v>
          </cell>
          <cell r="M110">
            <v>0</v>
          </cell>
          <cell r="N110">
            <v>0</v>
          </cell>
          <cell r="O110">
            <v>0</v>
          </cell>
          <cell r="P110">
            <v>4.6399999999999997</v>
          </cell>
        </row>
        <row r="111">
          <cell r="B111">
            <v>300050</v>
          </cell>
          <cell r="C111" t="str">
            <v>Mesa vibrat. completa elétrica</v>
          </cell>
          <cell r="D111" t="str">
            <v>M</v>
          </cell>
          <cell r="E111">
            <v>0</v>
          </cell>
          <cell r="F111">
            <v>6</v>
          </cell>
          <cell r="G111">
            <v>1500</v>
          </cell>
          <cell r="H111">
            <v>15315</v>
          </cell>
          <cell r="I111">
            <v>0.5</v>
          </cell>
          <cell r="J111" t="str">
            <v>Elétrico</v>
          </cell>
          <cell r="K111">
            <v>1.97</v>
          </cell>
          <cell r="L111">
            <v>0.85</v>
          </cell>
          <cell r="M111">
            <v>0</v>
          </cell>
          <cell r="N111">
            <v>0</v>
          </cell>
          <cell r="O111">
            <v>5</v>
          </cell>
          <cell r="P111">
            <v>2.82</v>
          </cell>
        </row>
        <row r="112">
          <cell r="B112">
            <v>370020</v>
          </cell>
          <cell r="C112" t="str">
            <v>Microônibus transporte urbano capacidade 16 pessoas</v>
          </cell>
          <cell r="D112" t="str">
            <v>M</v>
          </cell>
          <cell r="E112">
            <v>150</v>
          </cell>
          <cell r="F112">
            <v>9</v>
          </cell>
          <cell r="G112">
            <v>2000</v>
          </cell>
          <cell r="H112">
            <v>650000</v>
          </cell>
          <cell r="I112">
            <v>1.1000000000000001</v>
          </cell>
          <cell r="J112" t="str">
            <v>Diesel</v>
          </cell>
          <cell r="K112">
            <v>38.22</v>
          </cell>
          <cell r="L112">
            <v>39.72</v>
          </cell>
          <cell r="M112">
            <v>100.06</v>
          </cell>
          <cell r="N112">
            <v>30.08</v>
          </cell>
          <cell r="O112">
            <v>20</v>
          </cell>
          <cell r="P112">
            <v>208.08</v>
          </cell>
        </row>
        <row r="113">
          <cell r="B113">
            <v>370030</v>
          </cell>
          <cell r="C113" t="str">
            <v>Microônibus transporte urbano capacidade 30 pessoas</v>
          </cell>
          <cell r="D113" t="str">
            <v>M</v>
          </cell>
          <cell r="E113">
            <v>150</v>
          </cell>
          <cell r="F113">
            <v>9</v>
          </cell>
          <cell r="G113">
            <v>2000</v>
          </cell>
          <cell r="H113">
            <v>670000</v>
          </cell>
          <cell r="I113">
            <v>1.1000000000000001</v>
          </cell>
          <cell r="J113" t="str">
            <v>Diesel</v>
          </cell>
          <cell r="K113">
            <v>39.4</v>
          </cell>
          <cell r="L113">
            <v>40.94</v>
          </cell>
          <cell r="M113">
            <v>100.06</v>
          </cell>
          <cell r="N113">
            <v>30.08</v>
          </cell>
          <cell r="O113">
            <v>20</v>
          </cell>
          <cell r="P113">
            <v>210.48</v>
          </cell>
        </row>
        <row r="114">
          <cell r="B114">
            <v>344500</v>
          </cell>
          <cell r="C114" t="str">
            <v>Microtrator c/ pulverizador 450 l</v>
          </cell>
          <cell r="D114" t="str">
            <v>M</v>
          </cell>
          <cell r="E114">
            <v>15</v>
          </cell>
          <cell r="F114">
            <v>7</v>
          </cell>
          <cell r="G114">
            <v>2000</v>
          </cell>
          <cell r="H114">
            <v>112300</v>
          </cell>
          <cell r="I114">
            <v>0.8</v>
          </cell>
          <cell r="J114" t="str">
            <v>Diesel</v>
          </cell>
          <cell r="K114">
            <v>8.0399999999999991</v>
          </cell>
          <cell r="L114">
            <v>6.41</v>
          </cell>
          <cell r="M114">
            <v>13.77</v>
          </cell>
          <cell r="N114">
            <v>30.08</v>
          </cell>
          <cell r="O114">
            <v>20</v>
          </cell>
          <cell r="P114">
            <v>58.3</v>
          </cell>
        </row>
        <row r="115">
          <cell r="B115">
            <v>327530</v>
          </cell>
          <cell r="C115" t="str">
            <v>Minicarregadeira de pneus S-450 c/vassoura</v>
          </cell>
          <cell r="D115" t="str">
            <v>M</v>
          </cell>
          <cell r="E115">
            <v>49</v>
          </cell>
          <cell r="F115">
            <v>7</v>
          </cell>
          <cell r="G115">
            <v>1500</v>
          </cell>
          <cell r="H115">
            <v>310000</v>
          </cell>
          <cell r="I115">
            <v>1.1000000000000001</v>
          </cell>
          <cell r="J115" t="str">
            <v>Diesel</v>
          </cell>
          <cell r="K115">
            <v>29.61</v>
          </cell>
          <cell r="L115">
            <v>32.47</v>
          </cell>
          <cell r="M115">
            <v>44.98</v>
          </cell>
          <cell r="N115">
            <v>30.08</v>
          </cell>
          <cell r="O115">
            <v>20</v>
          </cell>
          <cell r="P115">
            <v>137.13999999999999</v>
          </cell>
        </row>
        <row r="116">
          <cell r="B116">
            <v>352500</v>
          </cell>
          <cell r="C116" t="str">
            <v>Minicarregadeira de pneus S-650 c/fresadora asf
. a frio L&lt;=1,00m c/vassoura</v>
          </cell>
          <cell r="D116" t="str">
            <v>S</v>
          </cell>
          <cell r="E116">
            <v>74</v>
          </cell>
          <cell r="F116">
            <v>7</v>
          </cell>
          <cell r="G116">
            <v>1500</v>
          </cell>
          <cell r="H116">
            <v>730000</v>
          </cell>
          <cell r="I116">
            <v>1.1000000000000001</v>
          </cell>
          <cell r="J116" t="str">
            <v>Diesel</v>
          </cell>
          <cell r="K116">
            <v>69.739999999999995</v>
          </cell>
          <cell r="L116">
            <v>76.47</v>
          </cell>
          <cell r="M116">
            <v>67.930000000000007</v>
          </cell>
          <cell r="N116">
            <v>30.08</v>
          </cell>
          <cell r="O116">
            <v>20</v>
          </cell>
          <cell r="P116">
            <v>244.22</v>
          </cell>
        </row>
        <row r="117">
          <cell r="B117">
            <v>312000</v>
          </cell>
          <cell r="C117" t="str">
            <v>Minicarregadeira de pneus S-650 c/valetadeira mecânica WS-24</v>
          </cell>
          <cell r="D117" t="str">
            <v>M</v>
          </cell>
          <cell r="E117">
            <v>74</v>
          </cell>
          <cell r="F117">
            <v>7</v>
          </cell>
          <cell r="G117">
            <v>1500</v>
          </cell>
          <cell r="H117">
            <v>710000</v>
          </cell>
          <cell r="I117">
            <v>1.1000000000000001</v>
          </cell>
          <cell r="J117" t="str">
            <v>Diesel</v>
          </cell>
          <cell r="K117">
            <v>67.83</v>
          </cell>
          <cell r="L117">
            <v>74.38</v>
          </cell>
          <cell r="M117">
            <v>67.930000000000007</v>
          </cell>
          <cell r="N117">
            <v>30.08</v>
          </cell>
          <cell r="O117">
            <v>20</v>
          </cell>
          <cell r="P117">
            <v>240.22</v>
          </cell>
        </row>
        <row r="118">
          <cell r="B118">
            <v>311400</v>
          </cell>
          <cell r="C118" t="str">
            <v>Motoniveladora c/ escarificador 140-K leve</v>
          </cell>
          <cell r="D118" t="str">
            <v>L</v>
          </cell>
          <cell r="E118">
            <v>198</v>
          </cell>
          <cell r="F118">
            <v>10</v>
          </cell>
          <cell r="G118">
            <v>2000</v>
          </cell>
          <cell r="H118">
            <v>1637945</v>
          </cell>
          <cell r="I118">
            <v>1.05</v>
          </cell>
          <cell r="J118" t="str">
            <v>Diesel</v>
          </cell>
          <cell r="K118">
            <v>89.01</v>
          </cell>
          <cell r="L118">
            <v>85.99</v>
          </cell>
          <cell r="M118">
            <v>181.76</v>
          </cell>
          <cell r="N118">
            <v>35.72</v>
          </cell>
          <cell r="O118">
            <v>20</v>
          </cell>
          <cell r="P118">
            <v>392.48</v>
          </cell>
        </row>
        <row r="119">
          <cell r="B119">
            <v>321400</v>
          </cell>
          <cell r="C119" t="str">
            <v>Motoniveladora c/ escarificador 140-K média</v>
          </cell>
          <cell r="D119" t="str">
            <v>M</v>
          </cell>
          <cell r="E119">
            <v>198</v>
          </cell>
          <cell r="F119">
            <v>8</v>
          </cell>
          <cell r="G119">
            <v>2000</v>
          </cell>
          <cell r="H119">
            <v>1637945</v>
          </cell>
          <cell r="I119">
            <v>1.1499999999999999</v>
          </cell>
          <cell r="J119" t="str">
            <v>Diesel</v>
          </cell>
          <cell r="K119">
            <v>105.5</v>
          </cell>
          <cell r="L119">
            <v>117.72</v>
          </cell>
          <cell r="M119">
            <v>181.76</v>
          </cell>
          <cell r="N119">
            <v>35.72</v>
          </cell>
          <cell r="O119">
            <v>20</v>
          </cell>
          <cell r="P119">
            <v>440.7</v>
          </cell>
        </row>
        <row r="120">
          <cell r="B120">
            <v>331400</v>
          </cell>
          <cell r="C120" t="str">
            <v>Motoniveladora c/ escarificador 140-K severa</v>
          </cell>
          <cell r="D120" t="str">
            <v>S</v>
          </cell>
          <cell r="E120">
            <v>198</v>
          </cell>
          <cell r="F120">
            <v>6</v>
          </cell>
          <cell r="G120">
            <v>2000</v>
          </cell>
          <cell r="H120">
            <v>1637945</v>
          </cell>
          <cell r="I120">
            <v>1.2</v>
          </cell>
          <cell r="J120" t="str">
            <v>Diesel</v>
          </cell>
          <cell r="K120">
            <v>133.22999999999999</v>
          </cell>
          <cell r="L120">
            <v>163.79</v>
          </cell>
          <cell r="M120">
            <v>181.76</v>
          </cell>
          <cell r="N120">
            <v>35.72</v>
          </cell>
          <cell r="O120">
            <v>20</v>
          </cell>
          <cell r="P120">
            <v>514.5</v>
          </cell>
        </row>
        <row r="121">
          <cell r="B121">
            <v>311200</v>
          </cell>
          <cell r="C121" t="str">
            <v>Motoniveladora 120-K leve</v>
          </cell>
          <cell r="D121" t="str">
            <v>L</v>
          </cell>
          <cell r="E121">
            <v>148</v>
          </cell>
          <cell r="F121">
            <v>10</v>
          </cell>
          <cell r="G121">
            <v>2000</v>
          </cell>
          <cell r="H121">
            <v>1400720</v>
          </cell>
          <cell r="I121">
            <v>1.05</v>
          </cell>
          <cell r="J121" t="str">
            <v>Diesel</v>
          </cell>
          <cell r="K121">
            <v>76.12</v>
          </cell>
          <cell r="L121">
            <v>73.53</v>
          </cell>
          <cell r="M121">
            <v>135.86000000000001</v>
          </cell>
          <cell r="N121">
            <v>35.72</v>
          </cell>
          <cell r="O121">
            <v>20</v>
          </cell>
          <cell r="P121">
            <v>321.23</v>
          </cell>
        </row>
        <row r="122">
          <cell r="B122">
            <v>321200</v>
          </cell>
          <cell r="C122" t="str">
            <v>Motoniveladora 120-K média</v>
          </cell>
          <cell r="D122" t="str">
            <v>M</v>
          </cell>
          <cell r="E122">
            <v>148</v>
          </cell>
          <cell r="F122">
            <v>8</v>
          </cell>
          <cell r="G122">
            <v>2000</v>
          </cell>
          <cell r="H122">
            <v>1400720</v>
          </cell>
          <cell r="I122">
            <v>1.1499999999999999</v>
          </cell>
          <cell r="J122" t="str">
            <v>Diesel</v>
          </cell>
          <cell r="K122">
            <v>90.22</v>
          </cell>
          <cell r="L122">
            <v>100.67</v>
          </cell>
          <cell r="M122">
            <v>135.86000000000001</v>
          </cell>
          <cell r="N122">
            <v>35.72</v>
          </cell>
          <cell r="O122">
            <v>20</v>
          </cell>
          <cell r="P122">
            <v>362.47</v>
          </cell>
        </row>
        <row r="123">
          <cell r="B123">
            <v>331200</v>
          </cell>
          <cell r="C123" t="str">
            <v>Motoniveladora 120-K severa</v>
          </cell>
          <cell r="D123" t="str">
            <v>S</v>
          </cell>
          <cell r="E123">
            <v>148</v>
          </cell>
          <cell r="F123">
            <v>6</v>
          </cell>
          <cell r="G123">
            <v>2000</v>
          </cell>
          <cell r="H123">
            <v>1400720</v>
          </cell>
          <cell r="I123">
            <v>1.2</v>
          </cell>
          <cell r="J123" t="str">
            <v>Diesel</v>
          </cell>
          <cell r="K123">
            <v>113.94</v>
          </cell>
          <cell r="L123">
            <v>140.07</v>
          </cell>
          <cell r="M123">
            <v>135.86000000000001</v>
          </cell>
          <cell r="N123">
            <v>35.72</v>
          </cell>
          <cell r="O123">
            <v>20</v>
          </cell>
          <cell r="P123">
            <v>425.59</v>
          </cell>
        </row>
        <row r="124">
          <cell r="B124">
            <v>310400</v>
          </cell>
          <cell r="C124" t="str">
            <v>Motoniveladora 140-K leve</v>
          </cell>
          <cell r="D124" t="str">
            <v>L</v>
          </cell>
          <cell r="E124">
            <v>198</v>
          </cell>
          <cell r="F124">
            <v>10</v>
          </cell>
          <cell r="G124">
            <v>2000</v>
          </cell>
          <cell r="H124">
            <v>1637945</v>
          </cell>
          <cell r="I124">
            <v>1.05</v>
          </cell>
          <cell r="J124" t="str">
            <v>Diesel</v>
          </cell>
          <cell r="K124">
            <v>89.01</v>
          </cell>
          <cell r="L124">
            <v>85.99</v>
          </cell>
          <cell r="M124">
            <v>181.76</v>
          </cell>
          <cell r="N124">
            <v>35.72</v>
          </cell>
          <cell r="O124">
            <v>20</v>
          </cell>
          <cell r="P124">
            <v>392.48</v>
          </cell>
        </row>
        <row r="125">
          <cell r="B125">
            <v>320400</v>
          </cell>
          <cell r="C125" t="str">
            <v>Motoniveladora 140-k média</v>
          </cell>
          <cell r="D125" t="str">
            <v>M</v>
          </cell>
          <cell r="E125">
            <v>198</v>
          </cell>
          <cell r="F125">
            <v>8</v>
          </cell>
          <cell r="G125">
            <v>2000</v>
          </cell>
          <cell r="H125">
            <v>1637945</v>
          </cell>
          <cell r="I125">
            <v>1.1499999999999999</v>
          </cell>
          <cell r="J125" t="str">
            <v>Diesel</v>
          </cell>
          <cell r="K125">
            <v>105.5</v>
          </cell>
          <cell r="L125">
            <v>117.72</v>
          </cell>
          <cell r="M125">
            <v>181.76</v>
          </cell>
          <cell r="N125">
            <v>35.72</v>
          </cell>
          <cell r="O125">
            <v>20</v>
          </cell>
          <cell r="P125">
            <v>440.7</v>
          </cell>
        </row>
        <row r="126">
          <cell r="B126">
            <v>330400</v>
          </cell>
          <cell r="C126" t="str">
            <v>Motoniveladora 140-k severa</v>
          </cell>
          <cell r="D126" t="str">
            <v>S</v>
          </cell>
          <cell r="E126">
            <v>198</v>
          </cell>
          <cell r="F126">
            <v>6</v>
          </cell>
          <cell r="G126">
            <v>2000</v>
          </cell>
          <cell r="H126">
            <v>1637945</v>
          </cell>
          <cell r="I126">
            <v>1.2</v>
          </cell>
          <cell r="J126" t="str">
            <v>Diesel</v>
          </cell>
          <cell r="K126">
            <v>133.22999999999999</v>
          </cell>
          <cell r="L126">
            <v>163.79</v>
          </cell>
          <cell r="M126">
            <v>181.76</v>
          </cell>
          <cell r="N126">
            <v>35.72</v>
          </cell>
          <cell r="O126">
            <v>20</v>
          </cell>
          <cell r="P126">
            <v>514.5</v>
          </cell>
        </row>
        <row r="127">
          <cell r="B127">
            <v>370250</v>
          </cell>
          <cell r="C127" t="str">
            <v>Motopoda a gasolina</v>
          </cell>
          <cell r="D127">
            <v>0</v>
          </cell>
          <cell r="E127">
            <v>2</v>
          </cell>
          <cell r="F127">
            <v>5</v>
          </cell>
          <cell r="G127">
            <v>2000</v>
          </cell>
          <cell r="H127">
            <v>3638.41</v>
          </cell>
          <cell r="I127">
            <v>0.5</v>
          </cell>
          <cell r="J127" t="str">
            <v>Gasolina</v>
          </cell>
          <cell r="K127">
            <v>0.38</v>
          </cell>
          <cell r="L127">
            <v>0.18</v>
          </cell>
          <cell r="M127">
            <v>2.86</v>
          </cell>
          <cell r="N127">
            <v>0</v>
          </cell>
          <cell r="O127">
            <v>10</v>
          </cell>
          <cell r="P127">
            <v>3.42</v>
          </cell>
        </row>
        <row r="128">
          <cell r="B128">
            <v>370200</v>
          </cell>
          <cell r="C128" t="str">
            <v>Motosserra a gasolina</v>
          </cell>
          <cell r="D128" t="str">
            <v>M</v>
          </cell>
          <cell r="E128">
            <v>3</v>
          </cell>
          <cell r="F128">
            <v>7</v>
          </cell>
          <cell r="G128">
            <v>2000</v>
          </cell>
          <cell r="H128">
            <v>1818.28</v>
          </cell>
          <cell r="I128">
            <v>0.5</v>
          </cell>
          <cell r="J128" t="str">
            <v>Gasolina</v>
          </cell>
          <cell r="K128">
            <v>0.14000000000000001</v>
          </cell>
          <cell r="L128">
            <v>0.06</v>
          </cell>
          <cell r="M128">
            <v>4.29</v>
          </cell>
          <cell r="N128">
            <v>0</v>
          </cell>
          <cell r="O128">
            <v>10</v>
          </cell>
          <cell r="P128">
            <v>4.49</v>
          </cell>
        </row>
        <row r="129">
          <cell r="B129">
            <v>323104</v>
          </cell>
          <cell r="C129" t="str">
            <v>Pavimentadora com formas deslizantes</v>
          </cell>
          <cell r="D129" t="str">
            <v>M</v>
          </cell>
          <cell r="E129">
            <v>99</v>
          </cell>
          <cell r="F129">
            <v>7</v>
          </cell>
          <cell r="G129">
            <v>2000</v>
          </cell>
          <cell r="H129">
            <v>6727497.7800000003</v>
          </cell>
          <cell r="I129">
            <v>0.9</v>
          </cell>
          <cell r="J129" t="str">
            <v>Elétrico</v>
          </cell>
          <cell r="K129">
            <v>421.79</v>
          </cell>
          <cell r="L129">
            <v>432.48</v>
          </cell>
          <cell r="M129">
            <v>17.829999999999998</v>
          </cell>
          <cell r="N129">
            <v>35.72</v>
          </cell>
          <cell r="O129">
            <v>30</v>
          </cell>
          <cell r="P129">
            <v>907.82</v>
          </cell>
        </row>
        <row r="130">
          <cell r="B130">
            <v>325125</v>
          </cell>
          <cell r="C130" t="str">
            <v>Pavimentadora/extrusora de concreto 4400</v>
          </cell>
          <cell r="D130" t="str">
            <v>M</v>
          </cell>
          <cell r="E130">
            <v>99</v>
          </cell>
          <cell r="F130">
            <v>8</v>
          </cell>
          <cell r="G130">
            <v>1500</v>
          </cell>
          <cell r="H130">
            <v>5419730.4900000002</v>
          </cell>
          <cell r="I130">
            <v>1</v>
          </cell>
          <cell r="J130" t="str">
            <v>Diesel</v>
          </cell>
          <cell r="K130">
            <v>523.66</v>
          </cell>
          <cell r="L130">
            <v>451.64</v>
          </cell>
          <cell r="M130">
            <v>90.88</v>
          </cell>
          <cell r="N130">
            <v>35.72</v>
          </cell>
          <cell r="O130">
            <v>10</v>
          </cell>
          <cell r="P130">
            <v>1101.9000000000001</v>
          </cell>
        </row>
        <row r="131">
          <cell r="B131">
            <v>307100</v>
          </cell>
          <cell r="C131" t="str">
            <v>Perfuratriz manual elétrica</v>
          </cell>
          <cell r="D131" t="str">
            <v>M</v>
          </cell>
          <cell r="E131">
            <v>0</v>
          </cell>
          <cell r="F131">
            <v>4</v>
          </cell>
          <cell r="G131">
            <v>2000</v>
          </cell>
          <cell r="H131">
            <v>28359.49</v>
          </cell>
          <cell r="I131">
            <v>0.5</v>
          </cell>
          <cell r="J131" t="str">
            <v>Elétrico</v>
          </cell>
          <cell r="K131">
            <v>4.09</v>
          </cell>
          <cell r="L131">
            <v>1.77</v>
          </cell>
          <cell r="M131">
            <v>0</v>
          </cell>
          <cell r="N131">
            <v>0</v>
          </cell>
          <cell r="O131">
            <v>0</v>
          </cell>
          <cell r="P131">
            <v>5.86</v>
          </cell>
        </row>
        <row r="132">
          <cell r="B132">
            <v>305710</v>
          </cell>
          <cell r="C132" t="str">
            <v>Perfuratriz manual 18 kg</v>
          </cell>
          <cell r="D132" t="str">
            <v>M</v>
          </cell>
          <cell r="E132">
            <v>0</v>
          </cell>
          <cell r="F132">
            <v>4</v>
          </cell>
          <cell r="G132">
            <v>2000</v>
          </cell>
          <cell r="H132">
            <v>23518.32</v>
          </cell>
          <cell r="I132">
            <v>0.5</v>
          </cell>
          <cell r="J132">
            <v>0</v>
          </cell>
          <cell r="K132">
            <v>3.39</v>
          </cell>
          <cell r="L132">
            <v>1.46</v>
          </cell>
          <cell r="M132">
            <v>0</v>
          </cell>
          <cell r="N132">
            <v>0</v>
          </cell>
          <cell r="O132">
            <v>0</v>
          </cell>
          <cell r="P132">
            <v>4.8499999999999996</v>
          </cell>
        </row>
        <row r="133">
          <cell r="B133">
            <v>306580</v>
          </cell>
          <cell r="C133" t="str">
            <v>Perfuratriz manual 24 kg</v>
          </cell>
          <cell r="D133" t="str">
            <v>M</v>
          </cell>
          <cell r="E133">
            <v>0</v>
          </cell>
          <cell r="F133">
            <v>4</v>
          </cell>
          <cell r="G133">
            <v>2000</v>
          </cell>
          <cell r="H133">
            <v>27350.080000000002</v>
          </cell>
          <cell r="I133">
            <v>0.5</v>
          </cell>
          <cell r="J133">
            <v>0</v>
          </cell>
          <cell r="K133">
            <v>3.94</v>
          </cell>
          <cell r="L133">
            <v>1.7</v>
          </cell>
          <cell r="M133">
            <v>0</v>
          </cell>
          <cell r="N133">
            <v>0</v>
          </cell>
          <cell r="O133">
            <v>0</v>
          </cell>
          <cell r="P133">
            <v>5.64</v>
          </cell>
        </row>
        <row r="134">
          <cell r="B134">
            <v>300030</v>
          </cell>
          <cell r="C134" t="str">
            <v>Prancha p/ carreta (25 t)</v>
          </cell>
          <cell r="D134" t="str">
            <v>M</v>
          </cell>
          <cell r="E134">
            <v>0</v>
          </cell>
          <cell r="F134">
            <v>10</v>
          </cell>
          <cell r="G134">
            <v>1500</v>
          </cell>
          <cell r="H134">
            <v>258810.51</v>
          </cell>
          <cell r="I134">
            <v>0.5</v>
          </cell>
          <cell r="J134">
            <v>0</v>
          </cell>
          <cell r="K134">
            <v>21.09</v>
          </cell>
          <cell r="L134">
            <v>8.6199999999999992</v>
          </cell>
          <cell r="M134">
            <v>0</v>
          </cell>
          <cell r="N134">
            <v>0</v>
          </cell>
          <cell r="O134">
            <v>10</v>
          </cell>
          <cell r="P134">
            <v>29.71</v>
          </cell>
        </row>
        <row r="135">
          <cell r="B135">
            <v>325020</v>
          </cell>
          <cell r="C135" t="str">
            <v>Recicl. a frio WR-240 p/asp.água/emulsão</v>
          </cell>
          <cell r="D135" t="str">
            <v>M</v>
          </cell>
          <cell r="E135">
            <v>619</v>
          </cell>
          <cell r="F135">
            <v>5</v>
          </cell>
          <cell r="G135">
            <v>1500</v>
          </cell>
          <cell r="H135">
            <v>5671647.7400000002</v>
          </cell>
          <cell r="I135">
            <v>1</v>
          </cell>
          <cell r="J135" t="str">
            <v>Diesel</v>
          </cell>
          <cell r="K135">
            <v>807.85</v>
          </cell>
          <cell r="L135">
            <v>756.21</v>
          </cell>
          <cell r="M135">
            <v>568.24</v>
          </cell>
          <cell r="N135">
            <v>35.72</v>
          </cell>
          <cell r="O135">
            <v>10</v>
          </cell>
          <cell r="P135">
            <v>2168.02</v>
          </cell>
        </row>
        <row r="136">
          <cell r="B136">
            <v>325010</v>
          </cell>
          <cell r="C136" t="str">
            <v>Recicl. a frio WR-240 p/espuma de asfalto</v>
          </cell>
          <cell r="D136" t="str">
            <v>M</v>
          </cell>
          <cell r="E136">
            <v>619</v>
          </cell>
          <cell r="F136">
            <v>5</v>
          </cell>
          <cell r="G136">
            <v>1500</v>
          </cell>
          <cell r="H136">
            <v>6451500</v>
          </cell>
          <cell r="I136">
            <v>1</v>
          </cell>
          <cell r="J136" t="str">
            <v>Diesel</v>
          </cell>
          <cell r="K136">
            <v>918.93</v>
          </cell>
          <cell r="L136">
            <v>860.2</v>
          </cell>
          <cell r="M136">
            <v>568.24</v>
          </cell>
          <cell r="N136">
            <v>35.72</v>
          </cell>
          <cell r="O136">
            <v>10</v>
          </cell>
          <cell r="P136">
            <v>2383.09</v>
          </cell>
        </row>
        <row r="137">
          <cell r="B137">
            <v>325150</v>
          </cell>
          <cell r="C137" t="str">
            <v>Recicladora a frio MPH-364</v>
          </cell>
          <cell r="D137" t="str">
            <v>M</v>
          </cell>
          <cell r="E137">
            <v>300</v>
          </cell>
          <cell r="F137">
            <v>5</v>
          </cell>
          <cell r="G137">
            <v>1500</v>
          </cell>
          <cell r="H137">
            <v>4803819.9000000004</v>
          </cell>
          <cell r="I137">
            <v>1</v>
          </cell>
          <cell r="J137" t="str">
            <v>Diesel</v>
          </cell>
          <cell r="K137">
            <v>684.24</v>
          </cell>
          <cell r="L137">
            <v>640.5</v>
          </cell>
          <cell r="M137">
            <v>275.39999999999998</v>
          </cell>
          <cell r="N137">
            <v>35.72</v>
          </cell>
          <cell r="O137">
            <v>10</v>
          </cell>
          <cell r="P137">
            <v>1635.86</v>
          </cell>
        </row>
        <row r="138">
          <cell r="B138">
            <v>325200</v>
          </cell>
          <cell r="C138" t="str">
            <v>Recicladora a frio RM-300</v>
          </cell>
          <cell r="D138" t="str">
            <v>M</v>
          </cell>
          <cell r="E138">
            <v>409</v>
          </cell>
          <cell r="F138">
            <v>5</v>
          </cell>
          <cell r="G138">
            <v>1500</v>
          </cell>
          <cell r="H138">
            <v>8012160</v>
          </cell>
          <cell r="I138">
            <v>1</v>
          </cell>
          <cell r="J138" t="str">
            <v>Diesel</v>
          </cell>
          <cell r="K138">
            <v>1141.23</v>
          </cell>
          <cell r="L138">
            <v>1068.28</v>
          </cell>
          <cell r="M138">
            <v>375.46</v>
          </cell>
          <cell r="N138">
            <v>35.72</v>
          </cell>
          <cell r="O138">
            <v>10</v>
          </cell>
          <cell r="P138">
            <v>2620.69</v>
          </cell>
        </row>
        <row r="139">
          <cell r="B139">
            <v>325250</v>
          </cell>
          <cell r="C139" t="str">
            <v>Recicladora a frio RM-500</v>
          </cell>
          <cell r="D139" t="str">
            <v>M</v>
          </cell>
          <cell r="E139">
            <v>540</v>
          </cell>
          <cell r="F139">
            <v>5</v>
          </cell>
          <cell r="G139">
            <v>1500</v>
          </cell>
          <cell r="H139">
            <v>7762030.3799999999</v>
          </cell>
          <cell r="I139">
            <v>1</v>
          </cell>
          <cell r="J139" t="str">
            <v>Diesel</v>
          </cell>
          <cell r="K139">
            <v>1105.5999999999999</v>
          </cell>
          <cell r="L139">
            <v>1034.93</v>
          </cell>
          <cell r="M139">
            <v>495.72</v>
          </cell>
          <cell r="N139">
            <v>35.72</v>
          </cell>
          <cell r="O139">
            <v>10</v>
          </cell>
          <cell r="P139">
            <v>2671.97</v>
          </cell>
        </row>
        <row r="140">
          <cell r="B140">
            <v>371150</v>
          </cell>
          <cell r="C140" t="str">
            <v>Régua vibratória treliçada L&lt;=6,00m</v>
          </cell>
          <cell r="D140" t="str">
            <v>M</v>
          </cell>
          <cell r="E140">
            <v>9</v>
          </cell>
          <cell r="F140">
            <v>3</v>
          </cell>
          <cell r="G140">
            <v>1250</v>
          </cell>
          <cell r="H140">
            <v>16400</v>
          </cell>
          <cell r="I140">
            <v>0.8</v>
          </cell>
          <cell r="J140" t="str">
            <v>Gasolina</v>
          </cell>
          <cell r="K140">
            <v>4.66</v>
          </cell>
          <cell r="L140">
            <v>3.49</v>
          </cell>
          <cell r="M140">
            <v>12.89</v>
          </cell>
          <cell r="N140">
            <v>0</v>
          </cell>
          <cell r="O140">
            <v>5</v>
          </cell>
          <cell r="P140">
            <v>21.04</v>
          </cell>
        </row>
        <row r="141">
          <cell r="B141">
            <v>312520</v>
          </cell>
          <cell r="C141" t="str">
            <v>Retroescavadeira 580N leve</v>
          </cell>
          <cell r="D141" t="str">
            <v>L</v>
          </cell>
          <cell r="E141">
            <v>79</v>
          </cell>
          <cell r="F141">
            <v>9</v>
          </cell>
          <cell r="G141">
            <v>2000</v>
          </cell>
          <cell r="H141">
            <v>460000</v>
          </cell>
          <cell r="I141">
            <v>0.7</v>
          </cell>
          <cell r="J141" t="str">
            <v>Diesel</v>
          </cell>
          <cell r="K141">
            <v>27.05</v>
          </cell>
          <cell r="L141">
            <v>17.88</v>
          </cell>
          <cell r="M141">
            <v>72.52</v>
          </cell>
          <cell r="N141">
            <v>30.08</v>
          </cell>
          <cell r="O141">
            <v>20</v>
          </cell>
          <cell r="P141">
            <v>147.53</v>
          </cell>
        </row>
        <row r="142">
          <cell r="B142">
            <v>322520</v>
          </cell>
          <cell r="C142" t="str">
            <v>Retroescavadeira 580N média</v>
          </cell>
          <cell r="D142" t="str">
            <v>M</v>
          </cell>
          <cell r="E142">
            <v>79</v>
          </cell>
          <cell r="F142">
            <v>8</v>
          </cell>
          <cell r="G142">
            <v>2000</v>
          </cell>
          <cell r="H142">
            <v>460000</v>
          </cell>
          <cell r="I142">
            <v>1</v>
          </cell>
          <cell r="J142" t="str">
            <v>Diesel</v>
          </cell>
          <cell r="K142">
            <v>29.63</v>
          </cell>
          <cell r="L142">
            <v>28.75</v>
          </cell>
          <cell r="M142">
            <v>72.52</v>
          </cell>
          <cell r="N142">
            <v>30.08</v>
          </cell>
          <cell r="O142">
            <v>20</v>
          </cell>
          <cell r="P142">
            <v>160.97999999999999</v>
          </cell>
        </row>
        <row r="143">
          <cell r="B143">
            <v>332520</v>
          </cell>
          <cell r="C143" t="str">
            <v>Retroescavadeira 580N severa</v>
          </cell>
          <cell r="D143" t="str">
            <v>S</v>
          </cell>
          <cell r="E143">
            <v>79</v>
          </cell>
          <cell r="F143">
            <v>7</v>
          </cell>
          <cell r="G143">
            <v>2000</v>
          </cell>
          <cell r="H143">
            <v>460000</v>
          </cell>
          <cell r="I143">
            <v>1.3</v>
          </cell>
          <cell r="J143" t="str">
            <v>Diesel</v>
          </cell>
          <cell r="K143">
            <v>32.96</v>
          </cell>
          <cell r="L143">
            <v>42.71</v>
          </cell>
          <cell r="M143">
            <v>72.52</v>
          </cell>
          <cell r="N143">
            <v>30.08</v>
          </cell>
          <cell r="O143">
            <v>20</v>
          </cell>
          <cell r="P143">
            <v>178.27</v>
          </cell>
        </row>
        <row r="144">
          <cell r="B144">
            <v>342200</v>
          </cell>
          <cell r="C144" t="str">
            <v>Roçadeira costal</v>
          </cell>
          <cell r="D144" t="str">
            <v>M</v>
          </cell>
          <cell r="E144">
            <v>2</v>
          </cell>
          <cell r="F144">
            <v>5</v>
          </cell>
          <cell r="G144">
            <v>1250</v>
          </cell>
          <cell r="H144">
            <v>1147.2</v>
          </cell>
          <cell r="I144">
            <v>0.5</v>
          </cell>
          <cell r="J144" t="str">
            <v>Gasolina</v>
          </cell>
          <cell r="K144">
            <v>0.19</v>
          </cell>
          <cell r="L144">
            <v>0.09</v>
          </cell>
          <cell r="M144">
            <v>2.86</v>
          </cell>
          <cell r="N144">
            <v>0</v>
          </cell>
          <cell r="O144">
            <v>10</v>
          </cell>
          <cell r="P144">
            <v>3.14</v>
          </cell>
        </row>
        <row r="145">
          <cell r="B145">
            <v>340140</v>
          </cell>
          <cell r="C145" t="str">
            <v>Rolo liso autopropelido VAP-55 P</v>
          </cell>
          <cell r="D145" t="str">
            <v>M</v>
          </cell>
          <cell r="E145">
            <v>83</v>
          </cell>
          <cell r="F145">
            <v>8</v>
          </cell>
          <cell r="G145">
            <v>1750</v>
          </cell>
          <cell r="H145">
            <v>530000</v>
          </cell>
          <cell r="I145">
            <v>0.9</v>
          </cell>
          <cell r="J145" t="str">
            <v>Diesel</v>
          </cell>
          <cell r="K145">
            <v>43.89</v>
          </cell>
          <cell r="L145">
            <v>34.07</v>
          </cell>
          <cell r="M145">
            <v>76.19</v>
          </cell>
          <cell r="N145">
            <v>30.08</v>
          </cell>
          <cell r="O145">
            <v>10</v>
          </cell>
          <cell r="P145">
            <v>184.23</v>
          </cell>
        </row>
        <row r="146">
          <cell r="B146">
            <v>340150</v>
          </cell>
          <cell r="C146" t="str">
            <v>Rolo pé de carneiro autopropelido VAP-70 PT</v>
          </cell>
          <cell r="D146" t="str">
            <v>M</v>
          </cell>
          <cell r="E146">
            <v>100</v>
          </cell>
          <cell r="F146">
            <v>8</v>
          </cell>
          <cell r="G146">
            <v>1750</v>
          </cell>
          <cell r="H146">
            <v>680000</v>
          </cell>
          <cell r="I146">
            <v>0.9</v>
          </cell>
          <cell r="J146" t="str">
            <v>Diesel</v>
          </cell>
          <cell r="K146">
            <v>56.31</v>
          </cell>
          <cell r="L146">
            <v>43.71</v>
          </cell>
          <cell r="M146">
            <v>91.8</v>
          </cell>
          <cell r="N146">
            <v>30.08</v>
          </cell>
          <cell r="O146">
            <v>10</v>
          </cell>
          <cell r="P146">
            <v>221.9</v>
          </cell>
        </row>
        <row r="147">
          <cell r="B147">
            <v>345500</v>
          </cell>
          <cell r="C147" t="str">
            <v>Rolo pneus autopropelido 21 t</v>
          </cell>
          <cell r="D147" t="str">
            <v>M</v>
          </cell>
          <cell r="E147">
            <v>134</v>
          </cell>
          <cell r="F147">
            <v>8</v>
          </cell>
          <cell r="G147">
            <v>1750</v>
          </cell>
          <cell r="H147">
            <v>940900</v>
          </cell>
          <cell r="I147">
            <v>0.9</v>
          </cell>
          <cell r="J147" t="str">
            <v>Diesel</v>
          </cell>
          <cell r="K147">
            <v>77.92</v>
          </cell>
          <cell r="L147">
            <v>60.48</v>
          </cell>
          <cell r="M147">
            <v>123.01</v>
          </cell>
          <cell r="N147">
            <v>30.08</v>
          </cell>
          <cell r="O147">
            <v>10</v>
          </cell>
          <cell r="P147">
            <v>291.49</v>
          </cell>
        </row>
        <row r="148">
          <cell r="B148">
            <v>340210</v>
          </cell>
          <cell r="C148" t="str">
            <v>Rolo pneus autopropelido 22 t</v>
          </cell>
          <cell r="D148" t="str">
            <v>M</v>
          </cell>
          <cell r="E148">
            <v>111</v>
          </cell>
          <cell r="F148">
            <v>8</v>
          </cell>
          <cell r="G148">
            <v>1750</v>
          </cell>
          <cell r="H148">
            <v>710000</v>
          </cell>
          <cell r="I148">
            <v>0.9</v>
          </cell>
          <cell r="J148" t="str">
            <v>Diesel</v>
          </cell>
          <cell r="K148">
            <v>58.8</v>
          </cell>
          <cell r="L148">
            <v>45.64</v>
          </cell>
          <cell r="M148">
            <v>101.89</v>
          </cell>
          <cell r="N148">
            <v>30.08</v>
          </cell>
          <cell r="O148">
            <v>10</v>
          </cell>
          <cell r="P148">
            <v>236.41</v>
          </cell>
        </row>
        <row r="149">
          <cell r="B149">
            <v>340270</v>
          </cell>
          <cell r="C149" t="str">
            <v>Rolo pneus autopropelido 27 t</v>
          </cell>
          <cell r="D149" t="str">
            <v>M</v>
          </cell>
          <cell r="E149">
            <v>120</v>
          </cell>
          <cell r="F149">
            <v>8</v>
          </cell>
          <cell r="G149">
            <v>1750</v>
          </cell>
          <cell r="H149">
            <v>933500</v>
          </cell>
          <cell r="I149">
            <v>0.9</v>
          </cell>
          <cell r="J149" t="str">
            <v>Diesel</v>
          </cell>
          <cell r="K149">
            <v>77.31</v>
          </cell>
          <cell r="L149">
            <v>60.01</v>
          </cell>
          <cell r="M149">
            <v>110.16</v>
          </cell>
          <cell r="N149">
            <v>30.08</v>
          </cell>
          <cell r="O149">
            <v>10</v>
          </cell>
          <cell r="P149">
            <v>277.56</v>
          </cell>
        </row>
        <row r="150">
          <cell r="B150">
            <v>340110</v>
          </cell>
          <cell r="C150" t="str">
            <v>Rolo tandem CC-900</v>
          </cell>
          <cell r="D150" t="str">
            <v>M</v>
          </cell>
          <cell r="E150">
            <v>13</v>
          </cell>
          <cell r="F150">
            <v>8</v>
          </cell>
          <cell r="G150">
            <v>1750</v>
          </cell>
          <cell r="H150">
            <v>255387.6</v>
          </cell>
          <cell r="I150">
            <v>0.9</v>
          </cell>
          <cell r="J150" t="str">
            <v>Diesel</v>
          </cell>
          <cell r="K150">
            <v>21.15</v>
          </cell>
          <cell r="L150">
            <v>16.41</v>
          </cell>
          <cell r="M150">
            <v>11.93</v>
          </cell>
          <cell r="N150">
            <v>30.08</v>
          </cell>
          <cell r="O150">
            <v>10</v>
          </cell>
          <cell r="P150">
            <v>79.569999999999993</v>
          </cell>
        </row>
        <row r="151">
          <cell r="B151">
            <v>342220</v>
          </cell>
          <cell r="C151" t="str">
            <v>Rolo tandem liso autopropelido CC-4200</v>
          </cell>
          <cell r="D151" t="str">
            <v>M</v>
          </cell>
          <cell r="E151">
            <v>110</v>
          </cell>
          <cell r="F151">
            <v>8</v>
          </cell>
          <cell r="G151">
            <v>1750</v>
          </cell>
          <cell r="H151">
            <v>800000</v>
          </cell>
          <cell r="I151">
            <v>0.9</v>
          </cell>
          <cell r="J151" t="str">
            <v>Diesel</v>
          </cell>
          <cell r="K151">
            <v>66.25</v>
          </cell>
          <cell r="L151">
            <v>51.42</v>
          </cell>
          <cell r="M151">
            <v>100.98</v>
          </cell>
          <cell r="N151">
            <v>30.08</v>
          </cell>
          <cell r="O151">
            <v>10</v>
          </cell>
          <cell r="P151">
            <v>248.73</v>
          </cell>
        </row>
        <row r="152">
          <cell r="B152">
            <v>340100</v>
          </cell>
          <cell r="C152" t="str">
            <v>Rolo tandem liso autopropelido HD 14VV</v>
          </cell>
          <cell r="D152" t="str">
            <v>M</v>
          </cell>
          <cell r="E152">
            <v>47</v>
          </cell>
          <cell r="F152">
            <v>8</v>
          </cell>
          <cell r="G152">
            <v>1750</v>
          </cell>
          <cell r="H152">
            <v>421505.74</v>
          </cell>
          <cell r="I152">
            <v>0.9</v>
          </cell>
          <cell r="J152" t="str">
            <v>Diesel</v>
          </cell>
          <cell r="K152">
            <v>34.9</v>
          </cell>
          <cell r="L152">
            <v>27.09</v>
          </cell>
          <cell r="M152">
            <v>43.14</v>
          </cell>
          <cell r="N152">
            <v>30.08</v>
          </cell>
          <cell r="O152">
            <v>10</v>
          </cell>
          <cell r="P152">
            <v>135.21</v>
          </cell>
        </row>
        <row r="153">
          <cell r="B153">
            <v>340620</v>
          </cell>
          <cell r="C153" t="str">
            <v>Rolo tandem liso 6-8 t</v>
          </cell>
          <cell r="D153" t="str">
            <v>M</v>
          </cell>
          <cell r="E153">
            <v>58</v>
          </cell>
          <cell r="F153">
            <v>8</v>
          </cell>
          <cell r="G153">
            <v>1750</v>
          </cell>
          <cell r="H153">
            <v>821600</v>
          </cell>
          <cell r="I153">
            <v>0.9</v>
          </cell>
          <cell r="J153" t="str">
            <v>Diesel</v>
          </cell>
          <cell r="K153">
            <v>68.040000000000006</v>
          </cell>
          <cell r="L153">
            <v>52.81</v>
          </cell>
          <cell r="M153">
            <v>53.24</v>
          </cell>
          <cell r="N153">
            <v>30.08</v>
          </cell>
          <cell r="O153">
            <v>10</v>
          </cell>
          <cell r="P153">
            <v>204.17</v>
          </cell>
        </row>
        <row r="154">
          <cell r="B154">
            <v>341840</v>
          </cell>
          <cell r="C154" t="str">
            <v>Rolo vibratório corrug. autopr. CP-54 B</v>
          </cell>
          <cell r="D154" t="str">
            <v>M</v>
          </cell>
          <cell r="E154">
            <v>130</v>
          </cell>
          <cell r="F154">
            <v>8</v>
          </cell>
          <cell r="G154">
            <v>1750</v>
          </cell>
          <cell r="H154">
            <v>717715</v>
          </cell>
          <cell r="I154">
            <v>0.9</v>
          </cell>
          <cell r="J154" t="str">
            <v>Diesel</v>
          </cell>
          <cell r="K154">
            <v>59.44</v>
          </cell>
          <cell r="L154">
            <v>46.13</v>
          </cell>
          <cell r="M154">
            <v>119.34</v>
          </cell>
          <cell r="N154">
            <v>30.08</v>
          </cell>
          <cell r="O154">
            <v>10</v>
          </cell>
          <cell r="P154">
            <v>254.99</v>
          </cell>
        </row>
        <row r="155">
          <cell r="B155">
            <v>341150</v>
          </cell>
          <cell r="C155" t="str">
            <v>Rolo vibratório liso autoprop. CA 150A</v>
          </cell>
          <cell r="D155" t="str">
            <v>M</v>
          </cell>
          <cell r="E155">
            <v>80</v>
          </cell>
          <cell r="F155">
            <v>8</v>
          </cell>
          <cell r="G155">
            <v>1750</v>
          </cell>
          <cell r="H155">
            <v>700000</v>
          </cell>
          <cell r="I155">
            <v>0.9</v>
          </cell>
          <cell r="J155" t="str">
            <v>Diesel</v>
          </cell>
          <cell r="K155">
            <v>57.97</v>
          </cell>
          <cell r="L155">
            <v>45</v>
          </cell>
          <cell r="M155">
            <v>73.44</v>
          </cell>
          <cell r="N155">
            <v>30.08</v>
          </cell>
          <cell r="O155">
            <v>10</v>
          </cell>
          <cell r="P155">
            <v>206.49</v>
          </cell>
        </row>
        <row r="156">
          <cell r="B156">
            <v>341680</v>
          </cell>
          <cell r="C156" t="str">
            <v>Rolo vibratório liso autoprop. CS-44 B</v>
          </cell>
          <cell r="D156" t="str">
            <v>M</v>
          </cell>
          <cell r="E156">
            <v>100</v>
          </cell>
          <cell r="F156">
            <v>8</v>
          </cell>
          <cell r="G156">
            <v>1750</v>
          </cell>
          <cell r="H156">
            <v>636295</v>
          </cell>
          <cell r="I156">
            <v>0.9</v>
          </cell>
          <cell r="J156" t="str">
            <v>Diesel</v>
          </cell>
          <cell r="K156">
            <v>52.69</v>
          </cell>
          <cell r="L156">
            <v>40.9</v>
          </cell>
          <cell r="M156">
            <v>91.8</v>
          </cell>
          <cell r="N156">
            <v>30.08</v>
          </cell>
          <cell r="O156">
            <v>10</v>
          </cell>
          <cell r="P156">
            <v>215.47</v>
          </cell>
        </row>
        <row r="157">
          <cell r="B157">
            <v>340840</v>
          </cell>
          <cell r="C157" t="str">
            <v>Rolo vibratório liso autoprop. CS-54 B</v>
          </cell>
          <cell r="D157" t="str">
            <v>M</v>
          </cell>
          <cell r="E157">
            <v>130</v>
          </cell>
          <cell r="F157">
            <v>8</v>
          </cell>
          <cell r="G157">
            <v>1750</v>
          </cell>
          <cell r="H157">
            <v>707825</v>
          </cell>
          <cell r="I157">
            <v>0.9</v>
          </cell>
          <cell r="J157" t="str">
            <v>Diesel</v>
          </cell>
          <cell r="K157">
            <v>58.62</v>
          </cell>
          <cell r="L157">
            <v>45.5</v>
          </cell>
          <cell r="M157">
            <v>119.34</v>
          </cell>
          <cell r="N157">
            <v>30.08</v>
          </cell>
          <cell r="O157">
            <v>10</v>
          </cell>
          <cell r="P157">
            <v>253.54</v>
          </cell>
        </row>
        <row r="158">
          <cell r="B158">
            <v>340250</v>
          </cell>
          <cell r="C158" t="str">
            <v>Rolo vibratório liso autoprop. 3411</v>
          </cell>
          <cell r="D158" t="str">
            <v>M</v>
          </cell>
          <cell r="E158">
            <v>134</v>
          </cell>
          <cell r="F158">
            <v>8</v>
          </cell>
          <cell r="G158">
            <v>1750</v>
          </cell>
          <cell r="H158">
            <v>724700</v>
          </cell>
          <cell r="I158">
            <v>0.9</v>
          </cell>
          <cell r="J158" t="str">
            <v>Diesel</v>
          </cell>
          <cell r="K158">
            <v>60.01</v>
          </cell>
          <cell r="L158">
            <v>46.58</v>
          </cell>
          <cell r="M158">
            <v>123.01</v>
          </cell>
          <cell r="N158">
            <v>30.08</v>
          </cell>
          <cell r="O158">
            <v>10</v>
          </cell>
          <cell r="P158">
            <v>259.68</v>
          </cell>
        </row>
        <row r="159">
          <cell r="B159">
            <v>300310</v>
          </cell>
          <cell r="C159" t="str">
            <v>Rompedor manual 28 kg</v>
          </cell>
          <cell r="D159" t="str">
            <v>M</v>
          </cell>
          <cell r="E159">
            <v>0</v>
          </cell>
          <cell r="F159">
            <v>4</v>
          </cell>
          <cell r="G159">
            <v>2000</v>
          </cell>
          <cell r="H159">
            <v>13072.5</v>
          </cell>
          <cell r="I159">
            <v>0.5</v>
          </cell>
          <cell r="J159">
            <v>0</v>
          </cell>
          <cell r="K159">
            <v>1.88</v>
          </cell>
          <cell r="L159">
            <v>0.81</v>
          </cell>
          <cell r="M159">
            <v>0</v>
          </cell>
          <cell r="N159">
            <v>0</v>
          </cell>
          <cell r="O159">
            <v>0</v>
          </cell>
          <cell r="P159">
            <v>2.69</v>
          </cell>
        </row>
        <row r="160">
          <cell r="B160">
            <v>370130</v>
          </cell>
          <cell r="C160" t="str">
            <v>Serra circular elétrica</v>
          </cell>
          <cell r="D160" t="str">
            <v>M</v>
          </cell>
          <cell r="E160">
            <v>4</v>
          </cell>
          <cell r="F160">
            <v>10</v>
          </cell>
          <cell r="G160">
            <v>2000</v>
          </cell>
          <cell r="H160">
            <v>3330.86</v>
          </cell>
          <cell r="I160">
            <v>0.5</v>
          </cell>
          <cell r="J160" t="str">
            <v>Elétrico</v>
          </cell>
          <cell r="K160">
            <v>0.2</v>
          </cell>
          <cell r="L160">
            <v>0.08</v>
          </cell>
          <cell r="M160">
            <v>0</v>
          </cell>
          <cell r="N160">
            <v>0</v>
          </cell>
          <cell r="O160">
            <v>10</v>
          </cell>
          <cell r="P160">
            <v>0.28000000000000003</v>
          </cell>
        </row>
        <row r="161">
          <cell r="B161">
            <v>370120</v>
          </cell>
          <cell r="C161" t="str">
            <v>Serra circular gasolina</v>
          </cell>
          <cell r="D161" t="str">
            <v>M</v>
          </cell>
          <cell r="E161">
            <v>13</v>
          </cell>
          <cell r="F161">
            <v>7</v>
          </cell>
          <cell r="G161">
            <v>2000</v>
          </cell>
          <cell r="H161">
            <v>7430.6</v>
          </cell>
          <cell r="I161">
            <v>0.5</v>
          </cell>
          <cell r="J161" t="str">
            <v>Gasolina</v>
          </cell>
          <cell r="K161">
            <v>0.59</v>
          </cell>
          <cell r="L161">
            <v>0.26</v>
          </cell>
          <cell r="M161">
            <v>18.61</v>
          </cell>
          <cell r="N161">
            <v>0</v>
          </cell>
          <cell r="O161">
            <v>10</v>
          </cell>
          <cell r="P161">
            <v>19.46</v>
          </cell>
        </row>
        <row r="162">
          <cell r="B162">
            <v>371050</v>
          </cell>
          <cell r="C162" t="str">
            <v>Serra corte concreto/asfalto GS-3</v>
          </cell>
          <cell r="D162" t="str">
            <v>S</v>
          </cell>
          <cell r="E162">
            <v>13</v>
          </cell>
          <cell r="F162">
            <v>5</v>
          </cell>
          <cell r="G162">
            <v>1250</v>
          </cell>
          <cell r="H162">
            <v>7135.03</v>
          </cell>
          <cell r="I162">
            <v>0.5</v>
          </cell>
          <cell r="J162" t="str">
            <v>Gasolina</v>
          </cell>
          <cell r="K162">
            <v>1.21</v>
          </cell>
          <cell r="L162">
            <v>0.56999999999999995</v>
          </cell>
          <cell r="M162">
            <v>18.61</v>
          </cell>
          <cell r="N162">
            <v>28.2</v>
          </cell>
          <cell r="O162">
            <v>10</v>
          </cell>
          <cell r="P162">
            <v>48.59</v>
          </cell>
        </row>
        <row r="163">
          <cell r="B163">
            <v>371000</v>
          </cell>
          <cell r="C163" t="str">
            <v>Serra corte concreto/asfalto M-110</v>
          </cell>
          <cell r="D163" t="str">
            <v>S</v>
          </cell>
          <cell r="E163">
            <v>11</v>
          </cell>
          <cell r="F163">
            <v>5</v>
          </cell>
          <cell r="G163">
            <v>1250</v>
          </cell>
          <cell r="H163">
            <v>8401.86</v>
          </cell>
          <cell r="I163">
            <v>0.5</v>
          </cell>
          <cell r="J163" t="str">
            <v>Gasolina</v>
          </cell>
          <cell r="K163">
            <v>1.43</v>
          </cell>
          <cell r="L163">
            <v>0.67</v>
          </cell>
          <cell r="M163">
            <v>15.75</v>
          </cell>
          <cell r="N163">
            <v>28.2</v>
          </cell>
          <cell r="O163">
            <v>10</v>
          </cell>
          <cell r="P163">
            <v>46.05</v>
          </cell>
        </row>
        <row r="164">
          <cell r="B164">
            <v>371100</v>
          </cell>
          <cell r="C164" t="str">
            <v>Serra elétrica corte concreto 4100</v>
          </cell>
          <cell r="D164" t="str">
            <v>S</v>
          </cell>
          <cell r="E164">
            <v>0</v>
          </cell>
          <cell r="F164">
            <v>8</v>
          </cell>
          <cell r="G164">
            <v>1250</v>
          </cell>
          <cell r="H164">
            <v>444.67</v>
          </cell>
          <cell r="I164">
            <v>0.5</v>
          </cell>
          <cell r="J164" t="str">
            <v>Elétrico</v>
          </cell>
          <cell r="K164">
            <v>0.05</v>
          </cell>
          <cell r="L164">
            <v>0.02</v>
          </cell>
          <cell r="M164">
            <v>0</v>
          </cell>
          <cell r="N164">
            <v>0</v>
          </cell>
          <cell r="O164">
            <v>0</v>
          </cell>
          <cell r="P164">
            <v>7.0000000000000007E-2</v>
          </cell>
        </row>
        <row r="165">
          <cell r="B165">
            <v>337050</v>
          </cell>
          <cell r="C165" t="str">
            <v>Soprador a gasolina</v>
          </cell>
          <cell r="D165" t="str">
            <v>M</v>
          </cell>
          <cell r="E165">
            <v>3</v>
          </cell>
          <cell r="F165">
            <v>5</v>
          </cell>
          <cell r="G165">
            <v>2000</v>
          </cell>
          <cell r="H165">
            <v>3980.21</v>
          </cell>
          <cell r="I165">
            <v>0.5</v>
          </cell>
          <cell r="J165" t="str">
            <v>Gasolina</v>
          </cell>
          <cell r="K165">
            <v>0.44</v>
          </cell>
          <cell r="L165">
            <v>0.19</v>
          </cell>
          <cell r="M165">
            <v>4.29</v>
          </cell>
          <cell r="N165">
            <v>0</v>
          </cell>
          <cell r="O165">
            <v>5</v>
          </cell>
          <cell r="P165">
            <v>4.92</v>
          </cell>
        </row>
        <row r="166">
          <cell r="B166">
            <v>381000</v>
          </cell>
          <cell r="C166" t="str">
            <v>Talha guincho manual 3 t</v>
          </cell>
          <cell r="D166" t="str">
            <v>M</v>
          </cell>
          <cell r="E166">
            <v>0</v>
          </cell>
          <cell r="F166">
            <v>8</v>
          </cell>
          <cell r="G166">
            <v>1250</v>
          </cell>
          <cell r="H166">
            <v>915.86</v>
          </cell>
          <cell r="I166">
            <v>0.5</v>
          </cell>
          <cell r="J166">
            <v>0</v>
          </cell>
          <cell r="K166">
            <v>0.1</v>
          </cell>
          <cell r="L166">
            <v>0.04</v>
          </cell>
          <cell r="M166">
            <v>0</v>
          </cell>
          <cell r="N166">
            <v>0</v>
          </cell>
          <cell r="O166">
            <v>10</v>
          </cell>
          <cell r="P166">
            <v>0.14000000000000001</v>
          </cell>
        </row>
        <row r="167">
          <cell r="B167">
            <v>300060</v>
          </cell>
          <cell r="C167" t="str">
            <v>Tanque água sem bomba 6000 l</v>
          </cell>
          <cell r="D167" t="str">
            <v>M</v>
          </cell>
          <cell r="E167">
            <v>0</v>
          </cell>
          <cell r="F167">
            <v>7</v>
          </cell>
          <cell r="G167">
            <v>2000</v>
          </cell>
          <cell r="H167">
            <v>115000</v>
          </cell>
          <cell r="I167">
            <v>0.8</v>
          </cell>
          <cell r="J167">
            <v>0</v>
          </cell>
          <cell r="K167">
            <v>9.27</v>
          </cell>
          <cell r="L167">
            <v>6.57</v>
          </cell>
          <cell r="M167">
            <v>0</v>
          </cell>
          <cell r="N167">
            <v>0</v>
          </cell>
          <cell r="O167">
            <v>10</v>
          </cell>
          <cell r="P167">
            <v>15.84</v>
          </cell>
        </row>
        <row r="168">
          <cell r="B168">
            <v>300220</v>
          </cell>
          <cell r="C168" t="str">
            <v>Tanque depósito asfalto borracha 20 t</v>
          </cell>
          <cell r="D168" t="str">
            <v>M</v>
          </cell>
          <cell r="E168">
            <v>15</v>
          </cell>
          <cell r="F168">
            <v>8</v>
          </cell>
          <cell r="G168">
            <v>2333</v>
          </cell>
          <cell r="H168">
            <v>457500</v>
          </cell>
          <cell r="I168">
            <v>0.5</v>
          </cell>
          <cell r="J168" t="str">
            <v>Diesel</v>
          </cell>
          <cell r="K168">
            <v>30</v>
          </cell>
          <cell r="L168">
            <v>12.25</v>
          </cell>
          <cell r="M168">
            <v>91.8</v>
          </cell>
          <cell r="N168">
            <v>0</v>
          </cell>
          <cell r="O168">
            <v>5</v>
          </cell>
          <cell r="P168">
            <v>134.05000000000001</v>
          </cell>
        </row>
        <row r="169">
          <cell r="B169">
            <v>300100</v>
          </cell>
          <cell r="C169" t="str">
            <v>Tanque depósito asfalto frio 10000 l</v>
          </cell>
          <cell r="D169" t="str">
            <v>M</v>
          </cell>
          <cell r="E169">
            <v>0</v>
          </cell>
          <cell r="F169">
            <v>8</v>
          </cell>
          <cell r="G169">
            <v>2333</v>
          </cell>
          <cell r="H169">
            <v>287500</v>
          </cell>
          <cell r="I169">
            <v>0.5</v>
          </cell>
          <cell r="J169">
            <v>0</v>
          </cell>
          <cell r="K169">
            <v>18.850000000000001</v>
          </cell>
          <cell r="L169">
            <v>7.7</v>
          </cell>
          <cell r="M169">
            <v>0</v>
          </cell>
          <cell r="N169">
            <v>0</v>
          </cell>
          <cell r="O169">
            <v>5</v>
          </cell>
          <cell r="P169">
            <v>26.55</v>
          </cell>
        </row>
        <row r="170">
          <cell r="B170">
            <v>300200</v>
          </cell>
          <cell r="C170" t="str">
            <v>Tanque depósito asfalto frio 20000 l</v>
          </cell>
          <cell r="D170" t="str">
            <v>M</v>
          </cell>
          <cell r="E170">
            <v>0</v>
          </cell>
          <cell r="F170">
            <v>8</v>
          </cell>
          <cell r="G170">
            <v>2333</v>
          </cell>
          <cell r="H170">
            <v>333250</v>
          </cell>
          <cell r="I170">
            <v>0.5</v>
          </cell>
          <cell r="J170">
            <v>0</v>
          </cell>
          <cell r="K170">
            <v>21.85</v>
          </cell>
          <cell r="L170">
            <v>8.92</v>
          </cell>
          <cell r="M170">
            <v>0</v>
          </cell>
          <cell r="N170">
            <v>0</v>
          </cell>
          <cell r="O170">
            <v>5</v>
          </cell>
          <cell r="P170">
            <v>30.77</v>
          </cell>
        </row>
        <row r="171">
          <cell r="B171">
            <v>300210</v>
          </cell>
          <cell r="C171" t="str">
            <v>Tanque depósito asfalto isotérmico 25 t</v>
          </cell>
          <cell r="D171" t="str">
            <v>M</v>
          </cell>
          <cell r="E171">
            <v>15</v>
          </cell>
          <cell r="F171">
            <v>8</v>
          </cell>
          <cell r="G171">
            <v>2333</v>
          </cell>
          <cell r="H171">
            <v>343750</v>
          </cell>
          <cell r="I171">
            <v>0.5</v>
          </cell>
          <cell r="J171" t="str">
            <v>Diesel</v>
          </cell>
          <cell r="K171">
            <v>22.54</v>
          </cell>
          <cell r="L171">
            <v>9.1999999999999993</v>
          </cell>
          <cell r="M171">
            <v>91.8</v>
          </cell>
          <cell r="N171">
            <v>0</v>
          </cell>
          <cell r="O171">
            <v>5</v>
          </cell>
          <cell r="P171">
            <v>123.54</v>
          </cell>
        </row>
        <row r="172">
          <cell r="B172">
            <v>341000</v>
          </cell>
          <cell r="C172" t="str">
            <v>Trator agrícola  5105 4x4</v>
          </cell>
          <cell r="D172" t="str">
            <v>M</v>
          </cell>
          <cell r="E172">
            <v>155</v>
          </cell>
          <cell r="F172">
            <v>7</v>
          </cell>
          <cell r="G172">
            <v>2000</v>
          </cell>
          <cell r="H172">
            <v>345000</v>
          </cell>
          <cell r="I172">
            <v>0.8</v>
          </cell>
          <cell r="J172" t="str">
            <v>Diesel</v>
          </cell>
          <cell r="K172">
            <v>24.72</v>
          </cell>
          <cell r="L172">
            <v>19.71</v>
          </cell>
          <cell r="M172">
            <v>142.29</v>
          </cell>
          <cell r="N172">
            <v>28.2</v>
          </cell>
          <cell r="O172">
            <v>20</v>
          </cell>
          <cell r="P172">
            <v>214.92</v>
          </cell>
        </row>
        <row r="173">
          <cell r="B173">
            <v>341100</v>
          </cell>
          <cell r="C173" t="str">
            <v>Trator agrícola BH-174 4x4</v>
          </cell>
          <cell r="D173" t="str">
            <v>M</v>
          </cell>
          <cell r="E173">
            <v>126</v>
          </cell>
          <cell r="F173">
            <v>7</v>
          </cell>
          <cell r="G173">
            <v>2000</v>
          </cell>
          <cell r="H173">
            <v>560000</v>
          </cell>
          <cell r="I173">
            <v>0.8</v>
          </cell>
          <cell r="J173" t="str">
            <v>Diesel</v>
          </cell>
          <cell r="K173">
            <v>40.119999999999997</v>
          </cell>
          <cell r="L173">
            <v>32</v>
          </cell>
          <cell r="M173">
            <v>115.66</v>
          </cell>
          <cell r="N173">
            <v>28.2</v>
          </cell>
          <cell r="O173">
            <v>20</v>
          </cell>
          <cell r="P173">
            <v>215.98</v>
          </cell>
        </row>
        <row r="174">
          <cell r="B174">
            <v>341500</v>
          </cell>
          <cell r="C174" t="str">
            <v>Trator agrícola c/ roçadeira 150/540</v>
          </cell>
          <cell r="D174" t="str">
            <v>M</v>
          </cell>
          <cell r="E174">
            <v>85</v>
          </cell>
          <cell r="F174">
            <v>7</v>
          </cell>
          <cell r="G174">
            <v>2000</v>
          </cell>
          <cell r="H174">
            <v>360300</v>
          </cell>
          <cell r="I174">
            <v>0.8</v>
          </cell>
          <cell r="J174" t="str">
            <v>Diesel</v>
          </cell>
          <cell r="K174">
            <v>25.81</v>
          </cell>
          <cell r="L174">
            <v>20.58</v>
          </cell>
          <cell r="M174">
            <v>78.03</v>
          </cell>
          <cell r="N174">
            <v>28.2</v>
          </cell>
          <cell r="O174">
            <v>20</v>
          </cell>
          <cell r="P174">
            <v>152.62</v>
          </cell>
        </row>
        <row r="175">
          <cell r="B175">
            <v>310650</v>
          </cell>
          <cell r="C175" t="str">
            <v>Trator c/ escarificador D61-EX leve</v>
          </cell>
          <cell r="D175" t="str">
            <v>L</v>
          </cell>
          <cell r="E175">
            <v>165</v>
          </cell>
          <cell r="F175">
            <v>11</v>
          </cell>
          <cell r="G175">
            <v>1800</v>
          </cell>
          <cell r="H175">
            <v>1570000</v>
          </cell>
          <cell r="I175">
            <v>1.4</v>
          </cell>
          <cell r="J175" t="str">
            <v>Diesel</v>
          </cell>
          <cell r="K175">
            <v>88.47</v>
          </cell>
          <cell r="L175">
            <v>111.01</v>
          </cell>
          <cell r="M175">
            <v>151.47</v>
          </cell>
          <cell r="N175">
            <v>35.72</v>
          </cell>
          <cell r="O175">
            <v>20</v>
          </cell>
          <cell r="P175">
            <v>386.67</v>
          </cell>
        </row>
        <row r="176">
          <cell r="B176">
            <v>320650</v>
          </cell>
          <cell r="C176" t="str">
            <v>Trator c/ escarificador D61-EX média</v>
          </cell>
          <cell r="D176" t="str">
            <v>M</v>
          </cell>
          <cell r="E176">
            <v>165</v>
          </cell>
          <cell r="F176">
            <v>9</v>
          </cell>
          <cell r="G176">
            <v>1800</v>
          </cell>
          <cell r="H176">
            <v>1570000</v>
          </cell>
          <cell r="I176">
            <v>1.5</v>
          </cell>
          <cell r="J176" t="str">
            <v>Diesel</v>
          </cell>
          <cell r="K176">
            <v>102.58</v>
          </cell>
          <cell r="L176">
            <v>145.37</v>
          </cell>
          <cell r="M176">
            <v>151.47</v>
          </cell>
          <cell r="N176">
            <v>35.72</v>
          </cell>
          <cell r="O176">
            <v>20</v>
          </cell>
          <cell r="P176">
            <v>435.14</v>
          </cell>
        </row>
        <row r="177">
          <cell r="B177">
            <v>330650</v>
          </cell>
          <cell r="C177" t="str">
            <v>Trator c/ escarificador D61-EX severa</v>
          </cell>
          <cell r="D177" t="str">
            <v>S</v>
          </cell>
          <cell r="E177">
            <v>165</v>
          </cell>
          <cell r="F177">
            <v>7</v>
          </cell>
          <cell r="G177">
            <v>1800</v>
          </cell>
          <cell r="H177">
            <v>1570000</v>
          </cell>
          <cell r="I177">
            <v>1.6</v>
          </cell>
          <cell r="J177" t="str">
            <v>Diesel</v>
          </cell>
          <cell r="K177">
            <v>124.99</v>
          </cell>
          <cell r="L177">
            <v>199.36</v>
          </cell>
          <cell r="M177">
            <v>151.47</v>
          </cell>
          <cell r="N177">
            <v>35.72</v>
          </cell>
          <cell r="O177">
            <v>20</v>
          </cell>
          <cell r="P177">
            <v>511.54</v>
          </cell>
        </row>
        <row r="178">
          <cell r="B178">
            <v>310080</v>
          </cell>
          <cell r="C178" t="str">
            <v>Trator c/ escarificador D8-T leve</v>
          </cell>
          <cell r="D178" t="str">
            <v>L</v>
          </cell>
          <cell r="E178">
            <v>310</v>
          </cell>
          <cell r="F178">
            <v>11</v>
          </cell>
          <cell r="G178">
            <v>1800</v>
          </cell>
          <cell r="H178">
            <v>4647725</v>
          </cell>
          <cell r="I178">
            <v>1.4</v>
          </cell>
          <cell r="J178" t="str">
            <v>Diesel</v>
          </cell>
          <cell r="K178">
            <v>261.91000000000003</v>
          </cell>
          <cell r="L178">
            <v>328.62</v>
          </cell>
          <cell r="M178">
            <v>284.58</v>
          </cell>
          <cell r="N178">
            <v>35.72</v>
          </cell>
          <cell r="O178">
            <v>20</v>
          </cell>
          <cell r="P178">
            <v>910.83</v>
          </cell>
        </row>
        <row r="179">
          <cell r="B179">
            <v>320080</v>
          </cell>
          <cell r="C179" t="str">
            <v>Trator c/ escarificador D8-T média</v>
          </cell>
          <cell r="D179" t="str">
            <v>M</v>
          </cell>
          <cell r="E179">
            <v>310</v>
          </cell>
          <cell r="F179">
            <v>9</v>
          </cell>
          <cell r="G179">
            <v>1800</v>
          </cell>
          <cell r="H179">
            <v>4647725</v>
          </cell>
          <cell r="I179">
            <v>1.5</v>
          </cell>
          <cell r="J179" t="str">
            <v>Diesel</v>
          </cell>
          <cell r="K179">
            <v>303.69</v>
          </cell>
          <cell r="L179">
            <v>430.34</v>
          </cell>
          <cell r="M179">
            <v>284.58</v>
          </cell>
          <cell r="N179">
            <v>35.72</v>
          </cell>
          <cell r="O179">
            <v>20</v>
          </cell>
          <cell r="P179">
            <v>1054.33</v>
          </cell>
        </row>
        <row r="180">
          <cell r="B180">
            <v>330080</v>
          </cell>
          <cell r="C180" t="str">
            <v>Trator c/ escarificador D8-T severa</v>
          </cell>
          <cell r="D180" t="str">
            <v>S</v>
          </cell>
          <cell r="E180">
            <v>310</v>
          </cell>
          <cell r="F180">
            <v>7</v>
          </cell>
          <cell r="G180">
            <v>1800</v>
          </cell>
          <cell r="H180">
            <v>4647725</v>
          </cell>
          <cell r="I180">
            <v>1.6</v>
          </cell>
          <cell r="J180" t="str">
            <v>Diesel</v>
          </cell>
          <cell r="K180">
            <v>370.03</v>
          </cell>
          <cell r="L180">
            <v>590.17999999999995</v>
          </cell>
          <cell r="M180">
            <v>284.58</v>
          </cell>
          <cell r="N180">
            <v>35.72</v>
          </cell>
          <cell r="O180">
            <v>20</v>
          </cell>
          <cell r="P180">
            <v>1280.51</v>
          </cell>
        </row>
        <row r="181">
          <cell r="B181">
            <v>320140</v>
          </cell>
          <cell r="C181" t="str">
            <v>Trator lâmina D-150B média</v>
          </cell>
          <cell r="D181" t="str">
            <v>M</v>
          </cell>
          <cell r="E181">
            <v>155</v>
          </cell>
          <cell r="F181">
            <v>9</v>
          </cell>
          <cell r="G181">
            <v>1800</v>
          </cell>
          <cell r="H181">
            <v>1350000</v>
          </cell>
          <cell r="I181">
            <v>1.5</v>
          </cell>
          <cell r="J181" t="str">
            <v>Diesel</v>
          </cell>
          <cell r="K181">
            <v>88.21</v>
          </cell>
          <cell r="L181">
            <v>125</v>
          </cell>
          <cell r="M181">
            <v>142.29</v>
          </cell>
          <cell r="N181">
            <v>35.72</v>
          </cell>
          <cell r="O181">
            <v>20</v>
          </cell>
          <cell r="P181">
            <v>391.22</v>
          </cell>
        </row>
        <row r="182">
          <cell r="B182">
            <v>310040</v>
          </cell>
          <cell r="C182" t="str">
            <v>Trator lâmina D6-K2 leve</v>
          </cell>
          <cell r="D182" t="str">
            <v>L</v>
          </cell>
          <cell r="E182">
            <v>128</v>
          </cell>
          <cell r="F182">
            <v>11</v>
          </cell>
          <cell r="G182">
            <v>1800</v>
          </cell>
          <cell r="H182">
            <v>1200920</v>
          </cell>
          <cell r="I182">
            <v>1.4</v>
          </cell>
          <cell r="J182" t="str">
            <v>Diesel</v>
          </cell>
          <cell r="K182">
            <v>67.67</v>
          </cell>
          <cell r="L182">
            <v>84.91</v>
          </cell>
          <cell r="M182">
            <v>117.5</v>
          </cell>
          <cell r="N182">
            <v>35.72</v>
          </cell>
          <cell r="O182">
            <v>20</v>
          </cell>
          <cell r="P182">
            <v>305.8</v>
          </cell>
        </row>
        <row r="183">
          <cell r="B183">
            <v>320040</v>
          </cell>
          <cell r="C183" t="str">
            <v>Trator lâmina D6-K2 média</v>
          </cell>
          <cell r="D183" t="str">
            <v>M</v>
          </cell>
          <cell r="E183">
            <v>128</v>
          </cell>
          <cell r="F183">
            <v>9</v>
          </cell>
          <cell r="G183">
            <v>1800</v>
          </cell>
          <cell r="H183">
            <v>1200920</v>
          </cell>
          <cell r="I183">
            <v>1.5</v>
          </cell>
          <cell r="J183" t="str">
            <v>Diesel</v>
          </cell>
          <cell r="K183">
            <v>78.47</v>
          </cell>
          <cell r="L183">
            <v>111.19</v>
          </cell>
          <cell r="M183">
            <v>117.5</v>
          </cell>
          <cell r="N183">
            <v>35.72</v>
          </cell>
          <cell r="O183">
            <v>20</v>
          </cell>
          <cell r="P183">
            <v>342.88</v>
          </cell>
        </row>
        <row r="184">
          <cell r="B184">
            <v>330040</v>
          </cell>
          <cell r="C184" t="str">
            <v>Trator lâmina D6-K2 severa</v>
          </cell>
          <cell r="D184" t="str">
            <v>S</v>
          </cell>
          <cell r="E184">
            <v>128</v>
          </cell>
          <cell r="F184">
            <v>7</v>
          </cell>
          <cell r="G184">
            <v>1800</v>
          </cell>
          <cell r="H184">
            <v>1200920</v>
          </cell>
          <cell r="I184">
            <v>1.6</v>
          </cell>
          <cell r="J184" t="str">
            <v>Diesel</v>
          </cell>
          <cell r="K184">
            <v>95.61</v>
          </cell>
          <cell r="L184">
            <v>152.49</v>
          </cell>
          <cell r="M184">
            <v>117.5</v>
          </cell>
          <cell r="N184">
            <v>35.72</v>
          </cell>
          <cell r="O184">
            <v>20</v>
          </cell>
          <cell r="P184">
            <v>401.32</v>
          </cell>
        </row>
        <row r="185">
          <cell r="B185">
            <v>310060</v>
          </cell>
          <cell r="C185" t="str">
            <v>Trator lâmina D6-N leve</v>
          </cell>
          <cell r="D185" t="str">
            <v>L</v>
          </cell>
          <cell r="E185">
            <v>150</v>
          </cell>
          <cell r="F185">
            <v>11</v>
          </cell>
          <cell r="G185">
            <v>1800</v>
          </cell>
          <cell r="H185">
            <v>1583900</v>
          </cell>
          <cell r="I185">
            <v>1.4</v>
          </cell>
          <cell r="J185" t="str">
            <v>Diesel</v>
          </cell>
          <cell r="K185">
            <v>89.25</v>
          </cell>
          <cell r="L185">
            <v>111.99</v>
          </cell>
          <cell r="M185">
            <v>137.69999999999999</v>
          </cell>
          <cell r="N185">
            <v>35.72</v>
          </cell>
          <cell r="O185">
            <v>20</v>
          </cell>
          <cell r="P185">
            <v>374.66</v>
          </cell>
        </row>
        <row r="186">
          <cell r="B186">
            <v>320060</v>
          </cell>
          <cell r="C186" t="str">
            <v>Trator lâmina D6-N média</v>
          </cell>
          <cell r="D186" t="str">
            <v>M</v>
          </cell>
          <cell r="E186">
            <v>150</v>
          </cell>
          <cell r="F186">
            <v>9</v>
          </cell>
          <cell r="G186">
            <v>1800</v>
          </cell>
          <cell r="H186">
            <v>1583900</v>
          </cell>
          <cell r="I186">
            <v>1.5</v>
          </cell>
          <cell r="J186" t="str">
            <v>Diesel</v>
          </cell>
          <cell r="K186">
            <v>103.49</v>
          </cell>
          <cell r="L186">
            <v>146.65</v>
          </cell>
          <cell r="M186">
            <v>137.69999999999999</v>
          </cell>
          <cell r="N186">
            <v>35.72</v>
          </cell>
          <cell r="O186">
            <v>20</v>
          </cell>
          <cell r="P186">
            <v>423.56</v>
          </cell>
        </row>
        <row r="187">
          <cell r="B187">
            <v>330060</v>
          </cell>
          <cell r="C187" t="str">
            <v>Trator lâmina D6-N severa</v>
          </cell>
          <cell r="D187" t="str">
            <v>S</v>
          </cell>
          <cell r="E187">
            <v>150</v>
          </cell>
          <cell r="F187">
            <v>7</v>
          </cell>
          <cell r="G187">
            <v>1800</v>
          </cell>
          <cell r="H187">
            <v>1583900</v>
          </cell>
          <cell r="I187">
            <v>1.6</v>
          </cell>
          <cell r="J187" t="str">
            <v>Diesel</v>
          </cell>
          <cell r="K187">
            <v>126.1</v>
          </cell>
          <cell r="L187">
            <v>201.13</v>
          </cell>
          <cell r="M187">
            <v>137.69999999999999</v>
          </cell>
          <cell r="N187">
            <v>35.72</v>
          </cell>
          <cell r="O187">
            <v>20</v>
          </cell>
          <cell r="P187">
            <v>500.65</v>
          </cell>
        </row>
        <row r="188">
          <cell r="B188">
            <v>311650</v>
          </cell>
          <cell r="C188" t="str">
            <v>Trator lâmina D61-EX leve</v>
          </cell>
          <cell r="D188" t="str">
            <v>L</v>
          </cell>
          <cell r="E188">
            <v>165</v>
          </cell>
          <cell r="F188">
            <v>11</v>
          </cell>
          <cell r="G188">
            <v>1800</v>
          </cell>
          <cell r="H188">
            <v>1465000</v>
          </cell>
          <cell r="I188">
            <v>1.4</v>
          </cell>
          <cell r="J188" t="str">
            <v>Diesel</v>
          </cell>
          <cell r="K188">
            <v>82.55</v>
          </cell>
          <cell r="L188">
            <v>103.58</v>
          </cell>
          <cell r="M188">
            <v>151.47</v>
          </cell>
          <cell r="N188">
            <v>35.72</v>
          </cell>
          <cell r="O188">
            <v>20</v>
          </cell>
          <cell r="P188">
            <v>373.32</v>
          </cell>
        </row>
        <row r="189">
          <cell r="B189">
            <v>321650</v>
          </cell>
          <cell r="C189" t="str">
            <v>Trator lâmina D61-EX média</v>
          </cell>
          <cell r="D189" t="str">
            <v>M</v>
          </cell>
          <cell r="E189">
            <v>165</v>
          </cell>
          <cell r="F189">
            <v>9</v>
          </cell>
          <cell r="G189">
            <v>1800</v>
          </cell>
          <cell r="H189">
            <v>1465000</v>
          </cell>
          <cell r="I189">
            <v>1.5</v>
          </cell>
          <cell r="J189" t="str">
            <v>Diesel</v>
          </cell>
          <cell r="K189">
            <v>95.72</v>
          </cell>
          <cell r="L189">
            <v>135.63999999999999</v>
          </cell>
          <cell r="M189">
            <v>151.47</v>
          </cell>
          <cell r="N189">
            <v>35.72</v>
          </cell>
          <cell r="O189">
            <v>20</v>
          </cell>
          <cell r="P189">
            <v>418.55</v>
          </cell>
        </row>
        <row r="190">
          <cell r="B190">
            <v>331650</v>
          </cell>
          <cell r="C190" t="str">
            <v>Trator lâmina D61-EX severa</v>
          </cell>
          <cell r="D190" t="str">
            <v>S</v>
          </cell>
          <cell r="E190">
            <v>165</v>
          </cell>
          <cell r="F190">
            <v>7</v>
          </cell>
          <cell r="G190">
            <v>1800</v>
          </cell>
          <cell r="H190">
            <v>1465000</v>
          </cell>
          <cell r="I190">
            <v>1.6</v>
          </cell>
          <cell r="J190" t="str">
            <v>Diesel</v>
          </cell>
          <cell r="K190">
            <v>116.63</v>
          </cell>
          <cell r="L190">
            <v>186.03</v>
          </cell>
          <cell r="M190">
            <v>151.47</v>
          </cell>
          <cell r="N190">
            <v>35.72</v>
          </cell>
          <cell r="O190">
            <v>20</v>
          </cell>
          <cell r="P190">
            <v>489.85</v>
          </cell>
        </row>
        <row r="191">
          <cell r="B191">
            <v>310180</v>
          </cell>
          <cell r="C191" t="str">
            <v>Trator lâmina D8-T leve</v>
          </cell>
          <cell r="D191" t="str">
            <v>L</v>
          </cell>
          <cell r="E191">
            <v>310</v>
          </cell>
          <cell r="F191">
            <v>11</v>
          </cell>
          <cell r="G191">
            <v>1800</v>
          </cell>
          <cell r="H191">
            <v>4647725</v>
          </cell>
          <cell r="I191">
            <v>1.4</v>
          </cell>
          <cell r="J191" t="str">
            <v>Diesel</v>
          </cell>
          <cell r="K191">
            <v>261.91000000000003</v>
          </cell>
          <cell r="L191">
            <v>328.62</v>
          </cell>
          <cell r="M191">
            <v>284.58</v>
          </cell>
          <cell r="N191">
            <v>35.72</v>
          </cell>
          <cell r="O191">
            <v>20</v>
          </cell>
          <cell r="P191">
            <v>910.83</v>
          </cell>
        </row>
        <row r="192">
          <cell r="B192">
            <v>320180</v>
          </cell>
          <cell r="C192" t="str">
            <v>Trator lâmina D8-T média</v>
          </cell>
          <cell r="D192" t="str">
            <v>M</v>
          </cell>
          <cell r="E192">
            <v>310</v>
          </cell>
          <cell r="F192">
            <v>9</v>
          </cell>
          <cell r="G192">
            <v>1800</v>
          </cell>
          <cell r="H192">
            <v>4647725</v>
          </cell>
          <cell r="I192">
            <v>1.5</v>
          </cell>
          <cell r="J192" t="str">
            <v>Diesel</v>
          </cell>
          <cell r="K192">
            <v>303.69</v>
          </cell>
          <cell r="L192">
            <v>430.34</v>
          </cell>
          <cell r="M192">
            <v>284.58</v>
          </cell>
          <cell r="N192">
            <v>35.72</v>
          </cell>
          <cell r="O192">
            <v>20</v>
          </cell>
          <cell r="P192">
            <v>1054.33</v>
          </cell>
        </row>
        <row r="193">
          <cell r="B193">
            <v>330180</v>
          </cell>
          <cell r="C193" t="str">
            <v>Trator lâmina D8-T severa</v>
          </cell>
          <cell r="D193" t="str">
            <v>S</v>
          </cell>
          <cell r="E193">
            <v>310</v>
          </cell>
          <cell r="F193">
            <v>7</v>
          </cell>
          <cell r="G193">
            <v>1800</v>
          </cell>
          <cell r="H193">
            <v>4647725</v>
          </cell>
          <cell r="I193">
            <v>1.6</v>
          </cell>
          <cell r="J193" t="str">
            <v>Diesel</v>
          </cell>
          <cell r="K193">
            <v>370.03</v>
          </cell>
          <cell r="L193">
            <v>590.17999999999995</v>
          </cell>
          <cell r="M193">
            <v>284.58</v>
          </cell>
          <cell r="N193">
            <v>35.72</v>
          </cell>
          <cell r="O193">
            <v>20</v>
          </cell>
          <cell r="P193">
            <v>1280.51</v>
          </cell>
        </row>
        <row r="194">
          <cell r="B194">
            <v>320700</v>
          </cell>
          <cell r="C194" t="str">
            <v>Trator lâmina 7D média</v>
          </cell>
          <cell r="D194" t="str">
            <v>M</v>
          </cell>
          <cell r="E194">
            <v>88</v>
          </cell>
          <cell r="F194">
            <v>9</v>
          </cell>
          <cell r="G194">
            <v>1800</v>
          </cell>
          <cell r="H194">
            <v>1200000</v>
          </cell>
          <cell r="I194">
            <v>1.5</v>
          </cell>
          <cell r="J194" t="str">
            <v>Diesel</v>
          </cell>
          <cell r="K194">
            <v>78.41</v>
          </cell>
          <cell r="L194">
            <v>111.11</v>
          </cell>
          <cell r="M194">
            <v>80.78</v>
          </cell>
          <cell r="N194">
            <v>35.72</v>
          </cell>
          <cell r="O194">
            <v>20</v>
          </cell>
          <cell r="P194">
            <v>306.02</v>
          </cell>
        </row>
        <row r="195">
          <cell r="B195">
            <v>300140</v>
          </cell>
          <cell r="C195" t="str">
            <v>Usina asfalto móvel contra-fluxo 50/100 t/hora</v>
          </cell>
          <cell r="D195" t="str">
            <v>M</v>
          </cell>
          <cell r="E195">
            <v>0</v>
          </cell>
          <cell r="F195">
            <v>8</v>
          </cell>
          <cell r="G195">
            <v>1500</v>
          </cell>
          <cell r="H195">
            <v>3163673.8</v>
          </cell>
          <cell r="I195">
            <v>0.9</v>
          </cell>
          <cell r="J195">
            <v>0</v>
          </cell>
          <cell r="K195">
            <v>305.67</v>
          </cell>
          <cell r="L195">
            <v>237.27</v>
          </cell>
          <cell r="M195">
            <v>0</v>
          </cell>
          <cell r="N195">
            <v>220.61</v>
          </cell>
          <cell r="O195">
            <v>10</v>
          </cell>
          <cell r="P195">
            <v>763.55</v>
          </cell>
        </row>
        <row r="196">
          <cell r="B196">
            <v>300170</v>
          </cell>
          <cell r="C196" t="str">
            <v>Usina asfalto móvel contra-fluxo 60/120 t/hora asf. borracha/polímero</v>
          </cell>
          <cell r="D196" t="str">
            <v>M</v>
          </cell>
          <cell r="E196">
            <v>0</v>
          </cell>
          <cell r="F196">
            <v>8</v>
          </cell>
          <cell r="G196">
            <v>1500</v>
          </cell>
          <cell r="H196">
            <v>3949961.14</v>
          </cell>
          <cell r="I196">
            <v>0.9</v>
          </cell>
          <cell r="J196">
            <v>0</v>
          </cell>
          <cell r="K196">
            <v>381.65</v>
          </cell>
          <cell r="L196">
            <v>296.24</v>
          </cell>
          <cell r="M196">
            <v>0</v>
          </cell>
          <cell r="N196">
            <v>220.61</v>
          </cell>
          <cell r="O196">
            <v>10</v>
          </cell>
          <cell r="P196">
            <v>898.5</v>
          </cell>
        </row>
        <row r="197">
          <cell r="B197">
            <v>309100</v>
          </cell>
          <cell r="C197" t="str">
            <v>Usina misturadora PMF 40/60 t/hora</v>
          </cell>
          <cell r="D197" t="str">
            <v>M</v>
          </cell>
          <cell r="E197">
            <v>0</v>
          </cell>
          <cell r="F197">
            <v>8</v>
          </cell>
          <cell r="G197">
            <v>1500</v>
          </cell>
          <cell r="H197">
            <v>258900</v>
          </cell>
          <cell r="I197">
            <v>0.9</v>
          </cell>
          <cell r="J197" t="str">
            <v>Elétrico</v>
          </cell>
          <cell r="K197">
            <v>25.01</v>
          </cell>
          <cell r="L197">
            <v>19.41</v>
          </cell>
          <cell r="M197">
            <v>0</v>
          </cell>
          <cell r="N197">
            <v>78.97</v>
          </cell>
          <cell r="O197">
            <v>10</v>
          </cell>
          <cell r="P197">
            <v>123.39</v>
          </cell>
        </row>
        <row r="198">
          <cell r="B198">
            <v>309000</v>
          </cell>
          <cell r="C198" t="str">
            <v>Usina p/ microrevestimento asfáltico a frio</v>
          </cell>
          <cell r="D198" t="str">
            <v>M</v>
          </cell>
          <cell r="E198">
            <v>92</v>
          </cell>
          <cell r="F198">
            <v>8</v>
          </cell>
          <cell r="G198">
            <v>1500</v>
          </cell>
          <cell r="H198">
            <v>959251.95</v>
          </cell>
          <cell r="I198">
            <v>0.9</v>
          </cell>
          <cell r="J198" t="str">
            <v>Diesel</v>
          </cell>
          <cell r="K198">
            <v>92.68</v>
          </cell>
          <cell r="L198">
            <v>71.94</v>
          </cell>
          <cell r="M198">
            <v>84.45</v>
          </cell>
          <cell r="N198">
            <v>0</v>
          </cell>
          <cell r="O198">
            <v>10</v>
          </cell>
          <cell r="P198">
            <v>249.07</v>
          </cell>
        </row>
        <row r="199">
          <cell r="B199">
            <v>303500</v>
          </cell>
          <cell r="C199" t="str">
            <v>Usina solos brita graduada 200/500 t/hora</v>
          </cell>
          <cell r="D199" t="str">
            <v>M</v>
          </cell>
          <cell r="E199">
            <v>0</v>
          </cell>
          <cell r="F199">
            <v>8</v>
          </cell>
          <cell r="G199">
            <v>1500</v>
          </cell>
          <cell r="H199">
            <v>2246332</v>
          </cell>
          <cell r="I199">
            <v>0.9</v>
          </cell>
          <cell r="J199" t="str">
            <v>Elétrico</v>
          </cell>
          <cell r="K199">
            <v>217.04</v>
          </cell>
          <cell r="L199">
            <v>168.47</v>
          </cell>
          <cell r="M199">
            <v>0</v>
          </cell>
          <cell r="N199">
            <v>78.97</v>
          </cell>
          <cell r="O199">
            <v>10</v>
          </cell>
          <cell r="P199">
            <v>464.48</v>
          </cell>
        </row>
        <row r="200">
          <cell r="B200">
            <v>303600</v>
          </cell>
          <cell r="C200" t="str">
            <v>Usina solos c/ dosador cimento 200/500 t/hora</v>
          </cell>
          <cell r="D200" t="str">
            <v>M</v>
          </cell>
          <cell r="E200">
            <v>0</v>
          </cell>
          <cell r="F200">
            <v>8</v>
          </cell>
          <cell r="G200">
            <v>1500</v>
          </cell>
          <cell r="H200">
            <v>1800000</v>
          </cell>
          <cell r="I200">
            <v>0.9</v>
          </cell>
          <cell r="J200" t="str">
            <v>Elétrico</v>
          </cell>
          <cell r="K200">
            <v>173.91</v>
          </cell>
          <cell r="L200">
            <v>135</v>
          </cell>
          <cell r="M200">
            <v>0</v>
          </cell>
          <cell r="N200">
            <v>78.97</v>
          </cell>
          <cell r="O200">
            <v>10</v>
          </cell>
          <cell r="P200">
            <v>387.88</v>
          </cell>
        </row>
        <row r="201">
          <cell r="B201">
            <v>300090</v>
          </cell>
          <cell r="C201" t="str">
            <v>Vassoura mecânica rebocável</v>
          </cell>
          <cell r="D201" t="str">
            <v>M</v>
          </cell>
          <cell r="E201">
            <v>0</v>
          </cell>
          <cell r="F201">
            <v>8</v>
          </cell>
          <cell r="G201">
            <v>1000</v>
          </cell>
          <cell r="H201">
            <v>60984</v>
          </cell>
          <cell r="I201">
            <v>0.5</v>
          </cell>
          <cell r="J201">
            <v>0</v>
          </cell>
          <cell r="K201">
            <v>9.32</v>
          </cell>
          <cell r="L201">
            <v>3.81</v>
          </cell>
          <cell r="M201">
            <v>0</v>
          </cell>
          <cell r="N201">
            <v>0</v>
          </cell>
          <cell r="O201">
            <v>5</v>
          </cell>
          <cell r="P201">
            <v>13.13</v>
          </cell>
        </row>
        <row r="202">
          <cell r="B202">
            <v>370000</v>
          </cell>
          <cell r="C202" t="str">
            <v>Veiculo transporte coletivo 40 passageiros</v>
          </cell>
          <cell r="D202" t="str">
            <v>M</v>
          </cell>
          <cell r="E202">
            <v>220</v>
          </cell>
          <cell r="F202">
            <v>4</v>
          </cell>
          <cell r="G202">
            <v>2000</v>
          </cell>
          <cell r="H202">
            <v>1251327.04</v>
          </cell>
          <cell r="I202">
            <v>1.1000000000000001</v>
          </cell>
          <cell r="J202" t="str">
            <v>Diesel</v>
          </cell>
          <cell r="K202">
            <v>144.44</v>
          </cell>
          <cell r="L202">
            <v>172.05</v>
          </cell>
          <cell r="M202">
            <v>146.75</v>
          </cell>
          <cell r="N202">
            <v>35.72</v>
          </cell>
          <cell r="O202">
            <v>20</v>
          </cell>
          <cell r="P202">
            <v>498.96</v>
          </cell>
        </row>
        <row r="203">
          <cell r="B203">
            <v>370110</v>
          </cell>
          <cell r="C203" t="str">
            <v>Veículo utilitário pot. mín. 60 HP(c/motor.)</v>
          </cell>
          <cell r="D203" t="str">
            <v>M</v>
          </cell>
          <cell r="E203">
            <v>95</v>
          </cell>
          <cell r="F203">
            <v>5</v>
          </cell>
          <cell r="G203">
            <v>2000</v>
          </cell>
          <cell r="H203">
            <v>107820</v>
          </cell>
          <cell r="I203">
            <v>0.8</v>
          </cell>
          <cell r="J203" t="str">
            <v>Gasolina</v>
          </cell>
          <cell r="K203">
            <v>10.23</v>
          </cell>
          <cell r="L203">
            <v>8.6199999999999992</v>
          </cell>
          <cell r="M203">
            <v>133.28</v>
          </cell>
          <cell r="N203">
            <v>28.2</v>
          </cell>
          <cell r="O203">
            <v>20</v>
          </cell>
          <cell r="P203">
            <v>180.33</v>
          </cell>
        </row>
        <row r="204">
          <cell r="B204">
            <v>370160</v>
          </cell>
          <cell r="C204" t="str">
            <v>Veículo utilitário pot. min. 60 HP(s/motor.)</v>
          </cell>
          <cell r="D204" t="str">
            <v>M</v>
          </cell>
          <cell r="E204">
            <v>95</v>
          </cell>
          <cell r="F204">
            <v>5</v>
          </cell>
          <cell r="G204">
            <v>2000</v>
          </cell>
          <cell r="H204">
            <v>107820</v>
          </cell>
          <cell r="I204">
            <v>0.8</v>
          </cell>
          <cell r="J204" t="str">
            <v>Gasolina</v>
          </cell>
          <cell r="K204">
            <v>10.23</v>
          </cell>
          <cell r="L204">
            <v>8.6199999999999992</v>
          </cell>
          <cell r="M204">
            <v>133.28</v>
          </cell>
          <cell r="N204">
            <v>0</v>
          </cell>
          <cell r="O204">
            <v>20</v>
          </cell>
          <cell r="P204">
            <v>152.13</v>
          </cell>
        </row>
        <row r="205">
          <cell r="B205">
            <v>341450</v>
          </cell>
          <cell r="C205" t="str">
            <v>Vibrador imersão elétrico 45mm</v>
          </cell>
          <cell r="D205" t="str">
            <v>M</v>
          </cell>
          <cell r="E205">
            <v>0</v>
          </cell>
          <cell r="F205">
            <v>6</v>
          </cell>
          <cell r="G205">
            <v>1250</v>
          </cell>
          <cell r="H205">
            <v>2440.12</v>
          </cell>
          <cell r="I205">
            <v>0.5</v>
          </cell>
          <cell r="J205" t="str">
            <v>Elétrico</v>
          </cell>
          <cell r="K205">
            <v>0.39</v>
          </cell>
          <cell r="L205">
            <v>0.16</v>
          </cell>
          <cell r="M205">
            <v>0</v>
          </cell>
          <cell r="N205">
            <v>0</v>
          </cell>
          <cell r="O205">
            <v>0</v>
          </cell>
          <cell r="P205">
            <v>0.55000000000000004</v>
          </cell>
        </row>
        <row r="206">
          <cell r="B206">
            <v>370450</v>
          </cell>
          <cell r="C206" t="str">
            <v>Vibrador imersão gasolina 45mm</v>
          </cell>
          <cell r="D206" t="str">
            <v>M</v>
          </cell>
          <cell r="E206">
            <v>4</v>
          </cell>
          <cell r="F206">
            <v>4</v>
          </cell>
          <cell r="G206">
            <v>1250</v>
          </cell>
          <cell r="H206">
            <v>2850.01</v>
          </cell>
          <cell r="I206">
            <v>0.5</v>
          </cell>
          <cell r="J206" t="str">
            <v>Gasolina</v>
          </cell>
          <cell r="K206">
            <v>0.65</v>
          </cell>
          <cell r="L206">
            <v>0.28000000000000003</v>
          </cell>
          <cell r="M206">
            <v>5.72</v>
          </cell>
          <cell r="N206">
            <v>0</v>
          </cell>
          <cell r="O206">
            <v>0</v>
          </cell>
          <cell r="P206">
            <v>6.65</v>
          </cell>
        </row>
        <row r="207">
          <cell r="B207">
            <v>340410</v>
          </cell>
          <cell r="C207" t="str">
            <v>Vibro acabadora esteiras</v>
          </cell>
          <cell r="D207" t="str">
            <v>M</v>
          </cell>
          <cell r="E207">
            <v>105</v>
          </cell>
          <cell r="F207">
            <v>8</v>
          </cell>
          <cell r="G207">
            <v>1500</v>
          </cell>
          <cell r="H207">
            <v>1200000</v>
          </cell>
          <cell r="I207">
            <v>0.9</v>
          </cell>
          <cell r="J207" t="str">
            <v>Diesel</v>
          </cell>
          <cell r="K207">
            <v>115.94</v>
          </cell>
          <cell r="L207">
            <v>90</v>
          </cell>
          <cell r="M207">
            <v>96.39</v>
          </cell>
          <cell r="N207">
            <v>35.72</v>
          </cell>
          <cell r="O207">
            <v>10</v>
          </cell>
          <cell r="P207">
            <v>338.05</v>
          </cell>
        </row>
      </sheetData>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mailto:comercial2@aresdoparana.com.br" TargetMode="External"/><Relationship Id="rId3" Type="http://schemas.openxmlformats.org/officeDocument/2006/relationships/hyperlink" Target="mailto:minhaconta@minhaclaro.com.br" TargetMode="External"/><Relationship Id="rId7" Type="http://schemas.openxmlformats.org/officeDocument/2006/relationships/hyperlink" Target="mailto:tecter@tecter.com.br" TargetMode="External"/><Relationship Id="rId2" Type="http://schemas.openxmlformats.org/officeDocument/2006/relationships/hyperlink" Target="mailto:ouvidoria.tim@timbrasil.com.br" TargetMode="External"/><Relationship Id="rId1" Type="http://schemas.openxmlformats.org/officeDocument/2006/relationships/hyperlink" Target="mailto:oiemail@oi.com.br" TargetMode="External"/><Relationship Id="rId6" Type="http://schemas.openxmlformats.org/officeDocument/2006/relationships/hyperlink" Target="mailto:comercial@csbengenharia.com" TargetMode="External"/><Relationship Id="rId11" Type="http://schemas.openxmlformats.org/officeDocument/2006/relationships/drawing" Target="../drawings/drawing15.xml"/><Relationship Id="rId5" Type="http://schemas.openxmlformats.org/officeDocument/2006/relationships/hyperlink" Target="mailto:contato@metalmartins.com.br" TargetMode="External"/><Relationship Id="rId10" Type="http://schemas.openxmlformats.org/officeDocument/2006/relationships/printerSettings" Target="../printerSettings/printerSettings15.bin"/><Relationship Id="rId4" Type="http://schemas.openxmlformats.org/officeDocument/2006/relationships/hyperlink" Target="mailto:atendimentoaocliente@sanepar.com.br" TargetMode="External"/><Relationship Id="rId9" Type="http://schemas.openxmlformats.org/officeDocument/2006/relationships/hyperlink" Target="mailto:guilherme@ambiensys.com.br"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1:D38"/>
  <sheetViews>
    <sheetView view="pageBreakPreview" zoomScale="60" zoomScaleNormal="100" workbookViewId="0">
      <selection activeCell="A3" sqref="A3:D3"/>
    </sheetView>
  </sheetViews>
  <sheetFormatPr defaultColWidth="9" defaultRowHeight="15" x14ac:dyDescent="0.25"/>
  <cols>
    <col min="1" max="1" width="7.5703125" style="1" customWidth="1"/>
    <col min="2" max="2" width="141.42578125" style="78" customWidth="1"/>
    <col min="3" max="4" width="13.7109375" style="193" bestFit="1" customWidth="1"/>
    <col min="5" max="16384" width="9" style="1"/>
  </cols>
  <sheetData>
    <row r="1" spans="1:4" ht="75" customHeight="1" x14ac:dyDescent="0.25">
      <c r="C1" s="79"/>
      <c r="D1" s="79"/>
    </row>
    <row r="2" spans="1:4" s="52" customFormat="1" x14ac:dyDescent="0.25">
      <c r="A2" s="419" t="s">
        <v>7285</v>
      </c>
      <c r="B2" s="419"/>
      <c r="C2" s="419"/>
      <c r="D2" s="419"/>
    </row>
    <row r="3" spans="1:4" s="52" customFormat="1" x14ac:dyDescent="0.25">
      <c r="A3" s="420" t="s">
        <v>42455</v>
      </c>
      <c r="B3" s="420"/>
      <c r="C3" s="420"/>
      <c r="D3" s="420"/>
    </row>
    <row r="4" spans="1:4" s="52" customFormat="1" x14ac:dyDescent="0.25">
      <c r="A4" s="421" t="s">
        <v>26548</v>
      </c>
      <c r="B4" s="421"/>
      <c r="C4" s="421"/>
      <c r="D4" s="421"/>
    </row>
    <row r="5" spans="1:4" s="52" customFormat="1" x14ac:dyDescent="0.25">
      <c r="C5" s="162"/>
      <c r="D5" s="162"/>
    </row>
    <row r="6" spans="1:4" s="52" customFormat="1" x14ac:dyDescent="0.25">
      <c r="A6" s="422" t="s">
        <v>25138</v>
      </c>
      <c r="B6" s="422"/>
      <c r="C6" s="422"/>
      <c r="D6" s="422"/>
    </row>
    <row r="7" spans="1:4" x14ac:dyDescent="0.25">
      <c r="A7" s="162"/>
      <c r="B7" s="162"/>
      <c r="C7" s="162"/>
      <c r="D7" s="162"/>
    </row>
    <row r="8" spans="1:4" s="52" customFormat="1" ht="15.75" customHeight="1" x14ac:dyDescent="0.25">
      <c r="A8" s="423" t="s">
        <v>25139</v>
      </c>
      <c r="B8" s="424"/>
      <c r="C8" s="424"/>
      <c r="D8" s="425"/>
    </row>
    <row r="9" spans="1:4" s="52" customFormat="1" ht="15.75" customHeight="1" x14ac:dyDescent="0.25">
      <c r="C9" s="162"/>
      <c r="D9" s="162"/>
    </row>
    <row r="10" spans="1:4" ht="15.75" customHeight="1" x14ac:dyDescent="0.25">
      <c r="A10" s="184"/>
      <c r="B10" s="162" t="s">
        <v>25140</v>
      </c>
      <c r="C10" s="162"/>
      <c r="D10" s="162"/>
    </row>
    <row r="11" spans="1:4" x14ac:dyDescent="0.25">
      <c r="A11" s="185"/>
      <c r="B11" s="162" t="s">
        <v>25141</v>
      </c>
      <c r="C11" s="162"/>
      <c r="D11" s="162"/>
    </row>
    <row r="12" spans="1:4" x14ac:dyDescent="0.25">
      <c r="A12" s="186"/>
      <c r="B12" s="162" t="s">
        <v>25142</v>
      </c>
      <c r="C12" s="162"/>
      <c r="D12" s="162"/>
    </row>
    <row r="13" spans="1:4" x14ac:dyDescent="0.25">
      <c r="A13" s="187"/>
      <c r="B13" s="162" t="s">
        <v>29322</v>
      </c>
      <c r="C13" s="162"/>
      <c r="D13" s="162"/>
    </row>
    <row r="14" spans="1:4" x14ac:dyDescent="0.25">
      <c r="A14" s="188"/>
      <c r="B14" s="162" t="s">
        <v>29323</v>
      </c>
      <c r="C14" s="162"/>
      <c r="D14" s="162"/>
    </row>
    <row r="15" spans="1:4" x14ac:dyDescent="0.25">
      <c r="A15" s="189"/>
      <c r="B15" s="162" t="s">
        <v>29324</v>
      </c>
      <c r="C15" s="162"/>
      <c r="D15" s="162"/>
    </row>
    <row r="16" spans="1:4" x14ac:dyDescent="0.25">
      <c r="A16" s="190"/>
      <c r="B16" s="162" t="s">
        <v>25143</v>
      </c>
      <c r="C16" s="162"/>
      <c r="D16" s="162"/>
    </row>
    <row r="17" spans="1:4" x14ac:dyDescent="0.25">
      <c r="A17" s="191"/>
      <c r="B17" s="162" t="s">
        <v>25144</v>
      </c>
      <c r="C17" s="162"/>
      <c r="D17" s="162"/>
    </row>
    <row r="18" spans="1:4" x14ac:dyDescent="0.25">
      <c r="A18" s="162"/>
      <c r="B18" s="162"/>
      <c r="C18" s="162"/>
      <c r="D18" s="162"/>
    </row>
    <row r="19" spans="1:4" x14ac:dyDescent="0.25">
      <c r="A19" s="416" t="s">
        <v>25145</v>
      </c>
      <c r="B19" s="417"/>
      <c r="C19" s="417"/>
      <c r="D19" s="418"/>
    </row>
    <row r="20" spans="1:4" x14ac:dyDescent="0.25">
      <c r="A20" s="162" t="s">
        <v>29299</v>
      </c>
      <c r="B20" s="162"/>
      <c r="C20" s="162"/>
      <c r="D20" s="162"/>
    </row>
    <row r="21" spans="1:4" x14ac:dyDescent="0.25">
      <c r="A21" s="162" t="s">
        <v>29300</v>
      </c>
      <c r="B21" s="162"/>
      <c r="C21" s="162"/>
      <c r="D21" s="162"/>
    </row>
    <row r="22" spans="1:4" x14ac:dyDescent="0.25">
      <c r="A22" s="162" t="s">
        <v>29326</v>
      </c>
      <c r="B22" s="162"/>
      <c r="C22" s="162"/>
      <c r="D22" s="162"/>
    </row>
    <row r="23" spans="1:4" x14ac:dyDescent="0.25">
      <c r="A23" s="162" t="s">
        <v>29328</v>
      </c>
      <c r="B23" s="162"/>
      <c r="C23" s="162"/>
      <c r="D23" s="162"/>
    </row>
    <row r="24" spans="1:4" x14ac:dyDescent="0.25">
      <c r="A24" s="162"/>
      <c r="B24" s="162"/>
      <c r="C24" s="162"/>
      <c r="D24" s="162"/>
    </row>
    <row r="25" spans="1:4" x14ac:dyDescent="0.25">
      <c r="A25" s="416" t="s">
        <v>25146</v>
      </c>
      <c r="B25" s="417"/>
      <c r="C25" s="417"/>
      <c r="D25" s="418"/>
    </row>
    <row r="26" spans="1:4" x14ac:dyDescent="0.25">
      <c r="A26" s="162" t="s">
        <v>29315</v>
      </c>
      <c r="B26" s="162"/>
      <c r="C26" s="162"/>
      <c r="D26" s="162"/>
    </row>
    <row r="27" spans="1:4" x14ac:dyDescent="0.25">
      <c r="A27" s="162"/>
      <c r="B27" s="162"/>
      <c r="C27" s="162"/>
      <c r="D27" s="162"/>
    </row>
    <row r="28" spans="1:4" x14ac:dyDescent="0.25">
      <c r="A28" s="416" t="s">
        <v>25147</v>
      </c>
      <c r="B28" s="417"/>
      <c r="C28" s="417"/>
      <c r="D28" s="418"/>
    </row>
    <row r="29" spans="1:4" x14ac:dyDescent="0.25">
      <c r="A29" s="162" t="s">
        <v>25148</v>
      </c>
      <c r="B29" s="162"/>
      <c r="C29" s="162"/>
      <c r="D29" s="162"/>
    </row>
    <row r="30" spans="1:4" x14ac:dyDescent="0.25">
      <c r="A30" s="162"/>
      <c r="B30" s="162"/>
      <c r="C30" s="162"/>
      <c r="D30" s="162"/>
    </row>
    <row r="31" spans="1:4" x14ac:dyDescent="0.25">
      <c r="A31" s="416" t="s">
        <v>25149</v>
      </c>
      <c r="B31" s="417"/>
      <c r="C31" s="417"/>
      <c r="D31" s="418"/>
    </row>
    <row r="32" spans="1:4" x14ac:dyDescent="0.25">
      <c r="A32" s="162" t="s">
        <v>25150</v>
      </c>
      <c r="B32" s="162"/>
      <c r="C32" s="162"/>
      <c r="D32" s="162"/>
    </row>
    <row r="33" spans="1:4" x14ac:dyDescent="0.25">
      <c r="A33" s="162"/>
      <c r="B33" s="162"/>
      <c r="C33" s="162"/>
      <c r="D33" s="162"/>
    </row>
    <row r="34" spans="1:4" x14ac:dyDescent="0.25">
      <c r="A34" s="162"/>
      <c r="B34" s="162"/>
      <c r="C34" s="162"/>
      <c r="D34" s="162"/>
    </row>
    <row r="35" spans="1:4" x14ac:dyDescent="0.25">
      <c r="A35" s="162"/>
      <c r="B35" s="162"/>
      <c r="C35" s="162"/>
      <c r="D35" s="162"/>
    </row>
    <row r="36" spans="1:4" x14ac:dyDescent="0.25">
      <c r="A36" s="162"/>
      <c r="B36" s="162"/>
      <c r="C36" s="162"/>
      <c r="D36" s="162"/>
    </row>
    <row r="37" spans="1:4" x14ac:dyDescent="0.25">
      <c r="C37" s="79"/>
      <c r="D37" s="79"/>
    </row>
    <row r="38" spans="1:4" x14ac:dyDescent="0.25">
      <c r="C38" s="192"/>
      <c r="D38" s="192"/>
    </row>
  </sheetData>
  <mergeCells count="9">
    <mergeCell ref="A31:D31"/>
    <mergeCell ref="A2:D2"/>
    <mergeCell ref="A3:D3"/>
    <mergeCell ref="A4:D4"/>
    <mergeCell ref="A6:D6"/>
    <mergeCell ref="A8:D8"/>
    <mergeCell ref="A19:D19"/>
    <mergeCell ref="A25:D25"/>
    <mergeCell ref="A28:D28"/>
  </mergeCells>
  <pageMargins left="0.51181102362204722" right="0.51181102362204722" top="0.78740157480314965" bottom="0.78740157480314965" header="0.31496062992125984" footer="0.31496062992125984"/>
  <pageSetup paperSize="9" scale="71" fitToWidth="0" orientation="landscape" r:id="rId1"/>
  <headerFooter>
    <oddFooter>&amp;LAGÊNCIA DE ASSUNTOS METROPOLITANOS DO PARANÁ - AMEP
DIRETORIA DE OBRAS
&amp;R&amp;P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49992370372631"/>
    <pageSetUpPr fitToPage="1"/>
  </sheetPr>
  <dimension ref="A1:P544"/>
  <sheetViews>
    <sheetView view="pageBreakPreview" topLeftCell="A118" zoomScale="60" zoomScaleNormal="100" workbookViewId="0">
      <selection activeCell="A121" sqref="A121"/>
    </sheetView>
  </sheetViews>
  <sheetFormatPr defaultColWidth="9" defaultRowHeight="15" x14ac:dyDescent="0.25"/>
  <cols>
    <col min="1" max="1" width="59.7109375" style="1" customWidth="1"/>
    <col min="2" max="2" width="11.5703125" style="1" customWidth="1"/>
    <col min="3" max="3" width="14.7109375" style="1" customWidth="1"/>
    <col min="4" max="4" width="10.7109375" style="1" customWidth="1"/>
    <col min="5" max="5" width="14.28515625" style="1" bestFit="1" customWidth="1"/>
    <col min="6" max="6" width="14.42578125" style="1" bestFit="1" customWidth="1"/>
    <col min="7" max="7" width="13.5703125" style="1" customWidth="1"/>
    <col min="8" max="8" width="15.7109375" style="1" bestFit="1" customWidth="1"/>
    <col min="9" max="10" width="12.5703125" style="1" customWidth="1"/>
    <col min="11" max="11" width="11.42578125" style="1" customWidth="1"/>
    <col min="12" max="12" width="13.28515625" style="1" customWidth="1"/>
    <col min="13" max="13" width="16" style="1" bestFit="1" customWidth="1"/>
    <col min="14" max="14" width="15.85546875" style="1" customWidth="1"/>
    <col min="15" max="15" width="16.7109375" style="1" customWidth="1"/>
    <col min="16" max="16" width="18.28515625" style="1" bestFit="1" customWidth="1"/>
    <col min="17" max="19" width="9" style="1"/>
    <col min="20" max="20" width="13" style="1" bestFit="1" customWidth="1"/>
    <col min="21" max="16384" width="9" style="1"/>
  </cols>
  <sheetData>
    <row r="1" spans="1:15" ht="84" customHeight="1" x14ac:dyDescent="0.25">
      <c r="B1" s="78"/>
      <c r="C1" s="79"/>
      <c r="D1" s="79"/>
    </row>
    <row r="2" spans="1:15" x14ac:dyDescent="0.25">
      <c r="A2" s="80" t="s">
        <v>7285</v>
      </c>
      <c r="B2" s="80"/>
      <c r="C2" s="80"/>
      <c r="D2" s="80"/>
    </row>
    <row r="3" spans="1:15" x14ac:dyDescent="0.25">
      <c r="A3" s="52" t="s">
        <v>42455</v>
      </c>
      <c r="B3" s="52"/>
      <c r="C3" s="52"/>
      <c r="D3" s="52"/>
    </row>
    <row r="4" spans="1:15" x14ac:dyDescent="0.25">
      <c r="A4" s="1" t="s">
        <v>26548</v>
      </c>
    </row>
    <row r="6" spans="1:15" x14ac:dyDescent="0.25">
      <c r="A6" s="461" t="s">
        <v>25160</v>
      </c>
      <c r="B6" s="461"/>
      <c r="C6" s="461"/>
      <c r="D6" s="461"/>
      <c r="E6" s="461"/>
      <c r="F6" s="461"/>
      <c r="G6" s="461"/>
      <c r="H6" s="461"/>
      <c r="I6" s="461"/>
      <c r="J6" s="461"/>
      <c r="K6" s="461"/>
      <c r="L6" s="461"/>
      <c r="M6" s="461"/>
      <c r="N6" s="461"/>
      <c r="O6" s="461"/>
    </row>
    <row r="7" spans="1:15" ht="45" x14ac:dyDescent="0.25">
      <c r="A7" s="81"/>
      <c r="B7" s="82"/>
      <c r="C7" s="82"/>
      <c r="D7" s="82"/>
      <c r="E7" s="82"/>
      <c r="F7" s="82"/>
      <c r="G7" s="82"/>
      <c r="H7" s="82"/>
      <c r="I7" s="82"/>
      <c r="J7" s="82"/>
      <c r="K7" s="83"/>
      <c r="L7" s="84" t="s">
        <v>26</v>
      </c>
      <c r="M7" s="84" t="s">
        <v>27</v>
      </c>
      <c r="N7" s="84" t="s">
        <v>28</v>
      </c>
      <c r="O7" s="85" t="s">
        <v>29</v>
      </c>
    </row>
    <row r="8" spans="1:15" ht="15.75" customHeight="1" x14ac:dyDescent="0.25">
      <c r="A8" s="84" t="s">
        <v>25161</v>
      </c>
      <c r="B8" s="84" t="s">
        <v>30</v>
      </c>
      <c r="C8" s="84" t="s">
        <v>6676</v>
      </c>
      <c r="D8" s="86"/>
      <c r="E8" s="86" t="s">
        <v>25155</v>
      </c>
      <c r="F8" s="87"/>
      <c r="G8" s="87"/>
      <c r="H8" s="87"/>
      <c r="I8" s="87"/>
      <c r="J8" s="87"/>
      <c r="K8" s="88"/>
      <c r="L8" s="89">
        <f>TRUNC(L22+L27+L30+L33,2)</f>
        <v>415.49</v>
      </c>
      <c r="M8" s="89">
        <f>TRUNC(M22+M27+M30+M33,2)</f>
        <v>95</v>
      </c>
      <c r="N8" s="89">
        <f>TRUNC(N22+N27+N30+N33,2)</f>
        <v>0</v>
      </c>
      <c r="O8" s="89">
        <f>TRUNC(O22+O27+O30+O33,2)</f>
        <v>510.49</v>
      </c>
    </row>
    <row r="9" spans="1:15" ht="45" x14ac:dyDescent="0.25">
      <c r="A9" s="90" t="s">
        <v>31</v>
      </c>
      <c r="B9" s="91" t="s">
        <v>1</v>
      </c>
      <c r="C9" s="91" t="s">
        <v>32</v>
      </c>
      <c r="D9" s="91" t="s">
        <v>2</v>
      </c>
      <c r="E9" s="91" t="s">
        <v>33</v>
      </c>
      <c r="F9" s="91" t="s">
        <v>34</v>
      </c>
      <c r="G9" s="91" t="s">
        <v>35</v>
      </c>
      <c r="H9" s="91" t="s">
        <v>36</v>
      </c>
      <c r="I9" s="91" t="s">
        <v>37</v>
      </c>
      <c r="J9" s="91" t="s">
        <v>38</v>
      </c>
      <c r="K9" s="91" t="s">
        <v>1354</v>
      </c>
      <c r="L9" s="91" t="s">
        <v>13</v>
      </c>
      <c r="M9" s="91" t="s">
        <v>39</v>
      </c>
      <c r="N9" s="91" t="s">
        <v>11</v>
      </c>
      <c r="O9" s="91" t="s">
        <v>40</v>
      </c>
    </row>
    <row r="10" spans="1:15" x14ac:dyDescent="0.25">
      <c r="A10" s="77" t="str">
        <f>IF(D10="","",VLOOKUP(D10,'[1]18. CUSTOS DER - EQUIPAMENTOS'!A:P,2,0))</f>
        <v/>
      </c>
      <c r="B10" s="92"/>
      <c r="C10" s="92"/>
      <c r="D10" s="92"/>
      <c r="E10" s="93"/>
      <c r="F10" s="94"/>
      <c r="G10" s="93"/>
      <c r="H10" s="95" t="str">
        <f>IF(D10="","",VLOOKUP(D10,'[1]18. CUSTOS DER - EQUIPAMENTOS'!A:P,12,0))</f>
        <v/>
      </c>
      <c r="I10" s="95" t="str">
        <f>IF(D10="","",VLOOKUP(D10,'[1]18. CUSTOS DER - EQUIPAMENTOS'!A:P,15,0)-H10)</f>
        <v/>
      </c>
      <c r="J10" s="95" t="str">
        <f>IF(D10="","",VLOOKUP(D10,'[1]18. CUSTOS DER - EQUIPAMENTOS'!A:P,16,0))</f>
        <v/>
      </c>
      <c r="K10" s="92"/>
      <c r="L10" s="96" t="str">
        <f>IF(D10="","",TRUNC(E10*F10*H10,2))</f>
        <v/>
      </c>
      <c r="M10" s="96" t="str">
        <f>IF(D10="","",TRUNC(E10*F10*I10+E10*G10*J10,2))</f>
        <v/>
      </c>
      <c r="N10" s="96"/>
      <c r="O10" s="95" t="str">
        <f>IF(D10="","",L10+M10)</f>
        <v/>
      </c>
    </row>
    <row r="11" spans="1:15" x14ac:dyDescent="0.25">
      <c r="A11" s="97"/>
      <c r="B11" s="98"/>
      <c r="C11" s="98"/>
      <c r="D11" s="98"/>
      <c r="E11" s="98"/>
      <c r="F11" s="98"/>
      <c r="G11" s="98"/>
      <c r="H11" s="98"/>
      <c r="I11" s="98"/>
      <c r="J11" s="98"/>
      <c r="K11" s="99" t="s">
        <v>43</v>
      </c>
      <c r="L11" s="100">
        <f>SUM(L10:L10)</f>
        <v>0</v>
      </c>
      <c r="M11" s="100">
        <f>SUM(M10:M10)</f>
        <v>0</v>
      </c>
      <c r="N11" s="100">
        <f>SUM(N10:N10)</f>
        <v>0</v>
      </c>
      <c r="O11" s="100">
        <f>SUM(O10:O10)</f>
        <v>0</v>
      </c>
    </row>
    <row r="12" spans="1:15" ht="30" x14ac:dyDescent="0.25">
      <c r="A12" s="90" t="s">
        <v>44</v>
      </c>
      <c r="B12" s="91" t="s">
        <v>1</v>
      </c>
      <c r="C12" s="91" t="s">
        <v>32</v>
      </c>
      <c r="D12" s="91" t="s">
        <v>2</v>
      </c>
      <c r="E12" s="91" t="s">
        <v>45</v>
      </c>
      <c r="F12" s="91" t="s">
        <v>46</v>
      </c>
      <c r="G12" s="91" t="s">
        <v>47</v>
      </c>
      <c r="H12" s="91" t="s">
        <v>48</v>
      </c>
      <c r="I12" s="91"/>
      <c r="J12" s="91"/>
      <c r="K12" s="91"/>
      <c r="L12" s="91" t="s">
        <v>13</v>
      </c>
      <c r="M12" s="91" t="s">
        <v>39</v>
      </c>
      <c r="N12" s="91" t="s">
        <v>11</v>
      </c>
      <c r="O12" s="91" t="s">
        <v>40</v>
      </c>
    </row>
    <row r="13" spans="1:15" x14ac:dyDescent="0.25">
      <c r="A13" s="77" t="str">
        <f>IF(D13="","",VLOOKUP(D13,'CUSTOS DER - MÃO DE OBRA'!A:D,2,0))</f>
        <v>Carpinteiro</v>
      </c>
      <c r="B13" s="92" t="s">
        <v>41</v>
      </c>
      <c r="C13" s="92" t="s">
        <v>6652</v>
      </c>
      <c r="D13" s="92">
        <v>200240</v>
      </c>
      <c r="E13" s="95">
        <v>2.4</v>
      </c>
      <c r="F13" s="101">
        <v>1.4167000000000001</v>
      </c>
      <c r="G13" s="102">
        <f>IF(D13="","",VLOOKUP(D13,'CUSTOS DER - MÃO DE OBRA'!A:D,4,0))</f>
        <v>35.97</v>
      </c>
      <c r="H13" s="93">
        <v>1</v>
      </c>
      <c r="I13" s="93"/>
      <c r="J13" s="92"/>
      <c r="K13" s="92"/>
      <c r="L13" s="92"/>
      <c r="M13" s="103">
        <f>IF(D13="","",TRUNC(H13*G13,2))</f>
        <v>35.97</v>
      </c>
      <c r="N13" s="92"/>
      <c r="O13" s="95">
        <f>IF(D13="","",L13+M13)</f>
        <v>35.97</v>
      </c>
    </row>
    <row r="14" spans="1:15" x14ac:dyDescent="0.25">
      <c r="A14" s="77" t="str">
        <f>IF(D14="","",VLOOKUP(D14,'CUSTOS DER - MÃO DE OBRA'!A:D,2,0))</f>
        <v>Servente</v>
      </c>
      <c r="B14" s="92" t="s">
        <v>41</v>
      </c>
      <c r="C14" s="92" t="s">
        <v>6652</v>
      </c>
      <c r="D14" s="92">
        <v>200130</v>
      </c>
      <c r="E14" s="95">
        <v>2.2000000000000002</v>
      </c>
      <c r="F14" s="101">
        <v>1.4167000000000001</v>
      </c>
      <c r="G14" s="102">
        <f>IF(D14="","",VLOOKUP(D14,'CUSTOS DER - MÃO DE OBRA'!A:D,4,0))</f>
        <v>26.35</v>
      </c>
      <c r="H14" s="93">
        <v>2</v>
      </c>
      <c r="I14" s="93"/>
      <c r="J14" s="92"/>
      <c r="K14" s="92"/>
      <c r="L14" s="92"/>
      <c r="M14" s="103">
        <f>IF(D14="","",TRUNC(H14*G14,2))</f>
        <v>52.7</v>
      </c>
      <c r="N14" s="92"/>
      <c r="O14" s="95">
        <f>IF(D14="","",L14+M14)</f>
        <v>52.7</v>
      </c>
    </row>
    <row r="15" spans="1:15" x14ac:dyDescent="0.25">
      <c r="A15" s="97"/>
      <c r="B15" s="98"/>
      <c r="C15" s="98"/>
      <c r="D15" s="98"/>
      <c r="E15" s="98"/>
      <c r="F15" s="98"/>
      <c r="G15" s="98"/>
      <c r="H15" s="98"/>
      <c r="I15" s="98"/>
      <c r="J15" s="98"/>
      <c r="K15" s="99" t="s">
        <v>50</v>
      </c>
      <c r="L15" s="100">
        <f>SUM(L13:L14)</f>
        <v>0</v>
      </c>
      <c r="M15" s="100">
        <f>SUM(M13:M14)</f>
        <v>88.67</v>
      </c>
      <c r="N15" s="100">
        <f>SUM(N13:N14)</f>
        <v>0</v>
      </c>
      <c r="O15" s="100">
        <f>SUM(O13:O14)</f>
        <v>88.67</v>
      </c>
    </row>
    <row r="16" spans="1:15" x14ac:dyDescent="0.25">
      <c r="A16" s="90" t="s">
        <v>51</v>
      </c>
      <c r="B16" s="91" t="s">
        <v>1</v>
      </c>
      <c r="C16" s="91" t="s">
        <v>32</v>
      </c>
      <c r="D16" s="91" t="s">
        <v>2</v>
      </c>
      <c r="E16" s="91" t="s">
        <v>52</v>
      </c>
      <c r="F16" s="91" t="s">
        <v>53</v>
      </c>
      <c r="G16" s="91" t="s">
        <v>54</v>
      </c>
      <c r="H16" s="91" t="s">
        <v>55</v>
      </c>
      <c r="I16" s="91"/>
      <c r="J16" s="91"/>
      <c r="K16" s="91"/>
      <c r="L16" s="91"/>
      <c r="M16" s="91"/>
      <c r="N16" s="91"/>
      <c r="O16" s="91" t="s">
        <v>56</v>
      </c>
    </row>
    <row r="17" spans="1:15" x14ac:dyDescent="0.25">
      <c r="A17" s="77" t="s">
        <v>81</v>
      </c>
      <c r="B17" s="92" t="s">
        <v>41</v>
      </c>
      <c r="C17" s="92" t="s">
        <v>25156</v>
      </c>
      <c r="D17" s="92">
        <v>29990</v>
      </c>
      <c r="E17" s="104">
        <v>0.05</v>
      </c>
      <c r="F17" s="94"/>
      <c r="G17" s="93"/>
      <c r="H17" s="95"/>
      <c r="I17" s="95"/>
      <c r="J17" s="95"/>
      <c r="K17" s="92"/>
      <c r="L17" s="92"/>
      <c r="M17" s="96">
        <f>TRUNC(E17*O15,2)</f>
        <v>4.43</v>
      </c>
      <c r="N17" s="92"/>
      <c r="O17" s="95">
        <f>L17+M17</f>
        <v>4.43</v>
      </c>
    </row>
    <row r="18" spans="1:15" x14ac:dyDescent="0.25">
      <c r="A18" s="77"/>
      <c r="B18" s="92"/>
      <c r="C18" s="92"/>
      <c r="D18" s="92"/>
      <c r="E18" s="93"/>
      <c r="F18" s="94"/>
      <c r="G18" s="93"/>
      <c r="H18" s="95"/>
      <c r="I18" s="95"/>
      <c r="J18" s="95"/>
      <c r="K18" s="92"/>
      <c r="L18" s="92"/>
      <c r="M18" s="92"/>
      <c r="N18" s="92"/>
      <c r="O18" s="95">
        <f>L18+M18</f>
        <v>0</v>
      </c>
    </row>
    <row r="19" spans="1:15" x14ac:dyDescent="0.25">
      <c r="A19" s="97"/>
      <c r="B19" s="98"/>
      <c r="C19" s="98"/>
      <c r="D19" s="98"/>
      <c r="E19" s="98"/>
      <c r="F19" s="98"/>
      <c r="G19" s="98"/>
      <c r="H19" s="98"/>
      <c r="I19" s="98"/>
      <c r="J19" s="98"/>
      <c r="K19" s="99" t="s">
        <v>57</v>
      </c>
      <c r="L19" s="100">
        <f>SUM(L17:L18)</f>
        <v>0</v>
      </c>
      <c r="M19" s="100">
        <f>SUM(M17:M18)</f>
        <v>4.43</v>
      </c>
      <c r="N19" s="100">
        <f>SUM(N17:N18)</f>
        <v>0</v>
      </c>
      <c r="O19" s="100">
        <f>SUM(O17:O18)</f>
        <v>4.43</v>
      </c>
    </row>
    <row r="20" spans="1:15" x14ac:dyDescent="0.25">
      <c r="A20" s="97" t="s">
        <v>58</v>
      </c>
      <c r="B20" s="97"/>
      <c r="C20" s="97"/>
      <c r="D20" s="97"/>
      <c r="E20" s="97"/>
      <c r="F20" s="97"/>
      <c r="G20" s="97"/>
      <c r="H20" s="97"/>
      <c r="I20" s="97"/>
      <c r="J20" s="97"/>
      <c r="K20" s="97"/>
      <c r="L20" s="100">
        <f>L11+L15+L19</f>
        <v>0</v>
      </c>
      <c r="M20" s="100">
        <f>M11+M15+M19</f>
        <v>93.1</v>
      </c>
      <c r="N20" s="100">
        <f>N11+N15+N19</f>
        <v>0</v>
      </c>
      <c r="O20" s="100">
        <f>O11+O15+O19</f>
        <v>93.1</v>
      </c>
    </row>
    <row r="21" spans="1:15" x14ac:dyDescent="0.25">
      <c r="A21" s="97" t="s">
        <v>25157</v>
      </c>
      <c r="B21" s="97"/>
      <c r="C21" s="97"/>
      <c r="D21" s="97"/>
      <c r="E21" s="97"/>
      <c r="F21" s="97"/>
      <c r="G21" s="97"/>
      <c r="H21" s="97"/>
      <c r="I21" s="97"/>
      <c r="J21" s="97"/>
      <c r="K21" s="97"/>
      <c r="L21" s="99"/>
      <c r="M21" s="99"/>
      <c r="N21" s="99"/>
      <c r="O21" s="100">
        <v>1</v>
      </c>
    </row>
    <row r="22" spans="1:15" x14ac:dyDescent="0.25">
      <c r="A22" s="464" t="s">
        <v>60</v>
      </c>
      <c r="B22" s="465"/>
      <c r="C22" s="465"/>
      <c r="D22" s="465"/>
      <c r="E22" s="465"/>
      <c r="F22" s="465"/>
      <c r="G22" s="465"/>
      <c r="H22" s="465"/>
      <c r="I22" s="465"/>
      <c r="J22" s="465"/>
      <c r="K22" s="466"/>
      <c r="L22" s="105">
        <f>TRUNC(L20/O21,2)</f>
        <v>0</v>
      </c>
      <c r="M22" s="105">
        <f>TRUNC(M20/O21,2)</f>
        <v>93.1</v>
      </c>
      <c r="N22" s="105">
        <f>TRUNC(N20/O21,2)</f>
        <v>0</v>
      </c>
      <c r="O22" s="105">
        <f>TRUNC(L22+M22+N22,2)</f>
        <v>93.1</v>
      </c>
    </row>
    <row r="23" spans="1:15" ht="45" x14ac:dyDescent="0.25">
      <c r="A23" s="91" t="s">
        <v>61</v>
      </c>
      <c r="B23" s="91" t="s">
        <v>1</v>
      </c>
      <c r="C23" s="91" t="s">
        <v>32</v>
      </c>
      <c r="D23" s="91" t="s">
        <v>2</v>
      </c>
      <c r="E23" s="91" t="s">
        <v>62</v>
      </c>
      <c r="F23" s="91" t="s">
        <v>63</v>
      </c>
      <c r="G23" s="91"/>
      <c r="H23" s="91"/>
      <c r="I23" s="91"/>
      <c r="J23" s="91"/>
      <c r="K23" s="91" t="s">
        <v>48</v>
      </c>
      <c r="L23" s="91" t="s">
        <v>13</v>
      </c>
      <c r="M23" s="91" t="s">
        <v>39</v>
      </c>
      <c r="N23" s="91" t="s">
        <v>11</v>
      </c>
      <c r="O23" s="91" t="s">
        <v>6</v>
      </c>
    </row>
    <row r="24" spans="1:15" ht="30" x14ac:dyDescent="0.25">
      <c r="A24" s="77" t="str">
        <f>VLOOKUP(D24,'CUSTOS SINAPI - MATERIAIS'!A:D,2,0)</f>
        <v xml:space="preserve">SARRAFO *2,5 X 10* CM EM PINUS, MISTA OU EQUIVALENTE DA REGIAO - BRUTA                                                                                                                                                                                                                                                                                                                                                                                                                                    </v>
      </c>
      <c r="B24" s="92" t="s">
        <v>1356</v>
      </c>
      <c r="C24" s="92" t="s">
        <v>1386</v>
      </c>
      <c r="D24" s="92">
        <v>4509</v>
      </c>
      <c r="E24" s="106" t="str">
        <f>VLOOKUP(D24,'CUSTOS SINAPI - MATERIAIS'!A:D,3,0)</f>
        <v xml:space="preserve">M     </v>
      </c>
      <c r="F24" s="107" t="str">
        <f>VLOOKUP(D24,'CUSTOS SINAPI - MATERIAIS'!A:D,4,0)</f>
        <v>3,55</v>
      </c>
      <c r="G24" s="107"/>
      <c r="H24" s="93"/>
      <c r="I24" s="93"/>
      <c r="J24" s="93"/>
      <c r="K24" s="93">
        <v>3.2082999999999999</v>
      </c>
      <c r="L24" s="93">
        <f>IF(D24="","",TRUNC(F24*K24,2))</f>
        <v>11.38</v>
      </c>
      <c r="M24" s="93"/>
      <c r="N24" s="93"/>
      <c r="O24" s="95">
        <f>IF(D24="","",L24+M24+N24)</f>
        <v>11.38</v>
      </c>
    </row>
    <row r="25" spans="1:15" ht="45" x14ac:dyDescent="0.25">
      <c r="A25" s="77" t="str">
        <f>VLOOKUP(D25,'CUSTOS SINAPI - MATERIAIS'!A:D,2,0)</f>
        <v xml:space="preserve">PLACA DE OBRA (PARA CONSTRUCAO CIVIL) EM CHAPA GALVANIZADA *N. 22*, ADESIVADA, DE *2,4 X 1,2* M (SEM POSTES PARA FIXACAO)                                                                                                                                                                                                                                                                                                                                                                                 </v>
      </c>
      <c r="B25" s="92" t="s">
        <v>1356</v>
      </c>
      <c r="C25" s="92" t="s">
        <v>1386</v>
      </c>
      <c r="D25" s="92">
        <v>4813</v>
      </c>
      <c r="E25" s="106" t="str">
        <f>VLOOKUP(D25,'CUSTOS SINAPI - MATERIAIS'!A:D,3,0)</f>
        <v xml:space="preserve">M2    </v>
      </c>
      <c r="F25" s="107" t="str">
        <f>VLOOKUP(D25,'CUSTOS SINAPI - MATERIAIS'!A:D,4,0)</f>
        <v>400,00</v>
      </c>
      <c r="G25" s="107"/>
      <c r="H25" s="93"/>
      <c r="I25" s="93"/>
      <c r="J25" s="93"/>
      <c r="K25" s="93">
        <v>1</v>
      </c>
      <c r="L25" s="93">
        <f>IF(D25="","",TRUNC(F25*K25,2))</f>
        <v>400</v>
      </c>
      <c r="M25" s="93"/>
      <c r="N25" s="93"/>
      <c r="O25" s="95">
        <f>IF(D25="","",L25+M25+N25)</f>
        <v>400</v>
      </c>
    </row>
    <row r="26" spans="1:15" x14ac:dyDescent="0.25">
      <c r="A26" s="77" t="str">
        <f>VLOOKUP(D26,'CUSTOS SINAPI - MATERIAIS'!A:D,2,0)</f>
        <v xml:space="preserve">PREGO DE ACO POLIDO COM CABECA 17 X 27 (2 1/2 X 11)                                                                                                                                                                                                                                                                                                                                                                                                                                                       </v>
      </c>
      <c r="B26" s="92" t="s">
        <v>1356</v>
      </c>
      <c r="C26" s="92" t="s">
        <v>1386</v>
      </c>
      <c r="D26" s="92">
        <v>5069</v>
      </c>
      <c r="E26" s="106" t="str">
        <f>VLOOKUP(D26,'CUSTOS SINAPI - MATERIAIS'!A:D,3,0)</f>
        <v xml:space="preserve">KG    </v>
      </c>
      <c r="F26" s="107" t="str">
        <f>VLOOKUP(D26,'CUSTOS SINAPI - MATERIAIS'!A:D,4,0)</f>
        <v>18,66</v>
      </c>
      <c r="G26" s="107"/>
      <c r="H26" s="93"/>
      <c r="I26" s="93"/>
      <c r="J26" s="93"/>
      <c r="K26" s="93">
        <v>0.11</v>
      </c>
      <c r="L26" s="93">
        <f>IF(D26="","",TRUNC(F26*K26,2))</f>
        <v>2.0499999999999998</v>
      </c>
      <c r="M26" s="93"/>
      <c r="N26" s="93"/>
      <c r="O26" s="95">
        <f>IF(D26="","",L26+M26+N26)</f>
        <v>2.0499999999999998</v>
      </c>
    </row>
    <row r="27" spans="1:15" x14ac:dyDescent="0.25">
      <c r="A27" s="108"/>
      <c r="B27" s="109"/>
      <c r="C27" s="109"/>
      <c r="D27" s="109"/>
      <c r="E27" s="109"/>
      <c r="F27" s="109"/>
      <c r="G27" s="109"/>
      <c r="H27" s="109"/>
      <c r="I27" s="109"/>
      <c r="J27" s="109"/>
      <c r="K27" s="110" t="s">
        <v>65</v>
      </c>
      <c r="L27" s="105">
        <f>SUM(L24:L26)</f>
        <v>413.43</v>
      </c>
      <c r="M27" s="105">
        <f>SUM(M24:M26)</f>
        <v>0</v>
      </c>
      <c r="N27" s="105">
        <f>SUM(N24:N26)</f>
        <v>0</v>
      </c>
      <c r="O27" s="105">
        <f>SUM(O24:O26)</f>
        <v>413.43</v>
      </c>
    </row>
    <row r="28" spans="1:15" ht="45" x14ac:dyDescent="0.25">
      <c r="A28" s="90" t="s">
        <v>66</v>
      </c>
      <c r="B28" s="91" t="s">
        <v>1</v>
      </c>
      <c r="C28" s="91" t="s">
        <v>32</v>
      </c>
      <c r="D28" s="91" t="s">
        <v>2</v>
      </c>
      <c r="E28" s="91" t="s">
        <v>62</v>
      </c>
      <c r="F28" s="91" t="s">
        <v>63</v>
      </c>
      <c r="G28" s="91" t="s">
        <v>67</v>
      </c>
      <c r="H28" s="91" t="s">
        <v>68</v>
      </c>
      <c r="I28" s="91"/>
      <c r="J28" s="91"/>
      <c r="K28" s="91" t="s">
        <v>48</v>
      </c>
      <c r="L28" s="91" t="s">
        <v>13</v>
      </c>
      <c r="M28" s="91" t="s">
        <v>39</v>
      </c>
      <c r="N28" s="91" t="s">
        <v>11</v>
      </c>
      <c r="O28" s="91" t="s">
        <v>6</v>
      </c>
    </row>
    <row r="29" spans="1:15" x14ac:dyDescent="0.25">
      <c r="A29" s="77" t="str">
        <f>IF(D29="","",VLOOKUP(D29,'CUSTOS DER - SERVIÇOS'!A:C,2,0))</f>
        <v>Concreto magro, preparo em betoneira e lanç.</v>
      </c>
      <c r="B29" s="92" t="s">
        <v>41</v>
      </c>
      <c r="C29" s="92" t="s">
        <v>69</v>
      </c>
      <c r="D29" s="92">
        <v>605000</v>
      </c>
      <c r="E29" s="92" t="str">
        <f>VLOOKUP(D29,'CUSTOS DER - SERVIÇOS'!A:H,3,0)</f>
        <v>m3</v>
      </c>
      <c r="F29" s="92">
        <f>VLOOKUP(D29,'CUSTOS DER - SERVIÇOS'!A:H,5,0)</f>
        <v>206.96</v>
      </c>
      <c r="G29" s="92">
        <f>SUM(VLOOKUP(D29,'CUSTOS DER - SERVIÇOS'!A:H,4,0),VLOOKUP(D29,'CUSTOS DER - SERVIÇOS'!A:H,6,0))</f>
        <v>190.5</v>
      </c>
      <c r="H29" s="92"/>
      <c r="I29" s="93"/>
      <c r="J29" s="93"/>
      <c r="K29" s="93">
        <v>0.01</v>
      </c>
      <c r="L29" s="93">
        <f>IF(D29="","",TRUNC(F29*K29,2))</f>
        <v>2.06</v>
      </c>
      <c r="M29" s="93">
        <f>IF(D29="","",TRUNC(G29*K29,2))</f>
        <v>1.9</v>
      </c>
      <c r="N29" s="93">
        <f>IF(D29="","",TRUNC(H29*K29,2))</f>
        <v>0</v>
      </c>
      <c r="O29" s="95">
        <f>IF(D29="","",L29+M29+N29)</f>
        <v>3.96</v>
      </c>
    </row>
    <row r="30" spans="1:15" x14ac:dyDescent="0.25">
      <c r="A30" s="108"/>
      <c r="B30" s="109"/>
      <c r="C30" s="109"/>
      <c r="D30" s="109"/>
      <c r="E30" s="109"/>
      <c r="F30" s="109"/>
      <c r="G30" s="109"/>
      <c r="H30" s="109"/>
      <c r="I30" s="109"/>
      <c r="J30" s="109"/>
      <c r="K30" s="110" t="s">
        <v>70</v>
      </c>
      <c r="L30" s="105">
        <f>SUM(L29:L29)</f>
        <v>2.06</v>
      </c>
      <c r="M30" s="105">
        <f>SUM(M29:M29)</f>
        <v>1.9</v>
      </c>
      <c r="N30" s="105">
        <f>SUM(N29:N29)</f>
        <v>0</v>
      </c>
      <c r="O30" s="105">
        <f>SUM(O29:O29)</f>
        <v>3.96</v>
      </c>
    </row>
    <row r="31" spans="1:15" ht="30" x14ac:dyDescent="0.25">
      <c r="A31" s="90" t="s">
        <v>71</v>
      </c>
      <c r="B31" s="91" t="s">
        <v>1</v>
      </c>
      <c r="C31" s="91" t="s">
        <v>32</v>
      </c>
      <c r="D31" s="91" t="s">
        <v>2</v>
      </c>
      <c r="E31" s="91" t="s">
        <v>62</v>
      </c>
      <c r="F31" s="90" t="s">
        <v>72</v>
      </c>
      <c r="G31" s="91" t="s">
        <v>73</v>
      </c>
      <c r="H31" s="91" t="s">
        <v>74</v>
      </c>
      <c r="I31" s="91"/>
      <c r="J31" s="91" t="s">
        <v>56</v>
      </c>
      <c r="K31" s="91" t="s">
        <v>48</v>
      </c>
      <c r="L31" s="91" t="s">
        <v>13</v>
      </c>
      <c r="M31" s="91" t="s">
        <v>39</v>
      </c>
      <c r="N31" s="91" t="s">
        <v>11</v>
      </c>
      <c r="O31" s="91" t="s">
        <v>6</v>
      </c>
    </row>
    <row r="32" spans="1:15" x14ac:dyDescent="0.25">
      <c r="A32" s="77"/>
      <c r="B32" s="92"/>
      <c r="C32" s="92"/>
      <c r="D32" s="92"/>
      <c r="E32" s="92"/>
      <c r="F32" s="107"/>
      <c r="G32" s="107" t="str">
        <f>IF(D32="","",VLOOKUP(D32,#REF!,4,0))</f>
        <v/>
      </c>
      <c r="H32" s="95" t="str">
        <f>IF(D32="","",VLOOKUP(D32,#REF!,5,0))</f>
        <v/>
      </c>
      <c r="I32" s="93"/>
      <c r="J32" s="93"/>
      <c r="K32" s="93"/>
      <c r="L32" s="93"/>
      <c r="M32" s="93"/>
      <c r="N32" s="95">
        <f>TRUNC(J32*K32,2)</f>
        <v>0</v>
      </c>
      <c r="O32" s="95">
        <f>L32+M32+N32</f>
        <v>0</v>
      </c>
    </row>
    <row r="33" spans="1:15" x14ac:dyDescent="0.25">
      <c r="A33" s="108"/>
      <c r="B33" s="109"/>
      <c r="C33" s="109"/>
      <c r="D33" s="109"/>
      <c r="E33" s="109"/>
      <c r="F33" s="109"/>
      <c r="G33" s="109"/>
      <c r="H33" s="109"/>
      <c r="I33" s="109"/>
      <c r="J33" s="109"/>
      <c r="K33" s="110" t="s">
        <v>80</v>
      </c>
      <c r="L33" s="105">
        <f>SUM(L32:L32)</f>
        <v>0</v>
      </c>
      <c r="M33" s="105">
        <f>SUM(M32:M32)</f>
        <v>0</v>
      </c>
      <c r="N33" s="105">
        <f>SUM(N32:N32)</f>
        <v>0</v>
      </c>
      <c r="O33" s="105">
        <f>SUM(O32:O32)</f>
        <v>0</v>
      </c>
    </row>
    <row r="34" spans="1:15" ht="45" x14ac:dyDescent="0.25">
      <c r="A34" s="467" t="str">
        <f>E35</f>
        <v xml:space="preserve">LOCACAO, INSTALAÇÃO E DESINSTALAÇÃO DE CONTAINER 2,30 X 6,00 M, ALT. 2,50 M, PARA SANITARIO, COM 4 BACIAS, 8 CHUVEIROS,1 LAVATORIO E 1 MICTORIO (NAO INCLUI MOBILIZACAO/DESMOBILIZACAO)          </v>
      </c>
      <c r="B34" s="426"/>
      <c r="C34" s="426"/>
      <c r="D34" s="426"/>
      <c r="E34" s="426"/>
      <c r="F34" s="426"/>
      <c r="G34" s="426"/>
      <c r="H34" s="426"/>
      <c r="I34" s="426"/>
      <c r="J34" s="426"/>
      <c r="K34" s="468"/>
      <c r="L34" s="84" t="s">
        <v>26</v>
      </c>
      <c r="M34" s="84" t="s">
        <v>27</v>
      </c>
      <c r="N34" s="84" t="s">
        <v>28</v>
      </c>
      <c r="O34" s="85" t="s">
        <v>29</v>
      </c>
    </row>
    <row r="35" spans="1:15" ht="15.75" customHeight="1" x14ac:dyDescent="0.25">
      <c r="A35" s="84" t="s">
        <v>25162</v>
      </c>
      <c r="B35" s="84" t="s">
        <v>30</v>
      </c>
      <c r="C35" s="84" t="s">
        <v>25128</v>
      </c>
      <c r="D35" s="86"/>
      <c r="E35" s="86" t="s">
        <v>25274</v>
      </c>
      <c r="F35" s="111"/>
      <c r="G35" s="111"/>
      <c r="H35" s="111"/>
      <c r="I35" s="111"/>
      <c r="J35" s="111"/>
      <c r="K35" s="112"/>
      <c r="L35" s="89">
        <f>TRUNC(L50+L56+L60+L63,2)</f>
        <v>20.75</v>
      </c>
      <c r="M35" s="89">
        <f>TRUNC(M50+M56+M60+M63,2)</f>
        <v>1089.08</v>
      </c>
      <c r="N35" s="89">
        <f>TRUNC(N50+N56+N60+N63,2)</f>
        <v>0</v>
      </c>
      <c r="O35" s="89">
        <f>TRUNC(O50+O56+O60+O63,2)</f>
        <v>1109.83</v>
      </c>
    </row>
    <row r="36" spans="1:15" ht="45" x14ac:dyDescent="0.25">
      <c r="A36" s="90" t="s">
        <v>31</v>
      </c>
      <c r="B36" s="91" t="s">
        <v>1</v>
      </c>
      <c r="C36" s="91" t="s">
        <v>32</v>
      </c>
      <c r="D36" s="91" t="s">
        <v>2</v>
      </c>
      <c r="E36" s="91" t="s">
        <v>33</v>
      </c>
      <c r="F36" s="91" t="s">
        <v>34</v>
      </c>
      <c r="G36" s="91" t="s">
        <v>35</v>
      </c>
      <c r="H36" s="91" t="s">
        <v>36</v>
      </c>
      <c r="I36" s="91" t="s">
        <v>37</v>
      </c>
      <c r="J36" s="91" t="s">
        <v>38</v>
      </c>
      <c r="K36" s="91" t="s">
        <v>1354</v>
      </c>
      <c r="L36" s="91" t="s">
        <v>13</v>
      </c>
      <c r="M36" s="91" t="s">
        <v>39</v>
      </c>
      <c r="N36" s="91" t="s">
        <v>11</v>
      </c>
      <c r="O36" s="91" t="s">
        <v>40</v>
      </c>
    </row>
    <row r="37" spans="1:15" x14ac:dyDescent="0.25">
      <c r="A37" s="77" t="str">
        <f>VLOOKUP(D37,'CUSTOS DER - EQUIPAMENTOS'!A:P,2,0)</f>
        <v>Caminhão c/ guindauto</v>
      </c>
      <c r="B37" s="92" t="s">
        <v>41</v>
      </c>
      <c r="C37" s="92" t="s">
        <v>42</v>
      </c>
      <c r="D37" s="92">
        <v>346020</v>
      </c>
      <c r="E37" s="93">
        <v>1</v>
      </c>
      <c r="F37" s="94">
        <v>0.17080000000000001</v>
      </c>
      <c r="G37" s="93">
        <v>0.42859999999999998</v>
      </c>
      <c r="H37" s="95">
        <f>IF(D37="","",VLOOKUP(D37,'CUSTOS DER - EQUIPAMENTOS'!A:P,12,0))</f>
        <v>121.49</v>
      </c>
      <c r="I37" s="95">
        <f>IF(D37="","",VLOOKUP(D37,'CUSTOS DER - EQUIPAMENTOS'!A:P,15,0)-H37)</f>
        <v>155.42000000000002</v>
      </c>
      <c r="J37" s="95">
        <f>IF(D37="","",VLOOKUP(D37,'CUSTOS DER - EQUIPAMENTOS'!A:P,16,0))</f>
        <v>94.3</v>
      </c>
      <c r="K37" s="92"/>
      <c r="L37" s="96">
        <f>IF(D37="","",TRUNC(E37*F37*H37,2))</f>
        <v>20.75</v>
      </c>
      <c r="M37" s="96">
        <f>IF(D37="","",TRUNC(E37*F37*I37+E37*G37*J37,2))</f>
        <v>66.959999999999994</v>
      </c>
      <c r="N37" s="96"/>
      <c r="O37" s="95">
        <f>IF(D37="","",L37+M37)</f>
        <v>87.71</v>
      </c>
    </row>
    <row r="38" spans="1:15" x14ac:dyDescent="0.25">
      <c r="A38" s="97"/>
      <c r="B38" s="98"/>
      <c r="C38" s="98"/>
      <c r="D38" s="98"/>
      <c r="E38" s="98"/>
      <c r="F38" s="98"/>
      <c r="G38" s="98"/>
      <c r="H38" s="98"/>
      <c r="I38" s="98"/>
      <c r="J38" s="98"/>
      <c r="K38" s="99" t="s">
        <v>43</v>
      </c>
      <c r="L38" s="100">
        <f>SUM(L37:L37)</f>
        <v>20.75</v>
      </c>
      <c r="M38" s="100">
        <f>SUM(M37:M37)</f>
        <v>66.959999999999994</v>
      </c>
      <c r="N38" s="100">
        <f>SUM(N37:N37)</f>
        <v>0</v>
      </c>
      <c r="O38" s="100">
        <f>SUM(O37:O37)</f>
        <v>87.71</v>
      </c>
    </row>
    <row r="39" spans="1:15" ht="30" x14ac:dyDescent="0.25">
      <c r="A39" s="90" t="s">
        <v>44</v>
      </c>
      <c r="B39" s="91" t="s">
        <v>1</v>
      </c>
      <c r="C39" s="91" t="s">
        <v>32</v>
      </c>
      <c r="D39" s="91" t="s">
        <v>2</v>
      </c>
      <c r="E39" s="91" t="s">
        <v>45</v>
      </c>
      <c r="F39" s="91" t="s">
        <v>46</v>
      </c>
      <c r="G39" s="91" t="s">
        <v>47</v>
      </c>
      <c r="H39" s="91" t="s">
        <v>48</v>
      </c>
      <c r="I39" s="91"/>
      <c r="J39" s="91"/>
      <c r="K39" s="91"/>
      <c r="L39" s="91" t="s">
        <v>13</v>
      </c>
      <c r="M39" s="91" t="s">
        <v>39</v>
      </c>
      <c r="N39" s="91" t="s">
        <v>11</v>
      </c>
      <c r="O39" s="91" t="s">
        <v>40</v>
      </c>
    </row>
    <row r="40" spans="1:15" x14ac:dyDescent="0.25">
      <c r="A40" s="77" t="str">
        <f>IF(D40="","",VLOOKUP(D40,'CUSTOS DER - MÃO DE OBRA'!A:D,2,0))</f>
        <v>Carpinteiro</v>
      </c>
      <c r="B40" s="113" t="s">
        <v>41</v>
      </c>
      <c r="C40" s="113" t="s">
        <v>6652</v>
      </c>
      <c r="D40" s="113">
        <v>200240</v>
      </c>
      <c r="E40" s="69">
        <f>VLOOKUP(D40,'CUSTOS DER - MÃO DE OBRA'!A:D,3,0)</f>
        <v>2.02</v>
      </c>
      <c r="F40" s="123"/>
      <c r="G40" s="124">
        <f>VLOOKUP(D40,'CUSTOS DER - MÃO DE OBRA'!A:D,4,0)</f>
        <v>35.97</v>
      </c>
      <c r="H40" s="116">
        <v>1.1140000000000001</v>
      </c>
      <c r="I40" s="116"/>
      <c r="J40" s="116"/>
      <c r="K40" s="113"/>
      <c r="L40" s="113"/>
      <c r="M40" s="125">
        <f>IF(D40="","",TRUNC(H40*G40,2))</f>
        <v>40.07</v>
      </c>
      <c r="N40" s="113"/>
      <c r="O40" s="95">
        <f>IF(D40="","",L40+M40)</f>
        <v>40.07</v>
      </c>
    </row>
    <row r="41" spans="1:15" x14ac:dyDescent="0.25">
      <c r="A41" s="77" t="str">
        <f>IF(D41="","",VLOOKUP(D41,'CUSTOS DER - MÃO DE OBRA'!A:D,2,0))</f>
        <v>Servente</v>
      </c>
      <c r="B41" s="113" t="s">
        <v>41</v>
      </c>
      <c r="C41" s="113" t="s">
        <v>6652</v>
      </c>
      <c r="D41" s="113">
        <v>200130</v>
      </c>
      <c r="E41" s="69">
        <f>VLOOKUP(D41,'CUSTOS DER - MÃO DE OBRA'!A:D,3,0)</f>
        <v>1.48</v>
      </c>
      <c r="F41" s="123"/>
      <c r="G41" s="124">
        <f>VLOOKUP(D41,'CUSTOS DER - MÃO DE OBRA'!A:D,4,0)</f>
        <v>26.35</v>
      </c>
      <c r="H41" s="116">
        <v>0.74199999999999999</v>
      </c>
      <c r="I41" s="116"/>
      <c r="J41" s="116"/>
      <c r="K41" s="113"/>
      <c r="L41" s="113"/>
      <c r="M41" s="125">
        <f>IF(D41="","",TRUNC(H41*G41,2))</f>
        <v>19.55</v>
      </c>
      <c r="N41" s="113"/>
      <c r="O41" s="95">
        <f>IF(D41="","",L41+M41)</f>
        <v>19.55</v>
      </c>
    </row>
    <row r="42" spans="1:15" x14ac:dyDescent="0.25">
      <c r="A42" s="77" t="str">
        <f>IF(D42="","",VLOOKUP(D42,'CUSTOS DER - MÃO DE OBRA'!A:D,2,0))</f>
        <v/>
      </c>
      <c r="B42" s="92"/>
      <c r="C42" s="92"/>
      <c r="D42" s="92"/>
      <c r="E42" s="95"/>
      <c r="F42" s="101"/>
      <c r="G42" s="102"/>
      <c r="H42" s="93"/>
      <c r="I42" s="93"/>
      <c r="J42" s="92"/>
      <c r="K42" s="92"/>
      <c r="L42" s="92"/>
      <c r="M42" s="103" t="str">
        <f>IF(D42="","",TRUNC(H42*G42,2))</f>
        <v/>
      </c>
      <c r="N42" s="92"/>
      <c r="O42" s="95" t="str">
        <f>IF(D42="","",L42+M42)</f>
        <v/>
      </c>
    </row>
    <row r="43" spans="1:15" x14ac:dyDescent="0.25">
      <c r="A43" s="97"/>
      <c r="B43" s="98"/>
      <c r="C43" s="98"/>
      <c r="D43" s="98"/>
      <c r="E43" s="98"/>
      <c r="F43" s="98"/>
      <c r="G43" s="98"/>
      <c r="H43" s="98"/>
      <c r="I43" s="98"/>
      <c r="J43" s="98"/>
      <c r="K43" s="99" t="s">
        <v>50</v>
      </c>
      <c r="L43" s="100">
        <f>SUM(L41:L42)</f>
        <v>0</v>
      </c>
      <c r="M43" s="100">
        <f>SUM(M40:M42)</f>
        <v>59.620000000000005</v>
      </c>
      <c r="N43" s="100">
        <f>SUM(N41:N42)</f>
        <v>0</v>
      </c>
      <c r="O43" s="100">
        <f>SUM(O40:O42)</f>
        <v>59.620000000000005</v>
      </c>
    </row>
    <row r="44" spans="1:15" x14ac:dyDescent="0.25">
      <c r="A44" s="90" t="s">
        <v>51</v>
      </c>
      <c r="B44" s="91" t="s">
        <v>1</v>
      </c>
      <c r="C44" s="91" t="s">
        <v>32</v>
      </c>
      <c r="D44" s="91" t="s">
        <v>2</v>
      </c>
      <c r="E44" s="91" t="s">
        <v>52</v>
      </c>
      <c r="F44" s="91" t="s">
        <v>53</v>
      </c>
      <c r="G44" s="91" t="s">
        <v>54</v>
      </c>
      <c r="H44" s="91" t="s">
        <v>55</v>
      </c>
      <c r="I44" s="91"/>
      <c r="J44" s="91"/>
      <c r="K44" s="91"/>
      <c r="L44" s="91"/>
      <c r="M44" s="91"/>
      <c r="N44" s="91"/>
      <c r="O44" s="91" t="s">
        <v>56</v>
      </c>
    </row>
    <row r="45" spans="1:15" x14ac:dyDescent="0.25">
      <c r="A45" s="77"/>
      <c r="B45" s="92"/>
      <c r="C45" s="92"/>
      <c r="D45" s="92"/>
      <c r="E45" s="104"/>
      <c r="F45" s="94"/>
      <c r="G45" s="93"/>
      <c r="H45" s="95"/>
      <c r="I45" s="95"/>
      <c r="J45" s="95"/>
      <c r="K45" s="92"/>
      <c r="L45" s="92"/>
      <c r="M45" s="96">
        <f>TRUNC(E45*O43,2)</f>
        <v>0</v>
      </c>
      <c r="N45" s="92"/>
      <c r="O45" s="95">
        <f>L45+M45</f>
        <v>0</v>
      </c>
    </row>
    <row r="46" spans="1:15" x14ac:dyDescent="0.25">
      <c r="A46" s="77"/>
      <c r="B46" s="92"/>
      <c r="C46" s="92"/>
      <c r="D46" s="92"/>
      <c r="E46" s="93"/>
      <c r="F46" s="94"/>
      <c r="G46" s="93"/>
      <c r="H46" s="95"/>
      <c r="I46" s="95"/>
      <c r="J46" s="95"/>
      <c r="K46" s="92"/>
      <c r="L46" s="92"/>
      <c r="M46" s="92"/>
      <c r="N46" s="92"/>
      <c r="O46" s="95">
        <f>L46+M46</f>
        <v>0</v>
      </c>
    </row>
    <row r="47" spans="1:15" x14ac:dyDescent="0.25">
      <c r="A47" s="97"/>
      <c r="B47" s="98"/>
      <c r="C47" s="98"/>
      <c r="D47" s="98"/>
      <c r="E47" s="98"/>
      <c r="F47" s="98"/>
      <c r="G47" s="98"/>
      <c r="H47" s="98"/>
      <c r="I47" s="98"/>
      <c r="J47" s="98"/>
      <c r="K47" s="99" t="s">
        <v>57</v>
      </c>
      <c r="L47" s="100">
        <f>SUM(L45:L46)</f>
        <v>0</v>
      </c>
      <c r="M47" s="100">
        <f>SUM(M45:M46)</f>
        <v>0</v>
      </c>
      <c r="N47" s="100">
        <f>SUM(N45:N46)</f>
        <v>0</v>
      </c>
      <c r="O47" s="100">
        <f>SUM(O45:O46)</f>
        <v>0</v>
      </c>
    </row>
    <row r="48" spans="1:15" x14ac:dyDescent="0.25">
      <c r="A48" s="97" t="s">
        <v>58</v>
      </c>
      <c r="B48" s="97"/>
      <c r="C48" s="97"/>
      <c r="D48" s="97"/>
      <c r="E48" s="97"/>
      <c r="F48" s="97"/>
      <c r="G48" s="97"/>
      <c r="H48" s="97"/>
      <c r="I48" s="97"/>
      <c r="J48" s="97"/>
      <c r="K48" s="97"/>
      <c r="L48" s="100">
        <f>L38+L43+L47</f>
        <v>20.75</v>
      </c>
      <c r="M48" s="100">
        <f>M38+M43+M47</f>
        <v>126.58</v>
      </c>
      <c r="N48" s="100">
        <f>N38+N43+N47</f>
        <v>0</v>
      </c>
      <c r="O48" s="100">
        <f>O38+O43+O47</f>
        <v>147.32999999999998</v>
      </c>
    </row>
    <row r="49" spans="1:15" x14ac:dyDescent="0.25">
      <c r="A49" s="97" t="s">
        <v>25157</v>
      </c>
      <c r="B49" s="97"/>
      <c r="C49" s="97"/>
      <c r="D49" s="97"/>
      <c r="E49" s="97"/>
      <c r="F49" s="97"/>
      <c r="G49" s="97"/>
      <c r="H49" s="97"/>
      <c r="I49" s="97"/>
      <c r="J49" s="97"/>
      <c r="K49" s="97"/>
      <c r="L49" s="99"/>
      <c r="M49" s="99"/>
      <c r="N49" s="99"/>
      <c r="O49" s="100">
        <v>1</v>
      </c>
    </row>
    <row r="50" spans="1:15" x14ac:dyDescent="0.25">
      <c r="A50" s="464" t="s">
        <v>60</v>
      </c>
      <c r="B50" s="465"/>
      <c r="C50" s="465"/>
      <c r="D50" s="465"/>
      <c r="E50" s="465"/>
      <c r="F50" s="465"/>
      <c r="G50" s="465"/>
      <c r="H50" s="465"/>
      <c r="I50" s="465"/>
      <c r="J50" s="465"/>
      <c r="K50" s="466"/>
      <c r="L50" s="105">
        <f>TRUNC(L48/O49,2)</f>
        <v>20.75</v>
      </c>
      <c r="M50" s="105">
        <f>TRUNC(M48/O49,2)</f>
        <v>126.58</v>
      </c>
      <c r="N50" s="105">
        <f>TRUNC(N48/O49,2)</f>
        <v>0</v>
      </c>
      <c r="O50" s="105">
        <f>TRUNC(L50+M50+N50,2)</f>
        <v>147.33000000000001</v>
      </c>
    </row>
    <row r="51" spans="1:15" ht="45" x14ac:dyDescent="0.25">
      <c r="A51" s="91" t="s">
        <v>61</v>
      </c>
      <c r="B51" s="91" t="s">
        <v>1</v>
      </c>
      <c r="C51" s="91" t="s">
        <v>32</v>
      </c>
      <c r="D51" s="91" t="s">
        <v>2</v>
      </c>
      <c r="E51" s="91" t="s">
        <v>62</v>
      </c>
      <c r="F51" s="91" t="s">
        <v>63</v>
      </c>
      <c r="G51" s="91"/>
      <c r="H51" s="91"/>
      <c r="I51" s="91"/>
      <c r="J51" s="91"/>
      <c r="K51" s="91" t="s">
        <v>48</v>
      </c>
      <c r="L51" s="91" t="s">
        <v>13</v>
      </c>
      <c r="M51" s="91" t="s">
        <v>39</v>
      </c>
      <c r="N51" s="91" t="s">
        <v>11</v>
      </c>
      <c r="O51" s="91" t="s">
        <v>6</v>
      </c>
    </row>
    <row r="52" spans="1:15" x14ac:dyDescent="0.25">
      <c r="A52" s="77" t="str">
        <f>IF(D52="","",VLOOKUP(D52,'CUSTOS DER - MATERIAIS'!A:D,2,0))</f>
        <v/>
      </c>
      <c r="B52" s="92"/>
      <c r="C52" s="92"/>
      <c r="D52" s="92"/>
      <c r="E52" s="106" t="str">
        <f>IF(D52="","",VLOOKUP(D52,'CUSTOS DER - MATERIAIS'!A:D,3,0))</f>
        <v/>
      </c>
      <c r="F52" s="107" t="str">
        <f>IF(D52="","",VLOOKUP(D52,'CUSTOS DER - MATERIAIS'!A:D,4,0))</f>
        <v/>
      </c>
      <c r="G52" s="107"/>
      <c r="H52" s="93"/>
      <c r="I52" s="93"/>
      <c r="J52" s="93"/>
      <c r="K52" s="93"/>
      <c r="L52" s="93" t="str">
        <f>IF(D52="","",TRUNC(F52*K52,2))</f>
        <v/>
      </c>
      <c r="M52" s="93"/>
      <c r="N52" s="93"/>
      <c r="O52" s="95" t="str">
        <f>IF(D52="","",L52+M52+N52)</f>
        <v/>
      </c>
    </row>
    <row r="53" spans="1:15" x14ac:dyDescent="0.25">
      <c r="A53" s="77"/>
      <c r="B53" s="92"/>
      <c r="C53" s="92"/>
      <c r="D53" s="92"/>
      <c r="E53" s="106"/>
      <c r="F53" s="107"/>
      <c r="G53" s="107"/>
      <c r="H53" s="93"/>
      <c r="I53" s="93"/>
      <c r="J53" s="93"/>
      <c r="K53" s="93"/>
      <c r="L53" s="93" t="str">
        <f>IF(D53="","",TRUNC(F53*K53,2))</f>
        <v/>
      </c>
      <c r="M53" s="93"/>
      <c r="N53" s="93"/>
      <c r="O53" s="95" t="str">
        <f>IF(D53="","",L53+M53+N53)</f>
        <v/>
      </c>
    </row>
    <row r="54" spans="1:15" x14ac:dyDescent="0.25">
      <c r="A54" s="77"/>
      <c r="B54" s="92"/>
      <c r="C54" s="92"/>
      <c r="D54" s="92"/>
      <c r="E54" s="106"/>
      <c r="F54" s="107"/>
      <c r="G54" s="107"/>
      <c r="H54" s="93"/>
      <c r="I54" s="93"/>
      <c r="J54" s="93"/>
      <c r="K54" s="93"/>
      <c r="L54" s="93" t="str">
        <f>IF(D54="","",TRUNC(F54*K54,2))</f>
        <v/>
      </c>
      <c r="M54" s="93"/>
      <c r="N54" s="93"/>
      <c r="O54" s="95" t="str">
        <f>IF(D54="","",L54+M54+N54)</f>
        <v/>
      </c>
    </row>
    <row r="55" spans="1:15" x14ac:dyDescent="0.25">
      <c r="A55" s="77"/>
      <c r="B55" s="92"/>
      <c r="C55" s="92"/>
      <c r="D55" s="92"/>
      <c r="E55" s="106"/>
      <c r="F55" s="107"/>
      <c r="G55" s="107"/>
      <c r="H55" s="93"/>
      <c r="I55" s="93"/>
      <c r="J55" s="93"/>
      <c r="K55" s="93"/>
      <c r="L55" s="93" t="str">
        <f>IF(D55="","",TRUNC(F55*K55,2))</f>
        <v/>
      </c>
      <c r="M55" s="93"/>
      <c r="N55" s="93"/>
      <c r="O55" s="95" t="str">
        <f>IF(D55="","",L55+M55+N55)</f>
        <v/>
      </c>
    </row>
    <row r="56" spans="1:15" x14ac:dyDescent="0.25">
      <c r="A56" s="108"/>
      <c r="B56" s="109"/>
      <c r="C56" s="109"/>
      <c r="D56" s="109"/>
      <c r="E56" s="109"/>
      <c r="F56" s="109"/>
      <c r="G56" s="109"/>
      <c r="H56" s="109"/>
      <c r="I56" s="109"/>
      <c r="J56" s="109"/>
      <c r="K56" s="110" t="s">
        <v>65</v>
      </c>
      <c r="L56" s="105">
        <f>SUM(L52:L55)</f>
        <v>0</v>
      </c>
      <c r="M56" s="105">
        <f>SUM(M52:M55)</f>
        <v>0</v>
      </c>
      <c r="N56" s="105">
        <f>SUM(N52:N55)</f>
        <v>0</v>
      </c>
      <c r="O56" s="105">
        <f>SUM(O52:O55)</f>
        <v>0</v>
      </c>
    </row>
    <row r="57" spans="1:15" ht="45" x14ac:dyDescent="0.25">
      <c r="A57" s="90" t="s">
        <v>66</v>
      </c>
      <c r="B57" s="91" t="s">
        <v>1</v>
      </c>
      <c r="C57" s="91" t="s">
        <v>32</v>
      </c>
      <c r="D57" s="91" t="s">
        <v>2</v>
      </c>
      <c r="E57" s="91" t="s">
        <v>62</v>
      </c>
      <c r="F57" s="91" t="s">
        <v>63</v>
      </c>
      <c r="G57" s="91" t="s">
        <v>67</v>
      </c>
      <c r="H57" s="91" t="s">
        <v>68</v>
      </c>
      <c r="I57" s="91"/>
      <c r="J57" s="91"/>
      <c r="K57" s="91" t="s">
        <v>48</v>
      </c>
      <c r="L57" s="91" t="s">
        <v>13</v>
      </c>
      <c r="M57" s="91" t="s">
        <v>39</v>
      </c>
      <c r="N57" s="91" t="s">
        <v>11</v>
      </c>
      <c r="O57" s="91" t="s">
        <v>6</v>
      </c>
    </row>
    <row r="58" spans="1:15" ht="45" x14ac:dyDescent="0.25">
      <c r="A58" s="77" t="str">
        <f>IF(D58="","",VLOOKUP(D58,'CUSTOS SINAPI - MATERIAIS'!A:D,2,0))</f>
        <v xml:space="preserve">LOCACAO DE CONTAINER 2,30 X 6,00 M, ALT. 2,50 M, PARA SANITARIO, COM 4 BACIAS, 8 CHUVEIROS,1 LAVATORIO E 1 MICTORIO (NAO INCLUI MOBILIZACAO/DESMOBILIZACAO)                                                                                                                                                                                                                                                                                                                                               </v>
      </c>
      <c r="B58" s="92" t="s">
        <v>1356</v>
      </c>
      <c r="C58" s="113" t="s">
        <v>69</v>
      </c>
      <c r="D58" s="114">
        <v>10778</v>
      </c>
      <c r="E58" s="92" t="str">
        <f>VLOOKUP(D58,'CUSTOS SINAPI - MATERIAIS'!A:D,3,0)</f>
        <v xml:space="preserve">MES   </v>
      </c>
      <c r="F58" s="92"/>
      <c r="G58" s="92" t="str">
        <f>VLOOKUP(D58,'CUSTOS SINAPI - MATERIAIS'!A:D,4,0)</f>
        <v>962,50</v>
      </c>
      <c r="H58" s="92"/>
      <c r="I58" s="93"/>
      <c r="J58" s="93"/>
      <c r="K58" s="93">
        <v>1</v>
      </c>
      <c r="L58" s="93">
        <f>IF(D58="","",TRUNC(F58*K58,2))</f>
        <v>0</v>
      </c>
      <c r="M58" s="95">
        <f>IF(D58="","",TRUNC(G58*K58,2))</f>
        <v>962.5</v>
      </c>
      <c r="N58" s="93">
        <f>IF(D58="","",TRUNC(H58*K58,2))</f>
        <v>0</v>
      </c>
      <c r="O58" s="95">
        <f>IF(D58="","",L58+M58+N58)</f>
        <v>962.5</v>
      </c>
    </row>
    <row r="59" spans="1:15" x14ac:dyDescent="0.25">
      <c r="A59" s="77"/>
      <c r="B59" s="92"/>
      <c r="C59" s="113"/>
      <c r="D59" s="114"/>
      <c r="E59" s="92"/>
      <c r="F59" s="92"/>
      <c r="G59" s="92"/>
      <c r="H59" s="92"/>
      <c r="I59" s="93"/>
      <c r="J59" s="93"/>
      <c r="K59" s="93"/>
      <c r="L59" s="93"/>
      <c r="M59" s="95"/>
      <c r="N59" s="93"/>
      <c r="O59" s="95"/>
    </row>
    <row r="60" spans="1:15" x14ac:dyDescent="0.25">
      <c r="A60" s="108"/>
      <c r="B60" s="109"/>
      <c r="C60" s="109"/>
      <c r="D60" s="109"/>
      <c r="E60" s="109"/>
      <c r="F60" s="109"/>
      <c r="G60" s="109"/>
      <c r="H60" s="109"/>
      <c r="I60" s="109"/>
      <c r="J60" s="109"/>
      <c r="K60" s="110" t="s">
        <v>70</v>
      </c>
      <c r="L60" s="105">
        <f>SUM(L58:L58)</f>
        <v>0</v>
      </c>
      <c r="M60" s="105">
        <f>SUM(M58:M58)</f>
        <v>962.5</v>
      </c>
      <c r="N60" s="105">
        <f>SUM(N58:N58)</f>
        <v>0</v>
      </c>
      <c r="O60" s="105">
        <f>SUM(O58:O58)</f>
        <v>962.5</v>
      </c>
    </row>
    <row r="61" spans="1:15" ht="30" x14ac:dyDescent="0.25">
      <c r="A61" s="90" t="s">
        <v>71</v>
      </c>
      <c r="B61" s="91" t="s">
        <v>1</v>
      </c>
      <c r="C61" s="91" t="s">
        <v>32</v>
      </c>
      <c r="D61" s="91" t="s">
        <v>2</v>
      </c>
      <c r="E61" s="91" t="s">
        <v>62</v>
      </c>
      <c r="F61" s="90" t="s">
        <v>72</v>
      </c>
      <c r="G61" s="91" t="s">
        <v>73</v>
      </c>
      <c r="H61" s="91" t="s">
        <v>74</v>
      </c>
      <c r="I61" s="91"/>
      <c r="J61" s="91" t="s">
        <v>56</v>
      </c>
      <c r="K61" s="91" t="s">
        <v>48</v>
      </c>
      <c r="L61" s="91" t="s">
        <v>13</v>
      </c>
      <c r="M61" s="91" t="s">
        <v>39</v>
      </c>
      <c r="N61" s="91" t="s">
        <v>11</v>
      </c>
      <c r="O61" s="91" t="s">
        <v>6</v>
      </c>
    </row>
    <row r="62" spans="1:15" x14ac:dyDescent="0.25">
      <c r="A62" s="77"/>
      <c r="B62" s="92"/>
      <c r="C62" s="92"/>
      <c r="D62" s="92"/>
      <c r="E62" s="92"/>
      <c r="F62" s="107"/>
      <c r="G62" s="107" t="str">
        <f>IF(D62="","",VLOOKUP(D62,#REF!,4,0))</f>
        <v/>
      </c>
      <c r="H62" s="95" t="str">
        <f>IF(D62="","",VLOOKUP(D62,#REF!,5,0))</f>
        <v/>
      </c>
      <c r="I62" s="93"/>
      <c r="J62" s="93"/>
      <c r="K62" s="93"/>
      <c r="L62" s="93"/>
      <c r="M62" s="93"/>
      <c r="N62" s="95">
        <f>TRUNC(J62*K62,2)</f>
        <v>0</v>
      </c>
      <c r="O62" s="95">
        <f>L62+M62+N62</f>
        <v>0</v>
      </c>
    </row>
    <row r="63" spans="1:15" x14ac:dyDescent="0.25">
      <c r="A63" s="108"/>
      <c r="B63" s="109"/>
      <c r="C63" s="109"/>
      <c r="D63" s="109"/>
      <c r="E63" s="109"/>
      <c r="F63" s="109"/>
      <c r="G63" s="109"/>
      <c r="H63" s="109"/>
      <c r="I63" s="109"/>
      <c r="J63" s="109"/>
      <c r="K63" s="110" t="s">
        <v>80</v>
      </c>
      <c r="L63" s="105">
        <f>SUM(L62:L62)</f>
        <v>0</v>
      </c>
      <c r="M63" s="105">
        <f>SUM(M62:M62)</f>
        <v>0</v>
      </c>
      <c r="N63" s="105">
        <f>SUM(N62:N62)</f>
        <v>0</v>
      </c>
      <c r="O63" s="105">
        <f>SUM(O62:O62)</f>
        <v>0</v>
      </c>
    </row>
    <row r="64" spans="1:15" ht="45" x14ac:dyDescent="0.25">
      <c r="A64" s="469" t="str">
        <f>E65</f>
        <v xml:space="preserve">LOCAÇÃO, INSTALAÇÃO E DESINSTALAÇÃO DE CONTAINER 2,30 X 6,00 M, ALT. 2,50 M, PARA ESCRITORIO, SEM DIVISORIAS INTERNAS E SEM SANITARIO (NAO INCLUI MOBILIZACAO/DESMOBILIZACAO)            </v>
      </c>
      <c r="B64" s="470"/>
      <c r="C64" s="470"/>
      <c r="D64" s="470"/>
      <c r="E64" s="470"/>
      <c r="F64" s="470"/>
      <c r="G64" s="470"/>
      <c r="H64" s="470"/>
      <c r="I64" s="470"/>
      <c r="J64" s="470"/>
      <c r="K64" s="471"/>
      <c r="L64" s="84" t="s">
        <v>26</v>
      </c>
      <c r="M64" s="84" t="s">
        <v>27</v>
      </c>
      <c r="N64" s="84" t="s">
        <v>28</v>
      </c>
      <c r="O64" s="85" t="s">
        <v>29</v>
      </c>
    </row>
    <row r="65" spans="1:15" ht="15.75" customHeight="1" x14ac:dyDescent="0.25">
      <c r="A65" s="84" t="s">
        <v>25163</v>
      </c>
      <c r="B65" s="84" t="s">
        <v>30</v>
      </c>
      <c r="C65" s="84" t="s">
        <v>25128</v>
      </c>
      <c r="D65" s="86"/>
      <c r="E65" s="86" t="s">
        <v>25275</v>
      </c>
      <c r="F65" s="87"/>
      <c r="G65" s="87"/>
      <c r="H65" s="87"/>
      <c r="I65" s="87"/>
      <c r="J65" s="87"/>
      <c r="K65" s="88"/>
      <c r="L65" s="89">
        <f>TRUNC(L79+L85+L88+L91,2)</f>
        <v>20.75</v>
      </c>
      <c r="M65" s="89">
        <f>TRUNC(M79+M85+M88+M91,2)</f>
        <v>728.14</v>
      </c>
      <c r="N65" s="89">
        <f>TRUNC(N79+N85+N88+N91,2)</f>
        <v>0</v>
      </c>
      <c r="O65" s="89">
        <f>TRUNC(O79+O85+O88+O91,2)</f>
        <v>748.89</v>
      </c>
    </row>
    <row r="66" spans="1:15" ht="45" x14ac:dyDescent="0.25">
      <c r="A66" s="90" t="s">
        <v>31</v>
      </c>
      <c r="B66" s="91" t="s">
        <v>1</v>
      </c>
      <c r="C66" s="91" t="s">
        <v>32</v>
      </c>
      <c r="D66" s="91" t="s">
        <v>2</v>
      </c>
      <c r="E66" s="91" t="s">
        <v>33</v>
      </c>
      <c r="F66" s="91" t="s">
        <v>34</v>
      </c>
      <c r="G66" s="91" t="s">
        <v>35</v>
      </c>
      <c r="H66" s="91" t="s">
        <v>36</v>
      </c>
      <c r="I66" s="91" t="s">
        <v>37</v>
      </c>
      <c r="J66" s="91" t="s">
        <v>38</v>
      </c>
      <c r="K66" s="91" t="s">
        <v>1354</v>
      </c>
      <c r="L66" s="91" t="s">
        <v>13</v>
      </c>
      <c r="M66" s="91" t="s">
        <v>39</v>
      </c>
      <c r="N66" s="91" t="s">
        <v>11</v>
      </c>
      <c r="O66" s="91" t="s">
        <v>40</v>
      </c>
    </row>
    <row r="67" spans="1:15" x14ac:dyDescent="0.25">
      <c r="A67" s="77" t="str">
        <f>VLOOKUP(D67,'CUSTOS DER - EQUIPAMENTOS'!A:P,2,0)</f>
        <v>Caminhão c/ guindauto</v>
      </c>
      <c r="B67" s="92" t="s">
        <v>41</v>
      </c>
      <c r="C67" s="92" t="s">
        <v>42</v>
      </c>
      <c r="D67" s="92">
        <v>346020</v>
      </c>
      <c r="E67" s="93">
        <v>1</v>
      </c>
      <c r="F67" s="94">
        <v>0.17080000000000001</v>
      </c>
      <c r="G67" s="93">
        <v>0.42859999999999998</v>
      </c>
      <c r="H67" s="95">
        <f>IF(D67="","",VLOOKUP(D67,'CUSTOS DER - EQUIPAMENTOS'!A:P,12,0))</f>
        <v>121.49</v>
      </c>
      <c r="I67" s="95">
        <f>IF(D67="","",VLOOKUP(D67,'CUSTOS DER - EQUIPAMENTOS'!A:P,15,0)-H67)</f>
        <v>155.42000000000002</v>
      </c>
      <c r="J67" s="95">
        <f>IF(D67="","",VLOOKUP(D67,'CUSTOS DER - EQUIPAMENTOS'!A:P,16,0))</f>
        <v>94.3</v>
      </c>
      <c r="K67" s="92"/>
      <c r="L67" s="96">
        <f>IF(D67="","",TRUNC(E67*F67*H67,2))</f>
        <v>20.75</v>
      </c>
      <c r="M67" s="96">
        <f>IF(D67="","",TRUNC(E67*F67*I67+E67*G67*J67,2))</f>
        <v>66.959999999999994</v>
      </c>
      <c r="N67" s="96"/>
      <c r="O67" s="95">
        <f>IF(D67="","",L67+M67)</f>
        <v>87.71</v>
      </c>
    </row>
    <row r="68" spans="1:15" x14ac:dyDescent="0.25">
      <c r="A68" s="97"/>
      <c r="B68" s="98"/>
      <c r="C68" s="98"/>
      <c r="D68" s="98"/>
      <c r="E68" s="98"/>
      <c r="F68" s="98"/>
      <c r="G68" s="98"/>
      <c r="H68" s="98"/>
      <c r="I68" s="98"/>
      <c r="J68" s="98"/>
      <c r="K68" s="99" t="s">
        <v>43</v>
      </c>
      <c r="L68" s="100">
        <f>SUM(L67:L67)</f>
        <v>20.75</v>
      </c>
      <c r="M68" s="100">
        <f>SUM(M67:M67)</f>
        <v>66.959999999999994</v>
      </c>
      <c r="N68" s="100">
        <f>SUM(N67:N67)</f>
        <v>0</v>
      </c>
      <c r="O68" s="100">
        <f>SUM(O67:O67)</f>
        <v>87.71</v>
      </c>
    </row>
    <row r="69" spans="1:15" ht="30" x14ac:dyDescent="0.25">
      <c r="A69" s="90" t="s">
        <v>44</v>
      </c>
      <c r="B69" s="91" t="s">
        <v>1</v>
      </c>
      <c r="C69" s="91" t="s">
        <v>32</v>
      </c>
      <c r="D69" s="91" t="s">
        <v>2</v>
      </c>
      <c r="E69" s="91" t="s">
        <v>45</v>
      </c>
      <c r="F69" s="91" t="s">
        <v>46</v>
      </c>
      <c r="G69" s="91" t="s">
        <v>47</v>
      </c>
      <c r="H69" s="91" t="s">
        <v>48</v>
      </c>
      <c r="I69" s="91"/>
      <c r="J69" s="91"/>
      <c r="K69" s="91"/>
      <c r="L69" s="91" t="s">
        <v>13</v>
      </c>
      <c r="M69" s="91" t="s">
        <v>39</v>
      </c>
      <c r="N69" s="91" t="s">
        <v>11</v>
      </c>
      <c r="O69" s="91" t="s">
        <v>40</v>
      </c>
    </row>
    <row r="70" spans="1:15" x14ac:dyDescent="0.25">
      <c r="A70" s="77" t="str">
        <f>IF(D70="","",VLOOKUP(D70,'CUSTOS DER - MÃO DE OBRA'!A:D,2,0))</f>
        <v>Carpinteiro</v>
      </c>
      <c r="B70" s="113" t="s">
        <v>41</v>
      </c>
      <c r="C70" s="113" t="s">
        <v>6652</v>
      </c>
      <c r="D70" s="113">
        <v>200240</v>
      </c>
      <c r="E70" s="69">
        <f>VLOOKUP(D70,'CUSTOS DER - MÃO DE OBRA'!A:D,3,0)</f>
        <v>2.02</v>
      </c>
      <c r="F70" s="123"/>
      <c r="G70" s="124">
        <f>VLOOKUP(D70,'CUSTOS DER - MÃO DE OBRA'!A:D,4,0)</f>
        <v>35.97</v>
      </c>
      <c r="H70" s="116">
        <v>1.1140000000000001</v>
      </c>
      <c r="I70" s="116"/>
      <c r="J70" s="116"/>
      <c r="K70" s="113"/>
      <c r="L70" s="113"/>
      <c r="M70" s="125">
        <f>IF(D70="","",TRUNC(H70*G70,2))</f>
        <v>40.07</v>
      </c>
      <c r="N70" s="113"/>
      <c r="O70" s="95">
        <f>IF(D70="","",L70+M70)</f>
        <v>40.07</v>
      </c>
    </row>
    <row r="71" spans="1:15" x14ac:dyDescent="0.25">
      <c r="A71" s="77" t="str">
        <f>IF(D71="","",VLOOKUP(D71,'CUSTOS DER - MÃO DE OBRA'!A:D,2,0))</f>
        <v>Servente</v>
      </c>
      <c r="B71" s="113" t="s">
        <v>41</v>
      </c>
      <c r="C71" s="113" t="s">
        <v>6652</v>
      </c>
      <c r="D71" s="113">
        <v>200130</v>
      </c>
      <c r="E71" s="69">
        <f>VLOOKUP(D71,'CUSTOS DER - MÃO DE OBRA'!A:D,3,0)</f>
        <v>1.48</v>
      </c>
      <c r="F71" s="123"/>
      <c r="G71" s="124">
        <f>VLOOKUP(D71,'CUSTOS DER - MÃO DE OBRA'!A:D,4,0)</f>
        <v>26.35</v>
      </c>
      <c r="H71" s="116">
        <v>0.74199999999999999</v>
      </c>
      <c r="I71" s="116"/>
      <c r="J71" s="116"/>
      <c r="K71" s="113"/>
      <c r="L71" s="113"/>
      <c r="M71" s="125">
        <f>IF(D71="","",TRUNC(H71*G71,2))</f>
        <v>19.55</v>
      </c>
      <c r="N71" s="113"/>
      <c r="O71" s="95">
        <f>IF(D71="","",L71+M71)</f>
        <v>19.55</v>
      </c>
    </row>
    <row r="72" spans="1:15" x14ac:dyDescent="0.25">
      <c r="A72" s="97"/>
      <c r="B72" s="98"/>
      <c r="C72" s="98"/>
      <c r="D72" s="98"/>
      <c r="E72" s="98"/>
      <c r="F72" s="98"/>
      <c r="G72" s="98"/>
      <c r="H72" s="98"/>
      <c r="I72" s="98"/>
      <c r="J72" s="98"/>
      <c r="K72" s="99" t="s">
        <v>50</v>
      </c>
      <c r="L72" s="100">
        <f>SUM(L70:L71)</f>
        <v>0</v>
      </c>
      <c r="M72" s="100">
        <f>SUM(M70:M71)</f>
        <v>59.620000000000005</v>
      </c>
      <c r="N72" s="100">
        <f>SUM(N70:N71)</f>
        <v>0</v>
      </c>
      <c r="O72" s="100">
        <f>SUM(O70:O71)</f>
        <v>59.620000000000005</v>
      </c>
    </row>
    <row r="73" spans="1:15" x14ac:dyDescent="0.25">
      <c r="A73" s="90" t="s">
        <v>51</v>
      </c>
      <c r="B73" s="91" t="s">
        <v>1</v>
      </c>
      <c r="C73" s="91" t="s">
        <v>32</v>
      </c>
      <c r="D73" s="91" t="s">
        <v>2</v>
      </c>
      <c r="E73" s="91" t="s">
        <v>52</v>
      </c>
      <c r="F73" s="91" t="s">
        <v>53</v>
      </c>
      <c r="G73" s="91" t="s">
        <v>54</v>
      </c>
      <c r="H73" s="91" t="s">
        <v>55</v>
      </c>
      <c r="I73" s="91"/>
      <c r="J73" s="91"/>
      <c r="K73" s="91"/>
      <c r="L73" s="91"/>
      <c r="M73" s="91"/>
      <c r="N73" s="91"/>
      <c r="O73" s="91" t="s">
        <v>56</v>
      </c>
    </row>
    <row r="74" spans="1:15" x14ac:dyDescent="0.25">
      <c r="A74" s="77"/>
      <c r="B74" s="92"/>
      <c r="C74" s="92"/>
      <c r="D74" s="92"/>
      <c r="E74" s="104"/>
      <c r="F74" s="94"/>
      <c r="G74" s="93"/>
      <c r="H74" s="95"/>
      <c r="I74" s="95"/>
      <c r="J74" s="95"/>
      <c r="K74" s="92"/>
      <c r="L74" s="92"/>
      <c r="M74" s="96">
        <f>TRUNC(E74*O72,2)</f>
        <v>0</v>
      </c>
      <c r="N74" s="92"/>
      <c r="O74" s="95">
        <f>L74+M74</f>
        <v>0</v>
      </c>
    </row>
    <row r="75" spans="1:15" x14ac:dyDescent="0.25">
      <c r="A75" s="77"/>
      <c r="B75" s="92"/>
      <c r="C75" s="92"/>
      <c r="D75" s="92"/>
      <c r="E75" s="93"/>
      <c r="F75" s="94"/>
      <c r="G75" s="93"/>
      <c r="H75" s="95"/>
      <c r="I75" s="95"/>
      <c r="J75" s="95"/>
      <c r="K75" s="92"/>
      <c r="L75" s="92"/>
      <c r="M75" s="92"/>
      <c r="N75" s="92"/>
      <c r="O75" s="95">
        <f>L75+M75</f>
        <v>0</v>
      </c>
    </row>
    <row r="76" spans="1:15" x14ac:dyDescent="0.25">
      <c r="A76" s="97"/>
      <c r="B76" s="98"/>
      <c r="C76" s="98"/>
      <c r="D76" s="98"/>
      <c r="E76" s="98"/>
      <c r="F76" s="98"/>
      <c r="G76" s="98"/>
      <c r="H76" s="98"/>
      <c r="I76" s="98"/>
      <c r="J76" s="98"/>
      <c r="K76" s="99" t="s">
        <v>57</v>
      </c>
      <c r="L76" s="100">
        <f>SUM(L74:L75)</f>
        <v>0</v>
      </c>
      <c r="M76" s="100">
        <f>SUM(M74:M75)</f>
        <v>0</v>
      </c>
      <c r="N76" s="100">
        <f>SUM(N74:N75)</f>
        <v>0</v>
      </c>
      <c r="O76" s="100">
        <f>SUM(O74:O75)</f>
        <v>0</v>
      </c>
    </row>
    <row r="77" spans="1:15" x14ac:dyDescent="0.25">
      <c r="A77" s="97" t="s">
        <v>58</v>
      </c>
      <c r="B77" s="97"/>
      <c r="C77" s="97"/>
      <c r="D77" s="97"/>
      <c r="E77" s="97"/>
      <c r="F77" s="97"/>
      <c r="G77" s="97"/>
      <c r="H77" s="97"/>
      <c r="I77" s="97"/>
      <c r="J77" s="97"/>
      <c r="K77" s="97"/>
      <c r="L77" s="100">
        <f>L68+L72+L76</f>
        <v>20.75</v>
      </c>
      <c r="M77" s="100">
        <f>M68+M72+M76</f>
        <v>126.58</v>
      </c>
      <c r="N77" s="100">
        <f>N68+N72+N76</f>
        <v>0</v>
      </c>
      <c r="O77" s="100">
        <f>O68+O72+O76</f>
        <v>147.32999999999998</v>
      </c>
    </row>
    <row r="78" spans="1:15" x14ac:dyDescent="0.25">
      <c r="A78" s="97" t="s">
        <v>25157</v>
      </c>
      <c r="B78" s="97"/>
      <c r="C78" s="97"/>
      <c r="D78" s="97"/>
      <c r="E78" s="97"/>
      <c r="F78" s="97"/>
      <c r="G78" s="97"/>
      <c r="H78" s="97"/>
      <c r="I78" s="97"/>
      <c r="J78" s="97"/>
      <c r="K78" s="97"/>
      <c r="L78" s="99"/>
      <c r="M78" s="99"/>
      <c r="N78" s="99"/>
      <c r="O78" s="100">
        <v>1</v>
      </c>
    </row>
    <row r="79" spans="1:15" x14ac:dyDescent="0.25">
      <c r="A79" s="464" t="s">
        <v>60</v>
      </c>
      <c r="B79" s="465"/>
      <c r="C79" s="465"/>
      <c r="D79" s="465"/>
      <c r="E79" s="465"/>
      <c r="F79" s="465"/>
      <c r="G79" s="465"/>
      <c r="H79" s="465"/>
      <c r="I79" s="465"/>
      <c r="J79" s="465"/>
      <c r="K79" s="466"/>
      <c r="L79" s="105">
        <f>TRUNC(L77/O78,2)</f>
        <v>20.75</v>
      </c>
      <c r="M79" s="105">
        <f>TRUNC(M77/O78,2)</f>
        <v>126.58</v>
      </c>
      <c r="N79" s="105">
        <f>TRUNC(N77/O78,2)</f>
        <v>0</v>
      </c>
      <c r="O79" s="105">
        <f>TRUNC(L79+M79+N79,2)</f>
        <v>147.33000000000001</v>
      </c>
    </row>
    <row r="80" spans="1:15" ht="45" x14ac:dyDescent="0.25">
      <c r="A80" s="91" t="s">
        <v>61</v>
      </c>
      <c r="B80" s="91" t="s">
        <v>1</v>
      </c>
      <c r="C80" s="91" t="s">
        <v>32</v>
      </c>
      <c r="D80" s="91" t="s">
        <v>2</v>
      </c>
      <c r="E80" s="91" t="s">
        <v>62</v>
      </c>
      <c r="F80" s="91" t="s">
        <v>63</v>
      </c>
      <c r="G80" s="91"/>
      <c r="H80" s="91"/>
      <c r="I80" s="91"/>
      <c r="J80" s="91"/>
      <c r="K80" s="91" t="s">
        <v>48</v>
      </c>
      <c r="L80" s="91" t="s">
        <v>13</v>
      </c>
      <c r="M80" s="91" t="s">
        <v>39</v>
      </c>
      <c r="N80" s="91" t="s">
        <v>11</v>
      </c>
      <c r="O80" s="91" t="s">
        <v>6</v>
      </c>
    </row>
    <row r="81" spans="1:15" x14ac:dyDescent="0.25">
      <c r="A81" s="77" t="str">
        <f>IF(D81="","",VLOOKUP(D81,'CUSTOS DER - MATERIAIS'!A:D,2,0))</f>
        <v/>
      </c>
      <c r="B81" s="92"/>
      <c r="C81" s="92"/>
      <c r="D81" s="92"/>
      <c r="E81" s="106" t="str">
        <f>IF(D81="","",VLOOKUP(D81,'CUSTOS DER - MATERIAIS'!A:D,3,0))</f>
        <v/>
      </c>
      <c r="F81" s="107" t="str">
        <f>IF(D81="","",VLOOKUP(D81,'CUSTOS DER - MATERIAIS'!A:D,4,0))</f>
        <v/>
      </c>
      <c r="G81" s="107"/>
      <c r="H81" s="93"/>
      <c r="I81" s="93"/>
      <c r="J81" s="93"/>
      <c r="K81" s="93"/>
      <c r="L81" s="93" t="str">
        <f>IF(D81="","",TRUNC(F81*K81,2))</f>
        <v/>
      </c>
      <c r="M81" s="93"/>
      <c r="N81" s="93"/>
      <c r="O81" s="95" t="str">
        <f>IF(D81="","",L81+M81+N81)</f>
        <v/>
      </c>
    </row>
    <row r="82" spans="1:15" x14ac:dyDescent="0.25">
      <c r="A82" s="77"/>
      <c r="B82" s="92"/>
      <c r="C82" s="92"/>
      <c r="D82" s="92"/>
      <c r="E82" s="106"/>
      <c r="F82" s="107"/>
      <c r="G82" s="107"/>
      <c r="H82" s="93"/>
      <c r="I82" s="93"/>
      <c r="J82" s="93"/>
      <c r="K82" s="93"/>
      <c r="L82" s="93" t="str">
        <f>IF(D82="","",TRUNC(F82*K82,2))</f>
        <v/>
      </c>
      <c r="M82" s="93"/>
      <c r="N82" s="93"/>
      <c r="O82" s="95" t="str">
        <f>IF(D82="","",L82+M82+N82)</f>
        <v/>
      </c>
    </row>
    <row r="83" spans="1:15" x14ac:dyDescent="0.25">
      <c r="A83" s="77"/>
      <c r="B83" s="92"/>
      <c r="C83" s="92"/>
      <c r="D83" s="92"/>
      <c r="E83" s="106"/>
      <c r="F83" s="107"/>
      <c r="G83" s="107"/>
      <c r="H83" s="93"/>
      <c r="I83" s="93"/>
      <c r="J83" s="93"/>
      <c r="K83" s="93"/>
      <c r="L83" s="93" t="str">
        <f>IF(D83="","",TRUNC(F83*K83,2))</f>
        <v/>
      </c>
      <c r="M83" s="93"/>
      <c r="N83" s="93"/>
      <c r="O83" s="95" t="str">
        <f>IF(D83="","",L83+M83+N83)</f>
        <v/>
      </c>
    </row>
    <row r="84" spans="1:15" x14ac:dyDescent="0.25">
      <c r="A84" s="77"/>
      <c r="B84" s="92"/>
      <c r="C84" s="92"/>
      <c r="D84" s="92"/>
      <c r="E84" s="106"/>
      <c r="F84" s="107"/>
      <c r="G84" s="107"/>
      <c r="H84" s="93"/>
      <c r="I84" s="93"/>
      <c r="J84" s="93"/>
      <c r="K84" s="93"/>
      <c r="L84" s="93" t="str">
        <f>IF(D84="","",TRUNC(F84*K84,2))</f>
        <v/>
      </c>
      <c r="M84" s="93"/>
      <c r="N84" s="93"/>
      <c r="O84" s="95" t="str">
        <f>IF(D84="","",L84+M84+N84)</f>
        <v/>
      </c>
    </row>
    <row r="85" spans="1:15" x14ac:dyDescent="0.25">
      <c r="A85" s="108"/>
      <c r="B85" s="109"/>
      <c r="C85" s="109"/>
      <c r="D85" s="109"/>
      <c r="E85" s="109"/>
      <c r="F85" s="109"/>
      <c r="G85" s="109"/>
      <c r="H85" s="109"/>
      <c r="I85" s="109"/>
      <c r="J85" s="109"/>
      <c r="K85" s="110" t="s">
        <v>65</v>
      </c>
      <c r="L85" s="105">
        <f>SUM(L81:L84)</f>
        <v>0</v>
      </c>
      <c r="M85" s="105">
        <f>SUM(M81:M84)</f>
        <v>0</v>
      </c>
      <c r="N85" s="105">
        <f>SUM(N81:N84)</f>
        <v>0</v>
      </c>
      <c r="O85" s="105">
        <f>SUM(O81:O84)</f>
        <v>0</v>
      </c>
    </row>
    <row r="86" spans="1:15" ht="45" x14ac:dyDescent="0.25">
      <c r="A86" s="90" t="s">
        <v>66</v>
      </c>
      <c r="B86" s="91" t="s">
        <v>1</v>
      </c>
      <c r="C86" s="91" t="s">
        <v>32</v>
      </c>
      <c r="D86" s="91" t="s">
        <v>2</v>
      </c>
      <c r="E86" s="91" t="s">
        <v>62</v>
      </c>
      <c r="F86" s="91" t="s">
        <v>63</v>
      </c>
      <c r="G86" s="91" t="s">
        <v>67</v>
      </c>
      <c r="H86" s="91" t="s">
        <v>68</v>
      </c>
      <c r="I86" s="91"/>
      <c r="J86" s="91"/>
      <c r="K86" s="91" t="s">
        <v>48</v>
      </c>
      <c r="L86" s="91" t="s">
        <v>13</v>
      </c>
      <c r="M86" s="91" t="s">
        <v>39</v>
      </c>
      <c r="N86" s="91" t="s">
        <v>11</v>
      </c>
      <c r="O86" s="91" t="s">
        <v>6</v>
      </c>
    </row>
    <row r="87" spans="1:15" ht="45" x14ac:dyDescent="0.25">
      <c r="A87" s="77" t="str">
        <f>IF(D87="","",VLOOKUP(D87,'CUSTOS SINAPI - MATERIAIS'!A:D,2,0))</f>
        <v xml:space="preserve">LOCACAO DE CONTAINER 2,30 X 6,00 M, ALT. 2,50 M, PARA ESCRITORIO, SEM DIVISORIAS INTERNAS E SEM SANITARIO (NAO INCLUI MOBILIZACAO/DESMOBILIZACAO)                                                                                                                                                                                                                                                                                                                                                         </v>
      </c>
      <c r="B87" s="92" t="s">
        <v>1356</v>
      </c>
      <c r="C87" s="113" t="s">
        <v>69</v>
      </c>
      <c r="D87" s="114">
        <v>10776</v>
      </c>
      <c r="E87" s="92" t="str">
        <f>VLOOKUP(D87,'CUSTOS SINAPI - MATERIAIS'!A:D,3,0)</f>
        <v xml:space="preserve">MES   </v>
      </c>
      <c r="F87" s="92"/>
      <c r="G87" s="92" t="str">
        <f>VLOOKUP(D87,'CUSTOS SINAPI - MATERIAIS'!A:D,4,0)</f>
        <v>601,56</v>
      </c>
      <c r="H87" s="92"/>
      <c r="I87" s="93"/>
      <c r="J87" s="93"/>
      <c r="K87" s="93">
        <v>1</v>
      </c>
      <c r="L87" s="93">
        <f>IF(D87="","",TRUNC(F87*K87,2))</f>
        <v>0</v>
      </c>
      <c r="M87" s="95">
        <f>IF(D87="","",TRUNC(G87*K87,2))</f>
        <v>601.55999999999995</v>
      </c>
      <c r="N87" s="93">
        <f>IF(D87="","",TRUNC(H87*K87,2))</f>
        <v>0</v>
      </c>
      <c r="O87" s="95">
        <f>IF(D87="","",L87+M87+N87)</f>
        <v>601.55999999999995</v>
      </c>
    </row>
    <row r="88" spans="1:15" x14ac:dyDescent="0.25">
      <c r="A88" s="108"/>
      <c r="B88" s="109"/>
      <c r="C88" s="109"/>
      <c r="D88" s="109"/>
      <c r="E88" s="109"/>
      <c r="F88" s="109"/>
      <c r="G88" s="109"/>
      <c r="H88" s="109"/>
      <c r="I88" s="109"/>
      <c r="J88" s="109"/>
      <c r="K88" s="110" t="s">
        <v>70</v>
      </c>
      <c r="L88" s="105">
        <f>SUM(L87:L87)</f>
        <v>0</v>
      </c>
      <c r="M88" s="105">
        <f>SUM(M87:M87)</f>
        <v>601.55999999999995</v>
      </c>
      <c r="N88" s="105">
        <f>SUM(N87:N87)</f>
        <v>0</v>
      </c>
      <c r="O88" s="105">
        <f>SUM(O87:O87)</f>
        <v>601.55999999999995</v>
      </c>
    </row>
    <row r="89" spans="1:15" ht="30" x14ac:dyDescent="0.25">
      <c r="A89" s="90" t="s">
        <v>71</v>
      </c>
      <c r="B89" s="91" t="s">
        <v>1</v>
      </c>
      <c r="C89" s="91" t="s">
        <v>32</v>
      </c>
      <c r="D89" s="91" t="s">
        <v>2</v>
      </c>
      <c r="E89" s="91" t="s">
        <v>62</v>
      </c>
      <c r="F89" s="90" t="s">
        <v>72</v>
      </c>
      <c r="G89" s="91" t="s">
        <v>73</v>
      </c>
      <c r="H89" s="91" t="s">
        <v>74</v>
      </c>
      <c r="I89" s="91"/>
      <c r="J89" s="91" t="s">
        <v>56</v>
      </c>
      <c r="K89" s="91" t="s">
        <v>48</v>
      </c>
      <c r="L89" s="91" t="s">
        <v>13</v>
      </c>
      <c r="M89" s="91" t="s">
        <v>39</v>
      </c>
      <c r="N89" s="91" t="s">
        <v>11</v>
      </c>
      <c r="O89" s="91" t="s">
        <v>6</v>
      </c>
    </row>
    <row r="90" spans="1:15" x14ac:dyDescent="0.25">
      <c r="A90" s="77"/>
      <c r="B90" s="92"/>
      <c r="C90" s="92"/>
      <c r="D90" s="92"/>
      <c r="E90" s="92"/>
      <c r="F90" s="107"/>
      <c r="G90" s="107" t="str">
        <f>IF(D90="","",VLOOKUP(D90,#REF!,4,0))</f>
        <v/>
      </c>
      <c r="H90" s="95" t="str">
        <f>IF(D90="","",VLOOKUP(D90,#REF!,5,0))</f>
        <v/>
      </c>
      <c r="I90" s="93"/>
      <c r="J90" s="93"/>
      <c r="K90" s="93"/>
      <c r="L90" s="93"/>
      <c r="M90" s="93"/>
      <c r="N90" s="95">
        <f>TRUNC(J90*K90,2)</f>
        <v>0</v>
      </c>
      <c r="O90" s="95">
        <f>L90+M90+N90</f>
        <v>0</v>
      </c>
    </row>
    <row r="91" spans="1:15" x14ac:dyDescent="0.25">
      <c r="A91" s="108"/>
      <c r="B91" s="109"/>
      <c r="C91" s="109"/>
      <c r="D91" s="109"/>
      <c r="E91" s="109"/>
      <c r="F91" s="109"/>
      <c r="G91" s="109"/>
      <c r="H91" s="109"/>
      <c r="I91" s="109"/>
      <c r="J91" s="109"/>
      <c r="K91" s="110" t="s">
        <v>80</v>
      </c>
      <c r="L91" s="105">
        <f>SUM(L90:L90)</f>
        <v>0</v>
      </c>
      <c r="M91" s="105">
        <f>SUM(M90:M90)</f>
        <v>0</v>
      </c>
      <c r="N91" s="105">
        <f>SUM(N90:N90)</f>
        <v>0</v>
      </c>
      <c r="O91" s="105">
        <f>SUM(O90:O90)</f>
        <v>0</v>
      </c>
    </row>
    <row r="92" spans="1:15" ht="45" x14ac:dyDescent="0.25">
      <c r="A92" s="469" t="str">
        <f>E93</f>
        <v xml:space="preserve">ENERGIA ELETRICA COMERCIAL, BAIXA TENSAO, RELATIVA AO CONSUMO DE ATE 100 KWH, INCLUINDO ICMS, PIS/PASEP E COFINS                                                                                                                                                                                                                                                                                                                                                                                          </v>
      </c>
      <c r="B92" s="470"/>
      <c r="C92" s="470"/>
      <c r="D92" s="470"/>
      <c r="E92" s="470"/>
      <c r="F92" s="470"/>
      <c r="G92" s="470"/>
      <c r="H92" s="470"/>
      <c r="I92" s="470"/>
      <c r="J92" s="470"/>
      <c r="K92" s="471"/>
      <c r="L92" s="84" t="s">
        <v>26</v>
      </c>
      <c r="M92" s="84" t="s">
        <v>27</v>
      </c>
      <c r="N92" s="84" t="s">
        <v>28</v>
      </c>
      <c r="O92" s="85" t="s">
        <v>29</v>
      </c>
    </row>
    <row r="93" spans="1:15" ht="15.75" customHeight="1" x14ac:dyDescent="0.25">
      <c r="A93" s="84" t="s">
        <v>25164</v>
      </c>
      <c r="B93" s="84" t="s">
        <v>30</v>
      </c>
      <c r="C93" s="84" t="s">
        <v>25171</v>
      </c>
      <c r="D93" s="86"/>
      <c r="E93" s="86" t="s">
        <v>3567</v>
      </c>
      <c r="F93" s="87"/>
      <c r="G93" s="87"/>
      <c r="H93" s="87"/>
      <c r="I93" s="87"/>
      <c r="J93" s="87"/>
      <c r="K93" s="88"/>
      <c r="L93" s="89">
        <f>TRUNC(L107+L113+L116+L119,2)</f>
        <v>0.73</v>
      </c>
      <c r="M93" s="89">
        <f>TRUNC(M107+M113+M116+M119,2)</f>
        <v>0</v>
      </c>
      <c r="N93" s="89">
        <f>TRUNC(N107+N113+N116+N119,2)</f>
        <v>0</v>
      </c>
      <c r="O93" s="89">
        <f>TRUNC(O107+O113+O116+O119,2)</f>
        <v>0.73</v>
      </c>
    </row>
    <row r="94" spans="1:15" ht="45" x14ac:dyDescent="0.25">
      <c r="A94" s="90" t="s">
        <v>31</v>
      </c>
      <c r="B94" s="91" t="s">
        <v>1</v>
      </c>
      <c r="C94" s="91" t="s">
        <v>32</v>
      </c>
      <c r="D94" s="91" t="s">
        <v>2</v>
      </c>
      <c r="E94" s="91" t="s">
        <v>33</v>
      </c>
      <c r="F94" s="91" t="s">
        <v>34</v>
      </c>
      <c r="G94" s="91" t="s">
        <v>35</v>
      </c>
      <c r="H94" s="91" t="s">
        <v>36</v>
      </c>
      <c r="I94" s="91" t="s">
        <v>37</v>
      </c>
      <c r="J94" s="91" t="s">
        <v>38</v>
      </c>
      <c r="K94" s="91" t="s">
        <v>1354</v>
      </c>
      <c r="L94" s="91" t="s">
        <v>13</v>
      </c>
      <c r="M94" s="91" t="s">
        <v>39</v>
      </c>
      <c r="N94" s="91" t="s">
        <v>11</v>
      </c>
      <c r="O94" s="91" t="s">
        <v>40</v>
      </c>
    </row>
    <row r="95" spans="1:15" x14ac:dyDescent="0.25">
      <c r="A95" s="77" t="str">
        <f>IF(D95="","",VLOOKUP(D95,'[1]18. CUSTOS DER - EQUIPAMENTOS'!A:P,2,0))</f>
        <v/>
      </c>
      <c r="B95" s="92"/>
      <c r="C95" s="92"/>
      <c r="D95" s="92"/>
      <c r="E95" s="93"/>
      <c r="F95" s="94"/>
      <c r="G95" s="93"/>
      <c r="H95" s="95" t="str">
        <f>IF(D95="","",VLOOKUP(D95,'[1]18. CUSTOS DER - EQUIPAMENTOS'!A:P,12,0))</f>
        <v/>
      </c>
      <c r="I95" s="95" t="str">
        <f>IF(D95="","",VLOOKUP(D95,'[1]18. CUSTOS DER - EQUIPAMENTOS'!A:P,15,0)-H95)</f>
        <v/>
      </c>
      <c r="J95" s="95" t="str">
        <f>IF(D95="","",VLOOKUP(D95,'[1]18. CUSTOS DER - EQUIPAMENTOS'!A:P,16,0))</f>
        <v/>
      </c>
      <c r="K95" s="92"/>
      <c r="L95" s="96" t="str">
        <f>IF(D95="","",TRUNC(E95*F95*H95,2))</f>
        <v/>
      </c>
      <c r="M95" s="96" t="str">
        <f>IF(D95="","",TRUNC(E95*F95*I95+E95*G95*J95,2))</f>
        <v/>
      </c>
      <c r="N95" s="96"/>
      <c r="O95" s="95" t="str">
        <f>IF(D95="","",L95+M95)</f>
        <v/>
      </c>
    </row>
    <row r="96" spans="1:15" x14ac:dyDescent="0.25">
      <c r="A96" s="97"/>
      <c r="B96" s="98"/>
      <c r="C96" s="98"/>
      <c r="D96" s="98"/>
      <c r="E96" s="98"/>
      <c r="F96" s="98"/>
      <c r="G96" s="98"/>
      <c r="H96" s="98"/>
      <c r="I96" s="98"/>
      <c r="J96" s="98"/>
      <c r="K96" s="99" t="s">
        <v>43</v>
      </c>
      <c r="L96" s="100">
        <f>SUM(L95:L95)</f>
        <v>0</v>
      </c>
      <c r="M96" s="100">
        <f>SUM(M95:M95)</f>
        <v>0</v>
      </c>
      <c r="N96" s="100">
        <f>SUM(N95:N95)</f>
        <v>0</v>
      </c>
      <c r="O96" s="100">
        <f>SUM(O95:O95)</f>
        <v>0</v>
      </c>
    </row>
    <row r="97" spans="1:15" ht="30" x14ac:dyDescent="0.25">
      <c r="A97" s="90" t="s">
        <v>44</v>
      </c>
      <c r="B97" s="91" t="s">
        <v>1</v>
      </c>
      <c r="C97" s="91" t="s">
        <v>32</v>
      </c>
      <c r="D97" s="91" t="s">
        <v>2</v>
      </c>
      <c r="E97" s="91" t="s">
        <v>45</v>
      </c>
      <c r="F97" s="91" t="s">
        <v>46</v>
      </c>
      <c r="G97" s="91" t="s">
        <v>47</v>
      </c>
      <c r="H97" s="91" t="s">
        <v>48</v>
      </c>
      <c r="I97" s="91"/>
      <c r="J97" s="91"/>
      <c r="K97" s="91"/>
      <c r="L97" s="91" t="s">
        <v>13</v>
      </c>
      <c r="M97" s="91" t="s">
        <v>39</v>
      </c>
      <c r="N97" s="91" t="s">
        <v>11</v>
      </c>
      <c r="O97" s="91" t="s">
        <v>40</v>
      </c>
    </row>
    <row r="98" spans="1:15" x14ac:dyDescent="0.25">
      <c r="A98" s="77" t="str">
        <f>IF(D98="","",VLOOKUP(D98,'CUSTOS DER - MÃO DE OBRA'!A:D,2,0))</f>
        <v/>
      </c>
      <c r="B98" s="92"/>
      <c r="C98" s="92"/>
      <c r="D98" s="92"/>
      <c r="E98" s="95"/>
      <c r="F98" s="101"/>
      <c r="G98" s="102"/>
      <c r="H98" s="93"/>
      <c r="I98" s="93"/>
      <c r="J98" s="92"/>
      <c r="K98" s="92"/>
      <c r="L98" s="92"/>
      <c r="M98" s="103" t="str">
        <f>IF(D98="","",TRUNC(H98*G98,2))</f>
        <v/>
      </c>
      <c r="N98" s="92"/>
      <c r="O98" s="95" t="str">
        <f>IF(D98="","",L98+M98)</f>
        <v/>
      </c>
    </row>
    <row r="99" spans="1:15" x14ac:dyDescent="0.25">
      <c r="A99" s="77" t="str">
        <f>IF(D99="","",VLOOKUP(D99,'CUSTOS DER - MÃO DE OBRA'!A:D,2,0))</f>
        <v/>
      </c>
      <c r="B99" s="92"/>
      <c r="C99" s="92"/>
      <c r="D99" s="92"/>
      <c r="E99" s="95"/>
      <c r="F99" s="101"/>
      <c r="G99" s="102"/>
      <c r="H99" s="93"/>
      <c r="I99" s="93"/>
      <c r="J99" s="92"/>
      <c r="K99" s="92"/>
      <c r="L99" s="92"/>
      <c r="M99" s="103" t="str">
        <f>IF(D99="","",TRUNC(H99*G99,2))</f>
        <v/>
      </c>
      <c r="N99" s="92"/>
      <c r="O99" s="95" t="str">
        <f>IF(D99="","",L99+M99)</f>
        <v/>
      </c>
    </row>
    <row r="100" spans="1:15" x14ac:dyDescent="0.25">
      <c r="A100" s="97"/>
      <c r="B100" s="98"/>
      <c r="C100" s="98"/>
      <c r="D100" s="98"/>
      <c r="E100" s="98"/>
      <c r="F100" s="98"/>
      <c r="G100" s="98"/>
      <c r="H100" s="98"/>
      <c r="I100" s="98"/>
      <c r="J100" s="98"/>
      <c r="K100" s="99" t="s">
        <v>50</v>
      </c>
      <c r="L100" s="100">
        <f>SUM(L98:L99)</f>
        <v>0</v>
      </c>
      <c r="M100" s="100">
        <f>SUM(M98:M99)</f>
        <v>0</v>
      </c>
      <c r="N100" s="100">
        <f>SUM(N98:N99)</f>
        <v>0</v>
      </c>
      <c r="O100" s="100">
        <f>SUM(O98:O99)</f>
        <v>0</v>
      </c>
    </row>
    <row r="101" spans="1:15" x14ac:dyDescent="0.25">
      <c r="A101" s="90" t="s">
        <v>51</v>
      </c>
      <c r="B101" s="91" t="s">
        <v>1</v>
      </c>
      <c r="C101" s="91" t="s">
        <v>32</v>
      </c>
      <c r="D101" s="91" t="s">
        <v>2</v>
      </c>
      <c r="E101" s="91" t="s">
        <v>52</v>
      </c>
      <c r="F101" s="91" t="s">
        <v>53</v>
      </c>
      <c r="G101" s="91" t="s">
        <v>54</v>
      </c>
      <c r="H101" s="91" t="s">
        <v>55</v>
      </c>
      <c r="I101" s="91"/>
      <c r="J101" s="91"/>
      <c r="K101" s="91"/>
      <c r="L101" s="91"/>
      <c r="M101" s="91"/>
      <c r="N101" s="91"/>
      <c r="O101" s="91" t="s">
        <v>56</v>
      </c>
    </row>
    <row r="102" spans="1:15" x14ac:dyDescent="0.25">
      <c r="A102" s="77"/>
      <c r="B102" s="92"/>
      <c r="C102" s="92"/>
      <c r="D102" s="92"/>
      <c r="E102" s="104"/>
      <c r="F102" s="94"/>
      <c r="G102" s="93"/>
      <c r="H102" s="95"/>
      <c r="I102" s="95"/>
      <c r="J102" s="95"/>
      <c r="K102" s="92"/>
      <c r="L102" s="92"/>
      <c r="M102" s="96">
        <f>TRUNC(E102*O100,2)</f>
        <v>0</v>
      </c>
      <c r="N102" s="92"/>
      <c r="O102" s="95">
        <f>L102+M102</f>
        <v>0</v>
      </c>
    </row>
    <row r="103" spans="1:15" x14ac:dyDescent="0.25">
      <c r="A103" s="77"/>
      <c r="B103" s="92"/>
      <c r="C103" s="92"/>
      <c r="D103" s="92"/>
      <c r="E103" s="93"/>
      <c r="F103" s="94"/>
      <c r="G103" s="93"/>
      <c r="H103" s="95"/>
      <c r="I103" s="95"/>
      <c r="J103" s="95"/>
      <c r="K103" s="92"/>
      <c r="L103" s="92"/>
      <c r="M103" s="92"/>
      <c r="N103" s="92"/>
      <c r="O103" s="95">
        <f>L103+M103</f>
        <v>0</v>
      </c>
    </row>
    <row r="104" spans="1:15" x14ac:dyDescent="0.25">
      <c r="A104" s="97"/>
      <c r="B104" s="98"/>
      <c r="C104" s="98"/>
      <c r="D104" s="98"/>
      <c r="E104" s="98"/>
      <c r="F104" s="98"/>
      <c r="G104" s="98"/>
      <c r="H104" s="98"/>
      <c r="I104" s="98"/>
      <c r="J104" s="98"/>
      <c r="K104" s="99" t="s">
        <v>57</v>
      </c>
      <c r="L104" s="100">
        <f>SUM(L102:L103)</f>
        <v>0</v>
      </c>
      <c r="M104" s="100">
        <f>SUM(M102:M103)</f>
        <v>0</v>
      </c>
      <c r="N104" s="100">
        <f>SUM(N102:N103)</f>
        <v>0</v>
      </c>
      <c r="O104" s="100">
        <f>SUM(O102:O103)</f>
        <v>0</v>
      </c>
    </row>
    <row r="105" spans="1:15" x14ac:dyDescent="0.25">
      <c r="A105" s="97" t="s">
        <v>58</v>
      </c>
      <c r="B105" s="97"/>
      <c r="C105" s="97"/>
      <c r="D105" s="97"/>
      <c r="E105" s="97"/>
      <c r="F105" s="97"/>
      <c r="G105" s="97"/>
      <c r="H105" s="97"/>
      <c r="I105" s="97"/>
      <c r="J105" s="97"/>
      <c r="K105" s="97"/>
      <c r="L105" s="100">
        <f>L96+L100+L104</f>
        <v>0</v>
      </c>
      <c r="M105" s="100">
        <f>M96+M100+M104</f>
        <v>0</v>
      </c>
      <c r="N105" s="100">
        <f>N96+N100+N104</f>
        <v>0</v>
      </c>
      <c r="O105" s="100">
        <f>O96+O100+O104</f>
        <v>0</v>
      </c>
    </row>
    <row r="106" spans="1:15" x14ac:dyDescent="0.25">
      <c r="A106" s="97" t="s">
        <v>25157</v>
      </c>
      <c r="B106" s="97"/>
      <c r="C106" s="97"/>
      <c r="D106" s="97"/>
      <c r="E106" s="97"/>
      <c r="F106" s="97"/>
      <c r="G106" s="97"/>
      <c r="H106" s="97"/>
      <c r="I106" s="97"/>
      <c r="J106" s="97"/>
      <c r="K106" s="97"/>
      <c r="L106" s="99"/>
      <c r="M106" s="99"/>
      <c r="N106" s="99"/>
      <c r="O106" s="100">
        <v>1</v>
      </c>
    </row>
    <row r="107" spans="1:15" x14ac:dyDescent="0.25">
      <c r="A107" s="464" t="s">
        <v>60</v>
      </c>
      <c r="B107" s="465"/>
      <c r="C107" s="465"/>
      <c r="D107" s="465"/>
      <c r="E107" s="465"/>
      <c r="F107" s="465"/>
      <c r="G107" s="465"/>
      <c r="H107" s="465"/>
      <c r="I107" s="465"/>
      <c r="J107" s="465"/>
      <c r="K107" s="466"/>
      <c r="L107" s="105">
        <f>TRUNC(L105/O106,2)</f>
        <v>0</v>
      </c>
      <c r="M107" s="105">
        <f>TRUNC(M105/O106,2)</f>
        <v>0</v>
      </c>
      <c r="N107" s="105">
        <f>TRUNC(N105/O106,2)</f>
        <v>0</v>
      </c>
      <c r="O107" s="105">
        <f>TRUNC(L107+M107+N107,2)</f>
        <v>0</v>
      </c>
    </row>
    <row r="108" spans="1:15" ht="45" x14ac:dyDescent="0.25">
      <c r="A108" s="91" t="s">
        <v>61</v>
      </c>
      <c r="B108" s="91" t="s">
        <v>1</v>
      </c>
      <c r="C108" s="91" t="s">
        <v>32</v>
      </c>
      <c r="D108" s="91" t="s">
        <v>2</v>
      </c>
      <c r="E108" s="91" t="s">
        <v>62</v>
      </c>
      <c r="F108" s="91" t="s">
        <v>63</v>
      </c>
      <c r="G108" s="91"/>
      <c r="H108" s="91"/>
      <c r="I108" s="91"/>
      <c r="J108" s="91"/>
      <c r="K108" s="91" t="s">
        <v>48</v>
      </c>
      <c r="L108" s="91" t="s">
        <v>13</v>
      </c>
      <c r="M108" s="91" t="s">
        <v>39</v>
      </c>
      <c r="N108" s="91" t="s">
        <v>11</v>
      </c>
      <c r="O108" s="91" t="s">
        <v>6</v>
      </c>
    </row>
    <row r="109" spans="1:15" x14ac:dyDescent="0.25">
      <c r="A109" s="77" t="str">
        <f>IF(D109="","",VLOOKUP(D109,'CUSTOS DER - MATERIAIS'!A:D,2,0))</f>
        <v/>
      </c>
      <c r="B109" s="92"/>
      <c r="C109" s="92"/>
      <c r="D109" s="92"/>
      <c r="E109" s="106" t="str">
        <f>IF(D109="","",VLOOKUP(D109,'CUSTOS DER - MATERIAIS'!A:D,3,0))</f>
        <v/>
      </c>
      <c r="F109" s="107" t="str">
        <f>IF(D109="","",VLOOKUP(D109,'CUSTOS DER - MATERIAIS'!A:D,4,0))</f>
        <v/>
      </c>
      <c r="G109" s="107"/>
      <c r="H109" s="93"/>
      <c r="I109" s="93"/>
      <c r="J109" s="93"/>
      <c r="K109" s="93"/>
      <c r="L109" s="93" t="str">
        <f>IF(D109="","",TRUNC(F109*K109,2))</f>
        <v/>
      </c>
      <c r="M109" s="93"/>
      <c r="N109" s="93"/>
      <c r="O109" s="95" t="str">
        <f>IF(D109="","",L109+M109+N109)</f>
        <v/>
      </c>
    </row>
    <row r="110" spans="1:15" x14ac:dyDescent="0.25">
      <c r="A110" s="77"/>
      <c r="B110" s="92"/>
      <c r="C110" s="92"/>
      <c r="D110" s="92"/>
      <c r="E110" s="106"/>
      <c r="F110" s="107"/>
      <c r="G110" s="107"/>
      <c r="H110" s="93"/>
      <c r="I110" s="93"/>
      <c r="J110" s="93"/>
      <c r="K110" s="93"/>
      <c r="L110" s="93" t="str">
        <f>IF(D110="","",TRUNC(F110*K110,2))</f>
        <v/>
      </c>
      <c r="M110" s="93"/>
      <c r="N110" s="93"/>
      <c r="O110" s="95" t="str">
        <f>IF(D110="","",L110+M110+N110)</f>
        <v/>
      </c>
    </row>
    <row r="111" spans="1:15" x14ac:dyDescent="0.25">
      <c r="A111" s="77"/>
      <c r="B111" s="92"/>
      <c r="C111" s="92"/>
      <c r="D111" s="92"/>
      <c r="E111" s="106"/>
      <c r="F111" s="107"/>
      <c r="G111" s="107"/>
      <c r="H111" s="93"/>
      <c r="I111" s="93"/>
      <c r="J111" s="93"/>
      <c r="K111" s="93"/>
      <c r="L111" s="93" t="str">
        <f>IF(D111="","",TRUNC(F111*K111,2))</f>
        <v/>
      </c>
      <c r="M111" s="93"/>
      <c r="N111" s="93"/>
      <c r="O111" s="95" t="str">
        <f>IF(D111="","",L111+M111+N111)</f>
        <v/>
      </c>
    </row>
    <row r="112" spans="1:15" x14ac:dyDescent="0.25">
      <c r="A112" s="77"/>
      <c r="B112" s="92"/>
      <c r="C112" s="92"/>
      <c r="D112" s="92"/>
      <c r="E112" s="106"/>
      <c r="F112" s="107"/>
      <c r="G112" s="107"/>
      <c r="H112" s="93"/>
      <c r="I112" s="93"/>
      <c r="J112" s="93"/>
      <c r="K112" s="93"/>
      <c r="L112" s="93" t="str">
        <f>IF(D112="","",TRUNC(F112*K112,2))</f>
        <v/>
      </c>
      <c r="M112" s="93"/>
      <c r="N112" s="93"/>
      <c r="O112" s="95" t="str">
        <f>IF(D112="","",L112+M112+N112)</f>
        <v/>
      </c>
    </row>
    <row r="113" spans="1:16" x14ac:dyDescent="0.25">
      <c r="A113" s="108"/>
      <c r="B113" s="109"/>
      <c r="C113" s="109"/>
      <c r="D113" s="109"/>
      <c r="E113" s="109"/>
      <c r="F113" s="109"/>
      <c r="G113" s="109"/>
      <c r="H113" s="109"/>
      <c r="I113" s="109"/>
      <c r="J113" s="109"/>
      <c r="K113" s="110" t="s">
        <v>65</v>
      </c>
      <c r="L113" s="105">
        <f>SUM(L109:L112)</f>
        <v>0</v>
      </c>
      <c r="M113" s="105">
        <f>SUM(M109:M112)</f>
        <v>0</v>
      </c>
      <c r="N113" s="105">
        <f>SUM(N109:N112)</f>
        <v>0</v>
      </c>
      <c r="O113" s="105">
        <f>SUM(O109:O112)</f>
        <v>0</v>
      </c>
    </row>
    <row r="114" spans="1:16" ht="45" x14ac:dyDescent="0.25">
      <c r="A114" s="90" t="s">
        <v>66</v>
      </c>
      <c r="B114" s="91" t="s">
        <v>1</v>
      </c>
      <c r="C114" s="91" t="s">
        <v>32</v>
      </c>
      <c r="D114" s="91" t="s">
        <v>2</v>
      </c>
      <c r="E114" s="91" t="s">
        <v>62</v>
      </c>
      <c r="F114" s="91" t="s">
        <v>63</v>
      </c>
      <c r="G114" s="91" t="s">
        <v>67</v>
      </c>
      <c r="H114" s="91" t="s">
        <v>68</v>
      </c>
      <c r="I114" s="91"/>
      <c r="J114" s="91"/>
      <c r="K114" s="91" t="s">
        <v>48</v>
      </c>
      <c r="L114" s="91" t="s">
        <v>13</v>
      </c>
      <c r="M114" s="91" t="s">
        <v>39</v>
      </c>
      <c r="N114" s="91" t="s">
        <v>11</v>
      </c>
      <c r="O114" s="91" t="s">
        <v>6</v>
      </c>
    </row>
    <row r="115" spans="1:16" ht="60" customHeight="1" x14ac:dyDescent="0.25">
      <c r="A115" s="77" t="str">
        <f>IF(D115="","",VLOOKUP(D115,'CUSTOS SINAPI - MATERIAIS'!A:D,2,0))</f>
        <v xml:space="preserve">ENERGIA ELETRICA COMERCIAL, BAIXA TENSAO, RELATIVA AO CONSUMO DE ATE 100 KWH, INCLUINDO ICMS, PIS/PASEP E COFINS                                                                                                                                                                                                                                                                                                                                                                                          </v>
      </c>
      <c r="B115" s="92" t="s">
        <v>1356</v>
      </c>
      <c r="C115" s="113" t="s">
        <v>69</v>
      </c>
      <c r="D115" s="114">
        <v>14250</v>
      </c>
      <c r="E115" s="92" t="str">
        <f>VLOOKUP(D115,'CUSTOS SINAPI - MATERIAIS'!A:D,3,0)</f>
        <v xml:space="preserve">KWH   </v>
      </c>
      <c r="F115" s="92" t="str">
        <f>VLOOKUP(D115,'CUSTOS SINAPI - MATERIAIS'!A:D,4,0)</f>
        <v>0,73</v>
      </c>
      <c r="G115" s="92"/>
      <c r="H115" s="92"/>
      <c r="I115" s="93"/>
      <c r="J115" s="93"/>
      <c r="K115" s="93">
        <v>1</v>
      </c>
      <c r="L115" s="93">
        <f>IF(D115="","",TRUNC(F115*K115,2))</f>
        <v>0.73</v>
      </c>
      <c r="M115" s="95">
        <f>IF(D115="","",TRUNC(G115*K115,2))</f>
        <v>0</v>
      </c>
      <c r="N115" s="93">
        <f>IF(D115="","",TRUNC(H115*K115,2))</f>
        <v>0</v>
      </c>
      <c r="O115" s="95">
        <f>IF(D115="","",L115+M115+N115)</f>
        <v>0.73</v>
      </c>
    </row>
    <row r="116" spans="1:16" x14ac:dyDescent="0.25">
      <c r="A116" s="108"/>
      <c r="B116" s="109"/>
      <c r="C116" s="109"/>
      <c r="D116" s="109"/>
      <c r="E116" s="109"/>
      <c r="F116" s="109"/>
      <c r="G116" s="109"/>
      <c r="H116" s="109"/>
      <c r="I116" s="109"/>
      <c r="J116" s="109"/>
      <c r="K116" s="110" t="s">
        <v>70</v>
      </c>
      <c r="L116" s="105">
        <f>SUM(L115:L115)</f>
        <v>0.73</v>
      </c>
      <c r="M116" s="105">
        <f>SUM(M115:M115)</f>
        <v>0</v>
      </c>
      <c r="N116" s="105">
        <f>SUM(N115:N115)</f>
        <v>0</v>
      </c>
      <c r="O116" s="105">
        <f>SUM(O115:O115)</f>
        <v>0.73</v>
      </c>
    </row>
    <row r="117" spans="1:16" ht="30" x14ac:dyDescent="0.25">
      <c r="A117" s="90" t="s">
        <v>71</v>
      </c>
      <c r="B117" s="91" t="s">
        <v>1</v>
      </c>
      <c r="C117" s="91" t="s">
        <v>32</v>
      </c>
      <c r="D117" s="91" t="s">
        <v>2</v>
      </c>
      <c r="E117" s="91" t="s">
        <v>62</v>
      </c>
      <c r="F117" s="90" t="s">
        <v>72</v>
      </c>
      <c r="G117" s="91" t="s">
        <v>73</v>
      </c>
      <c r="H117" s="91" t="s">
        <v>74</v>
      </c>
      <c r="I117" s="91"/>
      <c r="J117" s="91" t="s">
        <v>56</v>
      </c>
      <c r="K117" s="91" t="s">
        <v>48</v>
      </c>
      <c r="L117" s="91" t="s">
        <v>13</v>
      </c>
      <c r="M117" s="91" t="s">
        <v>39</v>
      </c>
      <c r="N117" s="91" t="s">
        <v>11</v>
      </c>
      <c r="O117" s="91" t="s">
        <v>6</v>
      </c>
    </row>
    <row r="118" spans="1:16" x14ac:dyDescent="0.25">
      <c r="A118" s="77"/>
      <c r="B118" s="92"/>
      <c r="C118" s="92"/>
      <c r="D118" s="92"/>
      <c r="E118" s="92"/>
      <c r="F118" s="107"/>
      <c r="G118" s="107" t="str">
        <f>IF(D118="","",VLOOKUP(D118,#REF!,4,0))</f>
        <v/>
      </c>
      <c r="H118" s="95" t="str">
        <f>IF(D118="","",VLOOKUP(D118,#REF!,5,0))</f>
        <v/>
      </c>
      <c r="I118" s="93"/>
      <c r="J118" s="93"/>
      <c r="K118" s="93"/>
      <c r="L118" s="93"/>
      <c r="M118" s="93"/>
      <c r="N118" s="95">
        <f>TRUNC(J118*K118,2)</f>
        <v>0</v>
      </c>
      <c r="O118" s="95">
        <f>L118+M118+N118</f>
        <v>0</v>
      </c>
    </row>
    <row r="119" spans="1:16" x14ac:dyDescent="0.25">
      <c r="A119" s="108"/>
      <c r="B119" s="109"/>
      <c r="C119" s="109"/>
      <c r="D119" s="109"/>
      <c r="E119" s="109"/>
      <c r="F119" s="109"/>
      <c r="G119" s="109"/>
      <c r="H119" s="109"/>
      <c r="I119" s="109"/>
      <c r="J119" s="109"/>
      <c r="K119" s="110" t="s">
        <v>80</v>
      </c>
      <c r="L119" s="105">
        <f>SUM(L118:L118)</f>
        <v>0</v>
      </c>
      <c r="M119" s="105">
        <f>SUM(M118:M118)</f>
        <v>0</v>
      </c>
      <c r="N119" s="105">
        <f>SUM(N118:N118)</f>
        <v>0</v>
      </c>
      <c r="O119" s="105">
        <f>SUM(O118:O118)</f>
        <v>0</v>
      </c>
    </row>
    <row r="120" spans="1:16" ht="45" x14ac:dyDescent="0.25">
      <c r="A120" s="469" t="str">
        <f>E121</f>
        <v>CAIXA D´ÁGUA EM POLIETILENO, 500 LITROS - FORNECIMENTO E INSTALAÇÃO</v>
      </c>
      <c r="B120" s="470"/>
      <c r="C120" s="470"/>
      <c r="D120" s="470"/>
      <c r="E120" s="470"/>
      <c r="F120" s="470"/>
      <c r="G120" s="470"/>
      <c r="H120" s="470"/>
      <c r="I120" s="470"/>
      <c r="J120" s="470"/>
      <c r="K120" s="471"/>
      <c r="L120" s="84" t="s">
        <v>26</v>
      </c>
      <c r="M120" s="84" t="s">
        <v>27</v>
      </c>
      <c r="N120" s="84" t="s">
        <v>28</v>
      </c>
      <c r="O120" s="85" t="s">
        <v>29</v>
      </c>
    </row>
    <row r="121" spans="1:16" ht="15.75" customHeight="1" x14ac:dyDescent="0.25">
      <c r="A121" s="84" t="s">
        <v>25165</v>
      </c>
      <c r="B121" s="84" t="s">
        <v>30</v>
      </c>
      <c r="C121" s="84" t="s">
        <v>6632</v>
      </c>
      <c r="D121" s="86" t="s">
        <v>1356</v>
      </c>
      <c r="E121" s="87" t="s">
        <v>29301</v>
      </c>
      <c r="F121" s="87"/>
      <c r="G121" s="87"/>
      <c r="H121" s="87"/>
      <c r="I121" s="87"/>
      <c r="J121" s="87"/>
      <c r="K121" s="88"/>
      <c r="L121" s="89">
        <f>TRUNC(L135+L139+L158+L162,2)</f>
        <v>813.62</v>
      </c>
      <c r="M121" s="89">
        <f>TRUNC(M135+M139+M158+M162,2)</f>
        <v>186.14</v>
      </c>
      <c r="N121" s="89">
        <f>TRUNC(N135+N139+N158+N162,2)</f>
        <v>0</v>
      </c>
      <c r="O121" s="89">
        <f>TRUNC(O135+O139+O158+O162,2)</f>
        <v>999.76</v>
      </c>
      <c r="P121" s="115"/>
    </row>
    <row r="122" spans="1:16" ht="45" x14ac:dyDescent="0.25">
      <c r="A122" s="90" t="s">
        <v>31</v>
      </c>
      <c r="B122" s="91" t="s">
        <v>1</v>
      </c>
      <c r="C122" s="91" t="s">
        <v>32</v>
      </c>
      <c r="D122" s="91" t="s">
        <v>2</v>
      </c>
      <c r="E122" s="91" t="s">
        <v>33</v>
      </c>
      <c r="F122" s="91" t="s">
        <v>34</v>
      </c>
      <c r="G122" s="91" t="s">
        <v>35</v>
      </c>
      <c r="H122" s="91" t="s">
        <v>36</v>
      </c>
      <c r="I122" s="91" t="s">
        <v>37</v>
      </c>
      <c r="J122" s="91" t="s">
        <v>38</v>
      </c>
      <c r="K122" s="91"/>
      <c r="L122" s="91" t="s">
        <v>13</v>
      </c>
      <c r="M122" s="91" t="s">
        <v>39</v>
      </c>
      <c r="N122" s="91" t="s">
        <v>11</v>
      </c>
      <c r="O122" s="91" t="s">
        <v>40</v>
      </c>
    </row>
    <row r="123" spans="1:16" x14ac:dyDescent="0.25">
      <c r="A123" s="77"/>
      <c r="B123" s="113"/>
      <c r="C123" s="113"/>
      <c r="D123" s="113"/>
      <c r="E123" s="116"/>
      <c r="F123" s="117"/>
      <c r="G123" s="116"/>
      <c r="H123" s="69"/>
      <c r="I123" s="69"/>
      <c r="J123" s="69"/>
      <c r="K123" s="69"/>
      <c r="L123" s="118"/>
      <c r="M123" s="118"/>
      <c r="N123" s="118"/>
      <c r="O123" s="69"/>
    </row>
    <row r="124" spans="1:16" x14ac:dyDescent="0.25">
      <c r="A124" s="119"/>
      <c r="B124" s="120"/>
      <c r="C124" s="120"/>
      <c r="D124" s="120"/>
      <c r="E124" s="120"/>
      <c r="F124" s="120"/>
      <c r="G124" s="120"/>
      <c r="H124" s="120"/>
      <c r="I124" s="120"/>
      <c r="J124" s="120"/>
      <c r="K124" s="121" t="s">
        <v>43</v>
      </c>
      <c r="L124" s="122">
        <f>SUM(L123:L123)</f>
        <v>0</v>
      </c>
      <c r="M124" s="122">
        <f>SUM(M123:M123)</f>
        <v>0</v>
      </c>
      <c r="N124" s="122">
        <f>SUM(N123:N123)</f>
        <v>0</v>
      </c>
      <c r="O124" s="122">
        <f>SUM(O123:O123)</f>
        <v>0</v>
      </c>
    </row>
    <row r="125" spans="1:16" ht="30" x14ac:dyDescent="0.25">
      <c r="A125" s="90" t="s">
        <v>44</v>
      </c>
      <c r="B125" s="91" t="s">
        <v>1</v>
      </c>
      <c r="C125" s="91" t="s">
        <v>32</v>
      </c>
      <c r="D125" s="91" t="s">
        <v>2</v>
      </c>
      <c r="E125" s="91" t="s">
        <v>45</v>
      </c>
      <c r="F125" s="91" t="s">
        <v>46</v>
      </c>
      <c r="G125" s="91" t="s">
        <v>47</v>
      </c>
      <c r="H125" s="91" t="s">
        <v>48</v>
      </c>
      <c r="I125" s="91"/>
      <c r="J125" s="91"/>
      <c r="K125" s="91"/>
      <c r="L125" s="91" t="s">
        <v>13</v>
      </c>
      <c r="M125" s="91" t="s">
        <v>39</v>
      </c>
      <c r="N125" s="91" t="s">
        <v>11</v>
      </c>
      <c r="O125" s="91" t="s">
        <v>40</v>
      </c>
    </row>
    <row r="126" spans="1:16" x14ac:dyDescent="0.25">
      <c r="A126" s="77"/>
      <c r="B126" s="113"/>
      <c r="C126" s="113"/>
      <c r="D126" s="113"/>
      <c r="E126" s="69"/>
      <c r="F126" s="123"/>
      <c r="G126" s="124"/>
      <c r="H126" s="116"/>
      <c r="I126" s="116"/>
      <c r="J126" s="116"/>
      <c r="K126" s="113"/>
      <c r="L126" s="113"/>
      <c r="M126" s="125"/>
      <c r="N126" s="113"/>
      <c r="O126" s="69"/>
    </row>
    <row r="127" spans="1:16" x14ac:dyDescent="0.25">
      <c r="A127" s="77"/>
      <c r="B127" s="113"/>
      <c r="C127" s="113"/>
      <c r="D127" s="113"/>
      <c r="E127" s="116"/>
      <c r="F127" s="123"/>
      <c r="G127" s="124"/>
      <c r="H127" s="69"/>
      <c r="I127" s="69"/>
      <c r="J127" s="69"/>
      <c r="K127" s="69"/>
      <c r="L127" s="113"/>
      <c r="M127" s="126"/>
      <c r="N127" s="113"/>
      <c r="O127" s="69"/>
    </row>
    <row r="128" spans="1:16" x14ac:dyDescent="0.25">
      <c r="A128" s="127"/>
      <c r="B128" s="128"/>
      <c r="C128" s="128"/>
      <c r="D128" s="128"/>
      <c r="E128" s="128"/>
      <c r="F128" s="128"/>
      <c r="G128" s="128"/>
      <c r="H128" s="128"/>
      <c r="I128" s="128"/>
      <c r="J128" s="128"/>
      <c r="K128" s="121" t="s">
        <v>50</v>
      </c>
      <c r="L128" s="122">
        <f>SUM(L126:L127)</f>
        <v>0</v>
      </c>
      <c r="M128" s="122">
        <f>SUM(M126:M127)</f>
        <v>0</v>
      </c>
      <c r="N128" s="122">
        <f>SUM(N126:N127)</f>
        <v>0</v>
      </c>
      <c r="O128" s="122">
        <f>SUM(O126:O127)</f>
        <v>0</v>
      </c>
    </row>
    <row r="129" spans="1:15" x14ac:dyDescent="0.25">
      <c r="A129" s="90" t="s">
        <v>51</v>
      </c>
      <c r="B129" s="91" t="s">
        <v>1</v>
      </c>
      <c r="C129" s="91" t="s">
        <v>32</v>
      </c>
      <c r="D129" s="91" t="s">
        <v>2</v>
      </c>
      <c r="E129" s="91" t="s">
        <v>52</v>
      </c>
      <c r="F129" s="91" t="s">
        <v>53</v>
      </c>
      <c r="G129" s="91" t="s">
        <v>54</v>
      </c>
      <c r="H129" s="91" t="s">
        <v>55</v>
      </c>
      <c r="I129" s="91"/>
      <c r="J129" s="91"/>
      <c r="K129" s="91"/>
      <c r="L129" s="91"/>
      <c r="M129" s="91"/>
      <c r="N129" s="91"/>
      <c r="O129" s="91" t="s">
        <v>56</v>
      </c>
    </row>
    <row r="130" spans="1:15" x14ac:dyDescent="0.25">
      <c r="A130" s="77"/>
      <c r="B130" s="113"/>
      <c r="C130" s="113"/>
      <c r="D130" s="113"/>
      <c r="E130" s="123"/>
      <c r="F130" s="117"/>
      <c r="G130" s="116"/>
      <c r="H130" s="69"/>
      <c r="I130" s="69"/>
      <c r="J130" s="69"/>
      <c r="K130" s="69"/>
      <c r="L130" s="113"/>
      <c r="M130" s="118">
        <f>TRUNC(E130*O128,2)</f>
        <v>0</v>
      </c>
      <c r="N130" s="113"/>
      <c r="O130" s="69">
        <f>L130+M130</f>
        <v>0</v>
      </c>
    </row>
    <row r="131" spans="1:15" x14ac:dyDescent="0.25">
      <c r="A131" s="77"/>
      <c r="B131" s="113"/>
      <c r="C131" s="113"/>
      <c r="D131" s="113"/>
      <c r="E131" s="116"/>
      <c r="F131" s="117"/>
      <c r="G131" s="116"/>
      <c r="H131" s="69"/>
      <c r="I131" s="69"/>
      <c r="J131" s="69"/>
      <c r="K131" s="69"/>
      <c r="L131" s="113"/>
      <c r="M131" s="113"/>
      <c r="N131" s="113"/>
      <c r="O131" s="69">
        <f>L131+M131</f>
        <v>0</v>
      </c>
    </row>
    <row r="132" spans="1:15" x14ac:dyDescent="0.25">
      <c r="A132" s="127"/>
      <c r="B132" s="128"/>
      <c r="C132" s="128"/>
      <c r="D132" s="128"/>
      <c r="E132" s="128"/>
      <c r="F132" s="128"/>
      <c r="G132" s="128"/>
      <c r="H132" s="128"/>
      <c r="I132" s="128"/>
      <c r="J132" s="128"/>
      <c r="K132" s="121" t="s">
        <v>57</v>
      </c>
      <c r="L132" s="122">
        <f>SUM(L130:L131)</f>
        <v>0</v>
      </c>
      <c r="M132" s="122">
        <f>SUM(M130:M131)</f>
        <v>0</v>
      </c>
      <c r="N132" s="122">
        <f>SUM(N130:N131)</f>
        <v>0</v>
      </c>
      <c r="O132" s="122">
        <f>SUM(O130:O131)</f>
        <v>0</v>
      </c>
    </row>
    <row r="133" spans="1:15" x14ac:dyDescent="0.25">
      <c r="A133" s="127" t="s">
        <v>58</v>
      </c>
      <c r="B133" s="129"/>
      <c r="C133" s="129"/>
      <c r="D133" s="129"/>
      <c r="E133" s="129"/>
      <c r="F133" s="129"/>
      <c r="G133" s="129"/>
      <c r="H133" s="129"/>
      <c r="I133" s="129"/>
      <c r="J133" s="129"/>
      <c r="K133" s="129"/>
      <c r="L133" s="122">
        <f>L124+L128+L132</f>
        <v>0</v>
      </c>
      <c r="M133" s="122">
        <f>M124+M128+M132</f>
        <v>0</v>
      </c>
      <c r="N133" s="122">
        <f>N124+N128+N132</f>
        <v>0</v>
      </c>
      <c r="O133" s="122">
        <f>O124+O128+O132</f>
        <v>0</v>
      </c>
    </row>
    <row r="134" spans="1:15" x14ac:dyDescent="0.25">
      <c r="A134" s="127" t="s">
        <v>59</v>
      </c>
      <c r="B134" s="129"/>
      <c r="C134" s="129"/>
      <c r="D134" s="129"/>
      <c r="E134" s="129"/>
      <c r="F134" s="129"/>
      <c r="G134" s="129"/>
      <c r="H134" s="129"/>
      <c r="I134" s="129"/>
      <c r="J134" s="129"/>
      <c r="K134" s="129"/>
      <c r="L134" s="129"/>
      <c r="M134" s="129"/>
      <c r="N134" s="129"/>
      <c r="O134" s="130">
        <v>1</v>
      </c>
    </row>
    <row r="135" spans="1:15" x14ac:dyDescent="0.25">
      <c r="A135" s="127" t="s">
        <v>60</v>
      </c>
      <c r="B135" s="120"/>
      <c r="C135" s="120"/>
      <c r="D135" s="120"/>
      <c r="E135" s="120"/>
      <c r="F135" s="120"/>
      <c r="G135" s="120"/>
      <c r="H135" s="120"/>
      <c r="I135" s="120"/>
      <c r="J135" s="120"/>
      <c r="K135" s="120"/>
      <c r="L135" s="122">
        <f>L133/O134</f>
        <v>0</v>
      </c>
      <c r="M135" s="122">
        <f>M133/O134</f>
        <v>0</v>
      </c>
      <c r="N135" s="122">
        <f>N133/O134</f>
        <v>0</v>
      </c>
      <c r="O135" s="122">
        <f>TRUNC(SUM(L135:N135),2)</f>
        <v>0</v>
      </c>
    </row>
    <row r="136" spans="1:15" ht="45" x14ac:dyDescent="0.25">
      <c r="A136" s="90" t="s">
        <v>61</v>
      </c>
      <c r="B136" s="91" t="s">
        <v>1</v>
      </c>
      <c r="C136" s="91" t="s">
        <v>32</v>
      </c>
      <c r="D136" s="91" t="s">
        <v>2</v>
      </c>
      <c r="E136" s="91" t="s">
        <v>62</v>
      </c>
      <c r="F136" s="91" t="s">
        <v>63</v>
      </c>
      <c r="G136" s="91"/>
      <c r="H136" s="91"/>
      <c r="I136" s="91"/>
      <c r="J136" s="91"/>
      <c r="K136" s="91" t="s">
        <v>48</v>
      </c>
      <c r="L136" s="91" t="s">
        <v>13</v>
      </c>
      <c r="M136" s="91" t="s">
        <v>39</v>
      </c>
      <c r="N136" s="91" t="s">
        <v>11</v>
      </c>
      <c r="O136" s="91" t="s">
        <v>6</v>
      </c>
    </row>
    <row r="137" spans="1:15" x14ac:dyDescent="0.25">
      <c r="A137" s="77"/>
      <c r="B137" s="113"/>
      <c r="C137" s="113"/>
      <c r="D137" s="113"/>
      <c r="E137" s="131"/>
      <c r="F137" s="107"/>
      <c r="G137" s="107"/>
      <c r="H137" s="93"/>
      <c r="I137" s="93"/>
      <c r="J137" s="93"/>
      <c r="K137" s="116"/>
      <c r="L137" s="69"/>
      <c r="M137" s="116"/>
      <c r="N137" s="116"/>
      <c r="O137" s="69"/>
    </row>
    <row r="138" spans="1:15" x14ac:dyDescent="0.25">
      <c r="A138" s="77"/>
      <c r="B138" s="113"/>
      <c r="C138" s="113"/>
      <c r="D138" s="113"/>
      <c r="E138" s="131"/>
      <c r="F138" s="107"/>
      <c r="G138" s="107"/>
      <c r="H138" s="93"/>
      <c r="I138" s="93"/>
      <c r="J138" s="93"/>
      <c r="K138" s="116"/>
      <c r="L138" s="69"/>
      <c r="M138" s="116"/>
      <c r="N138" s="116"/>
      <c r="O138" s="69"/>
    </row>
    <row r="139" spans="1:15" x14ac:dyDescent="0.25">
      <c r="A139" s="119"/>
      <c r="B139" s="120"/>
      <c r="C139" s="120"/>
      <c r="D139" s="120"/>
      <c r="E139" s="120"/>
      <c r="F139" s="120"/>
      <c r="G139" s="120"/>
      <c r="H139" s="120"/>
      <c r="I139" s="120"/>
      <c r="J139" s="120"/>
      <c r="K139" s="121" t="s">
        <v>65</v>
      </c>
      <c r="L139" s="122">
        <f>SUM(L137:L138)</f>
        <v>0</v>
      </c>
      <c r="M139" s="122">
        <f>SUM(M137:M138)</f>
        <v>0</v>
      </c>
      <c r="N139" s="122">
        <f>SUM(N137:N138)</f>
        <v>0</v>
      </c>
      <c r="O139" s="122">
        <f>TRUNC(SUM(L139:N139),2)</f>
        <v>0</v>
      </c>
    </row>
    <row r="140" spans="1:15" ht="45" x14ac:dyDescent="0.25">
      <c r="A140" s="90" t="s">
        <v>66</v>
      </c>
      <c r="B140" s="91" t="s">
        <v>1</v>
      </c>
      <c r="C140" s="91" t="s">
        <v>32</v>
      </c>
      <c r="D140" s="91" t="s">
        <v>2</v>
      </c>
      <c r="E140" s="91" t="s">
        <v>62</v>
      </c>
      <c r="F140" s="91" t="s">
        <v>63</v>
      </c>
      <c r="G140" s="91" t="s">
        <v>67</v>
      </c>
      <c r="H140" s="91" t="s">
        <v>68</v>
      </c>
      <c r="I140" s="91"/>
      <c r="J140" s="91"/>
      <c r="K140" s="91" t="s">
        <v>48</v>
      </c>
      <c r="L140" s="91" t="s">
        <v>13</v>
      </c>
      <c r="M140" s="91" t="s">
        <v>39</v>
      </c>
      <c r="N140" s="91" t="s">
        <v>11</v>
      </c>
      <c r="O140" s="91" t="s">
        <v>6</v>
      </c>
    </row>
    <row r="141" spans="1:15" x14ac:dyDescent="0.25">
      <c r="A141" s="76" t="str">
        <f>VLOOKUP(D141,'CCU COMPLEMENTARES'!A:O,5,0)</f>
        <v>REGISTRO DE ESFERA, PVC, SOLDÁVEL, COM VOLANTE, DN  25 MM - FORNECIMENTO E INSTALAÇÃO. AF_08/2021</v>
      </c>
      <c r="B141" s="92" t="s">
        <v>6624</v>
      </c>
      <c r="C141" s="113" t="s">
        <v>69</v>
      </c>
      <c r="D141" s="293" t="s">
        <v>6688</v>
      </c>
      <c r="E141" s="92" t="str">
        <f>VLOOKUP(D141,'CCU COMPLEMENTARES'!A:O,3,0)</f>
        <v>UD</v>
      </c>
      <c r="F141" s="92">
        <f>VLOOKUP(D141,'CCU COMPLEMENTARES'!A:O,12,0)</f>
        <v>29.96</v>
      </c>
      <c r="G141" s="92">
        <f>VLOOKUP(D141,'CCU COMPLEMENTARES'!A:O,13,0)</f>
        <v>5.0199999999999996</v>
      </c>
      <c r="H141" s="92">
        <f>VLOOKUP(D141,'CCU COMPLEMENTARES'!A:O,14,0)</f>
        <v>0</v>
      </c>
      <c r="I141" s="116"/>
      <c r="J141" s="116"/>
      <c r="K141" s="116">
        <v>2</v>
      </c>
      <c r="L141" s="69">
        <f t="shared" ref="L141:L157" si="0">IF(D141="","",TRUNC(F141*K141,2))</f>
        <v>59.92</v>
      </c>
      <c r="M141" s="69">
        <f t="shared" ref="M141:M157" si="1">IF(D141="","",TRUNC(G141*K141,2))</f>
        <v>10.039999999999999</v>
      </c>
      <c r="N141" s="69">
        <f t="shared" ref="N141:N157" si="2">IF(D141="","",TRUNC(H141*K141,2))</f>
        <v>0</v>
      </c>
      <c r="O141" s="69">
        <f>IF(D141="","",L141+M141+N141)</f>
        <v>69.960000000000008</v>
      </c>
    </row>
    <row r="142" spans="1:15" x14ac:dyDescent="0.25">
      <c r="A142" s="76" t="str">
        <f>VLOOKUP(D142,'CCU COMPLEMENTARES'!A:O,5,0)</f>
        <v>REGISTRO DE ESFERA, PVC, SOLDÁVEL, COM VOLANTE, DN  40 MM - FORNECIMENTO E INSTALAÇÃO. AF_08/2021</v>
      </c>
      <c r="B142" s="92" t="s">
        <v>6624</v>
      </c>
      <c r="C142" s="113" t="s">
        <v>69</v>
      </c>
      <c r="D142" s="293" t="s">
        <v>6689</v>
      </c>
      <c r="E142" s="92" t="str">
        <f>VLOOKUP(D142,'CCU COMPLEMENTARES'!A:O,3,0)</f>
        <v>UD</v>
      </c>
      <c r="F142" s="92">
        <f>VLOOKUP(D142,'CCU COMPLEMENTARES'!A:O,12,0)</f>
        <v>63.14</v>
      </c>
      <c r="G142" s="92">
        <f>VLOOKUP(D142,'CCU COMPLEMENTARES'!A:O,13,0)</f>
        <v>7.16</v>
      </c>
      <c r="H142" s="92">
        <f>VLOOKUP(D142,'CCU COMPLEMENTARES'!A:O,14,0)</f>
        <v>0</v>
      </c>
      <c r="I142" s="116"/>
      <c r="J142" s="116"/>
      <c r="K142" s="116">
        <v>1</v>
      </c>
      <c r="L142" s="69">
        <f t="shared" si="0"/>
        <v>63.14</v>
      </c>
      <c r="M142" s="69">
        <f t="shared" si="1"/>
        <v>7.16</v>
      </c>
      <c r="N142" s="69">
        <f t="shared" si="2"/>
        <v>0</v>
      </c>
      <c r="O142" s="69">
        <f t="shared" ref="O142:O157" si="3">IF(D142="","",L142+M142+N142)</f>
        <v>70.3</v>
      </c>
    </row>
    <row r="143" spans="1:15" x14ac:dyDescent="0.25">
      <c r="A143" s="76" t="str">
        <f>VLOOKUP(D143,'CCU COMPLEMENTARES'!A:O,5,0)</f>
        <v>TUBO, PVC, SOLDÁVEL, DN  25 MM, INSTALADO EM RESERVAÇÃO DE ÁGUA DE EDIFICAÇÃO QUE POSSUA RESERVATÓRIO DE FIBRA/FIBROCIMENTO   FORNECIMENTO E INSTALAÇÃO. AF_06/2016</v>
      </c>
      <c r="B143" s="92" t="s">
        <v>6624</v>
      </c>
      <c r="C143" s="113" t="s">
        <v>69</v>
      </c>
      <c r="D143" s="293" t="s">
        <v>6690</v>
      </c>
      <c r="E143" s="92" t="str">
        <f>VLOOKUP(D143,'CCU COMPLEMENTARES'!A:O,3,0)</f>
        <v>UD</v>
      </c>
      <c r="F143" s="92">
        <f>VLOOKUP(D143,'CCU COMPLEMENTARES'!A:O,12,0)</f>
        <v>3.52</v>
      </c>
      <c r="G143" s="92">
        <f>VLOOKUP(D143,'CCU COMPLEMENTARES'!A:O,13,0)</f>
        <v>8.41</v>
      </c>
      <c r="H143" s="92">
        <f>VLOOKUP(D143,'CCU COMPLEMENTARES'!A:O,14,0)</f>
        <v>0</v>
      </c>
      <c r="I143" s="116"/>
      <c r="J143" s="116"/>
      <c r="K143" s="116">
        <v>1.1000000000000001</v>
      </c>
      <c r="L143" s="69">
        <f t="shared" si="0"/>
        <v>3.87</v>
      </c>
      <c r="M143" s="69">
        <f t="shared" si="1"/>
        <v>9.25</v>
      </c>
      <c r="N143" s="69">
        <f t="shared" si="2"/>
        <v>0</v>
      </c>
      <c r="O143" s="69">
        <f t="shared" si="3"/>
        <v>13.120000000000001</v>
      </c>
    </row>
    <row r="144" spans="1:15" x14ac:dyDescent="0.25">
      <c r="A144" s="76" t="str">
        <f>VLOOKUP(D144,'CCU COMPLEMENTARES'!A:O,5,0)</f>
        <v>TUBO, PVC, SOLDÁVEL, DN 32 MM, INSTALADO EM RESERVAÇÃO DE ÁGUA DE EDIFICAÇÃO QUE POSSUA RESERVATÓRIO DE FIBRA/FIBROCIMENTO   FORNECIMENTO E INSTALAÇÃO. AF_06/2016</v>
      </c>
      <c r="B144" s="92" t="s">
        <v>6624</v>
      </c>
      <c r="C144" s="113" t="s">
        <v>69</v>
      </c>
      <c r="D144" s="293" t="s">
        <v>6691</v>
      </c>
      <c r="E144" s="92" t="str">
        <f>VLOOKUP(D144,'CCU COMPLEMENTARES'!A:O,3,0)</f>
        <v>UD</v>
      </c>
      <c r="F144" s="92">
        <f>VLOOKUP(D144,'CCU COMPLEMENTARES'!A:O,12,0)</f>
        <v>7.6</v>
      </c>
      <c r="G144" s="92">
        <f>VLOOKUP(D144,'CCU COMPLEMENTARES'!A:O,13,0)</f>
        <v>8.41</v>
      </c>
      <c r="H144" s="92">
        <f>VLOOKUP(D144,'CCU COMPLEMENTARES'!A:O,14,0)</f>
        <v>0</v>
      </c>
      <c r="I144" s="116"/>
      <c r="J144" s="116"/>
      <c r="K144" s="116">
        <v>1.75</v>
      </c>
      <c r="L144" s="69">
        <f t="shared" si="0"/>
        <v>13.3</v>
      </c>
      <c r="M144" s="69">
        <f t="shared" si="1"/>
        <v>14.71</v>
      </c>
      <c r="N144" s="69">
        <f t="shared" si="2"/>
        <v>0</v>
      </c>
      <c r="O144" s="69">
        <f t="shared" si="3"/>
        <v>28.01</v>
      </c>
    </row>
    <row r="145" spans="1:15" x14ac:dyDescent="0.25">
      <c r="A145" s="76" t="str">
        <f>VLOOKUP(D145,'CCU COMPLEMENTARES'!A:O,5,0)</f>
        <v>TUBO, PVC, SOLDÁVEL, DN 40 MM, INSTALADO EM RESERVAÇÃO DE ÁGUA DE EDIFICAÇÃO QUE POSSUA RESERVATÓRIO DE FIBRA/FIBROCIMENTO   FORNECIMENTO E INSTALAÇÃO. AF_06/2016</v>
      </c>
      <c r="B145" s="92" t="s">
        <v>6624</v>
      </c>
      <c r="C145" s="113" t="s">
        <v>69</v>
      </c>
      <c r="D145" s="293" t="s">
        <v>6692</v>
      </c>
      <c r="E145" s="92" t="str">
        <f>VLOOKUP(D145,'CCU COMPLEMENTARES'!A:O,3,0)</f>
        <v>UD</v>
      </c>
      <c r="F145" s="92">
        <f>VLOOKUP(D145,'CCU COMPLEMENTARES'!A:O,12,0)</f>
        <v>11.77</v>
      </c>
      <c r="G145" s="92">
        <f>VLOOKUP(D145,'CCU COMPLEMENTARES'!A:O,13,0)</f>
        <v>11.96</v>
      </c>
      <c r="H145" s="92">
        <f>VLOOKUP(D145,'CCU COMPLEMENTARES'!A:O,14,0)</f>
        <v>0</v>
      </c>
      <c r="I145" s="116"/>
      <c r="J145" s="116"/>
      <c r="K145" s="116">
        <v>0.2</v>
      </c>
      <c r="L145" s="69">
        <f t="shared" si="0"/>
        <v>2.35</v>
      </c>
      <c r="M145" s="69">
        <f t="shared" si="1"/>
        <v>2.39</v>
      </c>
      <c r="N145" s="69">
        <f t="shared" si="2"/>
        <v>0</v>
      </c>
      <c r="O145" s="69">
        <f t="shared" si="3"/>
        <v>4.74</v>
      </c>
    </row>
    <row r="146" spans="1:15" x14ac:dyDescent="0.25">
      <c r="A146" s="76" t="str">
        <f>VLOOKUP(D146,'CCU COMPLEMENTARES'!A:O,5,0)</f>
        <v>JOELHO 90 GRAUS COM BUCHA DE LATÃO, PVC, SOLDÁVEL, DN  25 MM, X 3/4 INSTALADO EM RESERVAÇÃO DE ÁGUA DE EDIFICAÇÃO QUE POSSUA RESERVATÓRIO DE FIBRA/FIBROCIMENTO   FORNECIMENTO E INSTALAÇÃO. AF_06/2016</v>
      </c>
      <c r="B146" s="92" t="s">
        <v>6624</v>
      </c>
      <c r="C146" s="113" t="s">
        <v>69</v>
      </c>
      <c r="D146" s="293" t="s">
        <v>6693</v>
      </c>
      <c r="E146" s="92" t="str">
        <f>VLOOKUP(D146,'CCU COMPLEMENTARES'!A:O,3,0)</f>
        <v>UD</v>
      </c>
      <c r="F146" s="92">
        <f>VLOOKUP(D146,'CCU COMPLEMENTARES'!A:O,12,0)</f>
        <v>3.73</v>
      </c>
      <c r="G146" s="92">
        <f>VLOOKUP(D146,'CCU COMPLEMENTARES'!A:O,13,0)</f>
        <v>7.59</v>
      </c>
      <c r="H146" s="92">
        <f>VLOOKUP(D146,'CCU COMPLEMENTARES'!A:O,14,0)</f>
        <v>0</v>
      </c>
      <c r="I146" s="116"/>
      <c r="J146" s="116"/>
      <c r="K146" s="116">
        <v>1</v>
      </c>
      <c r="L146" s="69">
        <f t="shared" si="0"/>
        <v>3.73</v>
      </c>
      <c r="M146" s="69">
        <f t="shared" si="1"/>
        <v>7.59</v>
      </c>
      <c r="N146" s="69">
        <f t="shared" si="2"/>
        <v>0</v>
      </c>
      <c r="O146" s="69">
        <f t="shared" si="3"/>
        <v>11.32</v>
      </c>
    </row>
    <row r="147" spans="1:15" x14ac:dyDescent="0.25">
      <c r="A147" s="76" t="str">
        <f>VLOOKUP(D147,'CCU COMPLEMENTARES'!A:O,5,0)</f>
        <v>JOELHO 90 GRAUS, PVC, SOLDÁVEL, DN 32 MM INSTALADO EM RESERVAÇÃO DE ÁGUA DE EDIFICAÇÃO QUE POSSUA RESERVATÓRIO DE FIBRA/FIBROCIMENTO   FORNECIMENTO E INSTALAÇÃO. AF_06/2016</v>
      </c>
      <c r="B147" s="92" t="s">
        <v>6624</v>
      </c>
      <c r="C147" s="113" t="s">
        <v>69</v>
      </c>
      <c r="D147" s="293" t="s">
        <v>6694</v>
      </c>
      <c r="E147" s="92" t="str">
        <f>VLOOKUP(D147,'CCU COMPLEMENTARES'!A:O,3,0)</f>
        <v>UD</v>
      </c>
      <c r="F147" s="92">
        <f>VLOOKUP(D147,'CCU COMPLEMENTARES'!A:O,12,0)</f>
        <v>3.73</v>
      </c>
      <c r="G147" s="92">
        <f>VLOOKUP(D147,'CCU COMPLEMENTARES'!A:O,13,0)</f>
        <v>7.59</v>
      </c>
      <c r="H147" s="92">
        <f>VLOOKUP(D147,'CCU COMPLEMENTARES'!A:O,14,0)</f>
        <v>0</v>
      </c>
      <c r="I147" s="116"/>
      <c r="J147" s="116"/>
      <c r="K147" s="116">
        <v>2</v>
      </c>
      <c r="L147" s="69">
        <f t="shared" si="0"/>
        <v>7.46</v>
      </c>
      <c r="M147" s="69">
        <f t="shared" si="1"/>
        <v>15.18</v>
      </c>
      <c r="N147" s="69">
        <f t="shared" si="2"/>
        <v>0</v>
      </c>
      <c r="O147" s="69">
        <f t="shared" si="3"/>
        <v>22.64</v>
      </c>
    </row>
    <row r="148" spans="1:15" ht="15.75" customHeight="1" x14ac:dyDescent="0.25">
      <c r="A148" s="76" t="str">
        <f>VLOOKUP(D148,'CCU COMPLEMENTARES'!A:O,5,0)</f>
        <v>TÊ, PVC, SOLDÁVEL, DN 32 MM INSTALADO EM RESERVAÇÃO DE ÁGUA DE EDIFICAÇÃO QUE POSSUA RESERVATÓRIO DE FIBRA/FIBROCIMENTO   FORNECIMENTO E INSTALAÇÃO. AF_06/2016</v>
      </c>
      <c r="B148" s="92" t="s">
        <v>6624</v>
      </c>
      <c r="C148" s="113" t="s">
        <v>69</v>
      </c>
      <c r="D148" s="293" t="s">
        <v>6695</v>
      </c>
      <c r="E148" s="92" t="str">
        <f>VLOOKUP(D148,'CCU COMPLEMENTARES'!A:O,3,0)</f>
        <v>UD</v>
      </c>
      <c r="F148" s="92">
        <f>VLOOKUP(D148,'CCU COMPLEMENTARES'!A:O,12,0)</f>
        <v>5.64</v>
      </c>
      <c r="G148" s="92">
        <f>VLOOKUP(D148,'CCU COMPLEMENTARES'!A:O,13,0)</f>
        <v>10.050000000000001</v>
      </c>
      <c r="H148" s="92">
        <f>VLOOKUP(D148,'CCU COMPLEMENTARES'!A:O,14,0)</f>
        <v>0</v>
      </c>
      <c r="I148" s="116"/>
      <c r="J148" s="116"/>
      <c r="K148" s="116">
        <v>1</v>
      </c>
      <c r="L148" s="69">
        <f t="shared" si="0"/>
        <v>5.64</v>
      </c>
      <c r="M148" s="69">
        <f t="shared" si="1"/>
        <v>10.050000000000001</v>
      </c>
      <c r="N148" s="69">
        <f t="shared" si="2"/>
        <v>0</v>
      </c>
      <c r="O148" s="69">
        <f t="shared" si="3"/>
        <v>15.690000000000001</v>
      </c>
    </row>
    <row r="149" spans="1:15" x14ac:dyDescent="0.25">
      <c r="A149" s="76" t="str">
        <f>VLOOKUP(D149,'CCU COMPLEMENTARES'!A:O,5,0)</f>
        <v>TÊ, PVC, SOLDÁVEL, DN 40 MM INSTALADO EM RESERVAÇÃO DE ÁGUA DE EDIFICAÇÃO QUE POSSUA RESERVATÓRIO DE FIBRA/FIBROCIMENTO   FORNECIMENTO E INSTALAÇÃO. AF_06/2016</v>
      </c>
      <c r="B149" s="92" t="s">
        <v>6624</v>
      </c>
      <c r="C149" s="113" t="s">
        <v>69</v>
      </c>
      <c r="D149" s="293" t="s">
        <v>6696</v>
      </c>
      <c r="E149" s="92" t="str">
        <f>VLOOKUP(D149,'CCU COMPLEMENTARES'!A:O,3,0)</f>
        <v>UD</v>
      </c>
      <c r="F149" s="92">
        <f>VLOOKUP(D149,'CCU COMPLEMENTARES'!A:O,12,0)</f>
        <v>12.26</v>
      </c>
      <c r="G149" s="92">
        <f>VLOOKUP(D149,'CCU COMPLEMENTARES'!A:O,13,0)</f>
        <v>14.36</v>
      </c>
      <c r="H149" s="92">
        <f>VLOOKUP(D149,'CCU COMPLEMENTARES'!A:O,14,0)</f>
        <v>0</v>
      </c>
      <c r="I149" s="116"/>
      <c r="J149" s="116"/>
      <c r="K149" s="116">
        <v>1</v>
      </c>
      <c r="L149" s="69">
        <f t="shared" si="0"/>
        <v>12.26</v>
      </c>
      <c r="M149" s="69">
        <f t="shared" si="1"/>
        <v>14.36</v>
      </c>
      <c r="N149" s="69">
        <f t="shared" si="2"/>
        <v>0</v>
      </c>
      <c r="O149" s="69">
        <f t="shared" si="3"/>
        <v>26.619999999999997</v>
      </c>
    </row>
    <row r="150" spans="1:15" x14ac:dyDescent="0.25">
      <c r="A150" s="76" t="str">
        <f>VLOOKUP(D150,'CCU COMPLEMENTARES'!A:O,5,0)</f>
        <v>ADAPTADOR COM FLANGE E ANEL DE VEDAÇÃO, PVC, SOLDÁVEL, DN  25 MM X 3/4 , INSTALADO EM RESERVAÇÃO DE ÁGUA DE EDIFICAÇÃO QUE POSSUA RESERVATÓRIO DE FIBRA/FIBROCIMENTO   FORNECIMENTO E INSTALAÇÃO. AF_06/2016</v>
      </c>
      <c r="B150" s="92" t="s">
        <v>6624</v>
      </c>
      <c r="C150" s="113" t="s">
        <v>69</v>
      </c>
      <c r="D150" s="293" t="s">
        <v>6697</v>
      </c>
      <c r="E150" s="92" t="str">
        <f>VLOOKUP(D150,'CCU COMPLEMENTARES'!A:O,3,0)</f>
        <v>UD</v>
      </c>
      <c r="F150" s="92">
        <f>VLOOKUP(D150,'CCU COMPLEMENTARES'!A:O,12,0)</f>
        <v>12.01</v>
      </c>
      <c r="G150" s="92">
        <f>VLOOKUP(D150,'CCU COMPLEMENTARES'!A:O,13,0)</f>
        <v>8.6</v>
      </c>
      <c r="H150" s="92">
        <f>VLOOKUP(D150,'CCU COMPLEMENTARES'!A:O,14,0)</f>
        <v>0</v>
      </c>
      <c r="I150" s="116"/>
      <c r="J150" s="116"/>
      <c r="K150" s="116">
        <v>2</v>
      </c>
      <c r="L150" s="69">
        <f t="shared" si="0"/>
        <v>24.02</v>
      </c>
      <c r="M150" s="69">
        <f t="shared" si="1"/>
        <v>17.2</v>
      </c>
      <c r="N150" s="69">
        <f t="shared" si="2"/>
        <v>0</v>
      </c>
      <c r="O150" s="69">
        <f t="shared" si="3"/>
        <v>41.22</v>
      </c>
    </row>
    <row r="151" spans="1:15" x14ac:dyDescent="0.25">
      <c r="A151" s="76" t="str">
        <f>VLOOKUP(D151,'CCU COMPLEMENTARES'!A:O,5,0)</f>
        <v>ADAPTADOR COM FLANGE E ANEL DE VEDAÇÃO, PVC, SOLDÁVEL, DN 32 MM X 1 , INSTALADO EM RESERVAÇÃO DE ÁGUA DE EDIFICAÇÃO QUE POSSUA RESERVATÓRIO DE FIBRA/FIBROCIMENTO   FORNECIMENTO E INSTALAÇÃO. AF_06/2016</v>
      </c>
      <c r="B151" s="92" t="s">
        <v>6624</v>
      </c>
      <c r="C151" s="113" t="s">
        <v>69</v>
      </c>
      <c r="D151" s="293" t="s">
        <v>6698</v>
      </c>
      <c r="E151" s="92" t="str">
        <f>VLOOKUP(D151,'CCU COMPLEMENTARES'!A:O,3,0)</f>
        <v>UD</v>
      </c>
      <c r="F151" s="92">
        <f>VLOOKUP(D151,'CCU COMPLEMENTARES'!A:O,12,0)</f>
        <v>17.059999999999999</v>
      </c>
      <c r="G151" s="92">
        <f>VLOOKUP(D151,'CCU COMPLEMENTARES'!A:O,13,0)</f>
        <v>8.6</v>
      </c>
      <c r="H151" s="92">
        <f>VLOOKUP(D151,'CCU COMPLEMENTARES'!A:O,14,0)</f>
        <v>0</v>
      </c>
      <c r="I151" s="116"/>
      <c r="J151" s="116"/>
      <c r="K151" s="116">
        <v>1</v>
      </c>
      <c r="L151" s="69">
        <f t="shared" si="0"/>
        <v>17.059999999999999</v>
      </c>
      <c r="M151" s="69">
        <f t="shared" si="1"/>
        <v>8.6</v>
      </c>
      <c r="N151" s="69">
        <f t="shared" si="2"/>
        <v>0</v>
      </c>
      <c r="O151" s="69">
        <f t="shared" si="3"/>
        <v>25.659999999999997</v>
      </c>
    </row>
    <row r="152" spans="1:15" x14ac:dyDescent="0.25">
      <c r="A152" s="76" t="str">
        <f>VLOOKUP(D152,'CCU COMPLEMENTARES'!A:O,5,0)</f>
        <v>ADAPTADOR COM FLANGE E ANEL DE VEDAÇÃO, PVC, SOLDÁVEL, DN 40 MM X 1 1/4 , INSTALADO EM RESERVAÇÃO DE ÁGUA DE EDIFICAÇÃO QUE POSSUA RESERVATÓRIO DE FIBRA/FIBROCIMENTO   FORNECIMENTO E INSTALAÇÃO. AF_06/2016</v>
      </c>
      <c r="B152" s="92" t="s">
        <v>6624</v>
      </c>
      <c r="C152" s="113" t="s">
        <v>69</v>
      </c>
      <c r="D152" s="293" t="s">
        <v>6699</v>
      </c>
      <c r="E152" s="92" t="str">
        <f>VLOOKUP(D152,'CCU COMPLEMENTARES'!A:O,3,0)</f>
        <v>UD</v>
      </c>
      <c r="F152" s="92">
        <f>VLOOKUP(D152,'CCU COMPLEMENTARES'!A:O,12,0)</f>
        <v>24.56</v>
      </c>
      <c r="G152" s="92">
        <f>VLOOKUP(D152,'CCU COMPLEMENTARES'!A:O,13,0)</f>
        <v>8.6</v>
      </c>
      <c r="H152" s="92">
        <f>VLOOKUP(D152,'CCU COMPLEMENTARES'!A:O,14,0)</f>
        <v>0</v>
      </c>
      <c r="I152" s="116"/>
      <c r="J152" s="116"/>
      <c r="K152" s="116">
        <v>1</v>
      </c>
      <c r="L152" s="69">
        <f t="shared" si="0"/>
        <v>24.56</v>
      </c>
      <c r="M152" s="69">
        <f t="shared" si="1"/>
        <v>8.6</v>
      </c>
      <c r="N152" s="69">
        <f t="shared" si="2"/>
        <v>0</v>
      </c>
      <c r="O152" s="69">
        <f t="shared" si="3"/>
        <v>33.159999999999997</v>
      </c>
    </row>
    <row r="153" spans="1:15" x14ac:dyDescent="0.25">
      <c r="A153" s="76" t="str">
        <f>VLOOKUP(D153,'CCU COMPLEMENTARES'!A:O,5,0)</f>
        <v>TORNEIRA DE BOIA PARA CAIXA D'ÁGUA, ROSCÁVEL, 1" - FORNECIMENTO E INSTALAÇÃO. AF_08/2021</v>
      </c>
      <c r="B153" s="92" t="s">
        <v>6624</v>
      </c>
      <c r="C153" s="113" t="s">
        <v>69</v>
      </c>
      <c r="D153" s="293" t="s">
        <v>6700</v>
      </c>
      <c r="E153" s="92" t="str">
        <f>VLOOKUP(D153,'CCU COMPLEMENTARES'!A:O,3,0)</f>
        <v>UD</v>
      </c>
      <c r="F153" s="92">
        <f>VLOOKUP(D153,'CCU COMPLEMENTARES'!A:O,12,0)</f>
        <v>77.260000000000005</v>
      </c>
      <c r="G153" s="92">
        <f>VLOOKUP(D153,'CCU COMPLEMENTARES'!A:O,13,0)</f>
        <v>16.22</v>
      </c>
      <c r="H153" s="92">
        <f>VLOOKUP(D153,'CCU COMPLEMENTARES'!A:O,14,0)</f>
        <v>0</v>
      </c>
      <c r="I153" s="116"/>
      <c r="J153" s="116"/>
      <c r="K153" s="116">
        <v>1</v>
      </c>
      <c r="L153" s="69">
        <f t="shared" si="0"/>
        <v>77.260000000000005</v>
      </c>
      <c r="M153" s="69">
        <f t="shared" si="1"/>
        <v>16.22</v>
      </c>
      <c r="N153" s="69">
        <f t="shared" si="2"/>
        <v>0</v>
      </c>
      <c r="O153" s="69">
        <f t="shared" si="3"/>
        <v>93.48</v>
      </c>
    </row>
    <row r="154" spans="1:15" x14ac:dyDescent="0.25">
      <c r="A154" s="76" t="str">
        <f>VLOOKUP(D154,'CCU COMPLEMENTARES'!A:O,5,0)</f>
        <v>FURO EM CAIXA D'ÁGUA COM ESPESSURA DE 6 ATÉ 8 MM E DIÂMETRO DE 25 MM. AF_06/2021</v>
      </c>
      <c r="B154" s="92" t="s">
        <v>6624</v>
      </c>
      <c r="C154" s="113" t="s">
        <v>69</v>
      </c>
      <c r="D154" s="293" t="s">
        <v>6702</v>
      </c>
      <c r="E154" s="92" t="str">
        <f>VLOOKUP(D154,'CCU COMPLEMENTARES'!A:O,3,0)</f>
        <v>UD</v>
      </c>
      <c r="F154" s="92">
        <f>VLOOKUP(D154,'CCU COMPLEMENTARES'!A:O,12,0)</f>
        <v>0</v>
      </c>
      <c r="G154" s="92">
        <f>VLOOKUP(D154,'CCU COMPLEMENTARES'!A:O,13,0)</f>
        <v>7.39</v>
      </c>
      <c r="H154" s="92">
        <f>VLOOKUP(D154,'CCU COMPLEMENTARES'!A:O,14,0)</f>
        <v>0</v>
      </c>
      <c r="I154" s="116"/>
      <c r="J154" s="116"/>
      <c r="K154" s="116">
        <v>2</v>
      </c>
      <c r="L154" s="69">
        <f t="shared" si="0"/>
        <v>0</v>
      </c>
      <c r="M154" s="69">
        <f t="shared" si="1"/>
        <v>14.78</v>
      </c>
      <c r="N154" s="69">
        <f t="shared" si="2"/>
        <v>0</v>
      </c>
      <c r="O154" s="69">
        <f t="shared" si="3"/>
        <v>14.78</v>
      </c>
    </row>
    <row r="155" spans="1:15" x14ac:dyDescent="0.25">
      <c r="A155" s="76" t="str">
        <f>VLOOKUP(D155,'CCU COMPLEMENTARES'!A:O,5,0)</f>
        <v>FURO EM CAIXA D'ÁGUA COM ESPESSURA DE 2 ATÉ 5 MM E DIÂMETRO DE 32 MM. AF_06/2021</v>
      </c>
      <c r="B155" s="92" t="s">
        <v>6624</v>
      </c>
      <c r="C155" s="113" t="s">
        <v>69</v>
      </c>
      <c r="D155" s="293" t="s">
        <v>6703</v>
      </c>
      <c r="E155" s="92" t="str">
        <f>VLOOKUP(D155,'CCU COMPLEMENTARES'!A:O,3,0)</f>
        <v>UD</v>
      </c>
      <c r="F155" s="92">
        <f>VLOOKUP(D155,'CCU COMPLEMENTARES'!A:O,12,0)</f>
        <v>0</v>
      </c>
      <c r="G155" s="92">
        <f>VLOOKUP(D155,'CCU COMPLEMENTARES'!A:O,13,0)</f>
        <v>6.11</v>
      </c>
      <c r="H155" s="92">
        <f>VLOOKUP(D155,'CCU COMPLEMENTARES'!A:O,14,0)</f>
        <v>0</v>
      </c>
      <c r="I155" s="116"/>
      <c r="J155" s="116"/>
      <c r="K155" s="116">
        <v>1</v>
      </c>
      <c r="L155" s="69">
        <f t="shared" si="0"/>
        <v>0</v>
      </c>
      <c r="M155" s="69">
        <f t="shared" si="1"/>
        <v>6.11</v>
      </c>
      <c r="N155" s="69">
        <f t="shared" si="2"/>
        <v>0</v>
      </c>
      <c r="O155" s="69">
        <f t="shared" si="3"/>
        <v>6.11</v>
      </c>
    </row>
    <row r="156" spans="1:15" x14ac:dyDescent="0.25">
      <c r="A156" s="76" t="str">
        <f>VLOOKUP(D156,'CCU COMPLEMENTARES'!A:O,5,0)</f>
        <v>FURO EM CAIXA D'ÁGUA COM ESPESSURA DE 2 ATÉ 5 MM E DIÂMETRO DE 40 MM. AF_06/2021</v>
      </c>
      <c r="B156" s="92" t="s">
        <v>6624</v>
      </c>
      <c r="C156" s="113" t="s">
        <v>69</v>
      </c>
      <c r="D156" s="293" t="s">
        <v>6704</v>
      </c>
      <c r="E156" s="92" t="str">
        <f>VLOOKUP(D156,'CCU COMPLEMENTARES'!A:O,3,0)</f>
        <v>UD</v>
      </c>
      <c r="F156" s="92">
        <f>VLOOKUP(D156,'CCU COMPLEMENTARES'!A:O,12,0)</f>
        <v>0</v>
      </c>
      <c r="G156" s="92">
        <f>VLOOKUP(D156,'CCU COMPLEMENTARES'!A:O,13,0)</f>
        <v>6.91</v>
      </c>
      <c r="H156" s="92">
        <f>VLOOKUP(D156,'CCU COMPLEMENTARES'!A:O,14,0)</f>
        <v>0</v>
      </c>
      <c r="I156" s="116"/>
      <c r="J156" s="116"/>
      <c r="K156" s="116">
        <v>1</v>
      </c>
      <c r="L156" s="69">
        <f t="shared" si="0"/>
        <v>0</v>
      </c>
      <c r="M156" s="69">
        <f t="shared" si="1"/>
        <v>6.91</v>
      </c>
      <c r="N156" s="69">
        <f t="shared" si="2"/>
        <v>0</v>
      </c>
      <c r="O156" s="69">
        <f t="shared" si="3"/>
        <v>6.91</v>
      </c>
    </row>
    <row r="157" spans="1:15" x14ac:dyDescent="0.25">
      <c r="A157" s="76" t="str">
        <f>VLOOKUP(D157,'CCU COMPLEMENTARES'!A:O,5,0)</f>
        <v>CAIXA D´ÁGUA EM POLIETILENO, 500 LITROS - FORNECIMENTO E INSTALAÇÃO.</v>
      </c>
      <c r="B157" s="92" t="s">
        <v>6624</v>
      </c>
      <c r="C157" s="113" t="s">
        <v>69</v>
      </c>
      <c r="D157" s="293" t="s">
        <v>6705</v>
      </c>
      <c r="E157" s="92" t="str">
        <f>VLOOKUP(D157,'CCU COMPLEMENTARES'!A:O,3,0)</f>
        <v>UD</v>
      </c>
      <c r="F157" s="92">
        <f>VLOOKUP(D157,'CCU COMPLEMENTARES'!A:O,12,0)</f>
        <v>499.05</v>
      </c>
      <c r="G157" s="92">
        <f>VLOOKUP(D157,'CCU COMPLEMENTARES'!A:O,13,0)</f>
        <v>16.989999999999998</v>
      </c>
      <c r="H157" s="92">
        <f>VLOOKUP(D157,'CCU COMPLEMENTARES'!A:O,14,0)</f>
        <v>0</v>
      </c>
      <c r="I157" s="116"/>
      <c r="J157" s="116"/>
      <c r="K157" s="116">
        <v>1</v>
      </c>
      <c r="L157" s="69">
        <f t="shared" si="0"/>
        <v>499.05</v>
      </c>
      <c r="M157" s="69">
        <f t="shared" si="1"/>
        <v>16.989999999999998</v>
      </c>
      <c r="N157" s="69">
        <f t="shared" si="2"/>
        <v>0</v>
      </c>
      <c r="O157" s="69">
        <f t="shared" si="3"/>
        <v>516.04</v>
      </c>
    </row>
    <row r="158" spans="1:15" x14ac:dyDescent="0.25">
      <c r="A158" s="119"/>
      <c r="B158" s="120"/>
      <c r="C158" s="120"/>
      <c r="D158" s="120"/>
      <c r="E158" s="120"/>
      <c r="F158" s="120"/>
      <c r="G158" s="120"/>
      <c r="H158" s="120"/>
      <c r="I158" s="120"/>
      <c r="J158" s="120"/>
      <c r="K158" s="121" t="s">
        <v>70</v>
      </c>
      <c r="L158" s="122">
        <f>SUM(L141:L157)</f>
        <v>813.62</v>
      </c>
      <c r="M158" s="122">
        <f>SUM(M141:M157)</f>
        <v>186.14</v>
      </c>
      <c r="N158" s="122">
        <f>SUM(N141:N157)</f>
        <v>0</v>
      </c>
      <c r="O158" s="122">
        <f>TRUNC(SUM(L158:N158),2)</f>
        <v>999.76</v>
      </c>
    </row>
    <row r="159" spans="1:15" x14ac:dyDescent="0.25">
      <c r="A159" s="90" t="s">
        <v>71</v>
      </c>
      <c r="B159" s="91" t="s">
        <v>1</v>
      </c>
      <c r="C159" s="91" t="s">
        <v>32</v>
      </c>
      <c r="D159" s="91" t="s">
        <v>2</v>
      </c>
      <c r="E159" s="91" t="s">
        <v>62</v>
      </c>
      <c r="F159" s="91" t="s">
        <v>72</v>
      </c>
      <c r="G159" s="91" t="s">
        <v>73</v>
      </c>
      <c r="H159" s="91"/>
      <c r="I159" s="91" t="s">
        <v>74</v>
      </c>
      <c r="J159" s="91"/>
      <c r="K159" s="91"/>
      <c r="L159" s="91" t="s">
        <v>75</v>
      </c>
      <c r="M159" s="91" t="s">
        <v>56</v>
      </c>
      <c r="N159" s="91" t="s">
        <v>48</v>
      </c>
      <c r="O159" s="91" t="s">
        <v>6</v>
      </c>
    </row>
    <row r="160" spans="1:15" x14ac:dyDescent="0.25">
      <c r="A160" s="90"/>
      <c r="B160" s="91"/>
      <c r="C160" s="91"/>
      <c r="D160" s="91"/>
      <c r="E160" s="91"/>
      <c r="F160" s="91"/>
      <c r="G160" s="91" t="s">
        <v>76</v>
      </c>
      <c r="H160" s="91" t="s">
        <v>77</v>
      </c>
      <c r="I160" s="91" t="s">
        <v>76</v>
      </c>
      <c r="J160" s="91"/>
      <c r="K160" s="91" t="s">
        <v>77</v>
      </c>
      <c r="L160" s="91" t="s">
        <v>76</v>
      </c>
      <c r="M160" s="91"/>
      <c r="N160" s="91"/>
      <c r="O160" s="91"/>
    </row>
    <row r="161" spans="1:16" x14ac:dyDescent="0.25">
      <c r="A161" s="77"/>
      <c r="B161" s="92"/>
      <c r="C161" s="92"/>
      <c r="D161" s="92"/>
      <c r="E161" s="92"/>
      <c r="F161" s="107"/>
      <c r="G161" s="107"/>
      <c r="H161" s="69"/>
      <c r="I161" s="116"/>
      <c r="J161" s="116"/>
      <c r="K161" s="69"/>
      <c r="L161" s="116"/>
      <c r="M161" s="116"/>
      <c r="N161" s="69"/>
      <c r="O161" s="69"/>
    </row>
    <row r="162" spans="1:16" x14ac:dyDescent="0.25">
      <c r="A162" s="119"/>
      <c r="B162" s="120"/>
      <c r="C162" s="120"/>
      <c r="D162" s="120"/>
      <c r="E162" s="120"/>
      <c r="F162" s="120"/>
      <c r="G162" s="120"/>
      <c r="H162" s="120"/>
      <c r="I162" s="120"/>
      <c r="J162" s="120"/>
      <c r="K162" s="121" t="s">
        <v>80</v>
      </c>
      <c r="L162" s="122"/>
      <c r="M162" s="122"/>
      <c r="N162" s="122">
        <f>O162</f>
        <v>0</v>
      </c>
      <c r="O162" s="122">
        <f>SUM(O161:O161)</f>
        <v>0</v>
      </c>
    </row>
    <row r="163" spans="1:16" ht="38.25" customHeight="1" x14ac:dyDescent="0.25">
      <c r="A163" s="469" t="str">
        <f>E164</f>
        <v>RAMAL DE DISTRIBUIÇÃO DE ÁGUA FRIA</v>
      </c>
      <c r="B163" s="470"/>
      <c r="C163" s="470"/>
      <c r="D163" s="470"/>
      <c r="E163" s="470"/>
      <c r="F163" s="470"/>
      <c r="G163" s="470"/>
      <c r="H163" s="470"/>
      <c r="I163" s="470"/>
      <c r="J163" s="470"/>
      <c r="K163" s="471"/>
      <c r="L163" s="84" t="s">
        <v>26</v>
      </c>
      <c r="M163" s="84" t="s">
        <v>27</v>
      </c>
      <c r="N163" s="84" t="s">
        <v>28</v>
      </c>
      <c r="O163" s="85" t="s">
        <v>29</v>
      </c>
    </row>
    <row r="164" spans="1:16" x14ac:dyDescent="0.25">
      <c r="A164" s="84" t="s">
        <v>25166</v>
      </c>
      <c r="B164" s="84" t="s">
        <v>30</v>
      </c>
      <c r="C164" s="84" t="s">
        <v>740</v>
      </c>
      <c r="D164" s="86" t="s">
        <v>1356</v>
      </c>
      <c r="E164" s="87" t="s">
        <v>25286</v>
      </c>
      <c r="F164" s="87"/>
      <c r="G164" s="87"/>
      <c r="H164" s="87"/>
      <c r="I164" s="87"/>
      <c r="J164" s="87"/>
      <c r="K164" s="88"/>
      <c r="L164" s="89">
        <f>TRUNC(L178+L182+L186+L190,2)</f>
        <v>297.98</v>
      </c>
      <c r="M164" s="89">
        <f>TRUNC(M178+M182+M186+M190,2)</f>
        <v>66.89</v>
      </c>
      <c r="N164" s="89">
        <f>TRUNC(N178+N182+N186+N190,2)</f>
        <v>0</v>
      </c>
      <c r="O164" s="89">
        <f>TRUNC(O178+O182+O186+O190,2)</f>
        <v>364.87</v>
      </c>
      <c r="P164" s="87"/>
    </row>
    <row r="165" spans="1:16" ht="45" x14ac:dyDescent="0.25">
      <c r="A165" s="90" t="s">
        <v>31</v>
      </c>
      <c r="B165" s="91" t="s">
        <v>1</v>
      </c>
      <c r="C165" s="91" t="s">
        <v>32</v>
      </c>
      <c r="D165" s="91" t="s">
        <v>2</v>
      </c>
      <c r="E165" s="91" t="s">
        <v>33</v>
      </c>
      <c r="F165" s="91" t="s">
        <v>34</v>
      </c>
      <c r="G165" s="91" t="s">
        <v>35</v>
      </c>
      <c r="H165" s="91" t="s">
        <v>36</v>
      </c>
      <c r="I165" s="91" t="s">
        <v>37</v>
      </c>
      <c r="J165" s="91" t="s">
        <v>38</v>
      </c>
      <c r="K165" s="91"/>
      <c r="L165" s="91" t="s">
        <v>13</v>
      </c>
      <c r="M165" s="91" t="s">
        <v>39</v>
      </c>
      <c r="N165" s="91" t="s">
        <v>11</v>
      </c>
      <c r="O165" s="91" t="s">
        <v>40</v>
      </c>
    </row>
    <row r="166" spans="1:16" x14ac:dyDescent="0.25">
      <c r="A166" s="77"/>
      <c r="B166" s="113"/>
      <c r="C166" s="113"/>
      <c r="D166" s="113"/>
      <c r="E166" s="116"/>
      <c r="F166" s="117"/>
      <c r="G166" s="116"/>
      <c r="H166" s="69"/>
      <c r="I166" s="69"/>
      <c r="J166" s="69"/>
      <c r="K166" s="69"/>
      <c r="L166" s="69" t="str">
        <f>IF(D166="","",TRUNC(F166*H166,2))</f>
        <v/>
      </c>
      <c r="M166" s="69" t="str">
        <f>IF(D166="","",TRUNC(G166*K166,2))</f>
        <v/>
      </c>
      <c r="N166" s="69"/>
      <c r="O166" s="69"/>
    </row>
    <row r="167" spans="1:16" x14ac:dyDescent="0.25">
      <c r="A167" s="119"/>
      <c r="B167" s="120"/>
      <c r="C167" s="120"/>
      <c r="D167" s="120"/>
      <c r="E167" s="120"/>
      <c r="F167" s="120"/>
      <c r="G167" s="120"/>
      <c r="H167" s="120"/>
      <c r="I167" s="120"/>
      <c r="J167" s="120"/>
      <c r="K167" s="121" t="s">
        <v>43</v>
      </c>
      <c r="L167" s="122">
        <f>SUM(L166:L166)</f>
        <v>0</v>
      </c>
      <c r="M167" s="122">
        <f>SUM(M166:M166)</f>
        <v>0</v>
      </c>
      <c r="N167" s="122">
        <f>SUM(N166:N166)</f>
        <v>0</v>
      </c>
      <c r="O167" s="122">
        <f>SUM(O166:O166)</f>
        <v>0</v>
      </c>
    </row>
    <row r="168" spans="1:16" ht="30" x14ac:dyDescent="0.25">
      <c r="A168" s="90" t="s">
        <v>44</v>
      </c>
      <c r="B168" s="91" t="s">
        <v>1</v>
      </c>
      <c r="C168" s="91" t="s">
        <v>32</v>
      </c>
      <c r="D168" s="91" t="s">
        <v>2</v>
      </c>
      <c r="E168" s="91" t="s">
        <v>45</v>
      </c>
      <c r="F168" s="91" t="s">
        <v>46</v>
      </c>
      <c r="G168" s="91" t="s">
        <v>47</v>
      </c>
      <c r="H168" s="91" t="s">
        <v>48</v>
      </c>
      <c r="I168" s="91"/>
      <c r="J168" s="91"/>
      <c r="K168" s="91"/>
      <c r="L168" s="91" t="s">
        <v>13</v>
      </c>
      <c r="M168" s="91" t="s">
        <v>39</v>
      </c>
      <c r="N168" s="91" t="s">
        <v>11</v>
      </c>
      <c r="O168" s="91" t="s">
        <v>40</v>
      </c>
    </row>
    <row r="169" spans="1:16" x14ac:dyDescent="0.25">
      <c r="A169" s="77" t="str">
        <f>IF(D169="","",VLOOKUP(D169,'CUSTOS DER - MÃO DE OBRA'!A:D,2,0))</f>
        <v/>
      </c>
      <c r="B169" s="113" t="s">
        <v>41</v>
      </c>
      <c r="C169" s="113" t="s">
        <v>6652</v>
      </c>
      <c r="D169" s="113"/>
      <c r="E169" s="69"/>
      <c r="F169" s="123"/>
      <c r="G169" s="124"/>
      <c r="H169" s="116"/>
      <c r="I169" s="116"/>
      <c r="J169" s="116"/>
      <c r="K169" s="113"/>
      <c r="L169" s="113"/>
      <c r="M169" s="125" t="str">
        <f>IF(D169="","",TRUNC(H169*G169,2))</f>
        <v/>
      </c>
      <c r="N169" s="113"/>
      <c r="O169" s="95" t="str">
        <f>IF(D169="","",L169+M169)</f>
        <v/>
      </c>
    </row>
    <row r="170" spans="1:16" x14ac:dyDescent="0.25">
      <c r="A170" s="77"/>
      <c r="B170" s="113" t="s">
        <v>24</v>
      </c>
      <c r="C170" s="113" t="s">
        <v>6652</v>
      </c>
      <c r="D170" s="113"/>
      <c r="E170" s="116"/>
      <c r="F170" s="123"/>
      <c r="G170" s="124"/>
      <c r="H170" s="116"/>
      <c r="I170" s="69"/>
      <c r="J170" s="69"/>
      <c r="K170" s="69"/>
      <c r="L170" s="113"/>
      <c r="M170" s="125" t="str">
        <f>IF(D170="","",TRUNC(H170*G170,2))</f>
        <v/>
      </c>
      <c r="N170" s="113"/>
      <c r="O170" s="95" t="str">
        <f>IF(D170="","",L170+M170)</f>
        <v/>
      </c>
    </row>
    <row r="171" spans="1:16" x14ac:dyDescent="0.25">
      <c r="A171" s="127"/>
      <c r="B171" s="128"/>
      <c r="C171" s="128"/>
      <c r="D171" s="128"/>
      <c r="E171" s="128"/>
      <c r="F171" s="128"/>
      <c r="G171" s="128"/>
      <c r="H171" s="128"/>
      <c r="I171" s="128"/>
      <c r="J171" s="128"/>
      <c r="K171" s="121" t="s">
        <v>50</v>
      </c>
      <c r="L171" s="122">
        <f>SUM(L169:L170)</f>
        <v>0</v>
      </c>
      <c r="M171" s="122">
        <f>SUM(M169:M170)</f>
        <v>0</v>
      </c>
      <c r="N171" s="122">
        <f>SUM(N169:N170)</f>
        <v>0</v>
      </c>
      <c r="O171" s="122">
        <f>SUM(O169:O170)</f>
        <v>0</v>
      </c>
    </row>
    <row r="172" spans="1:16" x14ac:dyDescent="0.25">
      <c r="A172" s="90" t="s">
        <v>51</v>
      </c>
      <c r="B172" s="91" t="s">
        <v>1</v>
      </c>
      <c r="C172" s="91" t="s">
        <v>32</v>
      </c>
      <c r="D172" s="91" t="s">
        <v>2</v>
      </c>
      <c r="E172" s="91" t="s">
        <v>52</v>
      </c>
      <c r="F172" s="91" t="s">
        <v>53</v>
      </c>
      <c r="G172" s="91" t="s">
        <v>54</v>
      </c>
      <c r="H172" s="91" t="s">
        <v>55</v>
      </c>
      <c r="I172" s="91"/>
      <c r="J172" s="91"/>
      <c r="K172" s="91"/>
      <c r="L172" s="91"/>
      <c r="M172" s="91"/>
      <c r="N172" s="91"/>
      <c r="O172" s="91" t="s">
        <v>56</v>
      </c>
    </row>
    <row r="173" spans="1:16" x14ac:dyDescent="0.25">
      <c r="A173" s="77"/>
      <c r="B173" s="113"/>
      <c r="C173" s="113"/>
      <c r="D173" s="113"/>
      <c r="E173" s="123"/>
      <c r="F173" s="117"/>
      <c r="G173" s="116"/>
      <c r="H173" s="69"/>
      <c r="I173" s="69"/>
      <c r="J173" s="69"/>
      <c r="K173" s="69"/>
      <c r="L173" s="113"/>
      <c r="M173" s="118">
        <f>TRUNC(E173*O171,2)</f>
        <v>0</v>
      </c>
      <c r="N173" s="113"/>
      <c r="O173" s="69">
        <f>L173+M173</f>
        <v>0</v>
      </c>
    </row>
    <row r="174" spans="1:16" x14ac:dyDescent="0.25">
      <c r="A174" s="77"/>
      <c r="B174" s="113"/>
      <c r="C174" s="113"/>
      <c r="D174" s="113"/>
      <c r="E174" s="116"/>
      <c r="F174" s="117"/>
      <c r="G174" s="116"/>
      <c r="H174" s="69"/>
      <c r="I174" s="69"/>
      <c r="J174" s="69"/>
      <c r="K174" s="69"/>
      <c r="L174" s="113"/>
      <c r="M174" s="113"/>
      <c r="N174" s="113"/>
      <c r="O174" s="69">
        <f>L174+M174</f>
        <v>0</v>
      </c>
    </row>
    <row r="175" spans="1:16" x14ac:dyDescent="0.25">
      <c r="A175" s="127"/>
      <c r="B175" s="128"/>
      <c r="C175" s="128"/>
      <c r="D175" s="128"/>
      <c r="E175" s="128"/>
      <c r="F175" s="128"/>
      <c r="G175" s="128"/>
      <c r="H175" s="128"/>
      <c r="I175" s="128"/>
      <c r="J175" s="128"/>
      <c r="K175" s="121" t="s">
        <v>57</v>
      </c>
      <c r="L175" s="122">
        <f>SUM(L173:L174)</f>
        <v>0</v>
      </c>
      <c r="M175" s="122">
        <f>SUM(M173:M174)</f>
        <v>0</v>
      </c>
      <c r="N175" s="122">
        <f>SUM(N173:N174)</f>
        <v>0</v>
      </c>
      <c r="O175" s="122">
        <f>SUM(O173:O174)</f>
        <v>0</v>
      </c>
    </row>
    <row r="176" spans="1:16" x14ac:dyDescent="0.25">
      <c r="A176" s="127" t="s">
        <v>58</v>
      </c>
      <c r="B176" s="129"/>
      <c r="C176" s="129"/>
      <c r="D176" s="129"/>
      <c r="E176" s="129"/>
      <c r="F176" s="129"/>
      <c r="G176" s="129"/>
      <c r="H176" s="129"/>
      <c r="I176" s="129"/>
      <c r="J176" s="129"/>
      <c r="K176" s="129"/>
      <c r="L176" s="122">
        <f>L167+L171+L175</f>
        <v>0</v>
      </c>
      <c r="M176" s="122">
        <f>M167+M171+M175</f>
        <v>0</v>
      </c>
      <c r="N176" s="122">
        <f>N167+N171+N175</f>
        <v>0</v>
      </c>
      <c r="O176" s="122">
        <f>O167+O171+O175</f>
        <v>0</v>
      </c>
    </row>
    <row r="177" spans="1:16" x14ac:dyDescent="0.25">
      <c r="A177" s="127" t="s">
        <v>59</v>
      </c>
      <c r="B177" s="129"/>
      <c r="C177" s="129"/>
      <c r="D177" s="129"/>
      <c r="E177" s="129"/>
      <c r="F177" s="129"/>
      <c r="G177" s="129"/>
      <c r="H177" s="129"/>
      <c r="I177" s="129"/>
      <c r="J177" s="129"/>
      <c r="K177" s="129"/>
      <c r="L177" s="129"/>
      <c r="M177" s="129"/>
      <c r="N177" s="129"/>
      <c r="O177" s="130">
        <v>1</v>
      </c>
    </row>
    <row r="178" spans="1:16" x14ac:dyDescent="0.25">
      <c r="A178" s="127" t="s">
        <v>60</v>
      </c>
      <c r="B178" s="120"/>
      <c r="C178" s="120"/>
      <c r="D178" s="120"/>
      <c r="E178" s="120"/>
      <c r="F178" s="120"/>
      <c r="G178" s="120"/>
      <c r="H178" s="120"/>
      <c r="I178" s="120"/>
      <c r="J178" s="120"/>
      <c r="K178" s="120"/>
      <c r="L178" s="122">
        <f>L176/O177</f>
        <v>0</v>
      </c>
      <c r="M178" s="122">
        <f>M176/O177</f>
        <v>0</v>
      </c>
      <c r="N178" s="122">
        <f>N176/O177</f>
        <v>0</v>
      </c>
      <c r="O178" s="122">
        <f>TRUNC(SUM(L178:N178),2)</f>
        <v>0</v>
      </c>
    </row>
    <row r="179" spans="1:16" ht="45" x14ac:dyDescent="0.25">
      <c r="A179" s="90" t="s">
        <v>61</v>
      </c>
      <c r="B179" s="91" t="s">
        <v>1</v>
      </c>
      <c r="C179" s="91" t="s">
        <v>32</v>
      </c>
      <c r="D179" s="91" t="s">
        <v>2</v>
      </c>
      <c r="E179" s="91" t="s">
        <v>62</v>
      </c>
      <c r="F179" s="91" t="s">
        <v>63</v>
      </c>
      <c r="G179" s="91"/>
      <c r="H179" s="91"/>
      <c r="I179" s="91"/>
      <c r="J179" s="91"/>
      <c r="K179" s="91" t="s">
        <v>48</v>
      </c>
      <c r="L179" s="91" t="s">
        <v>13</v>
      </c>
      <c r="M179" s="91" t="s">
        <v>39</v>
      </c>
      <c r="N179" s="91" t="s">
        <v>11</v>
      </c>
      <c r="O179" s="91" t="s">
        <v>6</v>
      </c>
    </row>
    <row r="180" spans="1:16" x14ac:dyDescent="0.25">
      <c r="A180" s="77" t="str">
        <f>IF(D180="","",VLOOKUP(D180,'CUSTOS SINAPI - MATERIAIS'!A:D,2,0))</f>
        <v xml:space="preserve">TUBO PVC, SOLDAVEL, DE 50 MM, AGUA FRIA (NBR-5648)                                                                                                                                                                                                                                                                                                                                                                                                                                                        </v>
      </c>
      <c r="B180" s="113" t="s">
        <v>1356</v>
      </c>
      <c r="C180" s="113" t="s">
        <v>64</v>
      </c>
      <c r="D180" s="113">
        <v>9875</v>
      </c>
      <c r="E180" s="92" t="str">
        <f>VLOOKUP(D180,'CUSTOS SINAPI - MATERIAIS'!A:D,3,0)</f>
        <v xml:space="preserve">M     </v>
      </c>
      <c r="F180" s="92" t="str">
        <f>VLOOKUP(D180,'CUSTOS SINAPI - MATERIAIS'!A:D,4,0)</f>
        <v>12,56</v>
      </c>
      <c r="G180" s="107"/>
      <c r="H180" s="93"/>
      <c r="I180" s="93"/>
      <c r="J180" s="93"/>
      <c r="K180" s="116">
        <v>1.0492999999999999</v>
      </c>
      <c r="L180" s="69">
        <f>IF(D180="","",TRUNC(F180*K180,2))</f>
        <v>13.17</v>
      </c>
      <c r="M180" s="116"/>
      <c r="N180" s="116"/>
      <c r="O180" s="116">
        <f t="shared" ref="O180:O181" si="4">IF(D180="","",L180+M180+N180)</f>
        <v>13.17</v>
      </c>
    </row>
    <row r="181" spans="1:16" x14ac:dyDescent="0.25">
      <c r="A181" s="77" t="str">
        <f>IF(D181="","",VLOOKUP(D181,'CUSTOS SINAPI - MATERIAIS'!A:D,2,0))</f>
        <v xml:space="preserve">LIXA D'AGUA EM FOLHA, GRAO 100                                                                                                                                                                                                                                                                                                                                                                                                                                                                            </v>
      </c>
      <c r="B181" s="113" t="s">
        <v>1356</v>
      </c>
      <c r="C181" s="113" t="s">
        <v>64</v>
      </c>
      <c r="D181" s="113">
        <v>38383</v>
      </c>
      <c r="E181" s="92" t="str">
        <f>VLOOKUP(D181,'CUSTOS SINAPI - MATERIAIS'!A:D,3,0)</f>
        <v xml:space="preserve">UN    </v>
      </c>
      <c r="F181" s="92" t="str">
        <f>VLOOKUP(D181,'CUSTOS SINAPI - MATERIAIS'!A:D,4,0)</f>
        <v>2,01</v>
      </c>
      <c r="G181" s="107"/>
      <c r="H181" s="93"/>
      <c r="I181" s="93"/>
      <c r="J181" s="93"/>
      <c r="K181" s="116">
        <v>3.1199999999999999E-2</v>
      </c>
      <c r="L181" s="69">
        <f>IF(D181="","",TRUNC(F181*K181,2))</f>
        <v>0.06</v>
      </c>
      <c r="M181" s="116"/>
      <c r="N181" s="116"/>
      <c r="O181" s="116">
        <f t="shared" si="4"/>
        <v>0.06</v>
      </c>
    </row>
    <row r="182" spans="1:16" x14ac:dyDescent="0.25">
      <c r="A182" s="119"/>
      <c r="B182" s="120"/>
      <c r="C182" s="120"/>
      <c r="D182" s="120"/>
      <c r="E182" s="120"/>
      <c r="F182" s="120"/>
      <c r="G182" s="120"/>
      <c r="H182" s="120"/>
      <c r="I182" s="120"/>
      <c r="J182" s="120"/>
      <c r="K182" s="121" t="s">
        <v>65</v>
      </c>
      <c r="L182" s="122">
        <f>SUM(L180:L181)</f>
        <v>13.23</v>
      </c>
      <c r="M182" s="122">
        <f>SUM(M180:M181)</f>
        <v>0</v>
      </c>
      <c r="N182" s="122">
        <f>SUM(N180:N181)</f>
        <v>0</v>
      </c>
      <c r="O182" s="122">
        <f>TRUNC(SUM(L182:N182),2)</f>
        <v>13.23</v>
      </c>
    </row>
    <row r="183" spans="1:16" ht="45" x14ac:dyDescent="0.25">
      <c r="A183" s="90" t="s">
        <v>66</v>
      </c>
      <c r="B183" s="91" t="s">
        <v>1</v>
      </c>
      <c r="C183" s="91" t="s">
        <v>32</v>
      </c>
      <c r="D183" s="91" t="s">
        <v>2</v>
      </c>
      <c r="E183" s="91" t="s">
        <v>62</v>
      </c>
      <c r="F183" s="91" t="s">
        <v>63</v>
      </c>
      <c r="G183" s="91" t="s">
        <v>67</v>
      </c>
      <c r="H183" s="91" t="s">
        <v>68</v>
      </c>
      <c r="I183" s="91"/>
      <c r="J183" s="91"/>
      <c r="K183" s="91" t="s">
        <v>48</v>
      </c>
      <c r="L183" s="91" t="s">
        <v>13</v>
      </c>
      <c r="M183" s="91" t="s">
        <v>39</v>
      </c>
      <c r="N183" s="91" t="s">
        <v>11</v>
      </c>
      <c r="O183" s="91" t="s">
        <v>6</v>
      </c>
    </row>
    <row r="184" spans="1:16" x14ac:dyDescent="0.25">
      <c r="A184" s="76" t="str">
        <f>VLOOKUP(D184,'CCU COMPLEMENTARES'!A:O,5,0)</f>
        <v>JOELHO 90 GRAUS, PVC, SOLDÁVEL, DN 50MM, INSTALADO EM PRUMADA DE ÁGUA - FORNECIMENTO E INSTALAÇÃO. AF_06/2022</v>
      </c>
      <c r="B184" s="92" t="s">
        <v>6624</v>
      </c>
      <c r="C184" s="113" t="s">
        <v>69</v>
      </c>
      <c r="D184" s="1" t="s">
        <v>25287</v>
      </c>
      <c r="E184" s="92" t="str">
        <f>VLOOKUP(D184,'CCU COMPLEMENTARES'!A:O,3,0)</f>
        <v>UND</v>
      </c>
      <c r="F184" s="92">
        <f>VLOOKUP(D184,'CCU COMPLEMENTARES'!A:O,12,0)</f>
        <v>7.05</v>
      </c>
      <c r="G184" s="92">
        <f>VLOOKUP(D184,'CCU COMPLEMENTARES'!A:O,13,0)</f>
        <v>8.0299999999999994</v>
      </c>
      <c r="H184" s="92">
        <f>VLOOKUP(D184,'CCU COMPLEMENTARES'!A:O,14,0)</f>
        <v>0</v>
      </c>
      <c r="I184" s="116"/>
      <c r="J184" s="116"/>
      <c r="K184" s="116">
        <v>3</v>
      </c>
      <c r="L184" s="69">
        <f>IF(D184="","",TRUNC(F184*K184,2))</f>
        <v>21.15</v>
      </c>
      <c r="M184" s="69">
        <f>IF(D184="","",TRUNC(G184*K184,2))</f>
        <v>24.09</v>
      </c>
      <c r="N184" s="69">
        <f>IF(D184="","",TRUNC(H184*K184,2))</f>
        <v>0</v>
      </c>
      <c r="O184" s="69">
        <f>IF(D184="","",L184+M184+N184)</f>
        <v>45.239999999999995</v>
      </c>
    </row>
    <row r="185" spans="1:16" x14ac:dyDescent="0.25">
      <c r="A185" s="76" t="str">
        <f>VLOOKUP(D185,'CCU COMPLEMENTARES'!A:O,5,0)</f>
        <v>TUBO,PVC, SOLDÁVEL, DN50MM, INSTALADO EM RAMAL OU SUB-RAMAL DE ÁGUA - FORNECIMENTO E INSTALAÇÃO. AF_06/2022</v>
      </c>
      <c r="B185" s="92" t="s">
        <v>6624</v>
      </c>
      <c r="C185" s="113" t="s">
        <v>69</v>
      </c>
      <c r="D185" s="1" t="s">
        <v>25290</v>
      </c>
      <c r="E185" s="92" t="str">
        <f>VLOOKUP(D185,'CCU COMPLEMENTARES'!A:O,3,0)</f>
        <v>M</v>
      </c>
      <c r="F185" s="92">
        <f>VLOOKUP(D185,'CCU COMPLEMENTARES'!A:O,12,0)</f>
        <v>13.18</v>
      </c>
      <c r="G185" s="92">
        <f>VLOOKUP(D185,'CCU COMPLEMENTARES'!A:O,13,0)</f>
        <v>2.14</v>
      </c>
      <c r="H185" s="92">
        <f>VLOOKUP(D185,'CCU COMPLEMENTARES'!A:O,14,0)</f>
        <v>0</v>
      </c>
      <c r="I185" s="116"/>
      <c r="J185" s="116"/>
      <c r="K185" s="116">
        <v>20</v>
      </c>
      <c r="L185" s="69">
        <f>IF(D185="","",TRUNC(F185*K185,2))</f>
        <v>263.60000000000002</v>
      </c>
      <c r="M185" s="69">
        <f>IF(D185="","",TRUNC(G185*K185,2))</f>
        <v>42.8</v>
      </c>
      <c r="N185" s="69">
        <f>IF(D185="","",TRUNC(H185*K185,2))</f>
        <v>0</v>
      </c>
      <c r="O185" s="69">
        <f>IF(D185="","",L185+M185+N185)</f>
        <v>306.40000000000003</v>
      </c>
    </row>
    <row r="186" spans="1:16" x14ac:dyDescent="0.25">
      <c r="A186" s="119"/>
      <c r="B186" s="120"/>
      <c r="C186" s="120"/>
      <c r="D186" s="120"/>
      <c r="E186" s="120"/>
      <c r="F186" s="120"/>
      <c r="G186" s="120"/>
      <c r="H186" s="120"/>
      <c r="I186" s="120"/>
      <c r="J186" s="120"/>
      <c r="K186" s="121" t="s">
        <v>70</v>
      </c>
      <c r="L186" s="122">
        <f>SUM(L184:L185)</f>
        <v>284.75</v>
      </c>
      <c r="M186" s="122">
        <f>SUM(M184:M185)</f>
        <v>66.89</v>
      </c>
      <c r="N186" s="122">
        <f>SUM(N184:N185)</f>
        <v>0</v>
      </c>
      <c r="O186" s="122">
        <f>TRUNC(SUM(L186:N186),2)</f>
        <v>351.64</v>
      </c>
    </row>
    <row r="187" spans="1:16" x14ac:dyDescent="0.25">
      <c r="A187" s="90" t="s">
        <v>71</v>
      </c>
      <c r="B187" s="91" t="s">
        <v>1</v>
      </c>
      <c r="C187" s="91" t="s">
        <v>32</v>
      </c>
      <c r="D187" s="91" t="s">
        <v>2</v>
      </c>
      <c r="E187" s="91" t="s">
        <v>62</v>
      </c>
      <c r="F187" s="91" t="s">
        <v>72</v>
      </c>
      <c r="G187" s="91" t="s">
        <v>73</v>
      </c>
      <c r="H187" s="91"/>
      <c r="I187" s="91" t="s">
        <v>74</v>
      </c>
      <c r="J187" s="91"/>
      <c r="K187" s="91"/>
      <c r="L187" s="91" t="s">
        <v>75</v>
      </c>
      <c r="M187" s="91" t="s">
        <v>56</v>
      </c>
      <c r="N187" s="91" t="s">
        <v>48</v>
      </c>
      <c r="O187" s="91" t="s">
        <v>6</v>
      </c>
    </row>
    <row r="188" spans="1:16" x14ac:dyDescent="0.25">
      <c r="A188" s="90"/>
      <c r="B188" s="91"/>
      <c r="C188" s="91"/>
      <c r="D188" s="91"/>
      <c r="E188" s="91"/>
      <c r="F188" s="91"/>
      <c r="G188" s="91" t="s">
        <v>76</v>
      </c>
      <c r="H188" s="91" t="s">
        <v>77</v>
      </c>
      <c r="I188" s="91" t="s">
        <v>76</v>
      </c>
      <c r="J188" s="91"/>
      <c r="K188" s="91" t="s">
        <v>77</v>
      </c>
      <c r="L188" s="91" t="s">
        <v>76</v>
      </c>
      <c r="M188" s="91"/>
      <c r="N188" s="91"/>
      <c r="O188" s="91"/>
    </row>
    <row r="189" spans="1:16" x14ac:dyDescent="0.25">
      <c r="A189" s="77"/>
      <c r="B189" s="92"/>
      <c r="C189" s="92"/>
      <c r="D189" s="92"/>
      <c r="E189" s="92"/>
      <c r="F189" s="107"/>
      <c r="G189" s="107"/>
      <c r="H189" s="69"/>
      <c r="I189" s="116"/>
      <c r="J189" s="116"/>
      <c r="K189" s="69"/>
      <c r="L189" s="116"/>
      <c r="M189" s="116"/>
      <c r="N189" s="69"/>
      <c r="O189" s="69"/>
    </row>
    <row r="190" spans="1:16" x14ac:dyDescent="0.25">
      <c r="A190" s="119"/>
      <c r="B190" s="120"/>
      <c r="C190" s="120"/>
      <c r="D190" s="120"/>
      <c r="E190" s="120"/>
      <c r="F190" s="120"/>
      <c r="G190" s="120"/>
      <c r="H190" s="120"/>
      <c r="I190" s="120"/>
      <c r="J190" s="120"/>
      <c r="K190" s="121" t="s">
        <v>80</v>
      </c>
      <c r="L190" s="122"/>
      <c r="M190" s="122"/>
      <c r="N190" s="122">
        <f>O190</f>
        <v>0</v>
      </c>
      <c r="O190" s="122">
        <f>SUM(O189:O189)</f>
        <v>0</v>
      </c>
    </row>
    <row r="191" spans="1:16" ht="38.25" customHeight="1" x14ac:dyDescent="0.25">
      <c r="A191" s="469" t="str">
        <f>E192</f>
        <v>ESCAVAÇÃO, REATERRO E APILOAMENTO MECÂNICO</v>
      </c>
      <c r="B191" s="470"/>
      <c r="C191" s="470"/>
      <c r="D191" s="470"/>
      <c r="E191" s="470"/>
      <c r="F191" s="470"/>
      <c r="G191" s="470"/>
      <c r="H191" s="470"/>
      <c r="I191" s="470"/>
      <c r="J191" s="470"/>
      <c r="K191" s="471"/>
      <c r="L191" s="84" t="s">
        <v>26</v>
      </c>
      <c r="M191" s="84" t="s">
        <v>27</v>
      </c>
      <c r="N191" s="84" t="s">
        <v>28</v>
      </c>
      <c r="O191" s="85" t="s">
        <v>29</v>
      </c>
    </row>
    <row r="192" spans="1:16" x14ac:dyDescent="0.25">
      <c r="A192" s="84" t="s">
        <v>25167</v>
      </c>
      <c r="B192" s="84" t="s">
        <v>30</v>
      </c>
      <c r="C192" s="84" t="s">
        <v>6682</v>
      </c>
      <c r="D192" s="86" t="s">
        <v>41</v>
      </c>
      <c r="E192" s="87" t="s">
        <v>29330</v>
      </c>
      <c r="F192" s="87"/>
      <c r="G192" s="87"/>
      <c r="H192" s="87"/>
      <c r="I192" s="87"/>
      <c r="J192" s="87"/>
      <c r="K192" s="88"/>
      <c r="L192" s="89">
        <f>TRUNC(L208+L212+L216+L221,2)</f>
        <v>0.77</v>
      </c>
      <c r="M192" s="89">
        <f>TRUNC(M208+M212+M216+M221,2)</f>
        <v>25.49</v>
      </c>
      <c r="N192" s="89">
        <f>TRUNC(N208+N212+N216+N221,2)</f>
        <v>0</v>
      </c>
      <c r="O192" s="89">
        <f>TRUNC(O208+O212+O216+O221,2)</f>
        <v>26.26</v>
      </c>
      <c r="P192" s="87" t="s">
        <v>29329</v>
      </c>
    </row>
    <row r="193" spans="1:15" ht="45" x14ac:dyDescent="0.25">
      <c r="A193" s="90" t="s">
        <v>31</v>
      </c>
      <c r="B193" s="91" t="s">
        <v>1</v>
      </c>
      <c r="C193" s="91" t="s">
        <v>32</v>
      </c>
      <c r="D193" s="91" t="s">
        <v>2</v>
      </c>
      <c r="E193" s="91" t="s">
        <v>33</v>
      </c>
      <c r="F193" s="91" t="s">
        <v>34</v>
      </c>
      <c r="G193" s="91" t="s">
        <v>35</v>
      </c>
      <c r="H193" s="91" t="s">
        <v>36</v>
      </c>
      <c r="I193" s="91" t="s">
        <v>37</v>
      </c>
      <c r="J193" s="91" t="s">
        <v>38</v>
      </c>
      <c r="K193" s="91"/>
      <c r="L193" s="91" t="s">
        <v>13</v>
      </c>
      <c r="M193" s="91" t="s">
        <v>39</v>
      </c>
      <c r="N193" s="91" t="s">
        <v>11</v>
      </c>
      <c r="O193" s="91" t="s">
        <v>40</v>
      </c>
    </row>
    <row r="194" spans="1:15" x14ac:dyDescent="0.25">
      <c r="A194" s="77" t="str">
        <f>VLOOKUP(D194,'CUSTOS DER - EQUIPAMENTOS'!A:P,2,0)</f>
        <v>Compactador manual solos gasolina</v>
      </c>
      <c r="B194" s="113" t="s">
        <v>41</v>
      </c>
      <c r="C194" s="113" t="s">
        <v>42</v>
      </c>
      <c r="D194" s="113">
        <v>340200</v>
      </c>
      <c r="E194" s="116">
        <v>1</v>
      </c>
      <c r="F194" s="117">
        <v>1</v>
      </c>
      <c r="G194" s="116">
        <v>0</v>
      </c>
      <c r="H194" s="69">
        <f>VLOOKUP(D194,'CUSTOS DER - EQUIPAMENTOS'!A:P,12,0)</f>
        <v>8.52</v>
      </c>
      <c r="I194" s="69">
        <f>SUM(VLOOKUP(D194,'CUSTOS DER - EQUIPAMENTOS'!A:P,10,0),VLOOKUP(D194,'CUSTOS DER - EQUIPAMENTOS'!A:P,11,0),VLOOKUP(D194,'CUSTOS DER - EQUIPAMENTOS'!A:P,13,0))</f>
        <v>28.4</v>
      </c>
      <c r="J194" s="69">
        <f>VLOOKUP(D194,'CUSTOS DER - EQUIPAMENTOS'!A:P,16,0)</f>
        <v>28</v>
      </c>
      <c r="L194" s="69">
        <f>IF(D194="","",TRUNC(E194*F194*H194,2))</f>
        <v>8.52</v>
      </c>
      <c r="M194" s="69">
        <f>IF(D194="","",TRUNC(E194*F194*I194+E194*G194*J194,2))</f>
        <v>28.4</v>
      </c>
      <c r="N194" s="69"/>
      <c r="O194" s="69">
        <f t="shared" ref="O194" si="5">M194+L194</f>
        <v>36.92</v>
      </c>
    </row>
    <row r="195" spans="1:15" x14ac:dyDescent="0.25">
      <c r="A195" s="77"/>
      <c r="B195" s="113"/>
      <c r="C195" s="113"/>
      <c r="D195" s="113"/>
      <c r="E195" s="116"/>
      <c r="F195" s="117"/>
      <c r="G195" s="116"/>
      <c r="H195" s="69"/>
      <c r="I195" s="69"/>
      <c r="J195" s="69"/>
      <c r="K195" s="69"/>
      <c r="L195" s="69" t="str">
        <f>IF(D195="","",TRUNC(F195*H195,2))</f>
        <v/>
      </c>
      <c r="M195" s="69" t="str">
        <f>IF(D195="","",TRUNC(G195*K195,2))</f>
        <v/>
      </c>
      <c r="N195" s="69"/>
      <c r="O195" s="69"/>
    </row>
    <row r="196" spans="1:15" x14ac:dyDescent="0.25">
      <c r="A196" s="119"/>
      <c r="B196" s="120"/>
      <c r="C196" s="120"/>
      <c r="D196" s="120"/>
      <c r="E196" s="120"/>
      <c r="F196" s="120"/>
      <c r="G196" s="120"/>
      <c r="H196" s="120"/>
      <c r="I196" s="120"/>
      <c r="J196" s="120"/>
      <c r="K196" s="121" t="s">
        <v>43</v>
      </c>
      <c r="L196" s="122">
        <f>SUM(L194:L195)</f>
        <v>8.52</v>
      </c>
      <c r="M196" s="122">
        <f>SUM(M194:M195)</f>
        <v>28.4</v>
      </c>
      <c r="N196" s="122">
        <f>SUM(N194:N195)</f>
        <v>0</v>
      </c>
      <c r="O196" s="122">
        <f>SUM(O194:O195)</f>
        <v>36.92</v>
      </c>
    </row>
    <row r="197" spans="1:15" ht="30" x14ac:dyDescent="0.25">
      <c r="A197" s="90" t="s">
        <v>44</v>
      </c>
      <c r="B197" s="91" t="s">
        <v>1</v>
      </c>
      <c r="C197" s="91" t="s">
        <v>32</v>
      </c>
      <c r="D197" s="91" t="s">
        <v>2</v>
      </c>
      <c r="E197" s="91" t="s">
        <v>45</v>
      </c>
      <c r="F197" s="91" t="s">
        <v>46</v>
      </c>
      <c r="G197" s="91" t="s">
        <v>47</v>
      </c>
      <c r="H197" s="91" t="s">
        <v>48</v>
      </c>
      <c r="I197" s="91"/>
      <c r="J197" s="91"/>
      <c r="K197" s="91"/>
      <c r="L197" s="91" t="s">
        <v>13</v>
      </c>
      <c r="M197" s="91" t="s">
        <v>39</v>
      </c>
      <c r="N197" s="91" t="s">
        <v>11</v>
      </c>
      <c r="O197" s="91" t="s">
        <v>40</v>
      </c>
    </row>
    <row r="198" spans="1:15" x14ac:dyDescent="0.25">
      <c r="A198" s="77" t="str">
        <f>IF(D198="","",VLOOKUP(D198,'CUSTOS DER - MÃO DE OBRA'!A:D,2,0))</f>
        <v>Servente</v>
      </c>
      <c r="B198" s="113" t="s">
        <v>41</v>
      </c>
      <c r="C198" s="113" t="s">
        <v>6652</v>
      </c>
      <c r="D198" s="113">
        <v>200130</v>
      </c>
      <c r="E198" s="69">
        <f>VLOOKUP(D198,'CUSTOS DER - MÃO DE OBRA'!A:D,3,0)</f>
        <v>1.48</v>
      </c>
      <c r="F198" s="123">
        <v>1.4392</v>
      </c>
      <c r="G198" s="124">
        <f>VLOOKUP(D198,'CUSTOS DER - MÃO DE OBRA'!A:D,4,0)</f>
        <v>26.35</v>
      </c>
      <c r="H198" s="116">
        <f>8+0.4</f>
        <v>8.4</v>
      </c>
      <c r="I198" s="116"/>
      <c r="J198" s="116"/>
      <c r="K198" s="113"/>
      <c r="L198" s="113"/>
      <c r="M198" s="125">
        <f>IF(D198="","",TRUNC(H198*G198,2))</f>
        <v>221.34</v>
      </c>
      <c r="N198" s="113"/>
      <c r="O198" s="95">
        <f>IF(D198="","",L198+M198)</f>
        <v>221.34</v>
      </c>
    </row>
    <row r="199" spans="1:15" x14ac:dyDescent="0.25">
      <c r="A199" s="77" t="str">
        <f>IF(D199="","",VLOOKUP(D199,'CUSTOS DER - MÃO DE OBRA'!A:D,2,0))</f>
        <v>Técnico de Campo I</v>
      </c>
      <c r="B199" s="113" t="s">
        <v>41</v>
      </c>
      <c r="C199" s="113" t="s">
        <v>6652</v>
      </c>
      <c r="D199" s="113">
        <v>210060</v>
      </c>
      <c r="E199" s="69">
        <f>VLOOKUP(D199,'CUSTOS DER - MÃO DE OBRA'!A:D,3,0)</f>
        <v>2.62</v>
      </c>
      <c r="F199" s="123">
        <v>2.4392</v>
      </c>
      <c r="G199" s="124">
        <f>VLOOKUP(D199,'CUSTOS DER - MÃO DE OBRA'!A:D,4,0)</f>
        <v>46.66</v>
      </c>
      <c r="H199" s="116">
        <v>0.4</v>
      </c>
      <c r="I199" s="116"/>
      <c r="J199" s="116"/>
      <c r="K199" s="113"/>
      <c r="L199" s="113"/>
      <c r="M199" s="125">
        <f>IF(D199="","",TRUNC(H199*G199,2))</f>
        <v>18.66</v>
      </c>
      <c r="N199" s="113"/>
      <c r="O199" s="95">
        <f>IF(D199="","",L199+M199)</f>
        <v>18.66</v>
      </c>
    </row>
    <row r="200" spans="1:15" x14ac:dyDescent="0.25">
      <c r="A200" s="77"/>
      <c r="B200" s="113"/>
      <c r="C200" s="113"/>
      <c r="D200" s="113"/>
      <c r="E200" s="116"/>
      <c r="F200" s="123"/>
      <c r="G200" s="124"/>
      <c r="H200" s="69"/>
      <c r="I200" s="69"/>
      <c r="J200" s="69"/>
      <c r="K200" s="69"/>
      <c r="L200" s="113"/>
      <c r="M200" s="125" t="str">
        <f>IF(D200="","",TRUNC(H200*G200,2))</f>
        <v/>
      </c>
      <c r="N200" s="113"/>
      <c r="O200" s="69"/>
    </row>
    <row r="201" spans="1:15" x14ac:dyDescent="0.25">
      <c r="A201" s="127"/>
      <c r="B201" s="128"/>
      <c r="C201" s="128"/>
      <c r="D201" s="128"/>
      <c r="E201" s="128"/>
      <c r="F201" s="128"/>
      <c r="G201" s="128"/>
      <c r="H201" s="128"/>
      <c r="I201" s="128"/>
      <c r="J201" s="128"/>
      <c r="K201" s="121" t="s">
        <v>50</v>
      </c>
      <c r="L201" s="122">
        <f>SUM(L198:L200)</f>
        <v>0</v>
      </c>
      <c r="M201" s="122">
        <f>SUM(M198:M200)</f>
        <v>240</v>
      </c>
      <c r="N201" s="122">
        <f>SUM(N198:N200)</f>
        <v>0</v>
      </c>
      <c r="O201" s="122">
        <f>SUM(O198:O200)</f>
        <v>240</v>
      </c>
    </row>
    <row r="202" spans="1:15" x14ac:dyDescent="0.25">
      <c r="A202" s="90" t="s">
        <v>51</v>
      </c>
      <c r="B202" s="91" t="s">
        <v>1</v>
      </c>
      <c r="C202" s="91" t="s">
        <v>32</v>
      </c>
      <c r="D202" s="91" t="s">
        <v>2</v>
      </c>
      <c r="E202" s="91" t="s">
        <v>52</v>
      </c>
      <c r="F202" s="91" t="s">
        <v>53</v>
      </c>
      <c r="G202" s="91" t="s">
        <v>54</v>
      </c>
      <c r="H202" s="91" t="s">
        <v>55</v>
      </c>
      <c r="I202" s="91"/>
      <c r="J202" s="91"/>
      <c r="K202" s="91"/>
      <c r="L202" s="91"/>
      <c r="M202" s="91"/>
      <c r="N202" s="91"/>
      <c r="O202" s="91" t="s">
        <v>56</v>
      </c>
    </row>
    <row r="203" spans="1:15" x14ac:dyDescent="0.25">
      <c r="A203" s="77" t="s">
        <v>81</v>
      </c>
      <c r="B203" s="92" t="s">
        <v>41</v>
      </c>
      <c r="C203" s="92" t="s">
        <v>25156</v>
      </c>
      <c r="D203" s="92">
        <v>29990</v>
      </c>
      <c r="E203" s="104">
        <v>0.05</v>
      </c>
      <c r="F203" s="94"/>
      <c r="G203" s="93"/>
      <c r="H203" s="95"/>
      <c r="I203" s="69"/>
      <c r="J203" s="69"/>
      <c r="K203" s="69"/>
      <c r="L203" s="113"/>
      <c r="M203" s="118">
        <f>TRUNC(E203*O201,2)</f>
        <v>12</v>
      </c>
      <c r="N203" s="113"/>
      <c r="O203" s="69">
        <f>L203+M203</f>
        <v>12</v>
      </c>
    </row>
    <row r="204" spans="1:15" x14ac:dyDescent="0.25">
      <c r="A204" s="77"/>
      <c r="B204" s="113"/>
      <c r="C204" s="113"/>
      <c r="D204" s="113"/>
      <c r="E204" s="116"/>
      <c r="F204" s="117"/>
      <c r="G204" s="116"/>
      <c r="H204" s="69"/>
      <c r="I204" s="69"/>
      <c r="J204" s="69"/>
      <c r="K204" s="69"/>
      <c r="L204" s="113"/>
      <c r="M204" s="113"/>
      <c r="N204" s="113"/>
      <c r="O204" s="69">
        <f>L204+M204</f>
        <v>0</v>
      </c>
    </row>
    <row r="205" spans="1:15" x14ac:dyDescent="0.25">
      <c r="A205" s="127"/>
      <c r="B205" s="128"/>
      <c r="C205" s="128"/>
      <c r="D205" s="128"/>
      <c r="E205" s="128"/>
      <c r="F205" s="128"/>
      <c r="G205" s="128"/>
      <c r="H205" s="128"/>
      <c r="I205" s="128"/>
      <c r="J205" s="128"/>
      <c r="K205" s="121" t="s">
        <v>57</v>
      </c>
      <c r="L205" s="122">
        <f>SUM(L203:L204)</f>
        <v>0</v>
      </c>
      <c r="M205" s="122">
        <f>SUM(M203:M204)</f>
        <v>12</v>
      </c>
      <c r="N205" s="122">
        <f>SUM(N203:N204)</f>
        <v>0</v>
      </c>
      <c r="O205" s="122">
        <f>SUM(O203:O204)</f>
        <v>12</v>
      </c>
    </row>
    <row r="206" spans="1:15" x14ac:dyDescent="0.25">
      <c r="A206" s="127" t="s">
        <v>58</v>
      </c>
      <c r="B206" s="129"/>
      <c r="C206" s="129"/>
      <c r="D206" s="129"/>
      <c r="E206" s="129"/>
      <c r="F206" s="129"/>
      <c r="G206" s="129"/>
      <c r="H206" s="129"/>
      <c r="I206" s="129"/>
      <c r="J206" s="129"/>
      <c r="K206" s="129"/>
      <c r="L206" s="122">
        <f>L196+L201+L205</f>
        <v>8.52</v>
      </c>
      <c r="M206" s="122">
        <f>M196+M201+M205</f>
        <v>280.39999999999998</v>
      </c>
      <c r="N206" s="122">
        <f>N196+N201+N205</f>
        <v>0</v>
      </c>
      <c r="O206" s="122">
        <f>O196+O201+O205</f>
        <v>288.92</v>
      </c>
    </row>
    <row r="207" spans="1:15" x14ac:dyDescent="0.25">
      <c r="A207" s="127" t="s">
        <v>59</v>
      </c>
      <c r="B207" s="129"/>
      <c r="C207" s="129"/>
      <c r="D207" s="129"/>
      <c r="E207" s="129"/>
      <c r="F207" s="129"/>
      <c r="G207" s="129"/>
      <c r="H207" s="129"/>
      <c r="I207" s="129"/>
      <c r="J207" s="129"/>
      <c r="K207" s="129"/>
      <c r="L207" s="129"/>
      <c r="M207" s="129"/>
      <c r="N207" s="129"/>
      <c r="O207" s="130">
        <v>11</v>
      </c>
    </row>
    <row r="208" spans="1:15" x14ac:dyDescent="0.25">
      <c r="A208" s="127" t="s">
        <v>60</v>
      </c>
      <c r="B208" s="120"/>
      <c r="C208" s="120"/>
      <c r="D208" s="120"/>
      <c r="E208" s="120"/>
      <c r="F208" s="120"/>
      <c r="G208" s="120"/>
      <c r="H208" s="120"/>
      <c r="I208" s="120"/>
      <c r="J208" s="120"/>
      <c r="K208" s="120"/>
      <c r="L208" s="122">
        <f>L206/O207</f>
        <v>0.77454545454545454</v>
      </c>
      <c r="M208" s="122">
        <f>M206/O207</f>
        <v>25.490909090909089</v>
      </c>
      <c r="N208" s="122">
        <f>N206/O207</f>
        <v>0</v>
      </c>
      <c r="O208" s="122">
        <f>TRUNC(SUM(L208:N208),2)</f>
        <v>26.26</v>
      </c>
    </row>
    <row r="209" spans="1:16" ht="45" x14ac:dyDescent="0.25">
      <c r="A209" s="90" t="s">
        <v>61</v>
      </c>
      <c r="B209" s="91" t="s">
        <v>1</v>
      </c>
      <c r="C209" s="91" t="s">
        <v>32</v>
      </c>
      <c r="D209" s="91" t="s">
        <v>2</v>
      </c>
      <c r="E209" s="91" t="s">
        <v>62</v>
      </c>
      <c r="F209" s="91" t="s">
        <v>63</v>
      </c>
      <c r="G209" s="91"/>
      <c r="H209" s="91"/>
      <c r="I209" s="91"/>
      <c r="J209" s="91"/>
      <c r="K209" s="91" t="s">
        <v>48</v>
      </c>
      <c r="L209" s="91" t="s">
        <v>13</v>
      </c>
      <c r="M209" s="91" t="s">
        <v>39</v>
      </c>
      <c r="N209" s="91" t="s">
        <v>11</v>
      </c>
      <c r="O209" s="91" t="s">
        <v>6</v>
      </c>
    </row>
    <row r="210" spans="1:16" x14ac:dyDescent="0.25">
      <c r="A210" s="77"/>
      <c r="B210" s="113"/>
      <c r="C210" s="113"/>
      <c r="D210" s="113"/>
      <c r="E210" s="131"/>
      <c r="F210" s="107"/>
      <c r="G210" s="107"/>
      <c r="H210" s="93"/>
      <c r="I210" s="93"/>
      <c r="J210" s="93"/>
      <c r="K210" s="116">
        <v>1</v>
      </c>
      <c r="L210" s="69" t="str">
        <f>IF(D210="","",TRUNC(F210*K210,2))</f>
        <v/>
      </c>
      <c r="M210" s="116"/>
      <c r="N210" s="116"/>
      <c r="O210" s="69"/>
    </row>
    <row r="211" spans="1:16" x14ac:dyDescent="0.25">
      <c r="A211" s="77"/>
      <c r="B211" s="113"/>
      <c r="C211" s="113"/>
      <c r="D211" s="113"/>
      <c r="E211" s="131"/>
      <c r="F211" s="107"/>
      <c r="G211" s="107"/>
      <c r="H211" s="93"/>
      <c r="I211" s="93"/>
      <c r="J211" s="93"/>
      <c r="K211" s="116"/>
      <c r="L211" s="69"/>
      <c r="M211" s="116"/>
      <c r="N211" s="116"/>
      <c r="O211" s="69"/>
    </row>
    <row r="212" spans="1:16" x14ac:dyDescent="0.25">
      <c r="A212" s="119"/>
      <c r="B212" s="120"/>
      <c r="C212" s="120"/>
      <c r="D212" s="120"/>
      <c r="E212" s="120"/>
      <c r="F212" s="120"/>
      <c r="G212" s="120"/>
      <c r="H212" s="120"/>
      <c r="I212" s="120"/>
      <c r="J212" s="120"/>
      <c r="K212" s="121" t="s">
        <v>65</v>
      </c>
      <c r="L212" s="122">
        <f>SUM(L210:L211)</f>
        <v>0</v>
      </c>
      <c r="M212" s="122">
        <f>SUM(M210:M211)</f>
        <v>0</v>
      </c>
      <c r="N212" s="122">
        <f>SUM(N210:N211)</f>
        <v>0</v>
      </c>
      <c r="O212" s="122">
        <f>TRUNC(SUM(L212:N212),2)</f>
        <v>0</v>
      </c>
    </row>
    <row r="213" spans="1:16" ht="45" x14ac:dyDescent="0.25">
      <c r="A213" s="90" t="s">
        <v>66</v>
      </c>
      <c r="B213" s="91" t="s">
        <v>1</v>
      </c>
      <c r="C213" s="91" t="s">
        <v>32</v>
      </c>
      <c r="D213" s="91" t="s">
        <v>2</v>
      </c>
      <c r="E213" s="91" t="s">
        <v>62</v>
      </c>
      <c r="F213" s="91" t="s">
        <v>63</v>
      </c>
      <c r="G213" s="91" t="s">
        <v>67</v>
      </c>
      <c r="H213" s="91" t="s">
        <v>68</v>
      </c>
      <c r="I213" s="91"/>
      <c r="J213" s="91"/>
      <c r="K213" s="91" t="s">
        <v>48</v>
      </c>
      <c r="L213" s="91" t="s">
        <v>13</v>
      </c>
      <c r="M213" s="91" t="s">
        <v>39</v>
      </c>
      <c r="N213" s="91" t="s">
        <v>11</v>
      </c>
      <c r="O213" s="91" t="s">
        <v>6</v>
      </c>
    </row>
    <row r="214" spans="1:16" x14ac:dyDescent="0.25">
      <c r="B214" s="92"/>
      <c r="C214" s="113"/>
      <c r="E214" s="92"/>
      <c r="F214" s="92"/>
      <c r="G214" s="92"/>
      <c r="H214" s="92"/>
      <c r="I214" s="116"/>
      <c r="J214" s="116"/>
      <c r="K214" s="116"/>
      <c r="L214" s="69" t="str">
        <f>IF(D214="","",TRUNC(F214*K214,2))</f>
        <v/>
      </c>
      <c r="M214" s="69" t="str">
        <f>IF(D214="","",TRUNC(G214*K214,2))</f>
        <v/>
      </c>
      <c r="N214" s="69" t="str">
        <f>IF(D214="","",TRUNC(H214*K214,2))</f>
        <v/>
      </c>
      <c r="O214" s="69" t="str">
        <f>IF(D214="","",L214+M214+N214)</f>
        <v/>
      </c>
    </row>
    <row r="215" spans="1:16" x14ac:dyDescent="0.25">
      <c r="A215" s="77"/>
      <c r="B215" s="92"/>
      <c r="C215" s="92"/>
      <c r="D215" s="92"/>
      <c r="E215" s="92"/>
      <c r="F215" s="107"/>
      <c r="G215" s="107"/>
      <c r="H215" s="116"/>
      <c r="I215" s="116"/>
      <c r="J215" s="116"/>
      <c r="K215" s="116"/>
      <c r="L215" s="116"/>
      <c r="M215" s="116"/>
      <c r="N215" s="116"/>
      <c r="O215" s="69"/>
    </row>
    <row r="216" spans="1:16" x14ac:dyDescent="0.25">
      <c r="A216" s="119"/>
      <c r="B216" s="120"/>
      <c r="C216" s="120"/>
      <c r="D216" s="120"/>
      <c r="E216" s="120"/>
      <c r="F216" s="120"/>
      <c r="G216" s="120"/>
      <c r="H216" s="120"/>
      <c r="I216" s="120"/>
      <c r="J216" s="120"/>
      <c r="K216" s="121" t="s">
        <v>70</v>
      </c>
      <c r="L216" s="122">
        <f>SUM(L214:L215)</f>
        <v>0</v>
      </c>
      <c r="M216" s="122">
        <f>SUM(M214:M215)</f>
        <v>0</v>
      </c>
      <c r="N216" s="122">
        <f>SUM(N214:N215)</f>
        <v>0</v>
      </c>
      <c r="O216" s="122">
        <f>TRUNC(SUM(L216:N216),2)</f>
        <v>0</v>
      </c>
    </row>
    <row r="217" spans="1:16" x14ac:dyDescent="0.25">
      <c r="A217" s="90" t="s">
        <v>71</v>
      </c>
      <c r="B217" s="91" t="s">
        <v>1</v>
      </c>
      <c r="C217" s="91" t="s">
        <v>32</v>
      </c>
      <c r="D217" s="91" t="s">
        <v>2</v>
      </c>
      <c r="E217" s="91" t="s">
        <v>62</v>
      </c>
      <c r="F217" s="91" t="s">
        <v>72</v>
      </c>
      <c r="G217" s="91" t="s">
        <v>73</v>
      </c>
      <c r="H217" s="91"/>
      <c r="I217" s="91" t="s">
        <v>74</v>
      </c>
      <c r="J217" s="91"/>
      <c r="K217" s="91"/>
      <c r="L217" s="91" t="s">
        <v>75</v>
      </c>
      <c r="M217" s="91" t="s">
        <v>56</v>
      </c>
      <c r="N217" s="91" t="s">
        <v>48</v>
      </c>
      <c r="O217" s="91" t="s">
        <v>6</v>
      </c>
    </row>
    <row r="218" spans="1:16" x14ac:dyDescent="0.25">
      <c r="A218" s="90"/>
      <c r="B218" s="91"/>
      <c r="C218" s="91"/>
      <c r="D218" s="91"/>
      <c r="E218" s="91"/>
      <c r="F218" s="91"/>
      <c r="G218" s="91" t="s">
        <v>76</v>
      </c>
      <c r="H218" s="91" t="s">
        <v>77</v>
      </c>
      <c r="I218" s="91" t="s">
        <v>76</v>
      </c>
      <c r="J218" s="91"/>
      <c r="K218" s="91" t="s">
        <v>77</v>
      </c>
      <c r="L218" s="91" t="s">
        <v>76</v>
      </c>
      <c r="M218" s="91"/>
      <c r="N218" s="91"/>
      <c r="O218" s="91"/>
    </row>
    <row r="219" spans="1:16" x14ac:dyDescent="0.25">
      <c r="A219" s="151"/>
      <c r="B219" s="152"/>
      <c r="C219" s="152"/>
      <c r="D219" s="152"/>
      <c r="E219" s="152"/>
      <c r="F219" s="92"/>
      <c r="G219" s="107"/>
      <c r="H219" s="69"/>
      <c r="I219" s="107"/>
      <c r="J219" s="107"/>
      <c r="K219" s="69"/>
      <c r="L219" s="107"/>
      <c r="M219" s="69"/>
      <c r="N219" s="149"/>
      <c r="O219" s="150"/>
    </row>
    <row r="220" spans="1:16" x14ac:dyDescent="0.25">
      <c r="A220" s="77"/>
      <c r="B220" s="92"/>
      <c r="C220" s="92"/>
      <c r="D220" s="92"/>
      <c r="E220" s="92"/>
      <c r="F220" s="107"/>
      <c r="G220" s="107"/>
      <c r="H220" s="69"/>
      <c r="I220" s="116"/>
      <c r="J220" s="116"/>
      <c r="K220" s="69"/>
      <c r="L220" s="116"/>
      <c r="M220" s="116"/>
      <c r="N220" s="69"/>
      <c r="O220" s="69"/>
    </row>
    <row r="221" spans="1:16" x14ac:dyDescent="0.25">
      <c r="A221" s="119"/>
      <c r="B221" s="120"/>
      <c r="C221" s="120"/>
      <c r="D221" s="120"/>
      <c r="E221" s="120"/>
      <c r="F221" s="120"/>
      <c r="G221" s="120"/>
      <c r="H221" s="120"/>
      <c r="I221" s="120"/>
      <c r="J221" s="120"/>
      <c r="K221" s="121" t="s">
        <v>80</v>
      </c>
      <c r="L221" s="122"/>
      <c r="M221" s="122"/>
      <c r="N221" s="122">
        <f>O221</f>
        <v>0</v>
      </c>
      <c r="O221" s="122">
        <f>SUM(O219:O220)</f>
        <v>0</v>
      </c>
    </row>
    <row r="222" spans="1:16" ht="38.25" customHeight="1" x14ac:dyDescent="0.25">
      <c r="A222" s="469" t="str">
        <f>E223</f>
        <v>RAMAL DE DESCARGA</v>
      </c>
      <c r="B222" s="470"/>
      <c r="C222" s="470"/>
      <c r="D222" s="470"/>
      <c r="E222" s="470"/>
      <c r="F222" s="470"/>
      <c r="G222" s="470"/>
      <c r="H222" s="470"/>
      <c r="I222" s="470"/>
      <c r="J222" s="470"/>
      <c r="K222" s="471"/>
      <c r="L222" s="84" t="s">
        <v>26</v>
      </c>
      <c r="M222" s="84" t="s">
        <v>27</v>
      </c>
      <c r="N222" s="84" t="s">
        <v>28</v>
      </c>
      <c r="O222" s="85" t="s">
        <v>29</v>
      </c>
    </row>
    <row r="223" spans="1:16" x14ac:dyDescent="0.25">
      <c r="A223" s="84" t="s">
        <v>25168</v>
      </c>
      <c r="B223" s="84" t="s">
        <v>30</v>
      </c>
      <c r="C223" s="84" t="s">
        <v>6632</v>
      </c>
      <c r="D223" s="86" t="s">
        <v>1356</v>
      </c>
      <c r="E223" s="87" t="s">
        <v>25293</v>
      </c>
      <c r="F223" s="87"/>
      <c r="G223" s="87"/>
      <c r="H223" s="87"/>
      <c r="I223" s="87"/>
      <c r="J223" s="87"/>
      <c r="K223" s="88"/>
      <c r="L223" s="89">
        <f>TRUNC(L237+L241+L245+L250,2)</f>
        <v>264.17</v>
      </c>
      <c r="M223" s="89">
        <f>TRUNC(M237+M241+M245+M250,2)</f>
        <v>316.54000000000002</v>
      </c>
      <c r="N223" s="89">
        <f>TRUNC(N237+N241+N245+N250,2)</f>
        <v>0</v>
      </c>
      <c r="O223" s="89">
        <f>TRUNC(O237+O241+O245+O250,2)</f>
        <v>580.71</v>
      </c>
      <c r="P223" s="87" t="s">
        <v>6712</v>
      </c>
    </row>
    <row r="224" spans="1:16" ht="45" x14ac:dyDescent="0.25">
      <c r="A224" s="90" t="s">
        <v>31</v>
      </c>
      <c r="B224" s="91" t="s">
        <v>1</v>
      </c>
      <c r="C224" s="91" t="s">
        <v>32</v>
      </c>
      <c r="D224" s="91" t="s">
        <v>2</v>
      </c>
      <c r="E224" s="91" t="s">
        <v>33</v>
      </c>
      <c r="F224" s="91" t="s">
        <v>34</v>
      </c>
      <c r="G224" s="91" t="s">
        <v>35</v>
      </c>
      <c r="H224" s="91" t="s">
        <v>36</v>
      </c>
      <c r="I224" s="91" t="s">
        <v>37</v>
      </c>
      <c r="J224" s="91" t="s">
        <v>38</v>
      </c>
      <c r="K224" s="91"/>
      <c r="L224" s="91" t="s">
        <v>13</v>
      </c>
      <c r="M224" s="91" t="s">
        <v>39</v>
      </c>
      <c r="N224" s="91" t="s">
        <v>11</v>
      </c>
      <c r="O224" s="91" t="s">
        <v>40</v>
      </c>
    </row>
    <row r="225" spans="1:15" x14ac:dyDescent="0.25">
      <c r="A225" s="77"/>
      <c r="B225" s="113"/>
      <c r="C225" s="113"/>
      <c r="D225" s="113"/>
      <c r="E225" s="116"/>
      <c r="F225" s="117"/>
      <c r="G225" s="116"/>
      <c r="H225" s="69"/>
      <c r="I225" s="69"/>
      <c r="J225" s="69"/>
      <c r="K225" s="69"/>
      <c r="L225" s="69" t="str">
        <f>IF(D225="","",TRUNC(F225*H225,2))</f>
        <v/>
      </c>
      <c r="M225" s="69" t="str">
        <f>IF(D225="","",TRUNC(G225*K225,2))</f>
        <v/>
      </c>
      <c r="N225" s="69"/>
      <c r="O225" s="69"/>
    </row>
    <row r="226" spans="1:15" x14ac:dyDescent="0.25">
      <c r="A226" s="119"/>
      <c r="B226" s="120"/>
      <c r="C226" s="120"/>
      <c r="D226" s="120"/>
      <c r="E226" s="120"/>
      <c r="F226" s="120"/>
      <c r="G226" s="120"/>
      <c r="H226" s="120"/>
      <c r="I226" s="120"/>
      <c r="J226" s="120"/>
      <c r="K226" s="121" t="s">
        <v>43</v>
      </c>
      <c r="L226" s="122">
        <f>SUM(L225:L225)</f>
        <v>0</v>
      </c>
      <c r="M226" s="122">
        <f>SUM(M225:M225)</f>
        <v>0</v>
      </c>
      <c r="N226" s="122">
        <f>SUM(N225:N225)</f>
        <v>0</v>
      </c>
      <c r="O226" s="122">
        <f>SUM(O225:O225)</f>
        <v>0</v>
      </c>
    </row>
    <row r="227" spans="1:15" ht="30" x14ac:dyDescent="0.25">
      <c r="A227" s="90" t="s">
        <v>44</v>
      </c>
      <c r="B227" s="91" t="s">
        <v>1</v>
      </c>
      <c r="C227" s="91" t="s">
        <v>32</v>
      </c>
      <c r="D227" s="91" t="s">
        <v>2</v>
      </c>
      <c r="E227" s="91" t="s">
        <v>45</v>
      </c>
      <c r="F227" s="91" t="s">
        <v>46</v>
      </c>
      <c r="G227" s="91" t="s">
        <v>47</v>
      </c>
      <c r="H227" s="91" t="s">
        <v>48</v>
      </c>
      <c r="I227" s="91"/>
      <c r="J227" s="91"/>
      <c r="K227" s="91"/>
      <c r="L227" s="91" t="s">
        <v>13</v>
      </c>
      <c r="M227" s="91" t="s">
        <v>39</v>
      </c>
      <c r="N227" s="91" t="s">
        <v>11</v>
      </c>
      <c r="O227" s="91" t="s">
        <v>40</v>
      </c>
    </row>
    <row r="228" spans="1:15" x14ac:dyDescent="0.25">
      <c r="A228" s="77" t="str">
        <f>IF(D228="","",VLOOKUP(D228,'CUSTOS DER - MÃO DE OBRA'!A:D,2,0))</f>
        <v/>
      </c>
      <c r="B228" s="113" t="s">
        <v>41</v>
      </c>
      <c r="C228" s="113" t="s">
        <v>6652</v>
      </c>
      <c r="D228" s="113"/>
      <c r="E228" s="69"/>
      <c r="F228" s="123"/>
      <c r="G228" s="124"/>
      <c r="H228" s="116"/>
      <c r="I228" s="116"/>
      <c r="J228" s="116"/>
      <c r="K228" s="113"/>
      <c r="L228" s="113"/>
      <c r="M228" s="125" t="str">
        <f>IF(D228="","",TRUNC(H228*G228,2))</f>
        <v/>
      </c>
      <c r="N228" s="113"/>
      <c r="O228" s="95" t="str">
        <f>IF(D228="","",L228+M228)</f>
        <v/>
      </c>
    </row>
    <row r="229" spans="1:15" x14ac:dyDescent="0.25">
      <c r="A229" s="77"/>
      <c r="B229" s="113" t="s">
        <v>24</v>
      </c>
      <c r="C229" s="113" t="s">
        <v>6652</v>
      </c>
      <c r="D229" s="113"/>
      <c r="E229" s="116"/>
      <c r="F229" s="123"/>
      <c r="G229" s="124"/>
      <c r="H229" s="116"/>
      <c r="I229" s="69"/>
      <c r="J229" s="69"/>
      <c r="K229" s="69"/>
      <c r="L229" s="113"/>
      <c r="M229" s="125" t="str">
        <f>IF(D229="","",TRUNC(H229*G229,2))</f>
        <v/>
      </c>
      <c r="N229" s="113"/>
      <c r="O229" s="95" t="str">
        <f>IF(D229="","",L229+M229)</f>
        <v/>
      </c>
    </row>
    <row r="230" spans="1:15" x14ac:dyDescent="0.25">
      <c r="A230" s="127"/>
      <c r="B230" s="128"/>
      <c r="C230" s="128"/>
      <c r="D230" s="128"/>
      <c r="E230" s="128"/>
      <c r="F230" s="128"/>
      <c r="G230" s="128"/>
      <c r="H230" s="128"/>
      <c r="I230" s="128"/>
      <c r="J230" s="128"/>
      <c r="K230" s="121" t="s">
        <v>50</v>
      </c>
      <c r="L230" s="122">
        <f>SUM(L228:L229)</f>
        <v>0</v>
      </c>
      <c r="M230" s="122">
        <f>SUM(M228:M229)</f>
        <v>0</v>
      </c>
      <c r="N230" s="122">
        <f>SUM(N228:N229)</f>
        <v>0</v>
      </c>
      <c r="O230" s="122">
        <f>SUM(O228:O229)</f>
        <v>0</v>
      </c>
    </row>
    <row r="231" spans="1:15" x14ac:dyDescent="0.25">
      <c r="A231" s="90" t="s">
        <v>51</v>
      </c>
      <c r="B231" s="91" t="s">
        <v>1</v>
      </c>
      <c r="C231" s="91" t="s">
        <v>32</v>
      </c>
      <c r="D231" s="91" t="s">
        <v>2</v>
      </c>
      <c r="E231" s="91" t="s">
        <v>52</v>
      </c>
      <c r="F231" s="91" t="s">
        <v>53</v>
      </c>
      <c r="G231" s="91" t="s">
        <v>54</v>
      </c>
      <c r="H231" s="91" t="s">
        <v>55</v>
      </c>
      <c r="I231" s="91"/>
      <c r="J231" s="91"/>
      <c r="K231" s="91"/>
      <c r="L231" s="91"/>
      <c r="M231" s="91"/>
      <c r="N231" s="91"/>
      <c r="O231" s="91" t="s">
        <v>56</v>
      </c>
    </row>
    <row r="232" spans="1:15" x14ac:dyDescent="0.25">
      <c r="A232" s="77"/>
      <c r="B232" s="113"/>
      <c r="C232" s="113"/>
      <c r="D232" s="113"/>
      <c r="E232" s="123"/>
      <c r="F232" s="117"/>
      <c r="G232" s="116"/>
      <c r="H232" s="69"/>
      <c r="I232" s="69"/>
      <c r="J232" s="69"/>
      <c r="K232" s="69"/>
      <c r="L232" s="113"/>
      <c r="M232" s="118">
        <f>TRUNC(E232*O230,2)</f>
        <v>0</v>
      </c>
      <c r="N232" s="113"/>
      <c r="O232" s="69">
        <f>L232+M232</f>
        <v>0</v>
      </c>
    </row>
    <row r="233" spans="1:15" x14ac:dyDescent="0.25">
      <c r="A233" s="77"/>
      <c r="B233" s="113"/>
      <c r="C233" s="113"/>
      <c r="D233" s="113"/>
      <c r="E233" s="116"/>
      <c r="F233" s="117"/>
      <c r="G233" s="116"/>
      <c r="H233" s="69"/>
      <c r="I233" s="69"/>
      <c r="J233" s="69"/>
      <c r="K233" s="69"/>
      <c r="L233" s="113"/>
      <c r="M233" s="113"/>
      <c r="N233" s="113"/>
      <c r="O233" s="69">
        <f>L233+M233</f>
        <v>0</v>
      </c>
    </row>
    <row r="234" spans="1:15" x14ac:dyDescent="0.25">
      <c r="A234" s="127"/>
      <c r="B234" s="128"/>
      <c r="C234" s="128"/>
      <c r="D234" s="128"/>
      <c r="E234" s="128"/>
      <c r="F234" s="128"/>
      <c r="G234" s="128"/>
      <c r="H234" s="128"/>
      <c r="I234" s="128"/>
      <c r="J234" s="128"/>
      <c r="K234" s="121" t="s">
        <v>57</v>
      </c>
      <c r="L234" s="122">
        <f>SUM(L232:L233)</f>
        <v>0</v>
      </c>
      <c r="M234" s="122">
        <f>SUM(M232:M233)</f>
        <v>0</v>
      </c>
      <c r="N234" s="122">
        <f>SUM(N232:N233)</f>
        <v>0</v>
      </c>
      <c r="O234" s="122">
        <f>SUM(O232:O233)</f>
        <v>0</v>
      </c>
    </row>
    <row r="235" spans="1:15" x14ac:dyDescent="0.25">
      <c r="A235" s="127" t="s">
        <v>58</v>
      </c>
      <c r="B235" s="129"/>
      <c r="C235" s="129"/>
      <c r="D235" s="129"/>
      <c r="E235" s="129"/>
      <c r="F235" s="129"/>
      <c r="G235" s="129"/>
      <c r="H235" s="129"/>
      <c r="I235" s="129"/>
      <c r="J235" s="129"/>
      <c r="K235" s="129"/>
      <c r="L235" s="122">
        <f>L226+L230+L234</f>
        <v>0</v>
      </c>
      <c r="M235" s="122">
        <f>M226+M230+M234</f>
        <v>0</v>
      </c>
      <c r="N235" s="122">
        <f>N226+N230+N234</f>
        <v>0</v>
      </c>
      <c r="O235" s="122">
        <f>O226+O230+O234</f>
        <v>0</v>
      </c>
    </row>
    <row r="236" spans="1:15" x14ac:dyDescent="0.25">
      <c r="A236" s="127" t="s">
        <v>59</v>
      </c>
      <c r="B236" s="129"/>
      <c r="C236" s="129"/>
      <c r="D236" s="129"/>
      <c r="E236" s="129"/>
      <c r="F236" s="129"/>
      <c r="G236" s="129"/>
      <c r="H236" s="129"/>
      <c r="I236" s="129"/>
      <c r="J236" s="129"/>
      <c r="K236" s="129"/>
      <c r="L236" s="129"/>
      <c r="M236" s="129"/>
      <c r="N236" s="129"/>
      <c r="O236" s="130">
        <v>1</v>
      </c>
    </row>
    <row r="237" spans="1:15" x14ac:dyDescent="0.25">
      <c r="A237" s="127" t="s">
        <v>60</v>
      </c>
      <c r="B237" s="120"/>
      <c r="C237" s="120"/>
      <c r="D237" s="120"/>
      <c r="E237" s="120"/>
      <c r="F237" s="120"/>
      <c r="G237" s="120"/>
      <c r="H237" s="120"/>
      <c r="I237" s="120"/>
      <c r="J237" s="120"/>
      <c r="K237" s="120"/>
      <c r="L237" s="122">
        <f>L235/O236</f>
        <v>0</v>
      </c>
      <c r="M237" s="122">
        <f>M235/O236</f>
        <v>0</v>
      </c>
      <c r="N237" s="122">
        <f>N235/O236</f>
        <v>0</v>
      </c>
      <c r="O237" s="122">
        <f>TRUNC(SUM(L237:N237),2)</f>
        <v>0</v>
      </c>
    </row>
    <row r="238" spans="1:15" ht="45" x14ac:dyDescent="0.25">
      <c r="A238" s="90" t="s">
        <v>61</v>
      </c>
      <c r="B238" s="91" t="s">
        <v>1</v>
      </c>
      <c r="C238" s="91" t="s">
        <v>32</v>
      </c>
      <c r="D238" s="91" t="s">
        <v>2</v>
      </c>
      <c r="E238" s="91" t="s">
        <v>62</v>
      </c>
      <c r="F238" s="91" t="s">
        <v>63</v>
      </c>
      <c r="G238" s="91"/>
      <c r="H238" s="91"/>
      <c r="I238" s="91"/>
      <c r="J238" s="91"/>
      <c r="K238" s="91" t="s">
        <v>48</v>
      </c>
      <c r="L238" s="91" t="s">
        <v>13</v>
      </c>
      <c r="M238" s="91" t="s">
        <v>39</v>
      </c>
      <c r="N238" s="91" t="s">
        <v>11</v>
      </c>
      <c r="O238" s="91" t="s">
        <v>6</v>
      </c>
    </row>
    <row r="239" spans="1:15" x14ac:dyDescent="0.25">
      <c r="A239" s="77" t="str">
        <f>IF(D239="","",VLOOKUP(D239,'CUSTOS SINAPI - MATERIAIS'!A:D,2,0))</f>
        <v/>
      </c>
      <c r="B239" s="113" t="s">
        <v>1356</v>
      </c>
      <c r="C239" s="113" t="s">
        <v>64</v>
      </c>
      <c r="D239" s="113"/>
      <c r="E239" s="92"/>
      <c r="F239" s="92"/>
      <c r="G239" s="107"/>
      <c r="H239" s="93"/>
      <c r="I239" s="93"/>
      <c r="J239" s="93"/>
      <c r="K239" s="116"/>
      <c r="L239" s="69" t="str">
        <f>IF(D239="","",TRUNC(F239*K239,2))</f>
        <v/>
      </c>
      <c r="M239" s="116"/>
      <c r="N239" s="116"/>
      <c r="O239" s="69"/>
    </row>
    <row r="240" spans="1:15" x14ac:dyDescent="0.25">
      <c r="A240" s="77" t="str">
        <f>IF(D240="","",VLOOKUP(D240,'CUSTOS SINAPI - MATERIAIS'!A:D,2,0))</f>
        <v/>
      </c>
      <c r="B240" s="113" t="s">
        <v>1356</v>
      </c>
      <c r="C240" s="113" t="s">
        <v>64</v>
      </c>
      <c r="D240" s="113"/>
      <c r="E240" s="92"/>
      <c r="F240" s="92"/>
      <c r="G240" s="107"/>
      <c r="H240" s="93"/>
      <c r="I240" s="93"/>
      <c r="J240" s="93"/>
      <c r="K240" s="116"/>
      <c r="L240" s="69" t="str">
        <f>IF(D240="","",TRUNC(F240*K240,2))</f>
        <v/>
      </c>
      <c r="M240" s="116"/>
      <c r="N240" s="116"/>
      <c r="O240" s="69"/>
    </row>
    <row r="241" spans="1:16" x14ac:dyDescent="0.25">
      <c r="A241" s="119"/>
      <c r="B241" s="120"/>
      <c r="C241" s="120"/>
      <c r="D241" s="120"/>
      <c r="E241" s="120"/>
      <c r="F241" s="120"/>
      <c r="G241" s="120"/>
      <c r="H241" s="120"/>
      <c r="I241" s="120"/>
      <c r="J241" s="120"/>
      <c r="K241" s="121" t="s">
        <v>65</v>
      </c>
      <c r="L241" s="122">
        <f>SUM(L239:L240)</f>
        <v>0</v>
      </c>
      <c r="M241" s="122">
        <f>SUM(M239:M240)</f>
        <v>0</v>
      </c>
      <c r="N241" s="122">
        <f>SUM(N239:N240)</f>
        <v>0</v>
      </c>
      <c r="O241" s="122">
        <f>TRUNC(SUM(L241:N241),2)</f>
        <v>0</v>
      </c>
    </row>
    <row r="242" spans="1:16" ht="45" x14ac:dyDescent="0.25">
      <c r="A242" s="90" t="s">
        <v>66</v>
      </c>
      <c r="B242" s="91" t="s">
        <v>1</v>
      </c>
      <c r="C242" s="91" t="s">
        <v>32</v>
      </c>
      <c r="D242" s="91" t="s">
        <v>2</v>
      </c>
      <c r="E242" s="91" t="s">
        <v>62</v>
      </c>
      <c r="F242" s="91" t="s">
        <v>63</v>
      </c>
      <c r="G242" s="91" t="s">
        <v>67</v>
      </c>
      <c r="H242" s="91" t="s">
        <v>68</v>
      </c>
      <c r="I242" s="91"/>
      <c r="J242" s="91"/>
      <c r="K242" s="91" t="s">
        <v>48</v>
      </c>
      <c r="L242" s="91" t="s">
        <v>13</v>
      </c>
      <c r="M242" s="91" t="s">
        <v>39</v>
      </c>
      <c r="N242" s="91" t="s">
        <v>11</v>
      </c>
      <c r="O242" s="91" t="s">
        <v>6</v>
      </c>
    </row>
    <row r="243" spans="1:16" x14ac:dyDescent="0.25">
      <c r="A243" s="76" t="str">
        <f>VLOOKUP(D243,'CCU COMPLEMENTARES'!A:O,5,0)</f>
        <v>TUBO PVC, SERIE NORMAL, ESGOTO PREDIAL, DN 100 MM, FORNECIDO E INSTALADO EM RAMAL DE DESCARGA OU RAMAL DE ESGOTO SANITÁRIO. AF_08/2022</v>
      </c>
      <c r="B243" s="92" t="s">
        <v>6624</v>
      </c>
      <c r="C243" s="113" t="s">
        <v>69</v>
      </c>
      <c r="D243" s="1" t="s">
        <v>25292</v>
      </c>
      <c r="E243" s="92" t="str">
        <f>VLOOKUP(D243,'CCU COMPLEMENTARES'!A:O,3,0)</f>
        <v>M</v>
      </c>
      <c r="F243" s="92">
        <f>VLOOKUP(D243,'CCU COMPLEMENTARES'!A:O,12,0)</f>
        <v>16.55</v>
      </c>
      <c r="G243" s="92">
        <f>VLOOKUP(D243,'CCU COMPLEMENTARES'!A:O,13,0)</f>
        <v>28</v>
      </c>
      <c r="H243" s="92">
        <f>VLOOKUP(D243,'CCU COMPLEMENTARES'!A:O,14,0)</f>
        <v>0</v>
      </c>
      <c r="I243" s="116"/>
      <c r="J243" s="116"/>
      <c r="K243" s="116">
        <v>10</v>
      </c>
      <c r="L243" s="69">
        <f>IF(D243="","",TRUNC(F243*K243,2))</f>
        <v>165.5</v>
      </c>
      <c r="M243" s="69">
        <f>IF(D243="","",TRUNC(G243*K243,2))</f>
        <v>280</v>
      </c>
      <c r="N243" s="69">
        <f>IF(D243="","",TRUNC(H243*K243,2))</f>
        <v>0</v>
      </c>
      <c r="O243" s="69">
        <f>IF(D243="","",L243+M243+N243)</f>
        <v>445.5</v>
      </c>
    </row>
    <row r="244" spans="1:16" x14ac:dyDescent="0.25">
      <c r="A244" s="76" t="str">
        <f>VLOOKUP(D244,'CCU COMPLEMENTARES'!A:O,5,0)</f>
        <v>CURVA CURTA 90 GRAUS, PVC, SERIE NORMAL, ESGOTO PREDIAL, DN 100 MM, JUNTA ELÁSTICA, FORNECIDO E INSTALADO EM RAMAL DE DESCARGA OU RAMAL DE ESGOTO SANITÁRIO. AF_08/2022</v>
      </c>
      <c r="B244" s="92" t="s">
        <v>6624</v>
      </c>
      <c r="C244" s="113" t="s">
        <v>69</v>
      </c>
      <c r="D244" s="297" t="s">
        <v>25294</v>
      </c>
      <c r="E244" s="92" t="str">
        <f>VLOOKUP(D244,'CCU COMPLEMENTARES'!A:O,3,0)</f>
        <v>UND</v>
      </c>
      <c r="F244" s="92">
        <f>VLOOKUP(D244,'CCU COMPLEMENTARES'!A:O,12,0)</f>
        <v>32.89</v>
      </c>
      <c r="G244" s="92">
        <f>VLOOKUP(D244,'CCU COMPLEMENTARES'!A:O,13,0)</f>
        <v>12.18</v>
      </c>
      <c r="H244" s="92">
        <f>VLOOKUP(D244,'CCU COMPLEMENTARES'!A:O,14,0)</f>
        <v>0</v>
      </c>
      <c r="I244" s="116"/>
      <c r="J244" s="116"/>
      <c r="K244" s="116">
        <v>3</v>
      </c>
      <c r="L244" s="69">
        <f>IF(D244="","",TRUNC(F244*K244,2))</f>
        <v>98.67</v>
      </c>
      <c r="M244" s="69">
        <f>IF(D244="","",TRUNC(G244*K244,2))</f>
        <v>36.54</v>
      </c>
      <c r="N244" s="69">
        <f>IF(D244="","",TRUNC(H244*K244,2))</f>
        <v>0</v>
      </c>
      <c r="O244" s="69">
        <f>IF(D244="","",L244+M244+N244)</f>
        <v>135.21</v>
      </c>
    </row>
    <row r="245" spans="1:16" x14ac:dyDescent="0.25">
      <c r="A245" s="119"/>
      <c r="B245" s="120"/>
      <c r="C245" s="120"/>
      <c r="D245" s="120"/>
      <c r="E245" s="120"/>
      <c r="F245" s="120"/>
      <c r="G245" s="120"/>
      <c r="H245" s="120"/>
      <c r="I245" s="120"/>
      <c r="J245" s="120"/>
      <c r="K245" s="121" t="s">
        <v>70</v>
      </c>
      <c r="L245" s="122">
        <f>SUM(L243:L244)</f>
        <v>264.17</v>
      </c>
      <c r="M245" s="122">
        <f>SUM(M243:M244)</f>
        <v>316.54000000000002</v>
      </c>
      <c r="N245" s="122">
        <f>SUM(N243:N244)</f>
        <v>0</v>
      </c>
      <c r="O245" s="122">
        <f>TRUNC(SUM(L245:N245),2)</f>
        <v>580.71</v>
      </c>
    </row>
    <row r="246" spans="1:16" x14ac:dyDescent="0.25">
      <c r="A246" s="90" t="s">
        <v>71</v>
      </c>
      <c r="B246" s="91" t="s">
        <v>1</v>
      </c>
      <c r="C246" s="91" t="s">
        <v>32</v>
      </c>
      <c r="D246" s="91" t="s">
        <v>2</v>
      </c>
      <c r="E246" s="91" t="s">
        <v>62</v>
      </c>
      <c r="F246" s="91" t="s">
        <v>72</v>
      </c>
      <c r="G246" s="91" t="s">
        <v>73</v>
      </c>
      <c r="H246" s="91"/>
      <c r="I246" s="91" t="s">
        <v>74</v>
      </c>
      <c r="J246" s="91"/>
      <c r="K246" s="91"/>
      <c r="L246" s="91" t="s">
        <v>75</v>
      </c>
      <c r="M246" s="91" t="s">
        <v>56</v>
      </c>
      <c r="N246" s="91" t="s">
        <v>48</v>
      </c>
      <c r="O246" s="91" t="s">
        <v>6</v>
      </c>
    </row>
    <row r="247" spans="1:16" x14ac:dyDescent="0.25">
      <c r="A247" s="90"/>
      <c r="B247" s="91"/>
      <c r="C247" s="91"/>
      <c r="D247" s="91"/>
      <c r="E247" s="91"/>
      <c r="F247" s="91"/>
      <c r="G247" s="91" t="s">
        <v>76</v>
      </c>
      <c r="H247" s="91" t="s">
        <v>77</v>
      </c>
      <c r="I247" s="91" t="s">
        <v>76</v>
      </c>
      <c r="J247" s="91"/>
      <c r="K247" s="91" t="s">
        <v>77</v>
      </c>
      <c r="L247" s="91" t="s">
        <v>76</v>
      </c>
      <c r="M247" s="91"/>
      <c r="N247" s="91"/>
      <c r="O247" s="91"/>
    </row>
    <row r="248" spans="1:16" x14ac:dyDescent="0.25">
      <c r="A248" s="151"/>
      <c r="B248" s="152"/>
      <c r="C248" s="152"/>
      <c r="D248" s="152"/>
      <c r="E248" s="152"/>
      <c r="F248" s="92"/>
      <c r="G248" s="107"/>
      <c r="H248" s="69"/>
      <c r="I248" s="107"/>
      <c r="J248" s="107"/>
      <c r="K248" s="69"/>
      <c r="L248" s="107"/>
      <c r="M248" s="69"/>
      <c r="N248" s="149"/>
      <c r="O248" s="150"/>
    </row>
    <row r="249" spans="1:16" x14ac:dyDescent="0.25">
      <c r="A249" s="77"/>
      <c r="B249" s="92"/>
      <c r="C249" s="92"/>
      <c r="D249" s="92"/>
      <c r="E249" s="92"/>
      <c r="F249" s="107"/>
      <c r="G249" s="107"/>
      <c r="H249" s="69"/>
      <c r="I249" s="116"/>
      <c r="J249" s="116"/>
      <c r="K249" s="69"/>
      <c r="L249" s="116"/>
      <c r="M249" s="116"/>
      <c r="N249" s="69"/>
      <c r="O249" s="69"/>
    </row>
    <row r="250" spans="1:16" x14ac:dyDescent="0.25">
      <c r="A250" s="119"/>
      <c r="B250" s="120"/>
      <c r="C250" s="120"/>
      <c r="D250" s="120"/>
      <c r="E250" s="120"/>
      <c r="F250" s="120"/>
      <c r="G250" s="120"/>
      <c r="H250" s="120"/>
      <c r="I250" s="120"/>
      <c r="J250" s="120"/>
      <c r="K250" s="121" t="s">
        <v>80</v>
      </c>
      <c r="L250" s="122"/>
      <c r="M250" s="122"/>
      <c r="N250" s="122">
        <f>O250</f>
        <v>0</v>
      </c>
      <c r="O250" s="122">
        <f>SUM(O248:O249)</f>
        <v>0</v>
      </c>
    </row>
    <row r="251" spans="1:16" ht="38.25" customHeight="1" x14ac:dyDescent="0.25">
      <c r="A251" s="469" t="s">
        <v>6628</v>
      </c>
      <c r="B251" s="470"/>
      <c r="C251" s="470"/>
      <c r="D251" s="470"/>
      <c r="E251" s="470"/>
      <c r="F251" s="470"/>
      <c r="G251" s="470"/>
      <c r="H251" s="470"/>
      <c r="I251" s="470"/>
      <c r="J251" s="470"/>
      <c r="K251" s="471"/>
      <c r="L251" s="84" t="s">
        <v>26</v>
      </c>
      <c r="M251" s="84" t="s">
        <v>27</v>
      </c>
      <c r="N251" s="84" t="s">
        <v>28</v>
      </c>
      <c r="O251" s="85" t="s">
        <v>29</v>
      </c>
    </row>
    <row r="252" spans="1:16" x14ac:dyDescent="0.25">
      <c r="A252" s="84" t="s">
        <v>25169</v>
      </c>
      <c r="B252" s="84" t="s">
        <v>30</v>
      </c>
      <c r="C252" s="84" t="s">
        <v>740</v>
      </c>
      <c r="D252" s="86" t="s">
        <v>1356</v>
      </c>
      <c r="E252" s="87" t="s">
        <v>29307</v>
      </c>
      <c r="F252" s="87"/>
      <c r="G252" s="87"/>
      <c r="H252" s="87"/>
      <c r="I252" s="87"/>
      <c r="J252" s="87"/>
      <c r="K252" s="88"/>
      <c r="L252" s="89">
        <f>TRUNC(L266+L270+L274+L279,2)</f>
        <v>6.06</v>
      </c>
      <c r="M252" s="89">
        <f>TRUNC(M266+M270+M274+M279,2)</f>
        <v>4.18</v>
      </c>
      <c r="N252" s="89">
        <f>TRUNC(N266+N270+N274+N279,2)</f>
        <v>0</v>
      </c>
      <c r="O252" s="89">
        <f>TRUNC(O266+O270+O274+O279,2)</f>
        <v>10.24</v>
      </c>
      <c r="P252" s="87" t="s">
        <v>29306</v>
      </c>
    </row>
    <row r="253" spans="1:16" ht="45" x14ac:dyDescent="0.25">
      <c r="A253" s="90" t="s">
        <v>31</v>
      </c>
      <c r="B253" s="91" t="s">
        <v>1</v>
      </c>
      <c r="C253" s="91" t="s">
        <v>32</v>
      </c>
      <c r="D253" s="91" t="s">
        <v>2</v>
      </c>
      <c r="E253" s="91" t="s">
        <v>33</v>
      </c>
      <c r="F253" s="91" t="s">
        <v>34</v>
      </c>
      <c r="G253" s="91" t="s">
        <v>35</v>
      </c>
      <c r="H253" s="91" t="s">
        <v>36</v>
      </c>
      <c r="I253" s="91" t="s">
        <v>37</v>
      </c>
      <c r="J253" s="91" t="s">
        <v>38</v>
      </c>
      <c r="K253" s="91"/>
      <c r="L253" s="91" t="s">
        <v>13</v>
      </c>
      <c r="M253" s="91" t="s">
        <v>39</v>
      </c>
      <c r="N253" s="91" t="s">
        <v>11</v>
      </c>
      <c r="O253" s="91" t="s">
        <v>40</v>
      </c>
    </row>
    <row r="254" spans="1:16" x14ac:dyDescent="0.25">
      <c r="A254" s="77"/>
      <c r="B254" s="113"/>
      <c r="C254" s="113"/>
      <c r="D254" s="113"/>
      <c r="E254" s="116"/>
      <c r="F254" s="117"/>
      <c r="G254" s="116"/>
      <c r="H254" s="69"/>
      <c r="I254" s="69"/>
      <c r="J254" s="69"/>
      <c r="K254" s="69"/>
      <c r="L254" s="69" t="str">
        <f>IF(D254="","",TRUNC(E254*F254*H254,2))</f>
        <v/>
      </c>
      <c r="M254" s="69" t="str">
        <f>IF(D254="","",TRUNC(E254*F254*I254+E254*G254*J254,2))</f>
        <v/>
      </c>
      <c r="N254" s="69"/>
      <c r="O254" s="69"/>
    </row>
    <row r="255" spans="1:16" x14ac:dyDescent="0.25">
      <c r="A255" s="119"/>
      <c r="B255" s="120"/>
      <c r="C255" s="120"/>
      <c r="D255" s="120"/>
      <c r="E255" s="120"/>
      <c r="F255" s="120"/>
      <c r="G255" s="120"/>
      <c r="H255" s="120"/>
      <c r="I255" s="120"/>
      <c r="J255" s="120"/>
      <c r="K255" s="121" t="s">
        <v>43</v>
      </c>
      <c r="L255" s="122">
        <f>SUM(L254:L254)</f>
        <v>0</v>
      </c>
      <c r="M255" s="122">
        <f>SUM(M254:M254)</f>
        <v>0</v>
      </c>
      <c r="N255" s="122">
        <f>SUM(N254:N254)</f>
        <v>0</v>
      </c>
      <c r="O255" s="122">
        <f>SUM(O254:O254)</f>
        <v>0</v>
      </c>
    </row>
    <row r="256" spans="1:16" ht="30" x14ac:dyDescent="0.25">
      <c r="A256" s="90" t="s">
        <v>44</v>
      </c>
      <c r="B256" s="91" t="s">
        <v>1</v>
      </c>
      <c r="C256" s="91" t="s">
        <v>32</v>
      </c>
      <c r="D256" s="91" t="s">
        <v>2</v>
      </c>
      <c r="E256" s="91" t="s">
        <v>45</v>
      </c>
      <c r="F256" s="91" t="s">
        <v>46</v>
      </c>
      <c r="G256" s="91" t="s">
        <v>47</v>
      </c>
      <c r="H256" s="91" t="s">
        <v>48</v>
      </c>
      <c r="I256" s="91"/>
      <c r="J256" s="91"/>
      <c r="K256" s="91"/>
      <c r="L256" s="91" t="s">
        <v>13</v>
      </c>
      <c r="M256" s="91" t="s">
        <v>39</v>
      </c>
      <c r="N256" s="91" t="s">
        <v>11</v>
      </c>
      <c r="O256" s="91" t="s">
        <v>40</v>
      </c>
    </row>
    <row r="257" spans="1:15" x14ac:dyDescent="0.25">
      <c r="A257" s="77" t="str">
        <f>IF(D257="","",VLOOKUP(D257,'CUSTOS DER - MÃO DE OBRA'!A:D,2,0))</f>
        <v>Eletricista</v>
      </c>
      <c r="B257" s="113" t="s">
        <v>41</v>
      </c>
      <c r="C257" s="113" t="s">
        <v>6652</v>
      </c>
      <c r="D257" s="113">
        <v>210150</v>
      </c>
      <c r="E257" s="69">
        <f>VLOOKUP(D257,'CUSTOS DER - MÃO DE OBRA'!A:D,3,0)</f>
        <v>2.02</v>
      </c>
      <c r="F257" s="123"/>
      <c r="G257" s="124">
        <f>VLOOKUP(D257,'CUSTOS DER - MÃO DE OBRA'!A:D,4,0)</f>
        <v>35.97</v>
      </c>
      <c r="H257" s="116">
        <v>6.7199999999999996E-2</v>
      </c>
      <c r="I257" s="116"/>
      <c r="J257" s="116"/>
      <c r="K257" s="113"/>
      <c r="L257" s="113"/>
      <c r="M257" s="125">
        <f>IF(D257="","",TRUNC(H257*G257,2))</f>
        <v>2.41</v>
      </c>
      <c r="N257" s="113"/>
      <c r="O257" s="95">
        <f>IF(D257="","",L257+M257)</f>
        <v>2.41</v>
      </c>
    </row>
    <row r="258" spans="1:15" x14ac:dyDescent="0.25">
      <c r="A258" s="77" t="str">
        <f>IF(D258="","",VLOOKUP(D258,'CUSTOS DER - MÃO DE OBRA'!A:D,2,0))</f>
        <v>Servente</v>
      </c>
      <c r="B258" s="113" t="s">
        <v>41</v>
      </c>
      <c r="C258" s="113" t="s">
        <v>6652</v>
      </c>
      <c r="D258" s="113">
        <v>200130</v>
      </c>
      <c r="E258" s="69">
        <f>VLOOKUP(D258,'CUSTOS DER - MÃO DE OBRA'!A:D,3,0)</f>
        <v>1.48</v>
      </c>
      <c r="F258" s="123"/>
      <c r="G258" s="124">
        <f>VLOOKUP(D258,'CUSTOS DER - MÃO DE OBRA'!A:D,4,0)</f>
        <v>26.35</v>
      </c>
      <c r="H258" s="116">
        <v>6.7199999999999996E-2</v>
      </c>
      <c r="I258" s="69"/>
      <c r="J258" s="69"/>
      <c r="K258" s="69"/>
      <c r="L258" s="113"/>
      <c r="M258" s="125">
        <f>IF(D258="","",TRUNC(H258*G258,2))</f>
        <v>1.77</v>
      </c>
      <c r="N258" s="113"/>
      <c r="O258" s="95">
        <f>IF(D258="","",L258+M258)</f>
        <v>1.77</v>
      </c>
    </row>
    <row r="259" spans="1:15" x14ac:dyDescent="0.25">
      <c r="A259" s="127"/>
      <c r="B259" s="128"/>
      <c r="C259" s="128"/>
      <c r="D259" s="128"/>
      <c r="E259" s="128"/>
      <c r="F259" s="128"/>
      <c r="G259" s="128"/>
      <c r="H259" s="128"/>
      <c r="I259" s="128"/>
      <c r="J259" s="128"/>
      <c r="K259" s="121" t="s">
        <v>50</v>
      </c>
      <c r="L259" s="122">
        <f>SUM(L257:L258)</f>
        <v>0</v>
      </c>
      <c r="M259" s="122">
        <f>SUM(M257:M258)</f>
        <v>4.18</v>
      </c>
      <c r="N259" s="122">
        <f>SUM(N257:N258)</f>
        <v>0</v>
      </c>
      <c r="O259" s="122">
        <f>SUM(O257:O258)</f>
        <v>4.18</v>
      </c>
    </row>
    <row r="260" spans="1:15" x14ac:dyDescent="0.25">
      <c r="A260" s="90" t="s">
        <v>51</v>
      </c>
      <c r="B260" s="91" t="s">
        <v>1</v>
      </c>
      <c r="C260" s="91" t="s">
        <v>32</v>
      </c>
      <c r="D260" s="91" t="s">
        <v>2</v>
      </c>
      <c r="E260" s="91" t="s">
        <v>52</v>
      </c>
      <c r="F260" s="91" t="s">
        <v>53</v>
      </c>
      <c r="G260" s="91" t="s">
        <v>54</v>
      </c>
      <c r="H260" s="91" t="s">
        <v>55</v>
      </c>
      <c r="I260" s="91"/>
      <c r="J260" s="91"/>
      <c r="K260" s="91"/>
      <c r="L260" s="91"/>
      <c r="M260" s="91"/>
      <c r="N260" s="91"/>
      <c r="O260" s="91" t="s">
        <v>56</v>
      </c>
    </row>
    <row r="261" spans="1:15" x14ac:dyDescent="0.25">
      <c r="A261" s="77"/>
      <c r="B261" s="113"/>
      <c r="C261" s="113"/>
      <c r="D261" s="113"/>
      <c r="E261" s="123"/>
      <c r="F261" s="117"/>
      <c r="G261" s="116"/>
      <c r="H261" s="69"/>
      <c r="I261" s="69"/>
      <c r="J261" s="69"/>
      <c r="K261" s="69"/>
      <c r="L261" s="113"/>
      <c r="M261" s="118">
        <f>TRUNC(E261*O259,2)</f>
        <v>0</v>
      </c>
      <c r="N261" s="113"/>
      <c r="O261" s="69">
        <f>L261+M261</f>
        <v>0</v>
      </c>
    </row>
    <row r="262" spans="1:15" x14ac:dyDescent="0.25">
      <c r="A262" s="77"/>
      <c r="B262" s="113"/>
      <c r="C262" s="113"/>
      <c r="D262" s="113"/>
      <c r="E262" s="116"/>
      <c r="F262" s="117"/>
      <c r="G262" s="116"/>
      <c r="H262" s="69"/>
      <c r="I262" s="69"/>
      <c r="J262" s="69"/>
      <c r="K262" s="69"/>
      <c r="L262" s="113"/>
      <c r="M262" s="113"/>
      <c r="N262" s="113"/>
      <c r="O262" s="69">
        <f>L262+M262</f>
        <v>0</v>
      </c>
    </row>
    <row r="263" spans="1:15" x14ac:dyDescent="0.25">
      <c r="A263" s="127"/>
      <c r="B263" s="128"/>
      <c r="C263" s="128"/>
      <c r="D263" s="128"/>
      <c r="E263" s="128"/>
      <c r="F263" s="128"/>
      <c r="G263" s="128"/>
      <c r="H263" s="128"/>
      <c r="I263" s="128"/>
      <c r="J263" s="128"/>
      <c r="K263" s="121" t="s">
        <v>57</v>
      </c>
      <c r="L263" s="122">
        <f>SUM(L261:L262)</f>
        <v>0</v>
      </c>
      <c r="M263" s="122">
        <f>SUM(M261:M262)</f>
        <v>0</v>
      </c>
      <c r="N263" s="122">
        <f>SUM(N261:N262)</f>
        <v>0</v>
      </c>
      <c r="O263" s="122">
        <f>SUM(O261:O262)</f>
        <v>0</v>
      </c>
    </row>
    <row r="264" spans="1:15" x14ac:dyDescent="0.25">
      <c r="A264" s="127" t="s">
        <v>58</v>
      </c>
      <c r="B264" s="129"/>
      <c r="C264" s="129"/>
      <c r="D264" s="129"/>
      <c r="E264" s="129"/>
      <c r="F264" s="129"/>
      <c r="G264" s="129"/>
      <c r="H264" s="129"/>
      <c r="I264" s="129"/>
      <c r="J264" s="129"/>
      <c r="K264" s="129"/>
      <c r="L264" s="122">
        <f>L255+L259+L263</f>
        <v>0</v>
      </c>
      <c r="M264" s="122">
        <f>M255+M259+M263</f>
        <v>4.18</v>
      </c>
      <c r="N264" s="122">
        <f>N255+N259+N263</f>
        <v>0</v>
      </c>
      <c r="O264" s="122">
        <f>O255+O259+O263</f>
        <v>4.18</v>
      </c>
    </row>
    <row r="265" spans="1:15" x14ac:dyDescent="0.25">
      <c r="A265" s="127" t="s">
        <v>59</v>
      </c>
      <c r="B265" s="129"/>
      <c r="C265" s="129"/>
      <c r="D265" s="129"/>
      <c r="E265" s="129"/>
      <c r="F265" s="129"/>
      <c r="G265" s="129"/>
      <c r="H265" s="129"/>
      <c r="I265" s="129"/>
      <c r="J265" s="129"/>
      <c r="K265" s="129"/>
      <c r="L265" s="129"/>
      <c r="M265" s="129"/>
      <c r="N265" s="129"/>
      <c r="O265" s="130">
        <v>1</v>
      </c>
    </row>
    <row r="266" spans="1:15" x14ac:dyDescent="0.25">
      <c r="A266" s="127" t="s">
        <v>60</v>
      </c>
      <c r="B266" s="120"/>
      <c r="C266" s="120"/>
      <c r="D266" s="120"/>
      <c r="E266" s="120"/>
      <c r="F266" s="120"/>
      <c r="G266" s="120"/>
      <c r="H266" s="120"/>
      <c r="I266" s="120"/>
      <c r="J266" s="120"/>
      <c r="K266" s="120"/>
      <c r="L266" s="122">
        <f>L264/O265</f>
        <v>0</v>
      </c>
      <c r="M266" s="122">
        <f>M264/O265</f>
        <v>4.18</v>
      </c>
      <c r="N266" s="122">
        <f>N264/O265</f>
        <v>0</v>
      </c>
      <c r="O266" s="122">
        <f>TRUNC(SUM(L266:N266),2)</f>
        <v>4.18</v>
      </c>
    </row>
    <row r="267" spans="1:15" ht="45" x14ac:dyDescent="0.25">
      <c r="A267" s="90" t="s">
        <v>61</v>
      </c>
      <c r="B267" s="91" t="s">
        <v>1</v>
      </c>
      <c r="C267" s="91" t="s">
        <v>32</v>
      </c>
      <c r="D267" s="91" t="s">
        <v>2</v>
      </c>
      <c r="E267" s="91" t="s">
        <v>62</v>
      </c>
      <c r="F267" s="91" t="s">
        <v>63</v>
      </c>
      <c r="G267" s="91"/>
      <c r="H267" s="91"/>
      <c r="I267" s="91"/>
      <c r="J267" s="91"/>
      <c r="K267" s="91" t="s">
        <v>48</v>
      </c>
      <c r="L267" s="91" t="s">
        <v>13</v>
      </c>
      <c r="M267" s="91" t="s">
        <v>39</v>
      </c>
      <c r="N267" s="91" t="s">
        <v>11</v>
      </c>
      <c r="O267" s="91" t="s">
        <v>6</v>
      </c>
    </row>
    <row r="268" spans="1:15" ht="45" x14ac:dyDescent="0.25">
      <c r="A268" s="77" t="str">
        <f>IF(D268="","",VLOOKUP(D268,'CUSTOS SINAPI - MATERIAIS'!A:D,2,0))</f>
        <v xml:space="preserve">ELETRODUTO/DUTO PEAD FLEXIVEL PAREDE SIMPLES, CORRUGACAO HELICOIDAL, COR PRETA, SEM ROSCA, DE 1 1/2", CRC 680 N, PARA CABEAMENTO SUBTERRANEO (NBR 15715)                                                                                                                                                                                                                                                                                                                                                  </v>
      </c>
      <c r="B268" s="113" t="s">
        <v>1356</v>
      </c>
      <c r="C268" s="113" t="s">
        <v>64</v>
      </c>
      <c r="D268" s="113">
        <v>39246</v>
      </c>
      <c r="E268" s="92" t="str">
        <f>VLOOKUP(D268,'CUSTOS SINAPI - MATERIAIS'!A:D,3,0)</f>
        <v xml:space="preserve">M     </v>
      </c>
      <c r="F268" s="92" t="str">
        <f>VLOOKUP(D268,'CUSTOS SINAPI - MATERIAIS'!A:D,4,0)</f>
        <v>5,51</v>
      </c>
      <c r="G268" s="107"/>
      <c r="H268" s="93"/>
      <c r="I268" s="93"/>
      <c r="J268" s="93"/>
      <c r="K268" s="116">
        <v>1.1000000000000001</v>
      </c>
      <c r="L268" s="69">
        <f>IF(D268="","",TRUNC(F268*K268,2))</f>
        <v>6.06</v>
      </c>
      <c r="M268" s="116"/>
      <c r="N268" s="116"/>
      <c r="O268" s="69"/>
    </row>
    <row r="269" spans="1:15" x14ac:dyDescent="0.25">
      <c r="A269" s="77"/>
      <c r="B269" s="113"/>
      <c r="C269" s="113"/>
      <c r="D269" s="113"/>
      <c r="E269" s="131"/>
      <c r="F269" s="107"/>
      <c r="G269" s="107"/>
      <c r="H269" s="93"/>
      <c r="I269" s="93"/>
      <c r="J269" s="93"/>
      <c r="K269" s="116"/>
      <c r="L269" s="69"/>
      <c r="M269" s="116"/>
      <c r="N269" s="116"/>
      <c r="O269" s="69"/>
    </row>
    <row r="270" spans="1:15" x14ac:dyDescent="0.25">
      <c r="A270" s="119"/>
      <c r="B270" s="120"/>
      <c r="C270" s="120"/>
      <c r="D270" s="120"/>
      <c r="E270" s="120"/>
      <c r="F270" s="120"/>
      <c r="G270" s="120"/>
      <c r="H270" s="120"/>
      <c r="I270" s="120"/>
      <c r="J270" s="120"/>
      <c r="K270" s="121" t="s">
        <v>65</v>
      </c>
      <c r="L270" s="122">
        <f>SUM(L268:L269)</f>
        <v>6.06</v>
      </c>
      <c r="M270" s="122">
        <f>SUM(M268:M269)</f>
        <v>0</v>
      </c>
      <c r="N270" s="122">
        <f>SUM(N268:N269)</f>
        <v>0</v>
      </c>
      <c r="O270" s="122">
        <f>TRUNC(SUM(L270:N270),2)</f>
        <v>6.06</v>
      </c>
    </row>
    <row r="271" spans="1:15" ht="45" x14ac:dyDescent="0.25">
      <c r="A271" s="90" t="s">
        <v>66</v>
      </c>
      <c r="B271" s="91" t="s">
        <v>1</v>
      </c>
      <c r="C271" s="91" t="s">
        <v>32</v>
      </c>
      <c r="D271" s="91" t="s">
        <v>2</v>
      </c>
      <c r="E271" s="91" t="s">
        <v>62</v>
      </c>
      <c r="F271" s="91" t="s">
        <v>63</v>
      </c>
      <c r="G271" s="91" t="s">
        <v>67</v>
      </c>
      <c r="H271" s="91" t="s">
        <v>68</v>
      </c>
      <c r="I271" s="91"/>
      <c r="J271" s="91"/>
      <c r="K271" s="91" t="s">
        <v>48</v>
      </c>
      <c r="L271" s="91" t="s">
        <v>13</v>
      </c>
      <c r="M271" s="91" t="s">
        <v>39</v>
      </c>
      <c r="N271" s="91" t="s">
        <v>11</v>
      </c>
      <c r="O271" s="91" t="s">
        <v>6</v>
      </c>
    </row>
    <row r="272" spans="1:15" x14ac:dyDescent="0.25">
      <c r="B272" s="92"/>
      <c r="C272" s="113"/>
      <c r="E272" s="92"/>
      <c r="F272" s="92"/>
      <c r="G272" s="92"/>
      <c r="H272" s="92"/>
      <c r="I272" s="116"/>
      <c r="J272" s="116"/>
      <c r="K272" s="116"/>
      <c r="L272" s="69" t="str">
        <f>IF(D272="","",TRUNC(F272*K272,2))</f>
        <v/>
      </c>
      <c r="M272" s="69" t="str">
        <f>IF(D272="","",TRUNC(G272*K272,2))</f>
        <v/>
      </c>
      <c r="N272" s="69" t="str">
        <f>IF(D272="","",TRUNC(H272*K272,2))</f>
        <v/>
      </c>
      <c r="O272" s="69" t="str">
        <f>IF(D272="","",L272+M272+N272)</f>
        <v/>
      </c>
    </row>
    <row r="273" spans="1:15" x14ac:dyDescent="0.25">
      <c r="A273" s="77"/>
      <c r="B273" s="92"/>
      <c r="C273" s="92"/>
      <c r="D273" s="92"/>
      <c r="E273" s="92"/>
      <c r="F273" s="107"/>
      <c r="G273" s="107"/>
      <c r="H273" s="116"/>
      <c r="I273" s="116"/>
      <c r="J273" s="116"/>
      <c r="K273" s="116"/>
      <c r="L273" s="116"/>
      <c r="M273" s="116"/>
      <c r="N273" s="116"/>
      <c r="O273" s="69"/>
    </row>
    <row r="274" spans="1:15" x14ac:dyDescent="0.25">
      <c r="A274" s="119"/>
      <c r="B274" s="120"/>
      <c r="C274" s="120"/>
      <c r="D274" s="120"/>
      <c r="E274" s="120"/>
      <c r="F274" s="120"/>
      <c r="G274" s="120"/>
      <c r="H274" s="120"/>
      <c r="I274" s="120"/>
      <c r="J274" s="120"/>
      <c r="K274" s="121" t="s">
        <v>70</v>
      </c>
      <c r="L274" s="122">
        <f>SUM(L272:L273)</f>
        <v>0</v>
      </c>
      <c r="M274" s="122">
        <f>SUM(M272:M273)</f>
        <v>0</v>
      </c>
      <c r="N274" s="122">
        <f>SUM(N272:N273)</f>
        <v>0</v>
      </c>
      <c r="O274" s="122">
        <f>TRUNC(SUM(L274:N274),2)</f>
        <v>0</v>
      </c>
    </row>
    <row r="275" spans="1:15" x14ac:dyDescent="0.25">
      <c r="A275" s="90" t="s">
        <v>71</v>
      </c>
      <c r="B275" s="91" t="s">
        <v>1</v>
      </c>
      <c r="C275" s="91" t="s">
        <v>32</v>
      </c>
      <c r="D275" s="91" t="s">
        <v>2</v>
      </c>
      <c r="E275" s="91" t="s">
        <v>62</v>
      </c>
      <c r="F275" s="91" t="s">
        <v>72</v>
      </c>
      <c r="G275" s="91" t="s">
        <v>73</v>
      </c>
      <c r="H275" s="91"/>
      <c r="I275" s="91" t="s">
        <v>74</v>
      </c>
      <c r="J275" s="91"/>
      <c r="K275" s="91"/>
      <c r="L275" s="91" t="s">
        <v>75</v>
      </c>
      <c r="M275" s="91" t="s">
        <v>56</v>
      </c>
      <c r="N275" s="91" t="s">
        <v>48</v>
      </c>
      <c r="O275" s="91" t="s">
        <v>6</v>
      </c>
    </row>
    <row r="276" spans="1:15" x14ac:dyDescent="0.25">
      <c r="A276" s="90"/>
      <c r="B276" s="91"/>
      <c r="C276" s="91"/>
      <c r="D276" s="91"/>
      <c r="E276" s="91"/>
      <c r="F276" s="91"/>
      <c r="G276" s="91" t="s">
        <v>76</v>
      </c>
      <c r="H276" s="91" t="s">
        <v>77</v>
      </c>
      <c r="I276" s="91" t="s">
        <v>76</v>
      </c>
      <c r="J276" s="91"/>
      <c r="K276" s="91" t="s">
        <v>77</v>
      </c>
      <c r="L276" s="91" t="s">
        <v>76</v>
      </c>
      <c r="M276" s="91"/>
      <c r="N276" s="91"/>
      <c r="O276" s="91"/>
    </row>
    <row r="277" spans="1:15" x14ac:dyDescent="0.25">
      <c r="A277" s="151"/>
      <c r="B277" s="152"/>
      <c r="C277" s="152"/>
      <c r="D277" s="152"/>
      <c r="E277" s="152"/>
      <c r="F277" s="92"/>
      <c r="G277" s="107"/>
      <c r="H277" s="69"/>
      <c r="I277" s="107"/>
      <c r="J277" s="107"/>
      <c r="K277" s="69"/>
      <c r="L277" s="107"/>
      <c r="M277" s="69"/>
      <c r="N277" s="149"/>
      <c r="O277" s="150"/>
    </row>
    <row r="278" spans="1:15" x14ac:dyDescent="0.25">
      <c r="A278" s="77"/>
      <c r="B278" s="92"/>
      <c r="C278" s="92"/>
      <c r="D278" s="92"/>
      <c r="E278" s="92"/>
      <c r="F278" s="107"/>
      <c r="G278" s="107"/>
      <c r="H278" s="69"/>
      <c r="I278" s="116"/>
      <c r="J278" s="116"/>
      <c r="K278" s="69"/>
      <c r="L278" s="116"/>
      <c r="M278" s="116"/>
      <c r="N278" s="69"/>
      <c r="O278" s="69"/>
    </row>
    <row r="279" spans="1:15" x14ac:dyDescent="0.25">
      <c r="A279" s="119"/>
      <c r="B279" s="120"/>
      <c r="C279" s="120"/>
      <c r="D279" s="120"/>
      <c r="E279" s="120"/>
      <c r="F279" s="120"/>
      <c r="G279" s="120"/>
      <c r="H279" s="120"/>
      <c r="I279" s="120"/>
      <c r="J279" s="120"/>
      <c r="K279" s="121" t="s">
        <v>80</v>
      </c>
      <c r="L279" s="122"/>
      <c r="M279" s="122"/>
      <c r="N279" s="122">
        <f>O279</f>
        <v>0</v>
      </c>
      <c r="O279" s="122">
        <f>SUM(O277:O278)</f>
        <v>0</v>
      </c>
    </row>
    <row r="280" spans="1:15" ht="45" x14ac:dyDescent="0.25">
      <c r="A280" s="469" t="s">
        <v>25234</v>
      </c>
      <c r="B280" s="470"/>
      <c r="C280" s="470"/>
      <c r="D280" s="470"/>
      <c r="E280" s="470"/>
      <c r="F280" s="470"/>
      <c r="G280" s="470"/>
      <c r="H280" s="470"/>
      <c r="I280" s="470"/>
      <c r="J280" s="470"/>
      <c r="K280" s="471"/>
      <c r="L280" s="84" t="s">
        <v>26</v>
      </c>
      <c r="M280" s="84" t="s">
        <v>27</v>
      </c>
      <c r="N280" s="84" t="s">
        <v>28</v>
      </c>
      <c r="O280" s="85" t="s">
        <v>29</v>
      </c>
    </row>
    <row r="281" spans="1:15" x14ac:dyDescent="0.25">
      <c r="A281" s="84" t="s">
        <v>25235</v>
      </c>
      <c r="B281" s="84" t="s">
        <v>30</v>
      </c>
      <c r="C281" s="84" t="s">
        <v>6682</v>
      </c>
      <c r="D281" s="86" t="s">
        <v>1356</v>
      </c>
      <c r="E281" s="87" t="s">
        <v>25234</v>
      </c>
      <c r="F281" s="87"/>
      <c r="G281" s="87"/>
      <c r="H281" s="87"/>
      <c r="I281" s="87"/>
      <c r="J281" s="87"/>
      <c r="K281" s="88"/>
      <c r="L281" s="89">
        <f>TRUNC(L295+L299+L303+L308,2)</f>
        <v>287.17</v>
      </c>
      <c r="M281" s="89">
        <f>TRUNC(M295+M299+M303+M308,2)</f>
        <v>165.63</v>
      </c>
      <c r="N281" s="89">
        <f>TRUNC(N295+N299+N303+N308,2)</f>
        <v>0</v>
      </c>
      <c r="O281" s="89">
        <f>TRUNC(O295+O299+O303+O308,2)</f>
        <v>452.8</v>
      </c>
    </row>
    <row r="282" spans="1:15" ht="45" x14ac:dyDescent="0.25">
      <c r="A282" s="90" t="s">
        <v>31</v>
      </c>
      <c r="B282" s="91" t="s">
        <v>1</v>
      </c>
      <c r="C282" s="91" t="s">
        <v>32</v>
      </c>
      <c r="D282" s="91" t="s">
        <v>2</v>
      </c>
      <c r="E282" s="91" t="s">
        <v>33</v>
      </c>
      <c r="F282" s="91" t="s">
        <v>34</v>
      </c>
      <c r="G282" s="91" t="s">
        <v>35</v>
      </c>
      <c r="H282" s="91" t="s">
        <v>36</v>
      </c>
      <c r="I282" s="91" t="s">
        <v>37</v>
      </c>
      <c r="J282" s="91" t="s">
        <v>38</v>
      </c>
      <c r="K282" s="91"/>
      <c r="L282" s="91" t="s">
        <v>13</v>
      </c>
      <c r="M282" s="91" t="s">
        <v>39</v>
      </c>
      <c r="N282" s="91" t="s">
        <v>11</v>
      </c>
      <c r="O282" s="91" t="s">
        <v>40</v>
      </c>
    </row>
    <row r="283" spans="1:15" x14ac:dyDescent="0.25">
      <c r="A283" s="77"/>
      <c r="B283" s="113"/>
      <c r="C283" s="113"/>
      <c r="D283" s="113"/>
      <c r="E283" s="116"/>
      <c r="F283" s="117"/>
      <c r="G283" s="116"/>
      <c r="H283" s="69"/>
      <c r="I283" s="69"/>
      <c r="J283" s="69"/>
      <c r="K283" s="69"/>
      <c r="L283" s="69" t="str">
        <f>IF(D283="","",TRUNC(E283*F283*H283,2))</f>
        <v/>
      </c>
      <c r="M283" s="69" t="str">
        <f>IF(D283="","",TRUNC(E283*F283*I283+E283*G283*J283,2))</f>
        <v/>
      </c>
      <c r="N283" s="69"/>
      <c r="O283" s="69"/>
    </row>
    <row r="284" spans="1:15" x14ac:dyDescent="0.25">
      <c r="A284" s="119"/>
      <c r="B284" s="120"/>
      <c r="C284" s="120"/>
      <c r="D284" s="120"/>
      <c r="E284" s="120"/>
      <c r="F284" s="120"/>
      <c r="G284" s="120"/>
      <c r="H284" s="120"/>
      <c r="I284" s="120"/>
      <c r="J284" s="120"/>
      <c r="K284" s="121" t="s">
        <v>43</v>
      </c>
      <c r="L284" s="122">
        <f>SUM(L283:L283)</f>
        <v>0</v>
      </c>
      <c r="M284" s="122">
        <f>SUM(M283:M283)</f>
        <v>0</v>
      </c>
      <c r="N284" s="122">
        <f>SUM(N283:N283)</f>
        <v>0</v>
      </c>
      <c r="O284" s="122">
        <f>SUM(O283:O283)</f>
        <v>0</v>
      </c>
    </row>
    <row r="285" spans="1:15" ht="30" x14ac:dyDescent="0.25">
      <c r="A285" s="90" t="s">
        <v>44</v>
      </c>
      <c r="B285" s="91" t="s">
        <v>1</v>
      </c>
      <c r="C285" s="91" t="s">
        <v>32</v>
      </c>
      <c r="D285" s="91" t="s">
        <v>2</v>
      </c>
      <c r="E285" s="91" t="s">
        <v>45</v>
      </c>
      <c r="F285" s="91" t="s">
        <v>46</v>
      </c>
      <c r="G285" s="91" t="s">
        <v>47</v>
      </c>
      <c r="H285" s="91" t="s">
        <v>48</v>
      </c>
      <c r="I285" s="91"/>
      <c r="J285" s="91"/>
      <c r="K285" s="91"/>
      <c r="L285" s="91" t="s">
        <v>13</v>
      </c>
      <c r="M285" s="91" t="s">
        <v>39</v>
      </c>
      <c r="N285" s="91" t="s">
        <v>11</v>
      </c>
      <c r="O285" s="91" t="s">
        <v>40</v>
      </c>
    </row>
    <row r="286" spans="1:15" x14ac:dyDescent="0.25">
      <c r="A286" s="77"/>
      <c r="B286" s="113"/>
      <c r="C286" s="113"/>
      <c r="D286" s="113"/>
      <c r="E286" s="69"/>
      <c r="F286" s="123"/>
      <c r="G286" s="124"/>
      <c r="H286" s="116"/>
      <c r="I286" s="116"/>
      <c r="J286" s="116"/>
      <c r="K286" s="113"/>
      <c r="L286" s="113"/>
      <c r="M286" s="125"/>
      <c r="N286" s="113"/>
      <c r="O286" s="95"/>
    </row>
    <row r="287" spans="1:15" x14ac:dyDescent="0.25">
      <c r="A287" s="77"/>
      <c r="B287" s="113"/>
      <c r="C287" s="113"/>
      <c r="D287" s="113"/>
      <c r="E287" s="69"/>
      <c r="F287" s="123"/>
      <c r="G287" s="124"/>
      <c r="H287" s="69"/>
      <c r="I287" s="69"/>
      <c r="J287" s="69"/>
      <c r="K287" s="69"/>
      <c r="L287" s="113"/>
      <c r="M287" s="125"/>
      <c r="N287" s="113"/>
      <c r="O287" s="95"/>
    </row>
    <row r="288" spans="1:15" x14ac:dyDescent="0.25">
      <c r="A288" s="127"/>
      <c r="B288" s="128"/>
      <c r="C288" s="128"/>
      <c r="D288" s="128"/>
      <c r="E288" s="128"/>
      <c r="F288" s="128"/>
      <c r="G288" s="128"/>
      <c r="H288" s="128"/>
      <c r="I288" s="128"/>
      <c r="J288" s="128"/>
      <c r="K288" s="121" t="s">
        <v>50</v>
      </c>
      <c r="L288" s="122">
        <f>SUM(L286:L287)</f>
        <v>0</v>
      </c>
      <c r="M288" s="122">
        <f>SUM(M286:M287)</f>
        <v>0</v>
      </c>
      <c r="N288" s="122">
        <f>SUM(N286:N287)</f>
        <v>0</v>
      </c>
      <c r="O288" s="122">
        <f>SUM(O286:O287)</f>
        <v>0</v>
      </c>
    </row>
    <row r="289" spans="1:15" x14ac:dyDescent="0.25">
      <c r="A289" s="90" t="s">
        <v>51</v>
      </c>
      <c r="B289" s="91" t="s">
        <v>1</v>
      </c>
      <c r="C289" s="91" t="s">
        <v>32</v>
      </c>
      <c r="D289" s="91" t="s">
        <v>2</v>
      </c>
      <c r="E289" s="91" t="s">
        <v>52</v>
      </c>
      <c r="F289" s="91" t="s">
        <v>53</v>
      </c>
      <c r="G289" s="91" t="s">
        <v>54</v>
      </c>
      <c r="H289" s="91" t="s">
        <v>55</v>
      </c>
      <c r="I289" s="91"/>
      <c r="J289" s="91"/>
      <c r="K289" s="91"/>
      <c r="L289" s="91"/>
      <c r="M289" s="91"/>
      <c r="N289" s="91"/>
      <c r="O289" s="91" t="s">
        <v>56</v>
      </c>
    </row>
    <row r="290" spans="1:15" x14ac:dyDescent="0.25">
      <c r="A290" s="77"/>
      <c r="B290" s="113"/>
      <c r="C290" s="113"/>
      <c r="D290" s="113"/>
      <c r="E290" s="123"/>
      <c r="F290" s="117"/>
      <c r="G290" s="116"/>
      <c r="H290" s="69"/>
      <c r="I290" s="69"/>
      <c r="J290" s="69"/>
      <c r="K290" s="69"/>
      <c r="L290" s="113"/>
      <c r="M290" s="118">
        <f>TRUNC(E290*O288,2)</f>
        <v>0</v>
      </c>
      <c r="N290" s="113"/>
      <c r="O290" s="69">
        <f>L290+M290</f>
        <v>0</v>
      </c>
    </row>
    <row r="291" spans="1:15" x14ac:dyDescent="0.25">
      <c r="A291" s="77"/>
      <c r="B291" s="113"/>
      <c r="C291" s="113"/>
      <c r="D291" s="113"/>
      <c r="E291" s="116"/>
      <c r="F291" s="117"/>
      <c r="G291" s="116"/>
      <c r="H291" s="69"/>
      <c r="I291" s="69"/>
      <c r="J291" s="69"/>
      <c r="K291" s="69"/>
      <c r="L291" s="113"/>
      <c r="M291" s="113"/>
      <c r="N291" s="113"/>
      <c r="O291" s="69">
        <f>L291+M291</f>
        <v>0</v>
      </c>
    </row>
    <row r="292" spans="1:15" x14ac:dyDescent="0.25">
      <c r="A292" s="127"/>
      <c r="B292" s="128"/>
      <c r="C292" s="128"/>
      <c r="D292" s="128"/>
      <c r="E292" s="128"/>
      <c r="F292" s="128"/>
      <c r="G292" s="128"/>
      <c r="H292" s="128"/>
      <c r="I292" s="128"/>
      <c r="J292" s="128"/>
      <c r="K292" s="121" t="s">
        <v>57</v>
      </c>
      <c r="L292" s="122">
        <f>SUM(L290:L291)</f>
        <v>0</v>
      </c>
      <c r="M292" s="122">
        <f>SUM(M290:M291)</f>
        <v>0</v>
      </c>
      <c r="N292" s="122">
        <f>SUM(N290:N291)</f>
        <v>0</v>
      </c>
      <c r="O292" s="122">
        <f>SUM(O290:O291)</f>
        <v>0</v>
      </c>
    </row>
    <row r="293" spans="1:15" x14ac:dyDescent="0.25">
      <c r="A293" s="127" t="s">
        <v>58</v>
      </c>
      <c r="B293" s="129"/>
      <c r="C293" s="129"/>
      <c r="D293" s="129"/>
      <c r="E293" s="129"/>
      <c r="F293" s="129"/>
      <c r="G293" s="129"/>
      <c r="H293" s="129"/>
      <c r="I293" s="129"/>
      <c r="J293" s="129"/>
      <c r="K293" s="129"/>
      <c r="L293" s="122">
        <f>L284+L288+L292</f>
        <v>0</v>
      </c>
      <c r="M293" s="122">
        <f>M284+M288+M292</f>
        <v>0</v>
      </c>
      <c r="N293" s="122">
        <f>N284+N288+N292</f>
        <v>0</v>
      </c>
      <c r="O293" s="122">
        <f>O284+O288+O292</f>
        <v>0</v>
      </c>
    </row>
    <row r="294" spans="1:15" x14ac:dyDescent="0.25">
      <c r="A294" s="127" t="s">
        <v>59</v>
      </c>
      <c r="B294" s="129"/>
      <c r="C294" s="129"/>
      <c r="D294" s="129"/>
      <c r="E294" s="129"/>
      <c r="F294" s="129"/>
      <c r="G294" s="129"/>
      <c r="H294" s="129"/>
      <c r="I294" s="129"/>
      <c r="J294" s="129"/>
      <c r="K294" s="129"/>
      <c r="L294" s="129"/>
      <c r="M294" s="129"/>
      <c r="N294" s="129"/>
      <c r="O294" s="130">
        <v>1</v>
      </c>
    </row>
    <row r="295" spans="1:15" x14ac:dyDescent="0.25">
      <c r="A295" s="127" t="s">
        <v>60</v>
      </c>
      <c r="B295" s="120"/>
      <c r="C295" s="120"/>
      <c r="D295" s="120"/>
      <c r="E295" s="120"/>
      <c r="F295" s="120"/>
      <c r="G295" s="120"/>
      <c r="H295" s="120"/>
      <c r="I295" s="120"/>
      <c r="J295" s="120"/>
      <c r="K295" s="120"/>
      <c r="L295" s="122">
        <f>L293/O294</f>
        <v>0</v>
      </c>
      <c r="M295" s="122">
        <f>M293/O294</f>
        <v>0</v>
      </c>
      <c r="N295" s="122">
        <f>N293/O294</f>
        <v>0</v>
      </c>
      <c r="O295" s="122">
        <f>TRUNC(SUM(L295:N295),2)</f>
        <v>0</v>
      </c>
    </row>
    <row r="296" spans="1:15" ht="45" x14ac:dyDescent="0.25">
      <c r="A296" s="90" t="s">
        <v>61</v>
      </c>
      <c r="B296" s="91" t="s">
        <v>1</v>
      </c>
      <c r="C296" s="91" t="s">
        <v>32</v>
      </c>
      <c r="D296" s="91" t="s">
        <v>2</v>
      </c>
      <c r="E296" s="91" t="s">
        <v>62</v>
      </c>
      <c r="F296" s="91" t="s">
        <v>63</v>
      </c>
      <c r="G296" s="91"/>
      <c r="H296" s="91"/>
      <c r="I296" s="91"/>
      <c r="J296" s="91"/>
      <c r="K296" s="91" t="s">
        <v>48</v>
      </c>
      <c r="L296" s="91" t="s">
        <v>13</v>
      </c>
      <c r="M296" s="91" t="s">
        <v>39</v>
      </c>
      <c r="N296" s="91" t="s">
        <v>11</v>
      </c>
      <c r="O296" s="91" t="s">
        <v>6</v>
      </c>
    </row>
    <row r="297" spans="1:15" x14ac:dyDescent="0.25">
      <c r="A297" s="77" t="str">
        <f>IF(D297="","",VLOOKUP(D297,'CUSTOS SINAPI - MATERIAIS'!A:D,2,0))</f>
        <v/>
      </c>
      <c r="B297" s="113" t="s">
        <v>1356</v>
      </c>
      <c r="C297" s="113" t="s">
        <v>64</v>
      </c>
      <c r="D297" s="113"/>
      <c r="E297" s="92"/>
      <c r="F297" s="92"/>
      <c r="G297" s="107"/>
      <c r="H297" s="93"/>
      <c r="I297" s="93"/>
      <c r="J297" s="93"/>
      <c r="K297" s="116"/>
      <c r="L297" s="69" t="str">
        <f>IF(D297="","",TRUNC(F297*K297,2))</f>
        <v/>
      </c>
      <c r="M297" s="116"/>
      <c r="N297" s="116"/>
      <c r="O297" s="69"/>
    </row>
    <row r="298" spans="1:15" x14ac:dyDescent="0.25">
      <c r="A298" s="77"/>
      <c r="B298" s="113"/>
      <c r="C298" s="113"/>
      <c r="D298" s="113"/>
      <c r="E298" s="131"/>
      <c r="F298" s="107"/>
      <c r="G298" s="107"/>
      <c r="H298" s="93"/>
      <c r="I298" s="93"/>
      <c r="J298" s="93"/>
      <c r="K298" s="116"/>
      <c r="L298" s="69"/>
      <c r="M298" s="116"/>
      <c r="N298" s="116"/>
      <c r="O298" s="69"/>
    </row>
    <row r="299" spans="1:15" x14ac:dyDescent="0.25">
      <c r="A299" s="119"/>
      <c r="B299" s="120"/>
      <c r="C299" s="120"/>
      <c r="D299" s="120"/>
      <c r="E299" s="120"/>
      <c r="F299" s="120"/>
      <c r="G299" s="120"/>
      <c r="H299" s="120"/>
      <c r="I299" s="120"/>
      <c r="J299" s="120"/>
      <c r="K299" s="121" t="s">
        <v>65</v>
      </c>
      <c r="L299" s="122">
        <f>SUM(L297:L298)</f>
        <v>0</v>
      </c>
      <c r="M299" s="122">
        <f>SUM(M297:M298)</f>
        <v>0</v>
      </c>
      <c r="N299" s="122">
        <f>SUM(N297:N298)</f>
        <v>0</v>
      </c>
      <c r="O299" s="122">
        <f>TRUNC(SUM(L299:N299),2)</f>
        <v>0</v>
      </c>
    </row>
    <row r="300" spans="1:15" ht="45" x14ac:dyDescent="0.25">
      <c r="A300" s="90" t="s">
        <v>66</v>
      </c>
      <c r="B300" s="91" t="s">
        <v>1</v>
      </c>
      <c r="C300" s="91" t="s">
        <v>32</v>
      </c>
      <c r="D300" s="91" t="s">
        <v>2</v>
      </c>
      <c r="E300" s="91" t="s">
        <v>62</v>
      </c>
      <c r="F300" s="91" t="s">
        <v>63</v>
      </c>
      <c r="G300" s="91" t="s">
        <v>67</v>
      </c>
      <c r="H300" s="91" t="s">
        <v>68</v>
      </c>
      <c r="I300" s="91"/>
      <c r="J300" s="91"/>
      <c r="K300" s="91" t="s">
        <v>48</v>
      </c>
      <c r="L300" s="91" t="s">
        <v>13</v>
      </c>
      <c r="M300" s="91" t="s">
        <v>39</v>
      </c>
      <c r="N300" s="91" t="s">
        <v>11</v>
      </c>
      <c r="O300" s="91" t="s">
        <v>6</v>
      </c>
    </row>
    <row r="301" spans="1:15" ht="38.25" customHeight="1" x14ac:dyDescent="0.25">
      <c r="A301" s="77" t="str">
        <f>VLOOKUP(D301,'CCU COMPLEMENTARES'!A:O,5,0)</f>
        <v>CONCRETO MAGRO PARA LASTRO, TRAÇO 1:4,5:4,5 (EM MASSA SECA DE CIMENTO/ AREIA MÉDIA/ BRITA 1) - PREPARO MANUAL. AF_05/2021</v>
      </c>
      <c r="B301" s="92" t="s">
        <v>6624</v>
      </c>
      <c r="C301" s="113" t="s">
        <v>25237</v>
      </c>
      <c r="D301" s="293" t="s">
        <v>29303</v>
      </c>
      <c r="E301" s="92" t="str">
        <f>VLOOKUP(D301,'CCU COMPLEMENTARES'!A:O,3,0)</f>
        <v>M3</v>
      </c>
      <c r="F301" s="92">
        <f>VLOOKUP(D301,'CCU COMPLEMENTARES'!A:O,12,0)</f>
        <v>287.17</v>
      </c>
      <c r="G301" s="92">
        <f>VLOOKUP(D301,'CCU COMPLEMENTARES'!A:O,13,0)</f>
        <v>165.63</v>
      </c>
      <c r="H301" s="92">
        <f>VLOOKUP(D301,'CCU COMPLEMENTARES'!A:O,14,0)</f>
        <v>0</v>
      </c>
      <c r="I301" s="116"/>
      <c r="J301" s="116"/>
      <c r="K301" s="294">
        <v>1</v>
      </c>
      <c r="L301" s="69">
        <f>IF(D301="","",TRUNC(F301*K301,2))</f>
        <v>287.17</v>
      </c>
      <c r="M301" s="69">
        <f>IF(D301="","",TRUNC(G301*K301,2))</f>
        <v>165.63</v>
      </c>
      <c r="N301" s="69">
        <f>IF(D301="","",TRUNC(H301*K301,2))</f>
        <v>0</v>
      </c>
      <c r="O301" s="69">
        <f>IF(D301="","",L301+M301+N301)</f>
        <v>452.8</v>
      </c>
    </row>
    <row r="302" spans="1:15" x14ac:dyDescent="0.25">
      <c r="A302" s="77"/>
      <c r="B302" s="92"/>
      <c r="C302" s="92"/>
      <c r="D302" s="92"/>
      <c r="E302" s="92"/>
      <c r="F302" s="107"/>
      <c r="G302" s="107"/>
      <c r="H302" s="116"/>
      <c r="I302" s="116"/>
      <c r="J302" s="116"/>
      <c r="K302" s="116"/>
      <c r="L302" s="116"/>
      <c r="M302" s="116"/>
      <c r="N302" s="116"/>
      <c r="O302" s="69"/>
    </row>
    <row r="303" spans="1:15" x14ac:dyDescent="0.25">
      <c r="A303" s="119"/>
      <c r="B303" s="120"/>
      <c r="C303" s="120"/>
      <c r="D303" s="120"/>
      <c r="E303" s="120"/>
      <c r="F303" s="120"/>
      <c r="G303" s="120"/>
      <c r="H303" s="120"/>
      <c r="I303" s="120"/>
      <c r="J303" s="120"/>
      <c r="K303" s="121" t="s">
        <v>70</v>
      </c>
      <c r="L303" s="122">
        <f>SUM(L301:L302)</f>
        <v>287.17</v>
      </c>
      <c r="M303" s="122">
        <f>SUM(M301:M302)</f>
        <v>165.63</v>
      </c>
      <c r="N303" s="122">
        <f>SUM(N301:N302)</f>
        <v>0</v>
      </c>
      <c r="O303" s="122">
        <f>TRUNC(SUM(L303:N303),2)</f>
        <v>452.8</v>
      </c>
    </row>
    <row r="304" spans="1:15" x14ac:dyDescent="0.25">
      <c r="A304" s="90" t="s">
        <v>71</v>
      </c>
      <c r="B304" s="91" t="s">
        <v>1</v>
      </c>
      <c r="C304" s="91" t="s">
        <v>32</v>
      </c>
      <c r="D304" s="91" t="s">
        <v>2</v>
      </c>
      <c r="E304" s="91" t="s">
        <v>62</v>
      </c>
      <c r="F304" s="91" t="s">
        <v>72</v>
      </c>
      <c r="G304" s="91" t="s">
        <v>73</v>
      </c>
      <c r="H304" s="91"/>
      <c r="I304" s="91" t="s">
        <v>74</v>
      </c>
      <c r="J304" s="91"/>
      <c r="K304" s="91"/>
      <c r="L304" s="91" t="s">
        <v>75</v>
      </c>
      <c r="M304" s="91" t="s">
        <v>56</v>
      </c>
      <c r="N304" s="91" t="s">
        <v>48</v>
      </c>
      <c r="O304" s="91" t="s">
        <v>6</v>
      </c>
    </row>
    <row r="305" spans="1:16" x14ac:dyDescent="0.25">
      <c r="A305" s="90"/>
      <c r="B305" s="91"/>
      <c r="C305" s="91"/>
      <c r="D305" s="91"/>
      <c r="E305" s="91"/>
      <c r="F305" s="91"/>
      <c r="G305" s="91" t="s">
        <v>76</v>
      </c>
      <c r="H305" s="91" t="s">
        <v>77</v>
      </c>
      <c r="I305" s="91" t="s">
        <v>76</v>
      </c>
      <c r="J305" s="91"/>
      <c r="K305" s="91" t="s">
        <v>77</v>
      </c>
      <c r="L305" s="91" t="s">
        <v>76</v>
      </c>
      <c r="M305" s="91"/>
      <c r="N305" s="91"/>
      <c r="O305" s="91"/>
    </row>
    <row r="306" spans="1:16" x14ac:dyDescent="0.25">
      <c r="A306" s="151"/>
      <c r="B306" s="152"/>
      <c r="C306" s="152"/>
      <c r="D306" s="152"/>
      <c r="E306" s="152"/>
      <c r="F306" s="92"/>
      <c r="G306" s="107"/>
      <c r="H306" s="69"/>
      <c r="I306" s="107"/>
      <c r="J306" s="107"/>
      <c r="K306" s="69"/>
      <c r="L306" s="107"/>
      <c r="M306" s="69"/>
      <c r="N306" s="149"/>
      <c r="O306" s="150"/>
    </row>
    <row r="307" spans="1:16" x14ac:dyDescent="0.25">
      <c r="A307" s="77"/>
      <c r="B307" s="92"/>
      <c r="C307" s="92"/>
      <c r="D307" s="92"/>
      <c r="E307" s="92"/>
      <c r="F307" s="107"/>
      <c r="G307" s="107"/>
      <c r="H307" s="69"/>
      <c r="I307" s="116"/>
      <c r="J307" s="116"/>
      <c r="K307" s="69"/>
      <c r="L307" s="116"/>
      <c r="M307" s="116"/>
      <c r="N307" s="69"/>
      <c r="O307" s="69"/>
    </row>
    <row r="308" spans="1:16" x14ac:dyDescent="0.25">
      <c r="A308" s="119"/>
      <c r="B308" s="120"/>
      <c r="C308" s="120"/>
      <c r="D308" s="120"/>
      <c r="E308" s="120"/>
      <c r="F308" s="120"/>
      <c r="G308" s="120"/>
      <c r="H308" s="120"/>
      <c r="I308" s="120"/>
      <c r="J308" s="120"/>
      <c r="K308" s="121" t="s">
        <v>80</v>
      </c>
      <c r="L308" s="122"/>
      <c r="M308" s="122"/>
      <c r="N308" s="122">
        <f>O308</f>
        <v>0</v>
      </c>
      <c r="O308" s="122">
        <f>SUM(O306:O307)</f>
        <v>0</v>
      </c>
    </row>
    <row r="309" spans="1:16" ht="45" x14ac:dyDescent="0.25">
      <c r="A309" s="469" t="str">
        <f>E310</f>
        <v>ENTRADA DE ENERGIA ELÉTRICA, AÉREA, BIFÁSICA, COM CAIXA DE EMBUTIR, CABO DE 10 MM2 E DISJUNTOR DIN 50A - INCLUSO O POSTE DE CONCRETO</v>
      </c>
      <c r="B309" s="470"/>
      <c r="C309" s="470"/>
      <c r="D309" s="470"/>
      <c r="E309" s="470"/>
      <c r="F309" s="470"/>
      <c r="G309" s="470"/>
      <c r="H309" s="470"/>
      <c r="I309" s="470"/>
      <c r="J309" s="470"/>
      <c r="K309" s="471"/>
      <c r="L309" s="84" t="s">
        <v>26</v>
      </c>
      <c r="M309" s="84" t="s">
        <v>27</v>
      </c>
      <c r="N309" s="84" t="s">
        <v>28</v>
      </c>
      <c r="O309" s="85" t="s">
        <v>29</v>
      </c>
    </row>
    <row r="310" spans="1:16" x14ac:dyDescent="0.25">
      <c r="A310" s="84" t="s">
        <v>25236</v>
      </c>
      <c r="B310" s="84" t="s">
        <v>30</v>
      </c>
      <c r="C310" s="84" t="s">
        <v>6632</v>
      </c>
      <c r="D310" s="86" t="s">
        <v>1356</v>
      </c>
      <c r="E310" s="87" t="s">
        <v>25339</v>
      </c>
      <c r="F310" s="87"/>
      <c r="G310" s="87"/>
      <c r="H310" s="87"/>
      <c r="I310" s="87"/>
      <c r="J310" s="87"/>
      <c r="K310" s="88"/>
      <c r="L310" s="89">
        <f>TRUNC(L324+L337+L350+L355,2)</f>
        <v>2055.38</v>
      </c>
      <c r="M310" s="89">
        <f>TRUNC(M324+M337+M350+M355,2)</f>
        <v>464.42</v>
      </c>
      <c r="N310" s="89">
        <f>TRUNC(N324+N337+N350+N355,2)</f>
        <v>0</v>
      </c>
      <c r="O310" s="89">
        <f>TRUNC(O324+O337+O350+O355,2)</f>
        <v>2519.8000000000002</v>
      </c>
      <c r="P310" s="1" t="s">
        <v>25330</v>
      </c>
    </row>
    <row r="311" spans="1:16" ht="45" x14ac:dyDescent="0.25">
      <c r="A311" s="90" t="s">
        <v>31</v>
      </c>
      <c r="B311" s="91" t="s">
        <v>1</v>
      </c>
      <c r="C311" s="91" t="s">
        <v>32</v>
      </c>
      <c r="D311" s="91" t="s">
        <v>2</v>
      </c>
      <c r="E311" s="91" t="s">
        <v>33</v>
      </c>
      <c r="F311" s="91" t="s">
        <v>34</v>
      </c>
      <c r="G311" s="91" t="s">
        <v>35</v>
      </c>
      <c r="H311" s="91" t="s">
        <v>36</v>
      </c>
      <c r="I311" s="91" t="s">
        <v>37</v>
      </c>
      <c r="J311" s="91" t="s">
        <v>38</v>
      </c>
      <c r="K311" s="91"/>
      <c r="L311" s="91" t="s">
        <v>13</v>
      </c>
      <c r="M311" s="91" t="s">
        <v>39</v>
      </c>
      <c r="N311" s="91" t="s">
        <v>11</v>
      </c>
      <c r="O311" s="91" t="s">
        <v>40</v>
      </c>
    </row>
    <row r="312" spans="1:16" x14ac:dyDescent="0.25">
      <c r="A312" s="77"/>
      <c r="B312" s="113"/>
      <c r="C312" s="113"/>
      <c r="D312" s="113"/>
      <c r="E312" s="116"/>
      <c r="F312" s="117"/>
      <c r="G312" s="116"/>
      <c r="H312" s="69"/>
      <c r="I312" s="69"/>
      <c r="J312" s="69"/>
      <c r="K312" s="69"/>
      <c r="L312" s="69" t="str">
        <f>IF(D312="","",TRUNC(E312*F312*H312,2))</f>
        <v/>
      </c>
      <c r="M312" s="69" t="str">
        <f>IF(D312="","",TRUNC(E312*F312*I312+E312*G312*J312,2))</f>
        <v/>
      </c>
      <c r="N312" s="69"/>
      <c r="O312" s="69"/>
    </row>
    <row r="313" spans="1:16" x14ac:dyDescent="0.25">
      <c r="A313" s="119"/>
      <c r="B313" s="120"/>
      <c r="C313" s="120"/>
      <c r="D313" s="120"/>
      <c r="E313" s="120"/>
      <c r="F313" s="120"/>
      <c r="G313" s="120"/>
      <c r="H313" s="120"/>
      <c r="I313" s="120"/>
      <c r="J313" s="120"/>
      <c r="K313" s="121" t="s">
        <v>43</v>
      </c>
      <c r="L313" s="122">
        <f>SUM(L312:L312)</f>
        <v>0</v>
      </c>
      <c r="M313" s="122">
        <f>SUM(M312:M312)</f>
        <v>0</v>
      </c>
      <c r="N313" s="122">
        <f>SUM(N312:N312)</f>
        <v>0</v>
      </c>
      <c r="O313" s="122">
        <f>SUM(O312:O312)</f>
        <v>0</v>
      </c>
    </row>
    <row r="314" spans="1:16" ht="30" x14ac:dyDescent="0.25">
      <c r="A314" s="90" t="s">
        <v>44</v>
      </c>
      <c r="B314" s="91" t="s">
        <v>1</v>
      </c>
      <c r="C314" s="91" t="s">
        <v>32</v>
      </c>
      <c r="D314" s="91" t="s">
        <v>2</v>
      </c>
      <c r="E314" s="91" t="s">
        <v>45</v>
      </c>
      <c r="F314" s="91" t="s">
        <v>46</v>
      </c>
      <c r="G314" s="91" t="s">
        <v>47</v>
      </c>
      <c r="H314" s="91" t="s">
        <v>48</v>
      </c>
      <c r="I314" s="91"/>
      <c r="J314" s="91"/>
      <c r="K314" s="91"/>
      <c r="L314" s="91" t="s">
        <v>13</v>
      </c>
      <c r="M314" s="91" t="s">
        <v>39</v>
      </c>
      <c r="N314" s="91" t="s">
        <v>11</v>
      </c>
      <c r="O314" s="91" t="s">
        <v>40</v>
      </c>
    </row>
    <row r="315" spans="1:16" x14ac:dyDescent="0.25">
      <c r="A315" s="77" t="str">
        <f>IF(D315="","",VLOOKUP(D315,'CUSTOS DER - MÃO DE OBRA'!A:D,2,0))</f>
        <v>Eletricista</v>
      </c>
      <c r="B315" s="113" t="s">
        <v>41</v>
      </c>
      <c r="C315" s="113" t="s">
        <v>6652</v>
      </c>
      <c r="D315" s="113">
        <v>210150</v>
      </c>
      <c r="E315" s="69">
        <f>VLOOKUP(D315,'CUSTOS DER - MÃO DE OBRA'!A:D,3,0)</f>
        <v>2.02</v>
      </c>
      <c r="F315" s="123"/>
      <c r="G315" s="124">
        <f>VLOOKUP(D315,'CUSTOS DER - MÃO DE OBRA'!A:D,4,0)</f>
        <v>35.97</v>
      </c>
      <c r="H315" s="116">
        <v>2.9102000000000001</v>
      </c>
      <c r="I315" s="116"/>
      <c r="J315" s="116"/>
      <c r="K315" s="113"/>
      <c r="L315" s="113"/>
      <c r="M315" s="125">
        <f>IF(D315="","",TRUNC(H315*G315,2))</f>
        <v>104.67</v>
      </c>
      <c r="N315" s="113"/>
      <c r="O315" s="95">
        <f>IF(D315="","",L315+M315)</f>
        <v>104.67</v>
      </c>
    </row>
    <row r="316" spans="1:16" x14ac:dyDescent="0.25">
      <c r="A316" s="77" t="str">
        <f>IF(D316="","",VLOOKUP(D316,'CUSTOS DER - MÃO DE OBRA'!A:D,2,0))</f>
        <v>Servente</v>
      </c>
      <c r="B316" s="113" t="s">
        <v>41</v>
      </c>
      <c r="C316" s="113" t="s">
        <v>6652</v>
      </c>
      <c r="D316" s="113">
        <v>200130</v>
      </c>
      <c r="E316" s="69">
        <f>VLOOKUP(D316,'CUSTOS DER - MÃO DE OBRA'!A:D,3,0)</f>
        <v>1.48</v>
      </c>
      <c r="F316" s="123"/>
      <c r="G316" s="124">
        <f>VLOOKUP(D316,'CUSTOS DER - MÃO DE OBRA'!A:D,4,0)</f>
        <v>26.35</v>
      </c>
      <c r="H316" s="117">
        <v>0.32329999999999998</v>
      </c>
      <c r="I316" s="69"/>
      <c r="J316" s="69"/>
      <c r="K316" s="69"/>
      <c r="L316" s="113"/>
      <c r="M316" s="125">
        <f>IF(D316="","",TRUNC(H316*G316,2))</f>
        <v>8.51</v>
      </c>
      <c r="N316" s="113"/>
      <c r="O316" s="95">
        <f>IF(D316="","",L316+M316)</f>
        <v>8.51</v>
      </c>
    </row>
    <row r="317" spans="1:16" x14ac:dyDescent="0.25">
      <c r="A317" s="127"/>
      <c r="B317" s="128"/>
      <c r="C317" s="128"/>
      <c r="D317" s="128"/>
      <c r="E317" s="128"/>
      <c r="F317" s="128"/>
      <c r="G317" s="128"/>
      <c r="H317" s="128"/>
      <c r="I317" s="128"/>
      <c r="J317" s="128"/>
      <c r="K317" s="121" t="s">
        <v>50</v>
      </c>
      <c r="L317" s="122">
        <f>SUM(L315:L316)</f>
        <v>0</v>
      </c>
      <c r="M317" s="122">
        <f>SUM(M315:M316)</f>
        <v>113.18</v>
      </c>
      <c r="N317" s="122">
        <f>SUM(N315:N316)</f>
        <v>0</v>
      </c>
      <c r="O317" s="122">
        <f>SUM(O315:O316)</f>
        <v>113.18</v>
      </c>
    </row>
    <row r="318" spans="1:16" x14ac:dyDescent="0.25">
      <c r="A318" s="90" t="s">
        <v>51</v>
      </c>
      <c r="B318" s="91" t="s">
        <v>1</v>
      </c>
      <c r="C318" s="91" t="s">
        <v>32</v>
      </c>
      <c r="D318" s="91" t="s">
        <v>2</v>
      </c>
      <c r="E318" s="91" t="s">
        <v>52</v>
      </c>
      <c r="F318" s="91" t="s">
        <v>53</v>
      </c>
      <c r="G318" s="91" t="s">
        <v>54</v>
      </c>
      <c r="H318" s="91" t="s">
        <v>55</v>
      </c>
      <c r="I318" s="91"/>
      <c r="J318" s="91"/>
      <c r="K318" s="91"/>
      <c r="L318" s="91"/>
      <c r="M318" s="91"/>
      <c r="N318" s="91"/>
      <c r="O318" s="91" t="s">
        <v>56</v>
      </c>
    </row>
    <row r="319" spans="1:16" x14ac:dyDescent="0.25">
      <c r="A319" s="77"/>
      <c r="B319" s="113"/>
      <c r="C319" s="113"/>
      <c r="D319" s="113"/>
      <c r="E319" s="123"/>
      <c r="F319" s="117"/>
      <c r="G319" s="116"/>
      <c r="H319" s="69"/>
      <c r="I319" s="69"/>
      <c r="J319" s="69"/>
      <c r="K319" s="69"/>
      <c r="L319" s="113"/>
      <c r="M319" s="118">
        <f>TRUNC(E319*O317,2)</f>
        <v>0</v>
      </c>
      <c r="N319" s="113"/>
      <c r="O319" s="69">
        <f>L319+M319</f>
        <v>0</v>
      </c>
    </row>
    <row r="320" spans="1:16" x14ac:dyDescent="0.25">
      <c r="A320" s="77"/>
      <c r="B320" s="113"/>
      <c r="C320" s="113"/>
      <c r="D320" s="113"/>
      <c r="E320" s="116"/>
      <c r="F320" s="117"/>
      <c r="G320" s="116"/>
      <c r="H320" s="69"/>
      <c r="I320" s="69"/>
      <c r="J320" s="69"/>
      <c r="K320" s="69"/>
      <c r="L320" s="113"/>
      <c r="M320" s="113"/>
      <c r="N320" s="113"/>
      <c r="O320" s="69">
        <f>L320+M320</f>
        <v>0</v>
      </c>
    </row>
    <row r="321" spans="1:15" x14ac:dyDescent="0.25">
      <c r="A321" s="127"/>
      <c r="B321" s="128"/>
      <c r="C321" s="128"/>
      <c r="D321" s="128"/>
      <c r="E321" s="128"/>
      <c r="F321" s="128"/>
      <c r="G321" s="128"/>
      <c r="H321" s="128"/>
      <c r="I321" s="128"/>
      <c r="J321" s="128"/>
      <c r="K321" s="121" t="s">
        <v>57</v>
      </c>
      <c r="L321" s="122">
        <f>SUM(L319:L320)</f>
        <v>0</v>
      </c>
      <c r="M321" s="122">
        <f>SUM(M319:M320)</f>
        <v>0</v>
      </c>
      <c r="N321" s="122">
        <f>SUM(N319:N320)</f>
        <v>0</v>
      </c>
      <c r="O321" s="122">
        <f>SUM(O319:O320)</f>
        <v>0</v>
      </c>
    </row>
    <row r="322" spans="1:15" x14ac:dyDescent="0.25">
      <c r="A322" s="127" t="s">
        <v>58</v>
      </c>
      <c r="B322" s="129"/>
      <c r="C322" s="129"/>
      <c r="D322" s="129"/>
      <c r="E322" s="129"/>
      <c r="F322" s="129"/>
      <c r="G322" s="129"/>
      <c r="H322" s="129"/>
      <c r="I322" s="129"/>
      <c r="J322" s="129"/>
      <c r="K322" s="129"/>
      <c r="L322" s="122">
        <f>L313+L317+L321</f>
        <v>0</v>
      </c>
      <c r="M322" s="122">
        <f>M313+M317+M321</f>
        <v>113.18</v>
      </c>
      <c r="N322" s="122">
        <f>N313+N317+N321</f>
        <v>0</v>
      </c>
      <c r="O322" s="122">
        <f>O313+O317+O321</f>
        <v>113.18</v>
      </c>
    </row>
    <row r="323" spans="1:15" x14ac:dyDescent="0.25">
      <c r="A323" s="127" t="s">
        <v>59</v>
      </c>
      <c r="B323" s="129"/>
      <c r="C323" s="129"/>
      <c r="D323" s="129"/>
      <c r="E323" s="129"/>
      <c r="F323" s="129"/>
      <c r="G323" s="129"/>
      <c r="H323" s="129"/>
      <c r="I323" s="129"/>
      <c r="J323" s="129"/>
      <c r="K323" s="129"/>
      <c r="L323" s="129"/>
      <c r="M323" s="129"/>
      <c r="N323" s="129"/>
      <c r="O323" s="130">
        <v>1787.64</v>
      </c>
    </row>
    <row r="324" spans="1:15" x14ac:dyDescent="0.25">
      <c r="A324" s="127" t="s">
        <v>60</v>
      </c>
      <c r="B324" s="120"/>
      <c r="C324" s="120"/>
      <c r="D324" s="120"/>
      <c r="E324" s="120"/>
      <c r="F324" s="120"/>
      <c r="G324" s="120"/>
      <c r="H324" s="120"/>
      <c r="I324" s="120"/>
      <c r="J324" s="120"/>
      <c r="K324" s="120"/>
      <c r="L324" s="122">
        <f>L322/O323</f>
        <v>0</v>
      </c>
      <c r="M324" s="122">
        <f>M322/O323</f>
        <v>6.3312523774361723E-2</v>
      </c>
      <c r="N324" s="122">
        <f>N322/O323</f>
        <v>0</v>
      </c>
      <c r="O324" s="122">
        <f>TRUNC(SUM(L324:N324),2)</f>
        <v>0.06</v>
      </c>
    </row>
    <row r="325" spans="1:15" ht="45" x14ac:dyDescent="0.25">
      <c r="A325" s="90" t="s">
        <v>61</v>
      </c>
      <c r="B325" s="91" t="s">
        <v>1</v>
      </c>
      <c r="C325" s="91" t="s">
        <v>32</v>
      </c>
      <c r="D325" s="91" t="s">
        <v>2</v>
      </c>
      <c r="E325" s="91" t="s">
        <v>62</v>
      </c>
      <c r="F325" s="91" t="s">
        <v>63</v>
      </c>
      <c r="G325" s="91"/>
      <c r="H325" s="91"/>
      <c r="I325" s="91"/>
      <c r="J325" s="91"/>
      <c r="K325" s="91" t="s">
        <v>48</v>
      </c>
      <c r="L325" s="91" t="s">
        <v>13</v>
      </c>
      <c r="M325" s="91" t="s">
        <v>39</v>
      </c>
      <c r="N325" s="91" t="s">
        <v>11</v>
      </c>
      <c r="O325" s="91" t="s">
        <v>6</v>
      </c>
    </row>
    <row r="326" spans="1:15" ht="30" x14ac:dyDescent="0.25">
      <c r="A326" s="77" t="str">
        <f>IF(D326="","",VLOOKUP(D326,'CUSTOS SINAPI - MATERIAIS'!A:D,2,0))</f>
        <v xml:space="preserve">ARMACAO VERTICAL COM HASTE E CONTRA-PINO, EM CHAPA DE ACO GALVANIZADO 3/16", COM 1 ESTRIBO, SEM ISOLADOR                                                                                                                                                                                                                                                                                                                                                                                                  </v>
      </c>
      <c r="B326" s="113" t="s">
        <v>1356</v>
      </c>
      <c r="C326" s="113" t="s">
        <v>64</v>
      </c>
      <c r="D326" s="113">
        <v>1094</v>
      </c>
      <c r="E326" s="92" t="str">
        <f>IF(D326="","",VLOOKUP(D326,'CUSTOS SINAPI - MATERIAIS'!A:D,3,0))</f>
        <v xml:space="preserve">UN    </v>
      </c>
      <c r="F326" s="92" t="str">
        <f>IF(D326="","",VLOOKUP(D326,'CUSTOS SINAPI - MATERIAIS'!A:D,4,0))</f>
        <v>16,45</v>
      </c>
      <c r="G326" s="107"/>
      <c r="H326" s="93"/>
      <c r="I326" s="93"/>
      <c r="J326" s="93"/>
      <c r="K326" s="116">
        <v>1</v>
      </c>
      <c r="L326" s="69">
        <f>IF(D326="","",TRUNC(F326*K326,2))</f>
        <v>16.45</v>
      </c>
      <c r="M326" s="116"/>
      <c r="N326" s="116"/>
      <c r="O326" s="69">
        <f>IF(D326="","",L326+M326+N326)</f>
        <v>16.45</v>
      </c>
    </row>
    <row r="327" spans="1:15" ht="30" x14ac:dyDescent="0.25">
      <c r="A327" s="77" t="str">
        <f>IF(D327="","",VLOOKUP(D327,'CUSTOS SINAPI - MATERIAIS'!A:D,2,0))</f>
        <v xml:space="preserve">ISOLADOR DE PORCELANA, TIPO ROLDANA, DIMENSOES DE *72* X *72* MM, PARA USO EM BAIXA TENSAO                                                                                                                                                                                                                                                                                                                                                                                                                </v>
      </c>
      <c r="B327" s="113" t="s">
        <v>1356</v>
      </c>
      <c r="C327" s="113" t="s">
        <v>64</v>
      </c>
      <c r="D327" s="113">
        <v>3398</v>
      </c>
      <c r="E327" s="92" t="str">
        <f>IF(D327="","",VLOOKUP(D327,'CUSTOS SINAPI - MATERIAIS'!A:D,3,0))</f>
        <v xml:space="preserve">UN    </v>
      </c>
      <c r="F327" s="92" t="str">
        <f>IF(D327="","",VLOOKUP(D327,'CUSTOS SINAPI - MATERIAIS'!A:D,4,0))</f>
        <v>5,92</v>
      </c>
      <c r="G327" s="107"/>
      <c r="H327" s="93"/>
      <c r="I327" s="93"/>
      <c r="J327" s="93"/>
      <c r="K327" s="116">
        <v>1</v>
      </c>
      <c r="L327" s="69">
        <f t="shared" ref="L327:L336" si="6">IF(D327="","",TRUNC(F327*K327,2))</f>
        <v>5.92</v>
      </c>
      <c r="M327" s="116"/>
      <c r="N327" s="116"/>
      <c r="O327" s="69">
        <f t="shared" ref="O327:O336" si="7">IF(D327="","",L327+M327+N327)</f>
        <v>5.92</v>
      </c>
    </row>
    <row r="328" spans="1:15" ht="45" x14ac:dyDescent="0.25">
      <c r="A328" s="77" t="str">
        <f>IF(D328="","",VLOOKUP(D328,'CUSTOS SINAPI - MATERIAIS'!A:D,2,0))</f>
        <v xml:space="preserve">PARAFUSO DE FERRO POLIDO, SEXTAVADO, COM ROSCA PARCIAL, DIAMETRO 5/8", COMPRIMENTO 6", COM PORCA E ARRUELA DE PRESSAO MEDIA                                                                                                                                                                                                                                                                                                                                                                               </v>
      </c>
      <c r="B328" s="113" t="s">
        <v>1356</v>
      </c>
      <c r="C328" s="113" t="s">
        <v>64</v>
      </c>
      <c r="D328" s="113">
        <v>4346</v>
      </c>
      <c r="E328" s="92" t="str">
        <f>IF(D328="","",VLOOKUP(D328,'CUSTOS SINAPI - MATERIAIS'!A:D,3,0))</f>
        <v xml:space="preserve">UN    </v>
      </c>
      <c r="F328" s="92" t="str">
        <f>IF(D328="","",VLOOKUP(D328,'CUSTOS SINAPI - MATERIAIS'!A:D,4,0))</f>
        <v>9,13</v>
      </c>
      <c r="G328" s="107"/>
      <c r="H328" s="93"/>
      <c r="I328" s="93"/>
      <c r="J328" s="93"/>
      <c r="K328" s="116">
        <v>3</v>
      </c>
      <c r="L328" s="69">
        <f t="shared" si="6"/>
        <v>27.39</v>
      </c>
      <c r="M328" s="116"/>
      <c r="N328" s="116"/>
      <c r="O328" s="69">
        <f t="shared" si="7"/>
        <v>27.39</v>
      </c>
    </row>
    <row r="329" spans="1:15" ht="45" x14ac:dyDescent="0.25">
      <c r="A329" s="77" t="str">
        <f>IF(D329="","",VLOOKUP(D329,'CUSTOS SINAPI - MATERIAIS'!A:D,2,0))</f>
        <v xml:space="preserve">ARRUELA LISA, REDONDA, DE LATAO POLIDO, DIAMETRO NOMINAL 5/8", DIAMETRO EXTERNO = 34 MM, DIAMETRO DO FURO = 17 MM, ESPESSURA = *2,5* MM                                                                                                                                                                                                                                                                                                                                                                   </v>
      </c>
      <c r="B329" s="113" t="s">
        <v>1356</v>
      </c>
      <c r="C329" s="113" t="s">
        <v>64</v>
      </c>
      <c r="D329" s="113">
        <v>11267</v>
      </c>
      <c r="E329" s="92" t="str">
        <f>IF(D329="","",VLOOKUP(D329,'CUSTOS SINAPI - MATERIAIS'!A:D,3,0))</f>
        <v xml:space="preserve">UN    </v>
      </c>
      <c r="F329" s="92" t="str">
        <f>IF(D329="","",VLOOKUP(D329,'CUSTOS SINAPI - MATERIAIS'!A:D,4,0))</f>
        <v>1,43</v>
      </c>
      <c r="G329" s="107"/>
      <c r="H329" s="93"/>
      <c r="I329" s="93"/>
      <c r="J329" s="93"/>
      <c r="K329" s="116">
        <v>2</v>
      </c>
      <c r="L329" s="69">
        <f t="shared" si="6"/>
        <v>2.86</v>
      </c>
      <c r="M329" s="116"/>
      <c r="N329" s="116"/>
      <c r="O329" s="69">
        <f t="shared" si="7"/>
        <v>2.86</v>
      </c>
    </row>
    <row r="330" spans="1:15" ht="30" x14ac:dyDescent="0.25">
      <c r="A330" s="77" t="str">
        <f>IF(D330="","",VLOOKUP(D330,'CUSTOS SINAPI - MATERIAIS'!A:D,2,0))</f>
        <v xml:space="preserve">FITA METALICA PERFURADA, L = *18* MM, ROLO DE 30 M, CARGA RECOMENDADA = *30* KGF                                                                                                                                                                                                                                                                                                                                                                                                                          </v>
      </c>
      <c r="B330" s="113" t="s">
        <v>1356</v>
      </c>
      <c r="C330" s="113" t="s">
        <v>64</v>
      </c>
      <c r="D330" s="113">
        <v>14153</v>
      </c>
      <c r="E330" s="92" t="str">
        <f>IF(D330="","",VLOOKUP(D330,'CUSTOS SINAPI - MATERIAIS'!A:D,3,0))</f>
        <v xml:space="preserve">UN    </v>
      </c>
      <c r="F330" s="92" t="str">
        <f>IF(D330="","",VLOOKUP(D330,'CUSTOS SINAPI - MATERIAIS'!A:D,4,0))</f>
        <v>60,21</v>
      </c>
      <c r="G330" s="107"/>
      <c r="H330" s="93"/>
      <c r="I330" s="93"/>
      <c r="J330" s="93"/>
      <c r="K330" s="116">
        <v>0.06</v>
      </c>
      <c r="L330" s="69">
        <f t="shared" si="6"/>
        <v>3.61</v>
      </c>
      <c r="M330" s="116"/>
      <c r="N330" s="116"/>
      <c r="O330" s="69">
        <f t="shared" si="7"/>
        <v>3.61</v>
      </c>
    </row>
    <row r="331" spans="1:15" ht="30" x14ac:dyDescent="0.25">
      <c r="A331" s="77" t="str">
        <f>IF(D331="","",VLOOKUP(D331,'CUSTOS SINAPI - MATERIAIS'!A:D,2,0))</f>
        <v xml:space="preserve">CAIXA DE INSPECAO PARA ATERRAMENTO E PARA RAIOS, EM POLIPROPILENO, DIAMETRO = 300 MM X ALTURA = 400 MM                                                                                                                                                                                                                                                                                                                                                                                                    </v>
      </c>
      <c r="B331" s="113" t="s">
        <v>1356</v>
      </c>
      <c r="C331" s="113" t="s">
        <v>64</v>
      </c>
      <c r="D331" s="113">
        <v>34643</v>
      </c>
      <c r="E331" s="92" t="str">
        <f>IF(D331="","",VLOOKUP(D331,'CUSTOS SINAPI - MATERIAIS'!A:D,3,0))</f>
        <v xml:space="preserve">UN    </v>
      </c>
      <c r="F331" s="92" t="str">
        <f>IF(D331="","",VLOOKUP(D331,'CUSTOS SINAPI - MATERIAIS'!A:D,4,0))</f>
        <v>37,92</v>
      </c>
      <c r="G331" s="107"/>
      <c r="H331" s="93"/>
      <c r="I331" s="93"/>
      <c r="J331" s="93"/>
      <c r="K331" s="116">
        <v>1</v>
      </c>
      <c r="L331" s="69">
        <f t="shared" si="6"/>
        <v>37.92</v>
      </c>
      <c r="M331" s="116"/>
      <c r="N331" s="116"/>
      <c r="O331" s="69">
        <f t="shared" si="7"/>
        <v>37.92</v>
      </c>
    </row>
    <row r="332" spans="1:15" ht="45" x14ac:dyDescent="0.25">
      <c r="A332" s="77" t="str">
        <f>IF(D332="","",VLOOKUP(D332,'CUSTOS SINAPI - MATERIAIS'!A:D,2,0))</f>
        <v xml:space="preserve">CAIXA PARA MEDIDOR POLIFASICO, EM POLICARBONATO / TERMOPLASTICO, PARA ALOJAR 1 DISJUNTOR (PADRAO DA CONCESSIONARIA LOCAL)                                                                                                                                                                                                                                                                                                                                                                                 </v>
      </c>
      <c r="B332" s="113" t="s">
        <v>1356</v>
      </c>
      <c r="C332" s="113" t="s">
        <v>64</v>
      </c>
      <c r="D332" s="113">
        <v>39809</v>
      </c>
      <c r="E332" s="92" t="str">
        <f>IF(D332="","",VLOOKUP(D332,'CUSTOS SINAPI - MATERIAIS'!A:D,3,0))</f>
        <v xml:space="preserve">UN    </v>
      </c>
      <c r="F332" s="92" t="str">
        <f>IF(D332="","",VLOOKUP(D332,'CUSTOS SINAPI - MATERIAIS'!A:D,4,0))</f>
        <v>254,91</v>
      </c>
      <c r="G332" s="107"/>
      <c r="H332" s="93"/>
      <c r="I332" s="93"/>
      <c r="J332" s="93"/>
      <c r="K332" s="116">
        <v>1</v>
      </c>
      <c r="L332" s="69">
        <f t="shared" si="6"/>
        <v>254.91</v>
      </c>
      <c r="M332" s="116"/>
      <c r="N332" s="116"/>
      <c r="O332" s="69">
        <f t="shared" si="7"/>
        <v>254.91</v>
      </c>
    </row>
    <row r="333" spans="1:15" x14ac:dyDescent="0.25">
      <c r="A333" s="77" t="str">
        <f>IF(D333="","",VLOOKUP(D333,'CUSTOS SINAPI - MATERIAIS'!A:D,2,0))</f>
        <v xml:space="preserve">VERGALHAO ZINCADO ROSCA TOTAL, 1/4" (6,3 MM)                                                                                                                                                                                                                                                                                                                                                                                                                                                              </v>
      </c>
      <c r="B333" s="113" t="s">
        <v>1356</v>
      </c>
      <c r="C333" s="113" t="s">
        <v>64</v>
      </c>
      <c r="D333" s="113">
        <v>39996</v>
      </c>
      <c r="E333" s="92" t="str">
        <f>IF(D333="","",VLOOKUP(D333,'CUSTOS SINAPI - MATERIAIS'!A:D,3,0))</f>
        <v xml:space="preserve">M     </v>
      </c>
      <c r="F333" s="92" t="str">
        <f>IF(D333="","",VLOOKUP(D333,'CUSTOS SINAPI - MATERIAIS'!A:D,4,0))</f>
        <v>3,44</v>
      </c>
      <c r="G333" s="107"/>
      <c r="H333" s="93"/>
      <c r="I333" s="93"/>
      <c r="J333" s="93"/>
      <c r="K333" s="116">
        <v>0.16639999999999999</v>
      </c>
      <c r="L333" s="69">
        <f t="shared" si="6"/>
        <v>0.56999999999999995</v>
      </c>
      <c r="M333" s="116"/>
      <c r="N333" s="116"/>
      <c r="O333" s="69">
        <f t="shared" si="7"/>
        <v>0.56999999999999995</v>
      </c>
    </row>
    <row r="334" spans="1:15" x14ac:dyDescent="0.25">
      <c r="A334" s="77" t="str">
        <f>IF(D334="","",VLOOKUP(D334,'CUSTOS SINAPI - MATERIAIS'!A:D,2,0))</f>
        <v xml:space="preserve">PORCA ZINCADA, SEXTAVADA, DIAMETRO 1/4"                                                                                                                                                                                                                                                                                                                                                                                                                                                                   </v>
      </c>
      <c r="B334" s="113" t="s">
        <v>1356</v>
      </c>
      <c r="C334" s="113" t="s">
        <v>64</v>
      </c>
      <c r="D334" s="113">
        <v>39997</v>
      </c>
      <c r="E334" s="92" t="str">
        <f>IF(D334="","",VLOOKUP(D334,'CUSTOS SINAPI - MATERIAIS'!A:D,3,0))</f>
        <v xml:space="preserve">UN    </v>
      </c>
      <c r="F334" s="92" t="str">
        <f>IF(D334="","",VLOOKUP(D334,'CUSTOS SINAPI - MATERIAIS'!A:D,4,0))</f>
        <v>0,27</v>
      </c>
      <c r="G334" s="107"/>
      <c r="H334" s="93"/>
      <c r="I334" s="93"/>
      <c r="J334" s="93"/>
      <c r="K334" s="116">
        <v>2</v>
      </c>
      <c r="L334" s="69">
        <f t="shared" si="6"/>
        <v>0.54</v>
      </c>
      <c r="M334" s="116"/>
      <c r="N334" s="116"/>
      <c r="O334" s="69">
        <f t="shared" si="7"/>
        <v>0.54</v>
      </c>
    </row>
    <row r="335" spans="1:15" ht="30" x14ac:dyDescent="0.25">
      <c r="A335" s="77" t="str">
        <f>IF(D335="","",VLOOKUP(D335,'CUSTOS SINAPI - MATERIAIS'!A:D,2,0))</f>
        <v xml:space="preserve">POSTE DE CONCRETO ARMADO DE SECAO DUPLO T, EXTENSAO DE 9,00 M, RESISTENCIA DE 300 A 400 DAN, TIPO B OU D                                                                                                                                                                                                                                                                                                                                                                                                  </v>
      </c>
      <c r="B335" s="113" t="s">
        <v>1356</v>
      </c>
      <c r="C335" s="113" t="s">
        <v>64</v>
      </c>
      <c r="D335" s="113">
        <v>5033</v>
      </c>
      <c r="E335" s="92" t="str">
        <f>IF(D335="","",VLOOKUP(D335,'CUSTOS SINAPI - MATERIAIS'!A:D,3,0))</f>
        <v xml:space="preserve">UN    </v>
      </c>
      <c r="F335" s="92" t="str">
        <f>IF(D335="","",VLOOKUP(D335,'CUSTOS SINAPI - MATERIAIS'!A:D,4,0))</f>
        <v>801,75</v>
      </c>
      <c r="G335" s="107"/>
      <c r="H335" s="93"/>
      <c r="I335" s="93"/>
      <c r="J335" s="93"/>
      <c r="K335" s="116">
        <v>1</v>
      </c>
      <c r="L335" s="69">
        <f t="shared" si="6"/>
        <v>801.75</v>
      </c>
      <c r="M335" s="116"/>
      <c r="N335" s="116"/>
      <c r="O335" s="69">
        <f t="shared" si="7"/>
        <v>801.75</v>
      </c>
    </row>
    <row r="336" spans="1:15" x14ac:dyDescent="0.25">
      <c r="A336" s="77" t="str">
        <f>IF(D336="","",VLOOKUP(D336,'CUSTOS SINAPI - MATERIAIS'!A:D,2,0))</f>
        <v/>
      </c>
      <c r="B336" s="113"/>
      <c r="C336" s="113"/>
      <c r="D336" s="113"/>
      <c r="E336" s="92" t="str">
        <f>IF(D336="","",VLOOKUP(D336,'CUSTOS SINAPI - MATERIAIS'!A:D,3,0))</f>
        <v/>
      </c>
      <c r="F336" s="92" t="str">
        <f>IF(D336="","",VLOOKUP(D336,'CUSTOS SINAPI - MATERIAIS'!A:D,4,0))</f>
        <v/>
      </c>
      <c r="G336" s="107"/>
      <c r="H336" s="93"/>
      <c r="I336" s="93"/>
      <c r="J336" s="93"/>
      <c r="K336" s="116"/>
      <c r="L336" s="69" t="str">
        <f t="shared" si="6"/>
        <v/>
      </c>
      <c r="M336" s="116"/>
      <c r="N336" s="116"/>
      <c r="O336" s="69" t="str">
        <f t="shared" si="7"/>
        <v/>
      </c>
    </row>
    <row r="337" spans="1:15" x14ac:dyDescent="0.25">
      <c r="A337" s="119"/>
      <c r="B337" s="120"/>
      <c r="C337" s="120"/>
      <c r="D337" s="120"/>
      <c r="E337" s="120"/>
      <c r="F337" s="120"/>
      <c r="G337" s="120"/>
      <c r="H337" s="120"/>
      <c r="I337" s="120"/>
      <c r="J337" s="120"/>
      <c r="K337" s="121" t="s">
        <v>65</v>
      </c>
      <c r="L337" s="122">
        <f>SUM(L326:L336)</f>
        <v>1151.92</v>
      </c>
      <c r="M337" s="122">
        <f>SUM(M326:M336)</f>
        <v>0</v>
      </c>
      <c r="N337" s="122">
        <f>SUM(N326:N336)</f>
        <v>0</v>
      </c>
      <c r="O337" s="122">
        <f>SUM(O326:O336)</f>
        <v>1151.92</v>
      </c>
    </row>
    <row r="338" spans="1:15" ht="45" x14ac:dyDescent="0.25">
      <c r="A338" s="90" t="s">
        <v>66</v>
      </c>
      <c r="B338" s="91" t="s">
        <v>1</v>
      </c>
      <c r="C338" s="91" t="s">
        <v>32</v>
      </c>
      <c r="D338" s="91" t="s">
        <v>2</v>
      </c>
      <c r="E338" s="91" t="s">
        <v>62</v>
      </c>
      <c r="F338" s="91" t="s">
        <v>63</v>
      </c>
      <c r="G338" s="91" t="s">
        <v>67</v>
      </c>
      <c r="H338" s="91" t="s">
        <v>68</v>
      </c>
      <c r="I338" s="91"/>
      <c r="J338" s="91"/>
      <c r="K338" s="91" t="s">
        <v>48</v>
      </c>
      <c r="L338" s="91" t="s">
        <v>13</v>
      </c>
      <c r="M338" s="91" t="s">
        <v>39</v>
      </c>
      <c r="N338" s="91" t="s">
        <v>11</v>
      </c>
      <c r="O338" s="91" t="s">
        <v>6</v>
      </c>
    </row>
    <row r="339" spans="1:15" ht="60" x14ac:dyDescent="0.25">
      <c r="A339" s="77" t="str">
        <f>VLOOKUP(D339,'CCU COMPLEMENTARES'!A:O,5,0)</f>
        <v>ARGAMASSA TRAÇO 1:1:6 (EM VOLUME DE CIMENTO, CAL E AREIA MÉDIA ÚMIDA) PARA EMBOÇO/MASSA ÚNICA/ASSENTAMENTO DE ALVENARIA DE VEDAÇÃO, PREPARO MANUAL. AF_08/2019</v>
      </c>
      <c r="B339" s="92" t="s">
        <v>6624</v>
      </c>
      <c r="C339" s="113" t="s">
        <v>25237</v>
      </c>
      <c r="D339" s="293" t="s">
        <v>25332</v>
      </c>
      <c r="E339" s="92" t="str">
        <f>VLOOKUP(D339,'CCU COMPLEMENTARES'!A:O,3,0)</f>
        <v>UND</v>
      </c>
      <c r="F339" s="92">
        <f>VLOOKUP(D339,'CCU COMPLEMENTARES'!A:O,12,0)</f>
        <v>411.27</v>
      </c>
      <c r="G339" s="92">
        <f>VLOOKUP(D339,'CCU COMPLEMENTARES'!A:O,13,0)</f>
        <v>295.91000000000003</v>
      </c>
      <c r="H339" s="92">
        <f>VLOOKUP(D339,'CCU COMPLEMENTARES'!A:O,14,0)</f>
        <v>0</v>
      </c>
      <c r="I339" s="116"/>
      <c r="J339" s="116"/>
      <c r="K339" s="294">
        <v>1.66E-2</v>
      </c>
      <c r="L339" s="69">
        <f>IF(D339="","",TRUNC(F339*K339,2))</f>
        <v>6.82</v>
      </c>
      <c r="M339" s="69">
        <f>IF(D339="","",TRUNC(G339*K339,2))</f>
        <v>4.91</v>
      </c>
      <c r="N339" s="69">
        <f>IF(D339="","",TRUNC(H339*K339,2))</f>
        <v>0</v>
      </c>
      <c r="O339" s="69">
        <f>IF(D339="","",L339+M339+N339)</f>
        <v>11.73</v>
      </c>
    </row>
    <row r="340" spans="1:15" ht="45" x14ac:dyDescent="0.25">
      <c r="A340" s="77" t="str">
        <f>VLOOKUP(D340,'CCU COMPLEMENTARES'!A:O,5,0)</f>
        <v>ELETRODUTO RÍGIDO ROSCÁVEL, PVC, DN 32 MM (1"), PARA CIRCUITOS TERMINAIS, INSTALADO EM PAREDE - FORNECIMENTO E INSTALAÇÃO. AF_03/2023</v>
      </c>
      <c r="B340" s="92" t="s">
        <v>6624</v>
      </c>
      <c r="C340" s="113" t="s">
        <v>25237</v>
      </c>
      <c r="D340" s="293" t="s">
        <v>25238</v>
      </c>
      <c r="E340" s="92" t="str">
        <f>VLOOKUP(D340,'CCU COMPLEMENTARES'!A:O,3,0)</f>
        <v>M</v>
      </c>
      <c r="F340" s="92">
        <f>VLOOKUP(D340,'CCU COMPLEMENTARES'!A:O,12,0)</f>
        <v>13.88</v>
      </c>
      <c r="G340" s="92">
        <f>VLOOKUP(D340,'CCU COMPLEMENTARES'!A:O,13,0)</f>
        <v>12.27</v>
      </c>
      <c r="H340" s="92">
        <f>VLOOKUP(D340,'CCU COMPLEMENTARES'!A:O,14,0)</f>
        <v>0</v>
      </c>
      <c r="I340" s="116"/>
      <c r="J340" s="116"/>
      <c r="K340" s="294">
        <v>6.05</v>
      </c>
      <c r="L340" s="69">
        <f>IF(D340="","",TRUNC(F340*K340,2))</f>
        <v>83.97</v>
      </c>
      <c r="M340" s="69">
        <f>IF(D340="","",TRUNC(G340*K340,2))</f>
        <v>74.23</v>
      </c>
      <c r="N340" s="69">
        <f>IF(D340="","",TRUNC(H340*K340,2))</f>
        <v>0</v>
      </c>
      <c r="O340" s="69">
        <f>IF(D340="","",L340+M340+N340)</f>
        <v>158.19999999999999</v>
      </c>
    </row>
    <row r="341" spans="1:15" ht="45" x14ac:dyDescent="0.25">
      <c r="A341" s="77" t="str">
        <f>VLOOKUP(D341,'CCU COMPLEMENTARES'!A:O,5,0)</f>
        <v>LUVA PARA ELETRODUTO, PVC, ROSCÁVEL, DN 32 MM (1"), PARA CIRCUITOS TERMINAIS, INSTALADA EM PAREDE - FORNECIMENTO E INSTALAÇÃO. AF_03/2023</v>
      </c>
      <c r="B341" s="92" t="s">
        <v>6624</v>
      </c>
      <c r="C341" s="113" t="s">
        <v>25237</v>
      </c>
      <c r="D341" s="293" t="s">
        <v>25239</v>
      </c>
      <c r="E341" s="92" t="str">
        <f>VLOOKUP(D341,'CCU COMPLEMENTARES'!A:O,3,0)</f>
        <v>UND</v>
      </c>
      <c r="F341" s="92">
        <f>VLOOKUP(D341,'CCU COMPLEMENTARES'!A:O,12,0)</f>
        <v>2.2799999999999998</v>
      </c>
      <c r="G341" s="92">
        <f>VLOOKUP(D341,'CCU COMPLEMENTARES'!A:O,13,0)</f>
        <v>13.64</v>
      </c>
      <c r="H341" s="92">
        <f>VLOOKUP(D341,'CCU COMPLEMENTARES'!A:O,14,0)</f>
        <v>0</v>
      </c>
      <c r="I341" s="116"/>
      <c r="J341" s="116"/>
      <c r="K341" s="294">
        <v>1</v>
      </c>
      <c r="L341" s="69">
        <f t="shared" ref="L341:L349" si="8">IF(D341="","",TRUNC(F341*K341,2))</f>
        <v>2.2799999999999998</v>
      </c>
      <c r="M341" s="69">
        <f t="shared" ref="M341:M349" si="9">IF(D341="","",TRUNC(G341*K341,2))</f>
        <v>13.64</v>
      </c>
      <c r="N341" s="69">
        <f t="shared" ref="N341:N349" si="10">IF(D341="","",TRUNC(H341*K341,2))</f>
        <v>0</v>
      </c>
      <c r="O341" s="69">
        <f t="shared" ref="O341:O349" si="11">IF(D341="","",L341+M341+N341)</f>
        <v>15.92</v>
      </c>
    </row>
    <row r="342" spans="1:15" ht="45" x14ac:dyDescent="0.25">
      <c r="A342" s="77" t="str">
        <f>VLOOKUP(D342,'CCU COMPLEMENTARES'!A:O,5,0)</f>
        <v>CURVA 90 GRAUS PARA ELETRODUTO, PVC, ROSCÁVEL, DN 32 MM (1"), PARA CIRCUITOS TERMINAIS, INSTALADA EM PAREDE - FORNECIMENTO E INSTALAÇÃO. AF_03/2023</v>
      </c>
      <c r="B342" s="92" t="s">
        <v>6624</v>
      </c>
      <c r="C342" s="113" t="s">
        <v>25237</v>
      </c>
      <c r="D342" s="293" t="s">
        <v>25240</v>
      </c>
      <c r="E342" s="92" t="str">
        <f>VLOOKUP(D342,'CCU COMPLEMENTARES'!A:O,3,0)</f>
        <v>UND</v>
      </c>
      <c r="F342" s="92">
        <f>VLOOKUP(D342,'CCU COMPLEMENTARES'!A:O,12,0)</f>
        <v>5.71</v>
      </c>
      <c r="G342" s="92">
        <f>VLOOKUP(D342,'CCU COMPLEMENTARES'!A:O,13,0)</f>
        <v>20.43</v>
      </c>
      <c r="H342" s="92">
        <f>VLOOKUP(D342,'CCU COMPLEMENTARES'!A:O,14,0)</f>
        <v>0</v>
      </c>
      <c r="I342" s="116"/>
      <c r="J342" s="116"/>
      <c r="K342" s="294">
        <v>1</v>
      </c>
      <c r="L342" s="69">
        <f t="shared" si="8"/>
        <v>5.71</v>
      </c>
      <c r="M342" s="69">
        <f t="shared" si="9"/>
        <v>20.43</v>
      </c>
      <c r="N342" s="69">
        <f t="shared" si="10"/>
        <v>0</v>
      </c>
      <c r="O342" s="69">
        <f t="shared" si="11"/>
        <v>26.14</v>
      </c>
    </row>
    <row r="343" spans="1:15" ht="45" x14ac:dyDescent="0.25">
      <c r="A343" s="77" t="str">
        <f>VLOOKUP(D343,'CCU COMPLEMENTARES'!A:O,5,0)</f>
        <v>CURVA 180 GRAUS PARA ELETRODUTO, PVC, ROSCÁVEL, DN 32 MM (1"), PARA CIRCUITOS TERMINAIS, INSTALADA EM PAREDE - FORNECIMENTO E INSTALAÇÃO. AF_03/2023</v>
      </c>
      <c r="B343" s="92" t="s">
        <v>6624</v>
      </c>
      <c r="C343" s="113" t="s">
        <v>25237</v>
      </c>
      <c r="D343" s="293" t="s">
        <v>25241</v>
      </c>
      <c r="E343" s="92" t="str">
        <f>VLOOKUP(D343,'CCU COMPLEMENTARES'!A:O,3,0)</f>
        <v>UND</v>
      </c>
      <c r="F343" s="92">
        <f>VLOOKUP(D343,'CCU COMPLEMENTARES'!A:O,12,0)</f>
        <v>8.4499999999999993</v>
      </c>
      <c r="G343" s="92">
        <f>VLOOKUP(D343,'CCU COMPLEMENTARES'!A:O,13,0)</f>
        <v>20.43</v>
      </c>
      <c r="H343" s="92">
        <f>VLOOKUP(D343,'CCU COMPLEMENTARES'!A:O,14,0)</f>
        <v>0</v>
      </c>
      <c r="I343" s="116"/>
      <c r="J343" s="116"/>
      <c r="K343" s="294">
        <v>1</v>
      </c>
      <c r="L343" s="69">
        <f t="shared" si="8"/>
        <v>8.4499999999999993</v>
      </c>
      <c r="M343" s="69">
        <f t="shared" si="9"/>
        <v>20.43</v>
      </c>
      <c r="N343" s="69">
        <f t="shared" si="10"/>
        <v>0</v>
      </c>
      <c r="O343" s="69">
        <f t="shared" si="11"/>
        <v>28.88</v>
      </c>
    </row>
    <row r="344" spans="1:15" ht="45" x14ac:dyDescent="0.25">
      <c r="A344" s="77" t="str">
        <f>VLOOKUP(D344,'CCU COMPLEMENTARES'!A:O,5,0)</f>
        <v>CABO DE COBRE FLEXÍVEL ISOLADO, 10 MM², ANTI-CHAMA 0,6/1,0 KV, PARA CIRCUITOS TERMINAIS - FORNECIMENTO E INSTALAÇÃO. AF_03/2023</v>
      </c>
      <c r="B344" s="92" t="s">
        <v>6624</v>
      </c>
      <c r="C344" s="113" t="s">
        <v>25237</v>
      </c>
      <c r="D344" s="293" t="s">
        <v>25242</v>
      </c>
      <c r="E344" s="92" t="str">
        <f>VLOOKUP(D344,'CCU COMPLEMENTARES'!A:O,3,0)</f>
        <v>M</v>
      </c>
      <c r="F344" s="92">
        <f>VLOOKUP(D344,'CCU COMPLEMENTARES'!A:O,12,0)</f>
        <v>11.96</v>
      </c>
      <c r="G344" s="92">
        <f>VLOOKUP(D344,'CCU COMPLEMENTARES'!A:O,13,0)</f>
        <v>4.7300000000000004</v>
      </c>
      <c r="H344" s="92">
        <f>VLOOKUP(D344,'CCU COMPLEMENTARES'!A:O,14,0)</f>
        <v>0</v>
      </c>
      <c r="I344" s="116"/>
      <c r="J344" s="116"/>
      <c r="K344" s="294">
        <v>16.649999999999999</v>
      </c>
      <c r="L344" s="69">
        <f t="shared" si="8"/>
        <v>199.13</v>
      </c>
      <c r="M344" s="69">
        <f t="shared" si="9"/>
        <v>78.75</v>
      </c>
      <c r="N344" s="69">
        <f t="shared" si="10"/>
        <v>0</v>
      </c>
      <c r="O344" s="69">
        <f t="shared" si="11"/>
        <v>277.88</v>
      </c>
    </row>
    <row r="345" spans="1:15" ht="30" x14ac:dyDescent="0.25">
      <c r="A345" s="77" t="str">
        <f>VLOOKUP(D345,'CCU COMPLEMENTARES'!A:O,5,0)</f>
        <v>DISJUNTOR BIPOLAR TIPO DIN, CORRENTE NOMINAL DE 50A - FORNECIMENTO E INSTALAÇÃO. AF_10/2020</v>
      </c>
      <c r="B345" s="92" t="s">
        <v>6624</v>
      </c>
      <c r="C345" s="113" t="s">
        <v>25237</v>
      </c>
      <c r="D345" s="293" t="s">
        <v>25243</v>
      </c>
      <c r="E345" s="92" t="str">
        <f>VLOOKUP(D345,'CCU COMPLEMENTARES'!A:O,3,0)</f>
        <v>UND</v>
      </c>
      <c r="F345" s="92">
        <f>VLOOKUP(D345,'CCU COMPLEMENTARES'!A:O,12,0)</f>
        <v>58.28</v>
      </c>
      <c r="G345" s="92">
        <f>VLOOKUP(D345,'CCU COMPLEMENTARES'!A:O,13,0)</f>
        <v>23.58</v>
      </c>
      <c r="H345" s="92">
        <f>VLOOKUP(D345,'CCU COMPLEMENTARES'!A:O,14,0)</f>
        <v>0</v>
      </c>
      <c r="I345" s="116"/>
      <c r="J345" s="116"/>
      <c r="K345" s="294">
        <v>1</v>
      </c>
      <c r="L345" s="69">
        <f t="shared" si="8"/>
        <v>58.28</v>
      </c>
      <c r="M345" s="69">
        <f t="shared" si="9"/>
        <v>23.58</v>
      </c>
      <c r="N345" s="69">
        <f t="shared" si="10"/>
        <v>0</v>
      </c>
      <c r="O345" s="69">
        <f t="shared" si="11"/>
        <v>81.86</v>
      </c>
    </row>
    <row r="346" spans="1:15" ht="30" x14ac:dyDescent="0.25">
      <c r="A346" s="77" t="str">
        <f>VLOOKUP(D346,'CCU COMPLEMENTARES'!A:O,5,0)</f>
        <v>CORDOALHA DE COBRE NU 50 MM², ENTERRADA - FORNECIMENTO E INSTALAÇÃO. AF_08/2023</v>
      </c>
      <c r="B346" s="92" t="s">
        <v>6624</v>
      </c>
      <c r="C346" s="113" t="s">
        <v>25237</v>
      </c>
      <c r="D346" s="293" t="s">
        <v>25244</v>
      </c>
      <c r="E346" s="92" t="str">
        <f>VLOOKUP(D346,'CCU COMPLEMENTARES'!A:O,3,0)</f>
        <v>M</v>
      </c>
      <c r="F346" s="92">
        <f>VLOOKUP(D346,'CCU COMPLEMENTARES'!A:O,12,0)</f>
        <v>54.61</v>
      </c>
      <c r="G346" s="92">
        <f>VLOOKUP(D346,'CCU COMPLEMENTARES'!A:O,13,0)</f>
        <v>2.06</v>
      </c>
      <c r="H346" s="92">
        <f>VLOOKUP(D346,'CCU COMPLEMENTARES'!A:O,14,0)</f>
        <v>0</v>
      </c>
      <c r="I346" s="116"/>
      <c r="J346" s="116"/>
      <c r="K346" s="294">
        <v>1.95</v>
      </c>
      <c r="L346" s="69">
        <f t="shared" si="8"/>
        <v>106.48</v>
      </c>
      <c r="M346" s="69">
        <f t="shared" si="9"/>
        <v>4.01</v>
      </c>
      <c r="N346" s="69">
        <f t="shared" si="10"/>
        <v>0</v>
      </c>
      <c r="O346" s="69">
        <f t="shared" si="11"/>
        <v>110.49000000000001</v>
      </c>
    </row>
    <row r="347" spans="1:15" ht="30" x14ac:dyDescent="0.25">
      <c r="A347" s="77" t="str">
        <f>VLOOKUP(D347,'CCU COMPLEMENTARES'!A:O,5,0)</f>
        <v>HASTE DE ATERRAMENTO, DIÂMETRO 3/4", COM 3 METROS - FORNECIMENTO E INSTALAÇÃO. AF_08/2023</v>
      </c>
      <c r="B347" s="92" t="s">
        <v>6624</v>
      </c>
      <c r="C347" s="113" t="s">
        <v>25237</v>
      </c>
      <c r="D347" s="293" t="s">
        <v>25245</v>
      </c>
      <c r="E347" s="92" t="str">
        <f>VLOOKUP(D347,'CCU COMPLEMENTARES'!A:O,3,0)</f>
        <v>UND</v>
      </c>
      <c r="F347" s="92">
        <f>VLOOKUP(D347,'CCU COMPLEMENTARES'!A:O,12,0)</f>
        <v>85.55</v>
      </c>
      <c r="G347" s="92">
        <f>VLOOKUP(D347,'CCU COMPLEMENTARES'!A:O,13,0)</f>
        <v>24.18</v>
      </c>
      <c r="H347" s="92">
        <f>VLOOKUP(D347,'CCU COMPLEMENTARES'!A:O,14,0)</f>
        <v>0</v>
      </c>
      <c r="I347" s="116"/>
      <c r="J347" s="116"/>
      <c r="K347" s="294">
        <v>1</v>
      </c>
      <c r="L347" s="69">
        <f t="shared" si="8"/>
        <v>85.55</v>
      </c>
      <c r="M347" s="69">
        <f t="shared" si="9"/>
        <v>24.18</v>
      </c>
      <c r="N347" s="69">
        <f t="shared" si="10"/>
        <v>0</v>
      </c>
      <c r="O347" s="69">
        <f t="shared" si="11"/>
        <v>109.72999999999999</v>
      </c>
    </row>
    <row r="348" spans="1:15" ht="30" x14ac:dyDescent="0.25">
      <c r="A348" s="77" t="str">
        <f>VLOOKUP(D348,'CCU COMPLEMENTARES'!A:O,5,0)</f>
        <v>CONECTOR GRAMPO METÁLICO TIPO OLHAL, PARA SPDA, PARA HASTE DE ATERRAMENTO DE 3/4'' E CABOS DE 10 A 50 MM2</v>
      </c>
      <c r="B348" s="92" t="s">
        <v>6624</v>
      </c>
      <c r="C348" s="113" t="s">
        <v>25237</v>
      </c>
      <c r="D348" s="293" t="s">
        <v>29304</v>
      </c>
      <c r="E348" s="92" t="str">
        <f>VLOOKUP(D348,'CCU COMPLEMENTARES'!A:O,3,0)</f>
        <v>UND</v>
      </c>
      <c r="F348" s="92">
        <f>VLOOKUP(D348,'CCU COMPLEMENTARES'!A:O,12,0)</f>
        <v>8.85</v>
      </c>
      <c r="G348" s="92">
        <f>VLOOKUP(D348,'CCU COMPLEMENTARES'!A:O,13,0)</f>
        <v>11.6</v>
      </c>
      <c r="H348" s="92">
        <f>VLOOKUP(D348,'CCU COMPLEMENTARES'!A:O,14,0)</f>
        <v>0</v>
      </c>
      <c r="I348" s="116"/>
      <c r="J348" s="116"/>
      <c r="K348" s="294">
        <v>1</v>
      </c>
      <c r="L348" s="69">
        <f t="shared" ref="L348" si="12">IF(D348="","",TRUNC(F348*K348,2))</f>
        <v>8.85</v>
      </c>
      <c r="M348" s="69">
        <f t="shared" ref="M348" si="13">IF(D348="","",TRUNC(G348*K348,2))</f>
        <v>11.6</v>
      </c>
      <c r="N348" s="69">
        <f t="shared" ref="N348" si="14">IF(D348="","",TRUNC(H348*K348,2))</f>
        <v>0</v>
      </c>
      <c r="O348" s="69">
        <f t="shared" ref="O348" si="15">IF(D348="","",L348+M348+N348)</f>
        <v>20.45</v>
      </c>
    </row>
    <row r="349" spans="1:15" ht="60" x14ac:dyDescent="0.25">
      <c r="A349" s="77" t="str">
        <f>VLOOKUP(D349,'CCU COMPLEMENTARES'!A:O,5,0)</f>
        <v>ASSENTAMENTO DE POSTE DE CONCRETO COM COMPRIMENTO NOMINAL DE 9 M, CARGA NOMINAL MENOR OU IGUAL A 1000 DAN, ENGASTAMENTO SIMPLES COM 1,5 M DE SOLO (NÃO INCLUI FORNECIMENTO). AF_11/2019</v>
      </c>
      <c r="B349" s="92" t="s">
        <v>6624</v>
      </c>
      <c r="C349" s="113" t="s">
        <v>25237</v>
      </c>
      <c r="D349" s="293" t="s">
        <v>25246</v>
      </c>
      <c r="E349" s="92" t="str">
        <f>VLOOKUP(D349,'CCU COMPLEMENTARES'!A:O,3,0)</f>
        <v>UND</v>
      </c>
      <c r="F349" s="92">
        <f>VLOOKUP(D349,'CCU COMPLEMENTARES'!A:O,12,0)</f>
        <v>337.94</v>
      </c>
      <c r="G349" s="92">
        <f>VLOOKUP(D349,'CCU COMPLEMENTARES'!A:O,13,0)</f>
        <v>188.6</v>
      </c>
      <c r="H349" s="92">
        <f>VLOOKUP(D349,'CCU COMPLEMENTARES'!A:O,14,0)</f>
        <v>0</v>
      </c>
      <c r="I349" s="116"/>
      <c r="J349" s="116"/>
      <c r="K349" s="294">
        <v>1</v>
      </c>
      <c r="L349" s="69">
        <f t="shared" si="8"/>
        <v>337.94</v>
      </c>
      <c r="M349" s="69">
        <f t="shared" si="9"/>
        <v>188.6</v>
      </c>
      <c r="N349" s="69">
        <f t="shared" si="10"/>
        <v>0</v>
      </c>
      <c r="O349" s="69">
        <f t="shared" si="11"/>
        <v>526.54</v>
      </c>
    </row>
    <row r="350" spans="1:15" x14ac:dyDescent="0.25">
      <c r="A350" s="119"/>
      <c r="B350" s="120"/>
      <c r="C350" s="120"/>
      <c r="D350" s="120"/>
      <c r="E350" s="120"/>
      <c r="F350" s="120"/>
      <c r="G350" s="120"/>
      <c r="H350" s="120"/>
      <c r="I350" s="120"/>
      <c r="J350" s="120"/>
      <c r="K350" s="121" t="s">
        <v>70</v>
      </c>
      <c r="L350" s="122">
        <f>SUM(L339:L349)</f>
        <v>903.46</v>
      </c>
      <c r="M350" s="122">
        <f>SUM(M339:M349)</f>
        <v>464.36</v>
      </c>
      <c r="N350" s="122">
        <f>SUM(N340:N349)</f>
        <v>0</v>
      </c>
      <c r="O350" s="122">
        <f>TRUNC(SUM(L350:N350),2)</f>
        <v>1367.82</v>
      </c>
    </row>
    <row r="351" spans="1:15" x14ac:dyDescent="0.25">
      <c r="A351" s="90" t="s">
        <v>71</v>
      </c>
      <c r="B351" s="91" t="s">
        <v>1</v>
      </c>
      <c r="C351" s="91" t="s">
        <v>32</v>
      </c>
      <c r="D351" s="91" t="s">
        <v>2</v>
      </c>
      <c r="E351" s="91" t="s">
        <v>62</v>
      </c>
      <c r="F351" s="91" t="s">
        <v>72</v>
      </c>
      <c r="G351" s="91" t="s">
        <v>73</v>
      </c>
      <c r="H351" s="91"/>
      <c r="I351" s="91" t="s">
        <v>74</v>
      </c>
      <c r="J351" s="91"/>
      <c r="K351" s="91"/>
      <c r="L351" s="91" t="s">
        <v>75</v>
      </c>
      <c r="M351" s="91" t="s">
        <v>56</v>
      </c>
      <c r="N351" s="91" t="s">
        <v>48</v>
      </c>
      <c r="O351" s="91" t="s">
        <v>6</v>
      </c>
    </row>
    <row r="352" spans="1:15" x14ac:dyDescent="0.25">
      <c r="A352" s="90"/>
      <c r="B352" s="91"/>
      <c r="C352" s="91"/>
      <c r="D352" s="91"/>
      <c r="E352" s="91"/>
      <c r="F352" s="91"/>
      <c r="G352" s="91" t="s">
        <v>76</v>
      </c>
      <c r="H352" s="91" t="s">
        <v>77</v>
      </c>
      <c r="I352" s="91" t="s">
        <v>76</v>
      </c>
      <c r="J352" s="91"/>
      <c r="K352" s="91" t="s">
        <v>77</v>
      </c>
      <c r="L352" s="91" t="s">
        <v>76</v>
      </c>
      <c r="M352" s="91"/>
      <c r="N352" s="91"/>
      <c r="O352" s="91"/>
    </row>
    <row r="353" spans="1:16" x14ac:dyDescent="0.25">
      <c r="A353" s="151"/>
      <c r="B353" s="152"/>
      <c r="C353" s="152"/>
      <c r="D353" s="152"/>
      <c r="E353" s="152"/>
      <c r="F353" s="92"/>
      <c r="G353" s="107"/>
      <c r="H353" s="69"/>
      <c r="I353" s="107"/>
      <c r="J353" s="107"/>
      <c r="K353" s="69"/>
      <c r="L353" s="107"/>
      <c r="M353" s="69"/>
      <c r="N353" s="149"/>
      <c r="O353" s="150"/>
    </row>
    <row r="354" spans="1:16" x14ac:dyDescent="0.25">
      <c r="A354" s="77"/>
      <c r="B354" s="92"/>
      <c r="C354" s="92"/>
      <c r="D354" s="92"/>
      <c r="E354" s="92"/>
      <c r="F354" s="107"/>
      <c r="G354" s="107"/>
      <c r="H354" s="69"/>
      <c r="I354" s="116"/>
      <c r="J354" s="116"/>
      <c r="K354" s="69"/>
      <c r="L354" s="116"/>
      <c r="M354" s="116"/>
      <c r="N354" s="69"/>
      <c r="O354" s="69"/>
    </row>
    <row r="355" spans="1:16" x14ac:dyDescent="0.25">
      <c r="A355" s="119"/>
      <c r="B355" s="120"/>
      <c r="C355" s="120"/>
      <c r="D355" s="120"/>
      <c r="E355" s="120"/>
      <c r="F355" s="120"/>
      <c r="G355" s="120"/>
      <c r="H355" s="120"/>
      <c r="I355" s="120"/>
      <c r="J355" s="120"/>
      <c r="K355" s="121" t="s">
        <v>80</v>
      </c>
      <c r="L355" s="122"/>
      <c r="M355" s="122"/>
      <c r="N355" s="122">
        <f>O355</f>
        <v>0</v>
      </c>
      <c r="O355" s="122">
        <f>SUM(O353:O354)</f>
        <v>0</v>
      </c>
    </row>
    <row r="356" spans="1:16" ht="45" x14ac:dyDescent="0.25">
      <c r="A356" s="469" t="str">
        <f>E357</f>
        <v>KIT CAVALETE PARA MEDIÇÃO DE ÁGUA - ENTRADA PRINCIPAL, EM AÇO GALVANIZADO DN 50 (2)  FORNECIMENTO E INSTALAÇÃO (INCLUSIVE HIDRÔMETRO)</v>
      </c>
      <c r="B356" s="470"/>
      <c r="C356" s="470"/>
      <c r="D356" s="470"/>
      <c r="E356" s="470"/>
      <c r="F356" s="470"/>
      <c r="G356" s="470"/>
      <c r="H356" s="470"/>
      <c r="I356" s="470"/>
      <c r="J356" s="470"/>
      <c r="K356" s="471"/>
      <c r="L356" s="84" t="s">
        <v>26</v>
      </c>
      <c r="M356" s="84" t="s">
        <v>27</v>
      </c>
      <c r="N356" s="84" t="s">
        <v>28</v>
      </c>
      <c r="O356" s="85" t="s">
        <v>29</v>
      </c>
    </row>
    <row r="357" spans="1:16" x14ac:dyDescent="0.25">
      <c r="A357" s="84" t="s">
        <v>25250</v>
      </c>
      <c r="B357" s="84" t="s">
        <v>30</v>
      </c>
      <c r="C357" s="84" t="s">
        <v>6632</v>
      </c>
      <c r="D357" s="86" t="s">
        <v>1356</v>
      </c>
      <c r="E357" s="87" t="s">
        <v>25273</v>
      </c>
      <c r="F357" s="87"/>
      <c r="G357" s="87"/>
      <c r="H357" s="87"/>
      <c r="I357" s="87"/>
      <c r="J357" s="87"/>
      <c r="K357" s="88"/>
      <c r="L357" s="89">
        <f>TRUNC(L371+L381+L385+L390,2)</f>
        <v>1628.78</v>
      </c>
      <c r="M357" s="89">
        <f>TRUNC(M371+M381+M385+M390,2)</f>
        <v>0.37</v>
      </c>
      <c r="N357" s="89">
        <f>TRUNC(N371+N381+N385+N390,2)</f>
        <v>0</v>
      </c>
      <c r="O357" s="89">
        <f>TRUNC(O371+O381+O385+O390,2)</f>
        <v>1629.15</v>
      </c>
      <c r="P357" s="1" t="s">
        <v>25251</v>
      </c>
    </row>
    <row r="358" spans="1:16" ht="45" x14ac:dyDescent="0.25">
      <c r="A358" s="90" t="s">
        <v>31</v>
      </c>
      <c r="B358" s="91" t="s">
        <v>1</v>
      </c>
      <c r="C358" s="91" t="s">
        <v>32</v>
      </c>
      <c r="D358" s="91" t="s">
        <v>2</v>
      </c>
      <c r="E358" s="91" t="s">
        <v>33</v>
      </c>
      <c r="F358" s="91" t="s">
        <v>34</v>
      </c>
      <c r="G358" s="91" t="s">
        <v>35</v>
      </c>
      <c r="H358" s="91" t="s">
        <v>36</v>
      </c>
      <c r="I358" s="91" t="s">
        <v>37</v>
      </c>
      <c r="J358" s="91" t="s">
        <v>38</v>
      </c>
      <c r="K358" s="91"/>
      <c r="L358" s="91" t="s">
        <v>13</v>
      </c>
      <c r="M358" s="91" t="s">
        <v>39</v>
      </c>
      <c r="N358" s="91" t="s">
        <v>11</v>
      </c>
      <c r="O358" s="91" t="s">
        <v>40</v>
      </c>
    </row>
    <row r="359" spans="1:16" x14ac:dyDescent="0.25">
      <c r="A359" s="77"/>
      <c r="B359" s="113"/>
      <c r="C359" s="113"/>
      <c r="D359" s="113"/>
      <c r="E359" s="116"/>
      <c r="F359" s="117"/>
      <c r="G359" s="116"/>
      <c r="H359" s="69"/>
      <c r="I359" s="69"/>
      <c r="J359" s="69"/>
      <c r="K359" s="69"/>
      <c r="L359" s="69" t="str">
        <f>IF(D359="","",TRUNC(E359*F359*H359,2))</f>
        <v/>
      </c>
      <c r="M359" s="69" t="str">
        <f>IF(D359="","",TRUNC(E359*F359*I359+E359*G359*J359,2))</f>
        <v/>
      </c>
      <c r="N359" s="69"/>
      <c r="O359" s="69"/>
    </row>
    <row r="360" spans="1:16" x14ac:dyDescent="0.25">
      <c r="A360" s="119"/>
      <c r="B360" s="120"/>
      <c r="C360" s="120"/>
      <c r="D360" s="120"/>
      <c r="E360" s="120"/>
      <c r="F360" s="120"/>
      <c r="G360" s="120"/>
      <c r="H360" s="120"/>
      <c r="I360" s="120"/>
      <c r="J360" s="120"/>
      <c r="K360" s="121" t="s">
        <v>43</v>
      </c>
      <c r="L360" s="122">
        <f>SUM(L359:L359)</f>
        <v>0</v>
      </c>
      <c r="M360" s="122">
        <f>SUM(M359:M359)</f>
        <v>0</v>
      </c>
      <c r="N360" s="122">
        <f>SUM(N359:N359)</f>
        <v>0</v>
      </c>
      <c r="O360" s="122">
        <f>SUM(O359:O359)</f>
        <v>0</v>
      </c>
    </row>
    <row r="361" spans="1:16" ht="30" x14ac:dyDescent="0.25">
      <c r="A361" s="90" t="s">
        <v>44</v>
      </c>
      <c r="B361" s="91" t="s">
        <v>1</v>
      </c>
      <c r="C361" s="91" t="s">
        <v>32</v>
      </c>
      <c r="D361" s="91" t="s">
        <v>2</v>
      </c>
      <c r="E361" s="91" t="s">
        <v>45</v>
      </c>
      <c r="F361" s="91" t="s">
        <v>46</v>
      </c>
      <c r="G361" s="91" t="s">
        <v>47</v>
      </c>
      <c r="H361" s="91" t="s">
        <v>48</v>
      </c>
      <c r="I361" s="91"/>
      <c r="J361" s="91"/>
      <c r="K361" s="91"/>
      <c r="L361" s="91" t="s">
        <v>13</v>
      </c>
      <c r="M361" s="91" t="s">
        <v>39</v>
      </c>
      <c r="N361" s="91" t="s">
        <v>11</v>
      </c>
      <c r="O361" s="91" t="s">
        <v>40</v>
      </c>
    </row>
    <row r="362" spans="1:16" x14ac:dyDescent="0.25">
      <c r="A362" s="77" t="str">
        <f>VLOOKUP(D362,'CUSTOS DNIT - MÃO DE OBRA'!A:G,2,0)</f>
        <v>Bombeiro hidráulico</v>
      </c>
      <c r="B362" s="113" t="s">
        <v>24</v>
      </c>
      <c r="C362" s="113" t="s">
        <v>6652</v>
      </c>
      <c r="D362" s="113" t="s">
        <v>6655</v>
      </c>
      <c r="E362" s="116">
        <v>0</v>
      </c>
      <c r="F362" s="123">
        <f>VLOOKUP(D362,'CUSTOS DNIT - MÃO DE OBRA'!A:G,5,0)</f>
        <v>1.8205610000000001</v>
      </c>
      <c r="G362" s="124">
        <f>VLOOKUP(D362,'CUSTOS DNIT - MÃO DE OBRA'!A:G,6,0)</f>
        <v>36.933199999999999</v>
      </c>
      <c r="H362" s="116">
        <v>5.9878</v>
      </c>
      <c r="I362" s="116"/>
      <c r="J362" s="116"/>
      <c r="K362" s="113"/>
      <c r="L362" s="113"/>
      <c r="M362" s="125">
        <f>IF(D362="","",TRUNC(H362*G362,2))</f>
        <v>221.14</v>
      </c>
      <c r="N362" s="113"/>
      <c r="O362" s="95">
        <f>IF(D362="","",L362+M362)</f>
        <v>221.14</v>
      </c>
    </row>
    <row r="363" spans="1:16" x14ac:dyDescent="0.25">
      <c r="A363" s="77" t="str">
        <f>IF(D363="","",VLOOKUP(D363,'CUSTOS DER - MÃO DE OBRA'!A:D,2,0))</f>
        <v>Servente</v>
      </c>
      <c r="B363" s="113" t="s">
        <v>41</v>
      </c>
      <c r="C363" s="113" t="s">
        <v>6652</v>
      </c>
      <c r="D363" s="113">
        <v>200130</v>
      </c>
      <c r="E363" s="69">
        <f>VLOOKUP(D363,'CUSTOS DER - MÃO DE OBRA'!A:D,3,0)</f>
        <v>1.48</v>
      </c>
      <c r="F363" s="123"/>
      <c r="G363" s="124">
        <f>VLOOKUP(D363,'CUSTOS DER - MÃO DE OBRA'!A:D,4,0)</f>
        <v>26.35</v>
      </c>
      <c r="H363" s="116">
        <v>5.9878</v>
      </c>
      <c r="I363" s="69"/>
      <c r="J363" s="69"/>
      <c r="K363" s="69"/>
      <c r="L363" s="113"/>
      <c r="M363" s="125">
        <f>IF(D363="","",TRUNC(H363*G363,2))</f>
        <v>157.77000000000001</v>
      </c>
      <c r="N363" s="113"/>
      <c r="O363" s="95">
        <f>IF(D363="","",L363+M363)</f>
        <v>157.77000000000001</v>
      </c>
    </row>
    <row r="364" spans="1:16" x14ac:dyDescent="0.25">
      <c r="A364" s="127"/>
      <c r="B364" s="128"/>
      <c r="C364" s="128"/>
      <c r="D364" s="128"/>
      <c r="E364" s="128"/>
      <c r="F364" s="128"/>
      <c r="G364" s="128"/>
      <c r="H364" s="128"/>
      <c r="I364" s="128"/>
      <c r="J364" s="128"/>
      <c r="K364" s="121" t="s">
        <v>50</v>
      </c>
      <c r="L364" s="122">
        <f>SUM(L362:L363)</f>
        <v>0</v>
      </c>
      <c r="M364" s="122">
        <f>SUM(M362:M363)</f>
        <v>378.90999999999997</v>
      </c>
      <c r="N364" s="122">
        <f>SUM(N362:N363)</f>
        <v>0</v>
      </c>
      <c r="O364" s="122">
        <f>SUM(O362:O363)</f>
        <v>378.90999999999997</v>
      </c>
    </row>
    <row r="365" spans="1:16" x14ac:dyDescent="0.25">
      <c r="A365" s="90" t="s">
        <v>51</v>
      </c>
      <c r="B365" s="91" t="s">
        <v>1</v>
      </c>
      <c r="C365" s="91" t="s">
        <v>32</v>
      </c>
      <c r="D365" s="91" t="s">
        <v>2</v>
      </c>
      <c r="E365" s="91" t="s">
        <v>52</v>
      </c>
      <c r="F365" s="91" t="s">
        <v>53</v>
      </c>
      <c r="G365" s="91" t="s">
        <v>54</v>
      </c>
      <c r="H365" s="91" t="s">
        <v>55</v>
      </c>
      <c r="I365" s="91"/>
      <c r="J365" s="91"/>
      <c r="K365" s="91"/>
      <c r="L365" s="91"/>
      <c r="M365" s="91"/>
      <c r="N365" s="91"/>
      <c r="O365" s="91" t="s">
        <v>56</v>
      </c>
    </row>
    <row r="366" spans="1:16" x14ac:dyDescent="0.25">
      <c r="A366" s="77"/>
      <c r="B366" s="113"/>
      <c r="C366" s="113"/>
      <c r="D366" s="113"/>
      <c r="E366" s="123"/>
      <c r="F366" s="117"/>
      <c r="G366" s="116"/>
      <c r="H366" s="69"/>
      <c r="I366" s="69"/>
      <c r="J366" s="69"/>
      <c r="K366" s="69"/>
      <c r="L366" s="113"/>
      <c r="M366" s="118">
        <f>TRUNC(E366*O364,2)</f>
        <v>0</v>
      </c>
      <c r="N366" s="113"/>
      <c r="O366" s="69">
        <f>L366+M366</f>
        <v>0</v>
      </c>
    </row>
    <row r="367" spans="1:16" x14ac:dyDescent="0.25">
      <c r="A367" s="77"/>
      <c r="B367" s="113"/>
      <c r="C367" s="113"/>
      <c r="D367" s="113"/>
      <c r="E367" s="116"/>
      <c r="F367" s="117"/>
      <c r="G367" s="116"/>
      <c r="H367" s="69"/>
      <c r="I367" s="69"/>
      <c r="J367" s="69"/>
      <c r="K367" s="69"/>
      <c r="L367" s="113"/>
      <c r="M367" s="113"/>
      <c r="N367" s="113"/>
      <c r="O367" s="69">
        <f>L367+M367</f>
        <v>0</v>
      </c>
    </row>
    <row r="368" spans="1:16" x14ac:dyDescent="0.25">
      <c r="A368" s="127"/>
      <c r="B368" s="128"/>
      <c r="C368" s="128"/>
      <c r="D368" s="128"/>
      <c r="E368" s="128"/>
      <c r="F368" s="128"/>
      <c r="G368" s="128"/>
      <c r="H368" s="128"/>
      <c r="I368" s="128"/>
      <c r="J368" s="128"/>
      <c r="K368" s="121" t="s">
        <v>57</v>
      </c>
      <c r="L368" s="122">
        <f>SUM(L366:L367)</f>
        <v>0</v>
      </c>
      <c r="M368" s="122">
        <f>SUM(M366:M367)</f>
        <v>0</v>
      </c>
      <c r="N368" s="122">
        <f>SUM(N366:N367)</f>
        <v>0</v>
      </c>
      <c r="O368" s="122">
        <f>SUM(O366:O367)</f>
        <v>0</v>
      </c>
    </row>
    <row r="369" spans="1:15" x14ac:dyDescent="0.25">
      <c r="A369" s="127" t="s">
        <v>58</v>
      </c>
      <c r="B369" s="129"/>
      <c r="C369" s="129"/>
      <c r="D369" s="129"/>
      <c r="E369" s="129"/>
      <c r="F369" s="129"/>
      <c r="G369" s="129"/>
      <c r="H369" s="129"/>
      <c r="I369" s="129"/>
      <c r="J369" s="129"/>
      <c r="K369" s="129"/>
      <c r="L369" s="122">
        <f>L360+L364+L368</f>
        <v>0</v>
      </c>
      <c r="M369" s="122">
        <f>M360+M364+M368</f>
        <v>378.90999999999997</v>
      </c>
      <c r="N369" s="122">
        <f>N360+N364+N368</f>
        <v>0</v>
      </c>
      <c r="O369" s="122">
        <f>O360+O364+O368</f>
        <v>378.90999999999997</v>
      </c>
    </row>
    <row r="370" spans="1:15" x14ac:dyDescent="0.25">
      <c r="A370" s="127" t="s">
        <v>59</v>
      </c>
      <c r="B370" s="129"/>
      <c r="C370" s="129"/>
      <c r="D370" s="129"/>
      <c r="E370" s="129"/>
      <c r="F370" s="129"/>
      <c r="G370" s="129"/>
      <c r="H370" s="129"/>
      <c r="I370" s="129"/>
      <c r="J370" s="129"/>
      <c r="K370" s="129"/>
      <c r="L370" s="129"/>
      <c r="M370" s="129"/>
      <c r="N370" s="129"/>
      <c r="O370" s="130">
        <v>1002.1</v>
      </c>
    </row>
    <row r="371" spans="1:15" x14ac:dyDescent="0.25">
      <c r="A371" s="127" t="s">
        <v>60</v>
      </c>
      <c r="B371" s="120"/>
      <c r="C371" s="120"/>
      <c r="D371" s="120"/>
      <c r="E371" s="120"/>
      <c r="F371" s="120"/>
      <c r="G371" s="120"/>
      <c r="H371" s="120"/>
      <c r="I371" s="120"/>
      <c r="J371" s="120"/>
      <c r="K371" s="120"/>
      <c r="L371" s="122">
        <f>L369/O370</f>
        <v>0</v>
      </c>
      <c r="M371" s="122">
        <f>M369/O370</f>
        <v>0.37811595649136809</v>
      </c>
      <c r="N371" s="122">
        <f>N369/O370</f>
        <v>0</v>
      </c>
      <c r="O371" s="122">
        <f>TRUNC(SUM(L371:N371),2)</f>
        <v>0.37</v>
      </c>
    </row>
    <row r="372" spans="1:15" ht="45" x14ac:dyDescent="0.25">
      <c r="A372" s="90" t="s">
        <v>61</v>
      </c>
      <c r="B372" s="91" t="s">
        <v>1</v>
      </c>
      <c r="C372" s="91" t="s">
        <v>32</v>
      </c>
      <c r="D372" s="91" t="s">
        <v>2</v>
      </c>
      <c r="E372" s="91" t="s">
        <v>62</v>
      </c>
      <c r="F372" s="91" t="s">
        <v>63</v>
      </c>
      <c r="G372" s="91"/>
      <c r="H372" s="91"/>
      <c r="I372" s="91"/>
      <c r="J372" s="91"/>
      <c r="K372" s="91" t="s">
        <v>48</v>
      </c>
      <c r="L372" s="91" t="s">
        <v>13</v>
      </c>
      <c r="M372" s="91" t="s">
        <v>39</v>
      </c>
      <c r="N372" s="91" t="s">
        <v>11</v>
      </c>
      <c r="O372" s="91" t="s">
        <v>6</v>
      </c>
    </row>
    <row r="373" spans="1:15" x14ac:dyDescent="0.25">
      <c r="A373" s="77" t="str">
        <f>IF(D373="","",VLOOKUP(D373,'CUSTOS SINAPI - MATERIAIS'!A:D,2,0))</f>
        <v xml:space="preserve">FITA VEDA ROSCA EM ROLOS DE 18 MM X 50 M (L X C)                                                                                                                                                                                                                                                                                                                                                                                                                                                          </v>
      </c>
      <c r="B373" s="113" t="s">
        <v>1356</v>
      </c>
      <c r="C373" s="113" t="s">
        <v>64</v>
      </c>
      <c r="D373" s="113">
        <v>3148</v>
      </c>
      <c r="E373" s="92" t="str">
        <f>IF(D373="","",VLOOKUP(D373,'CUSTOS SINAPI - MATERIAIS'!A:D,3,0))</f>
        <v xml:space="preserve">UN    </v>
      </c>
      <c r="F373" s="92" t="str">
        <f>IF(D373="","",VLOOKUP(D373,'CUSTOS SINAPI - MATERIAIS'!A:D,4,0))</f>
        <v>18,44</v>
      </c>
      <c r="G373" s="107"/>
      <c r="H373" s="93"/>
      <c r="I373" s="93"/>
      <c r="J373" s="93"/>
      <c r="K373" s="116">
        <v>0.216</v>
      </c>
      <c r="L373" s="69">
        <f>IF(D373="","",TRUNC(F373*K373,2))</f>
        <v>3.98</v>
      </c>
      <c r="M373" s="116"/>
      <c r="N373" s="116"/>
      <c r="O373" s="69">
        <f>L373+M373+N373</f>
        <v>3.98</v>
      </c>
    </row>
    <row r="374" spans="1:15" ht="30" x14ac:dyDescent="0.25">
      <c r="A374" s="77" t="str">
        <f>IF(D374="","",VLOOKUP(D374,'CUSTOS SINAPI - MATERIAIS'!A:D,2,0))</f>
        <v xml:space="preserve">COTOVELO 90 GRAUS DE FERRO GALVANIZADO, COM ROSCA BSP, DE 2"                                                                                                                                                                                                                                                                                                                                                                                                                                              </v>
      </c>
      <c r="B374" s="113" t="s">
        <v>1356</v>
      </c>
      <c r="C374" s="113" t="s">
        <v>64</v>
      </c>
      <c r="D374" s="113">
        <v>3471</v>
      </c>
      <c r="E374" s="92" t="str">
        <f>IF(D374="","",VLOOKUP(D374,'CUSTOS SINAPI - MATERIAIS'!A:D,3,0))</f>
        <v xml:space="preserve">UN    </v>
      </c>
      <c r="F374" s="92" t="str">
        <f>IF(D374="","",VLOOKUP(D374,'CUSTOS SINAPI - MATERIAIS'!A:D,4,0))</f>
        <v>55,70</v>
      </c>
      <c r="G374" s="107"/>
      <c r="H374" s="93"/>
      <c r="I374" s="93"/>
      <c r="J374" s="93"/>
      <c r="K374" s="116">
        <v>4</v>
      </c>
      <c r="L374" s="69">
        <f t="shared" ref="L374:L380" si="16">IF(D374="","",TRUNC(F374*K374,2))</f>
        <v>222.8</v>
      </c>
      <c r="M374" s="116"/>
      <c r="N374" s="116"/>
      <c r="O374" s="69">
        <f t="shared" ref="O374:O380" si="17">L374+M374+N374</f>
        <v>222.8</v>
      </c>
    </row>
    <row r="375" spans="1:15" x14ac:dyDescent="0.25">
      <c r="A375" s="77" t="str">
        <f>IF(D375="","",VLOOKUP(D375,'CUSTOS SINAPI - MATERIAIS'!A:D,2,0))</f>
        <v xml:space="preserve">NIPLE DE FERRO GALVANIZADO, COM ROSCA BSP, DE 2"                                                                                                                                                                                                                                                                                                                                                                                                                                                          </v>
      </c>
      <c r="B375" s="113" t="s">
        <v>1356</v>
      </c>
      <c r="C375" s="113" t="s">
        <v>64</v>
      </c>
      <c r="D375" s="113">
        <v>4181</v>
      </c>
      <c r="E375" s="92" t="str">
        <f>IF(D375="","",VLOOKUP(D375,'CUSTOS SINAPI - MATERIAIS'!A:D,3,0))</f>
        <v xml:space="preserve">UN    </v>
      </c>
      <c r="F375" s="92" t="str">
        <f>IF(D375="","",VLOOKUP(D375,'CUSTOS SINAPI - MATERIAIS'!A:D,4,0))</f>
        <v>39,24</v>
      </c>
      <c r="G375" s="107"/>
      <c r="H375" s="93"/>
      <c r="I375" s="93"/>
      <c r="J375" s="93"/>
      <c r="K375" s="116">
        <v>2</v>
      </c>
      <c r="L375" s="69">
        <f t="shared" si="16"/>
        <v>78.48</v>
      </c>
      <c r="M375" s="116"/>
      <c r="N375" s="116"/>
      <c r="O375" s="69">
        <f t="shared" si="17"/>
        <v>78.48</v>
      </c>
    </row>
    <row r="376" spans="1:15" ht="30" x14ac:dyDescent="0.25">
      <c r="A376" s="77" t="str">
        <f>IF(D376="","",VLOOKUP(D376,'CUSTOS SINAPI - MATERIAIS'!A:D,2,0))</f>
        <v xml:space="preserve">REGISTRO GAVETA BRUTO EM LATAO FORJADO, BITOLA 2" (REF 1509)                                                                                                                                                                                                                                                                                                                                                                                                                                              </v>
      </c>
      <c r="B376" s="113" t="s">
        <v>1356</v>
      </c>
      <c r="C376" s="113" t="s">
        <v>64</v>
      </c>
      <c r="D376" s="113">
        <v>6028</v>
      </c>
      <c r="E376" s="92" t="str">
        <f>IF(D376="","",VLOOKUP(D376,'CUSTOS SINAPI - MATERIAIS'!A:D,3,0))</f>
        <v xml:space="preserve">UN    </v>
      </c>
      <c r="F376" s="92" t="str">
        <f>IF(D376="","",VLOOKUP(D376,'CUSTOS SINAPI - MATERIAIS'!A:D,4,0))</f>
        <v>130,10</v>
      </c>
      <c r="G376" s="107"/>
      <c r="H376" s="93"/>
      <c r="I376" s="93"/>
      <c r="J376" s="93"/>
      <c r="K376" s="116">
        <v>1</v>
      </c>
      <c r="L376" s="69">
        <f t="shared" si="16"/>
        <v>130.1</v>
      </c>
      <c r="M376" s="116"/>
      <c r="N376" s="116"/>
      <c r="O376" s="69">
        <f t="shared" si="17"/>
        <v>130.1</v>
      </c>
    </row>
    <row r="377" spans="1:15" x14ac:dyDescent="0.25">
      <c r="A377" s="77" t="str">
        <f>IF(D377="","",VLOOKUP(D377,'CUSTOS SINAPI - MATERIAIS'!A:D,2,0))</f>
        <v xml:space="preserve">TE DE FERRO GALVANIZADO, DE 2"                                                                                                                                                                                                                                                                                                                                                                                                                                                                            </v>
      </c>
      <c r="B377" s="113" t="s">
        <v>1356</v>
      </c>
      <c r="C377" s="113" t="s">
        <v>64</v>
      </c>
      <c r="D377" s="113">
        <v>6298</v>
      </c>
      <c r="E377" s="92" t="str">
        <f>IF(D377="","",VLOOKUP(D377,'CUSTOS SINAPI - MATERIAIS'!A:D,3,0))</f>
        <v xml:space="preserve">UN    </v>
      </c>
      <c r="F377" s="92" t="str">
        <f>IF(D377="","",VLOOKUP(D377,'CUSTOS SINAPI - MATERIAIS'!A:D,4,0))</f>
        <v>74,06</v>
      </c>
      <c r="G377" s="107"/>
      <c r="H377" s="93"/>
      <c r="I377" s="93"/>
      <c r="J377" s="93"/>
      <c r="K377" s="116">
        <v>1</v>
      </c>
      <c r="L377" s="69">
        <f t="shared" si="16"/>
        <v>74.06</v>
      </c>
      <c r="M377" s="116"/>
      <c r="N377" s="116"/>
      <c r="O377" s="69">
        <f t="shared" si="17"/>
        <v>74.06</v>
      </c>
    </row>
    <row r="378" spans="1:15" x14ac:dyDescent="0.25">
      <c r="A378" s="77" t="str">
        <f>IF(D378="","",VLOOKUP(D378,'CUSTOS SINAPI - MATERIAIS'!A:D,2,0))</f>
        <v xml:space="preserve">FUNDO ANTICORROSIVO PARA METAIS FERROSOS (ZARCAO)                                                                                                                                                                                                                                                                                                                                                                                                                                                         </v>
      </c>
      <c r="B378" s="113" t="s">
        <v>1356</v>
      </c>
      <c r="C378" s="113" t="s">
        <v>64</v>
      </c>
      <c r="D378" s="113">
        <v>7307</v>
      </c>
      <c r="E378" s="92" t="str">
        <f>IF(D378="","",VLOOKUP(D378,'CUSTOS SINAPI - MATERIAIS'!A:D,3,0))</f>
        <v xml:space="preserve">L     </v>
      </c>
      <c r="F378" s="92" t="str">
        <f>IF(D378="","",VLOOKUP(D378,'CUSTOS SINAPI - MATERIAIS'!A:D,4,0))</f>
        <v>38,93</v>
      </c>
      <c r="G378" s="107"/>
      <c r="H378" s="93"/>
      <c r="I378" s="93"/>
      <c r="J378" s="93"/>
      <c r="K378" s="116">
        <v>5.04E-2</v>
      </c>
      <c r="L378" s="69">
        <f t="shared" si="16"/>
        <v>1.96</v>
      </c>
      <c r="M378" s="116"/>
      <c r="N378" s="116"/>
      <c r="O378" s="69">
        <f t="shared" si="17"/>
        <v>1.96</v>
      </c>
    </row>
    <row r="379" spans="1:15" ht="45" x14ac:dyDescent="0.25">
      <c r="A379" s="77" t="str">
        <f>IF(D379="","",VLOOKUP(D379,'CUSTOS SINAPI - MATERIAIS'!A:D,2,0))</f>
        <v xml:space="preserve">HIDROMETRO MULTIJATO / MEDIDOR DE AGUA, DN 2", VAZAO MAXIMA DE 30 M3/H, PARA AGUA POTAVEL FRIA, RELOJOARIA PLANA, CLASSE B, HORIZONTAL (SEM CONEXOES)                                                                                                                                                                                                                                                                                                                                                     </v>
      </c>
      <c r="B379" s="113" t="s">
        <v>1356</v>
      </c>
      <c r="C379" s="113" t="s">
        <v>64</v>
      </c>
      <c r="D379" s="113">
        <v>12768</v>
      </c>
      <c r="E379" s="92" t="str">
        <f>IF(D379="","",VLOOKUP(D379,'CUSTOS SINAPI - MATERIAIS'!A:D,3,0))</f>
        <v xml:space="preserve">UN    </v>
      </c>
      <c r="F379" s="92" t="str">
        <f>IF(D379="","",VLOOKUP(D379,'CUSTOS SINAPI - MATERIAIS'!A:D,4,0))</f>
        <v>1.054,71</v>
      </c>
      <c r="G379" s="107"/>
      <c r="H379" s="93"/>
      <c r="I379" s="93"/>
      <c r="J379" s="93"/>
      <c r="K379" s="116">
        <v>1</v>
      </c>
      <c r="L379" s="69">
        <f t="shared" si="16"/>
        <v>1054.71</v>
      </c>
      <c r="M379" s="116"/>
      <c r="N379" s="116"/>
      <c r="O379" s="69">
        <f t="shared" si="17"/>
        <v>1054.71</v>
      </c>
    </row>
    <row r="380" spans="1:15" x14ac:dyDescent="0.25">
      <c r="A380" s="77" t="str">
        <f>VLOOKUP(D380,'CUSTOS DER - MATERIAIS'!A:D,2,FALSE)</f>
        <v>Tubo ferro galvanizado 2"</v>
      </c>
      <c r="B380" s="113" t="s">
        <v>41</v>
      </c>
      <c r="C380" s="113" t="s">
        <v>64</v>
      </c>
      <c r="D380" s="113">
        <v>110020</v>
      </c>
      <c r="E380" s="92" t="str">
        <f>VLOOKUP(D380,'CUSTOS DER - MATERIAIS'!A:D,3,FALSE)</f>
        <v>m</v>
      </c>
      <c r="F380" s="92">
        <f>VLOOKUP(D380,'CUSTOS DER - MATERIAIS'!A:D,4,FALSE)</f>
        <v>54.85</v>
      </c>
      <c r="G380" s="107"/>
      <c r="H380" s="93"/>
      <c r="I380" s="93"/>
      <c r="J380" s="93"/>
      <c r="K380" s="116">
        <v>1.143</v>
      </c>
      <c r="L380" s="69">
        <f t="shared" si="16"/>
        <v>62.69</v>
      </c>
      <c r="M380" s="116"/>
      <c r="N380" s="116"/>
      <c r="O380" s="69">
        <f t="shared" si="17"/>
        <v>62.69</v>
      </c>
    </row>
    <row r="381" spans="1:15" x14ac:dyDescent="0.25">
      <c r="A381" s="119"/>
      <c r="B381" s="120"/>
      <c r="C381" s="120"/>
      <c r="D381" s="120"/>
      <c r="E381" s="120"/>
      <c r="F381" s="120"/>
      <c r="G381" s="120"/>
      <c r="H381" s="120"/>
      <c r="I381" s="120"/>
      <c r="J381" s="120"/>
      <c r="K381" s="121" t="s">
        <v>65</v>
      </c>
      <c r="L381" s="122">
        <f>SUM(L373:L380)</f>
        <v>1628.7800000000002</v>
      </c>
      <c r="M381" s="122">
        <f>SUM(M373:M380)</f>
        <v>0</v>
      </c>
      <c r="N381" s="122">
        <f>SUM(N373:N380)</f>
        <v>0</v>
      </c>
      <c r="O381" s="122">
        <f>TRUNC(SUM(L381:N381),2)</f>
        <v>1628.78</v>
      </c>
    </row>
    <row r="382" spans="1:15" ht="45" x14ac:dyDescent="0.25">
      <c r="A382" s="90" t="s">
        <v>66</v>
      </c>
      <c r="B382" s="91" t="s">
        <v>1</v>
      </c>
      <c r="C382" s="91" t="s">
        <v>32</v>
      </c>
      <c r="D382" s="91" t="s">
        <v>2</v>
      </c>
      <c r="E382" s="91" t="s">
        <v>62</v>
      </c>
      <c r="F382" s="91" t="s">
        <v>63</v>
      </c>
      <c r="G382" s="91" t="s">
        <v>67</v>
      </c>
      <c r="H382" s="91" t="s">
        <v>68</v>
      </c>
      <c r="I382" s="91"/>
      <c r="J382" s="91"/>
      <c r="K382" s="91" t="s">
        <v>48</v>
      </c>
      <c r="L382" s="91" t="s">
        <v>13</v>
      </c>
      <c r="M382" s="91" t="s">
        <v>39</v>
      </c>
      <c r="N382" s="91" t="s">
        <v>11</v>
      </c>
      <c r="O382" s="91" t="s">
        <v>6</v>
      </c>
    </row>
    <row r="383" spans="1:15" x14ac:dyDescent="0.25">
      <c r="A383" s="77"/>
      <c r="B383" s="92"/>
      <c r="C383" s="113"/>
      <c r="D383" s="293"/>
      <c r="E383" s="92"/>
      <c r="F383" s="92"/>
      <c r="G383" s="92"/>
      <c r="H383" s="92"/>
      <c r="I383" s="116"/>
      <c r="J383" s="116"/>
      <c r="K383" s="294"/>
      <c r="L383" s="69" t="str">
        <f>IF(D383="","",TRUNC(F383*K383,2))</f>
        <v/>
      </c>
      <c r="M383" s="69" t="str">
        <f>IF(D383="","",TRUNC(G383*K383,2))</f>
        <v/>
      </c>
      <c r="N383" s="69" t="str">
        <f>IF(D383="","",TRUNC(H383*K383,2))</f>
        <v/>
      </c>
      <c r="O383" s="69" t="str">
        <f>IF(D383="","",L383+M383+N383)</f>
        <v/>
      </c>
    </row>
    <row r="384" spans="1:15" x14ac:dyDescent="0.25">
      <c r="A384" s="77"/>
      <c r="B384" s="92"/>
      <c r="C384" s="113"/>
      <c r="D384" s="293"/>
      <c r="E384" s="92"/>
      <c r="F384" s="92"/>
      <c r="G384" s="92"/>
      <c r="H384" s="92"/>
      <c r="I384" s="116"/>
      <c r="J384" s="116"/>
      <c r="K384" s="294"/>
      <c r="L384" s="69" t="str">
        <f t="shared" ref="L384" si="18">IF(D384="","",TRUNC(F384*K384,2))</f>
        <v/>
      </c>
      <c r="M384" s="69" t="str">
        <f t="shared" ref="M384" si="19">IF(D384="","",TRUNC(G384*K384,2))</f>
        <v/>
      </c>
      <c r="N384" s="69" t="str">
        <f t="shared" ref="N384" si="20">IF(D384="","",TRUNC(H384*K384,2))</f>
        <v/>
      </c>
      <c r="O384" s="69" t="str">
        <f t="shared" ref="O384" si="21">IF(D384="","",L384+M384+N384)</f>
        <v/>
      </c>
    </row>
    <row r="385" spans="1:16" x14ac:dyDescent="0.25">
      <c r="A385" s="119"/>
      <c r="B385" s="120"/>
      <c r="C385" s="120"/>
      <c r="D385" s="120"/>
      <c r="E385" s="120"/>
      <c r="F385" s="120"/>
      <c r="G385" s="120"/>
      <c r="H385" s="120"/>
      <c r="I385" s="120"/>
      <c r="J385" s="120"/>
      <c r="K385" s="121" t="s">
        <v>70</v>
      </c>
      <c r="L385" s="122">
        <f>SUM(L383:L384)</f>
        <v>0</v>
      </c>
      <c r="M385" s="122">
        <f>SUM(M383:M384)</f>
        <v>0</v>
      </c>
      <c r="N385" s="122">
        <f>SUM(N383:N384)</f>
        <v>0</v>
      </c>
      <c r="O385" s="122">
        <f>TRUNC(SUM(L385:N385),2)</f>
        <v>0</v>
      </c>
    </row>
    <row r="386" spans="1:16" x14ac:dyDescent="0.25">
      <c r="A386" s="90" t="s">
        <v>71</v>
      </c>
      <c r="B386" s="91" t="s">
        <v>1</v>
      </c>
      <c r="C386" s="91" t="s">
        <v>32</v>
      </c>
      <c r="D386" s="91" t="s">
        <v>2</v>
      </c>
      <c r="E386" s="91" t="s">
        <v>62</v>
      </c>
      <c r="F386" s="91" t="s">
        <v>72</v>
      </c>
      <c r="G386" s="91" t="s">
        <v>73</v>
      </c>
      <c r="H386" s="91"/>
      <c r="I386" s="91" t="s">
        <v>74</v>
      </c>
      <c r="J386" s="91"/>
      <c r="K386" s="91"/>
      <c r="L386" s="91" t="s">
        <v>75</v>
      </c>
      <c r="M386" s="91" t="s">
        <v>56</v>
      </c>
      <c r="N386" s="91" t="s">
        <v>48</v>
      </c>
      <c r="O386" s="91" t="s">
        <v>6</v>
      </c>
    </row>
    <row r="387" spans="1:16" x14ac:dyDescent="0.25">
      <c r="A387" s="90"/>
      <c r="B387" s="91"/>
      <c r="C387" s="91"/>
      <c r="D387" s="91"/>
      <c r="E387" s="91"/>
      <c r="F387" s="91"/>
      <c r="G387" s="91" t="s">
        <v>76</v>
      </c>
      <c r="H387" s="91" t="s">
        <v>77</v>
      </c>
      <c r="I387" s="91" t="s">
        <v>76</v>
      </c>
      <c r="J387" s="91"/>
      <c r="K387" s="91" t="s">
        <v>77</v>
      </c>
      <c r="L387" s="91" t="s">
        <v>76</v>
      </c>
      <c r="M387" s="91"/>
      <c r="N387" s="91"/>
      <c r="O387" s="91"/>
    </row>
    <row r="388" spans="1:16" x14ac:dyDescent="0.25">
      <c r="A388" s="151"/>
      <c r="B388" s="152"/>
      <c r="C388" s="152"/>
      <c r="D388" s="152"/>
      <c r="E388" s="152"/>
      <c r="F388" s="92"/>
      <c r="G388" s="107"/>
      <c r="H388" s="69"/>
      <c r="I388" s="107"/>
      <c r="J388" s="107"/>
      <c r="K388" s="69"/>
      <c r="L388" s="107"/>
      <c r="M388" s="69"/>
      <c r="N388" s="149"/>
      <c r="O388" s="150"/>
    </row>
    <row r="389" spans="1:16" x14ac:dyDescent="0.25">
      <c r="A389" s="77"/>
      <c r="B389" s="92"/>
      <c r="C389" s="92"/>
      <c r="D389" s="92"/>
      <c r="E389" s="92"/>
      <c r="F389" s="107"/>
      <c r="G389" s="107"/>
      <c r="H389" s="69"/>
      <c r="I389" s="116"/>
      <c r="J389" s="116"/>
      <c r="K389" s="69"/>
      <c r="L389" s="116"/>
      <c r="M389" s="116"/>
      <c r="N389" s="69"/>
      <c r="O389" s="69"/>
    </row>
    <row r="390" spans="1:16" x14ac:dyDescent="0.25">
      <c r="A390" s="119"/>
      <c r="B390" s="120"/>
      <c r="C390" s="120"/>
      <c r="D390" s="120"/>
      <c r="E390" s="120"/>
      <c r="F390" s="120"/>
      <c r="G390" s="120"/>
      <c r="H390" s="120"/>
      <c r="I390" s="120"/>
      <c r="J390" s="120"/>
      <c r="K390" s="121" t="s">
        <v>80</v>
      </c>
      <c r="L390" s="122"/>
      <c r="M390" s="122"/>
      <c r="N390" s="122">
        <f>O390</f>
        <v>0</v>
      </c>
      <c r="O390" s="122">
        <f>SUM(O388:O389)</f>
        <v>0</v>
      </c>
    </row>
    <row r="391" spans="1:16" ht="45" x14ac:dyDescent="0.25">
      <c r="A391" s="469" t="str">
        <f>E392</f>
        <v>CABO DE COBRE FLEXÍVEL ISOLADO, 1,5 MM², ANTI-CHAMA 0,6/1,0 KV, PARA CIRCUITOS TERMINAIS - FORNECIMENTO E INSTALAÇÃO. AF_03/2023</v>
      </c>
      <c r="B391" s="470"/>
      <c r="C391" s="470"/>
      <c r="D391" s="470"/>
      <c r="E391" s="470"/>
      <c r="F391" s="470"/>
      <c r="G391" s="470"/>
      <c r="H391" s="470"/>
      <c r="I391" s="470"/>
      <c r="J391" s="470"/>
      <c r="K391" s="471"/>
      <c r="L391" s="84" t="s">
        <v>26</v>
      </c>
      <c r="M391" s="84" t="s">
        <v>27</v>
      </c>
      <c r="N391" s="84" t="s">
        <v>28</v>
      </c>
      <c r="O391" s="85" t="s">
        <v>29</v>
      </c>
    </row>
    <row r="392" spans="1:16" x14ac:dyDescent="0.25">
      <c r="A392" s="84" t="s">
        <v>25256</v>
      </c>
      <c r="B392" s="84" t="s">
        <v>30</v>
      </c>
      <c r="C392" s="84" t="s">
        <v>740</v>
      </c>
      <c r="D392" s="86" t="s">
        <v>1356</v>
      </c>
      <c r="E392" s="87" t="s">
        <v>10063</v>
      </c>
      <c r="F392" s="87"/>
      <c r="G392" s="87"/>
      <c r="H392" s="87"/>
      <c r="I392" s="87"/>
      <c r="J392" s="87"/>
      <c r="K392" s="88"/>
      <c r="L392" s="89">
        <f>TRUNC(L406+L411+L415+L420,2)</f>
        <v>2.37</v>
      </c>
      <c r="M392" s="89">
        <f>TRUNC(M406+M411+M415+M420,2)</f>
        <v>0.37</v>
      </c>
      <c r="N392" s="89">
        <f>TRUNC(N406+N411+N415+N420,2)</f>
        <v>0</v>
      </c>
      <c r="O392" s="89">
        <f>TRUNC(O406+O411+O415+O420,2)</f>
        <v>2.74</v>
      </c>
      <c r="P392" s="1" t="s">
        <v>25252</v>
      </c>
    </row>
    <row r="393" spans="1:16" ht="45" x14ac:dyDescent="0.25">
      <c r="A393" s="90" t="s">
        <v>31</v>
      </c>
      <c r="B393" s="91" t="s">
        <v>1</v>
      </c>
      <c r="C393" s="91" t="s">
        <v>32</v>
      </c>
      <c r="D393" s="91" t="s">
        <v>2</v>
      </c>
      <c r="E393" s="91" t="s">
        <v>33</v>
      </c>
      <c r="F393" s="91" t="s">
        <v>34</v>
      </c>
      <c r="G393" s="91" t="s">
        <v>35</v>
      </c>
      <c r="H393" s="91" t="s">
        <v>36</v>
      </c>
      <c r="I393" s="91" t="s">
        <v>37</v>
      </c>
      <c r="J393" s="91" t="s">
        <v>38</v>
      </c>
      <c r="K393" s="91"/>
      <c r="L393" s="91" t="s">
        <v>13</v>
      </c>
      <c r="M393" s="91" t="s">
        <v>39</v>
      </c>
      <c r="N393" s="91" t="s">
        <v>11</v>
      </c>
      <c r="O393" s="91" t="s">
        <v>40</v>
      </c>
    </row>
    <row r="394" spans="1:16" x14ac:dyDescent="0.25">
      <c r="A394" s="77"/>
      <c r="B394" s="113"/>
      <c r="C394" s="113"/>
      <c r="D394" s="113"/>
      <c r="E394" s="116"/>
      <c r="F394" s="117"/>
      <c r="G394" s="116"/>
      <c r="H394" s="69"/>
      <c r="I394" s="69"/>
      <c r="J394" s="69"/>
      <c r="K394" s="69"/>
      <c r="L394" s="69" t="str">
        <f>IF(D394="","",TRUNC(E394*F394*H394,2))</f>
        <v/>
      </c>
      <c r="M394" s="69" t="str">
        <f>IF(D394="","",TRUNC(E394*F394*I394+E394*G394*J394,2))</f>
        <v/>
      </c>
      <c r="N394" s="69"/>
      <c r="O394" s="69"/>
    </row>
    <row r="395" spans="1:16" x14ac:dyDescent="0.25">
      <c r="A395" s="119"/>
      <c r="B395" s="120"/>
      <c r="C395" s="120"/>
      <c r="D395" s="120"/>
      <c r="E395" s="120"/>
      <c r="F395" s="120"/>
      <c r="G395" s="120"/>
      <c r="H395" s="120"/>
      <c r="I395" s="120"/>
      <c r="J395" s="120"/>
      <c r="K395" s="121" t="s">
        <v>43</v>
      </c>
      <c r="L395" s="122">
        <f>SUM(L394:L394)</f>
        <v>0</v>
      </c>
      <c r="M395" s="122">
        <f>SUM(M394:M394)</f>
        <v>0</v>
      </c>
      <c r="N395" s="122">
        <f>SUM(N394:N394)</f>
        <v>0</v>
      </c>
      <c r="O395" s="122">
        <f>SUM(O394:O394)</f>
        <v>0</v>
      </c>
    </row>
    <row r="396" spans="1:16" ht="30" x14ac:dyDescent="0.25">
      <c r="A396" s="90" t="s">
        <v>44</v>
      </c>
      <c r="B396" s="91" t="s">
        <v>1</v>
      </c>
      <c r="C396" s="91" t="s">
        <v>32</v>
      </c>
      <c r="D396" s="91" t="s">
        <v>2</v>
      </c>
      <c r="E396" s="91" t="s">
        <v>45</v>
      </c>
      <c r="F396" s="91" t="s">
        <v>46</v>
      </c>
      <c r="G396" s="91" t="s">
        <v>47</v>
      </c>
      <c r="H396" s="91" t="s">
        <v>48</v>
      </c>
      <c r="I396" s="91"/>
      <c r="J396" s="91"/>
      <c r="K396" s="91"/>
      <c r="L396" s="91" t="s">
        <v>13</v>
      </c>
      <c r="M396" s="91" t="s">
        <v>39</v>
      </c>
      <c r="N396" s="91" t="s">
        <v>11</v>
      </c>
      <c r="O396" s="91" t="s">
        <v>40</v>
      </c>
    </row>
    <row r="397" spans="1:16" x14ac:dyDescent="0.25">
      <c r="A397" s="77" t="str">
        <f>IF(D397="","",VLOOKUP(D397,'CUSTOS DER - MÃO DE OBRA'!A:D,2,0))</f>
        <v>Servente</v>
      </c>
      <c r="B397" s="113" t="s">
        <v>41</v>
      </c>
      <c r="C397" s="113" t="s">
        <v>6652</v>
      </c>
      <c r="D397" s="113">
        <v>200130</v>
      </c>
      <c r="E397" s="69">
        <f>VLOOKUP(D397,'CUSTOS DER - MÃO DE OBRA'!A:D,3,0)</f>
        <v>1.48</v>
      </c>
      <c r="F397" s="123"/>
      <c r="G397" s="124">
        <f>VLOOKUP(D397,'CUSTOS DER - MÃO DE OBRA'!A:D,4,0)</f>
        <v>26.35</v>
      </c>
      <c r="H397" s="116" t="s">
        <v>25253</v>
      </c>
      <c r="I397" s="116"/>
      <c r="J397" s="116"/>
      <c r="K397" s="113"/>
      <c r="L397" s="113"/>
      <c r="M397" s="125">
        <f>IF(D397="","",TRUNC(H397*G397,2))</f>
        <v>0.6</v>
      </c>
      <c r="N397" s="113"/>
      <c r="O397" s="95">
        <f>IF(D397="","",L397+M397)</f>
        <v>0.6</v>
      </c>
    </row>
    <row r="398" spans="1:16" x14ac:dyDescent="0.25">
      <c r="A398" s="77" t="str">
        <f>IF(D398="","",VLOOKUP(D398,'CUSTOS DER - MÃO DE OBRA'!A:D,2,0))</f>
        <v>Eletricista</v>
      </c>
      <c r="B398" s="113" t="s">
        <v>41</v>
      </c>
      <c r="C398" s="113" t="s">
        <v>6652</v>
      </c>
      <c r="D398" s="113">
        <v>210150</v>
      </c>
      <c r="E398" s="69">
        <f>VLOOKUP(D398,'CUSTOS DER - MÃO DE OBRA'!A:D,3,0)</f>
        <v>2.02</v>
      </c>
      <c r="F398" s="123"/>
      <c r="G398" s="124">
        <f>VLOOKUP(D398,'CUSTOS DER - MÃO DE OBRA'!A:D,4,0)</f>
        <v>35.97</v>
      </c>
      <c r="H398" s="117" t="s">
        <v>25253</v>
      </c>
      <c r="I398" s="69"/>
      <c r="J398" s="69"/>
      <c r="K398" s="69"/>
      <c r="L398" s="113"/>
      <c r="M398" s="125">
        <f>IF(D398="","",TRUNC(H398*G398,2))</f>
        <v>0.82</v>
      </c>
      <c r="N398" s="113"/>
      <c r="O398" s="95">
        <f>IF(D398="","",L398+M398)</f>
        <v>0.82</v>
      </c>
    </row>
    <row r="399" spans="1:16" x14ac:dyDescent="0.25">
      <c r="A399" s="127"/>
      <c r="B399" s="128"/>
      <c r="C399" s="128"/>
      <c r="D399" s="128"/>
      <c r="E399" s="128"/>
      <c r="F399" s="128"/>
      <c r="G399" s="128"/>
      <c r="H399" s="128"/>
      <c r="I399" s="128"/>
      <c r="J399" s="128"/>
      <c r="K399" s="121" t="s">
        <v>50</v>
      </c>
      <c r="L399" s="122">
        <f>SUM(L397:L398)</f>
        <v>0</v>
      </c>
      <c r="M399" s="122">
        <f>SUM(M397:M398)</f>
        <v>1.42</v>
      </c>
      <c r="N399" s="122">
        <f>SUM(N397:N398)</f>
        <v>0</v>
      </c>
      <c r="O399" s="122">
        <f>SUM(O397:O398)</f>
        <v>1.42</v>
      </c>
    </row>
    <row r="400" spans="1:16" x14ac:dyDescent="0.25">
      <c r="A400" s="90" t="s">
        <v>51</v>
      </c>
      <c r="B400" s="91" t="s">
        <v>1</v>
      </c>
      <c r="C400" s="91" t="s">
        <v>32</v>
      </c>
      <c r="D400" s="91" t="s">
        <v>2</v>
      </c>
      <c r="E400" s="91" t="s">
        <v>52</v>
      </c>
      <c r="F400" s="91" t="s">
        <v>53</v>
      </c>
      <c r="G400" s="91" t="s">
        <v>54</v>
      </c>
      <c r="H400" s="91" t="s">
        <v>55</v>
      </c>
      <c r="I400" s="91"/>
      <c r="J400" s="91"/>
      <c r="K400" s="91"/>
      <c r="L400" s="91"/>
      <c r="M400" s="91"/>
      <c r="N400" s="91"/>
      <c r="O400" s="91" t="s">
        <v>56</v>
      </c>
    </row>
    <row r="401" spans="1:15" x14ac:dyDescent="0.25">
      <c r="A401" s="77"/>
      <c r="B401" s="113"/>
      <c r="C401" s="113"/>
      <c r="D401" s="113"/>
      <c r="E401" s="123"/>
      <c r="F401" s="117"/>
      <c r="G401" s="116"/>
      <c r="H401" s="69"/>
      <c r="I401" s="69"/>
      <c r="J401" s="69"/>
      <c r="K401" s="69"/>
      <c r="L401" s="113"/>
      <c r="M401" s="118">
        <f>TRUNC(E401*O399,2)</f>
        <v>0</v>
      </c>
      <c r="N401" s="113"/>
      <c r="O401" s="69">
        <f>L401+M401</f>
        <v>0</v>
      </c>
    </row>
    <row r="402" spans="1:15" x14ac:dyDescent="0.25">
      <c r="A402" s="77"/>
      <c r="B402" s="113"/>
      <c r="C402" s="113"/>
      <c r="D402" s="113"/>
      <c r="E402" s="116"/>
      <c r="F402" s="117"/>
      <c r="G402" s="116"/>
      <c r="H402" s="69"/>
      <c r="I402" s="69"/>
      <c r="J402" s="69"/>
      <c r="K402" s="69"/>
      <c r="L402" s="113"/>
      <c r="M402" s="113"/>
      <c r="N402" s="113"/>
      <c r="O402" s="69">
        <f>L402+M402</f>
        <v>0</v>
      </c>
    </row>
    <row r="403" spans="1:15" x14ac:dyDescent="0.25">
      <c r="A403" s="127"/>
      <c r="B403" s="128"/>
      <c r="C403" s="128"/>
      <c r="D403" s="128"/>
      <c r="E403" s="128"/>
      <c r="F403" s="128"/>
      <c r="G403" s="128"/>
      <c r="H403" s="128"/>
      <c r="I403" s="128"/>
      <c r="J403" s="128"/>
      <c r="K403" s="121" t="s">
        <v>57</v>
      </c>
      <c r="L403" s="122">
        <f>SUM(L401:L402)</f>
        <v>0</v>
      </c>
      <c r="M403" s="122">
        <f>SUM(M401:M402)</f>
        <v>0</v>
      </c>
      <c r="N403" s="122">
        <f>SUM(N401:N402)</f>
        <v>0</v>
      </c>
      <c r="O403" s="122">
        <f>SUM(O401:O402)</f>
        <v>0</v>
      </c>
    </row>
    <row r="404" spans="1:15" x14ac:dyDescent="0.25">
      <c r="A404" s="127" t="s">
        <v>58</v>
      </c>
      <c r="B404" s="129"/>
      <c r="C404" s="129"/>
      <c r="D404" s="129"/>
      <c r="E404" s="129"/>
      <c r="F404" s="129"/>
      <c r="G404" s="129"/>
      <c r="H404" s="129"/>
      <c r="I404" s="129"/>
      <c r="J404" s="129"/>
      <c r="K404" s="129"/>
      <c r="L404" s="122">
        <f>L395+L399+L403</f>
        <v>0</v>
      </c>
      <c r="M404" s="122">
        <f>M395+M399+M403</f>
        <v>1.42</v>
      </c>
      <c r="N404" s="122">
        <f>N395+N399+N403</f>
        <v>0</v>
      </c>
      <c r="O404" s="122">
        <f>O395+O399+O403</f>
        <v>1.42</v>
      </c>
    </row>
    <row r="405" spans="1:15" x14ac:dyDescent="0.25">
      <c r="A405" s="127" t="s">
        <v>59</v>
      </c>
      <c r="B405" s="129"/>
      <c r="C405" s="129"/>
      <c r="D405" s="129"/>
      <c r="E405" s="129"/>
      <c r="F405" s="129"/>
      <c r="G405" s="129"/>
      <c r="H405" s="129"/>
      <c r="I405" s="129"/>
      <c r="J405" s="129"/>
      <c r="K405" s="129"/>
      <c r="L405" s="129"/>
      <c r="M405" s="129"/>
      <c r="N405" s="129"/>
      <c r="O405" s="130">
        <v>3.8</v>
      </c>
    </row>
    <row r="406" spans="1:15" x14ac:dyDescent="0.25">
      <c r="A406" s="127" t="s">
        <v>60</v>
      </c>
      <c r="B406" s="120"/>
      <c r="C406" s="120"/>
      <c r="D406" s="120"/>
      <c r="E406" s="120"/>
      <c r="F406" s="120"/>
      <c r="G406" s="120"/>
      <c r="H406" s="120"/>
      <c r="I406" s="120"/>
      <c r="J406" s="120"/>
      <c r="K406" s="120"/>
      <c r="L406" s="122">
        <f>L404/O405</f>
        <v>0</v>
      </c>
      <c r="M406" s="122">
        <f>M404/O405</f>
        <v>0.37368421052631579</v>
      </c>
      <c r="N406" s="122">
        <f>N404/O405</f>
        <v>0</v>
      </c>
      <c r="O406" s="122">
        <f>TRUNC(SUM(L406:N406),2)</f>
        <v>0.37</v>
      </c>
    </row>
    <row r="407" spans="1:15" ht="45" x14ac:dyDescent="0.25">
      <c r="A407" s="90" t="s">
        <v>61</v>
      </c>
      <c r="B407" s="91" t="s">
        <v>1</v>
      </c>
      <c r="C407" s="91" t="s">
        <v>32</v>
      </c>
      <c r="D407" s="91" t="s">
        <v>2</v>
      </c>
      <c r="E407" s="91" t="s">
        <v>62</v>
      </c>
      <c r="F407" s="91" t="s">
        <v>63</v>
      </c>
      <c r="G407" s="91"/>
      <c r="H407" s="91"/>
      <c r="I407" s="91"/>
      <c r="J407" s="91"/>
      <c r="K407" s="91" t="s">
        <v>48</v>
      </c>
      <c r="L407" s="91" t="s">
        <v>13</v>
      </c>
      <c r="M407" s="91" t="s">
        <v>39</v>
      </c>
      <c r="N407" s="91" t="s">
        <v>11</v>
      </c>
      <c r="O407" s="91" t="s">
        <v>6</v>
      </c>
    </row>
    <row r="408" spans="1:15" ht="45" x14ac:dyDescent="0.25">
      <c r="A408" s="77" t="str">
        <f>IF(D408="","",VLOOKUP(D408,'CUSTOS SINAPI - MATERIAIS'!A:D,2,0))</f>
        <v xml:space="preserve">CABO DE COBRE, FLEXIVEL, CLASSE 4 OU 5, ISOLACAO EM PVC/A, ANTICHAMA BWF-B, COBERTURA PVC-ST1, ANTICHAMA BWF-B, 1 CONDUTOR, 0,6/1 KV, SECAO NOMINAL 1,5 MM2                                                                                                                                                                                                                                                                                                                                               </v>
      </c>
      <c r="B408" s="113" t="s">
        <v>1356</v>
      </c>
      <c r="C408" s="113" t="s">
        <v>64</v>
      </c>
      <c r="D408" s="113">
        <v>993</v>
      </c>
      <c r="E408" s="92" t="str">
        <f>IF(D408="","",VLOOKUP(D408,'CUSTOS SINAPI - MATERIAIS'!A:D,3,0))</f>
        <v xml:space="preserve">M     </v>
      </c>
      <c r="F408" s="92" t="str">
        <f>IF(D408="","",VLOOKUP(D408,'CUSTOS SINAPI - MATERIAIS'!A:D,4,0))</f>
        <v>1,88</v>
      </c>
      <c r="G408" s="107"/>
      <c r="H408" s="93"/>
      <c r="I408" s="93"/>
      <c r="J408" s="93"/>
      <c r="K408" s="116" t="s">
        <v>25254</v>
      </c>
      <c r="L408" s="69">
        <f>IF(D408="","",TRUNC(F408*K408,2))</f>
        <v>2.33</v>
      </c>
      <c r="M408" s="116"/>
      <c r="N408" s="116"/>
      <c r="O408" s="69">
        <f>L408+M408+N408</f>
        <v>2.33</v>
      </c>
    </row>
    <row r="409" spans="1:15" ht="30" x14ac:dyDescent="0.25">
      <c r="A409" s="77" t="str">
        <f>IF(D409="","",VLOOKUP(D409,'CUSTOS SINAPI - MATERIAIS'!A:D,2,0))</f>
        <v xml:space="preserve">FITA ISOLANTE ADESIVA ANTICHAMA, USO ATE 750 V, EM ROLO DE 19 MM X 5 M                                                                                                                                                                                                                                                                                                                                                                                                                                    </v>
      </c>
      <c r="B409" s="113" t="s">
        <v>1356</v>
      </c>
      <c r="C409" s="113" t="s">
        <v>64</v>
      </c>
      <c r="D409" s="113">
        <v>21127</v>
      </c>
      <c r="E409" s="92" t="str">
        <f>IF(D409="","",VLOOKUP(D409,'CUSTOS SINAPI - MATERIAIS'!A:D,3,0))</f>
        <v xml:space="preserve">UN    </v>
      </c>
      <c r="F409" s="92" t="str">
        <f>IF(D409="","",VLOOKUP(D409,'CUSTOS SINAPI - MATERIAIS'!A:D,4,0))</f>
        <v>4,53</v>
      </c>
      <c r="G409" s="107"/>
      <c r="H409" s="93"/>
      <c r="I409" s="93"/>
      <c r="J409" s="93"/>
      <c r="K409" s="116" t="s">
        <v>25255</v>
      </c>
      <c r="L409" s="69">
        <f t="shared" ref="L409:L410" si="22">IF(D409="","",TRUNC(F409*K409,2))</f>
        <v>0.04</v>
      </c>
      <c r="M409" s="116"/>
      <c r="N409" s="116"/>
      <c r="O409" s="69">
        <f t="shared" ref="O409" si="23">L409+M409+N409</f>
        <v>0.04</v>
      </c>
    </row>
    <row r="410" spans="1:15" x14ac:dyDescent="0.25">
      <c r="A410" s="77"/>
      <c r="B410" s="113"/>
      <c r="C410" s="113"/>
      <c r="D410" s="113"/>
      <c r="E410" s="92"/>
      <c r="F410" s="92"/>
      <c r="G410" s="107"/>
      <c r="H410" s="93"/>
      <c r="I410" s="93"/>
      <c r="J410" s="93"/>
      <c r="K410" s="116"/>
      <c r="L410" s="69" t="str">
        <f t="shared" si="22"/>
        <v/>
      </c>
      <c r="M410" s="116"/>
      <c r="N410" s="116"/>
      <c r="O410" s="69"/>
    </row>
    <row r="411" spans="1:15" x14ac:dyDescent="0.25">
      <c r="A411" s="119"/>
      <c r="B411" s="120"/>
      <c r="C411" s="120"/>
      <c r="D411" s="120"/>
      <c r="E411" s="120"/>
      <c r="F411" s="120"/>
      <c r="G411" s="120"/>
      <c r="H411" s="120"/>
      <c r="I411" s="120"/>
      <c r="J411" s="120"/>
      <c r="K411" s="121" t="s">
        <v>65</v>
      </c>
      <c r="L411" s="122">
        <f>SUM(L408:L410)</f>
        <v>2.37</v>
      </c>
      <c r="M411" s="122">
        <f>SUM(M408:M410)</f>
        <v>0</v>
      </c>
      <c r="N411" s="122">
        <f>SUM(N408:N410)</f>
        <v>0</v>
      </c>
      <c r="O411" s="122">
        <f>TRUNC(SUM(L411:N411),2)</f>
        <v>2.37</v>
      </c>
    </row>
    <row r="412" spans="1:15" ht="45" x14ac:dyDescent="0.25">
      <c r="A412" s="90" t="s">
        <v>66</v>
      </c>
      <c r="B412" s="91" t="s">
        <v>1</v>
      </c>
      <c r="C412" s="91" t="s">
        <v>32</v>
      </c>
      <c r="D412" s="91" t="s">
        <v>2</v>
      </c>
      <c r="E412" s="91" t="s">
        <v>62</v>
      </c>
      <c r="F412" s="91" t="s">
        <v>63</v>
      </c>
      <c r="G412" s="91" t="s">
        <v>67</v>
      </c>
      <c r="H412" s="91" t="s">
        <v>68</v>
      </c>
      <c r="I412" s="91"/>
      <c r="J412" s="91"/>
      <c r="K412" s="91" t="s">
        <v>48</v>
      </c>
      <c r="L412" s="91" t="s">
        <v>13</v>
      </c>
      <c r="M412" s="91" t="s">
        <v>39</v>
      </c>
      <c r="N412" s="91" t="s">
        <v>11</v>
      </c>
      <c r="O412" s="91" t="s">
        <v>6</v>
      </c>
    </row>
    <row r="413" spans="1:15" x14ac:dyDescent="0.25">
      <c r="A413" s="77"/>
      <c r="B413" s="92"/>
      <c r="C413" s="113"/>
      <c r="D413" s="293"/>
      <c r="E413" s="92"/>
      <c r="F413" s="92"/>
      <c r="G413" s="92"/>
      <c r="H413" s="92"/>
      <c r="I413" s="116"/>
      <c r="J413" s="116"/>
      <c r="K413" s="294"/>
      <c r="L413" s="69" t="str">
        <f>IF(D413="","",TRUNC(F413*K413,2))</f>
        <v/>
      </c>
      <c r="M413" s="69" t="str">
        <f>IF(D413="","",TRUNC(G413*K413,2))</f>
        <v/>
      </c>
      <c r="N413" s="69" t="str">
        <f>IF(D413="","",TRUNC(H413*K413,2))</f>
        <v/>
      </c>
      <c r="O413" s="69" t="str">
        <f>IF(D413="","",L413+M413+N413)</f>
        <v/>
      </c>
    </row>
    <row r="414" spans="1:15" x14ac:dyDescent="0.25">
      <c r="A414" s="77"/>
      <c r="B414" s="92"/>
      <c r="C414" s="113"/>
      <c r="D414" s="293"/>
      <c r="E414" s="92"/>
      <c r="F414" s="92"/>
      <c r="G414" s="92"/>
      <c r="H414" s="92"/>
      <c r="I414" s="116"/>
      <c r="J414" s="116"/>
      <c r="K414" s="294"/>
      <c r="L414" s="69" t="str">
        <f t="shared" ref="L414" si="24">IF(D414="","",TRUNC(F414*K414,2))</f>
        <v/>
      </c>
      <c r="M414" s="69" t="str">
        <f t="shared" ref="M414" si="25">IF(D414="","",TRUNC(G414*K414,2))</f>
        <v/>
      </c>
      <c r="N414" s="69" t="str">
        <f t="shared" ref="N414" si="26">IF(D414="","",TRUNC(H414*K414,2))</f>
        <v/>
      </c>
      <c r="O414" s="69" t="str">
        <f t="shared" ref="O414" si="27">IF(D414="","",L414+M414+N414)</f>
        <v/>
      </c>
    </row>
    <row r="415" spans="1:15" x14ac:dyDescent="0.25">
      <c r="A415" s="119"/>
      <c r="B415" s="120"/>
      <c r="C415" s="120"/>
      <c r="D415" s="120"/>
      <c r="E415" s="120"/>
      <c r="F415" s="120"/>
      <c r="G415" s="120"/>
      <c r="H415" s="120"/>
      <c r="I415" s="120"/>
      <c r="J415" s="120"/>
      <c r="K415" s="121" t="s">
        <v>70</v>
      </c>
      <c r="L415" s="122">
        <f>SUM(L413:L414)</f>
        <v>0</v>
      </c>
      <c r="M415" s="122">
        <f>SUM(M413:M414)</f>
        <v>0</v>
      </c>
      <c r="N415" s="122">
        <f>SUM(N413:N414)</f>
        <v>0</v>
      </c>
      <c r="O415" s="122">
        <f>TRUNC(SUM(L415:N415),2)</f>
        <v>0</v>
      </c>
    </row>
    <row r="416" spans="1:15" x14ac:dyDescent="0.25">
      <c r="A416" s="90" t="s">
        <v>71</v>
      </c>
      <c r="B416" s="91" t="s">
        <v>1</v>
      </c>
      <c r="C416" s="91" t="s">
        <v>32</v>
      </c>
      <c r="D416" s="91" t="s">
        <v>2</v>
      </c>
      <c r="E416" s="91" t="s">
        <v>62</v>
      </c>
      <c r="F416" s="91" t="s">
        <v>72</v>
      </c>
      <c r="G416" s="91" t="s">
        <v>73</v>
      </c>
      <c r="H416" s="91"/>
      <c r="I416" s="91" t="s">
        <v>74</v>
      </c>
      <c r="J416" s="91"/>
      <c r="K416" s="91"/>
      <c r="L416" s="91" t="s">
        <v>75</v>
      </c>
      <c r="M416" s="91" t="s">
        <v>56</v>
      </c>
      <c r="N416" s="91" t="s">
        <v>48</v>
      </c>
      <c r="O416" s="91" t="s">
        <v>6</v>
      </c>
    </row>
    <row r="417" spans="1:16" x14ac:dyDescent="0.25">
      <c r="A417" s="90"/>
      <c r="B417" s="91"/>
      <c r="C417" s="91"/>
      <c r="D417" s="91"/>
      <c r="E417" s="91"/>
      <c r="F417" s="91"/>
      <c r="G417" s="91" t="s">
        <v>76</v>
      </c>
      <c r="H417" s="91" t="s">
        <v>77</v>
      </c>
      <c r="I417" s="91" t="s">
        <v>76</v>
      </c>
      <c r="J417" s="91"/>
      <c r="K417" s="91" t="s">
        <v>77</v>
      </c>
      <c r="L417" s="91" t="s">
        <v>76</v>
      </c>
      <c r="M417" s="91"/>
      <c r="N417" s="91"/>
      <c r="O417" s="91"/>
    </row>
    <row r="418" spans="1:16" x14ac:dyDescent="0.25">
      <c r="A418" s="151"/>
      <c r="B418" s="152"/>
      <c r="C418" s="152"/>
      <c r="D418" s="152"/>
      <c r="E418" s="152"/>
      <c r="F418" s="92"/>
      <c r="G418" s="107"/>
      <c r="H418" s="69"/>
      <c r="I418" s="107"/>
      <c r="J418" s="107"/>
      <c r="K418" s="69"/>
      <c r="L418" s="107"/>
      <c r="M418" s="69"/>
      <c r="N418" s="149"/>
      <c r="O418" s="150"/>
    </row>
    <row r="419" spans="1:16" x14ac:dyDescent="0.25">
      <c r="A419" s="77"/>
      <c r="B419" s="92"/>
      <c r="C419" s="92"/>
      <c r="D419" s="92"/>
      <c r="E419" s="92"/>
      <c r="F419" s="107"/>
      <c r="G419" s="107"/>
      <c r="H419" s="69"/>
      <c r="I419" s="116"/>
      <c r="J419" s="116"/>
      <c r="K419" s="69"/>
      <c r="L419" s="116"/>
      <c r="M419" s="116"/>
      <c r="N419" s="69"/>
      <c r="O419" s="69"/>
    </row>
    <row r="420" spans="1:16" x14ac:dyDescent="0.25">
      <c r="A420" s="119"/>
      <c r="B420" s="120"/>
      <c r="C420" s="120"/>
      <c r="D420" s="120"/>
      <c r="E420" s="120"/>
      <c r="F420" s="120"/>
      <c r="G420" s="120"/>
      <c r="H420" s="120"/>
      <c r="I420" s="120"/>
      <c r="J420" s="120"/>
      <c r="K420" s="121" t="s">
        <v>80</v>
      </c>
      <c r="L420" s="122"/>
      <c r="M420" s="122"/>
      <c r="N420" s="122">
        <f>O420</f>
        <v>0</v>
      </c>
      <c r="O420" s="122">
        <f>SUM(O418:O419)</f>
        <v>0</v>
      </c>
    </row>
    <row r="421" spans="1:16" ht="45" x14ac:dyDescent="0.25">
      <c r="A421" s="469" t="str">
        <f>E422</f>
        <v>CABO DE COBRE FLEXÍVEL ISOLADO, 2,5 MM², ANTI-CHAMA 0,6/1,0 KV, PARA CIRCUITOS TERMINAIS - FORNECIMENTO E INSTALAÇÃO. AF_03/2023</v>
      </c>
      <c r="B421" s="470"/>
      <c r="C421" s="470"/>
      <c r="D421" s="470"/>
      <c r="E421" s="470"/>
      <c r="F421" s="470"/>
      <c r="G421" s="470"/>
      <c r="H421" s="470"/>
      <c r="I421" s="470"/>
      <c r="J421" s="470"/>
      <c r="K421" s="471"/>
      <c r="L421" s="84" t="s">
        <v>26</v>
      </c>
      <c r="M421" s="84" t="s">
        <v>27</v>
      </c>
      <c r="N421" s="84" t="s">
        <v>28</v>
      </c>
      <c r="O421" s="85" t="s">
        <v>29</v>
      </c>
    </row>
    <row r="422" spans="1:16" x14ac:dyDescent="0.25">
      <c r="A422" s="84" t="s">
        <v>25259</v>
      </c>
      <c r="B422" s="84" t="s">
        <v>30</v>
      </c>
      <c r="C422" s="84" t="s">
        <v>740</v>
      </c>
      <c r="D422" s="86" t="s">
        <v>1356</v>
      </c>
      <c r="E422" s="87" t="s">
        <v>10065</v>
      </c>
      <c r="F422" s="87"/>
      <c r="G422" s="87"/>
      <c r="H422" s="87"/>
      <c r="I422" s="87"/>
      <c r="J422" s="87"/>
      <c r="K422" s="88"/>
      <c r="L422" s="89">
        <f>TRUNC(L436+L441+L445+L450,2)</f>
        <v>3.29</v>
      </c>
      <c r="M422" s="89">
        <f>TRUNC(M436+M441+M445+M450,2)</f>
        <v>0.35</v>
      </c>
      <c r="N422" s="89">
        <f>TRUNC(N436+N441+N445+N450,2)</f>
        <v>0</v>
      </c>
      <c r="O422" s="89">
        <f>TRUNC(O436+O441+O445+O450,2)</f>
        <v>3.64</v>
      </c>
      <c r="P422" s="1" t="s">
        <v>25257</v>
      </c>
    </row>
    <row r="423" spans="1:16" ht="45" x14ac:dyDescent="0.25">
      <c r="A423" s="90" t="s">
        <v>31</v>
      </c>
      <c r="B423" s="91" t="s">
        <v>1</v>
      </c>
      <c r="C423" s="91" t="s">
        <v>32</v>
      </c>
      <c r="D423" s="91" t="s">
        <v>2</v>
      </c>
      <c r="E423" s="91" t="s">
        <v>33</v>
      </c>
      <c r="F423" s="91" t="s">
        <v>34</v>
      </c>
      <c r="G423" s="91" t="s">
        <v>35</v>
      </c>
      <c r="H423" s="91" t="s">
        <v>36</v>
      </c>
      <c r="I423" s="91" t="s">
        <v>37</v>
      </c>
      <c r="J423" s="91" t="s">
        <v>38</v>
      </c>
      <c r="K423" s="91"/>
      <c r="L423" s="91" t="s">
        <v>13</v>
      </c>
      <c r="M423" s="91" t="s">
        <v>39</v>
      </c>
      <c r="N423" s="91" t="s">
        <v>11</v>
      </c>
      <c r="O423" s="91" t="s">
        <v>40</v>
      </c>
    </row>
    <row r="424" spans="1:16" x14ac:dyDescent="0.25">
      <c r="A424" s="77"/>
      <c r="B424" s="113"/>
      <c r="C424" s="113"/>
      <c r="D424" s="113"/>
      <c r="E424" s="116"/>
      <c r="F424" s="117"/>
      <c r="G424" s="116"/>
      <c r="H424" s="69"/>
      <c r="I424" s="69"/>
      <c r="J424" s="69"/>
      <c r="K424" s="69"/>
      <c r="L424" s="69" t="str">
        <f>IF(D424="","",TRUNC(E424*F424*H424,2))</f>
        <v/>
      </c>
      <c r="M424" s="69" t="str">
        <f>IF(D424="","",TRUNC(E424*F424*I424+E424*G424*J424,2))</f>
        <v/>
      </c>
      <c r="N424" s="69"/>
      <c r="O424" s="69"/>
    </row>
    <row r="425" spans="1:16" x14ac:dyDescent="0.25">
      <c r="A425" s="119"/>
      <c r="B425" s="120"/>
      <c r="C425" s="120"/>
      <c r="D425" s="120"/>
      <c r="E425" s="120"/>
      <c r="F425" s="120"/>
      <c r="G425" s="120"/>
      <c r="H425" s="120"/>
      <c r="I425" s="120"/>
      <c r="J425" s="120"/>
      <c r="K425" s="121" t="s">
        <v>43</v>
      </c>
      <c r="L425" s="122">
        <f>SUM(L424:L424)</f>
        <v>0</v>
      </c>
      <c r="M425" s="122">
        <f>SUM(M424:M424)</f>
        <v>0</v>
      </c>
      <c r="N425" s="122">
        <f>SUM(N424:N424)</f>
        <v>0</v>
      </c>
      <c r="O425" s="122">
        <f>SUM(O424:O424)</f>
        <v>0</v>
      </c>
    </row>
    <row r="426" spans="1:16" ht="30" x14ac:dyDescent="0.25">
      <c r="A426" s="90" t="s">
        <v>44</v>
      </c>
      <c r="B426" s="91" t="s">
        <v>1</v>
      </c>
      <c r="C426" s="91" t="s">
        <v>32</v>
      </c>
      <c r="D426" s="91" t="s">
        <v>2</v>
      </c>
      <c r="E426" s="91" t="s">
        <v>45</v>
      </c>
      <c r="F426" s="91" t="s">
        <v>46</v>
      </c>
      <c r="G426" s="91" t="s">
        <v>47</v>
      </c>
      <c r="H426" s="91" t="s">
        <v>48</v>
      </c>
      <c r="I426" s="91"/>
      <c r="J426" s="91"/>
      <c r="K426" s="91"/>
      <c r="L426" s="91" t="s">
        <v>13</v>
      </c>
      <c r="M426" s="91" t="s">
        <v>39</v>
      </c>
      <c r="N426" s="91" t="s">
        <v>11</v>
      </c>
      <c r="O426" s="91" t="s">
        <v>40</v>
      </c>
    </row>
    <row r="427" spans="1:16" x14ac:dyDescent="0.25">
      <c r="A427" s="77" t="str">
        <f>IF(D427="","",VLOOKUP(D427,'CUSTOS DER - MÃO DE OBRA'!A:D,2,0))</f>
        <v>Servente</v>
      </c>
      <c r="B427" s="113" t="s">
        <v>41</v>
      </c>
      <c r="C427" s="113" t="s">
        <v>6652</v>
      </c>
      <c r="D427" s="113">
        <v>200130</v>
      </c>
      <c r="E427" s="69">
        <f>VLOOKUP(D427,'CUSTOS DER - MÃO DE OBRA'!A:D,3,0)</f>
        <v>1.48</v>
      </c>
      <c r="F427" s="123"/>
      <c r="G427" s="124">
        <f>VLOOKUP(D427,'CUSTOS DER - MÃO DE OBRA'!A:D,4,0)</f>
        <v>26.35</v>
      </c>
      <c r="H427" s="116">
        <v>2.9000000000000001E-2</v>
      </c>
      <c r="I427" s="116"/>
      <c r="J427" s="116"/>
      <c r="K427" s="113"/>
      <c r="L427" s="113"/>
      <c r="M427" s="125">
        <f>IF(D427="","",TRUNC(H427*G427,2))</f>
        <v>0.76</v>
      </c>
      <c r="N427" s="113"/>
      <c r="O427" s="95">
        <f>IF(D427="","",L427+M427)</f>
        <v>0.76</v>
      </c>
    </row>
    <row r="428" spans="1:16" x14ac:dyDescent="0.25">
      <c r="A428" s="77" t="str">
        <f>IF(D428="","",VLOOKUP(D428,'CUSTOS DER - MÃO DE OBRA'!A:D,2,0))</f>
        <v>Eletricista</v>
      </c>
      <c r="B428" s="113" t="s">
        <v>41</v>
      </c>
      <c r="C428" s="113" t="s">
        <v>6652</v>
      </c>
      <c r="D428" s="113">
        <v>210150</v>
      </c>
      <c r="E428" s="69">
        <f>VLOOKUP(D428,'CUSTOS DER - MÃO DE OBRA'!A:D,3,0)</f>
        <v>2.02</v>
      </c>
      <c r="F428" s="123"/>
      <c r="G428" s="124">
        <f>VLOOKUP(D428,'CUSTOS DER - MÃO DE OBRA'!A:D,4,0)</f>
        <v>35.97</v>
      </c>
      <c r="H428" s="117">
        <v>2.9000000000000001E-2</v>
      </c>
      <c r="I428" s="69"/>
      <c r="J428" s="69"/>
      <c r="K428" s="69"/>
      <c r="L428" s="113"/>
      <c r="M428" s="125">
        <f>IF(D428="","",TRUNC(H428*G428,2))</f>
        <v>1.04</v>
      </c>
      <c r="N428" s="113"/>
      <c r="O428" s="95">
        <f>IF(D428="","",L428+M428)</f>
        <v>1.04</v>
      </c>
    </row>
    <row r="429" spans="1:16" x14ac:dyDescent="0.25">
      <c r="A429" s="127"/>
      <c r="B429" s="128"/>
      <c r="C429" s="128"/>
      <c r="D429" s="128"/>
      <c r="E429" s="128"/>
      <c r="F429" s="128"/>
      <c r="G429" s="128"/>
      <c r="H429" s="128"/>
      <c r="I429" s="128"/>
      <c r="J429" s="128"/>
      <c r="K429" s="121" t="s">
        <v>50</v>
      </c>
      <c r="L429" s="122">
        <f>SUM(L427:L428)</f>
        <v>0</v>
      </c>
      <c r="M429" s="122">
        <f>SUM(M427:M428)</f>
        <v>1.8</v>
      </c>
      <c r="N429" s="122">
        <f>SUM(N427:N428)</f>
        <v>0</v>
      </c>
      <c r="O429" s="122">
        <f>SUM(O427:O428)</f>
        <v>1.8</v>
      </c>
    </row>
    <row r="430" spans="1:16" x14ac:dyDescent="0.25">
      <c r="A430" s="90" t="s">
        <v>51</v>
      </c>
      <c r="B430" s="91" t="s">
        <v>1</v>
      </c>
      <c r="C430" s="91" t="s">
        <v>32</v>
      </c>
      <c r="D430" s="91" t="s">
        <v>2</v>
      </c>
      <c r="E430" s="91" t="s">
        <v>52</v>
      </c>
      <c r="F430" s="91" t="s">
        <v>53</v>
      </c>
      <c r="G430" s="91" t="s">
        <v>54</v>
      </c>
      <c r="H430" s="91" t="s">
        <v>55</v>
      </c>
      <c r="I430" s="91"/>
      <c r="J430" s="91"/>
      <c r="K430" s="91"/>
      <c r="L430" s="91"/>
      <c r="M430" s="91"/>
      <c r="N430" s="91"/>
      <c r="O430" s="91" t="s">
        <v>56</v>
      </c>
    </row>
    <row r="431" spans="1:16" x14ac:dyDescent="0.25">
      <c r="A431" s="77"/>
      <c r="B431" s="113"/>
      <c r="C431" s="113"/>
      <c r="D431" s="113"/>
      <c r="E431" s="123"/>
      <c r="F431" s="117"/>
      <c r="G431" s="116"/>
      <c r="H431" s="69"/>
      <c r="I431" s="69"/>
      <c r="J431" s="69"/>
      <c r="K431" s="69"/>
      <c r="L431" s="113"/>
      <c r="M431" s="118">
        <f>TRUNC(E431*O429,2)</f>
        <v>0</v>
      </c>
      <c r="N431" s="113"/>
      <c r="O431" s="69">
        <f>L431+M431</f>
        <v>0</v>
      </c>
    </row>
    <row r="432" spans="1:16" x14ac:dyDescent="0.25">
      <c r="A432" s="77"/>
      <c r="B432" s="113"/>
      <c r="C432" s="113"/>
      <c r="D432" s="113"/>
      <c r="E432" s="116"/>
      <c r="F432" s="117"/>
      <c r="G432" s="116"/>
      <c r="H432" s="69"/>
      <c r="I432" s="69"/>
      <c r="J432" s="69"/>
      <c r="K432" s="69"/>
      <c r="L432" s="113"/>
      <c r="M432" s="113"/>
      <c r="N432" s="113"/>
      <c r="O432" s="69">
        <f>L432+M432</f>
        <v>0</v>
      </c>
    </row>
    <row r="433" spans="1:15" x14ac:dyDescent="0.25">
      <c r="A433" s="127"/>
      <c r="B433" s="128"/>
      <c r="C433" s="128"/>
      <c r="D433" s="128"/>
      <c r="E433" s="128"/>
      <c r="F433" s="128"/>
      <c r="G433" s="128"/>
      <c r="H433" s="128"/>
      <c r="I433" s="128"/>
      <c r="J433" s="128"/>
      <c r="K433" s="121" t="s">
        <v>57</v>
      </c>
      <c r="L433" s="122">
        <f>SUM(L431:L432)</f>
        <v>0</v>
      </c>
      <c r="M433" s="122">
        <f>SUM(M431:M432)</f>
        <v>0</v>
      </c>
      <c r="N433" s="122">
        <f>SUM(N431:N432)</f>
        <v>0</v>
      </c>
      <c r="O433" s="122">
        <f>SUM(O431:O432)</f>
        <v>0</v>
      </c>
    </row>
    <row r="434" spans="1:15" x14ac:dyDescent="0.25">
      <c r="A434" s="127" t="s">
        <v>58</v>
      </c>
      <c r="B434" s="129"/>
      <c r="C434" s="129"/>
      <c r="D434" s="129"/>
      <c r="E434" s="129"/>
      <c r="F434" s="129"/>
      <c r="G434" s="129"/>
      <c r="H434" s="129"/>
      <c r="I434" s="129"/>
      <c r="J434" s="129"/>
      <c r="K434" s="129"/>
      <c r="L434" s="122">
        <f>L425+L429+L433</f>
        <v>0</v>
      </c>
      <c r="M434" s="122">
        <f>M425+M429+M433</f>
        <v>1.8</v>
      </c>
      <c r="N434" s="122">
        <f>N425+N429+N433</f>
        <v>0</v>
      </c>
      <c r="O434" s="122">
        <f>O425+O429+O433</f>
        <v>1.8</v>
      </c>
    </row>
    <row r="435" spans="1:15" x14ac:dyDescent="0.25">
      <c r="A435" s="127" t="s">
        <v>59</v>
      </c>
      <c r="B435" s="129"/>
      <c r="C435" s="129"/>
      <c r="D435" s="129"/>
      <c r="E435" s="129"/>
      <c r="F435" s="129"/>
      <c r="G435" s="129"/>
      <c r="H435" s="129"/>
      <c r="I435" s="129"/>
      <c r="J435" s="129"/>
      <c r="K435" s="129"/>
      <c r="L435" s="129"/>
      <c r="M435" s="129"/>
      <c r="N435" s="129"/>
      <c r="O435" s="130">
        <v>5.09</v>
      </c>
    </row>
    <row r="436" spans="1:15" x14ac:dyDescent="0.25">
      <c r="A436" s="127" t="s">
        <v>60</v>
      </c>
      <c r="B436" s="120"/>
      <c r="C436" s="120"/>
      <c r="D436" s="120"/>
      <c r="E436" s="120"/>
      <c r="F436" s="120"/>
      <c r="G436" s="120"/>
      <c r="H436" s="120"/>
      <c r="I436" s="120"/>
      <c r="J436" s="120"/>
      <c r="K436" s="120"/>
      <c r="L436" s="122">
        <f>L434/O435</f>
        <v>0</v>
      </c>
      <c r="M436" s="122">
        <f>M434/O435</f>
        <v>0.35363457760314343</v>
      </c>
      <c r="N436" s="122">
        <f>N434/O435</f>
        <v>0</v>
      </c>
      <c r="O436" s="122">
        <f>TRUNC(SUM(L436:N436),2)</f>
        <v>0.35</v>
      </c>
    </row>
    <row r="437" spans="1:15" ht="45" x14ac:dyDescent="0.25">
      <c r="A437" s="90" t="s">
        <v>61</v>
      </c>
      <c r="B437" s="91" t="s">
        <v>1</v>
      </c>
      <c r="C437" s="91" t="s">
        <v>32</v>
      </c>
      <c r="D437" s="91" t="s">
        <v>2</v>
      </c>
      <c r="E437" s="91" t="s">
        <v>62</v>
      </c>
      <c r="F437" s="91" t="s">
        <v>63</v>
      </c>
      <c r="G437" s="91"/>
      <c r="H437" s="91"/>
      <c r="I437" s="91"/>
      <c r="J437" s="91"/>
      <c r="K437" s="91" t="s">
        <v>48</v>
      </c>
      <c r="L437" s="91" t="s">
        <v>13</v>
      </c>
      <c r="M437" s="91" t="s">
        <v>39</v>
      </c>
      <c r="N437" s="91" t="s">
        <v>11</v>
      </c>
      <c r="O437" s="91" t="s">
        <v>6</v>
      </c>
    </row>
    <row r="438" spans="1:15" ht="45" x14ac:dyDescent="0.25">
      <c r="A438" s="77" t="str">
        <f>IF(D438="","",VLOOKUP(D438,'CUSTOS SINAPI - MATERIAIS'!A:D,2,0))</f>
        <v xml:space="preserve">CABO DE COBRE, FLEXIVEL, CLASSE 4 OU 5, ISOLACAO EM PVC/A, ANTICHAMA BWF-B, COBERTURA PVC-ST1, ANTICHAMA BWF-B, 1 CONDUTOR, 0,6/1 KV, SECAO NOMINAL 2,5 MM2                                                                                                                                                                                                                                                                                                                                               </v>
      </c>
      <c r="B438" s="113" t="s">
        <v>1356</v>
      </c>
      <c r="C438" s="113" t="s">
        <v>64</v>
      </c>
      <c r="D438" s="113">
        <v>1022</v>
      </c>
      <c r="E438" s="92" t="str">
        <f>IF(D438="","",VLOOKUP(D438,'CUSTOS SINAPI - MATERIAIS'!A:D,3,0))</f>
        <v xml:space="preserve">M     </v>
      </c>
      <c r="F438" s="92" t="str">
        <f>IF(D438="","",VLOOKUP(D438,'CUSTOS SINAPI - MATERIAIS'!A:D,4,0))</f>
        <v>2,62</v>
      </c>
      <c r="G438" s="107"/>
      <c r="H438" s="93"/>
      <c r="I438" s="93"/>
      <c r="J438" s="93"/>
      <c r="K438" s="116" t="s">
        <v>25254</v>
      </c>
      <c r="L438" s="69">
        <f>IF(D438="","",TRUNC(F438*K438,2))</f>
        <v>3.25</v>
      </c>
      <c r="M438" s="116"/>
      <c r="N438" s="116"/>
      <c r="O438" s="69">
        <f>L438+M438+N438</f>
        <v>3.25</v>
      </c>
    </row>
    <row r="439" spans="1:15" ht="30" x14ac:dyDescent="0.25">
      <c r="A439" s="77" t="str">
        <f>IF(D439="","",VLOOKUP(D439,'CUSTOS SINAPI - MATERIAIS'!A:D,2,0))</f>
        <v xml:space="preserve">FITA ISOLANTE ADESIVA ANTICHAMA, USO ATE 750 V, EM ROLO DE 19 MM X 5 M                                                                                                                                                                                                                                                                                                                                                                                                                                    </v>
      </c>
      <c r="B439" s="113" t="s">
        <v>1356</v>
      </c>
      <c r="C439" s="113" t="s">
        <v>64</v>
      </c>
      <c r="D439" s="113">
        <v>21127</v>
      </c>
      <c r="E439" s="92" t="str">
        <f>IF(D439="","",VLOOKUP(D439,'CUSTOS SINAPI - MATERIAIS'!A:D,3,0))</f>
        <v xml:space="preserve">UN    </v>
      </c>
      <c r="F439" s="92" t="str">
        <f>IF(D439="","",VLOOKUP(D439,'CUSTOS SINAPI - MATERIAIS'!A:D,4,0))</f>
        <v>4,53</v>
      </c>
      <c r="G439" s="107"/>
      <c r="H439" s="93"/>
      <c r="I439" s="93"/>
      <c r="J439" s="93"/>
      <c r="K439" s="116" t="s">
        <v>25255</v>
      </c>
      <c r="L439" s="69">
        <f t="shared" ref="L439:L440" si="28">IF(D439="","",TRUNC(F439*K439,2))</f>
        <v>0.04</v>
      </c>
      <c r="M439" s="116"/>
      <c r="N439" s="116"/>
      <c r="O439" s="69">
        <f t="shared" ref="O439" si="29">L439+M439+N439</f>
        <v>0.04</v>
      </c>
    </row>
    <row r="440" spans="1:15" x14ac:dyDescent="0.25">
      <c r="A440" s="77"/>
      <c r="B440" s="113"/>
      <c r="C440" s="113"/>
      <c r="D440" s="113"/>
      <c r="E440" s="92"/>
      <c r="F440" s="92"/>
      <c r="G440" s="107"/>
      <c r="H440" s="93"/>
      <c r="I440" s="93"/>
      <c r="J440" s="93"/>
      <c r="K440" s="116"/>
      <c r="L440" s="69" t="str">
        <f t="shared" si="28"/>
        <v/>
      </c>
      <c r="M440" s="116"/>
      <c r="N440" s="116"/>
      <c r="O440" s="69"/>
    </row>
    <row r="441" spans="1:15" x14ac:dyDescent="0.25">
      <c r="A441" s="119"/>
      <c r="B441" s="120"/>
      <c r="C441" s="120"/>
      <c r="D441" s="120"/>
      <c r="E441" s="120"/>
      <c r="F441" s="120"/>
      <c r="G441" s="120"/>
      <c r="H441" s="120"/>
      <c r="I441" s="120"/>
      <c r="J441" s="120"/>
      <c r="K441" s="121" t="s">
        <v>65</v>
      </c>
      <c r="L441" s="122">
        <f>SUM(L438:L440)</f>
        <v>3.29</v>
      </c>
      <c r="M441" s="122">
        <f>SUM(M438:M440)</f>
        <v>0</v>
      </c>
      <c r="N441" s="122">
        <f>SUM(N438:N440)</f>
        <v>0</v>
      </c>
      <c r="O441" s="122">
        <f>TRUNC(SUM(L441:N441),2)</f>
        <v>3.29</v>
      </c>
    </row>
    <row r="442" spans="1:15" ht="45" x14ac:dyDescent="0.25">
      <c r="A442" s="90" t="s">
        <v>66</v>
      </c>
      <c r="B442" s="91" t="s">
        <v>1</v>
      </c>
      <c r="C442" s="91" t="s">
        <v>32</v>
      </c>
      <c r="D442" s="91" t="s">
        <v>2</v>
      </c>
      <c r="E442" s="91" t="s">
        <v>62</v>
      </c>
      <c r="F442" s="91" t="s">
        <v>63</v>
      </c>
      <c r="G442" s="91" t="s">
        <v>67</v>
      </c>
      <c r="H442" s="91" t="s">
        <v>68</v>
      </c>
      <c r="I442" s="91"/>
      <c r="J442" s="91"/>
      <c r="K442" s="91" t="s">
        <v>48</v>
      </c>
      <c r="L442" s="91" t="s">
        <v>13</v>
      </c>
      <c r="M442" s="91" t="s">
        <v>39</v>
      </c>
      <c r="N442" s="91" t="s">
        <v>11</v>
      </c>
      <c r="O442" s="91" t="s">
        <v>6</v>
      </c>
    </row>
    <row r="443" spans="1:15" x14ac:dyDescent="0.25">
      <c r="A443" s="77"/>
      <c r="B443" s="92"/>
      <c r="C443" s="113"/>
      <c r="D443" s="293"/>
      <c r="E443" s="92"/>
      <c r="F443" s="92"/>
      <c r="G443" s="92"/>
      <c r="H443" s="92"/>
      <c r="I443" s="116"/>
      <c r="J443" s="116"/>
      <c r="K443" s="294"/>
      <c r="L443" s="69" t="str">
        <f>IF(D443="","",TRUNC(F443*K443,2))</f>
        <v/>
      </c>
      <c r="M443" s="69" t="str">
        <f>IF(D443="","",TRUNC(G443*K443,2))</f>
        <v/>
      </c>
      <c r="N443" s="69" t="str">
        <f>IF(D443="","",TRUNC(H443*K443,2))</f>
        <v/>
      </c>
      <c r="O443" s="69" t="str">
        <f>IF(D443="","",L443+M443+N443)</f>
        <v/>
      </c>
    </row>
    <row r="444" spans="1:15" x14ac:dyDescent="0.25">
      <c r="A444" s="77"/>
      <c r="B444" s="92"/>
      <c r="C444" s="113"/>
      <c r="D444" s="293"/>
      <c r="E444" s="92"/>
      <c r="F444" s="92"/>
      <c r="G444" s="92"/>
      <c r="H444" s="92"/>
      <c r="I444" s="116"/>
      <c r="J444" s="116"/>
      <c r="K444" s="294"/>
      <c r="L444" s="69" t="str">
        <f t="shared" ref="L444" si="30">IF(D444="","",TRUNC(F444*K444,2))</f>
        <v/>
      </c>
      <c r="M444" s="69" t="str">
        <f t="shared" ref="M444" si="31">IF(D444="","",TRUNC(G444*K444,2))</f>
        <v/>
      </c>
      <c r="N444" s="69" t="str">
        <f t="shared" ref="N444" si="32">IF(D444="","",TRUNC(H444*K444,2))</f>
        <v/>
      </c>
      <c r="O444" s="69" t="str">
        <f t="shared" ref="O444" si="33">IF(D444="","",L444+M444+N444)</f>
        <v/>
      </c>
    </row>
    <row r="445" spans="1:15" x14ac:dyDescent="0.25">
      <c r="A445" s="119"/>
      <c r="B445" s="120"/>
      <c r="C445" s="120"/>
      <c r="D445" s="120"/>
      <c r="E445" s="120"/>
      <c r="F445" s="120"/>
      <c r="G445" s="120"/>
      <c r="H445" s="120"/>
      <c r="I445" s="120"/>
      <c r="J445" s="120"/>
      <c r="K445" s="121" t="s">
        <v>70</v>
      </c>
      <c r="L445" s="122">
        <f>SUM(L443:L444)</f>
        <v>0</v>
      </c>
      <c r="M445" s="122">
        <f>SUM(M443:M444)</f>
        <v>0</v>
      </c>
      <c r="N445" s="122">
        <f>SUM(N443:N444)</f>
        <v>0</v>
      </c>
      <c r="O445" s="122">
        <f>TRUNC(SUM(L445:N445),2)</f>
        <v>0</v>
      </c>
    </row>
    <row r="446" spans="1:15" x14ac:dyDescent="0.25">
      <c r="A446" s="90" t="s">
        <v>71</v>
      </c>
      <c r="B446" s="91" t="s">
        <v>1</v>
      </c>
      <c r="C446" s="91" t="s">
        <v>32</v>
      </c>
      <c r="D446" s="91" t="s">
        <v>2</v>
      </c>
      <c r="E446" s="91" t="s">
        <v>62</v>
      </c>
      <c r="F446" s="91" t="s">
        <v>72</v>
      </c>
      <c r="G446" s="91" t="s">
        <v>73</v>
      </c>
      <c r="H446" s="91"/>
      <c r="I446" s="91" t="s">
        <v>74</v>
      </c>
      <c r="J446" s="91"/>
      <c r="K446" s="91"/>
      <c r="L446" s="91" t="s">
        <v>75</v>
      </c>
      <c r="M446" s="91" t="s">
        <v>56</v>
      </c>
      <c r="N446" s="91" t="s">
        <v>48</v>
      </c>
      <c r="O446" s="91" t="s">
        <v>6</v>
      </c>
    </row>
    <row r="447" spans="1:15" x14ac:dyDescent="0.25">
      <c r="A447" s="90"/>
      <c r="B447" s="91"/>
      <c r="C447" s="91"/>
      <c r="D447" s="91"/>
      <c r="E447" s="91"/>
      <c r="F447" s="91"/>
      <c r="G447" s="91" t="s">
        <v>76</v>
      </c>
      <c r="H447" s="91" t="s">
        <v>77</v>
      </c>
      <c r="I447" s="91" t="s">
        <v>76</v>
      </c>
      <c r="J447" s="91"/>
      <c r="K447" s="91" t="s">
        <v>77</v>
      </c>
      <c r="L447" s="91" t="s">
        <v>76</v>
      </c>
      <c r="M447" s="91"/>
      <c r="N447" s="91"/>
      <c r="O447" s="91"/>
    </row>
    <row r="448" spans="1:15" x14ac:dyDescent="0.25">
      <c r="A448" s="151"/>
      <c r="B448" s="152"/>
      <c r="C448" s="152"/>
      <c r="D448" s="152"/>
      <c r="E448" s="152"/>
      <c r="F448" s="92"/>
      <c r="G448" s="107"/>
      <c r="H448" s="69"/>
      <c r="I448" s="107"/>
      <c r="J448" s="107"/>
      <c r="K448" s="69"/>
      <c r="L448" s="107"/>
      <c r="M448" s="69"/>
      <c r="N448" s="149"/>
      <c r="O448" s="150"/>
    </row>
    <row r="449" spans="1:16" x14ac:dyDescent="0.25">
      <c r="A449" s="77"/>
      <c r="B449" s="92"/>
      <c r="C449" s="92"/>
      <c r="D449" s="92"/>
      <c r="E449" s="92"/>
      <c r="F449" s="107"/>
      <c r="G449" s="107"/>
      <c r="H449" s="69"/>
      <c r="I449" s="116"/>
      <c r="J449" s="116"/>
      <c r="K449" s="69"/>
      <c r="L449" s="116"/>
      <c r="M449" s="116"/>
      <c r="N449" s="69"/>
      <c r="O449" s="69"/>
    </row>
    <row r="450" spans="1:16" x14ac:dyDescent="0.25">
      <c r="A450" s="119"/>
      <c r="B450" s="120"/>
      <c r="C450" s="120"/>
      <c r="D450" s="120"/>
      <c r="E450" s="120"/>
      <c r="F450" s="120"/>
      <c r="G450" s="120"/>
      <c r="H450" s="120"/>
      <c r="I450" s="120"/>
      <c r="J450" s="120"/>
      <c r="K450" s="121" t="s">
        <v>80</v>
      </c>
      <c r="L450" s="122"/>
      <c r="M450" s="122"/>
      <c r="N450" s="122">
        <f>O450</f>
        <v>0</v>
      </c>
      <c r="O450" s="122">
        <f>SUM(O448:O449)</f>
        <v>0</v>
      </c>
    </row>
    <row r="451" spans="1:16" ht="45" x14ac:dyDescent="0.25">
      <c r="A451" s="469" t="str">
        <f>E452</f>
        <v>CABO ELETRÔNICO CATEGORIA 5E, INSTALADO EM EDIFICAÇÃO RESIDENCIAL - FORNECIMENTO E INSTALAÇÃO. AF_11/2019</v>
      </c>
      <c r="B451" s="470"/>
      <c r="C451" s="470"/>
      <c r="D451" s="470"/>
      <c r="E451" s="470"/>
      <c r="F451" s="470"/>
      <c r="G451" s="470"/>
      <c r="H451" s="470"/>
      <c r="I451" s="470"/>
      <c r="J451" s="470"/>
      <c r="K451" s="471"/>
      <c r="L451" s="84" t="s">
        <v>26</v>
      </c>
      <c r="M451" s="84" t="s">
        <v>27</v>
      </c>
      <c r="N451" s="84" t="s">
        <v>28</v>
      </c>
      <c r="O451" s="85" t="s">
        <v>29</v>
      </c>
      <c r="P451" s="1" t="s">
        <v>25258</v>
      </c>
    </row>
    <row r="452" spans="1:16" x14ac:dyDescent="0.25">
      <c r="A452" s="84" t="s">
        <v>25264</v>
      </c>
      <c r="B452" s="84" t="s">
        <v>30</v>
      </c>
      <c r="C452" s="84" t="s">
        <v>740</v>
      </c>
      <c r="D452" s="86" t="s">
        <v>1356</v>
      </c>
      <c r="E452" s="87" t="s">
        <v>10590</v>
      </c>
      <c r="F452" s="87"/>
      <c r="G452" s="87"/>
      <c r="H452" s="87"/>
      <c r="I452" s="87"/>
      <c r="J452" s="87"/>
      <c r="K452" s="88"/>
      <c r="L452" s="89">
        <f>TRUNC(L466+L471+L475+L480,2)</f>
        <v>6.52</v>
      </c>
      <c r="M452" s="89">
        <f>TRUNC(M466+M471+M475+M480,2)</f>
        <v>0.14000000000000001</v>
      </c>
      <c r="N452" s="89">
        <f>TRUNC(N466+N471+N475+N480,2)</f>
        <v>0</v>
      </c>
      <c r="O452" s="89">
        <f>TRUNC(O466+O471+O475+O480,2)</f>
        <v>6.66</v>
      </c>
    </row>
    <row r="453" spans="1:16" ht="45" x14ac:dyDescent="0.25">
      <c r="A453" s="90" t="s">
        <v>31</v>
      </c>
      <c r="B453" s="91" t="s">
        <v>1</v>
      </c>
      <c r="C453" s="91" t="s">
        <v>32</v>
      </c>
      <c r="D453" s="91" t="s">
        <v>2</v>
      </c>
      <c r="E453" s="91" t="s">
        <v>33</v>
      </c>
      <c r="F453" s="91" t="s">
        <v>34</v>
      </c>
      <c r="G453" s="91" t="s">
        <v>35</v>
      </c>
      <c r="H453" s="91" t="s">
        <v>36</v>
      </c>
      <c r="I453" s="91" t="s">
        <v>37</v>
      </c>
      <c r="J453" s="91" t="s">
        <v>38</v>
      </c>
      <c r="K453" s="91"/>
      <c r="L453" s="91" t="s">
        <v>13</v>
      </c>
      <c r="M453" s="91" t="s">
        <v>39</v>
      </c>
      <c r="N453" s="91" t="s">
        <v>11</v>
      </c>
      <c r="O453" s="91" t="s">
        <v>40</v>
      </c>
    </row>
    <row r="454" spans="1:16" x14ac:dyDescent="0.25">
      <c r="A454" s="77"/>
      <c r="B454" s="113"/>
      <c r="C454" s="113"/>
      <c r="D454" s="113"/>
      <c r="E454" s="116"/>
      <c r="F454" s="117"/>
      <c r="G454" s="116"/>
      <c r="H454" s="69"/>
      <c r="I454" s="69"/>
      <c r="J454" s="69"/>
      <c r="K454" s="69"/>
      <c r="L454" s="69" t="str">
        <f>IF(D454="","",TRUNC(E454*F454*H454,2))</f>
        <v/>
      </c>
      <c r="M454" s="69" t="str">
        <f>IF(D454="","",TRUNC(E454*F454*I454+E454*G454*J454,2))</f>
        <v/>
      </c>
      <c r="N454" s="69"/>
      <c r="O454" s="69"/>
    </row>
    <row r="455" spans="1:16" x14ac:dyDescent="0.25">
      <c r="A455" s="119"/>
      <c r="B455" s="120"/>
      <c r="C455" s="120"/>
      <c r="D455" s="120"/>
      <c r="E455" s="120"/>
      <c r="F455" s="120"/>
      <c r="G455" s="120"/>
      <c r="H455" s="120"/>
      <c r="I455" s="120"/>
      <c r="J455" s="120"/>
      <c r="K455" s="121" t="s">
        <v>43</v>
      </c>
      <c r="L455" s="122">
        <f>SUM(L454:L454)</f>
        <v>0</v>
      </c>
      <c r="M455" s="122">
        <f>SUM(M454:M454)</f>
        <v>0</v>
      </c>
      <c r="N455" s="122">
        <f>SUM(N454:N454)</f>
        <v>0</v>
      </c>
      <c r="O455" s="122">
        <f>SUM(O454:O454)</f>
        <v>0</v>
      </c>
    </row>
    <row r="456" spans="1:16" ht="30" x14ac:dyDescent="0.25">
      <c r="A456" s="90" t="s">
        <v>44</v>
      </c>
      <c r="B456" s="91" t="s">
        <v>1</v>
      </c>
      <c r="C456" s="91" t="s">
        <v>32</v>
      </c>
      <c r="D456" s="91" t="s">
        <v>2</v>
      </c>
      <c r="E456" s="91" t="s">
        <v>45</v>
      </c>
      <c r="F456" s="91" t="s">
        <v>46</v>
      </c>
      <c r="G456" s="91" t="s">
        <v>47</v>
      </c>
      <c r="H456" s="91" t="s">
        <v>48</v>
      </c>
      <c r="I456" s="91"/>
      <c r="J456" s="91"/>
      <c r="K456" s="91"/>
      <c r="L456" s="91" t="s">
        <v>13</v>
      </c>
      <c r="M456" s="91" t="s">
        <v>39</v>
      </c>
      <c r="N456" s="91" t="s">
        <v>11</v>
      </c>
      <c r="O456" s="91" t="s">
        <v>40</v>
      </c>
    </row>
    <row r="457" spans="1:16" x14ac:dyDescent="0.25">
      <c r="A457" s="77" t="str">
        <f>IF(D457="","",VLOOKUP(D457,'CUSTOS DER - MÃO DE OBRA'!A:D,2,0))</f>
        <v>Servente</v>
      </c>
      <c r="B457" s="113" t="s">
        <v>41</v>
      </c>
      <c r="C457" s="113" t="s">
        <v>6652</v>
      </c>
      <c r="D457" s="113">
        <v>200130</v>
      </c>
      <c r="E457" s="69">
        <f>VLOOKUP(D457,'CUSTOS DER - MÃO DE OBRA'!A:D,3,0)</f>
        <v>1.48</v>
      </c>
      <c r="F457" s="123"/>
      <c r="G457" s="124">
        <f>VLOOKUP(D457,'CUSTOS DER - MÃO DE OBRA'!A:D,4,0)</f>
        <v>26.35</v>
      </c>
      <c r="H457" s="116" t="s">
        <v>25260</v>
      </c>
      <c r="I457" s="116"/>
      <c r="J457" s="116"/>
      <c r="K457" s="113"/>
      <c r="L457" s="113"/>
      <c r="M457" s="125">
        <f>IF(D457="","",TRUNC(H457*G457,2))</f>
        <v>0.44</v>
      </c>
      <c r="N457" s="113"/>
      <c r="O457" s="95">
        <f>IF(D457="","",L457+M457)</f>
        <v>0.44</v>
      </c>
    </row>
    <row r="458" spans="1:16" x14ac:dyDescent="0.25">
      <c r="A458" s="77" t="str">
        <f>IF(D458="","",VLOOKUP(D458,'CUSTOS DER - MÃO DE OBRA'!A:D,2,0))</f>
        <v>Eletricista</v>
      </c>
      <c r="B458" s="113" t="s">
        <v>41</v>
      </c>
      <c r="C458" s="113" t="s">
        <v>6652</v>
      </c>
      <c r="D458" s="113">
        <v>210150</v>
      </c>
      <c r="E458" s="69">
        <f>VLOOKUP(D458,'CUSTOS DER - MÃO DE OBRA'!A:D,3,0)</f>
        <v>2.02</v>
      </c>
      <c r="F458" s="123"/>
      <c r="G458" s="124">
        <f>VLOOKUP(D458,'CUSTOS DER - MÃO DE OBRA'!A:D,4,0)</f>
        <v>35.97</v>
      </c>
      <c r="H458" s="117" t="s">
        <v>25260</v>
      </c>
      <c r="I458" s="69"/>
      <c r="J458" s="69"/>
      <c r="K458" s="69"/>
      <c r="L458" s="113"/>
      <c r="M458" s="125">
        <f>IF(D458="","",TRUNC(H458*G458,2))</f>
        <v>0.6</v>
      </c>
      <c r="N458" s="113"/>
      <c r="O458" s="95">
        <f>IF(D458="","",L458+M458)</f>
        <v>0.6</v>
      </c>
    </row>
    <row r="459" spans="1:16" x14ac:dyDescent="0.25">
      <c r="A459" s="127"/>
      <c r="B459" s="128"/>
      <c r="C459" s="128"/>
      <c r="D459" s="128"/>
      <c r="E459" s="128"/>
      <c r="F459" s="128"/>
      <c r="G459" s="128"/>
      <c r="H459" s="128"/>
      <c r="I459" s="128"/>
      <c r="J459" s="128"/>
      <c r="K459" s="121" t="s">
        <v>50</v>
      </c>
      <c r="L459" s="122">
        <f>SUM(L457:L458)</f>
        <v>0</v>
      </c>
      <c r="M459" s="122">
        <f>SUM(M457:M458)</f>
        <v>1.04</v>
      </c>
      <c r="N459" s="122">
        <f>SUM(N457:N458)</f>
        <v>0</v>
      </c>
      <c r="O459" s="122">
        <f>SUM(O457:O458)</f>
        <v>1.04</v>
      </c>
    </row>
    <row r="460" spans="1:16" x14ac:dyDescent="0.25">
      <c r="A460" s="90" t="s">
        <v>51</v>
      </c>
      <c r="B460" s="91" t="s">
        <v>1</v>
      </c>
      <c r="C460" s="91" t="s">
        <v>32</v>
      </c>
      <c r="D460" s="91" t="s">
        <v>2</v>
      </c>
      <c r="E460" s="91" t="s">
        <v>52</v>
      </c>
      <c r="F460" s="91" t="s">
        <v>53</v>
      </c>
      <c r="G460" s="91" t="s">
        <v>54</v>
      </c>
      <c r="H460" s="91" t="s">
        <v>55</v>
      </c>
      <c r="I460" s="91"/>
      <c r="J460" s="91"/>
      <c r="K460" s="91"/>
      <c r="L460" s="91"/>
      <c r="M460" s="91"/>
      <c r="N460" s="91"/>
      <c r="O460" s="91" t="s">
        <v>56</v>
      </c>
    </row>
    <row r="461" spans="1:16" x14ac:dyDescent="0.25">
      <c r="A461" s="77"/>
      <c r="B461" s="113"/>
      <c r="C461" s="113"/>
      <c r="D461" s="113"/>
      <c r="E461" s="123"/>
      <c r="F461" s="117"/>
      <c r="G461" s="116"/>
      <c r="H461" s="69"/>
      <c r="I461" s="69"/>
      <c r="J461" s="69"/>
      <c r="K461" s="69"/>
      <c r="L461" s="113"/>
      <c r="M461" s="118">
        <f>TRUNC(E461*O459,2)</f>
        <v>0</v>
      </c>
      <c r="N461" s="113"/>
      <c r="O461" s="69">
        <f>L461+M461</f>
        <v>0</v>
      </c>
    </row>
    <row r="462" spans="1:16" x14ac:dyDescent="0.25">
      <c r="A462" s="77"/>
      <c r="B462" s="113"/>
      <c r="C462" s="113"/>
      <c r="D462" s="113"/>
      <c r="E462" s="116"/>
      <c r="F462" s="117"/>
      <c r="G462" s="116"/>
      <c r="H462" s="69"/>
      <c r="I462" s="69"/>
      <c r="J462" s="69"/>
      <c r="K462" s="69"/>
      <c r="L462" s="113"/>
      <c r="M462" s="113"/>
      <c r="N462" s="113"/>
      <c r="O462" s="69">
        <f>L462+M462</f>
        <v>0</v>
      </c>
    </row>
    <row r="463" spans="1:16" x14ac:dyDescent="0.25">
      <c r="A463" s="127"/>
      <c r="B463" s="128"/>
      <c r="C463" s="128"/>
      <c r="D463" s="128"/>
      <c r="E463" s="128"/>
      <c r="F463" s="128"/>
      <c r="G463" s="128"/>
      <c r="H463" s="128"/>
      <c r="I463" s="128"/>
      <c r="J463" s="128"/>
      <c r="K463" s="121" t="s">
        <v>57</v>
      </c>
      <c r="L463" s="122">
        <f>SUM(L461:L462)</f>
        <v>0</v>
      </c>
      <c r="M463" s="122">
        <f>SUM(M461:M462)</f>
        <v>0</v>
      </c>
      <c r="N463" s="122">
        <f>SUM(N461:N462)</f>
        <v>0</v>
      </c>
      <c r="O463" s="122">
        <f>SUM(O461:O462)</f>
        <v>0</v>
      </c>
    </row>
    <row r="464" spans="1:16" x14ac:dyDescent="0.25">
      <c r="A464" s="127" t="s">
        <v>58</v>
      </c>
      <c r="B464" s="129"/>
      <c r="C464" s="129"/>
      <c r="D464" s="129"/>
      <c r="E464" s="129"/>
      <c r="F464" s="129"/>
      <c r="G464" s="129"/>
      <c r="H464" s="129"/>
      <c r="I464" s="129"/>
      <c r="J464" s="129"/>
      <c r="K464" s="129"/>
      <c r="L464" s="122">
        <f>L455+L459+L463</f>
        <v>0</v>
      </c>
      <c r="M464" s="122">
        <f>M455+M459+M463</f>
        <v>1.04</v>
      </c>
      <c r="N464" s="122">
        <f>N455+N459+N463</f>
        <v>0</v>
      </c>
      <c r="O464" s="122">
        <f>O455+O459+O463</f>
        <v>1.04</v>
      </c>
    </row>
    <row r="465" spans="1:15" x14ac:dyDescent="0.25">
      <c r="A465" s="127" t="s">
        <v>59</v>
      </c>
      <c r="B465" s="129"/>
      <c r="C465" s="129"/>
      <c r="D465" s="129"/>
      <c r="E465" s="129"/>
      <c r="F465" s="129"/>
      <c r="G465" s="129"/>
      <c r="H465" s="129"/>
      <c r="I465" s="129"/>
      <c r="J465" s="129"/>
      <c r="K465" s="129"/>
      <c r="L465" s="129"/>
      <c r="M465" s="129"/>
      <c r="N465" s="129"/>
      <c r="O465" s="130">
        <v>7</v>
      </c>
    </row>
    <row r="466" spans="1:15" x14ac:dyDescent="0.25">
      <c r="A466" s="127" t="s">
        <v>60</v>
      </c>
      <c r="B466" s="120"/>
      <c r="C466" s="120"/>
      <c r="D466" s="120"/>
      <c r="E466" s="120"/>
      <c r="F466" s="120"/>
      <c r="G466" s="120"/>
      <c r="H466" s="120"/>
      <c r="I466" s="120"/>
      <c r="J466" s="120"/>
      <c r="K466" s="120"/>
      <c r="L466" s="122">
        <f>L464/O465</f>
        <v>0</v>
      </c>
      <c r="M466" s="122">
        <f>M464/O465</f>
        <v>0.14857142857142858</v>
      </c>
      <c r="N466" s="122">
        <f>N464/O465</f>
        <v>0</v>
      </c>
      <c r="O466" s="122">
        <f>TRUNC(SUM(L466:N466),2)</f>
        <v>0.14000000000000001</v>
      </c>
    </row>
    <row r="467" spans="1:15" ht="45" x14ac:dyDescent="0.25">
      <c r="A467" s="90" t="s">
        <v>61</v>
      </c>
      <c r="B467" s="91" t="s">
        <v>1</v>
      </c>
      <c r="C467" s="91" t="s">
        <v>32</v>
      </c>
      <c r="D467" s="91" t="s">
        <v>2</v>
      </c>
      <c r="E467" s="91" t="s">
        <v>62</v>
      </c>
      <c r="F467" s="91" t="s">
        <v>63</v>
      </c>
      <c r="G467" s="91"/>
      <c r="H467" s="91"/>
      <c r="I467" s="91"/>
      <c r="J467" s="91"/>
      <c r="K467" s="91" t="s">
        <v>48</v>
      </c>
      <c r="L467" s="91" t="s">
        <v>13</v>
      </c>
      <c r="M467" s="91" t="s">
        <v>39</v>
      </c>
      <c r="N467" s="91" t="s">
        <v>11</v>
      </c>
      <c r="O467" s="91" t="s">
        <v>6</v>
      </c>
    </row>
    <row r="468" spans="1:15" ht="30" x14ac:dyDescent="0.25">
      <c r="A468" s="77" t="str">
        <f>IF(D468="","",VLOOKUP(D468,'CUSTOS SINAPI - MATERIAIS'!A:D,2,0))</f>
        <v xml:space="preserve">CABO DE REDE, PAR TRANCADO U/UTP, 4 PARES, CATEGORIA 5E (CAT 5E), ISOLAMENTO PVC (LSZH)                                                                                                                                                                                                                                                                                                                                                                                                                   </v>
      </c>
      <c r="B468" s="113" t="s">
        <v>1356</v>
      </c>
      <c r="C468" s="113" t="s">
        <v>64</v>
      </c>
      <c r="D468" s="113">
        <v>39598</v>
      </c>
      <c r="E468" s="92" t="str">
        <f>IF(D468="","",VLOOKUP(D468,'CUSTOS SINAPI - MATERIAIS'!A:D,3,0))</f>
        <v xml:space="preserve">M     </v>
      </c>
      <c r="F468" s="92" t="str">
        <f>IF(D468="","",VLOOKUP(D468,'CUSTOS SINAPI - MATERIAIS'!A:D,4,0))</f>
        <v>6,21</v>
      </c>
      <c r="G468" s="107"/>
      <c r="H468" s="93"/>
      <c r="I468" s="93"/>
      <c r="J468" s="93"/>
      <c r="K468" s="116">
        <v>1.05</v>
      </c>
      <c r="L468" s="69">
        <f>IF(D468="","",TRUNC(F468*K468,2))</f>
        <v>6.52</v>
      </c>
      <c r="M468" s="116"/>
      <c r="N468" s="116"/>
      <c r="O468" s="69">
        <f>L468+M468+N468</f>
        <v>6.52</v>
      </c>
    </row>
    <row r="469" spans="1:15" x14ac:dyDescent="0.25">
      <c r="A469" s="77"/>
      <c r="B469" s="113"/>
      <c r="C469" s="113"/>
      <c r="D469" s="113"/>
      <c r="E469" s="92"/>
      <c r="F469" s="92"/>
      <c r="G469" s="107"/>
      <c r="H469" s="93"/>
      <c r="I469" s="93"/>
      <c r="J469" s="93"/>
      <c r="K469" s="116"/>
      <c r="L469" s="69"/>
      <c r="M469" s="116"/>
      <c r="N469" s="116"/>
      <c r="O469" s="69"/>
    </row>
    <row r="470" spans="1:15" x14ac:dyDescent="0.25">
      <c r="A470" s="77"/>
      <c r="B470" s="113"/>
      <c r="C470" s="113"/>
      <c r="D470" s="113"/>
      <c r="E470" s="92"/>
      <c r="F470" s="92"/>
      <c r="G470" s="107"/>
      <c r="H470" s="93"/>
      <c r="I470" s="93"/>
      <c r="J470" s="93"/>
      <c r="K470" s="116"/>
      <c r="L470" s="69" t="str">
        <f t="shared" ref="L470" si="34">IF(D470="","",TRUNC(F470*K470,2))</f>
        <v/>
      </c>
      <c r="M470" s="116"/>
      <c r="N470" s="116"/>
      <c r="O470" s="69"/>
    </row>
    <row r="471" spans="1:15" x14ac:dyDescent="0.25">
      <c r="A471" s="119"/>
      <c r="B471" s="120"/>
      <c r="C471" s="120"/>
      <c r="D471" s="120"/>
      <c r="E471" s="120"/>
      <c r="F471" s="120"/>
      <c r="G471" s="120"/>
      <c r="H471" s="120"/>
      <c r="I471" s="120"/>
      <c r="J471" s="120"/>
      <c r="K471" s="121" t="s">
        <v>65</v>
      </c>
      <c r="L471" s="122">
        <f>SUM(L468:L470)</f>
        <v>6.52</v>
      </c>
      <c r="M471" s="122">
        <f>SUM(M468:M470)</f>
        <v>0</v>
      </c>
      <c r="N471" s="122">
        <f>SUM(N468:N470)</f>
        <v>0</v>
      </c>
      <c r="O471" s="122">
        <f>TRUNC(SUM(L471:N471),2)</f>
        <v>6.52</v>
      </c>
    </row>
    <row r="472" spans="1:15" ht="45" x14ac:dyDescent="0.25">
      <c r="A472" s="90" t="s">
        <v>66</v>
      </c>
      <c r="B472" s="91" t="s">
        <v>1</v>
      </c>
      <c r="C472" s="91" t="s">
        <v>32</v>
      </c>
      <c r="D472" s="91" t="s">
        <v>2</v>
      </c>
      <c r="E472" s="91" t="s">
        <v>62</v>
      </c>
      <c r="F472" s="91" t="s">
        <v>63</v>
      </c>
      <c r="G472" s="91" t="s">
        <v>67</v>
      </c>
      <c r="H472" s="91" t="s">
        <v>68</v>
      </c>
      <c r="I472" s="91"/>
      <c r="J472" s="91"/>
      <c r="K472" s="91" t="s">
        <v>48</v>
      </c>
      <c r="L472" s="91" t="s">
        <v>13</v>
      </c>
      <c r="M472" s="91" t="s">
        <v>39</v>
      </c>
      <c r="N472" s="91" t="s">
        <v>11</v>
      </c>
      <c r="O472" s="91" t="s">
        <v>6</v>
      </c>
    </row>
    <row r="473" spans="1:15" x14ac:dyDescent="0.25">
      <c r="A473" s="77"/>
      <c r="B473" s="92"/>
      <c r="C473" s="113"/>
      <c r="D473" s="293"/>
      <c r="E473" s="92"/>
      <c r="F473" s="92"/>
      <c r="G473" s="92"/>
      <c r="H473" s="92"/>
      <c r="I473" s="116"/>
      <c r="J473" s="116"/>
      <c r="K473" s="294"/>
      <c r="L473" s="69" t="str">
        <f>IF(D473="","",TRUNC(F473*K473,2))</f>
        <v/>
      </c>
      <c r="M473" s="69" t="str">
        <f>IF(D473="","",TRUNC(G473*K473,2))</f>
        <v/>
      </c>
      <c r="N473" s="69" t="str">
        <f>IF(D473="","",TRUNC(H473*K473,2))</f>
        <v/>
      </c>
      <c r="O473" s="69" t="str">
        <f>IF(D473="","",L473+M473+N473)</f>
        <v/>
      </c>
    </row>
    <row r="474" spans="1:15" x14ac:dyDescent="0.25">
      <c r="A474" s="77"/>
      <c r="B474" s="92"/>
      <c r="C474" s="113"/>
      <c r="D474" s="293"/>
      <c r="E474" s="92"/>
      <c r="F474" s="92"/>
      <c r="G474" s="92"/>
      <c r="H474" s="92"/>
      <c r="I474" s="116"/>
      <c r="J474" s="116"/>
      <c r="K474" s="294"/>
      <c r="L474" s="69" t="str">
        <f t="shared" ref="L474" si="35">IF(D474="","",TRUNC(F474*K474,2))</f>
        <v/>
      </c>
      <c r="M474" s="69" t="str">
        <f t="shared" ref="M474" si="36">IF(D474="","",TRUNC(G474*K474,2))</f>
        <v/>
      </c>
      <c r="N474" s="69" t="str">
        <f t="shared" ref="N474" si="37">IF(D474="","",TRUNC(H474*K474,2))</f>
        <v/>
      </c>
      <c r="O474" s="69" t="str">
        <f t="shared" ref="O474" si="38">IF(D474="","",L474+M474+N474)</f>
        <v/>
      </c>
    </row>
    <row r="475" spans="1:15" x14ac:dyDescent="0.25">
      <c r="A475" s="119"/>
      <c r="B475" s="120"/>
      <c r="C475" s="120"/>
      <c r="D475" s="120"/>
      <c r="E475" s="120"/>
      <c r="F475" s="120"/>
      <c r="G475" s="120"/>
      <c r="H475" s="120"/>
      <c r="I475" s="120"/>
      <c r="J475" s="120"/>
      <c r="K475" s="121" t="s">
        <v>70</v>
      </c>
      <c r="L475" s="122">
        <f>SUM(L473:L474)</f>
        <v>0</v>
      </c>
      <c r="M475" s="122">
        <f>SUM(M473:M474)</f>
        <v>0</v>
      </c>
      <c r="N475" s="122">
        <f>SUM(N473:N474)</f>
        <v>0</v>
      </c>
      <c r="O475" s="122">
        <f>TRUNC(SUM(L475:N475),2)</f>
        <v>0</v>
      </c>
    </row>
    <row r="476" spans="1:15" x14ac:dyDescent="0.25">
      <c r="A476" s="90" t="s">
        <v>71</v>
      </c>
      <c r="B476" s="91" t="s">
        <v>1</v>
      </c>
      <c r="C476" s="91" t="s">
        <v>32</v>
      </c>
      <c r="D476" s="91" t="s">
        <v>2</v>
      </c>
      <c r="E476" s="91" t="s">
        <v>62</v>
      </c>
      <c r="F476" s="91" t="s">
        <v>72</v>
      </c>
      <c r="G476" s="91" t="s">
        <v>73</v>
      </c>
      <c r="H476" s="91"/>
      <c r="I476" s="91" t="s">
        <v>74</v>
      </c>
      <c r="J476" s="91"/>
      <c r="K476" s="91"/>
      <c r="L476" s="91" t="s">
        <v>75</v>
      </c>
      <c r="M476" s="91" t="s">
        <v>56</v>
      </c>
      <c r="N476" s="91" t="s">
        <v>48</v>
      </c>
      <c r="O476" s="91" t="s">
        <v>6</v>
      </c>
    </row>
    <row r="477" spans="1:15" x14ac:dyDescent="0.25">
      <c r="A477" s="90"/>
      <c r="B477" s="91"/>
      <c r="C477" s="91"/>
      <c r="D477" s="91"/>
      <c r="E477" s="91"/>
      <c r="F477" s="91"/>
      <c r="G477" s="91" t="s">
        <v>76</v>
      </c>
      <c r="H477" s="91" t="s">
        <v>77</v>
      </c>
      <c r="I477" s="91" t="s">
        <v>76</v>
      </c>
      <c r="J477" s="91"/>
      <c r="K477" s="91" t="s">
        <v>77</v>
      </c>
      <c r="L477" s="91" t="s">
        <v>76</v>
      </c>
      <c r="M477" s="91"/>
      <c r="N477" s="91"/>
      <c r="O477" s="91"/>
    </row>
    <row r="478" spans="1:15" x14ac:dyDescent="0.25">
      <c r="A478" s="151"/>
      <c r="B478" s="152"/>
      <c r="C478" s="152"/>
      <c r="D478" s="152"/>
      <c r="E478" s="152"/>
      <c r="F478" s="92"/>
      <c r="G478" s="107"/>
      <c r="H478" s="69"/>
      <c r="I478" s="107"/>
      <c r="J478" s="107"/>
      <c r="K478" s="69"/>
      <c r="L478" s="107"/>
      <c r="M478" s="69"/>
      <c r="N478" s="149"/>
      <c r="O478" s="150"/>
    </row>
    <row r="479" spans="1:15" x14ac:dyDescent="0.25">
      <c r="A479" s="77"/>
      <c r="B479" s="92"/>
      <c r="C479" s="92"/>
      <c r="D479" s="92"/>
      <c r="E479" s="92"/>
      <c r="F479" s="107"/>
      <c r="G479" s="107"/>
      <c r="H479" s="69"/>
      <c r="I479" s="116"/>
      <c r="J479" s="116"/>
      <c r="K479" s="69"/>
      <c r="L479" s="116"/>
      <c r="M479" s="116"/>
      <c r="N479" s="69"/>
      <c r="O479" s="69"/>
    </row>
    <row r="480" spans="1:15" x14ac:dyDescent="0.25">
      <c r="A480" s="119"/>
      <c r="B480" s="120"/>
      <c r="C480" s="120"/>
      <c r="D480" s="120"/>
      <c r="E480" s="120"/>
      <c r="F480" s="120"/>
      <c r="G480" s="120"/>
      <c r="H480" s="120"/>
      <c r="I480" s="120"/>
      <c r="J480" s="120"/>
      <c r="K480" s="121" t="s">
        <v>80</v>
      </c>
      <c r="L480" s="122"/>
      <c r="M480" s="122"/>
      <c r="N480" s="122">
        <f>O480</f>
        <v>0</v>
      </c>
      <c r="O480" s="122">
        <f>SUM(O478:O479)</f>
        <v>0</v>
      </c>
    </row>
    <row r="481" spans="1:16" ht="45" x14ac:dyDescent="0.25">
      <c r="A481" s="469" t="str">
        <f>E482</f>
        <v>TAPUME COM TELHA METÁLICA. AF_05/2018</v>
      </c>
      <c r="B481" s="470"/>
      <c r="C481" s="470"/>
      <c r="D481" s="470"/>
      <c r="E481" s="470"/>
      <c r="F481" s="470"/>
      <c r="G481" s="470"/>
      <c r="H481" s="470"/>
      <c r="I481" s="470"/>
      <c r="J481" s="470"/>
      <c r="K481" s="471"/>
      <c r="L481" s="84" t="s">
        <v>26</v>
      </c>
      <c r="M481" s="84" t="s">
        <v>27</v>
      </c>
      <c r="N481" s="84" t="s">
        <v>28</v>
      </c>
      <c r="O481" s="85" t="s">
        <v>29</v>
      </c>
    </row>
    <row r="482" spans="1:16" x14ac:dyDescent="0.25">
      <c r="A482" s="84" t="s">
        <v>25277</v>
      </c>
      <c r="B482" s="84" t="s">
        <v>30</v>
      </c>
      <c r="C482" s="84" t="s">
        <v>6676</v>
      </c>
      <c r="D482" s="86" t="s">
        <v>1356</v>
      </c>
      <c r="E482" s="87" t="s">
        <v>25276</v>
      </c>
      <c r="F482" s="87"/>
      <c r="G482" s="87"/>
      <c r="H482" s="87"/>
      <c r="I482" s="87"/>
      <c r="J482" s="87"/>
      <c r="K482" s="88"/>
      <c r="L482" s="89">
        <f>TRUNC(L496+L503+L507+L512,2)</f>
        <v>48.57</v>
      </c>
      <c r="M482" s="89">
        <f>TRUNC(M496+M503+M507+M512,2)</f>
        <v>41.44</v>
      </c>
      <c r="N482" s="89">
        <f>TRUNC(N496+N503+N507+N512,2)</f>
        <v>0</v>
      </c>
      <c r="O482" s="89">
        <f>TRUNC(O496+O503+O507+O512,2)</f>
        <v>90.01</v>
      </c>
      <c r="P482" s="1" t="s">
        <v>25278</v>
      </c>
    </row>
    <row r="483" spans="1:16" ht="45" x14ac:dyDescent="0.25">
      <c r="A483" s="90" t="s">
        <v>31</v>
      </c>
      <c r="B483" s="91" t="s">
        <v>1</v>
      </c>
      <c r="C483" s="91" t="s">
        <v>32</v>
      </c>
      <c r="D483" s="91" t="s">
        <v>2</v>
      </c>
      <c r="E483" s="91" t="s">
        <v>33</v>
      </c>
      <c r="F483" s="91" t="s">
        <v>34</v>
      </c>
      <c r="G483" s="91" t="s">
        <v>35</v>
      </c>
      <c r="H483" s="91" t="s">
        <v>36</v>
      </c>
      <c r="I483" s="91" t="s">
        <v>37</v>
      </c>
      <c r="J483" s="91" t="s">
        <v>38</v>
      </c>
      <c r="K483" s="91"/>
      <c r="L483" s="91" t="s">
        <v>13</v>
      </c>
      <c r="M483" s="91" t="s">
        <v>39</v>
      </c>
      <c r="N483" s="91" t="s">
        <v>11</v>
      </c>
      <c r="O483" s="91" t="s">
        <v>40</v>
      </c>
    </row>
    <row r="484" spans="1:16" x14ac:dyDescent="0.25">
      <c r="A484" s="77" t="str">
        <f>VLOOKUP(D484,'CUSTOS DNIT - EQUIPAMENTOS'!A:K,2,0)</f>
        <v>Serra circular com bancada - D = 30 cm - 4 kW</v>
      </c>
      <c r="B484" s="113" t="s">
        <v>24</v>
      </c>
      <c r="C484" s="113" t="s">
        <v>42</v>
      </c>
      <c r="D484" s="113" t="s">
        <v>24425</v>
      </c>
      <c r="E484" s="116">
        <v>1</v>
      </c>
      <c r="F484" s="117">
        <v>6.6E-3</v>
      </c>
      <c r="G484" s="116">
        <v>2.64E-2</v>
      </c>
      <c r="H484" s="69">
        <f>VLOOKUP(D484,'CUSTOS DNIT - EQUIPAMENTOS'!A:K,8,FALSE)</f>
        <v>0</v>
      </c>
      <c r="I484" s="69">
        <f>VLOOKUP(D484,'CUSTOS DNIT - EQUIPAMENTOS'!A:K,10,FALSE)-H484</f>
        <v>31.8721</v>
      </c>
      <c r="J484" s="69">
        <f>VLOOKUP(D484,'CUSTOS DNIT - EQUIPAMENTOS'!A:K,11,FALSE)</f>
        <v>31.531099999999999</v>
      </c>
      <c r="K484" s="69"/>
      <c r="L484" s="69">
        <f>IF(D484="","",TRUNC(E484*F484*H484,2))</f>
        <v>0</v>
      </c>
      <c r="M484" s="69">
        <f>IF(D484="","",TRUNC(E484*F484*I484+E484*G484*J484,2))</f>
        <v>1.04</v>
      </c>
      <c r="N484" s="69"/>
      <c r="O484" s="69">
        <f>IF(D484="","",L484+M484)</f>
        <v>1.04</v>
      </c>
    </row>
    <row r="485" spans="1:16" x14ac:dyDescent="0.25">
      <c r="A485" s="119"/>
      <c r="B485" s="120"/>
      <c r="C485" s="120"/>
      <c r="D485" s="120"/>
      <c r="E485" s="120"/>
      <c r="F485" s="120"/>
      <c r="G485" s="120"/>
      <c r="H485" s="120"/>
      <c r="I485" s="120"/>
      <c r="J485" s="120"/>
      <c r="K485" s="121" t="s">
        <v>43</v>
      </c>
      <c r="L485" s="122">
        <f>SUM(L484:L484)</f>
        <v>0</v>
      </c>
      <c r="M485" s="122">
        <f>SUM(M484:M484)</f>
        <v>1.04</v>
      </c>
      <c r="N485" s="122">
        <f>SUM(N484:N484)</f>
        <v>0</v>
      </c>
      <c r="O485" s="122">
        <f>SUM(O484:O484)</f>
        <v>1.04</v>
      </c>
    </row>
    <row r="486" spans="1:16" ht="30" x14ac:dyDescent="0.25">
      <c r="A486" s="90" t="s">
        <v>44</v>
      </c>
      <c r="B486" s="91" t="s">
        <v>1</v>
      </c>
      <c r="C486" s="91" t="s">
        <v>32</v>
      </c>
      <c r="D486" s="91" t="s">
        <v>2</v>
      </c>
      <c r="E486" s="91" t="s">
        <v>45</v>
      </c>
      <c r="F486" s="91" t="s">
        <v>46</v>
      </c>
      <c r="G486" s="91" t="s">
        <v>47</v>
      </c>
      <c r="H486" s="91" t="s">
        <v>48</v>
      </c>
      <c r="I486" s="91"/>
      <c r="J486" s="91"/>
      <c r="K486" s="91"/>
      <c r="L486" s="91" t="s">
        <v>13</v>
      </c>
      <c r="M486" s="91" t="s">
        <v>39</v>
      </c>
      <c r="N486" s="91" t="s">
        <v>11</v>
      </c>
      <c r="O486" s="91" t="s">
        <v>40</v>
      </c>
    </row>
    <row r="487" spans="1:16" x14ac:dyDescent="0.25">
      <c r="A487" s="77" t="str">
        <f>IF(D487="","",VLOOKUP(D487,'CUSTOS DER - MÃO DE OBRA'!A:D,2,0))</f>
        <v>Servente</v>
      </c>
      <c r="B487" s="113" t="s">
        <v>41</v>
      </c>
      <c r="C487" s="113" t="s">
        <v>6652</v>
      </c>
      <c r="D487" s="113">
        <v>200130</v>
      </c>
      <c r="E487" s="69">
        <f>VLOOKUP(D487,'CUSTOS DER - MÃO DE OBRA'!A:D,3,0)</f>
        <v>1.48</v>
      </c>
      <c r="F487" s="123"/>
      <c r="G487" s="124">
        <f>VLOOKUP(D487,'CUSTOS DER - MÃO DE OBRA'!A:D,4,0)</f>
        <v>26.35</v>
      </c>
      <c r="H487" s="116">
        <v>0.49199999999999999</v>
      </c>
      <c r="I487" s="116"/>
      <c r="J487" s="116"/>
      <c r="K487" s="113"/>
      <c r="L487" s="113"/>
      <c r="M487" s="125">
        <f>IF(D487="","",TRUNC(H487*G487,2))</f>
        <v>12.96</v>
      </c>
      <c r="N487" s="113"/>
      <c r="O487" s="95">
        <f>IF(D487="","",L487+M487)</f>
        <v>12.96</v>
      </c>
    </row>
    <row r="488" spans="1:16" x14ac:dyDescent="0.25">
      <c r="A488" s="77" t="str">
        <f>IF(D488="","",VLOOKUP(D488,'CUSTOS DER - MÃO DE OBRA'!A:D,2,0))</f>
        <v>Carpinteiro</v>
      </c>
      <c r="B488" s="113" t="s">
        <v>41</v>
      </c>
      <c r="C488" s="113" t="s">
        <v>6652</v>
      </c>
      <c r="D488" s="113">
        <v>200240</v>
      </c>
      <c r="E488" s="69">
        <f>VLOOKUP(D488,'CUSTOS DER - MÃO DE OBRA'!A:D,3,0)</f>
        <v>2.02</v>
      </c>
      <c r="F488" s="123"/>
      <c r="G488" s="124">
        <f>VLOOKUP(D488,'CUSTOS DER - MÃO DE OBRA'!A:D,4,0)</f>
        <v>35.97</v>
      </c>
      <c r="H488" s="117">
        <v>0.73499999999999999</v>
      </c>
      <c r="I488" s="69"/>
      <c r="J488" s="69"/>
      <c r="K488" s="69"/>
      <c r="L488" s="113"/>
      <c r="M488" s="125">
        <f>IF(D488="","",TRUNC(H488*G488,2))</f>
        <v>26.43</v>
      </c>
      <c r="N488" s="113"/>
      <c r="O488" s="95">
        <f>IF(D488="","",L488+M488)</f>
        <v>26.43</v>
      </c>
    </row>
    <row r="489" spans="1:16" x14ac:dyDescent="0.25">
      <c r="A489" s="127"/>
      <c r="B489" s="128"/>
      <c r="C489" s="128"/>
      <c r="D489" s="128"/>
      <c r="E489" s="128"/>
      <c r="F489" s="128"/>
      <c r="G489" s="128"/>
      <c r="H489" s="128"/>
      <c r="I489" s="128"/>
      <c r="J489" s="128"/>
      <c r="K489" s="121" t="s">
        <v>50</v>
      </c>
      <c r="L489" s="122">
        <f>SUM(L487:L488)</f>
        <v>0</v>
      </c>
      <c r="M489" s="122">
        <f>SUM(M487:M488)</f>
        <v>39.39</v>
      </c>
      <c r="N489" s="122">
        <f>SUM(N487:N488)</f>
        <v>0</v>
      </c>
      <c r="O489" s="122">
        <f>SUM(O487:O488)</f>
        <v>39.39</v>
      </c>
    </row>
    <row r="490" spans="1:16" x14ac:dyDescent="0.25">
      <c r="A490" s="90" t="s">
        <v>51</v>
      </c>
      <c r="B490" s="91" t="s">
        <v>1</v>
      </c>
      <c r="C490" s="91" t="s">
        <v>32</v>
      </c>
      <c r="D490" s="91" t="s">
        <v>2</v>
      </c>
      <c r="E490" s="91" t="s">
        <v>52</v>
      </c>
      <c r="F490" s="91" t="s">
        <v>53</v>
      </c>
      <c r="G490" s="91" t="s">
        <v>54</v>
      </c>
      <c r="H490" s="91" t="s">
        <v>55</v>
      </c>
      <c r="I490" s="91"/>
      <c r="J490" s="91"/>
      <c r="K490" s="91"/>
      <c r="L490" s="91"/>
      <c r="M490" s="91"/>
      <c r="N490" s="91"/>
      <c r="O490" s="91" t="s">
        <v>56</v>
      </c>
    </row>
    <row r="491" spans="1:16" x14ac:dyDescent="0.25">
      <c r="A491" s="77"/>
      <c r="B491" s="113"/>
      <c r="C491" s="113"/>
      <c r="D491" s="113"/>
      <c r="E491" s="123"/>
      <c r="F491" s="117"/>
      <c r="G491" s="116"/>
      <c r="H491" s="69"/>
      <c r="I491" s="69"/>
      <c r="J491" s="69"/>
      <c r="K491" s="69"/>
      <c r="L491" s="113"/>
      <c r="M491" s="118">
        <f>TRUNC(E491*O489,2)</f>
        <v>0</v>
      </c>
      <c r="N491" s="113"/>
      <c r="O491" s="69">
        <f>L491+M491</f>
        <v>0</v>
      </c>
    </row>
    <row r="492" spans="1:16" x14ac:dyDescent="0.25">
      <c r="A492" s="77"/>
      <c r="B492" s="113"/>
      <c r="C492" s="113"/>
      <c r="D492" s="113"/>
      <c r="E492" s="116"/>
      <c r="F492" s="117"/>
      <c r="G492" s="116"/>
      <c r="H492" s="69"/>
      <c r="I492" s="69"/>
      <c r="J492" s="69"/>
      <c r="K492" s="69"/>
      <c r="L492" s="113"/>
      <c r="M492" s="113"/>
      <c r="N492" s="113"/>
      <c r="O492" s="69">
        <f>L492+M492</f>
        <v>0</v>
      </c>
    </row>
    <row r="493" spans="1:16" x14ac:dyDescent="0.25">
      <c r="A493" s="127"/>
      <c r="B493" s="128"/>
      <c r="C493" s="128"/>
      <c r="D493" s="128"/>
      <c r="E493" s="128"/>
      <c r="F493" s="128"/>
      <c r="G493" s="128"/>
      <c r="H493" s="128"/>
      <c r="I493" s="128"/>
      <c r="J493" s="128"/>
      <c r="K493" s="121" t="s">
        <v>57</v>
      </c>
      <c r="L493" s="122">
        <f>SUM(L491:L492)</f>
        <v>0</v>
      </c>
      <c r="M493" s="122">
        <f>SUM(M491:M492)</f>
        <v>0</v>
      </c>
      <c r="N493" s="122">
        <f>SUM(N491:N492)</f>
        <v>0</v>
      </c>
      <c r="O493" s="122">
        <f>SUM(O491:O492)</f>
        <v>0</v>
      </c>
    </row>
    <row r="494" spans="1:16" x14ac:dyDescent="0.25">
      <c r="A494" s="127" t="s">
        <v>58</v>
      </c>
      <c r="B494" s="129"/>
      <c r="C494" s="129"/>
      <c r="D494" s="129"/>
      <c r="E494" s="129"/>
      <c r="F494" s="129"/>
      <c r="G494" s="129"/>
      <c r="H494" s="129"/>
      <c r="I494" s="129"/>
      <c r="J494" s="129"/>
      <c r="K494" s="129"/>
      <c r="L494" s="122">
        <f>L485+L489+L493</f>
        <v>0</v>
      </c>
      <c r="M494" s="122">
        <f>M485+M489+M493</f>
        <v>40.43</v>
      </c>
      <c r="N494" s="122">
        <f>N485+N489+N493</f>
        <v>0</v>
      </c>
      <c r="O494" s="122">
        <f>O485+O489+O493</f>
        <v>40.43</v>
      </c>
    </row>
    <row r="495" spans="1:16" x14ac:dyDescent="0.25">
      <c r="A495" s="127" t="s">
        <v>59</v>
      </c>
      <c r="B495" s="129"/>
      <c r="C495" s="129"/>
      <c r="D495" s="129"/>
      <c r="E495" s="129"/>
      <c r="F495" s="129"/>
      <c r="G495" s="129"/>
      <c r="H495" s="129"/>
      <c r="I495" s="129"/>
      <c r="J495" s="129"/>
      <c r="K495" s="129"/>
      <c r="L495" s="129"/>
      <c r="M495" s="129"/>
      <c r="N495" s="129"/>
      <c r="O495" s="130">
        <v>1</v>
      </c>
    </row>
    <row r="496" spans="1:16" x14ac:dyDescent="0.25">
      <c r="A496" s="127" t="s">
        <v>60</v>
      </c>
      <c r="B496" s="120"/>
      <c r="C496" s="120"/>
      <c r="D496" s="120"/>
      <c r="E496" s="120"/>
      <c r="F496" s="120"/>
      <c r="G496" s="120"/>
      <c r="H496" s="120"/>
      <c r="I496" s="120"/>
      <c r="J496" s="120"/>
      <c r="K496" s="120"/>
      <c r="L496" s="122">
        <f>L494/O495</f>
        <v>0</v>
      </c>
      <c r="M496" s="122">
        <f>M494/O495</f>
        <v>40.43</v>
      </c>
      <c r="N496" s="122">
        <f>N494/O495</f>
        <v>0</v>
      </c>
      <c r="O496" s="122">
        <f>TRUNC(SUM(L496:N496),2)</f>
        <v>40.43</v>
      </c>
    </row>
    <row r="497" spans="1:15" ht="45" x14ac:dyDescent="0.25">
      <c r="A497" s="90" t="s">
        <v>61</v>
      </c>
      <c r="B497" s="91" t="s">
        <v>1</v>
      </c>
      <c r="C497" s="91" t="s">
        <v>32</v>
      </c>
      <c r="D497" s="91" t="s">
        <v>2</v>
      </c>
      <c r="E497" s="91" t="s">
        <v>62</v>
      </c>
      <c r="F497" s="91" t="s">
        <v>63</v>
      </c>
      <c r="G497" s="91"/>
      <c r="H497" s="91"/>
      <c r="I497" s="91"/>
      <c r="J497" s="91"/>
      <c r="K497" s="91" t="s">
        <v>48</v>
      </c>
      <c r="L497" s="91" t="s">
        <v>13</v>
      </c>
      <c r="M497" s="91" t="s">
        <v>39</v>
      </c>
      <c r="N497" s="91" t="s">
        <v>11</v>
      </c>
      <c r="O497" s="91" t="s">
        <v>6</v>
      </c>
    </row>
    <row r="498" spans="1:15" ht="30" x14ac:dyDescent="0.25">
      <c r="A498" s="77" t="str">
        <f>IF(D498="","",VLOOKUP(D498,'CUSTOS SINAPI - MATERIAIS'!A:D,2,0))</f>
        <v xml:space="preserve">PONTALETE *7,5 X 7,5* CM EM PINUS, MISTA OU EQUIVALENTE DA REGIAO - BRUTA                                                                                                                                                                                                                                                                                                                                                                                                                                 </v>
      </c>
      <c r="B498" s="113" t="s">
        <v>1356</v>
      </c>
      <c r="C498" s="113" t="s">
        <v>64</v>
      </c>
      <c r="D498" s="92">
        <v>4491</v>
      </c>
      <c r="E498" s="92" t="str">
        <f>IF(D498="","",VLOOKUP(D498,'CUSTOS SINAPI - MATERIAIS'!A:D,3,0))</f>
        <v xml:space="preserve">M     </v>
      </c>
      <c r="F498" s="92" t="str">
        <f>IF(D498="","",VLOOKUP(D498,'CUSTOS SINAPI - MATERIAIS'!A:D,4,0))</f>
        <v>6,99</v>
      </c>
      <c r="G498" s="107"/>
      <c r="H498" s="93"/>
      <c r="I498" s="93"/>
      <c r="J498" s="93"/>
      <c r="K498" s="116">
        <v>1.2273000000000001</v>
      </c>
      <c r="L498" s="69">
        <f>IF(D498="","",TRUNC(F498*K498,2))</f>
        <v>8.57</v>
      </c>
      <c r="M498" s="116"/>
      <c r="N498" s="116"/>
      <c r="O498" s="69">
        <f>L498+M498+N498</f>
        <v>8.57</v>
      </c>
    </row>
    <row r="499" spans="1:15" x14ac:dyDescent="0.25">
      <c r="A499" s="77" t="str">
        <f>IF(D499="","",VLOOKUP(D499,'CUSTOS SINAPI - MATERIAIS'!A:D,2,0))</f>
        <v xml:space="preserve">PREGO DE ACO POLIDO COM CABECA 18 X 27 (2 1/2 X 10)                                                                                                                                                                                                                                                                                                                                                                                                                                                       </v>
      </c>
      <c r="B499" s="113" t="s">
        <v>1356</v>
      </c>
      <c r="C499" s="113" t="s">
        <v>64</v>
      </c>
      <c r="D499" s="92">
        <v>5061</v>
      </c>
      <c r="E499" s="92" t="str">
        <f>IF(D499="","",VLOOKUP(D499,'CUSTOS SINAPI - MATERIAIS'!A:D,3,0))</f>
        <v xml:space="preserve">KG    </v>
      </c>
      <c r="F499" s="92" t="str">
        <f>IF(D499="","",VLOOKUP(D499,'CUSTOS SINAPI - MATERIAIS'!A:D,4,0))</f>
        <v>18,00</v>
      </c>
      <c r="G499" s="107"/>
      <c r="H499" s="93"/>
      <c r="I499" s="93"/>
      <c r="J499" s="93"/>
      <c r="K499" s="116">
        <v>6.8000000000000005E-2</v>
      </c>
      <c r="L499" s="69">
        <f t="shared" ref="L499:L501" si="39">IF(D499="","",TRUNC(F499*K499,2))</f>
        <v>1.22</v>
      </c>
      <c r="M499" s="116"/>
      <c r="N499" s="116"/>
      <c r="O499" s="69">
        <f t="shared" ref="O499:O501" si="40">L499+M499+N499</f>
        <v>1.22</v>
      </c>
    </row>
    <row r="500" spans="1:15" ht="30" x14ac:dyDescent="0.25">
      <c r="A500" s="77" t="str">
        <f>IF(D500="","",VLOOKUP(D500,'CUSTOS SINAPI - MATERIAIS'!A:D,2,0))</f>
        <v xml:space="preserve">TABUA *2,5 X 15 CM EM PINUS, MISTA OU EQUIVALENTE DA REGIAO - BRUTA                                                                                                                                                                                                                                                                                                                                                                                                                                       </v>
      </c>
      <c r="B500" s="113" t="s">
        <v>41</v>
      </c>
      <c r="C500" s="113" t="s">
        <v>64</v>
      </c>
      <c r="D500" s="92">
        <v>6194</v>
      </c>
      <c r="E500" s="92" t="str">
        <f>IF(D500="","",VLOOKUP(D500,'CUSTOS SINAPI - MATERIAIS'!A:D,3,0))</f>
        <v xml:space="preserve">M     </v>
      </c>
      <c r="F500" s="92" t="str">
        <f>IF(D500="","",VLOOKUP(D500,'CUSTOS SINAPI - MATERIAIS'!A:D,4,0))</f>
        <v>4,99</v>
      </c>
      <c r="G500" s="107"/>
      <c r="H500" s="93"/>
      <c r="I500" s="93"/>
      <c r="J500" s="93"/>
      <c r="K500" s="116">
        <v>2</v>
      </c>
      <c r="L500" s="69">
        <f t="shared" si="39"/>
        <v>9.98</v>
      </c>
      <c r="M500" s="116"/>
      <c r="N500" s="116"/>
      <c r="O500" s="69">
        <f t="shared" si="40"/>
        <v>9.98</v>
      </c>
    </row>
    <row r="501" spans="1:15" ht="45" x14ac:dyDescent="0.25">
      <c r="A501" s="77" t="str">
        <f>IF(D501="","",VLOOKUP(D501,'CUSTOS SINAPI - MATERIAIS'!A:D,2,0))</f>
        <v xml:space="preserve">TELHA TRAPEZOIDAL EM ACO ZINCADO, SEM PINTURA, ALTURA DE APROXIMADAMENTE 40 MM, ESPESSURA DE 0,50 MM E LARGURA UTIL DE 980 MM                                                                                                                                                                                                                                                                                                                                                                             </v>
      </c>
      <c r="B501" s="113" t="s">
        <v>1356</v>
      </c>
      <c r="C501" s="113" t="s">
        <v>64</v>
      </c>
      <c r="D501" s="92">
        <v>7243</v>
      </c>
      <c r="E501" s="92" t="str">
        <f>IF(D501="","",VLOOKUP(D501,'CUSTOS SINAPI - MATERIAIS'!A:D,3,0))</f>
        <v xml:space="preserve">M2    </v>
      </c>
      <c r="F501" s="92" t="str">
        <f>IF(D501="","",VLOOKUP(D501,'CUSTOS SINAPI - MATERIAIS'!A:D,4,0))</f>
        <v>46,22</v>
      </c>
      <c r="G501" s="107"/>
      <c r="H501" s="93"/>
      <c r="I501" s="93"/>
      <c r="J501" s="93"/>
      <c r="K501" s="116">
        <v>0.58530000000000004</v>
      </c>
      <c r="L501" s="69">
        <f t="shared" si="39"/>
        <v>27.05</v>
      </c>
      <c r="M501" s="116"/>
      <c r="N501" s="116"/>
      <c r="O501" s="69">
        <f t="shared" si="40"/>
        <v>27.05</v>
      </c>
    </row>
    <row r="502" spans="1:15" x14ac:dyDescent="0.25">
      <c r="A502" s="77"/>
      <c r="B502" s="113"/>
      <c r="C502" s="113"/>
      <c r="D502" s="113"/>
      <c r="E502" s="92"/>
      <c r="F502" s="92"/>
      <c r="G502" s="107"/>
      <c r="H502" s="93"/>
      <c r="I502" s="93"/>
      <c r="J502" s="93"/>
      <c r="K502" s="116"/>
      <c r="L502" s="69" t="str">
        <f t="shared" ref="L502" si="41">IF(D502="","",TRUNC(F502*K502,2))</f>
        <v/>
      </c>
      <c r="M502" s="116"/>
      <c r="N502" s="116"/>
      <c r="O502" s="69"/>
    </row>
    <row r="503" spans="1:15" x14ac:dyDescent="0.25">
      <c r="A503" s="119"/>
      <c r="B503" s="120"/>
      <c r="C503" s="120"/>
      <c r="D503" s="120"/>
      <c r="E503" s="120"/>
      <c r="F503" s="120"/>
      <c r="G503" s="120"/>
      <c r="H503" s="120"/>
      <c r="I503" s="120"/>
      <c r="J503" s="120"/>
      <c r="K503" s="121" t="s">
        <v>65</v>
      </c>
      <c r="L503" s="122">
        <f>SUM(L498:L502)</f>
        <v>46.820000000000007</v>
      </c>
      <c r="M503" s="122">
        <f>SUM(M498:M502)</f>
        <v>0</v>
      </c>
      <c r="N503" s="122">
        <f>SUM(N498:N502)</f>
        <v>0</v>
      </c>
      <c r="O503" s="122">
        <f>TRUNC(SUM(L503:N503),2)</f>
        <v>46.82</v>
      </c>
    </row>
    <row r="504" spans="1:15" ht="45" x14ac:dyDescent="0.25">
      <c r="A504" s="90" t="s">
        <v>66</v>
      </c>
      <c r="B504" s="91" t="s">
        <v>1</v>
      </c>
      <c r="C504" s="91" t="s">
        <v>32</v>
      </c>
      <c r="D504" s="91" t="s">
        <v>2</v>
      </c>
      <c r="E504" s="91" t="s">
        <v>62</v>
      </c>
      <c r="F504" s="91" t="s">
        <v>63</v>
      </c>
      <c r="G504" s="91" t="s">
        <v>67</v>
      </c>
      <c r="H504" s="91" t="s">
        <v>68</v>
      </c>
      <c r="I504" s="91"/>
      <c r="J504" s="91"/>
      <c r="K504" s="91" t="s">
        <v>48</v>
      </c>
      <c r="L504" s="91" t="s">
        <v>13</v>
      </c>
      <c r="M504" s="91" t="s">
        <v>39</v>
      </c>
      <c r="N504" s="91" t="s">
        <v>11</v>
      </c>
      <c r="O504" s="91" t="s">
        <v>6</v>
      </c>
    </row>
    <row r="505" spans="1:15" ht="45" x14ac:dyDescent="0.25">
      <c r="A505" s="77" t="str">
        <f>VLOOKUP(D505,'CCU COMPLEMENTARES'!A:O,5,0)</f>
        <v>CONCRETO MAGRO PARA LASTRO, TRAÇO 1:4,5:4,5 (EM MASSA SECA DE CIMENTO/ AREIA MÉDIA/ BRITA 1) - PREPARO MANUAL. AF_05/2021</v>
      </c>
      <c r="B505" s="92" t="s">
        <v>6624</v>
      </c>
      <c r="C505" s="113" t="s">
        <v>25237</v>
      </c>
      <c r="D505" s="293" t="s">
        <v>29303</v>
      </c>
      <c r="E505" s="92" t="str">
        <f>VLOOKUP(D505,'CCU COMPLEMENTARES'!A:O,3,0)</f>
        <v>M3</v>
      </c>
      <c r="F505" s="92">
        <f>VLOOKUP(D505,'CCU COMPLEMENTARES'!A:O,12,0)</f>
        <v>287.17</v>
      </c>
      <c r="G505" s="92">
        <f>VLOOKUP(D505,'CCU COMPLEMENTARES'!A:O,13,0)</f>
        <v>165.63</v>
      </c>
      <c r="H505" s="92">
        <f>VLOOKUP(D505,'CCU COMPLEMENTARES'!A:O,14,0)</f>
        <v>0</v>
      </c>
      <c r="I505" s="116"/>
      <c r="J505" s="116"/>
      <c r="K505" s="294">
        <v>6.1000000000000004E-3</v>
      </c>
      <c r="L505" s="69">
        <f>IF(D505="","",TRUNC(F505*K505,2))</f>
        <v>1.75</v>
      </c>
      <c r="M505" s="69">
        <f>IF(D505="","",TRUNC(G505*K505,2))</f>
        <v>1.01</v>
      </c>
      <c r="N505" s="69">
        <f>IF(D505="","",TRUNC(H505*K505,2))</f>
        <v>0</v>
      </c>
      <c r="O505" s="69">
        <f>IF(D505="","",L505+M505+N505)</f>
        <v>2.76</v>
      </c>
    </row>
    <row r="506" spans="1:15" x14ac:dyDescent="0.25">
      <c r="A506" s="77"/>
      <c r="B506" s="92"/>
      <c r="C506" s="113"/>
      <c r="D506" s="293"/>
      <c r="E506" s="92"/>
      <c r="F506" s="92"/>
      <c r="G506" s="92"/>
      <c r="H506" s="92"/>
      <c r="I506" s="116"/>
      <c r="J506" s="116"/>
      <c r="K506" s="294"/>
      <c r="L506" s="69" t="str">
        <f t="shared" ref="L506" si="42">IF(D506="","",TRUNC(F506*K506,2))</f>
        <v/>
      </c>
      <c r="M506" s="69" t="str">
        <f t="shared" ref="M506" si="43">IF(D506="","",TRUNC(G506*K506,2))</f>
        <v/>
      </c>
      <c r="N506" s="69" t="str">
        <f t="shared" ref="N506" si="44">IF(D506="","",TRUNC(H506*K506,2))</f>
        <v/>
      </c>
      <c r="O506" s="69" t="str">
        <f t="shared" ref="O506" si="45">IF(D506="","",L506+M506+N506)</f>
        <v/>
      </c>
    </row>
    <row r="507" spans="1:15" x14ac:dyDescent="0.25">
      <c r="A507" s="119"/>
      <c r="B507" s="120"/>
      <c r="C507" s="120"/>
      <c r="D507" s="120"/>
      <c r="E507" s="120"/>
      <c r="F507" s="120"/>
      <c r="G507" s="120"/>
      <c r="H507" s="120"/>
      <c r="I507" s="120"/>
      <c r="J507" s="120"/>
      <c r="K507" s="121" t="s">
        <v>70</v>
      </c>
      <c r="L507" s="122">
        <f>SUM(L505:L506)</f>
        <v>1.75</v>
      </c>
      <c r="M507" s="122">
        <f>SUM(M505:M506)</f>
        <v>1.01</v>
      </c>
      <c r="N507" s="122">
        <f>SUM(N505:N506)</f>
        <v>0</v>
      </c>
      <c r="O507" s="122">
        <f>TRUNC(SUM(L507:N507),2)</f>
        <v>2.76</v>
      </c>
    </row>
    <row r="508" spans="1:15" x14ac:dyDescent="0.25">
      <c r="A508" s="90" t="s">
        <v>71</v>
      </c>
      <c r="B508" s="91" t="s">
        <v>1</v>
      </c>
      <c r="C508" s="91" t="s">
        <v>32</v>
      </c>
      <c r="D508" s="91" t="s">
        <v>2</v>
      </c>
      <c r="E508" s="91" t="s">
        <v>62</v>
      </c>
      <c r="F508" s="91" t="s">
        <v>72</v>
      </c>
      <c r="G508" s="91" t="s">
        <v>73</v>
      </c>
      <c r="H508" s="91"/>
      <c r="I508" s="91" t="s">
        <v>74</v>
      </c>
      <c r="J508" s="91"/>
      <c r="K508" s="91"/>
      <c r="L508" s="91" t="s">
        <v>75</v>
      </c>
      <c r="M508" s="91" t="s">
        <v>56</v>
      </c>
      <c r="N508" s="91" t="s">
        <v>48</v>
      </c>
      <c r="O508" s="91" t="s">
        <v>6</v>
      </c>
    </row>
    <row r="509" spans="1:15" x14ac:dyDescent="0.25">
      <c r="A509" s="90"/>
      <c r="B509" s="91"/>
      <c r="C509" s="91"/>
      <c r="D509" s="91"/>
      <c r="E509" s="91"/>
      <c r="F509" s="91"/>
      <c r="G509" s="91" t="s">
        <v>76</v>
      </c>
      <c r="H509" s="91" t="s">
        <v>77</v>
      </c>
      <c r="I509" s="91" t="s">
        <v>76</v>
      </c>
      <c r="J509" s="91"/>
      <c r="K509" s="91" t="s">
        <v>77</v>
      </c>
      <c r="L509" s="91" t="s">
        <v>76</v>
      </c>
      <c r="M509" s="91"/>
      <c r="N509" s="91"/>
      <c r="O509" s="91"/>
    </row>
    <row r="510" spans="1:15" x14ac:dyDescent="0.25">
      <c r="A510" s="151"/>
      <c r="B510" s="152"/>
      <c r="C510" s="152"/>
      <c r="D510" s="152"/>
      <c r="E510" s="152"/>
      <c r="F510" s="92"/>
      <c r="G510" s="107"/>
      <c r="H510" s="69"/>
      <c r="I510" s="107"/>
      <c r="J510" s="107"/>
      <c r="K510" s="69"/>
      <c r="L510" s="107"/>
      <c r="M510" s="69"/>
      <c r="N510" s="149"/>
      <c r="O510" s="150"/>
    </row>
    <row r="511" spans="1:15" x14ac:dyDescent="0.25">
      <c r="A511" s="77"/>
      <c r="B511" s="92"/>
      <c r="C511" s="92"/>
      <c r="D511" s="92"/>
      <c r="E511" s="92"/>
      <c r="F511" s="107"/>
      <c r="G511" s="107"/>
      <c r="H511" s="69"/>
      <c r="I511" s="116"/>
      <c r="J511" s="116"/>
      <c r="K511" s="69"/>
      <c r="L511" s="116"/>
      <c r="M511" s="116"/>
      <c r="N511" s="69"/>
      <c r="O511" s="69"/>
    </row>
    <row r="512" spans="1:15" x14ac:dyDescent="0.25">
      <c r="A512" s="119"/>
      <c r="B512" s="120"/>
      <c r="C512" s="120"/>
      <c r="D512" s="120"/>
      <c r="E512" s="120"/>
      <c r="F512" s="120"/>
      <c r="G512" s="120"/>
      <c r="H512" s="120"/>
      <c r="I512" s="120"/>
      <c r="J512" s="120"/>
      <c r="K512" s="121" t="s">
        <v>80</v>
      </c>
      <c r="L512" s="122"/>
      <c r="M512" s="122"/>
      <c r="N512" s="122">
        <f>O512</f>
        <v>0</v>
      </c>
      <c r="O512" s="122">
        <f>SUM(O510:O511)</f>
        <v>0</v>
      </c>
    </row>
    <row r="513" spans="1:15" ht="45" x14ac:dyDescent="0.25">
      <c r="A513" s="469" t="str">
        <f>E514</f>
        <v>MOBILIÁRIO E BEBEDOURO PARA CANTEIRO DE OBA</v>
      </c>
      <c r="B513" s="470"/>
      <c r="C513" s="470"/>
      <c r="D513" s="470"/>
      <c r="E513" s="470"/>
      <c r="F513" s="470"/>
      <c r="G513" s="470"/>
      <c r="H513" s="470"/>
      <c r="I513" s="470"/>
      <c r="J513" s="470"/>
      <c r="K513" s="471"/>
      <c r="L513" s="84" t="s">
        <v>26</v>
      </c>
      <c r="M513" s="84" t="s">
        <v>27</v>
      </c>
      <c r="N513" s="84" t="s">
        <v>28</v>
      </c>
      <c r="O513" s="85" t="s">
        <v>29</v>
      </c>
    </row>
    <row r="514" spans="1:15" x14ac:dyDescent="0.25">
      <c r="A514" s="84" t="s">
        <v>25283</v>
      </c>
      <c r="B514" s="84" t="s">
        <v>30</v>
      </c>
      <c r="C514" s="84" t="s">
        <v>25128</v>
      </c>
      <c r="D514" s="86" t="s">
        <v>25284</v>
      </c>
      <c r="E514" s="87" t="s">
        <v>25285</v>
      </c>
      <c r="F514" s="87"/>
      <c r="G514" s="87"/>
      <c r="H514" s="87"/>
      <c r="I514" s="87"/>
      <c r="J514" s="87"/>
      <c r="K514" s="88"/>
      <c r="L514" s="89">
        <f>TRUNC(L528+L535+L539+L544,2)</f>
        <v>164.9</v>
      </c>
      <c r="M514" s="89">
        <f>TRUNC(M528+M535+M539+M544,2)</f>
        <v>0</v>
      </c>
      <c r="N514" s="89">
        <f>TRUNC(N528+N535+N539+N544,2)</f>
        <v>0</v>
      </c>
      <c r="O514" s="89">
        <f>TRUNC(O528+O535+O539+O544,2)</f>
        <v>164.9</v>
      </c>
    </row>
    <row r="515" spans="1:15" ht="45" x14ac:dyDescent="0.25">
      <c r="A515" s="90" t="s">
        <v>31</v>
      </c>
      <c r="B515" s="91" t="s">
        <v>1</v>
      </c>
      <c r="C515" s="91" t="s">
        <v>32</v>
      </c>
      <c r="D515" s="91" t="s">
        <v>2</v>
      </c>
      <c r="E515" s="91" t="s">
        <v>33</v>
      </c>
      <c r="F515" s="91" t="s">
        <v>34</v>
      </c>
      <c r="G515" s="91" t="s">
        <v>35</v>
      </c>
      <c r="H515" s="91" t="s">
        <v>36</v>
      </c>
      <c r="I515" s="91" t="s">
        <v>37</v>
      </c>
      <c r="J515" s="91" t="s">
        <v>38</v>
      </c>
      <c r="K515" s="91"/>
      <c r="L515" s="91" t="s">
        <v>13</v>
      </c>
      <c r="M515" s="91" t="s">
        <v>39</v>
      </c>
      <c r="N515" s="91" t="s">
        <v>11</v>
      </c>
      <c r="O515" s="91" t="s">
        <v>40</v>
      </c>
    </row>
    <row r="516" spans="1:15" ht="15.75" x14ac:dyDescent="0.25">
      <c r="A516" s="77"/>
      <c r="B516" s="113"/>
      <c r="C516" s="113"/>
      <c r="D516" s="113"/>
      <c r="E516" s="116"/>
      <c r="F516" s="117"/>
      <c r="G516" s="116"/>
      <c r="H516" s="69"/>
      <c r="I516" s="69"/>
      <c r="J516" s="69"/>
      <c r="K516" s="69"/>
      <c r="L516" s="69" t="str">
        <f>IF(D516="","",TRUNC(E516*F516*H516,2))</f>
        <v/>
      </c>
      <c r="M516" s="69" t="str">
        <f>IF(D516="","",TRUNC(E516*F516*I516+E516*G516*J516,2))</f>
        <v/>
      </c>
      <c r="N516" s="69"/>
      <c r="O516" s="296" t="str">
        <f>IF(D516="","",L516+M516)</f>
        <v/>
      </c>
    </row>
    <row r="517" spans="1:15" x14ac:dyDescent="0.25">
      <c r="A517" s="119"/>
      <c r="B517" s="120"/>
      <c r="C517" s="120"/>
      <c r="D517" s="120"/>
      <c r="E517" s="120"/>
      <c r="F517" s="120"/>
      <c r="G517" s="120"/>
      <c r="H517" s="120"/>
      <c r="I517" s="120"/>
      <c r="J517" s="120"/>
      <c r="K517" s="121" t="s">
        <v>43</v>
      </c>
      <c r="L517" s="122">
        <f>SUM(L516:L516)</f>
        <v>0</v>
      </c>
      <c r="M517" s="122">
        <f>SUM(M516:M516)</f>
        <v>0</v>
      </c>
      <c r="N517" s="122">
        <f>SUM(N516:N516)</f>
        <v>0</v>
      </c>
      <c r="O517" s="122">
        <f>SUM(O516:O516)</f>
        <v>0</v>
      </c>
    </row>
    <row r="518" spans="1:15" ht="30" x14ac:dyDescent="0.25">
      <c r="A518" s="90" t="s">
        <v>44</v>
      </c>
      <c r="B518" s="91" t="s">
        <v>1</v>
      </c>
      <c r="C518" s="91" t="s">
        <v>32</v>
      </c>
      <c r="D518" s="91" t="s">
        <v>2</v>
      </c>
      <c r="E518" s="91" t="s">
        <v>45</v>
      </c>
      <c r="F518" s="91" t="s">
        <v>46</v>
      </c>
      <c r="G518" s="91" t="s">
        <v>47</v>
      </c>
      <c r="H518" s="91" t="s">
        <v>48</v>
      </c>
      <c r="I518" s="91"/>
      <c r="J518" s="91"/>
      <c r="K518" s="91"/>
      <c r="L518" s="91" t="s">
        <v>13</v>
      </c>
      <c r="M518" s="91" t="s">
        <v>39</v>
      </c>
      <c r="N518" s="91" t="s">
        <v>11</v>
      </c>
      <c r="O518" s="91" t="s">
        <v>40</v>
      </c>
    </row>
    <row r="519" spans="1:15" x14ac:dyDescent="0.25">
      <c r="A519" s="77"/>
      <c r="B519" s="113"/>
      <c r="C519" s="113"/>
      <c r="D519" s="113"/>
      <c r="E519" s="69"/>
      <c r="F519" s="123"/>
      <c r="G519" s="124"/>
      <c r="H519" s="116"/>
      <c r="I519" s="116"/>
      <c r="J519" s="116"/>
      <c r="K519" s="113"/>
      <c r="L519" s="113"/>
      <c r="M519" s="125" t="str">
        <f>IF(D519="","",TRUNC(H519*G519,2))</f>
        <v/>
      </c>
      <c r="N519" s="113"/>
      <c r="O519" s="95" t="str">
        <f>IF(D519="","",L519+M519)</f>
        <v/>
      </c>
    </row>
    <row r="520" spans="1:15" x14ac:dyDescent="0.25">
      <c r="A520" s="77"/>
      <c r="B520" s="113"/>
      <c r="C520" s="113"/>
      <c r="D520" s="113"/>
      <c r="E520" s="69"/>
      <c r="F520" s="123"/>
      <c r="G520" s="124"/>
      <c r="H520" s="117"/>
      <c r="I520" s="69"/>
      <c r="J520" s="69"/>
      <c r="K520" s="69"/>
      <c r="L520" s="113"/>
      <c r="M520" s="125" t="str">
        <f>IF(D520="","",TRUNC(H520*G520,2))</f>
        <v/>
      </c>
      <c r="N520" s="113"/>
      <c r="O520" s="95" t="str">
        <f>IF(D520="","",L520+M520)</f>
        <v/>
      </c>
    </row>
    <row r="521" spans="1:15" x14ac:dyDescent="0.25">
      <c r="A521" s="127"/>
      <c r="B521" s="128"/>
      <c r="C521" s="128"/>
      <c r="D521" s="128"/>
      <c r="E521" s="128"/>
      <c r="F521" s="128"/>
      <c r="G521" s="128"/>
      <c r="H521" s="128"/>
      <c r="I521" s="128"/>
      <c r="J521" s="128"/>
      <c r="K521" s="121" t="s">
        <v>50</v>
      </c>
      <c r="L521" s="122">
        <f>SUM(L519:L520)</f>
        <v>0</v>
      </c>
      <c r="M521" s="122">
        <f>SUM(M519:M520)</f>
        <v>0</v>
      </c>
      <c r="N521" s="122">
        <f>SUM(N519:N520)</f>
        <v>0</v>
      </c>
      <c r="O521" s="122">
        <f>SUM(O519:O520)</f>
        <v>0</v>
      </c>
    </row>
    <row r="522" spans="1:15" x14ac:dyDescent="0.25">
      <c r="A522" s="90" t="s">
        <v>51</v>
      </c>
      <c r="B522" s="91" t="s">
        <v>1</v>
      </c>
      <c r="C522" s="91" t="s">
        <v>32</v>
      </c>
      <c r="D522" s="91" t="s">
        <v>2</v>
      </c>
      <c r="E522" s="91" t="s">
        <v>52</v>
      </c>
      <c r="F522" s="91" t="s">
        <v>53</v>
      </c>
      <c r="G522" s="91" t="s">
        <v>54</v>
      </c>
      <c r="H522" s="91" t="s">
        <v>55</v>
      </c>
      <c r="I522" s="91"/>
      <c r="J522" s="91"/>
      <c r="K522" s="91"/>
      <c r="L522" s="91"/>
      <c r="M522" s="91"/>
      <c r="N522" s="91"/>
      <c r="O522" s="91" t="s">
        <v>56</v>
      </c>
    </row>
    <row r="523" spans="1:15" x14ac:dyDescent="0.25">
      <c r="A523" s="77"/>
      <c r="B523" s="113"/>
      <c r="C523" s="113"/>
      <c r="D523" s="113"/>
      <c r="E523" s="123"/>
      <c r="F523" s="117"/>
      <c r="G523" s="116"/>
      <c r="H523" s="69"/>
      <c r="I523" s="69"/>
      <c r="J523" s="69"/>
      <c r="K523" s="69"/>
      <c r="L523" s="113"/>
      <c r="M523" s="118">
        <f>TRUNC(E523*O521,2)</f>
        <v>0</v>
      </c>
      <c r="N523" s="113"/>
      <c r="O523" s="69">
        <f>L523+M523</f>
        <v>0</v>
      </c>
    </row>
    <row r="524" spans="1:15" x14ac:dyDescent="0.25">
      <c r="A524" s="77"/>
      <c r="B524" s="113"/>
      <c r="C524" s="113"/>
      <c r="D524" s="113"/>
      <c r="E524" s="116"/>
      <c r="F524" s="117"/>
      <c r="G524" s="116"/>
      <c r="H524" s="69"/>
      <c r="I524" s="69"/>
      <c r="J524" s="69"/>
      <c r="K524" s="69"/>
      <c r="L524" s="113"/>
      <c r="M524" s="113"/>
      <c r="N524" s="113"/>
      <c r="O524" s="69">
        <f>L524+M524</f>
        <v>0</v>
      </c>
    </row>
    <row r="525" spans="1:15" x14ac:dyDescent="0.25">
      <c r="A525" s="127"/>
      <c r="B525" s="128"/>
      <c r="C525" s="128"/>
      <c r="D525" s="128"/>
      <c r="E525" s="128"/>
      <c r="F525" s="128"/>
      <c r="G525" s="128"/>
      <c r="H525" s="128"/>
      <c r="I525" s="128"/>
      <c r="J525" s="128"/>
      <c r="K525" s="121" t="s">
        <v>57</v>
      </c>
      <c r="L525" s="122">
        <f>SUM(L523:L524)</f>
        <v>0</v>
      </c>
      <c r="M525" s="122">
        <f>SUM(M523:M524)</f>
        <v>0</v>
      </c>
      <c r="N525" s="122">
        <f>SUM(N523:N524)</f>
        <v>0</v>
      </c>
      <c r="O525" s="122">
        <f>SUM(O523:O524)</f>
        <v>0</v>
      </c>
    </row>
    <row r="526" spans="1:15" x14ac:dyDescent="0.25">
      <c r="A526" s="127" t="s">
        <v>58</v>
      </c>
      <c r="B526" s="129"/>
      <c r="C526" s="129"/>
      <c r="D526" s="129"/>
      <c r="E526" s="129"/>
      <c r="F526" s="129"/>
      <c r="G526" s="129"/>
      <c r="H526" s="129"/>
      <c r="I526" s="129"/>
      <c r="J526" s="129"/>
      <c r="K526" s="129"/>
      <c r="L526" s="122">
        <f>L517+L521+L525</f>
        <v>0</v>
      </c>
      <c r="M526" s="122">
        <f>M517+M521+M525</f>
        <v>0</v>
      </c>
      <c r="N526" s="122">
        <f>N517+N521+N525</f>
        <v>0</v>
      </c>
      <c r="O526" s="122">
        <f>O517+O521+O525</f>
        <v>0</v>
      </c>
    </row>
    <row r="527" spans="1:15" x14ac:dyDescent="0.25">
      <c r="A527" s="127" t="s">
        <v>59</v>
      </c>
      <c r="B527" s="129"/>
      <c r="C527" s="129"/>
      <c r="D527" s="129"/>
      <c r="E527" s="129"/>
      <c r="F527" s="129"/>
      <c r="G527" s="129"/>
      <c r="H527" s="129"/>
      <c r="I527" s="129"/>
      <c r="J527" s="129"/>
      <c r="K527" s="129"/>
      <c r="L527" s="129"/>
      <c r="M527" s="129"/>
      <c r="N527" s="129"/>
      <c r="O527" s="130">
        <v>1</v>
      </c>
    </row>
    <row r="528" spans="1:15" x14ac:dyDescent="0.25">
      <c r="A528" s="127" t="s">
        <v>60</v>
      </c>
      <c r="B528" s="120"/>
      <c r="C528" s="120"/>
      <c r="D528" s="120"/>
      <c r="E528" s="120"/>
      <c r="F528" s="120"/>
      <c r="G528" s="120"/>
      <c r="H528" s="120"/>
      <c r="I528" s="120"/>
      <c r="J528" s="120"/>
      <c r="K528" s="120"/>
      <c r="L528" s="122">
        <f>L526/O527</f>
        <v>0</v>
      </c>
      <c r="M528" s="122">
        <f>M526/O527</f>
        <v>0</v>
      </c>
      <c r="N528" s="122">
        <f>N526/O527</f>
        <v>0</v>
      </c>
      <c r="O528" s="122">
        <f>TRUNC(SUM(L528:N528),2)</f>
        <v>0</v>
      </c>
    </row>
    <row r="529" spans="1:15" ht="45" x14ac:dyDescent="0.25">
      <c r="A529" s="90" t="s">
        <v>61</v>
      </c>
      <c r="B529" s="91" t="s">
        <v>1</v>
      </c>
      <c r="C529" s="91" t="s">
        <v>32</v>
      </c>
      <c r="D529" s="91" t="s">
        <v>2</v>
      </c>
      <c r="E529" s="91" t="s">
        <v>62</v>
      </c>
      <c r="F529" s="91" t="s">
        <v>63</v>
      </c>
      <c r="G529" s="91"/>
      <c r="H529" s="91"/>
      <c r="I529" s="91"/>
      <c r="J529" s="91"/>
      <c r="K529" s="91" t="s">
        <v>48</v>
      </c>
      <c r="L529" s="91" t="s">
        <v>13</v>
      </c>
      <c r="M529" s="91" t="s">
        <v>39</v>
      </c>
      <c r="N529" s="91" t="s">
        <v>11</v>
      </c>
      <c r="O529" s="91" t="s">
        <v>6</v>
      </c>
    </row>
    <row r="530" spans="1:15" ht="30" x14ac:dyDescent="0.25">
      <c r="A530" s="77" t="str">
        <f>VLOOKUP(D530,'CUSTOS DE DEPRECIAÇÃO'!A:J,5,0)</f>
        <v xml:space="preserve">MESA PARA ESCRITÓRIO MEDINDO 1,50 X 0,60 M EM MADEIRA E LAMINADO MELAMINICO, COM 02 GAVETAS C/ CHAVES	</v>
      </c>
      <c r="B530" s="113" t="s">
        <v>25284</v>
      </c>
      <c r="C530" s="304" t="s">
        <v>64</v>
      </c>
      <c r="D530" s="300" t="s">
        <v>25313</v>
      </c>
      <c r="E530" s="92" t="s">
        <v>6632</v>
      </c>
      <c r="F530" s="102">
        <f>VLOOKUP(D530,'CUSTOS DE DEPRECIAÇÃO'!A:J,10,0)</f>
        <v>2.875</v>
      </c>
      <c r="G530" s="107"/>
      <c r="H530" s="93"/>
      <c r="I530" s="93"/>
      <c r="J530" s="93"/>
      <c r="K530" s="116">
        <v>1</v>
      </c>
      <c r="L530" s="69">
        <f>IF(D530="","",TRUNC(F530*K530,2))</f>
        <v>2.87</v>
      </c>
      <c r="M530" s="116"/>
      <c r="N530" s="116"/>
      <c r="O530" s="69">
        <f>L530+M530+N530</f>
        <v>2.87</v>
      </c>
    </row>
    <row r="531" spans="1:15" ht="75" x14ac:dyDescent="0.25">
      <c r="A531" s="77" t="str">
        <f>VLOOKUP(D531,'CUSTOS DE DEPRECIAÇÃO'!A:J,5,0)</f>
        <v>CADEIRA GIRATÓRIA SEM BRAÇO TIPO SECRETÁRIA EXECUTIVA, DIM:48X40CM, ESTOFADO INJETADO, REVESTIMENTO EM TECIDO OU COURO ECOLOGICO, BASE A GÁS, HASTE DE 05 PATAS FIXAS, PINTURA ELETROSTATICA EPOXI, MARCA MOVEART OU SIMILAR</v>
      </c>
      <c r="B531" s="113" t="s">
        <v>25284</v>
      </c>
      <c r="C531" s="304" t="s">
        <v>64</v>
      </c>
      <c r="D531" s="300" t="s">
        <v>25314</v>
      </c>
      <c r="E531" s="92" t="s">
        <v>6632</v>
      </c>
      <c r="F531" s="102">
        <f>VLOOKUP(D531,'CUSTOS DE DEPRECIAÇÃO'!A:J,10,0)</f>
        <v>2.3333333333333335</v>
      </c>
      <c r="G531" s="107"/>
      <c r="H531" s="93"/>
      <c r="I531" s="93"/>
      <c r="J531" s="93"/>
      <c r="K531" s="116">
        <v>1</v>
      </c>
      <c r="L531" s="69">
        <f t="shared" ref="L531:L534" si="46">IF(D531="","",TRUNC(F531*K531,2))</f>
        <v>2.33</v>
      </c>
      <c r="M531" s="116"/>
      <c r="N531" s="116"/>
      <c r="O531" s="69">
        <f t="shared" ref="O531:O533" si="47">L531+M531+N531</f>
        <v>2.33</v>
      </c>
    </row>
    <row r="532" spans="1:15" ht="45" x14ac:dyDescent="0.25">
      <c r="A532" s="77" t="str">
        <f>VLOOKUP(D532,'CUSTOS DE DEPRECIAÇÃO'!A:J,5,0)</f>
        <v>ARMÁRIO ESPORTIVO COM COMPARTIMENTO PARA CALÇADOS, PERTENCES PESSOAIS E CABIDEIRO, COM BANCO EMBUTIDO, DIM: 600X450X1820MM, REF. NK1718, DA NILKO OU SIMILAR</v>
      </c>
      <c r="B532" s="113" t="s">
        <v>25284</v>
      </c>
      <c r="C532" s="304" t="s">
        <v>64</v>
      </c>
      <c r="D532" s="300" t="s">
        <v>25315</v>
      </c>
      <c r="E532" s="92" t="s">
        <v>6632</v>
      </c>
      <c r="F532" s="102">
        <f>VLOOKUP(D532,'CUSTOS DE DEPRECIAÇÃO'!A:J,10,0)</f>
        <v>18.84191666666667</v>
      </c>
      <c r="G532" s="107"/>
      <c r="H532" s="93"/>
      <c r="I532" s="93"/>
      <c r="J532" s="93"/>
      <c r="K532" s="116">
        <v>8</v>
      </c>
      <c r="L532" s="69">
        <f t="shared" si="46"/>
        <v>150.72999999999999</v>
      </c>
      <c r="M532" s="116"/>
      <c r="N532" s="116"/>
      <c r="O532" s="69">
        <f t="shared" si="47"/>
        <v>150.72999999999999</v>
      </c>
    </row>
    <row r="533" spans="1:15" ht="45" x14ac:dyDescent="0.25">
      <c r="A533" s="77" t="str">
        <f>VLOOKUP(D533,'CUSTOS DE DEPRECIAÇÃO'!A:J,5,0)</f>
        <v>Bebedouro conjugado, elétrico, refrigeração por compressão,110v, Inox, Libell Press Side ou similar - fornecimento e instalação</v>
      </c>
      <c r="B533" s="113" t="s">
        <v>25284</v>
      </c>
      <c r="C533" s="304" t="s">
        <v>64</v>
      </c>
      <c r="D533" s="300" t="s">
        <v>25316</v>
      </c>
      <c r="E533" s="92" t="s">
        <v>6632</v>
      </c>
      <c r="F533" s="102">
        <f>VLOOKUP(D533,'CUSTOS DE DEPRECIAÇÃO'!A:J,10,0)</f>
        <v>8.9756666666666671</v>
      </c>
      <c r="G533" s="107"/>
      <c r="H533" s="93"/>
      <c r="I533" s="93"/>
      <c r="J533" s="93"/>
      <c r="K533" s="116">
        <v>1</v>
      </c>
      <c r="L533" s="69">
        <f t="shared" si="46"/>
        <v>8.9700000000000006</v>
      </c>
      <c r="M533" s="116"/>
      <c r="N533" s="116"/>
      <c r="O533" s="69">
        <f t="shared" si="47"/>
        <v>8.9700000000000006</v>
      </c>
    </row>
    <row r="534" spans="1:15" x14ac:dyDescent="0.25">
      <c r="A534" s="77"/>
      <c r="B534" s="113"/>
      <c r="C534" s="113"/>
      <c r="D534" s="113"/>
      <c r="E534" s="92"/>
      <c r="F534" s="92"/>
      <c r="G534" s="107"/>
      <c r="H534" s="93"/>
      <c r="I534" s="93"/>
      <c r="J534" s="93"/>
      <c r="K534" s="116"/>
      <c r="L534" s="69" t="str">
        <f t="shared" si="46"/>
        <v/>
      </c>
      <c r="M534" s="116"/>
      <c r="N534" s="116"/>
      <c r="O534" s="69"/>
    </row>
    <row r="535" spans="1:15" x14ac:dyDescent="0.25">
      <c r="A535" s="119"/>
      <c r="B535" s="120"/>
      <c r="C535" s="120"/>
      <c r="D535" s="120"/>
      <c r="E535" s="120"/>
      <c r="F535" s="120"/>
      <c r="G535" s="120"/>
      <c r="H535" s="120"/>
      <c r="I535" s="120"/>
      <c r="J535" s="120"/>
      <c r="K535" s="121" t="s">
        <v>65</v>
      </c>
      <c r="L535" s="122">
        <f>SUM(L530:L534)</f>
        <v>164.89999999999998</v>
      </c>
      <c r="M535" s="122">
        <f>SUM(M530:M534)</f>
        <v>0</v>
      </c>
      <c r="N535" s="122">
        <f>SUM(N530:N534)</f>
        <v>0</v>
      </c>
      <c r="O535" s="122">
        <f>TRUNC(SUM(L535:N535),2)</f>
        <v>164.9</v>
      </c>
    </row>
    <row r="536" spans="1:15" ht="45" x14ac:dyDescent="0.25">
      <c r="A536" s="90" t="s">
        <v>66</v>
      </c>
      <c r="B536" s="91" t="s">
        <v>1</v>
      </c>
      <c r="C536" s="91" t="s">
        <v>32</v>
      </c>
      <c r="D536" s="91" t="s">
        <v>2</v>
      </c>
      <c r="E536" s="91" t="s">
        <v>62</v>
      </c>
      <c r="F536" s="91" t="s">
        <v>63</v>
      </c>
      <c r="G536" s="91" t="s">
        <v>67</v>
      </c>
      <c r="H536" s="91" t="s">
        <v>68</v>
      </c>
      <c r="I536" s="91"/>
      <c r="J536" s="91"/>
      <c r="K536" s="91" t="s">
        <v>48</v>
      </c>
      <c r="L536" s="91" t="s">
        <v>13</v>
      </c>
      <c r="M536" s="91" t="s">
        <v>39</v>
      </c>
      <c r="N536" s="91" t="s">
        <v>11</v>
      </c>
      <c r="O536" s="91" t="s">
        <v>6</v>
      </c>
    </row>
    <row r="537" spans="1:15" x14ac:dyDescent="0.25">
      <c r="A537" s="77"/>
      <c r="B537" s="92"/>
      <c r="C537" s="113"/>
      <c r="D537" s="293"/>
      <c r="E537" s="92"/>
      <c r="F537" s="92"/>
      <c r="G537" s="92"/>
      <c r="H537" s="92"/>
      <c r="I537" s="116"/>
      <c r="J537" s="116"/>
      <c r="K537" s="294"/>
      <c r="L537" s="69"/>
      <c r="M537" s="69"/>
      <c r="N537" s="69"/>
      <c r="O537" s="69"/>
    </row>
    <row r="538" spans="1:15" x14ac:dyDescent="0.25">
      <c r="A538" s="77"/>
      <c r="B538" s="92"/>
      <c r="C538" s="113"/>
      <c r="D538" s="293"/>
      <c r="E538" s="92"/>
      <c r="F538" s="92"/>
      <c r="G538" s="92"/>
      <c r="H538" s="92"/>
      <c r="I538" s="116"/>
      <c r="J538" s="116"/>
      <c r="K538" s="294"/>
      <c r="L538" s="69" t="str">
        <f t="shared" ref="L538" si="48">IF(D538="","",TRUNC(F538*K538,2))</f>
        <v/>
      </c>
      <c r="M538" s="69" t="str">
        <f t="shared" ref="M538" si="49">IF(D538="","",TRUNC(G538*K538,2))</f>
        <v/>
      </c>
      <c r="N538" s="69" t="str">
        <f t="shared" ref="N538" si="50">IF(D538="","",TRUNC(H538*K538,2))</f>
        <v/>
      </c>
      <c r="O538" s="69" t="str">
        <f t="shared" ref="O538" si="51">IF(D538="","",L538+M538+N538)</f>
        <v/>
      </c>
    </row>
    <row r="539" spans="1:15" x14ac:dyDescent="0.25">
      <c r="A539" s="119"/>
      <c r="B539" s="120"/>
      <c r="C539" s="120"/>
      <c r="D539" s="120"/>
      <c r="E539" s="120"/>
      <c r="F539" s="120"/>
      <c r="G539" s="120"/>
      <c r="H539" s="120"/>
      <c r="I539" s="120"/>
      <c r="J539" s="120"/>
      <c r="K539" s="121" t="s">
        <v>70</v>
      </c>
      <c r="L539" s="122">
        <f>SUM(L537:L538)</f>
        <v>0</v>
      </c>
      <c r="M539" s="122">
        <f>SUM(M537:M538)</f>
        <v>0</v>
      </c>
      <c r="N539" s="122">
        <f>SUM(N537:N538)</f>
        <v>0</v>
      </c>
      <c r="O539" s="122">
        <f>TRUNC(SUM(L539:N539),2)</f>
        <v>0</v>
      </c>
    </row>
    <row r="540" spans="1:15" x14ac:dyDescent="0.25">
      <c r="A540" s="90" t="s">
        <v>71</v>
      </c>
      <c r="B540" s="91" t="s">
        <v>1</v>
      </c>
      <c r="C540" s="91" t="s">
        <v>32</v>
      </c>
      <c r="D540" s="91" t="s">
        <v>2</v>
      </c>
      <c r="E540" s="91" t="s">
        <v>62</v>
      </c>
      <c r="F540" s="91" t="s">
        <v>72</v>
      </c>
      <c r="G540" s="91" t="s">
        <v>73</v>
      </c>
      <c r="H540" s="91"/>
      <c r="I540" s="91" t="s">
        <v>74</v>
      </c>
      <c r="J540" s="91"/>
      <c r="K540" s="91"/>
      <c r="L540" s="91" t="s">
        <v>75</v>
      </c>
      <c r="M540" s="91" t="s">
        <v>56</v>
      </c>
      <c r="N540" s="91" t="s">
        <v>48</v>
      </c>
      <c r="O540" s="91" t="s">
        <v>6</v>
      </c>
    </row>
    <row r="541" spans="1:15" x14ac:dyDescent="0.25">
      <c r="A541" s="90"/>
      <c r="B541" s="91"/>
      <c r="C541" s="91"/>
      <c r="D541" s="91"/>
      <c r="E541" s="91"/>
      <c r="F541" s="91"/>
      <c r="G541" s="91" t="s">
        <v>76</v>
      </c>
      <c r="H541" s="91" t="s">
        <v>77</v>
      </c>
      <c r="I541" s="91" t="s">
        <v>76</v>
      </c>
      <c r="J541" s="91"/>
      <c r="K541" s="91" t="s">
        <v>77</v>
      </c>
      <c r="L541" s="91" t="s">
        <v>76</v>
      </c>
      <c r="M541" s="91"/>
      <c r="N541" s="91"/>
      <c r="O541" s="91"/>
    </row>
    <row r="542" spans="1:15" x14ac:dyDescent="0.25">
      <c r="A542" s="151"/>
      <c r="B542" s="152"/>
      <c r="C542" s="152"/>
      <c r="D542" s="152"/>
      <c r="E542" s="152"/>
      <c r="F542" s="92"/>
      <c r="G542" s="107"/>
      <c r="H542" s="69"/>
      <c r="I542" s="107"/>
      <c r="J542" s="107"/>
      <c r="K542" s="69"/>
      <c r="L542" s="107"/>
      <c r="M542" s="69"/>
      <c r="N542" s="149"/>
      <c r="O542" s="150"/>
    </row>
    <row r="543" spans="1:15" x14ac:dyDescent="0.25">
      <c r="A543" s="77"/>
      <c r="B543" s="92"/>
      <c r="C543" s="92"/>
      <c r="D543" s="92"/>
      <c r="E543" s="92"/>
      <c r="F543" s="107"/>
      <c r="G543" s="107"/>
      <c r="H543" s="69"/>
      <c r="I543" s="116"/>
      <c r="J543" s="116"/>
      <c r="K543" s="69"/>
      <c r="L543" s="116"/>
      <c r="M543" s="116"/>
      <c r="N543" s="69"/>
      <c r="O543" s="69"/>
    </row>
    <row r="544" spans="1:15" x14ac:dyDescent="0.25">
      <c r="A544" s="119"/>
      <c r="B544" s="120"/>
      <c r="C544" s="120"/>
      <c r="D544" s="120"/>
      <c r="E544" s="120"/>
      <c r="F544" s="120"/>
      <c r="G544" s="120"/>
      <c r="H544" s="120"/>
      <c r="I544" s="120"/>
      <c r="J544" s="120"/>
      <c r="K544" s="121" t="s">
        <v>80</v>
      </c>
      <c r="L544" s="122"/>
      <c r="M544" s="122"/>
      <c r="N544" s="122">
        <f>O544</f>
        <v>0</v>
      </c>
      <c r="O544" s="122">
        <f>SUM(O542:O543)</f>
        <v>0</v>
      </c>
    </row>
  </sheetData>
  <autoFilter ref="A1:O544" xr:uid="{00000000-0001-0000-0900-000000000000}"/>
  <mergeCells count="21">
    <mergeCell ref="A513:K513"/>
    <mergeCell ref="A481:K481"/>
    <mergeCell ref="A309:K309"/>
    <mergeCell ref="A391:K391"/>
    <mergeCell ref="A356:K356"/>
    <mergeCell ref="A451:K451"/>
    <mergeCell ref="A421:K421"/>
    <mergeCell ref="A251:K251"/>
    <mergeCell ref="A222:K222"/>
    <mergeCell ref="A280:K280"/>
    <mergeCell ref="A79:K79"/>
    <mergeCell ref="A92:K92"/>
    <mergeCell ref="A107:K107"/>
    <mergeCell ref="A120:K120"/>
    <mergeCell ref="A191:K191"/>
    <mergeCell ref="A163:K163"/>
    <mergeCell ref="A6:O6"/>
    <mergeCell ref="A22:K22"/>
    <mergeCell ref="A50:K50"/>
    <mergeCell ref="A34:K34"/>
    <mergeCell ref="A64:K64"/>
  </mergeCells>
  <phoneticPr fontId="4" type="noConversion"/>
  <dataValidations count="1">
    <dataValidation type="list" allowBlank="1" showInputMessage="1" showErrorMessage="1" sqref="C184:C185 C58:C59 C87 C272 C268:C269 C254 C115 C123 C126 C137:C138 C257 C180:C181 C166 C169 C530:C534 C210:C211 C195 C339:C349 C214 C239:C240 C225 C228 C505:C506 C297:C298 C283 C286 C468:C470 C312 C315:C316 C326:C336 C359 C362:C363 C383:C384 C394 C397:C398 C413:C414 C408:C410 C424 C427:C428 C443:C444 C438:C440 C454 C457:C458 C473:C474 C373:C380 C40:C41 C70:C71 C484 C487:C488 C537:C538 C498:C502 C516 C519:C520 C141:C157 C243:C244 C301 C198:C199" xr:uid="{00000000-0002-0000-0900-000000000000}">
      <formula1>"Equipamento,Material,Mão de Obra,Serviço,Transporte"</formula1>
    </dataValidation>
  </dataValidations>
  <pageMargins left="0.51181102362204722" right="0.51181102362204722" top="0.78740157480314965" bottom="0.78740157480314965" header="0.31496062992125984" footer="0.31496062992125984"/>
  <pageSetup paperSize="9" scale="53" fitToHeight="0" orientation="landscape" r:id="rId1"/>
  <headerFooter>
    <oddFooter>&amp;LAGÊNCIA DE ASSUNTOS METROPOLITANOS DO PARANÁ - AMEP
DIRETORIA DE OBRAS
&amp;R&amp;P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49992370372631"/>
    <pageSetUpPr fitToPage="1"/>
  </sheetPr>
  <dimension ref="A1:P1228"/>
  <sheetViews>
    <sheetView view="pageBreakPreview" zoomScale="60" zoomScaleNormal="100" workbookViewId="0">
      <selection activeCell="A7" sqref="A7"/>
    </sheetView>
  </sheetViews>
  <sheetFormatPr defaultColWidth="9" defaultRowHeight="15" x14ac:dyDescent="0.25"/>
  <cols>
    <col min="1" max="1" width="32.28515625" style="1" customWidth="1"/>
    <col min="2" max="2" width="9" style="1"/>
    <col min="3" max="3" width="11" style="1" customWidth="1"/>
    <col min="4" max="4" width="9.140625" style="1" bestFit="1" customWidth="1"/>
    <col min="5" max="5" width="14.42578125" style="1" customWidth="1"/>
    <col min="6" max="6" width="14" style="1" customWidth="1"/>
    <col min="7" max="7" width="9.140625" style="1" bestFit="1" customWidth="1"/>
    <col min="8" max="8" width="13.7109375" style="1" customWidth="1"/>
    <col min="9" max="9" width="12.42578125" style="1" customWidth="1"/>
    <col min="10" max="10" width="10.7109375" style="1" bestFit="1" customWidth="1"/>
    <col min="11" max="11" width="13" style="1" customWidth="1"/>
    <col min="12" max="12" width="15.140625" style="1" customWidth="1"/>
    <col min="13" max="13" width="17.140625" style="1" customWidth="1"/>
    <col min="14" max="14" width="17" style="1" customWidth="1"/>
    <col min="15" max="15" width="13.42578125" style="1" customWidth="1"/>
    <col min="16" max="16384" width="9" style="1"/>
  </cols>
  <sheetData>
    <row r="1" spans="1:16" ht="75" customHeight="1" x14ac:dyDescent="0.25">
      <c r="B1" s="78"/>
      <c r="C1" s="79"/>
      <c r="D1" s="79"/>
    </row>
    <row r="2" spans="1:16" x14ac:dyDescent="0.25">
      <c r="A2" s="80" t="s">
        <v>7285</v>
      </c>
      <c r="B2" s="80"/>
      <c r="C2" s="80"/>
      <c r="D2" s="80"/>
    </row>
    <row r="3" spans="1:16" x14ac:dyDescent="0.25">
      <c r="A3" s="420" t="s">
        <v>42455</v>
      </c>
      <c r="B3" s="420"/>
      <c r="C3" s="420"/>
      <c r="D3" s="420"/>
      <c r="E3" s="420"/>
      <c r="F3" s="420"/>
      <c r="G3" s="420"/>
      <c r="H3" s="420"/>
      <c r="I3" s="420"/>
      <c r="J3" s="420"/>
      <c r="K3" s="420"/>
      <c r="L3" s="420"/>
      <c r="M3" s="420"/>
      <c r="N3" s="420"/>
      <c r="O3" s="420"/>
    </row>
    <row r="4" spans="1:16" x14ac:dyDescent="0.25">
      <c r="A4" s="1" t="s">
        <v>26548</v>
      </c>
    </row>
    <row r="6" spans="1:16" ht="30" x14ac:dyDescent="0.25">
      <c r="A6" s="469"/>
      <c r="B6" s="470"/>
      <c r="C6" s="470"/>
      <c r="D6" s="470"/>
      <c r="E6" s="470"/>
      <c r="F6" s="470"/>
      <c r="G6" s="470"/>
      <c r="H6" s="470"/>
      <c r="I6" s="470"/>
      <c r="J6" s="470"/>
      <c r="K6" s="471"/>
      <c r="L6" s="84" t="s">
        <v>26</v>
      </c>
      <c r="M6" s="84" t="s">
        <v>27</v>
      </c>
      <c r="N6" s="84" t="s">
        <v>28</v>
      </c>
      <c r="O6" s="85" t="s">
        <v>29</v>
      </c>
    </row>
    <row r="7" spans="1:16" ht="30" x14ac:dyDescent="0.25">
      <c r="A7" s="84" t="s">
        <v>6688</v>
      </c>
      <c r="B7" s="84" t="s">
        <v>30</v>
      </c>
      <c r="C7" s="84" t="s">
        <v>1337</v>
      </c>
      <c r="D7" s="86" t="s">
        <v>1356</v>
      </c>
      <c r="E7" s="87" t="s">
        <v>6633</v>
      </c>
      <c r="F7" s="87"/>
      <c r="G7" s="87"/>
      <c r="H7" s="87"/>
      <c r="I7" s="87"/>
      <c r="J7" s="87"/>
      <c r="K7" s="88"/>
      <c r="L7" s="89">
        <f>TRUNC(L22+L29+L33+L38,2)</f>
        <v>29.96</v>
      </c>
      <c r="M7" s="89">
        <f>TRUNC(M22+M29+M33+M38,2)</f>
        <v>5.0199999999999996</v>
      </c>
      <c r="N7" s="89">
        <f>TRUNC(N22+N29+N33+N38,2)</f>
        <v>0</v>
      </c>
      <c r="O7" s="89">
        <f>TRUNC(O22+O29+O33+O38,2)</f>
        <v>34.979999999999997</v>
      </c>
      <c r="P7" s="87" t="s">
        <v>6728</v>
      </c>
    </row>
    <row r="8" spans="1:16" ht="45" x14ac:dyDescent="0.25">
      <c r="A8" s="90" t="s">
        <v>31</v>
      </c>
      <c r="B8" s="91" t="s">
        <v>1</v>
      </c>
      <c r="C8" s="91" t="s">
        <v>32</v>
      </c>
      <c r="D8" s="91" t="s">
        <v>2</v>
      </c>
      <c r="E8" s="91" t="s">
        <v>33</v>
      </c>
      <c r="F8" s="91" t="s">
        <v>34</v>
      </c>
      <c r="G8" s="91" t="s">
        <v>35</v>
      </c>
      <c r="H8" s="91" t="s">
        <v>36</v>
      </c>
      <c r="I8" s="91" t="s">
        <v>37</v>
      </c>
      <c r="J8" s="91" t="s">
        <v>38</v>
      </c>
      <c r="K8" s="91"/>
      <c r="L8" s="91" t="s">
        <v>13</v>
      </c>
      <c r="M8" s="91" t="s">
        <v>39</v>
      </c>
      <c r="N8" s="91" t="s">
        <v>11</v>
      </c>
      <c r="O8" s="91" t="s">
        <v>40</v>
      </c>
    </row>
    <row r="9" spans="1:16" x14ac:dyDescent="0.25">
      <c r="A9" s="77"/>
      <c r="B9" s="113"/>
      <c r="C9" s="113"/>
      <c r="D9" s="113"/>
      <c r="E9" s="116"/>
      <c r="F9" s="117"/>
      <c r="G9" s="116"/>
      <c r="H9" s="69"/>
      <c r="I9" s="69"/>
      <c r="J9" s="69"/>
      <c r="K9" s="69"/>
      <c r="L9" s="118"/>
      <c r="M9" s="118"/>
      <c r="N9" s="118"/>
      <c r="O9" s="69"/>
    </row>
    <row r="10" spans="1:16" x14ac:dyDescent="0.25">
      <c r="A10" s="119"/>
      <c r="B10" s="120"/>
      <c r="C10" s="120"/>
      <c r="D10" s="120"/>
      <c r="E10" s="120"/>
      <c r="F10" s="120"/>
      <c r="G10" s="120"/>
      <c r="H10" s="120"/>
      <c r="I10" s="120"/>
      <c r="J10" s="120"/>
      <c r="K10" s="121" t="s">
        <v>43</v>
      </c>
      <c r="L10" s="122">
        <f>SUM(L9:L9)</f>
        <v>0</v>
      </c>
      <c r="M10" s="122">
        <f>SUM(M9:M9)</f>
        <v>0</v>
      </c>
      <c r="N10" s="122">
        <f>SUM(N9:N9)</f>
        <v>0</v>
      </c>
      <c r="O10" s="122">
        <f>SUM(O9:O9)</f>
        <v>0</v>
      </c>
    </row>
    <row r="11" spans="1:16" ht="30" x14ac:dyDescent="0.25">
      <c r="A11" s="90" t="s">
        <v>44</v>
      </c>
      <c r="B11" s="91" t="s">
        <v>1</v>
      </c>
      <c r="C11" s="91" t="s">
        <v>32</v>
      </c>
      <c r="D11" s="91" t="s">
        <v>2</v>
      </c>
      <c r="E11" s="91" t="s">
        <v>45</v>
      </c>
      <c r="F11" s="91" t="s">
        <v>46</v>
      </c>
      <c r="G11" s="91" t="s">
        <v>47</v>
      </c>
      <c r="H11" s="91" t="s">
        <v>48</v>
      </c>
      <c r="I11" s="91"/>
      <c r="J11" s="91"/>
      <c r="K11" s="91"/>
      <c r="L11" s="91" t="s">
        <v>13</v>
      </c>
      <c r="M11" s="91" t="s">
        <v>39</v>
      </c>
      <c r="N11" s="91" t="s">
        <v>11</v>
      </c>
      <c r="O11" s="91" t="s">
        <v>40</v>
      </c>
    </row>
    <row r="12" spans="1:16" x14ac:dyDescent="0.25">
      <c r="A12" s="77" t="str">
        <f>IF(D12="","",VLOOKUP(D12,'CUSTOS DER - MÃO DE OBRA'!A:D,2,0))</f>
        <v>Servente</v>
      </c>
      <c r="B12" s="113" t="s">
        <v>41</v>
      </c>
      <c r="C12" s="113" t="s">
        <v>6652</v>
      </c>
      <c r="D12" s="113">
        <v>200130</v>
      </c>
      <c r="E12" s="69">
        <f>VLOOKUP(D12,'CUSTOS DER - MÃO DE OBRA'!A:D,3,0)</f>
        <v>1.48</v>
      </c>
      <c r="F12" s="123"/>
      <c r="G12" s="124">
        <f>VLOOKUP(D12,'CUSTOS DER - MÃO DE OBRA'!A:D,4,0)</f>
        <v>26.35</v>
      </c>
      <c r="H12" s="116">
        <v>7.9500000000000001E-2</v>
      </c>
      <c r="I12" s="116"/>
      <c r="J12" s="116"/>
      <c r="K12" s="113"/>
      <c r="L12" s="113"/>
      <c r="M12" s="125">
        <f>IF(D12="","",TRUNC(H12*G12,2))</f>
        <v>2.09</v>
      </c>
      <c r="N12" s="113"/>
      <c r="O12" s="69">
        <f>N12+M12+L12</f>
        <v>2.09</v>
      </c>
    </row>
    <row r="13" spans="1:16" x14ac:dyDescent="0.25">
      <c r="A13" s="77" t="str">
        <f>VLOOKUP(D13,'CUSTOS DNIT - MÃO DE OBRA'!A:G,2,0)</f>
        <v>Bombeiro hidráulico</v>
      </c>
      <c r="B13" s="113" t="s">
        <v>24</v>
      </c>
      <c r="C13" s="113" t="s">
        <v>6654</v>
      </c>
      <c r="D13" s="113" t="s">
        <v>6655</v>
      </c>
      <c r="E13" s="116">
        <v>0</v>
      </c>
      <c r="F13" s="123">
        <f>VLOOKUP(D13,'CUSTOS DNIT - MÃO DE OBRA'!A:G,5,0)</f>
        <v>1.8205610000000001</v>
      </c>
      <c r="G13" s="124">
        <f>VLOOKUP(D13,'CUSTOS DNIT - MÃO DE OBRA'!A:G,6,0)</f>
        <v>36.933199999999999</v>
      </c>
      <c r="H13" s="116">
        <v>7.9500000000000001E-2</v>
      </c>
      <c r="I13" s="116"/>
      <c r="J13" s="116"/>
      <c r="K13" s="113"/>
      <c r="L13" s="113"/>
      <c r="M13" s="125">
        <f>IF(D13="","",TRUNC(H13*G13,2))</f>
        <v>2.93</v>
      </c>
      <c r="N13" s="113"/>
      <c r="O13" s="69">
        <f>N13+M13+L13</f>
        <v>2.93</v>
      </c>
    </row>
    <row r="14" spans="1:16" x14ac:dyDescent="0.25">
      <c r="A14" s="77"/>
      <c r="B14" s="113"/>
      <c r="C14" s="113"/>
      <c r="D14" s="113"/>
      <c r="E14" s="116"/>
      <c r="F14" s="123"/>
      <c r="G14" s="124"/>
      <c r="H14" s="69"/>
      <c r="I14" s="69"/>
      <c r="J14" s="69"/>
      <c r="K14" s="69"/>
      <c r="L14" s="113"/>
      <c r="M14" s="126"/>
      <c r="N14" s="113"/>
      <c r="O14" s="69"/>
    </row>
    <row r="15" spans="1:16" x14ac:dyDescent="0.25">
      <c r="A15" s="127"/>
      <c r="B15" s="128"/>
      <c r="C15" s="128"/>
      <c r="D15" s="128"/>
      <c r="E15" s="128"/>
      <c r="F15" s="128"/>
      <c r="G15" s="128"/>
      <c r="H15" s="128"/>
      <c r="I15" s="128"/>
      <c r="J15" s="128"/>
      <c r="K15" s="121" t="s">
        <v>50</v>
      </c>
      <c r="L15" s="122">
        <f>SUM(L12:L14)</f>
        <v>0</v>
      </c>
      <c r="M15" s="122">
        <f>SUM(M12:M14)</f>
        <v>5.0199999999999996</v>
      </c>
      <c r="N15" s="122">
        <f>SUM(N12:N14)</f>
        <v>0</v>
      </c>
      <c r="O15" s="122">
        <f>SUM(O12:O14)</f>
        <v>5.0199999999999996</v>
      </c>
    </row>
    <row r="16" spans="1:16" x14ac:dyDescent="0.25">
      <c r="A16" s="90" t="s">
        <v>51</v>
      </c>
      <c r="B16" s="91" t="s">
        <v>1</v>
      </c>
      <c r="C16" s="91" t="s">
        <v>32</v>
      </c>
      <c r="D16" s="91" t="s">
        <v>2</v>
      </c>
      <c r="E16" s="91" t="s">
        <v>52</v>
      </c>
      <c r="F16" s="91" t="s">
        <v>53</v>
      </c>
      <c r="G16" s="91" t="s">
        <v>54</v>
      </c>
      <c r="H16" s="91" t="s">
        <v>55</v>
      </c>
      <c r="I16" s="91"/>
      <c r="J16" s="91"/>
      <c r="K16" s="91"/>
      <c r="L16" s="91"/>
      <c r="M16" s="91"/>
      <c r="N16" s="91"/>
      <c r="O16" s="91" t="s">
        <v>56</v>
      </c>
    </row>
    <row r="17" spans="1:16" x14ac:dyDescent="0.25">
      <c r="A17" s="77"/>
      <c r="B17" s="113"/>
      <c r="C17" s="113"/>
      <c r="D17" s="113"/>
      <c r="E17" s="123"/>
      <c r="F17" s="117"/>
      <c r="G17" s="116"/>
      <c r="H17" s="69"/>
      <c r="I17" s="69"/>
      <c r="J17" s="69"/>
      <c r="K17" s="69"/>
      <c r="L17" s="113"/>
      <c r="M17" s="118">
        <f>TRUNC(E17*O15,2)</f>
        <v>0</v>
      </c>
      <c r="N17" s="113"/>
      <c r="O17" s="69">
        <f>L17+M17</f>
        <v>0</v>
      </c>
    </row>
    <row r="18" spans="1:16" x14ac:dyDescent="0.25">
      <c r="A18" s="77"/>
      <c r="B18" s="113"/>
      <c r="C18" s="113"/>
      <c r="D18" s="113"/>
      <c r="E18" s="116"/>
      <c r="F18" s="117"/>
      <c r="G18" s="116"/>
      <c r="H18" s="69"/>
      <c r="I18" s="69"/>
      <c r="J18" s="69"/>
      <c r="K18" s="69"/>
      <c r="L18" s="113"/>
      <c r="M18" s="113"/>
      <c r="N18" s="113"/>
      <c r="O18" s="69">
        <f>L18+M18</f>
        <v>0</v>
      </c>
    </row>
    <row r="19" spans="1:16" x14ac:dyDescent="0.25">
      <c r="A19" s="127"/>
      <c r="B19" s="128"/>
      <c r="C19" s="128"/>
      <c r="D19" s="128"/>
      <c r="E19" s="128"/>
      <c r="F19" s="128"/>
      <c r="G19" s="128"/>
      <c r="H19" s="128"/>
      <c r="I19" s="128"/>
      <c r="J19" s="128"/>
      <c r="K19" s="121" t="s">
        <v>57</v>
      </c>
      <c r="L19" s="122">
        <f>SUM(L17:L18)</f>
        <v>0</v>
      </c>
      <c r="M19" s="122">
        <f>SUM(M17:M18)</f>
        <v>0</v>
      </c>
      <c r="N19" s="122">
        <f>SUM(N17:N18)</f>
        <v>0</v>
      </c>
      <c r="O19" s="122">
        <f>SUM(O17:O18)</f>
        <v>0</v>
      </c>
    </row>
    <row r="20" spans="1:16" ht="30" x14ac:dyDescent="0.25">
      <c r="A20" s="127" t="s">
        <v>58</v>
      </c>
      <c r="B20" s="129"/>
      <c r="C20" s="129"/>
      <c r="D20" s="129"/>
      <c r="E20" s="129"/>
      <c r="F20" s="129"/>
      <c r="G20" s="129"/>
      <c r="H20" s="129"/>
      <c r="I20" s="129"/>
      <c r="J20" s="129"/>
      <c r="K20" s="129"/>
      <c r="L20" s="122">
        <f>L10+L15+L19</f>
        <v>0</v>
      </c>
      <c r="M20" s="122">
        <f>M10+M15+M19</f>
        <v>5.0199999999999996</v>
      </c>
      <c r="N20" s="122">
        <f>N10+N15+N19</f>
        <v>0</v>
      </c>
      <c r="O20" s="122">
        <f>O10+O15+O19</f>
        <v>5.0199999999999996</v>
      </c>
    </row>
    <row r="21" spans="1:16" x14ac:dyDescent="0.25">
      <c r="A21" s="127" t="s">
        <v>59</v>
      </c>
      <c r="B21" s="129"/>
      <c r="C21" s="129"/>
      <c r="D21" s="129"/>
      <c r="E21" s="129"/>
      <c r="F21" s="129"/>
      <c r="G21" s="129"/>
      <c r="H21" s="129"/>
      <c r="I21" s="129"/>
      <c r="J21" s="129"/>
      <c r="K21" s="129"/>
      <c r="L21" s="129"/>
      <c r="M21" s="129"/>
      <c r="N21" s="129"/>
      <c r="O21" s="130">
        <v>1</v>
      </c>
    </row>
    <row r="22" spans="1:16" ht="30" x14ac:dyDescent="0.25">
      <c r="A22" s="127" t="s">
        <v>60</v>
      </c>
      <c r="B22" s="120"/>
      <c r="C22" s="120"/>
      <c r="D22" s="120"/>
      <c r="E22" s="120"/>
      <c r="F22" s="120"/>
      <c r="G22" s="120"/>
      <c r="H22" s="120"/>
      <c r="I22" s="120"/>
      <c r="J22" s="120"/>
      <c r="K22" s="120"/>
      <c r="L22" s="122">
        <f>L20/O21</f>
        <v>0</v>
      </c>
      <c r="M22" s="122">
        <f>M20/O21</f>
        <v>5.0199999999999996</v>
      </c>
      <c r="N22" s="122">
        <f>N20/O21</f>
        <v>0</v>
      </c>
      <c r="O22" s="122">
        <f>TRUNC(SUM(L22:N22),2)</f>
        <v>5.0199999999999996</v>
      </c>
    </row>
    <row r="23" spans="1:16" ht="45" x14ac:dyDescent="0.25">
      <c r="A23" s="90" t="s">
        <v>61</v>
      </c>
      <c r="B23" s="91" t="s">
        <v>1</v>
      </c>
      <c r="C23" s="91" t="s">
        <v>32</v>
      </c>
      <c r="D23" s="91" t="s">
        <v>2</v>
      </c>
      <c r="E23" s="91" t="s">
        <v>62</v>
      </c>
      <c r="F23" s="91" t="s">
        <v>63</v>
      </c>
      <c r="G23" s="91"/>
      <c r="H23" s="91"/>
      <c r="I23" s="91"/>
      <c r="J23" s="91"/>
      <c r="K23" s="91" t="s">
        <v>48</v>
      </c>
      <c r="L23" s="91" t="s">
        <v>13</v>
      </c>
      <c r="M23" s="91" t="s">
        <v>39</v>
      </c>
      <c r="N23" s="91" t="s">
        <v>11</v>
      </c>
      <c r="O23" s="91" t="s">
        <v>6</v>
      </c>
    </row>
    <row r="24" spans="1:16" ht="45" x14ac:dyDescent="0.25">
      <c r="A24" s="77" t="str">
        <f>VLOOKUP(D24,'CUSTOS SINAPI - MATERIAIS'!A:D,2,0)</f>
        <v xml:space="preserve">REGISTRO DE ESFERA, PVC, COM VOLANTE, VS, SOLDAVEL, DN 25 MM, COM CORPO DIVIDIDO                                                                                                                                                                                                                                                                                                                                                                                                                          </v>
      </c>
      <c r="B24" s="113" t="s">
        <v>1356</v>
      </c>
      <c r="C24" s="113" t="s">
        <v>64</v>
      </c>
      <c r="D24" s="113">
        <v>11674</v>
      </c>
      <c r="E24" s="131" t="str">
        <f>VLOOKUP(D24,'CUSTOS SINAPI - MATERIAIS'!A:D,3,0)</f>
        <v xml:space="preserve">UN    </v>
      </c>
      <c r="F24" s="107" t="str">
        <f>VLOOKUP(D24,'CUSTOS SINAPI - MATERIAIS'!A:D,4,0)</f>
        <v>28,25</v>
      </c>
      <c r="G24" s="107"/>
      <c r="H24" s="93"/>
      <c r="I24" s="93"/>
      <c r="J24" s="93"/>
      <c r="K24" s="116">
        <v>1</v>
      </c>
      <c r="L24" s="69">
        <f>IF(D24="","",TRUNC(F24*K24,2))</f>
        <v>28.25</v>
      </c>
      <c r="M24" s="116"/>
      <c r="N24" s="116"/>
      <c r="O24" s="69">
        <f>N24+M24+L24</f>
        <v>28.25</v>
      </c>
    </row>
    <row r="25" spans="1:16" ht="30" x14ac:dyDescent="0.25">
      <c r="A25" s="77" t="str">
        <f>VLOOKUP(D25,'CUSTOS SINAPI - MATERIAIS'!A:D,2,0)</f>
        <v xml:space="preserve">ADESIVO PLASTICO PARA PVC, FRASCO COM 175 GR                                                                                                                                                                                                                                                                                                                                                                                                                                                              </v>
      </c>
      <c r="B25" s="113" t="s">
        <v>1356</v>
      </c>
      <c r="C25" s="113" t="s">
        <v>64</v>
      </c>
      <c r="D25" s="113">
        <v>20080</v>
      </c>
      <c r="E25" s="131" t="str">
        <f>VLOOKUP(D25,'CUSTOS SINAPI - MATERIAIS'!A:D,3,0)</f>
        <v xml:space="preserve">UN    </v>
      </c>
      <c r="F25" s="107" t="str">
        <f>VLOOKUP(D25,'CUSTOS SINAPI - MATERIAIS'!A:D,4,0)</f>
        <v>23,38</v>
      </c>
      <c r="G25" s="107"/>
      <c r="H25" s="93"/>
      <c r="I25" s="93"/>
      <c r="J25" s="93"/>
      <c r="K25" s="116">
        <v>0.04</v>
      </c>
      <c r="L25" s="69">
        <f>IF(D25="","",TRUNC(F25*K25,2))</f>
        <v>0.93</v>
      </c>
      <c r="M25" s="116"/>
      <c r="N25" s="116"/>
      <c r="O25" s="69">
        <f t="shared" ref="O25:O27" si="0">N25+M25+L25</f>
        <v>0.93</v>
      </c>
    </row>
    <row r="26" spans="1:16" ht="45" x14ac:dyDescent="0.25">
      <c r="A26" s="77" t="str">
        <f>VLOOKUP(D26,'CUSTOS SINAPI - MATERIAIS'!A:D,2,0)</f>
        <v xml:space="preserve">SOLUCAO PREPARADORA / LIMPADORA PARA PVC, FRASCO COM 1000 CM3                                                                                                                                                                                                                                                                                                                                                                                                                                             </v>
      </c>
      <c r="B26" s="113" t="s">
        <v>1356</v>
      </c>
      <c r="C26" s="113" t="s">
        <v>64</v>
      </c>
      <c r="D26" s="113">
        <v>20083</v>
      </c>
      <c r="E26" s="131" t="str">
        <f>VLOOKUP(D26,'CUSTOS SINAPI - MATERIAIS'!A:D,3,0)</f>
        <v xml:space="preserve">UN    </v>
      </c>
      <c r="F26" s="107" t="str">
        <f>VLOOKUP(D26,'CUSTOS SINAPI - MATERIAIS'!A:D,4,0)</f>
        <v>81,16</v>
      </c>
      <c r="G26" s="107"/>
      <c r="H26" s="93"/>
      <c r="I26" s="93"/>
      <c r="J26" s="93"/>
      <c r="K26" s="116">
        <v>9.4999999999999998E-3</v>
      </c>
      <c r="L26" s="69">
        <f>IF(D26="","",TRUNC(F26*K26,2))</f>
        <v>0.77</v>
      </c>
      <c r="M26" s="116"/>
      <c r="N26" s="116"/>
      <c r="O26" s="69">
        <f t="shared" si="0"/>
        <v>0.77</v>
      </c>
    </row>
    <row r="27" spans="1:16" x14ac:dyDescent="0.25">
      <c r="A27" s="77" t="str">
        <f>VLOOKUP(D27,'CUSTOS SINAPI - MATERIAIS'!A:D,2,0)</f>
        <v xml:space="preserve">LIXA D'AGUA EM FOLHA, GRAO 100                                                                                                                                                                                                                                                                                                                                                                                                                                                                            </v>
      </c>
      <c r="B27" s="113" t="s">
        <v>1356</v>
      </c>
      <c r="C27" s="113" t="s">
        <v>64</v>
      </c>
      <c r="D27" s="113">
        <v>38383</v>
      </c>
      <c r="E27" s="131" t="str">
        <f>VLOOKUP(D27,'CUSTOS SINAPI - MATERIAIS'!A:D,3,0)</f>
        <v xml:space="preserve">UN    </v>
      </c>
      <c r="F27" s="107" t="str">
        <f>VLOOKUP(D27,'CUSTOS SINAPI - MATERIAIS'!A:D,4,0)</f>
        <v>2,01</v>
      </c>
      <c r="G27" s="107"/>
      <c r="H27" s="93"/>
      <c r="I27" s="93"/>
      <c r="J27" s="93"/>
      <c r="K27" s="116">
        <v>8.0000000000000002E-3</v>
      </c>
      <c r="L27" s="69">
        <f>IF(D27="","",TRUNC(F27*K27,2))</f>
        <v>0.01</v>
      </c>
      <c r="M27" s="116"/>
      <c r="N27" s="116"/>
      <c r="O27" s="69">
        <f t="shared" si="0"/>
        <v>0.01</v>
      </c>
    </row>
    <row r="28" spans="1:16" x14ac:dyDescent="0.25">
      <c r="A28" s="77"/>
      <c r="B28" s="113"/>
      <c r="C28" s="113"/>
      <c r="D28" s="113"/>
      <c r="E28" s="131"/>
      <c r="F28" s="107"/>
      <c r="G28" s="107"/>
      <c r="H28" s="93"/>
      <c r="I28" s="93"/>
      <c r="J28" s="93"/>
      <c r="K28" s="116"/>
      <c r="L28" s="69"/>
      <c r="M28" s="116"/>
      <c r="N28" s="116"/>
      <c r="O28" s="69"/>
    </row>
    <row r="29" spans="1:16" x14ac:dyDescent="0.25">
      <c r="A29" s="119"/>
      <c r="B29" s="120"/>
      <c r="C29" s="120"/>
      <c r="D29" s="120"/>
      <c r="E29" s="120"/>
      <c r="F29" s="120"/>
      <c r="G29" s="120"/>
      <c r="H29" s="120"/>
      <c r="I29" s="120"/>
      <c r="J29" s="120"/>
      <c r="K29" s="121" t="s">
        <v>65</v>
      </c>
      <c r="L29" s="122">
        <f>SUM(L24:L28)</f>
        <v>29.96</v>
      </c>
      <c r="M29" s="122">
        <f>SUM(M24:M28)</f>
        <v>0</v>
      </c>
      <c r="N29" s="122">
        <f>SUM(N24:N28)</f>
        <v>0</v>
      </c>
      <c r="O29" s="122">
        <f>TRUNC(SUM(L29:N29),2)</f>
        <v>29.96</v>
      </c>
    </row>
    <row r="30" spans="1:16" ht="75" x14ac:dyDescent="0.25">
      <c r="A30" s="90" t="s">
        <v>66</v>
      </c>
      <c r="B30" s="91" t="s">
        <v>1</v>
      </c>
      <c r="C30" s="91" t="s">
        <v>32</v>
      </c>
      <c r="D30" s="91" t="s">
        <v>2</v>
      </c>
      <c r="E30" s="91" t="s">
        <v>62</v>
      </c>
      <c r="F30" s="91" t="s">
        <v>63</v>
      </c>
      <c r="G30" s="91" t="s">
        <v>67</v>
      </c>
      <c r="H30" s="91" t="s">
        <v>68</v>
      </c>
      <c r="I30" s="91"/>
      <c r="J30" s="91"/>
      <c r="K30" s="91" t="s">
        <v>48</v>
      </c>
      <c r="L30" s="91" t="s">
        <v>13</v>
      </c>
      <c r="M30" s="91" t="s">
        <v>39</v>
      </c>
      <c r="N30" s="91" t="s">
        <v>11</v>
      </c>
      <c r="O30" s="91" t="s">
        <v>6</v>
      </c>
      <c r="P30"/>
    </row>
    <row r="31" spans="1:16" x14ac:dyDescent="0.25">
      <c r="B31" s="92"/>
      <c r="C31" s="113"/>
      <c r="E31" s="92"/>
      <c r="F31" s="92" t="str">
        <f>IF($D31="","",VLOOKUP($D31,'CUSTOS SINAPI - MATERIAIS'!$A:$D,5,FALSE))</f>
        <v/>
      </c>
      <c r="G31" s="92"/>
      <c r="H31" s="92"/>
      <c r="I31" s="116"/>
      <c r="J31" s="116"/>
      <c r="K31" s="116"/>
      <c r="L31" s="69" t="str">
        <f>IF(D31="","",TRUNC(F31*K31,2))</f>
        <v/>
      </c>
      <c r="M31" s="69" t="str">
        <f>IF(D31="","",TRUNC(G31*K31,2))</f>
        <v/>
      </c>
      <c r="N31" s="69" t="str">
        <f>IF(D31="","",TRUNC(H31*K31,2))</f>
        <v/>
      </c>
      <c r="O31" s="69" t="str">
        <f>IF(D31="","",L31+M31+N31)</f>
        <v/>
      </c>
    </row>
    <row r="32" spans="1:16" x14ac:dyDescent="0.25">
      <c r="A32" s="77"/>
      <c r="B32" s="92"/>
      <c r="C32" s="92"/>
      <c r="D32" s="92"/>
      <c r="E32" s="92"/>
      <c r="F32" s="107"/>
      <c r="G32" s="107"/>
      <c r="H32" s="116"/>
      <c r="I32" s="116"/>
      <c r="J32" s="116"/>
      <c r="K32" s="116"/>
      <c r="L32" s="116"/>
      <c r="M32" s="116"/>
      <c r="N32" s="116"/>
      <c r="O32" s="69"/>
    </row>
    <row r="33" spans="1:16" x14ac:dyDescent="0.25">
      <c r="A33" s="119"/>
      <c r="B33" s="120"/>
      <c r="C33" s="120"/>
      <c r="D33" s="120"/>
      <c r="E33" s="120"/>
      <c r="F33" s="120"/>
      <c r="G33" s="120"/>
      <c r="H33" s="120"/>
      <c r="I33" s="120"/>
      <c r="J33" s="120"/>
      <c r="K33" s="121" t="s">
        <v>70</v>
      </c>
      <c r="L33" s="122">
        <f>SUM(L31:L32)</f>
        <v>0</v>
      </c>
      <c r="M33" s="122">
        <f>SUM(M31:M32)</f>
        <v>0</v>
      </c>
      <c r="N33" s="122">
        <f>SUM(N31:N32)</f>
        <v>0</v>
      </c>
      <c r="O33" s="122">
        <f>TRUNC(SUM(L33:N33),2)</f>
        <v>0</v>
      </c>
    </row>
    <row r="34" spans="1:16" ht="30" x14ac:dyDescent="0.25">
      <c r="A34" s="90" t="s">
        <v>71</v>
      </c>
      <c r="B34" s="91" t="s">
        <v>1</v>
      </c>
      <c r="C34" s="91" t="s">
        <v>32</v>
      </c>
      <c r="D34" s="91" t="s">
        <v>2</v>
      </c>
      <c r="E34" s="91" t="s">
        <v>62</v>
      </c>
      <c r="F34" s="91" t="s">
        <v>72</v>
      </c>
      <c r="G34" s="91" t="s">
        <v>73</v>
      </c>
      <c r="H34" s="91"/>
      <c r="I34" s="91" t="s">
        <v>74</v>
      </c>
      <c r="J34" s="91"/>
      <c r="K34" s="91"/>
      <c r="L34" s="91" t="s">
        <v>75</v>
      </c>
      <c r="M34" s="91" t="s">
        <v>56</v>
      </c>
      <c r="N34" s="91" t="s">
        <v>48</v>
      </c>
      <c r="O34" s="91" t="s">
        <v>6</v>
      </c>
    </row>
    <row r="35" spans="1:16" x14ac:dyDescent="0.25">
      <c r="A35" s="90"/>
      <c r="B35" s="91"/>
      <c r="C35" s="91"/>
      <c r="D35" s="91"/>
      <c r="E35" s="91"/>
      <c r="F35" s="91"/>
      <c r="G35" s="91" t="s">
        <v>76</v>
      </c>
      <c r="H35" s="91" t="s">
        <v>77</v>
      </c>
      <c r="I35" s="91" t="s">
        <v>76</v>
      </c>
      <c r="J35" s="91"/>
      <c r="K35" s="91" t="s">
        <v>77</v>
      </c>
      <c r="L35" s="91" t="s">
        <v>76</v>
      </c>
      <c r="M35" s="91"/>
      <c r="N35" s="91"/>
      <c r="O35" s="91"/>
    </row>
    <row r="36" spans="1:16" x14ac:dyDescent="0.25">
      <c r="A36" s="151"/>
      <c r="B36" s="152"/>
      <c r="C36" s="152"/>
      <c r="D36" s="152"/>
      <c r="E36" s="152"/>
      <c r="F36" s="92"/>
      <c r="G36" s="107"/>
      <c r="H36" s="69"/>
      <c r="I36" s="107"/>
      <c r="J36" s="107"/>
      <c r="K36" s="69"/>
      <c r="L36" s="107"/>
      <c r="M36" s="69"/>
      <c r="N36" s="149"/>
      <c r="O36" s="150"/>
    </row>
    <row r="37" spans="1:16" x14ac:dyDescent="0.25">
      <c r="A37" s="77"/>
      <c r="B37" s="92"/>
      <c r="C37" s="92"/>
      <c r="D37" s="92"/>
      <c r="E37" s="92"/>
      <c r="F37" s="107"/>
      <c r="G37" s="107"/>
      <c r="H37" s="69"/>
      <c r="I37" s="116"/>
      <c r="J37" s="116"/>
      <c r="K37" s="69"/>
      <c r="L37" s="116"/>
      <c r="M37" s="116"/>
      <c r="N37" s="69"/>
      <c r="O37" s="69"/>
    </row>
    <row r="38" spans="1:16" x14ac:dyDescent="0.25">
      <c r="A38" s="119"/>
      <c r="B38" s="120"/>
      <c r="C38" s="120"/>
      <c r="D38" s="120"/>
      <c r="E38" s="120"/>
      <c r="F38" s="120"/>
      <c r="G38" s="120"/>
      <c r="H38" s="120"/>
      <c r="I38" s="120"/>
      <c r="J38" s="120"/>
      <c r="K38" s="121" t="s">
        <v>80</v>
      </c>
      <c r="L38" s="122"/>
      <c r="M38" s="122"/>
      <c r="N38" s="122">
        <f>O38</f>
        <v>0</v>
      </c>
      <c r="O38" s="122">
        <f>SUM(O36:O37)</f>
        <v>0</v>
      </c>
    </row>
    <row r="39" spans="1:16" ht="30" x14ac:dyDescent="0.25">
      <c r="A39" s="469" t="s">
        <v>6634</v>
      </c>
      <c r="B39" s="470"/>
      <c r="C39" s="470"/>
      <c r="D39" s="470"/>
      <c r="E39" s="470"/>
      <c r="F39" s="470"/>
      <c r="G39" s="470"/>
      <c r="H39" s="470"/>
      <c r="I39" s="470"/>
      <c r="J39" s="470"/>
      <c r="K39" s="471"/>
      <c r="L39" s="84" t="s">
        <v>26</v>
      </c>
      <c r="M39" s="84" t="s">
        <v>27</v>
      </c>
      <c r="N39" s="84" t="s">
        <v>28</v>
      </c>
      <c r="O39" s="85" t="s">
        <v>29</v>
      </c>
    </row>
    <row r="40" spans="1:16" ht="30" x14ac:dyDescent="0.25">
      <c r="A40" s="84" t="s">
        <v>6689</v>
      </c>
      <c r="B40" s="84" t="s">
        <v>30</v>
      </c>
      <c r="C40" s="84" t="s">
        <v>1337</v>
      </c>
      <c r="D40" s="86" t="s">
        <v>1356</v>
      </c>
      <c r="E40" s="87" t="s">
        <v>6634</v>
      </c>
      <c r="F40" s="87"/>
      <c r="G40" s="87"/>
      <c r="H40" s="87"/>
      <c r="I40" s="87"/>
      <c r="J40" s="87"/>
      <c r="K40" s="88"/>
      <c r="L40" s="89">
        <f>TRUNC(L54+L60+L64+L69,2)</f>
        <v>63.14</v>
      </c>
      <c r="M40" s="89">
        <f>TRUNC(M54+M60+M64+M69,2)</f>
        <v>7.16</v>
      </c>
      <c r="N40" s="89">
        <f>TRUNC(N54+N60+N64+N69,2)</f>
        <v>0</v>
      </c>
      <c r="O40" s="89">
        <f>TRUNC(O54+O60+O64+O69,2)</f>
        <v>70.3</v>
      </c>
      <c r="P40" s="87" t="s">
        <v>6727</v>
      </c>
    </row>
    <row r="41" spans="1:16" ht="45" x14ac:dyDescent="0.25">
      <c r="A41" s="90" t="s">
        <v>31</v>
      </c>
      <c r="B41" s="91" t="s">
        <v>1</v>
      </c>
      <c r="C41" s="91" t="s">
        <v>32</v>
      </c>
      <c r="D41" s="91" t="s">
        <v>2</v>
      </c>
      <c r="E41" s="91" t="s">
        <v>33</v>
      </c>
      <c r="F41" s="91" t="s">
        <v>34</v>
      </c>
      <c r="G41" s="91" t="s">
        <v>35</v>
      </c>
      <c r="H41" s="91" t="s">
        <v>36</v>
      </c>
      <c r="I41" s="91" t="s">
        <v>37</v>
      </c>
      <c r="J41" s="91" t="s">
        <v>38</v>
      </c>
      <c r="K41" s="91"/>
      <c r="L41" s="91" t="s">
        <v>13</v>
      </c>
      <c r="M41" s="91" t="s">
        <v>39</v>
      </c>
      <c r="N41" s="91" t="s">
        <v>11</v>
      </c>
      <c r="O41" s="91" t="s">
        <v>40</v>
      </c>
    </row>
    <row r="42" spans="1:16" x14ac:dyDescent="0.25">
      <c r="A42" s="77"/>
      <c r="B42" s="113"/>
      <c r="C42" s="113"/>
      <c r="D42" s="113"/>
      <c r="E42" s="116"/>
      <c r="F42" s="117"/>
      <c r="G42" s="116"/>
      <c r="H42" s="69"/>
      <c r="I42" s="69"/>
      <c r="J42" s="69"/>
      <c r="K42" s="69"/>
      <c r="L42" s="118"/>
      <c r="M42" s="118"/>
      <c r="N42" s="118"/>
      <c r="O42" s="69"/>
    </row>
    <row r="43" spans="1:16" x14ac:dyDescent="0.25">
      <c r="A43" s="119"/>
      <c r="B43" s="120"/>
      <c r="C43" s="120"/>
      <c r="D43" s="120"/>
      <c r="E43" s="120"/>
      <c r="F43" s="120"/>
      <c r="G43" s="120"/>
      <c r="H43" s="120"/>
      <c r="I43" s="120"/>
      <c r="J43" s="120"/>
      <c r="K43" s="121" t="s">
        <v>43</v>
      </c>
      <c r="L43" s="122">
        <f>SUM(L42:L42)</f>
        <v>0</v>
      </c>
      <c r="M43" s="122">
        <f>SUM(M42:M42)</f>
        <v>0</v>
      </c>
      <c r="N43" s="122">
        <f>SUM(N42:N42)</f>
        <v>0</v>
      </c>
      <c r="O43" s="122">
        <f>SUM(O42:O42)</f>
        <v>0</v>
      </c>
    </row>
    <row r="44" spans="1:16" ht="30" x14ac:dyDescent="0.25">
      <c r="A44" s="90" t="s">
        <v>44</v>
      </c>
      <c r="B44" s="91" t="s">
        <v>1</v>
      </c>
      <c r="C44" s="91" t="s">
        <v>32</v>
      </c>
      <c r="D44" s="91" t="s">
        <v>2</v>
      </c>
      <c r="E44" s="91" t="s">
        <v>45</v>
      </c>
      <c r="F44" s="91" t="s">
        <v>46</v>
      </c>
      <c r="G44" s="91" t="s">
        <v>47</v>
      </c>
      <c r="H44" s="91" t="s">
        <v>48</v>
      </c>
      <c r="I44" s="91"/>
      <c r="J44" s="91"/>
      <c r="K44" s="91"/>
      <c r="L44" s="91" t="s">
        <v>13</v>
      </c>
      <c r="M44" s="91" t="s">
        <v>39</v>
      </c>
      <c r="N44" s="91" t="s">
        <v>11</v>
      </c>
      <c r="O44" s="91" t="s">
        <v>40</v>
      </c>
    </row>
    <row r="45" spans="1:16" x14ac:dyDescent="0.25">
      <c r="A45" s="77" t="str">
        <f>IF(D45="","",VLOOKUP(D45,'CUSTOS DER - MÃO DE OBRA'!A:D,2,0))</f>
        <v>Servente</v>
      </c>
      <c r="B45" s="113" t="s">
        <v>41</v>
      </c>
      <c r="C45" s="113" t="s">
        <v>6652</v>
      </c>
      <c r="D45" s="113">
        <v>200130</v>
      </c>
      <c r="E45" s="69">
        <f>VLOOKUP(D45,'CUSTOS DER - MÃO DE OBRA'!A:D,3,0)</f>
        <v>1.48</v>
      </c>
      <c r="F45" s="123"/>
      <c r="G45" s="124">
        <f>VLOOKUP(D45,'CUSTOS DER - MÃO DE OBRA'!A:D,4,0)</f>
        <v>26.35</v>
      </c>
      <c r="H45" s="116">
        <v>0.1133</v>
      </c>
      <c r="I45" s="116"/>
      <c r="J45" s="116"/>
      <c r="K45" s="113"/>
      <c r="L45" s="113"/>
      <c r="M45" s="125">
        <f>IF(D45="","",TRUNC(H45*G45,2))</f>
        <v>2.98</v>
      </c>
      <c r="N45" s="113"/>
      <c r="O45" s="69">
        <f>N45+M45+L45</f>
        <v>2.98</v>
      </c>
    </row>
    <row r="46" spans="1:16" x14ac:dyDescent="0.25">
      <c r="A46" s="77" t="str">
        <f>VLOOKUP(D46,'CUSTOS DNIT - MÃO DE OBRA'!A:G,2,0)</f>
        <v>Bombeiro hidráulico</v>
      </c>
      <c r="B46" s="113" t="s">
        <v>24</v>
      </c>
      <c r="C46" s="113" t="s">
        <v>6654</v>
      </c>
      <c r="D46" s="113" t="s">
        <v>6655</v>
      </c>
      <c r="E46" s="116">
        <v>0</v>
      </c>
      <c r="F46" s="123">
        <f>VLOOKUP(D46,'CUSTOS DNIT - MÃO DE OBRA'!A:G,5,0)</f>
        <v>1.8205610000000001</v>
      </c>
      <c r="G46" s="124">
        <f>VLOOKUP(D46,'CUSTOS DNIT - MÃO DE OBRA'!A:G,6,0)</f>
        <v>36.933199999999999</v>
      </c>
      <c r="H46" s="69">
        <v>0.1133</v>
      </c>
      <c r="I46" s="69"/>
      <c r="J46" s="69"/>
      <c r="K46" s="69"/>
      <c r="L46" s="113"/>
      <c r="M46" s="125">
        <f>IF(D46="","",TRUNC(H46*G46,2))</f>
        <v>4.18</v>
      </c>
      <c r="N46" s="113"/>
      <c r="O46" s="69">
        <f>N46+M46+L46</f>
        <v>4.18</v>
      </c>
    </row>
    <row r="47" spans="1:16" x14ac:dyDescent="0.25">
      <c r="A47" s="127"/>
      <c r="B47" s="128"/>
      <c r="C47" s="128"/>
      <c r="D47" s="128"/>
      <c r="E47" s="128"/>
      <c r="F47" s="128"/>
      <c r="G47" s="128"/>
      <c r="H47" s="128"/>
      <c r="I47" s="128"/>
      <c r="J47" s="128"/>
      <c r="K47" s="121" t="s">
        <v>50</v>
      </c>
      <c r="L47" s="122">
        <f>SUM(L45:L46)</f>
        <v>0</v>
      </c>
      <c r="M47" s="122">
        <f>SUM(M45:M46)</f>
        <v>7.16</v>
      </c>
      <c r="N47" s="122">
        <f>SUM(N45:N46)</f>
        <v>0</v>
      </c>
      <c r="O47" s="122">
        <f>SUM(O45:O46)</f>
        <v>7.16</v>
      </c>
    </row>
    <row r="48" spans="1:16" x14ac:dyDescent="0.25">
      <c r="A48" s="90" t="s">
        <v>51</v>
      </c>
      <c r="B48" s="91" t="s">
        <v>1</v>
      </c>
      <c r="C48" s="91" t="s">
        <v>32</v>
      </c>
      <c r="D48" s="91" t="s">
        <v>2</v>
      </c>
      <c r="E48" s="91" t="s">
        <v>52</v>
      </c>
      <c r="F48" s="91" t="s">
        <v>53</v>
      </c>
      <c r="G48" s="91" t="s">
        <v>54</v>
      </c>
      <c r="H48" s="91" t="s">
        <v>55</v>
      </c>
      <c r="I48" s="91"/>
      <c r="J48" s="91"/>
      <c r="K48" s="91"/>
      <c r="L48" s="91"/>
      <c r="M48" s="91"/>
      <c r="N48" s="91"/>
      <c r="O48" s="91" t="s">
        <v>56</v>
      </c>
    </row>
    <row r="49" spans="1:15" x14ac:dyDescent="0.25">
      <c r="A49" s="77"/>
      <c r="B49" s="113"/>
      <c r="C49" s="113"/>
      <c r="D49" s="113"/>
      <c r="E49" s="123"/>
      <c r="F49" s="117"/>
      <c r="G49" s="116"/>
      <c r="H49" s="69"/>
      <c r="I49" s="69"/>
      <c r="J49" s="69"/>
      <c r="K49" s="69"/>
      <c r="L49" s="113"/>
      <c r="M49" s="118">
        <f>TRUNC(E49*O47,2)</f>
        <v>0</v>
      </c>
      <c r="N49" s="113"/>
      <c r="O49" s="69">
        <f>L49+M49</f>
        <v>0</v>
      </c>
    </row>
    <row r="50" spans="1:15" x14ac:dyDescent="0.25">
      <c r="A50" s="77"/>
      <c r="B50" s="113"/>
      <c r="C50" s="113"/>
      <c r="D50" s="113"/>
      <c r="E50" s="116"/>
      <c r="F50" s="117"/>
      <c r="G50" s="116"/>
      <c r="H50" s="69"/>
      <c r="I50" s="69"/>
      <c r="J50" s="69"/>
      <c r="K50" s="69"/>
      <c r="L50" s="113"/>
      <c r="M50" s="113"/>
      <c r="N50" s="113"/>
      <c r="O50" s="69">
        <f>L50+M50</f>
        <v>0</v>
      </c>
    </row>
    <row r="51" spans="1:15" x14ac:dyDescent="0.25">
      <c r="A51" s="127"/>
      <c r="B51" s="128"/>
      <c r="C51" s="128"/>
      <c r="D51" s="128"/>
      <c r="E51" s="128"/>
      <c r="F51" s="128"/>
      <c r="G51" s="128"/>
      <c r="H51" s="128"/>
      <c r="I51" s="128"/>
      <c r="J51" s="128"/>
      <c r="K51" s="121" t="s">
        <v>57</v>
      </c>
      <c r="L51" s="122">
        <f>SUM(L49:L50)</f>
        <v>0</v>
      </c>
      <c r="M51" s="122">
        <f>SUM(M49:M50)</f>
        <v>0</v>
      </c>
      <c r="N51" s="122">
        <f>SUM(N49:N50)</f>
        <v>0</v>
      </c>
      <c r="O51" s="122">
        <f>SUM(O49:O50)</f>
        <v>0</v>
      </c>
    </row>
    <row r="52" spans="1:15" ht="30" x14ac:dyDescent="0.25">
      <c r="A52" s="127" t="s">
        <v>58</v>
      </c>
      <c r="B52" s="129"/>
      <c r="C52" s="129"/>
      <c r="D52" s="129"/>
      <c r="E52" s="129"/>
      <c r="F52" s="129"/>
      <c r="G52" s="129"/>
      <c r="H52" s="129"/>
      <c r="I52" s="129"/>
      <c r="J52" s="129"/>
      <c r="K52" s="129"/>
      <c r="L52" s="122">
        <f>L43+L47+L51</f>
        <v>0</v>
      </c>
      <c r="M52" s="122">
        <f>M43+M47+M51</f>
        <v>7.16</v>
      </c>
      <c r="N52" s="122">
        <f>N43+N47+N51</f>
        <v>0</v>
      </c>
      <c r="O52" s="122">
        <f>O43+O47+O51</f>
        <v>7.16</v>
      </c>
    </row>
    <row r="53" spans="1:15" x14ac:dyDescent="0.25">
      <c r="A53" s="127" t="s">
        <v>59</v>
      </c>
      <c r="B53" s="129"/>
      <c r="C53" s="129"/>
      <c r="D53" s="129"/>
      <c r="E53" s="129"/>
      <c r="F53" s="129"/>
      <c r="G53" s="129"/>
      <c r="H53" s="129"/>
      <c r="I53" s="129"/>
      <c r="J53" s="129"/>
      <c r="K53" s="129"/>
      <c r="L53" s="129"/>
      <c r="M53" s="129"/>
      <c r="N53" s="129"/>
      <c r="O53" s="130">
        <v>1</v>
      </c>
    </row>
    <row r="54" spans="1:15" ht="30" x14ac:dyDescent="0.25">
      <c r="A54" s="127" t="s">
        <v>60</v>
      </c>
      <c r="B54" s="120"/>
      <c r="C54" s="120"/>
      <c r="D54" s="120"/>
      <c r="E54" s="120"/>
      <c r="F54" s="120"/>
      <c r="G54" s="120"/>
      <c r="H54" s="120"/>
      <c r="I54" s="120"/>
      <c r="J54" s="120"/>
      <c r="K54" s="120"/>
      <c r="L54" s="122">
        <f>L52/O53</f>
        <v>0</v>
      </c>
      <c r="M54" s="122">
        <f>M52/O53</f>
        <v>7.16</v>
      </c>
      <c r="N54" s="122">
        <f>N52/O53</f>
        <v>0</v>
      </c>
      <c r="O54" s="122">
        <f>TRUNC(SUM(L54:N54),2)</f>
        <v>7.16</v>
      </c>
    </row>
    <row r="55" spans="1:15" ht="45" x14ac:dyDescent="0.25">
      <c r="A55" s="90" t="s">
        <v>61</v>
      </c>
      <c r="B55" s="91" t="s">
        <v>1</v>
      </c>
      <c r="C55" s="91" t="s">
        <v>32</v>
      </c>
      <c r="D55" s="91" t="s">
        <v>2</v>
      </c>
      <c r="E55" s="91" t="s">
        <v>62</v>
      </c>
      <c r="F55" s="91" t="s">
        <v>63</v>
      </c>
      <c r="G55" s="91"/>
      <c r="H55" s="91"/>
      <c r="I55" s="91"/>
      <c r="J55" s="91"/>
      <c r="K55" s="91" t="s">
        <v>48</v>
      </c>
      <c r="L55" s="91" t="s">
        <v>13</v>
      </c>
      <c r="M55" s="91" t="s">
        <v>39</v>
      </c>
      <c r="N55" s="91" t="s">
        <v>11</v>
      </c>
      <c r="O55" s="91" t="s">
        <v>6</v>
      </c>
    </row>
    <row r="56" spans="1:15" ht="45" x14ac:dyDescent="0.25">
      <c r="A56" s="77" t="str">
        <f>VLOOKUP(D56,'CUSTOS SINAPI - MATERIAIS'!A:D,2,0)</f>
        <v xml:space="preserve">REGISTRO DE ESFERA, PVC, COM VOLANTE, VS, SOLDAVEL, DN 40 MM, COM CORPO DIVIDIDO                                                                                                                                                                                                                                                                                                                                                                                                                          </v>
      </c>
      <c r="B56" s="113" t="s">
        <v>1356</v>
      </c>
      <c r="C56" s="113" t="s">
        <v>64</v>
      </c>
      <c r="D56" s="113">
        <v>11676</v>
      </c>
      <c r="E56" s="131" t="str">
        <f>VLOOKUP(D56,'CUSTOS SINAPI - MATERIAIS'!A:D,3,0)</f>
        <v xml:space="preserve">UN    </v>
      </c>
      <c r="F56" s="107" t="str">
        <f>VLOOKUP(D56,'CUSTOS SINAPI - MATERIAIS'!A:D,4,0)</f>
        <v>60,00</v>
      </c>
      <c r="G56" s="107"/>
      <c r="H56" s="93"/>
      <c r="I56" s="93"/>
      <c r="J56" s="93"/>
      <c r="K56" s="116">
        <v>1</v>
      </c>
      <c r="L56" s="69">
        <f>IF(D56="","",TRUNC(F56*K56,2))</f>
        <v>60</v>
      </c>
      <c r="M56" s="116"/>
      <c r="N56" s="116"/>
      <c r="O56" s="69">
        <f>N56+M56+L56</f>
        <v>60</v>
      </c>
    </row>
    <row r="57" spans="1:15" ht="30" x14ac:dyDescent="0.25">
      <c r="A57" s="77" t="str">
        <f>VLOOKUP(D57,'CUSTOS SINAPI - MATERIAIS'!A:D,2,0)</f>
        <v xml:space="preserve">ADESIVO PLASTICO PARA PVC, FRASCO COM 175 GR                                                                                                                                                                                                                                                                                                                                                                                                                                                              </v>
      </c>
      <c r="B57" s="113" t="s">
        <v>1356</v>
      </c>
      <c r="C57" s="113" t="s">
        <v>64</v>
      </c>
      <c r="D57" s="113">
        <v>20080</v>
      </c>
      <c r="E57" s="131" t="str">
        <f>VLOOKUP(D57,'CUSTOS SINAPI - MATERIAIS'!A:D,3,0)</f>
        <v xml:space="preserve">UN    </v>
      </c>
      <c r="F57" s="107" t="str">
        <f>VLOOKUP(D57,'CUSTOS SINAPI - MATERIAIS'!A:D,4,0)</f>
        <v>23,38</v>
      </c>
      <c r="G57" s="107"/>
      <c r="H57" s="93"/>
      <c r="I57" s="93"/>
      <c r="J57" s="93"/>
      <c r="K57" s="116">
        <v>7.1400000000000005E-2</v>
      </c>
      <c r="L57" s="69">
        <f>IF(D57="","",TRUNC(F57*K57,2))</f>
        <v>1.66</v>
      </c>
      <c r="M57" s="116"/>
      <c r="N57" s="116"/>
      <c r="O57" s="69">
        <f t="shared" ref="O57:O59" si="1">N57+M57+L57</f>
        <v>1.66</v>
      </c>
    </row>
    <row r="58" spans="1:15" ht="45" x14ac:dyDescent="0.25">
      <c r="A58" s="77" t="str">
        <f>VLOOKUP(D58,'CUSTOS SINAPI - MATERIAIS'!A:D,2,0)</f>
        <v xml:space="preserve">SOLUCAO PREPARADORA / LIMPADORA PARA PVC, FRASCO COM 1000 CM3                                                                                                                                                                                                                                                                                                                                                                                                                                             </v>
      </c>
      <c r="B58" s="113" t="s">
        <v>1356</v>
      </c>
      <c r="C58" s="113" t="s">
        <v>64</v>
      </c>
      <c r="D58" s="113">
        <v>20083</v>
      </c>
      <c r="E58" s="131" t="str">
        <f>VLOOKUP(D58,'CUSTOS SINAPI - MATERIAIS'!A:D,3,0)</f>
        <v xml:space="preserve">UN    </v>
      </c>
      <c r="F58" s="107" t="str">
        <f>VLOOKUP(D58,'CUSTOS SINAPI - MATERIAIS'!A:D,4,0)</f>
        <v>81,16</v>
      </c>
      <c r="G58" s="107"/>
      <c r="H58" s="93"/>
      <c r="I58" s="93"/>
      <c r="J58" s="93"/>
      <c r="K58" s="116">
        <v>1.7999999999999999E-2</v>
      </c>
      <c r="L58" s="69">
        <f>IF(D58="","",TRUNC(F58*K58,2))</f>
        <v>1.46</v>
      </c>
      <c r="M58" s="116"/>
      <c r="N58" s="116"/>
      <c r="O58" s="69">
        <f t="shared" si="1"/>
        <v>1.46</v>
      </c>
    </row>
    <row r="59" spans="1:15" x14ac:dyDescent="0.25">
      <c r="A59" s="77" t="str">
        <f>VLOOKUP(D59,'CUSTOS SINAPI - MATERIAIS'!A:D,2,0)</f>
        <v xml:space="preserve">LIXA D'AGUA EM FOLHA, GRAO 100                                                                                                                                                                                                                                                                                                                                                                                                                                                                            </v>
      </c>
      <c r="B59" s="113" t="s">
        <v>1356</v>
      </c>
      <c r="C59" s="113" t="s">
        <v>64</v>
      </c>
      <c r="D59" s="113">
        <v>38383</v>
      </c>
      <c r="E59" s="131" t="str">
        <f>VLOOKUP(D59,'CUSTOS SINAPI - MATERIAIS'!A:D,3,0)</f>
        <v xml:space="preserve">UN    </v>
      </c>
      <c r="F59" s="107" t="str">
        <f>VLOOKUP(D59,'CUSTOS SINAPI - MATERIAIS'!A:D,4,0)</f>
        <v>2,01</v>
      </c>
      <c r="G59" s="107"/>
      <c r="H59" s="93"/>
      <c r="I59" s="93"/>
      <c r="J59" s="93"/>
      <c r="K59" s="116">
        <v>1.14E-2</v>
      </c>
      <c r="L59" s="69">
        <f>IF(D59="","",TRUNC(F59*K59,2))</f>
        <v>0.02</v>
      </c>
      <c r="M59" s="116"/>
      <c r="N59" s="116"/>
      <c r="O59" s="69">
        <f t="shared" si="1"/>
        <v>0.02</v>
      </c>
    </row>
    <row r="60" spans="1:15" x14ac:dyDescent="0.25">
      <c r="A60" s="119"/>
      <c r="B60" s="120"/>
      <c r="C60" s="120"/>
      <c r="D60" s="120"/>
      <c r="E60" s="120"/>
      <c r="F60" s="120"/>
      <c r="G60" s="120"/>
      <c r="H60" s="120"/>
      <c r="I60" s="120"/>
      <c r="J60" s="120"/>
      <c r="K60" s="121" t="s">
        <v>65</v>
      </c>
      <c r="L60" s="122">
        <f>SUM(L56:L59)</f>
        <v>63.14</v>
      </c>
      <c r="M60" s="122">
        <f>SUM(M56:M59)</f>
        <v>0</v>
      </c>
      <c r="N60" s="122">
        <f>SUM(N56:N59)</f>
        <v>0</v>
      </c>
      <c r="O60" s="122">
        <f>TRUNC(SUM(L60:N60),2)</f>
        <v>63.14</v>
      </c>
    </row>
    <row r="61" spans="1:15" ht="75" x14ac:dyDescent="0.25">
      <c r="A61" s="90" t="s">
        <v>66</v>
      </c>
      <c r="B61" s="91" t="s">
        <v>1</v>
      </c>
      <c r="C61" s="91" t="s">
        <v>32</v>
      </c>
      <c r="D61" s="91" t="s">
        <v>2</v>
      </c>
      <c r="E61" s="91" t="s">
        <v>62</v>
      </c>
      <c r="F61" s="91" t="s">
        <v>63</v>
      </c>
      <c r="G61" s="91" t="s">
        <v>67</v>
      </c>
      <c r="H61" s="91" t="s">
        <v>68</v>
      </c>
      <c r="I61" s="91"/>
      <c r="J61" s="91"/>
      <c r="K61" s="91" t="s">
        <v>48</v>
      </c>
      <c r="L61" s="91" t="s">
        <v>13</v>
      </c>
      <c r="M61" s="91" t="s">
        <v>39</v>
      </c>
      <c r="N61" s="91" t="s">
        <v>11</v>
      </c>
      <c r="O61" s="91" t="s">
        <v>6</v>
      </c>
    </row>
    <row r="62" spans="1:15" x14ac:dyDescent="0.25">
      <c r="B62" s="92"/>
      <c r="C62" s="113"/>
      <c r="E62" s="92"/>
      <c r="F62" s="92" t="str">
        <f>IF($D62="","",VLOOKUP($D62,'CUSTOS SINAPI - MATERIAIS'!$A:$D,5,FALSE))</f>
        <v/>
      </c>
      <c r="G62" s="92"/>
      <c r="H62" s="92"/>
      <c r="I62" s="116"/>
      <c r="J62" s="116"/>
      <c r="K62" s="116"/>
      <c r="L62" s="69" t="str">
        <f>IF(D62="","",TRUNC(F62*K62,2))</f>
        <v/>
      </c>
      <c r="M62" s="69" t="str">
        <f>IF(D62="","",TRUNC(G62*K62,2))</f>
        <v/>
      </c>
      <c r="N62" s="69" t="str">
        <f>IF(D62="","",TRUNC(H62*K62,2))</f>
        <v/>
      </c>
      <c r="O62" s="69" t="str">
        <f>IF(D62="","",L62+M62+N62)</f>
        <v/>
      </c>
    </row>
    <row r="63" spans="1:15" x14ac:dyDescent="0.25">
      <c r="A63" s="77"/>
      <c r="B63" s="92"/>
      <c r="C63" s="92"/>
      <c r="D63" s="92"/>
      <c r="E63" s="92"/>
      <c r="F63" s="107"/>
      <c r="G63" s="107"/>
      <c r="H63" s="116"/>
      <c r="I63" s="116"/>
      <c r="J63" s="116"/>
      <c r="K63" s="116"/>
      <c r="L63" s="116"/>
      <c r="M63" s="116"/>
      <c r="N63" s="116"/>
      <c r="O63" s="69"/>
    </row>
    <row r="64" spans="1:15" x14ac:dyDescent="0.25">
      <c r="A64" s="119"/>
      <c r="B64" s="120"/>
      <c r="C64" s="120"/>
      <c r="D64" s="120"/>
      <c r="E64" s="120"/>
      <c r="F64" s="120"/>
      <c r="G64" s="120"/>
      <c r="H64" s="120"/>
      <c r="I64" s="120"/>
      <c r="J64" s="120"/>
      <c r="K64" s="121" t="s">
        <v>70</v>
      </c>
      <c r="L64" s="122">
        <f>SUM(L62:L63)</f>
        <v>0</v>
      </c>
      <c r="M64" s="122">
        <f>SUM(M62:M63)</f>
        <v>0</v>
      </c>
      <c r="N64" s="122">
        <f>SUM(N62:N63)</f>
        <v>0</v>
      </c>
      <c r="O64" s="122">
        <f>TRUNC(SUM(L64:N64),2)</f>
        <v>0</v>
      </c>
    </row>
    <row r="65" spans="1:16" ht="30" x14ac:dyDescent="0.25">
      <c r="A65" s="90" t="s">
        <v>71</v>
      </c>
      <c r="B65" s="91" t="s">
        <v>1</v>
      </c>
      <c r="C65" s="91" t="s">
        <v>32</v>
      </c>
      <c r="D65" s="91" t="s">
        <v>2</v>
      </c>
      <c r="E65" s="91" t="s">
        <v>62</v>
      </c>
      <c r="F65" s="91" t="s">
        <v>72</v>
      </c>
      <c r="G65" s="91" t="s">
        <v>73</v>
      </c>
      <c r="H65" s="91"/>
      <c r="I65" s="91" t="s">
        <v>74</v>
      </c>
      <c r="J65" s="91"/>
      <c r="K65" s="91"/>
      <c r="L65" s="91" t="s">
        <v>75</v>
      </c>
      <c r="M65" s="91" t="s">
        <v>56</v>
      </c>
      <c r="N65" s="91" t="s">
        <v>48</v>
      </c>
      <c r="O65" s="91" t="s">
        <v>6</v>
      </c>
    </row>
    <row r="66" spans="1:16" x14ac:dyDescent="0.25">
      <c r="A66" s="90"/>
      <c r="B66" s="91"/>
      <c r="C66" s="91"/>
      <c r="D66" s="91"/>
      <c r="E66" s="91"/>
      <c r="F66" s="91"/>
      <c r="G66" s="91" t="s">
        <v>76</v>
      </c>
      <c r="H66" s="91" t="s">
        <v>77</v>
      </c>
      <c r="I66" s="91" t="s">
        <v>76</v>
      </c>
      <c r="J66" s="91"/>
      <c r="K66" s="91" t="s">
        <v>77</v>
      </c>
      <c r="L66" s="91" t="s">
        <v>76</v>
      </c>
      <c r="M66" s="91"/>
      <c r="N66" s="91"/>
      <c r="O66" s="91"/>
    </row>
    <row r="67" spans="1:16" x14ac:dyDescent="0.25">
      <c r="A67" s="151"/>
      <c r="B67" s="152"/>
      <c r="C67" s="152"/>
      <c r="D67" s="152"/>
      <c r="E67" s="152"/>
      <c r="F67" s="92"/>
      <c r="G67" s="107"/>
      <c r="H67" s="69"/>
      <c r="I67" s="107"/>
      <c r="J67" s="107"/>
      <c r="K67" s="69"/>
      <c r="L67" s="107"/>
      <c r="M67" s="69"/>
      <c r="N67" s="149"/>
      <c r="O67" s="150"/>
    </row>
    <row r="68" spans="1:16" x14ac:dyDescent="0.25">
      <c r="A68" s="77"/>
      <c r="B68" s="92"/>
      <c r="C68" s="92"/>
      <c r="D68" s="92"/>
      <c r="E68" s="92"/>
      <c r="F68" s="107"/>
      <c r="G68" s="107"/>
      <c r="H68" s="69"/>
      <c r="I68" s="116"/>
      <c r="J68" s="116"/>
      <c r="K68" s="69"/>
      <c r="L68" s="116"/>
      <c r="M68" s="116"/>
      <c r="N68" s="69"/>
      <c r="O68" s="69"/>
    </row>
    <row r="69" spans="1:16" x14ac:dyDescent="0.25">
      <c r="A69" s="119"/>
      <c r="B69" s="120"/>
      <c r="C69" s="120"/>
      <c r="D69" s="120"/>
      <c r="E69" s="120"/>
      <c r="F69" s="120"/>
      <c r="G69" s="120"/>
      <c r="H69" s="120"/>
      <c r="I69" s="120"/>
      <c r="J69" s="120"/>
      <c r="K69" s="121" t="s">
        <v>80</v>
      </c>
      <c r="L69" s="122"/>
      <c r="M69" s="122"/>
      <c r="N69" s="122">
        <f>O69</f>
        <v>0</v>
      </c>
      <c r="O69" s="122">
        <f>SUM(O67:O68)</f>
        <v>0</v>
      </c>
    </row>
    <row r="70" spans="1:16" ht="30" x14ac:dyDescent="0.25">
      <c r="A70" s="469" t="s">
        <v>6635</v>
      </c>
      <c r="B70" s="470"/>
      <c r="C70" s="470"/>
      <c r="D70" s="470"/>
      <c r="E70" s="470"/>
      <c r="F70" s="470"/>
      <c r="G70" s="470"/>
      <c r="H70" s="470"/>
      <c r="I70" s="470"/>
      <c r="J70" s="470"/>
      <c r="K70" s="471"/>
      <c r="L70" s="84" t="s">
        <v>26</v>
      </c>
      <c r="M70" s="84" t="s">
        <v>27</v>
      </c>
      <c r="N70" s="84" t="s">
        <v>28</v>
      </c>
      <c r="O70" s="85" t="s">
        <v>29</v>
      </c>
    </row>
    <row r="71" spans="1:16" ht="30" x14ac:dyDescent="0.25">
      <c r="A71" s="84" t="s">
        <v>6690</v>
      </c>
      <c r="B71" s="84" t="s">
        <v>30</v>
      </c>
      <c r="C71" s="84" t="s">
        <v>1337</v>
      </c>
      <c r="D71" s="86" t="s">
        <v>1356</v>
      </c>
      <c r="E71" s="87" t="s">
        <v>6635</v>
      </c>
      <c r="F71" s="87"/>
      <c r="G71" s="87"/>
      <c r="H71" s="87"/>
      <c r="I71" s="87"/>
      <c r="J71" s="87"/>
      <c r="K71" s="88"/>
      <c r="L71" s="89">
        <f>TRUNC(L85+L89+L93+L98,2)</f>
        <v>3.52</v>
      </c>
      <c r="M71" s="89">
        <f>TRUNC(M85+M89+M93+M98,2)</f>
        <v>8.41</v>
      </c>
      <c r="N71" s="89">
        <f>TRUNC(N85+N89+N93+N98,2)</f>
        <v>0</v>
      </c>
      <c r="O71" s="89">
        <f>TRUNC(O85+O89+O93+O98,2)</f>
        <v>11.93</v>
      </c>
      <c r="P71" s="87" t="s">
        <v>6726</v>
      </c>
    </row>
    <row r="72" spans="1:16" ht="45" x14ac:dyDescent="0.25">
      <c r="A72" s="90" t="s">
        <v>31</v>
      </c>
      <c r="B72" s="91" t="s">
        <v>1</v>
      </c>
      <c r="C72" s="91" t="s">
        <v>32</v>
      </c>
      <c r="D72" s="91" t="s">
        <v>2</v>
      </c>
      <c r="E72" s="91" t="s">
        <v>33</v>
      </c>
      <c r="F72" s="91" t="s">
        <v>34</v>
      </c>
      <c r="G72" s="91" t="s">
        <v>35</v>
      </c>
      <c r="H72" s="91" t="s">
        <v>36</v>
      </c>
      <c r="I72" s="91" t="s">
        <v>37</v>
      </c>
      <c r="J72" s="91" t="s">
        <v>38</v>
      </c>
      <c r="K72" s="91"/>
      <c r="L72" s="91" t="s">
        <v>13</v>
      </c>
      <c r="M72" s="91" t="s">
        <v>39</v>
      </c>
      <c r="N72" s="91" t="s">
        <v>11</v>
      </c>
      <c r="O72" s="91" t="s">
        <v>40</v>
      </c>
    </row>
    <row r="73" spans="1:16" x14ac:dyDescent="0.25">
      <c r="A73" s="77"/>
      <c r="B73" s="113"/>
      <c r="C73" s="113"/>
      <c r="D73" s="113"/>
      <c r="E73" s="116"/>
      <c r="F73" s="117"/>
      <c r="G73" s="116"/>
      <c r="H73" s="69"/>
      <c r="I73" s="69"/>
      <c r="J73" s="69"/>
      <c r="K73" s="69"/>
      <c r="L73" s="118"/>
      <c r="M73" s="118"/>
      <c r="N73" s="118"/>
      <c r="O73" s="69"/>
    </row>
    <row r="74" spans="1:16" x14ac:dyDescent="0.25">
      <c r="A74" s="119"/>
      <c r="B74" s="120"/>
      <c r="C74" s="120"/>
      <c r="D74" s="120"/>
      <c r="E74" s="120"/>
      <c r="F74" s="120"/>
      <c r="G74" s="120"/>
      <c r="H74" s="120"/>
      <c r="I74" s="120"/>
      <c r="J74" s="120"/>
      <c r="K74" s="121" t="s">
        <v>43</v>
      </c>
      <c r="L74" s="122">
        <f>SUM(L73:L73)</f>
        <v>0</v>
      </c>
      <c r="M74" s="122">
        <f>SUM(M73:M73)</f>
        <v>0</v>
      </c>
      <c r="N74" s="122">
        <f>SUM(N73:N73)</f>
        <v>0</v>
      </c>
      <c r="O74" s="122">
        <f>SUM(O73:O73)</f>
        <v>0</v>
      </c>
    </row>
    <row r="75" spans="1:16" ht="30" x14ac:dyDescent="0.25">
      <c r="A75" s="90" t="s">
        <v>44</v>
      </c>
      <c r="B75" s="91" t="s">
        <v>1</v>
      </c>
      <c r="C75" s="91" t="s">
        <v>32</v>
      </c>
      <c r="D75" s="91" t="s">
        <v>2</v>
      </c>
      <c r="E75" s="91" t="s">
        <v>45</v>
      </c>
      <c r="F75" s="91" t="s">
        <v>46</v>
      </c>
      <c r="G75" s="91" t="s">
        <v>47</v>
      </c>
      <c r="H75" s="91" t="s">
        <v>48</v>
      </c>
      <c r="I75" s="91"/>
      <c r="J75" s="91"/>
      <c r="K75" s="91"/>
      <c r="L75" s="91" t="s">
        <v>13</v>
      </c>
      <c r="M75" s="91" t="s">
        <v>39</v>
      </c>
      <c r="N75" s="91" t="s">
        <v>11</v>
      </c>
      <c r="O75" s="91" t="s">
        <v>40</v>
      </c>
    </row>
    <row r="76" spans="1:16" x14ac:dyDescent="0.25">
      <c r="A76" s="77" t="str">
        <f>IF(D76="","",VLOOKUP(D76,'CUSTOS DER - MÃO DE OBRA'!A:D,2,0))</f>
        <v>Servente</v>
      </c>
      <c r="B76" s="113" t="s">
        <v>41</v>
      </c>
      <c r="C76" s="113" t="s">
        <v>6652</v>
      </c>
      <c r="D76" s="113">
        <v>200130</v>
      </c>
      <c r="E76" s="69">
        <f>VLOOKUP(D76,'CUSTOS DER - MÃO DE OBRA'!A:D,3,0)</f>
        <v>1.48</v>
      </c>
      <c r="F76" s="123"/>
      <c r="G76" s="124">
        <f>VLOOKUP(D76,'CUSTOS DER - MÃO DE OBRA'!A:D,4,0)</f>
        <v>26.35</v>
      </c>
      <c r="H76" s="116">
        <v>0.13300000000000001</v>
      </c>
      <c r="I76" s="116"/>
      <c r="J76" s="116"/>
      <c r="K76" s="113"/>
      <c r="L76" s="113"/>
      <c r="M76" s="125">
        <f>IF(D76="","",TRUNC(H76*G76,2))</f>
        <v>3.5</v>
      </c>
      <c r="N76" s="113"/>
      <c r="O76" s="69">
        <f>N76+M76+L76</f>
        <v>3.5</v>
      </c>
    </row>
    <row r="77" spans="1:16" x14ac:dyDescent="0.25">
      <c r="A77" s="77" t="str">
        <f>VLOOKUP(D77,'CUSTOS DNIT - MÃO DE OBRA'!A:G,2,0)</f>
        <v>Bombeiro hidráulico</v>
      </c>
      <c r="B77" s="113" t="s">
        <v>24</v>
      </c>
      <c r="C77" s="113" t="s">
        <v>6654</v>
      </c>
      <c r="D77" s="113" t="s">
        <v>6655</v>
      </c>
      <c r="E77" s="116">
        <v>0</v>
      </c>
      <c r="F77" s="123">
        <f>VLOOKUP(D77,'CUSTOS DNIT - MÃO DE OBRA'!A:G,5,0)</f>
        <v>1.8205610000000001</v>
      </c>
      <c r="G77" s="124">
        <f>VLOOKUP(D77,'CUSTOS DNIT - MÃO DE OBRA'!A:G,6,0)</f>
        <v>36.933199999999999</v>
      </c>
      <c r="H77" s="69">
        <v>0.13300000000000001</v>
      </c>
      <c r="I77" s="69"/>
      <c r="J77" s="69"/>
      <c r="K77" s="69"/>
      <c r="L77" s="113"/>
      <c r="M77" s="125">
        <f>IF(D77="","",TRUNC(H77*G77,2))</f>
        <v>4.91</v>
      </c>
      <c r="N77" s="113"/>
      <c r="O77" s="69">
        <f>N77+M77+L77</f>
        <v>4.91</v>
      </c>
    </row>
    <row r="78" spans="1:16" x14ac:dyDescent="0.25">
      <c r="A78" s="127"/>
      <c r="B78" s="128"/>
      <c r="C78" s="128"/>
      <c r="D78" s="128"/>
      <c r="E78" s="128"/>
      <c r="F78" s="128"/>
      <c r="G78" s="128"/>
      <c r="H78" s="128"/>
      <c r="I78" s="128"/>
      <c r="J78" s="128"/>
      <c r="K78" s="121" t="s">
        <v>50</v>
      </c>
      <c r="L78" s="122">
        <f>SUM(L76:L77)</f>
        <v>0</v>
      </c>
      <c r="M78" s="122">
        <f>SUM(M76:M77)</f>
        <v>8.41</v>
      </c>
      <c r="N78" s="122">
        <f>SUM(N76:N77)</f>
        <v>0</v>
      </c>
      <c r="O78" s="122">
        <f>SUM(O76:O77)</f>
        <v>8.41</v>
      </c>
    </row>
    <row r="79" spans="1:16" x14ac:dyDescent="0.25">
      <c r="A79" s="90" t="s">
        <v>51</v>
      </c>
      <c r="B79" s="91" t="s">
        <v>1</v>
      </c>
      <c r="C79" s="91" t="s">
        <v>32</v>
      </c>
      <c r="D79" s="91" t="s">
        <v>2</v>
      </c>
      <c r="E79" s="91" t="s">
        <v>52</v>
      </c>
      <c r="F79" s="91" t="s">
        <v>53</v>
      </c>
      <c r="G79" s="91" t="s">
        <v>54</v>
      </c>
      <c r="H79" s="91" t="s">
        <v>55</v>
      </c>
      <c r="I79" s="91"/>
      <c r="J79" s="91"/>
      <c r="K79" s="91"/>
      <c r="L79" s="91"/>
      <c r="M79" s="91"/>
      <c r="N79" s="91"/>
      <c r="O79" s="91" t="s">
        <v>56</v>
      </c>
    </row>
    <row r="80" spans="1:16" x14ac:dyDescent="0.25">
      <c r="A80" s="77"/>
      <c r="B80" s="113"/>
      <c r="C80" s="113"/>
      <c r="D80" s="113"/>
      <c r="E80" s="123"/>
      <c r="F80" s="117"/>
      <c r="G80" s="116"/>
      <c r="H80" s="69"/>
      <c r="I80" s="69"/>
      <c r="J80" s="69"/>
      <c r="K80" s="69"/>
      <c r="L80" s="113"/>
      <c r="M80" s="118">
        <f>TRUNC(E80*O78,2)</f>
        <v>0</v>
      </c>
      <c r="N80" s="113"/>
      <c r="O80" s="69">
        <f>L80+M80</f>
        <v>0</v>
      </c>
    </row>
    <row r="81" spans="1:15" x14ac:dyDescent="0.25">
      <c r="A81" s="77"/>
      <c r="B81" s="113"/>
      <c r="C81" s="113"/>
      <c r="D81" s="113"/>
      <c r="E81" s="116"/>
      <c r="F81" s="117"/>
      <c r="G81" s="116"/>
      <c r="H81" s="69"/>
      <c r="I81" s="69"/>
      <c r="J81" s="69"/>
      <c r="K81" s="69"/>
      <c r="L81" s="113"/>
      <c r="M81" s="113"/>
      <c r="N81" s="113"/>
      <c r="O81" s="69">
        <f>L81+M81</f>
        <v>0</v>
      </c>
    </row>
    <row r="82" spans="1:15" x14ac:dyDescent="0.25">
      <c r="A82" s="127"/>
      <c r="B82" s="128"/>
      <c r="C82" s="128"/>
      <c r="D82" s="128"/>
      <c r="E82" s="128"/>
      <c r="F82" s="128"/>
      <c r="G82" s="128"/>
      <c r="H82" s="128"/>
      <c r="I82" s="128"/>
      <c r="J82" s="128"/>
      <c r="K82" s="121" t="s">
        <v>57</v>
      </c>
      <c r="L82" s="122">
        <f>SUM(L80:L81)</f>
        <v>0</v>
      </c>
      <c r="M82" s="122">
        <f>SUM(M80:M81)</f>
        <v>0</v>
      </c>
      <c r="N82" s="122">
        <f>SUM(N80:N81)</f>
        <v>0</v>
      </c>
      <c r="O82" s="122">
        <f>SUM(O80:O81)</f>
        <v>0</v>
      </c>
    </row>
    <row r="83" spans="1:15" ht="30" x14ac:dyDescent="0.25">
      <c r="A83" s="127" t="s">
        <v>58</v>
      </c>
      <c r="B83" s="129"/>
      <c r="C83" s="129"/>
      <c r="D83" s="129"/>
      <c r="E83" s="129"/>
      <c r="F83" s="129"/>
      <c r="G83" s="129"/>
      <c r="H83" s="129"/>
      <c r="I83" s="129"/>
      <c r="J83" s="129"/>
      <c r="K83" s="129"/>
      <c r="L83" s="122">
        <f>L74+L78+L82</f>
        <v>0</v>
      </c>
      <c r="M83" s="122">
        <f>M74+M78+M82</f>
        <v>8.41</v>
      </c>
      <c r="N83" s="122">
        <f>N74+N78+N82</f>
        <v>0</v>
      </c>
      <c r="O83" s="122">
        <f>O74+O78+O82</f>
        <v>8.41</v>
      </c>
    </row>
    <row r="84" spans="1:15" x14ac:dyDescent="0.25">
      <c r="A84" s="127" t="s">
        <v>59</v>
      </c>
      <c r="B84" s="129"/>
      <c r="C84" s="129"/>
      <c r="D84" s="129"/>
      <c r="E84" s="129"/>
      <c r="F84" s="129"/>
      <c r="G84" s="129"/>
      <c r="H84" s="129"/>
      <c r="I84" s="129"/>
      <c r="J84" s="129"/>
      <c r="K84" s="129"/>
      <c r="L84" s="129"/>
      <c r="M84" s="129"/>
      <c r="N84" s="129"/>
      <c r="O84" s="130">
        <v>1</v>
      </c>
    </row>
    <row r="85" spans="1:15" ht="30" x14ac:dyDescent="0.25">
      <c r="A85" s="127" t="s">
        <v>60</v>
      </c>
      <c r="B85" s="120"/>
      <c r="C85" s="120"/>
      <c r="D85" s="120"/>
      <c r="E85" s="120"/>
      <c r="F85" s="120"/>
      <c r="G85" s="120"/>
      <c r="H85" s="120"/>
      <c r="I85" s="120"/>
      <c r="J85" s="120"/>
      <c r="K85" s="120"/>
      <c r="L85" s="122">
        <f>L83/O84</f>
        <v>0</v>
      </c>
      <c r="M85" s="122">
        <f>M83/O84</f>
        <v>8.41</v>
      </c>
      <c r="N85" s="122">
        <f>N83/O84</f>
        <v>0</v>
      </c>
      <c r="O85" s="122">
        <f>TRUNC(SUM(L85:N85),2)</f>
        <v>8.41</v>
      </c>
    </row>
    <row r="86" spans="1:15" ht="45" x14ac:dyDescent="0.25">
      <c r="A86" s="90" t="s">
        <v>61</v>
      </c>
      <c r="B86" s="91" t="s">
        <v>1</v>
      </c>
      <c r="C86" s="91" t="s">
        <v>32</v>
      </c>
      <c r="D86" s="91" t="s">
        <v>2</v>
      </c>
      <c r="E86" s="91" t="s">
        <v>62</v>
      </c>
      <c r="F86" s="91" t="s">
        <v>63</v>
      </c>
      <c r="G86" s="91"/>
      <c r="H86" s="91"/>
      <c r="I86" s="91"/>
      <c r="J86" s="91"/>
      <c r="K86" s="91" t="s">
        <v>48</v>
      </c>
      <c r="L86" s="91" t="s">
        <v>13</v>
      </c>
      <c r="M86" s="91" t="s">
        <v>39</v>
      </c>
      <c r="N86" s="91" t="s">
        <v>11</v>
      </c>
      <c r="O86" s="91" t="s">
        <v>6</v>
      </c>
    </row>
    <row r="87" spans="1:15" ht="30" x14ac:dyDescent="0.25">
      <c r="A87" s="77" t="str">
        <f>VLOOKUP(D87,'CUSTOS SINAPI - MATERIAIS'!A:D,2,0)</f>
        <v xml:space="preserve">TUBO PVC, SOLDAVEL, DE 25 MM, AGUA FRIA (NBR-5648)                                                                                                                                                                                                                                                                                                                                                                                                                                                        </v>
      </c>
      <c r="B87" s="113" t="s">
        <v>1356</v>
      </c>
      <c r="C87" s="113" t="s">
        <v>64</v>
      </c>
      <c r="D87" s="113">
        <v>9868</v>
      </c>
      <c r="E87" s="131" t="str">
        <f>VLOOKUP(D87,'CUSTOS SINAPI - MATERIAIS'!A:D,3,0)</f>
        <v xml:space="preserve">M     </v>
      </c>
      <c r="F87" s="107" t="str">
        <f>VLOOKUP(D87,'CUSTOS SINAPI - MATERIAIS'!A:D,4,0)</f>
        <v>3,38</v>
      </c>
      <c r="G87" s="107"/>
      <c r="H87" s="93"/>
      <c r="I87" s="93"/>
      <c r="J87" s="93"/>
      <c r="K87" s="116">
        <v>1.0429999999999999</v>
      </c>
      <c r="L87" s="69">
        <f>IF(D87="","",TRUNC(F87*K87,2))</f>
        <v>3.52</v>
      </c>
      <c r="M87" s="116"/>
      <c r="N87" s="116"/>
      <c r="O87" s="69">
        <f>N87+M87+L87</f>
        <v>3.52</v>
      </c>
    </row>
    <row r="88" spans="1:15" x14ac:dyDescent="0.25">
      <c r="A88" s="77"/>
      <c r="B88" s="113"/>
      <c r="C88" s="113"/>
      <c r="D88" s="113"/>
      <c r="E88" s="131"/>
      <c r="F88" s="107"/>
      <c r="G88" s="107"/>
      <c r="H88" s="93"/>
      <c r="I88" s="93"/>
      <c r="J88" s="93"/>
      <c r="K88" s="116"/>
      <c r="L88" s="69"/>
      <c r="M88" s="116"/>
      <c r="N88" s="116"/>
      <c r="O88" s="69"/>
    </row>
    <row r="89" spans="1:15" x14ac:dyDescent="0.25">
      <c r="A89" s="119"/>
      <c r="B89" s="120"/>
      <c r="C89" s="120"/>
      <c r="D89" s="120"/>
      <c r="E89" s="120"/>
      <c r="F89" s="120"/>
      <c r="G89" s="120"/>
      <c r="H89" s="120"/>
      <c r="I89" s="120"/>
      <c r="J89" s="120"/>
      <c r="K89" s="121" t="s">
        <v>65</v>
      </c>
      <c r="L89" s="122">
        <f>SUM(L87:L88)</f>
        <v>3.52</v>
      </c>
      <c r="M89" s="122">
        <f>SUM(M87:M88)</f>
        <v>0</v>
      </c>
      <c r="N89" s="122">
        <f>SUM(N87:N88)</f>
        <v>0</v>
      </c>
      <c r="O89" s="122">
        <f>TRUNC(SUM(L89:N89),2)</f>
        <v>3.52</v>
      </c>
    </row>
    <row r="90" spans="1:15" ht="75" x14ac:dyDescent="0.25">
      <c r="A90" s="90" t="s">
        <v>66</v>
      </c>
      <c r="B90" s="91" t="s">
        <v>1</v>
      </c>
      <c r="C90" s="91" t="s">
        <v>32</v>
      </c>
      <c r="D90" s="91" t="s">
        <v>2</v>
      </c>
      <c r="E90" s="91" t="s">
        <v>62</v>
      </c>
      <c r="F90" s="91" t="s">
        <v>63</v>
      </c>
      <c r="G90" s="91" t="s">
        <v>67</v>
      </c>
      <c r="H90" s="91" t="s">
        <v>68</v>
      </c>
      <c r="I90" s="91"/>
      <c r="J90" s="91"/>
      <c r="K90" s="91" t="s">
        <v>48</v>
      </c>
      <c r="L90" s="91" t="s">
        <v>13</v>
      </c>
      <c r="M90" s="91" t="s">
        <v>39</v>
      </c>
      <c r="N90" s="91" t="s">
        <v>11</v>
      </c>
      <c r="O90" s="91" t="s">
        <v>6</v>
      </c>
    </row>
    <row r="91" spans="1:15" x14ac:dyDescent="0.25">
      <c r="B91" s="92"/>
      <c r="C91" s="113"/>
      <c r="E91" s="92"/>
      <c r="F91" s="92" t="str">
        <f>IF($D91="","",VLOOKUP($D91,'CUSTOS SINAPI - MATERIAIS'!$A:$D,5,FALSE))</f>
        <v/>
      </c>
      <c r="G91" s="92"/>
      <c r="H91" s="92"/>
      <c r="I91" s="116"/>
      <c r="J91" s="116"/>
      <c r="K91" s="116"/>
      <c r="L91" s="69" t="str">
        <f>IF(D91="","",TRUNC(F91*K91,2))</f>
        <v/>
      </c>
      <c r="M91" s="69" t="str">
        <f>IF(D91="","",TRUNC(G91*K91,2))</f>
        <v/>
      </c>
      <c r="N91" s="69" t="str">
        <f>IF(D91="","",TRUNC(H91*K91,2))</f>
        <v/>
      </c>
      <c r="O91" s="69" t="str">
        <f>IF(D91="","",L91+M91+N91)</f>
        <v/>
      </c>
    </row>
    <row r="92" spans="1:15" x14ac:dyDescent="0.25">
      <c r="A92" s="77"/>
      <c r="B92" s="92"/>
      <c r="C92" s="92"/>
      <c r="D92" s="92"/>
      <c r="E92" s="92"/>
      <c r="F92" s="107"/>
      <c r="G92" s="107"/>
      <c r="H92" s="116"/>
      <c r="I92" s="116"/>
      <c r="J92" s="116"/>
      <c r="K92" s="116"/>
      <c r="L92" s="116"/>
      <c r="M92" s="116"/>
      <c r="N92" s="116"/>
      <c r="O92" s="69"/>
    </row>
    <row r="93" spans="1:15" x14ac:dyDescent="0.25">
      <c r="A93" s="119"/>
      <c r="B93" s="120"/>
      <c r="C93" s="120"/>
      <c r="D93" s="120"/>
      <c r="E93" s="120"/>
      <c r="F93" s="120"/>
      <c r="G93" s="120"/>
      <c r="H93" s="120"/>
      <c r="I93" s="120"/>
      <c r="J93" s="120"/>
      <c r="K93" s="121" t="s">
        <v>70</v>
      </c>
      <c r="L93" s="122">
        <f>SUM(L91:L92)</f>
        <v>0</v>
      </c>
      <c r="M93" s="122">
        <f>SUM(M91:M92)</f>
        <v>0</v>
      </c>
      <c r="N93" s="122">
        <f>SUM(N91:N92)</f>
        <v>0</v>
      </c>
      <c r="O93" s="122">
        <f>TRUNC(SUM(L93:N93),2)</f>
        <v>0</v>
      </c>
    </row>
    <row r="94" spans="1:15" ht="30" x14ac:dyDescent="0.25">
      <c r="A94" s="90" t="s">
        <v>71</v>
      </c>
      <c r="B94" s="91" t="s">
        <v>1</v>
      </c>
      <c r="C94" s="91" t="s">
        <v>32</v>
      </c>
      <c r="D94" s="91" t="s">
        <v>2</v>
      </c>
      <c r="E94" s="91" t="s">
        <v>62</v>
      </c>
      <c r="F94" s="91" t="s">
        <v>72</v>
      </c>
      <c r="G94" s="91" t="s">
        <v>73</v>
      </c>
      <c r="H94" s="91"/>
      <c r="I94" s="91" t="s">
        <v>74</v>
      </c>
      <c r="J94" s="91"/>
      <c r="K94" s="91"/>
      <c r="L94" s="91" t="s">
        <v>75</v>
      </c>
      <c r="M94" s="91" t="s">
        <v>56</v>
      </c>
      <c r="N94" s="91" t="s">
        <v>48</v>
      </c>
      <c r="O94" s="91" t="s">
        <v>6</v>
      </c>
    </row>
    <row r="95" spans="1:15" x14ac:dyDescent="0.25">
      <c r="A95" s="90"/>
      <c r="B95" s="91"/>
      <c r="C95" s="91"/>
      <c r="D95" s="91"/>
      <c r="E95" s="91"/>
      <c r="F95" s="91"/>
      <c r="G95" s="91" t="s">
        <v>76</v>
      </c>
      <c r="H95" s="91" t="s">
        <v>77</v>
      </c>
      <c r="I95" s="91" t="s">
        <v>76</v>
      </c>
      <c r="J95" s="91"/>
      <c r="K95" s="91" t="s">
        <v>77</v>
      </c>
      <c r="L95" s="91" t="s">
        <v>76</v>
      </c>
      <c r="M95" s="91"/>
      <c r="N95" s="91"/>
      <c r="O95" s="91"/>
    </row>
    <row r="96" spans="1:15" x14ac:dyDescent="0.25">
      <c r="A96" s="151"/>
      <c r="B96" s="152"/>
      <c r="C96" s="152"/>
      <c r="D96" s="152"/>
      <c r="E96" s="152"/>
      <c r="F96" s="92"/>
      <c r="G96" s="107"/>
      <c r="H96" s="69"/>
      <c r="I96" s="107"/>
      <c r="J96" s="107"/>
      <c r="K96" s="69"/>
      <c r="L96" s="107"/>
      <c r="M96" s="69"/>
      <c r="N96" s="149"/>
      <c r="O96" s="150"/>
    </row>
    <row r="97" spans="1:16" x14ac:dyDescent="0.25">
      <c r="A97" s="77"/>
      <c r="B97" s="92"/>
      <c r="C97" s="92"/>
      <c r="D97" s="92"/>
      <c r="E97" s="92"/>
      <c r="F97" s="107"/>
      <c r="G97" s="107"/>
      <c r="H97" s="69"/>
      <c r="I97" s="116"/>
      <c r="J97" s="116"/>
      <c r="K97" s="69"/>
      <c r="L97" s="116"/>
      <c r="M97" s="116"/>
      <c r="N97" s="69"/>
      <c r="O97" s="69"/>
    </row>
    <row r="98" spans="1:16" x14ac:dyDescent="0.25">
      <c r="A98" s="119"/>
      <c r="B98" s="120"/>
      <c r="C98" s="120"/>
      <c r="D98" s="120"/>
      <c r="E98" s="120"/>
      <c r="F98" s="120"/>
      <c r="G98" s="120"/>
      <c r="H98" s="120"/>
      <c r="I98" s="120"/>
      <c r="J98" s="120"/>
      <c r="K98" s="121" t="s">
        <v>80</v>
      </c>
      <c r="L98" s="122"/>
      <c r="M98" s="122"/>
      <c r="N98" s="122">
        <f>O98</f>
        <v>0</v>
      </c>
      <c r="O98" s="122">
        <f>SUM(O96:O97)</f>
        <v>0</v>
      </c>
    </row>
    <row r="99" spans="1:16" ht="30" x14ac:dyDescent="0.25">
      <c r="A99" s="469" t="s">
        <v>6636</v>
      </c>
      <c r="B99" s="470"/>
      <c r="C99" s="470"/>
      <c r="D99" s="470"/>
      <c r="E99" s="470"/>
      <c r="F99" s="470"/>
      <c r="G99" s="470"/>
      <c r="H99" s="470"/>
      <c r="I99" s="470"/>
      <c r="J99" s="470"/>
      <c r="K99" s="471"/>
      <c r="L99" s="84" t="s">
        <v>26</v>
      </c>
      <c r="M99" s="84" t="s">
        <v>27</v>
      </c>
      <c r="N99" s="84" t="s">
        <v>28</v>
      </c>
      <c r="O99" s="85" t="s">
        <v>29</v>
      </c>
    </row>
    <row r="100" spans="1:16" ht="30" x14ac:dyDescent="0.25">
      <c r="A100" s="84" t="s">
        <v>6691</v>
      </c>
      <c r="B100" s="84" t="s">
        <v>30</v>
      </c>
      <c r="C100" s="84" t="s">
        <v>1337</v>
      </c>
      <c r="D100" s="86" t="s">
        <v>1356</v>
      </c>
      <c r="E100" s="87" t="s">
        <v>6636</v>
      </c>
      <c r="F100" s="87"/>
      <c r="G100" s="87"/>
      <c r="H100" s="87"/>
      <c r="I100" s="87"/>
      <c r="J100" s="87"/>
      <c r="K100" s="88"/>
      <c r="L100" s="89">
        <f>TRUNC(L114+L118+L122+L127,2)</f>
        <v>7.6</v>
      </c>
      <c r="M100" s="89">
        <f>TRUNC(M114+M118+M122+M127,2)</f>
        <v>8.41</v>
      </c>
      <c r="N100" s="89">
        <f>TRUNC(N114+N118+N122+N127,2)</f>
        <v>0</v>
      </c>
      <c r="O100" s="89">
        <f>TRUNC(O114+O118+O122+O127,2)</f>
        <v>16.010000000000002</v>
      </c>
      <c r="P100" s="87" t="s">
        <v>6725</v>
      </c>
    </row>
    <row r="101" spans="1:16" ht="45" x14ac:dyDescent="0.25">
      <c r="A101" s="90" t="s">
        <v>31</v>
      </c>
      <c r="B101" s="91" t="s">
        <v>1</v>
      </c>
      <c r="C101" s="91" t="s">
        <v>32</v>
      </c>
      <c r="D101" s="91" t="s">
        <v>2</v>
      </c>
      <c r="E101" s="91" t="s">
        <v>33</v>
      </c>
      <c r="F101" s="91" t="s">
        <v>34</v>
      </c>
      <c r="G101" s="91" t="s">
        <v>35</v>
      </c>
      <c r="H101" s="91" t="s">
        <v>36</v>
      </c>
      <c r="I101" s="91" t="s">
        <v>37</v>
      </c>
      <c r="J101" s="91" t="s">
        <v>38</v>
      </c>
      <c r="K101" s="91"/>
      <c r="L101" s="91" t="s">
        <v>13</v>
      </c>
      <c r="M101" s="91" t="s">
        <v>39</v>
      </c>
      <c r="N101" s="91" t="s">
        <v>11</v>
      </c>
      <c r="O101" s="91" t="s">
        <v>40</v>
      </c>
    </row>
    <row r="102" spans="1:16" x14ac:dyDescent="0.25">
      <c r="A102" s="77"/>
      <c r="B102" s="113"/>
      <c r="C102" s="113"/>
      <c r="D102" s="113"/>
      <c r="E102" s="116"/>
      <c r="F102" s="117"/>
      <c r="G102" s="116"/>
      <c r="H102" s="69"/>
      <c r="I102" s="69"/>
      <c r="J102" s="69"/>
      <c r="K102" s="69"/>
      <c r="L102" s="118"/>
      <c r="M102" s="118"/>
      <c r="N102" s="118"/>
      <c r="O102" s="69"/>
    </row>
    <row r="103" spans="1:16" x14ac:dyDescent="0.25">
      <c r="A103" s="119"/>
      <c r="B103" s="120"/>
      <c r="C103" s="120"/>
      <c r="D103" s="120"/>
      <c r="E103" s="120"/>
      <c r="F103" s="120"/>
      <c r="G103" s="120"/>
      <c r="H103" s="120"/>
      <c r="I103" s="120"/>
      <c r="J103" s="120"/>
      <c r="K103" s="121" t="s">
        <v>43</v>
      </c>
      <c r="L103" s="122">
        <f>SUM(L102:L102)</f>
        <v>0</v>
      </c>
      <c r="M103" s="122">
        <f>SUM(M102:M102)</f>
        <v>0</v>
      </c>
      <c r="N103" s="122">
        <f>SUM(N102:N102)</f>
        <v>0</v>
      </c>
      <c r="O103" s="122">
        <f>SUM(O102:O102)</f>
        <v>0</v>
      </c>
    </row>
    <row r="104" spans="1:16" ht="30" x14ac:dyDescent="0.25">
      <c r="A104" s="90" t="s">
        <v>44</v>
      </c>
      <c r="B104" s="91" t="s">
        <v>1</v>
      </c>
      <c r="C104" s="91" t="s">
        <v>32</v>
      </c>
      <c r="D104" s="91" t="s">
        <v>2</v>
      </c>
      <c r="E104" s="91" t="s">
        <v>45</v>
      </c>
      <c r="F104" s="91" t="s">
        <v>46</v>
      </c>
      <c r="G104" s="91" t="s">
        <v>47</v>
      </c>
      <c r="H104" s="91" t="s">
        <v>48</v>
      </c>
      <c r="I104" s="91"/>
      <c r="J104" s="91"/>
      <c r="K104" s="91"/>
      <c r="L104" s="91" t="s">
        <v>13</v>
      </c>
      <c r="M104" s="91" t="s">
        <v>39</v>
      </c>
      <c r="N104" s="91" t="s">
        <v>11</v>
      </c>
      <c r="O104" s="91" t="s">
        <v>40</v>
      </c>
    </row>
    <row r="105" spans="1:16" x14ac:dyDescent="0.25">
      <c r="A105" s="77" t="str">
        <f>IF(D105="","",VLOOKUP(D105,'CUSTOS DER - MÃO DE OBRA'!A:D,2,0))</f>
        <v>Servente</v>
      </c>
      <c r="B105" s="113" t="s">
        <v>41</v>
      </c>
      <c r="C105" s="113" t="s">
        <v>6652</v>
      </c>
      <c r="D105" s="113">
        <v>200130</v>
      </c>
      <c r="E105" s="69">
        <f>VLOOKUP(D105,'CUSTOS DER - MÃO DE OBRA'!A:D,3,0)</f>
        <v>1.48</v>
      </c>
      <c r="F105" s="123"/>
      <c r="G105" s="124">
        <f>VLOOKUP(D105,'CUSTOS DER - MÃO DE OBRA'!A:D,4,0)</f>
        <v>26.35</v>
      </c>
      <c r="H105" s="116">
        <v>0.13300000000000001</v>
      </c>
      <c r="I105" s="116"/>
      <c r="J105" s="116"/>
      <c r="K105" s="113"/>
      <c r="L105" s="113"/>
      <c r="M105" s="125">
        <f>IF(D105="","",TRUNC(H105*G105,2))</f>
        <v>3.5</v>
      </c>
      <c r="N105" s="113"/>
      <c r="O105" s="69">
        <f>N105+M105+L105</f>
        <v>3.5</v>
      </c>
    </row>
    <row r="106" spans="1:16" x14ac:dyDescent="0.25">
      <c r="A106" s="77" t="str">
        <f>VLOOKUP(D106,'CUSTOS DNIT - MÃO DE OBRA'!A:G,2,0)</f>
        <v>Bombeiro hidráulico</v>
      </c>
      <c r="B106" s="113" t="s">
        <v>24</v>
      </c>
      <c r="C106" s="113" t="s">
        <v>6654</v>
      </c>
      <c r="D106" s="113" t="s">
        <v>6655</v>
      </c>
      <c r="E106" s="116">
        <v>0</v>
      </c>
      <c r="F106" s="123">
        <f>VLOOKUP(D106,'CUSTOS DNIT - MÃO DE OBRA'!A:G,5,0)</f>
        <v>1.8205610000000001</v>
      </c>
      <c r="G106" s="124">
        <f>VLOOKUP(D106,'CUSTOS DNIT - MÃO DE OBRA'!A:G,6,0)</f>
        <v>36.933199999999999</v>
      </c>
      <c r="H106" s="69">
        <v>0.13300000000000001</v>
      </c>
      <c r="I106" s="69"/>
      <c r="J106" s="69"/>
      <c r="K106" s="69"/>
      <c r="L106" s="113"/>
      <c r="M106" s="125">
        <f>IF(D106="","",TRUNC(H106*G106,2))</f>
        <v>4.91</v>
      </c>
      <c r="N106" s="113"/>
      <c r="O106" s="69">
        <f>N106+M106+L106</f>
        <v>4.91</v>
      </c>
    </row>
    <row r="107" spans="1:16" x14ac:dyDescent="0.25">
      <c r="A107" s="127"/>
      <c r="B107" s="128"/>
      <c r="C107" s="128"/>
      <c r="D107" s="128"/>
      <c r="E107" s="128"/>
      <c r="F107" s="128"/>
      <c r="G107" s="128"/>
      <c r="H107" s="128"/>
      <c r="I107" s="128"/>
      <c r="J107" s="128"/>
      <c r="K107" s="121" t="s">
        <v>50</v>
      </c>
      <c r="L107" s="122">
        <f>SUM(L105:L106)</f>
        <v>0</v>
      </c>
      <c r="M107" s="122">
        <f>SUM(M105:M106)</f>
        <v>8.41</v>
      </c>
      <c r="N107" s="122">
        <f>SUM(N105:N106)</f>
        <v>0</v>
      </c>
      <c r="O107" s="122">
        <f>SUM(O105:O106)</f>
        <v>8.41</v>
      </c>
    </row>
    <row r="108" spans="1:16" x14ac:dyDescent="0.25">
      <c r="A108" s="90" t="s">
        <v>51</v>
      </c>
      <c r="B108" s="91" t="s">
        <v>1</v>
      </c>
      <c r="C108" s="91" t="s">
        <v>32</v>
      </c>
      <c r="D108" s="91" t="s">
        <v>2</v>
      </c>
      <c r="E108" s="91" t="s">
        <v>52</v>
      </c>
      <c r="F108" s="91" t="s">
        <v>53</v>
      </c>
      <c r="G108" s="91" t="s">
        <v>54</v>
      </c>
      <c r="H108" s="91" t="s">
        <v>55</v>
      </c>
      <c r="I108" s="91"/>
      <c r="J108" s="91"/>
      <c r="K108" s="91"/>
      <c r="L108" s="91"/>
      <c r="M108" s="91"/>
      <c r="N108" s="91"/>
      <c r="O108" s="91" t="s">
        <v>56</v>
      </c>
    </row>
    <row r="109" spans="1:16" x14ac:dyDescent="0.25">
      <c r="A109" s="77"/>
      <c r="B109" s="113"/>
      <c r="C109" s="113"/>
      <c r="D109" s="113"/>
      <c r="E109" s="123"/>
      <c r="F109" s="117"/>
      <c r="G109" s="116"/>
      <c r="H109" s="69"/>
      <c r="I109" s="69"/>
      <c r="J109" s="69"/>
      <c r="K109" s="69"/>
      <c r="L109" s="113"/>
      <c r="M109" s="118">
        <f>TRUNC(E109*O107,2)</f>
        <v>0</v>
      </c>
      <c r="N109" s="113"/>
      <c r="O109" s="69">
        <f>L109+M109</f>
        <v>0</v>
      </c>
    </row>
    <row r="110" spans="1:16" x14ac:dyDescent="0.25">
      <c r="A110" s="77"/>
      <c r="B110" s="113"/>
      <c r="C110" s="113"/>
      <c r="D110" s="113"/>
      <c r="E110" s="116"/>
      <c r="F110" s="117"/>
      <c r="G110" s="116"/>
      <c r="H110" s="69"/>
      <c r="I110" s="69"/>
      <c r="J110" s="69"/>
      <c r="K110" s="69"/>
      <c r="L110" s="113"/>
      <c r="M110" s="113"/>
      <c r="N110" s="113"/>
      <c r="O110" s="69">
        <f>L110+M110</f>
        <v>0</v>
      </c>
    </row>
    <row r="111" spans="1:16" x14ac:dyDescent="0.25">
      <c r="A111" s="127"/>
      <c r="B111" s="128"/>
      <c r="C111" s="128"/>
      <c r="D111" s="128"/>
      <c r="E111" s="128"/>
      <c r="F111" s="128"/>
      <c r="G111" s="128"/>
      <c r="H111" s="128"/>
      <c r="I111" s="128"/>
      <c r="J111" s="128"/>
      <c r="K111" s="121" t="s">
        <v>57</v>
      </c>
      <c r="L111" s="122">
        <f>SUM(L109:L110)</f>
        <v>0</v>
      </c>
      <c r="M111" s="122">
        <f>SUM(M109:M110)</f>
        <v>0</v>
      </c>
      <c r="N111" s="122">
        <f>SUM(N109:N110)</f>
        <v>0</v>
      </c>
      <c r="O111" s="122">
        <f>SUM(O109:O110)</f>
        <v>0</v>
      </c>
    </row>
    <row r="112" spans="1:16" ht="30" x14ac:dyDescent="0.25">
      <c r="A112" s="127" t="s">
        <v>58</v>
      </c>
      <c r="B112" s="129"/>
      <c r="C112" s="129"/>
      <c r="D112" s="129"/>
      <c r="E112" s="129"/>
      <c r="F112" s="129"/>
      <c r="G112" s="129"/>
      <c r="H112" s="129"/>
      <c r="I112" s="129"/>
      <c r="J112" s="129"/>
      <c r="K112" s="129"/>
      <c r="L112" s="122">
        <f>L103+L107+L111</f>
        <v>0</v>
      </c>
      <c r="M112" s="122">
        <f>M103+M107+M111</f>
        <v>8.41</v>
      </c>
      <c r="N112" s="122">
        <f>N103+N107+N111</f>
        <v>0</v>
      </c>
      <c r="O112" s="122">
        <f>O103+O107+O111</f>
        <v>8.41</v>
      </c>
    </row>
    <row r="113" spans="1:15" x14ac:dyDescent="0.25">
      <c r="A113" s="127" t="s">
        <v>59</v>
      </c>
      <c r="B113" s="129"/>
      <c r="C113" s="129"/>
      <c r="D113" s="129"/>
      <c r="E113" s="129"/>
      <c r="F113" s="129"/>
      <c r="G113" s="129"/>
      <c r="H113" s="129"/>
      <c r="I113" s="129"/>
      <c r="J113" s="129"/>
      <c r="K113" s="129"/>
      <c r="L113" s="129"/>
      <c r="M113" s="129"/>
      <c r="N113" s="129"/>
      <c r="O113" s="130">
        <v>1</v>
      </c>
    </row>
    <row r="114" spans="1:15" ht="30" x14ac:dyDescent="0.25">
      <c r="A114" s="127" t="s">
        <v>60</v>
      </c>
      <c r="B114" s="120"/>
      <c r="C114" s="120"/>
      <c r="D114" s="120"/>
      <c r="E114" s="120"/>
      <c r="F114" s="120"/>
      <c r="G114" s="120"/>
      <c r="H114" s="120"/>
      <c r="I114" s="120"/>
      <c r="J114" s="120"/>
      <c r="K114" s="120"/>
      <c r="L114" s="122">
        <f>L112/O113</f>
        <v>0</v>
      </c>
      <c r="M114" s="122">
        <f>M112/O113</f>
        <v>8.41</v>
      </c>
      <c r="N114" s="122">
        <f>N112/O113</f>
        <v>0</v>
      </c>
      <c r="O114" s="122">
        <f>TRUNC(SUM(L114:N114),2)</f>
        <v>8.41</v>
      </c>
    </row>
    <row r="115" spans="1:15" ht="45" x14ac:dyDescent="0.25">
      <c r="A115" s="90" t="s">
        <v>61</v>
      </c>
      <c r="B115" s="91" t="s">
        <v>1</v>
      </c>
      <c r="C115" s="91" t="s">
        <v>32</v>
      </c>
      <c r="D115" s="91" t="s">
        <v>2</v>
      </c>
      <c r="E115" s="91" t="s">
        <v>62</v>
      </c>
      <c r="F115" s="91" t="s">
        <v>63</v>
      </c>
      <c r="G115" s="91"/>
      <c r="H115" s="91"/>
      <c r="I115" s="91"/>
      <c r="J115" s="91"/>
      <c r="K115" s="91" t="s">
        <v>48</v>
      </c>
      <c r="L115" s="91" t="s">
        <v>13</v>
      </c>
      <c r="M115" s="91" t="s">
        <v>39</v>
      </c>
      <c r="N115" s="91" t="s">
        <v>11</v>
      </c>
      <c r="O115" s="91" t="s">
        <v>6</v>
      </c>
    </row>
    <row r="116" spans="1:15" ht="30" x14ac:dyDescent="0.25">
      <c r="A116" s="77" t="str">
        <f>VLOOKUP(D116,'CUSTOS SINAPI - MATERIAIS'!A:D,2,0)</f>
        <v xml:space="preserve">TUBO PVC, SOLDAVEL, DE 32 MM, AGUA FRIA (NBR-5648)                                                                                                                                                                                                                                                                                                                                                                                                                                                        </v>
      </c>
      <c r="B116" s="113" t="s">
        <v>1356</v>
      </c>
      <c r="C116" s="113" t="s">
        <v>64</v>
      </c>
      <c r="D116" s="113">
        <v>9869</v>
      </c>
      <c r="E116" s="131" t="str">
        <f>VLOOKUP(D116,'CUSTOS SINAPI - MATERIAIS'!A:D,3,0)</f>
        <v xml:space="preserve">M     </v>
      </c>
      <c r="F116" s="107" t="str">
        <f>VLOOKUP(D116,'CUSTOS SINAPI - MATERIAIS'!A:D,4,0)</f>
        <v>7,29</v>
      </c>
      <c r="G116" s="107"/>
      <c r="H116" s="93"/>
      <c r="I116" s="93"/>
      <c r="J116" s="93"/>
      <c r="K116" s="116">
        <v>1.0429999999999999</v>
      </c>
      <c r="L116" s="69">
        <f>IF(D116="","",TRUNC(F116*K116,2))</f>
        <v>7.6</v>
      </c>
      <c r="M116" s="116"/>
      <c r="N116" s="116"/>
      <c r="O116" s="69">
        <f>N116+M116+L116</f>
        <v>7.6</v>
      </c>
    </row>
    <row r="117" spans="1:15" x14ac:dyDescent="0.25">
      <c r="A117" s="77"/>
      <c r="B117" s="113"/>
      <c r="C117" s="113"/>
      <c r="D117" s="113"/>
      <c r="E117" s="131"/>
      <c r="F117" s="107"/>
      <c r="G117" s="107"/>
      <c r="H117" s="93"/>
      <c r="I117" s="93"/>
      <c r="J117" s="93"/>
      <c r="K117" s="116"/>
      <c r="L117" s="69"/>
      <c r="M117" s="116"/>
      <c r="N117" s="116"/>
      <c r="O117" s="69"/>
    </row>
    <row r="118" spans="1:15" x14ac:dyDescent="0.25">
      <c r="A118" s="119"/>
      <c r="B118" s="120"/>
      <c r="C118" s="120"/>
      <c r="D118" s="120"/>
      <c r="E118" s="120"/>
      <c r="F118" s="120"/>
      <c r="G118" s="120"/>
      <c r="H118" s="120"/>
      <c r="I118" s="120"/>
      <c r="J118" s="120"/>
      <c r="K118" s="121" t="s">
        <v>65</v>
      </c>
      <c r="L118" s="122">
        <f>SUM(L116:L117)</f>
        <v>7.6</v>
      </c>
      <c r="M118" s="122">
        <f>SUM(M116:M117)</f>
        <v>0</v>
      </c>
      <c r="N118" s="122">
        <f>SUM(N116:N117)</f>
        <v>0</v>
      </c>
      <c r="O118" s="122">
        <f>TRUNC(SUM(L118:N118),2)</f>
        <v>7.6</v>
      </c>
    </row>
    <row r="119" spans="1:15" ht="75" x14ac:dyDescent="0.25">
      <c r="A119" s="90" t="s">
        <v>66</v>
      </c>
      <c r="B119" s="91" t="s">
        <v>1</v>
      </c>
      <c r="C119" s="91" t="s">
        <v>32</v>
      </c>
      <c r="D119" s="91" t="s">
        <v>2</v>
      </c>
      <c r="E119" s="91" t="s">
        <v>62</v>
      </c>
      <c r="F119" s="91" t="s">
        <v>63</v>
      </c>
      <c r="G119" s="91" t="s">
        <v>67</v>
      </c>
      <c r="H119" s="91" t="s">
        <v>68</v>
      </c>
      <c r="I119" s="91"/>
      <c r="J119" s="91"/>
      <c r="K119" s="91" t="s">
        <v>48</v>
      </c>
      <c r="L119" s="91" t="s">
        <v>13</v>
      </c>
      <c r="M119" s="91" t="s">
        <v>39</v>
      </c>
      <c r="N119" s="91" t="s">
        <v>11</v>
      </c>
      <c r="O119" s="91" t="s">
        <v>6</v>
      </c>
    </row>
    <row r="120" spans="1:15" x14ac:dyDescent="0.25">
      <c r="B120" s="92"/>
      <c r="C120" s="113"/>
      <c r="E120" s="92"/>
      <c r="F120" s="92" t="str">
        <f>IF($D120="","",VLOOKUP($D120,'CUSTOS SINAPI - MATERIAIS'!$A:$D,5,FALSE))</f>
        <v/>
      </c>
      <c r="G120" s="92"/>
      <c r="H120" s="92"/>
      <c r="I120" s="116"/>
      <c r="J120" s="116"/>
      <c r="K120" s="116"/>
      <c r="L120" s="69" t="str">
        <f>IF(D120="","",TRUNC(F120*K120,2))</f>
        <v/>
      </c>
      <c r="M120" s="69" t="str">
        <f>IF(D120="","",TRUNC(G120*K120,2))</f>
        <v/>
      </c>
      <c r="N120" s="69" t="str">
        <f>IF(D120="","",TRUNC(H120*K120,2))</f>
        <v/>
      </c>
      <c r="O120" s="69" t="str">
        <f>IF(D120="","",L120+M120+N120)</f>
        <v/>
      </c>
    </row>
    <row r="121" spans="1:15" x14ac:dyDescent="0.25">
      <c r="A121" s="77"/>
      <c r="B121" s="92"/>
      <c r="C121" s="92"/>
      <c r="D121" s="92"/>
      <c r="E121" s="92"/>
      <c r="F121" s="107"/>
      <c r="G121" s="107"/>
      <c r="H121" s="116"/>
      <c r="I121" s="116"/>
      <c r="J121" s="116"/>
      <c r="K121" s="116"/>
      <c r="L121" s="116"/>
      <c r="M121" s="116"/>
      <c r="N121" s="116"/>
      <c r="O121" s="69"/>
    </row>
    <row r="122" spans="1:15" x14ac:dyDescent="0.25">
      <c r="A122" s="119"/>
      <c r="B122" s="120"/>
      <c r="C122" s="120"/>
      <c r="D122" s="120"/>
      <c r="E122" s="120"/>
      <c r="F122" s="120"/>
      <c r="G122" s="120"/>
      <c r="H122" s="120"/>
      <c r="I122" s="120"/>
      <c r="J122" s="120"/>
      <c r="K122" s="121" t="s">
        <v>70</v>
      </c>
      <c r="L122" s="122">
        <f>SUM(L120:L121)</f>
        <v>0</v>
      </c>
      <c r="M122" s="122">
        <f>SUM(M120:M121)</f>
        <v>0</v>
      </c>
      <c r="N122" s="122">
        <f>SUM(N120:N121)</f>
        <v>0</v>
      </c>
      <c r="O122" s="122">
        <f>TRUNC(SUM(L122:N122),2)</f>
        <v>0</v>
      </c>
    </row>
    <row r="123" spans="1:15" ht="30" x14ac:dyDescent="0.25">
      <c r="A123" s="90" t="s">
        <v>71</v>
      </c>
      <c r="B123" s="91" t="s">
        <v>1</v>
      </c>
      <c r="C123" s="91" t="s">
        <v>32</v>
      </c>
      <c r="D123" s="91" t="s">
        <v>2</v>
      </c>
      <c r="E123" s="91" t="s">
        <v>62</v>
      </c>
      <c r="F123" s="91" t="s">
        <v>72</v>
      </c>
      <c r="G123" s="91" t="s">
        <v>73</v>
      </c>
      <c r="H123" s="91"/>
      <c r="I123" s="91" t="s">
        <v>74</v>
      </c>
      <c r="J123" s="91"/>
      <c r="K123" s="91"/>
      <c r="L123" s="91" t="s">
        <v>75</v>
      </c>
      <c r="M123" s="91" t="s">
        <v>56</v>
      </c>
      <c r="N123" s="91" t="s">
        <v>48</v>
      </c>
      <c r="O123" s="91" t="s">
        <v>6</v>
      </c>
    </row>
    <row r="124" spans="1:15" x14ac:dyDescent="0.25">
      <c r="A124" s="90"/>
      <c r="B124" s="91"/>
      <c r="C124" s="91"/>
      <c r="D124" s="91"/>
      <c r="E124" s="91"/>
      <c r="F124" s="91"/>
      <c r="G124" s="91" t="s">
        <v>76</v>
      </c>
      <c r="H124" s="91" t="s">
        <v>77</v>
      </c>
      <c r="I124" s="91" t="s">
        <v>76</v>
      </c>
      <c r="J124" s="91"/>
      <c r="K124" s="91" t="s">
        <v>77</v>
      </c>
      <c r="L124" s="91" t="s">
        <v>76</v>
      </c>
      <c r="M124" s="91"/>
      <c r="N124" s="91"/>
      <c r="O124" s="91"/>
    </row>
    <row r="125" spans="1:15" x14ac:dyDescent="0.25">
      <c r="A125" s="151"/>
      <c r="B125" s="152"/>
      <c r="C125" s="152"/>
      <c r="D125" s="152"/>
      <c r="E125" s="152"/>
      <c r="F125" s="92"/>
      <c r="G125" s="107"/>
      <c r="H125" s="69"/>
      <c r="I125" s="107"/>
      <c r="J125" s="107"/>
      <c r="K125" s="69"/>
      <c r="L125" s="107"/>
      <c r="M125" s="69"/>
      <c r="N125" s="149"/>
      <c r="O125" s="150"/>
    </row>
    <row r="126" spans="1:15" x14ac:dyDescent="0.25">
      <c r="A126" s="77"/>
      <c r="B126" s="92"/>
      <c r="C126" s="92"/>
      <c r="D126" s="92"/>
      <c r="E126" s="92"/>
      <c r="F126" s="107"/>
      <c r="G126" s="107"/>
      <c r="H126" s="69"/>
      <c r="I126" s="116"/>
      <c r="J126" s="116"/>
      <c r="K126" s="69"/>
      <c r="L126" s="116"/>
      <c r="M126" s="116"/>
      <c r="N126" s="69"/>
      <c r="O126" s="69"/>
    </row>
    <row r="127" spans="1:15" x14ac:dyDescent="0.25">
      <c r="A127" s="119"/>
      <c r="B127" s="120"/>
      <c r="C127" s="120"/>
      <c r="D127" s="120"/>
      <c r="E127" s="120"/>
      <c r="F127" s="120"/>
      <c r="G127" s="120"/>
      <c r="H127" s="120"/>
      <c r="I127" s="120"/>
      <c r="J127" s="120"/>
      <c r="K127" s="121" t="s">
        <v>80</v>
      </c>
      <c r="L127" s="122"/>
      <c r="M127" s="122"/>
      <c r="N127" s="122">
        <f>O127</f>
        <v>0</v>
      </c>
      <c r="O127" s="122">
        <f>SUM(O125:O126)</f>
        <v>0</v>
      </c>
    </row>
    <row r="128" spans="1:15" ht="30" x14ac:dyDescent="0.25">
      <c r="A128" s="469" t="s">
        <v>6637</v>
      </c>
      <c r="B128" s="470"/>
      <c r="C128" s="470"/>
      <c r="D128" s="470"/>
      <c r="E128" s="470"/>
      <c r="F128" s="470"/>
      <c r="G128" s="470"/>
      <c r="H128" s="470"/>
      <c r="I128" s="470"/>
      <c r="J128" s="470"/>
      <c r="K128" s="471"/>
      <c r="L128" s="84" t="s">
        <v>26</v>
      </c>
      <c r="M128" s="84" t="s">
        <v>27</v>
      </c>
      <c r="N128" s="84" t="s">
        <v>28</v>
      </c>
      <c r="O128" s="85" t="s">
        <v>29</v>
      </c>
    </row>
    <row r="129" spans="1:16" ht="30" x14ac:dyDescent="0.25">
      <c r="A129" s="84" t="s">
        <v>6692</v>
      </c>
      <c r="B129" s="84" t="s">
        <v>30</v>
      </c>
      <c r="C129" s="84" t="s">
        <v>1337</v>
      </c>
      <c r="D129" s="86" t="s">
        <v>1356</v>
      </c>
      <c r="E129" s="87" t="s">
        <v>6637</v>
      </c>
      <c r="F129" s="87"/>
      <c r="G129" s="87"/>
      <c r="H129" s="87"/>
      <c r="I129" s="87"/>
      <c r="J129" s="87"/>
      <c r="K129" s="88"/>
      <c r="L129" s="89">
        <f>TRUNC(L143+L147+L151+L156,2)</f>
        <v>11.77</v>
      </c>
      <c r="M129" s="89">
        <f>TRUNC(M143+M147+M151+M156,2)</f>
        <v>11.96</v>
      </c>
      <c r="N129" s="89">
        <f>TRUNC(N143+N147+N151+N156,2)</f>
        <v>0</v>
      </c>
      <c r="O129" s="89">
        <f>TRUNC(O143+O147+O151+O156,2)</f>
        <v>23.73</v>
      </c>
      <c r="P129" s="87" t="s">
        <v>6724</v>
      </c>
    </row>
    <row r="130" spans="1:16" ht="45" x14ac:dyDescent="0.25">
      <c r="A130" s="90" t="s">
        <v>31</v>
      </c>
      <c r="B130" s="91" t="s">
        <v>1</v>
      </c>
      <c r="C130" s="91" t="s">
        <v>32</v>
      </c>
      <c r="D130" s="91" t="s">
        <v>2</v>
      </c>
      <c r="E130" s="91" t="s">
        <v>33</v>
      </c>
      <c r="F130" s="91" t="s">
        <v>34</v>
      </c>
      <c r="G130" s="91" t="s">
        <v>35</v>
      </c>
      <c r="H130" s="91" t="s">
        <v>36</v>
      </c>
      <c r="I130" s="91" t="s">
        <v>37</v>
      </c>
      <c r="J130" s="91" t="s">
        <v>38</v>
      </c>
      <c r="K130" s="91"/>
      <c r="L130" s="91" t="s">
        <v>13</v>
      </c>
      <c r="M130" s="91" t="s">
        <v>39</v>
      </c>
      <c r="N130" s="91" t="s">
        <v>11</v>
      </c>
      <c r="O130" s="91" t="s">
        <v>40</v>
      </c>
    </row>
    <row r="131" spans="1:16" x14ac:dyDescent="0.25">
      <c r="A131" s="77"/>
      <c r="B131" s="113"/>
      <c r="C131" s="113"/>
      <c r="D131" s="113"/>
      <c r="E131" s="116"/>
      <c r="F131" s="117"/>
      <c r="G131" s="116"/>
      <c r="H131" s="69"/>
      <c r="I131" s="69"/>
      <c r="J131" s="69"/>
      <c r="K131" s="69"/>
      <c r="L131" s="118"/>
      <c r="M131" s="118"/>
      <c r="N131" s="118"/>
      <c r="O131" s="69"/>
    </row>
    <row r="132" spans="1:16" x14ac:dyDescent="0.25">
      <c r="A132" s="119"/>
      <c r="B132" s="120"/>
      <c r="C132" s="120"/>
      <c r="D132" s="120"/>
      <c r="E132" s="120"/>
      <c r="F132" s="120"/>
      <c r="G132" s="120"/>
      <c r="H132" s="120"/>
      <c r="I132" s="120"/>
      <c r="J132" s="120"/>
      <c r="K132" s="121" t="s">
        <v>43</v>
      </c>
      <c r="L132" s="122">
        <f>SUM(L131:L131)</f>
        <v>0</v>
      </c>
      <c r="M132" s="122">
        <f>SUM(M131:M131)</f>
        <v>0</v>
      </c>
      <c r="N132" s="122">
        <f>SUM(N131:N131)</f>
        <v>0</v>
      </c>
      <c r="O132" s="122">
        <f>SUM(O131:O131)</f>
        <v>0</v>
      </c>
    </row>
    <row r="133" spans="1:16" ht="30" x14ac:dyDescent="0.25">
      <c r="A133" s="90" t="s">
        <v>44</v>
      </c>
      <c r="B133" s="91" t="s">
        <v>1</v>
      </c>
      <c r="C133" s="91" t="s">
        <v>32</v>
      </c>
      <c r="D133" s="91" t="s">
        <v>2</v>
      </c>
      <c r="E133" s="91" t="s">
        <v>45</v>
      </c>
      <c r="F133" s="91" t="s">
        <v>46</v>
      </c>
      <c r="G133" s="91" t="s">
        <v>47</v>
      </c>
      <c r="H133" s="91" t="s">
        <v>48</v>
      </c>
      <c r="I133" s="91"/>
      <c r="J133" s="91"/>
      <c r="K133" s="91"/>
      <c r="L133" s="91" t="s">
        <v>13</v>
      </c>
      <c r="M133" s="91" t="s">
        <v>39</v>
      </c>
      <c r="N133" s="91" t="s">
        <v>11</v>
      </c>
      <c r="O133" s="91" t="s">
        <v>40</v>
      </c>
    </row>
    <row r="134" spans="1:16" x14ac:dyDescent="0.25">
      <c r="A134" s="77" t="str">
        <f>IF(D134="","",VLOOKUP(D134,'CUSTOS DER - MÃO DE OBRA'!A:D,2,0))</f>
        <v>Servente</v>
      </c>
      <c r="B134" s="113" t="s">
        <v>41</v>
      </c>
      <c r="C134" s="113" t="s">
        <v>6652</v>
      </c>
      <c r="D134" s="113">
        <v>200130</v>
      </c>
      <c r="E134" s="69">
        <f>VLOOKUP(D134,'CUSTOS DER - MÃO DE OBRA'!A:D,3,0)</f>
        <v>1.48</v>
      </c>
      <c r="F134" s="123"/>
      <c r="G134" s="124">
        <f>VLOOKUP(D134,'CUSTOS DER - MÃO DE OBRA'!A:D,4,0)</f>
        <v>26.35</v>
      </c>
      <c r="H134" s="116">
        <v>0.189</v>
      </c>
      <c r="I134" s="116"/>
      <c r="J134" s="116"/>
      <c r="K134" s="113"/>
      <c r="L134" s="113"/>
      <c r="M134" s="125">
        <f>IF(D134="","",TRUNC(H134*G134,2))</f>
        <v>4.9800000000000004</v>
      </c>
      <c r="N134" s="113"/>
      <c r="O134" s="69">
        <f>N134+M134+L134</f>
        <v>4.9800000000000004</v>
      </c>
    </row>
    <row r="135" spans="1:16" x14ac:dyDescent="0.25">
      <c r="A135" s="77" t="str">
        <f>VLOOKUP(D135,'CUSTOS DNIT - MÃO DE OBRA'!A:G,2,0)</f>
        <v>Bombeiro hidráulico</v>
      </c>
      <c r="B135" s="113" t="s">
        <v>24</v>
      </c>
      <c r="C135" s="113" t="s">
        <v>6654</v>
      </c>
      <c r="D135" s="113" t="s">
        <v>6655</v>
      </c>
      <c r="E135" s="116">
        <v>0</v>
      </c>
      <c r="F135" s="123">
        <f>VLOOKUP(D135,'CUSTOS DNIT - MÃO DE OBRA'!A:G,5,0)</f>
        <v>1.8205610000000001</v>
      </c>
      <c r="G135" s="124">
        <f>VLOOKUP(D135,'CUSTOS DNIT - MÃO DE OBRA'!A:G,6,0)</f>
        <v>36.933199999999999</v>
      </c>
      <c r="H135" s="69">
        <v>0.189</v>
      </c>
      <c r="I135" s="69"/>
      <c r="J135" s="69"/>
      <c r="K135" s="69"/>
      <c r="L135" s="113"/>
      <c r="M135" s="125">
        <f>IF(D135="","",TRUNC(H135*G135,2))</f>
        <v>6.98</v>
      </c>
      <c r="N135" s="113"/>
      <c r="O135" s="69">
        <f>N135+M135+L135</f>
        <v>6.98</v>
      </c>
    </row>
    <row r="136" spans="1:16" x14ac:dyDescent="0.25">
      <c r="A136" s="127"/>
      <c r="B136" s="128"/>
      <c r="C136" s="128"/>
      <c r="D136" s="128"/>
      <c r="E136" s="128"/>
      <c r="F136" s="128"/>
      <c r="G136" s="128"/>
      <c r="H136" s="128"/>
      <c r="I136" s="128"/>
      <c r="J136" s="128"/>
      <c r="K136" s="121" t="s">
        <v>50</v>
      </c>
      <c r="L136" s="122">
        <f>SUM(L134:L135)</f>
        <v>0</v>
      </c>
      <c r="M136" s="122">
        <f>SUM(M134:M135)</f>
        <v>11.96</v>
      </c>
      <c r="N136" s="122">
        <f>SUM(N134:N135)</f>
        <v>0</v>
      </c>
      <c r="O136" s="122">
        <f>SUM(O134:O135)</f>
        <v>11.96</v>
      </c>
    </row>
    <row r="137" spans="1:16" x14ac:dyDescent="0.25">
      <c r="A137" s="90" t="s">
        <v>51</v>
      </c>
      <c r="B137" s="91" t="s">
        <v>1</v>
      </c>
      <c r="C137" s="91" t="s">
        <v>32</v>
      </c>
      <c r="D137" s="91" t="s">
        <v>2</v>
      </c>
      <c r="E137" s="91" t="s">
        <v>52</v>
      </c>
      <c r="F137" s="91" t="s">
        <v>53</v>
      </c>
      <c r="G137" s="91" t="s">
        <v>54</v>
      </c>
      <c r="H137" s="91" t="s">
        <v>55</v>
      </c>
      <c r="I137" s="91"/>
      <c r="J137" s="91"/>
      <c r="K137" s="91"/>
      <c r="L137" s="91"/>
      <c r="M137" s="91"/>
      <c r="N137" s="91"/>
      <c r="O137" s="91" t="s">
        <v>56</v>
      </c>
    </row>
    <row r="138" spans="1:16" x14ac:dyDescent="0.25">
      <c r="A138" s="77"/>
      <c r="B138" s="113"/>
      <c r="C138" s="113"/>
      <c r="D138" s="113"/>
      <c r="E138" s="123"/>
      <c r="F138" s="117"/>
      <c r="G138" s="116"/>
      <c r="H138" s="69"/>
      <c r="I138" s="69"/>
      <c r="J138" s="69"/>
      <c r="K138" s="69"/>
      <c r="L138" s="113"/>
      <c r="M138" s="118">
        <f>TRUNC(E138*O136,2)</f>
        <v>0</v>
      </c>
      <c r="N138" s="113"/>
      <c r="O138" s="69">
        <f>L138+M138</f>
        <v>0</v>
      </c>
    </row>
    <row r="139" spans="1:16" x14ac:dyDescent="0.25">
      <c r="A139" s="77"/>
      <c r="B139" s="113"/>
      <c r="C139" s="113"/>
      <c r="D139" s="113"/>
      <c r="E139" s="116"/>
      <c r="F139" s="117"/>
      <c r="G139" s="116"/>
      <c r="H139" s="69"/>
      <c r="I139" s="69"/>
      <c r="J139" s="69"/>
      <c r="K139" s="69"/>
      <c r="L139" s="113"/>
      <c r="M139" s="113"/>
      <c r="N139" s="113"/>
      <c r="O139" s="69">
        <f>L139+M139</f>
        <v>0</v>
      </c>
    </row>
    <row r="140" spans="1:16" x14ac:dyDescent="0.25">
      <c r="A140" s="127"/>
      <c r="B140" s="128"/>
      <c r="C140" s="128"/>
      <c r="D140" s="128"/>
      <c r="E140" s="128"/>
      <c r="F140" s="128"/>
      <c r="G140" s="128"/>
      <c r="H140" s="128"/>
      <c r="I140" s="128"/>
      <c r="J140" s="128"/>
      <c r="K140" s="121" t="s">
        <v>57</v>
      </c>
      <c r="L140" s="122">
        <f>SUM(L138:L139)</f>
        <v>0</v>
      </c>
      <c r="M140" s="122">
        <f>SUM(M138:M139)</f>
        <v>0</v>
      </c>
      <c r="N140" s="122">
        <f>SUM(N138:N139)</f>
        <v>0</v>
      </c>
      <c r="O140" s="122">
        <f>SUM(O138:O139)</f>
        <v>0</v>
      </c>
    </row>
    <row r="141" spans="1:16" ht="30" x14ac:dyDescent="0.25">
      <c r="A141" s="127" t="s">
        <v>58</v>
      </c>
      <c r="B141" s="129"/>
      <c r="C141" s="129"/>
      <c r="D141" s="129"/>
      <c r="E141" s="129"/>
      <c r="F141" s="129"/>
      <c r="G141" s="129"/>
      <c r="H141" s="129"/>
      <c r="I141" s="129"/>
      <c r="J141" s="129"/>
      <c r="K141" s="129"/>
      <c r="L141" s="122">
        <f>L132+L136+L140</f>
        <v>0</v>
      </c>
      <c r="M141" s="122">
        <f>M132+M136+M140</f>
        <v>11.96</v>
      </c>
      <c r="N141" s="122">
        <f>N132+N136+N140</f>
        <v>0</v>
      </c>
      <c r="O141" s="122">
        <f>O132+O136+O140</f>
        <v>11.96</v>
      </c>
    </row>
    <row r="142" spans="1:16" x14ac:dyDescent="0.25">
      <c r="A142" s="127" t="s">
        <v>59</v>
      </c>
      <c r="B142" s="129"/>
      <c r="C142" s="129"/>
      <c r="D142" s="129"/>
      <c r="E142" s="129"/>
      <c r="F142" s="129"/>
      <c r="G142" s="129"/>
      <c r="H142" s="129"/>
      <c r="I142" s="129"/>
      <c r="J142" s="129"/>
      <c r="K142" s="129"/>
      <c r="L142" s="129"/>
      <c r="M142" s="129"/>
      <c r="N142" s="129"/>
      <c r="O142" s="130">
        <v>1</v>
      </c>
    </row>
    <row r="143" spans="1:16" ht="30" x14ac:dyDescent="0.25">
      <c r="A143" s="127" t="s">
        <v>60</v>
      </c>
      <c r="B143" s="120"/>
      <c r="C143" s="120"/>
      <c r="D143" s="120"/>
      <c r="E143" s="120"/>
      <c r="F143" s="120"/>
      <c r="G143" s="120"/>
      <c r="H143" s="120"/>
      <c r="I143" s="120"/>
      <c r="J143" s="120"/>
      <c r="K143" s="120"/>
      <c r="L143" s="122">
        <f>L141/O142</f>
        <v>0</v>
      </c>
      <c r="M143" s="122">
        <f>M141/O142</f>
        <v>11.96</v>
      </c>
      <c r="N143" s="122">
        <f>N141/O142</f>
        <v>0</v>
      </c>
      <c r="O143" s="122">
        <f>TRUNC(SUM(L143:N143),2)</f>
        <v>11.96</v>
      </c>
    </row>
    <row r="144" spans="1:16" ht="45" x14ac:dyDescent="0.25">
      <c r="A144" s="90" t="s">
        <v>61</v>
      </c>
      <c r="B144" s="91" t="s">
        <v>1</v>
      </c>
      <c r="C144" s="91" t="s">
        <v>32</v>
      </c>
      <c r="D144" s="91" t="s">
        <v>2</v>
      </c>
      <c r="E144" s="91" t="s">
        <v>62</v>
      </c>
      <c r="F144" s="91" t="s">
        <v>63</v>
      </c>
      <c r="G144" s="91"/>
      <c r="H144" s="91"/>
      <c r="I144" s="91"/>
      <c r="J144" s="91"/>
      <c r="K144" s="91" t="s">
        <v>48</v>
      </c>
      <c r="L144" s="91" t="s">
        <v>13</v>
      </c>
      <c r="M144" s="91" t="s">
        <v>39</v>
      </c>
      <c r="N144" s="91" t="s">
        <v>11</v>
      </c>
      <c r="O144" s="91" t="s">
        <v>6</v>
      </c>
    </row>
    <row r="145" spans="1:16" ht="30" x14ac:dyDescent="0.25">
      <c r="A145" s="77" t="str">
        <f>VLOOKUP(D145,'CUSTOS SINAPI - MATERIAIS'!A:D,2,0)</f>
        <v xml:space="preserve">TUBO PVC, SOLDAVEL, DE 40 MM, AGUA FRIA (NBR-5648)                                                                                                                                                                                                                                                                                                                                                                                                                                                        </v>
      </c>
      <c r="B145" s="113" t="s">
        <v>1356</v>
      </c>
      <c r="C145" s="113" t="s">
        <v>64</v>
      </c>
      <c r="D145" s="113">
        <v>9874</v>
      </c>
      <c r="E145" s="131" t="str">
        <f>VLOOKUP(D145,'CUSTOS SINAPI - MATERIAIS'!A:D,3,0)</f>
        <v xml:space="preserve">M     </v>
      </c>
      <c r="F145" s="107" t="str">
        <f>VLOOKUP(D145,'CUSTOS SINAPI - MATERIAIS'!A:D,4,0)</f>
        <v>11,45</v>
      </c>
      <c r="G145" s="107"/>
      <c r="H145" s="93"/>
      <c r="I145" s="93"/>
      <c r="J145" s="93"/>
      <c r="K145" s="116">
        <v>1.0269999999999999</v>
      </c>
      <c r="L145" s="69">
        <f>IF(D145="","",TRUNC(F145*K145,2))</f>
        <v>11.75</v>
      </c>
      <c r="M145" s="116"/>
      <c r="N145" s="116"/>
      <c r="O145" s="69">
        <f>N145+M145+L145</f>
        <v>11.75</v>
      </c>
    </row>
    <row r="146" spans="1:16" x14ac:dyDescent="0.25">
      <c r="A146" s="77" t="str">
        <f>VLOOKUP(D146,'CUSTOS SINAPI - MATERIAIS'!A:D,2,0)</f>
        <v xml:space="preserve">LIXA D'AGUA EM FOLHA, GRAO 100                                                                                                                                                                                                                                                                                                                                                                                                                                                                            </v>
      </c>
      <c r="B146" s="113" t="s">
        <v>1356</v>
      </c>
      <c r="C146" s="113" t="s">
        <v>64</v>
      </c>
      <c r="D146" s="113">
        <v>38383</v>
      </c>
      <c r="E146" s="131" t="str">
        <f>VLOOKUP(D146,'CUSTOS SINAPI - MATERIAIS'!A:D,3,0)</f>
        <v xml:space="preserve">UN    </v>
      </c>
      <c r="F146" s="107" t="str">
        <f>VLOOKUP(D146,'CUSTOS SINAPI - MATERIAIS'!A:D,4,0)</f>
        <v>2,01</v>
      </c>
      <c r="G146" s="107"/>
      <c r="H146" s="93"/>
      <c r="I146" s="93"/>
      <c r="J146" s="93"/>
      <c r="K146" s="116">
        <v>1.0999999999999999E-2</v>
      </c>
      <c r="L146" s="69">
        <f>IF(D146="","",TRUNC(F146*K146,2))</f>
        <v>0.02</v>
      </c>
      <c r="M146" s="116"/>
      <c r="N146" s="116"/>
      <c r="O146" s="69">
        <f>N146+M146+L146</f>
        <v>0.02</v>
      </c>
    </row>
    <row r="147" spans="1:16" x14ac:dyDescent="0.25">
      <c r="A147" s="119"/>
      <c r="B147" s="120"/>
      <c r="C147" s="120"/>
      <c r="D147" s="120"/>
      <c r="E147" s="120"/>
      <c r="F147" s="120"/>
      <c r="G147" s="120"/>
      <c r="H147" s="120"/>
      <c r="I147" s="120"/>
      <c r="J147" s="120"/>
      <c r="K147" s="121" t="s">
        <v>65</v>
      </c>
      <c r="L147" s="122">
        <f>SUM(L145:L146)</f>
        <v>11.77</v>
      </c>
      <c r="M147" s="122">
        <f>SUM(M145:M146)</f>
        <v>0</v>
      </c>
      <c r="N147" s="122">
        <f>SUM(N145:N146)</f>
        <v>0</v>
      </c>
      <c r="O147" s="122">
        <f>TRUNC(SUM(L147:N147),2)</f>
        <v>11.77</v>
      </c>
    </row>
    <row r="148" spans="1:16" ht="75" x14ac:dyDescent="0.25">
      <c r="A148" s="90" t="s">
        <v>66</v>
      </c>
      <c r="B148" s="91" t="s">
        <v>1</v>
      </c>
      <c r="C148" s="91" t="s">
        <v>32</v>
      </c>
      <c r="D148" s="91" t="s">
        <v>2</v>
      </c>
      <c r="E148" s="91" t="s">
        <v>62</v>
      </c>
      <c r="F148" s="91" t="s">
        <v>63</v>
      </c>
      <c r="G148" s="91" t="s">
        <v>67</v>
      </c>
      <c r="H148" s="91" t="s">
        <v>68</v>
      </c>
      <c r="I148" s="91"/>
      <c r="J148" s="91"/>
      <c r="K148" s="91" t="s">
        <v>48</v>
      </c>
      <c r="L148" s="91" t="s">
        <v>13</v>
      </c>
      <c r="M148" s="91" t="s">
        <v>39</v>
      </c>
      <c r="N148" s="91" t="s">
        <v>11</v>
      </c>
      <c r="O148" s="91" t="s">
        <v>6</v>
      </c>
    </row>
    <row r="149" spans="1:16" x14ac:dyDescent="0.25">
      <c r="B149" s="92"/>
      <c r="C149" s="113"/>
      <c r="E149" s="92"/>
      <c r="F149" s="92"/>
      <c r="G149" s="92"/>
      <c r="H149" s="92"/>
      <c r="I149" s="116"/>
      <c r="J149" s="116"/>
      <c r="K149" s="116"/>
      <c r="L149" s="69" t="str">
        <f>IF(D149="","",TRUNC(F149*K149,2))</f>
        <v/>
      </c>
      <c r="M149" s="69" t="str">
        <f>IF(D149="","",TRUNC(G149*K149,2))</f>
        <v/>
      </c>
      <c r="N149" s="69" t="str">
        <f>IF(D149="","",TRUNC(H149*K149,2))</f>
        <v/>
      </c>
      <c r="O149" s="69" t="str">
        <f>IF(D149="","",L149+M149+N149)</f>
        <v/>
      </c>
    </row>
    <row r="150" spans="1:16" x14ac:dyDescent="0.25">
      <c r="A150" s="77"/>
      <c r="B150" s="92"/>
      <c r="C150" s="92"/>
      <c r="D150" s="92"/>
      <c r="E150" s="92"/>
      <c r="F150" s="107"/>
      <c r="G150" s="107"/>
      <c r="H150" s="116"/>
      <c r="I150" s="116"/>
      <c r="J150" s="116"/>
      <c r="K150" s="116"/>
      <c r="L150" s="116"/>
      <c r="M150" s="116"/>
      <c r="N150" s="116"/>
      <c r="O150" s="69"/>
    </row>
    <row r="151" spans="1:16" x14ac:dyDescent="0.25">
      <c r="A151" s="119"/>
      <c r="B151" s="120"/>
      <c r="C151" s="120"/>
      <c r="D151" s="120"/>
      <c r="E151" s="120"/>
      <c r="F151" s="120"/>
      <c r="G151" s="120"/>
      <c r="H151" s="120"/>
      <c r="I151" s="120"/>
      <c r="J151" s="120"/>
      <c r="K151" s="121" t="s">
        <v>70</v>
      </c>
      <c r="L151" s="122">
        <f>SUM(L149:L150)</f>
        <v>0</v>
      </c>
      <c r="M151" s="122">
        <f>SUM(M149:M150)</f>
        <v>0</v>
      </c>
      <c r="N151" s="122">
        <f>SUM(N149:N150)</f>
        <v>0</v>
      </c>
      <c r="O151" s="122">
        <f>TRUNC(SUM(L151:N151),2)</f>
        <v>0</v>
      </c>
    </row>
    <row r="152" spans="1:16" ht="30" x14ac:dyDescent="0.25">
      <c r="A152" s="90" t="s">
        <v>71</v>
      </c>
      <c r="B152" s="91" t="s">
        <v>1</v>
      </c>
      <c r="C152" s="91" t="s">
        <v>32</v>
      </c>
      <c r="D152" s="91" t="s">
        <v>2</v>
      </c>
      <c r="E152" s="91" t="s">
        <v>62</v>
      </c>
      <c r="F152" s="91" t="s">
        <v>72</v>
      </c>
      <c r="G152" s="91" t="s">
        <v>73</v>
      </c>
      <c r="H152" s="91"/>
      <c r="I152" s="91" t="s">
        <v>74</v>
      </c>
      <c r="J152" s="91"/>
      <c r="K152" s="91"/>
      <c r="L152" s="91" t="s">
        <v>75</v>
      </c>
      <c r="M152" s="91" t="s">
        <v>56</v>
      </c>
      <c r="N152" s="91" t="s">
        <v>48</v>
      </c>
      <c r="O152" s="91" t="s">
        <v>6</v>
      </c>
    </row>
    <row r="153" spans="1:16" x14ac:dyDescent="0.25">
      <c r="A153" s="90"/>
      <c r="B153" s="91"/>
      <c r="C153" s="91"/>
      <c r="D153" s="91"/>
      <c r="E153" s="91"/>
      <c r="F153" s="91"/>
      <c r="G153" s="91" t="s">
        <v>76</v>
      </c>
      <c r="H153" s="91" t="s">
        <v>77</v>
      </c>
      <c r="I153" s="91" t="s">
        <v>76</v>
      </c>
      <c r="J153" s="91"/>
      <c r="K153" s="91" t="s">
        <v>77</v>
      </c>
      <c r="L153" s="91" t="s">
        <v>76</v>
      </c>
      <c r="M153" s="91"/>
      <c r="N153" s="91"/>
      <c r="O153" s="91"/>
    </row>
    <row r="154" spans="1:16" x14ac:dyDescent="0.25">
      <c r="A154" s="151"/>
      <c r="B154" s="152"/>
      <c r="C154" s="152"/>
      <c r="D154" s="152"/>
      <c r="E154" s="152"/>
      <c r="F154" s="92"/>
      <c r="G154" s="107"/>
      <c r="H154" s="69"/>
      <c r="I154" s="107"/>
      <c r="J154" s="107"/>
      <c r="K154" s="69"/>
      <c r="L154" s="107"/>
      <c r="M154" s="69"/>
      <c r="N154" s="149"/>
      <c r="O154" s="150"/>
    </row>
    <row r="155" spans="1:16" x14ac:dyDescent="0.25">
      <c r="A155" s="77"/>
      <c r="B155" s="92"/>
      <c r="C155" s="92"/>
      <c r="D155" s="92"/>
      <c r="E155" s="92"/>
      <c r="F155" s="107"/>
      <c r="G155" s="107"/>
      <c r="H155" s="69"/>
      <c r="I155" s="116"/>
      <c r="J155" s="116"/>
      <c r="K155" s="69"/>
      <c r="L155" s="116"/>
      <c r="M155" s="116"/>
      <c r="N155" s="69"/>
      <c r="O155" s="69"/>
    </row>
    <row r="156" spans="1:16" x14ac:dyDescent="0.25">
      <c r="A156" s="119"/>
      <c r="B156" s="120"/>
      <c r="C156" s="120"/>
      <c r="D156" s="120"/>
      <c r="E156" s="120"/>
      <c r="F156" s="120"/>
      <c r="G156" s="120"/>
      <c r="H156" s="120"/>
      <c r="I156" s="120"/>
      <c r="J156" s="120"/>
      <c r="K156" s="121" t="s">
        <v>80</v>
      </c>
      <c r="L156" s="122"/>
      <c r="M156" s="122"/>
      <c r="N156" s="122">
        <f>O156</f>
        <v>0</v>
      </c>
      <c r="O156" s="122">
        <f>SUM(O154:O155)</f>
        <v>0</v>
      </c>
    </row>
    <row r="157" spans="1:16" ht="30" x14ac:dyDescent="0.25">
      <c r="A157" s="469" t="s">
        <v>6638</v>
      </c>
      <c r="B157" s="470"/>
      <c r="C157" s="470"/>
      <c r="D157" s="470"/>
      <c r="E157" s="470"/>
      <c r="F157" s="470"/>
      <c r="G157" s="470"/>
      <c r="H157" s="470"/>
      <c r="I157" s="470"/>
      <c r="J157" s="470"/>
      <c r="K157" s="471"/>
      <c r="L157" s="84" t="s">
        <v>26</v>
      </c>
      <c r="M157" s="84" t="s">
        <v>27</v>
      </c>
      <c r="N157" s="84" t="s">
        <v>28</v>
      </c>
      <c r="O157" s="85" t="s">
        <v>29</v>
      </c>
    </row>
    <row r="158" spans="1:16" ht="30" x14ac:dyDescent="0.25">
      <c r="A158" s="84" t="s">
        <v>6693</v>
      </c>
      <c r="B158" s="84" t="s">
        <v>30</v>
      </c>
      <c r="C158" s="84" t="s">
        <v>1337</v>
      </c>
      <c r="D158" s="86" t="s">
        <v>1356</v>
      </c>
      <c r="E158" s="87" t="s">
        <v>6638</v>
      </c>
      <c r="F158" s="87"/>
      <c r="G158" s="87"/>
      <c r="H158" s="87"/>
      <c r="I158" s="87"/>
      <c r="J158" s="87"/>
      <c r="K158" s="88"/>
      <c r="L158" s="89">
        <f>TRUNC(L172+L179+L183+L188,2)</f>
        <v>3.73</v>
      </c>
      <c r="M158" s="89">
        <f>TRUNC(M172+M179+M183+M188,2)</f>
        <v>7.59</v>
      </c>
      <c r="N158" s="89">
        <f>TRUNC(N172+N179+N183+N188,2)</f>
        <v>0</v>
      </c>
      <c r="O158" s="89">
        <f>TRUNC(O172+O179+O183+O188,2)</f>
        <v>11.32</v>
      </c>
      <c r="P158" s="87" t="s">
        <v>6723</v>
      </c>
    </row>
    <row r="159" spans="1:16" ht="45" x14ac:dyDescent="0.25">
      <c r="A159" s="90" t="s">
        <v>31</v>
      </c>
      <c r="B159" s="91" t="s">
        <v>1</v>
      </c>
      <c r="C159" s="91" t="s">
        <v>32</v>
      </c>
      <c r="D159" s="91" t="s">
        <v>2</v>
      </c>
      <c r="E159" s="91" t="s">
        <v>33</v>
      </c>
      <c r="F159" s="91" t="s">
        <v>34</v>
      </c>
      <c r="G159" s="91" t="s">
        <v>35</v>
      </c>
      <c r="H159" s="91" t="s">
        <v>36</v>
      </c>
      <c r="I159" s="91" t="s">
        <v>37</v>
      </c>
      <c r="J159" s="91" t="s">
        <v>38</v>
      </c>
      <c r="K159" s="91"/>
      <c r="L159" s="91" t="s">
        <v>13</v>
      </c>
      <c r="M159" s="91" t="s">
        <v>39</v>
      </c>
      <c r="N159" s="91" t="s">
        <v>11</v>
      </c>
      <c r="O159" s="91" t="s">
        <v>40</v>
      </c>
    </row>
    <row r="160" spans="1:16" x14ac:dyDescent="0.25">
      <c r="A160" s="77"/>
      <c r="B160" s="113"/>
      <c r="C160" s="113"/>
      <c r="D160" s="113"/>
      <c r="E160" s="116"/>
      <c r="F160" s="117"/>
      <c r="G160" s="116"/>
      <c r="H160" s="69"/>
      <c r="I160" s="69"/>
      <c r="J160" s="69"/>
      <c r="K160" s="69"/>
      <c r="L160" s="118"/>
      <c r="M160" s="118"/>
      <c r="N160" s="118"/>
      <c r="O160" s="69"/>
    </row>
    <row r="161" spans="1:15" x14ac:dyDescent="0.25">
      <c r="A161" s="119"/>
      <c r="B161" s="120"/>
      <c r="C161" s="120"/>
      <c r="D161" s="120"/>
      <c r="E161" s="120"/>
      <c r="F161" s="120"/>
      <c r="G161" s="120"/>
      <c r="H161" s="120"/>
      <c r="I161" s="120"/>
      <c r="J161" s="120"/>
      <c r="K161" s="121" t="s">
        <v>43</v>
      </c>
      <c r="L161" s="122">
        <f>SUM(L160:L160)</f>
        <v>0</v>
      </c>
      <c r="M161" s="122">
        <f>SUM(M160:M160)</f>
        <v>0</v>
      </c>
      <c r="N161" s="122">
        <f>SUM(N160:N160)</f>
        <v>0</v>
      </c>
      <c r="O161" s="122">
        <f>SUM(O160:O160)</f>
        <v>0</v>
      </c>
    </row>
    <row r="162" spans="1:15" ht="30" x14ac:dyDescent="0.25">
      <c r="A162" s="90" t="s">
        <v>44</v>
      </c>
      <c r="B162" s="91" t="s">
        <v>1</v>
      </c>
      <c r="C162" s="91" t="s">
        <v>32</v>
      </c>
      <c r="D162" s="91" t="s">
        <v>2</v>
      </c>
      <c r="E162" s="91" t="s">
        <v>45</v>
      </c>
      <c r="F162" s="91" t="s">
        <v>46</v>
      </c>
      <c r="G162" s="91" t="s">
        <v>47</v>
      </c>
      <c r="H162" s="91" t="s">
        <v>48</v>
      </c>
      <c r="I162" s="91"/>
      <c r="J162" s="91"/>
      <c r="K162" s="91"/>
      <c r="L162" s="91" t="s">
        <v>13</v>
      </c>
      <c r="M162" s="91" t="s">
        <v>39</v>
      </c>
      <c r="N162" s="91" t="s">
        <v>11</v>
      </c>
      <c r="O162" s="91" t="s">
        <v>40</v>
      </c>
    </row>
    <row r="163" spans="1:15" x14ac:dyDescent="0.25">
      <c r="A163" s="77" t="str">
        <f>IF(D163="","",VLOOKUP(D163,'CUSTOS DER - MÃO DE OBRA'!A:D,2,0))</f>
        <v>Servente</v>
      </c>
      <c r="B163" s="113" t="s">
        <v>41</v>
      </c>
      <c r="C163" s="113" t="s">
        <v>6652</v>
      </c>
      <c r="D163" s="113">
        <v>200130</v>
      </c>
      <c r="E163" s="69">
        <f>VLOOKUP(D163,'CUSTOS DER - MÃO DE OBRA'!A:D,3,0)</f>
        <v>1.48</v>
      </c>
      <c r="F163" s="123"/>
      <c r="G163" s="124">
        <f>VLOOKUP(D163,'CUSTOS DER - MÃO DE OBRA'!A:D,4,0)</f>
        <v>26.35</v>
      </c>
      <c r="H163" s="116">
        <v>0.12</v>
      </c>
      <c r="I163" s="116"/>
      <c r="J163" s="116"/>
      <c r="K163" s="113"/>
      <c r="L163" s="113"/>
      <c r="M163" s="125">
        <f>IF(D163="","",TRUNC(H163*G163,2))</f>
        <v>3.16</v>
      </c>
      <c r="N163" s="113"/>
      <c r="O163" s="69">
        <f>N163+M163+L163</f>
        <v>3.16</v>
      </c>
    </row>
    <row r="164" spans="1:15" x14ac:dyDescent="0.25">
      <c r="A164" s="77" t="str">
        <f>VLOOKUP(D164,'CUSTOS DNIT - MÃO DE OBRA'!A:G,2,0)</f>
        <v>Bombeiro hidráulico</v>
      </c>
      <c r="B164" s="113" t="s">
        <v>24</v>
      </c>
      <c r="C164" s="113" t="s">
        <v>6654</v>
      </c>
      <c r="D164" s="113" t="s">
        <v>6655</v>
      </c>
      <c r="E164" s="116">
        <v>0</v>
      </c>
      <c r="F164" s="123">
        <f>VLOOKUP(D164,'CUSTOS DNIT - MÃO DE OBRA'!A:G,5,0)</f>
        <v>1.8205610000000001</v>
      </c>
      <c r="G164" s="124">
        <f>VLOOKUP(D164,'CUSTOS DNIT - MÃO DE OBRA'!A:G,6,0)</f>
        <v>36.933199999999999</v>
      </c>
      <c r="H164" s="69">
        <v>0.12</v>
      </c>
      <c r="I164" s="69"/>
      <c r="J164" s="69"/>
      <c r="K164" s="69"/>
      <c r="L164" s="113"/>
      <c r="M164" s="125">
        <f>IF(D164="","",TRUNC(H164*G164,2))</f>
        <v>4.43</v>
      </c>
      <c r="N164" s="113"/>
      <c r="O164" s="69">
        <f>N164+M164+L164</f>
        <v>4.43</v>
      </c>
    </row>
    <row r="165" spans="1:15" x14ac:dyDescent="0.25">
      <c r="A165" s="127"/>
      <c r="B165" s="128"/>
      <c r="C165" s="128"/>
      <c r="D165" s="128"/>
      <c r="E165" s="128"/>
      <c r="F165" s="128"/>
      <c r="G165" s="128"/>
      <c r="H165" s="128"/>
      <c r="I165" s="128"/>
      <c r="J165" s="128"/>
      <c r="K165" s="121" t="s">
        <v>50</v>
      </c>
      <c r="L165" s="122">
        <f>SUM(L163:L164)</f>
        <v>0</v>
      </c>
      <c r="M165" s="122">
        <f>SUM(M163:M164)</f>
        <v>7.59</v>
      </c>
      <c r="N165" s="122">
        <f>SUM(N163:N164)</f>
        <v>0</v>
      </c>
      <c r="O165" s="122">
        <f>SUM(O163:O164)</f>
        <v>7.59</v>
      </c>
    </row>
    <row r="166" spans="1:15" x14ac:dyDescent="0.25">
      <c r="A166" s="90" t="s">
        <v>51</v>
      </c>
      <c r="B166" s="91" t="s">
        <v>1</v>
      </c>
      <c r="C166" s="91" t="s">
        <v>32</v>
      </c>
      <c r="D166" s="91" t="s">
        <v>2</v>
      </c>
      <c r="E166" s="91" t="s">
        <v>52</v>
      </c>
      <c r="F166" s="91" t="s">
        <v>53</v>
      </c>
      <c r="G166" s="91" t="s">
        <v>54</v>
      </c>
      <c r="H166" s="91" t="s">
        <v>55</v>
      </c>
      <c r="I166" s="91"/>
      <c r="J166" s="91"/>
      <c r="K166" s="91"/>
      <c r="L166" s="91"/>
      <c r="M166" s="91"/>
      <c r="N166" s="91"/>
      <c r="O166" s="91" t="s">
        <v>56</v>
      </c>
    </row>
    <row r="167" spans="1:15" x14ac:dyDescent="0.25">
      <c r="A167" s="77"/>
      <c r="B167" s="113"/>
      <c r="C167" s="113"/>
      <c r="D167" s="113"/>
      <c r="E167" s="123"/>
      <c r="F167" s="117"/>
      <c r="G167" s="116"/>
      <c r="H167" s="69"/>
      <c r="I167" s="69"/>
      <c r="J167" s="69"/>
      <c r="K167" s="69"/>
      <c r="L167" s="113"/>
      <c r="M167" s="118">
        <f>TRUNC(E167*O165,2)</f>
        <v>0</v>
      </c>
      <c r="N167" s="113"/>
      <c r="O167" s="69">
        <f>L167+M167</f>
        <v>0</v>
      </c>
    </row>
    <row r="168" spans="1:15" x14ac:dyDescent="0.25">
      <c r="A168" s="77"/>
      <c r="B168" s="113"/>
      <c r="C168" s="113"/>
      <c r="D168" s="113"/>
      <c r="E168" s="116"/>
      <c r="F168" s="117"/>
      <c r="G168" s="116"/>
      <c r="H168" s="69"/>
      <c r="I168" s="69"/>
      <c r="J168" s="69"/>
      <c r="K168" s="69"/>
      <c r="L168" s="113"/>
      <c r="M168" s="113"/>
      <c r="N168" s="113"/>
      <c r="O168" s="69">
        <f>L168+M168</f>
        <v>0</v>
      </c>
    </row>
    <row r="169" spans="1:15" x14ac:dyDescent="0.25">
      <c r="A169" s="127"/>
      <c r="B169" s="128"/>
      <c r="C169" s="128"/>
      <c r="D169" s="128"/>
      <c r="E169" s="128"/>
      <c r="F169" s="128"/>
      <c r="G169" s="128"/>
      <c r="H169" s="128"/>
      <c r="I169" s="128"/>
      <c r="J169" s="128"/>
      <c r="K169" s="121" t="s">
        <v>57</v>
      </c>
      <c r="L169" s="122">
        <f>SUM(L167:L168)</f>
        <v>0</v>
      </c>
      <c r="M169" s="122">
        <f>SUM(M167:M168)</f>
        <v>0</v>
      </c>
      <c r="N169" s="122">
        <f>SUM(N167:N168)</f>
        <v>0</v>
      </c>
      <c r="O169" s="122">
        <f>SUM(O167:O168)</f>
        <v>0</v>
      </c>
    </row>
    <row r="170" spans="1:15" ht="30" x14ac:dyDescent="0.25">
      <c r="A170" s="127" t="s">
        <v>58</v>
      </c>
      <c r="B170" s="129"/>
      <c r="C170" s="129"/>
      <c r="D170" s="129"/>
      <c r="E170" s="129"/>
      <c r="F170" s="129"/>
      <c r="G170" s="129"/>
      <c r="H170" s="129"/>
      <c r="I170" s="129"/>
      <c r="J170" s="129"/>
      <c r="K170" s="129"/>
      <c r="L170" s="122">
        <f>L161+L165+L169</f>
        <v>0</v>
      </c>
      <c r="M170" s="122">
        <f>M161+M165+M169</f>
        <v>7.59</v>
      </c>
      <c r="N170" s="122">
        <f>N161+N165+N169</f>
        <v>0</v>
      </c>
      <c r="O170" s="122">
        <f>O161+O165+O169</f>
        <v>7.59</v>
      </c>
    </row>
    <row r="171" spans="1:15" x14ac:dyDescent="0.25">
      <c r="A171" s="127" t="s">
        <v>59</v>
      </c>
      <c r="B171" s="129"/>
      <c r="C171" s="129"/>
      <c r="D171" s="129"/>
      <c r="E171" s="129"/>
      <c r="F171" s="129"/>
      <c r="G171" s="129"/>
      <c r="H171" s="129"/>
      <c r="I171" s="129"/>
      <c r="J171" s="129"/>
      <c r="K171" s="129"/>
      <c r="L171" s="129"/>
      <c r="M171" s="129"/>
      <c r="N171" s="129"/>
      <c r="O171" s="130">
        <v>1</v>
      </c>
    </row>
    <row r="172" spans="1:15" ht="30" x14ac:dyDescent="0.25">
      <c r="A172" s="127" t="s">
        <v>60</v>
      </c>
      <c r="B172" s="120"/>
      <c r="C172" s="120"/>
      <c r="D172" s="120"/>
      <c r="E172" s="120"/>
      <c r="F172" s="120"/>
      <c r="G172" s="120"/>
      <c r="H172" s="120"/>
      <c r="I172" s="120"/>
      <c r="J172" s="120"/>
      <c r="K172" s="120"/>
      <c r="L172" s="122">
        <f>L170/O171</f>
        <v>0</v>
      </c>
      <c r="M172" s="122">
        <f>M170/O171</f>
        <v>7.59</v>
      </c>
      <c r="N172" s="122">
        <f>N170/O171</f>
        <v>0</v>
      </c>
      <c r="O172" s="122">
        <f>TRUNC(SUM(L172:N172),2)</f>
        <v>7.59</v>
      </c>
    </row>
    <row r="173" spans="1:15" ht="45" x14ac:dyDescent="0.25">
      <c r="A173" s="90" t="s">
        <v>61</v>
      </c>
      <c r="B173" s="91" t="s">
        <v>1</v>
      </c>
      <c r="C173" s="91" t="s">
        <v>32</v>
      </c>
      <c r="D173" s="91" t="s">
        <v>2</v>
      </c>
      <c r="E173" s="91" t="s">
        <v>62</v>
      </c>
      <c r="F173" s="91" t="s">
        <v>63</v>
      </c>
      <c r="G173" s="91"/>
      <c r="H173" s="91"/>
      <c r="I173" s="91"/>
      <c r="J173" s="91"/>
      <c r="K173" s="91" t="s">
        <v>48</v>
      </c>
      <c r="L173" s="91" t="s">
        <v>13</v>
      </c>
      <c r="M173" s="91" t="s">
        <v>39</v>
      </c>
      <c r="N173" s="91" t="s">
        <v>11</v>
      </c>
      <c r="O173" s="91" t="s">
        <v>6</v>
      </c>
    </row>
    <row r="174" spans="1:15" ht="60" x14ac:dyDescent="0.25">
      <c r="A174" s="77" t="str">
        <f>VLOOKUP(D174,'CUSTOS SINAPI - MATERIAIS'!A:D,2,0)</f>
        <v xml:space="preserve">JOELHO PVC, SOLDAVEL COM ROSCA, 90 GRAUS, 25 MM X 3/4", COR MARROM, PARA AGUA FRIA PREDIAL                                                                                                                                                                                                                                                                                                                                                                                                                </v>
      </c>
      <c r="B174" s="113" t="s">
        <v>1356</v>
      </c>
      <c r="C174" s="113" t="s">
        <v>64</v>
      </c>
      <c r="D174" s="113">
        <v>3522</v>
      </c>
      <c r="E174" s="131" t="str">
        <f>VLOOKUP(D174,'CUSTOS SINAPI - MATERIAIS'!A:D,3,0)</f>
        <v xml:space="preserve">UN    </v>
      </c>
      <c r="F174" s="107" t="str">
        <f>VLOOKUP(D174,'CUSTOS SINAPI - MATERIAIS'!A:D,4,0)</f>
        <v>1,97</v>
      </c>
      <c r="G174" s="107"/>
      <c r="H174" s="93"/>
      <c r="I174" s="93"/>
      <c r="J174" s="93"/>
      <c r="K174" s="116" t="s">
        <v>6657</v>
      </c>
      <c r="L174" s="69">
        <f>IF(D174="","",TRUNC(F174*K174,2))</f>
        <v>1.97</v>
      </c>
      <c r="M174" s="116"/>
      <c r="N174" s="116"/>
      <c r="O174" s="69">
        <f>N174+M174+L174</f>
        <v>1.97</v>
      </c>
    </row>
    <row r="175" spans="1:15" ht="30" x14ac:dyDescent="0.25">
      <c r="A175" s="77" t="str">
        <f>VLOOKUP(D175,'CUSTOS SINAPI - MATERIAIS'!A:D,2,0)</f>
        <v xml:space="preserve">ADESIVO PLASTICO PARA PVC, FRASCO COM 175 GR                                                                                                                                                                                                                                                                                                                                                                                                                                                              </v>
      </c>
      <c r="B175" s="113" t="s">
        <v>1356</v>
      </c>
      <c r="C175" s="113" t="s">
        <v>64</v>
      </c>
      <c r="D175" s="113">
        <v>20080</v>
      </c>
      <c r="E175" s="131" t="str">
        <f>VLOOKUP(D175,'CUSTOS SINAPI - MATERIAIS'!A:D,3,0)</f>
        <v xml:space="preserve">UN    </v>
      </c>
      <c r="F175" s="107" t="str">
        <f>VLOOKUP(D175,'CUSTOS SINAPI - MATERIAIS'!A:D,4,0)</f>
        <v>23,38</v>
      </c>
      <c r="G175" s="107"/>
      <c r="H175" s="93"/>
      <c r="I175" s="93"/>
      <c r="J175" s="93"/>
      <c r="K175" s="116" t="s">
        <v>6658</v>
      </c>
      <c r="L175" s="69">
        <f>IF(D175="","",TRUNC(F175*K175,2))</f>
        <v>0.93</v>
      </c>
      <c r="M175" s="116"/>
      <c r="N175" s="116"/>
      <c r="O175" s="69">
        <f t="shared" ref="O175:O177" si="2">N175+M175+L175</f>
        <v>0.93</v>
      </c>
    </row>
    <row r="176" spans="1:15" ht="45" x14ac:dyDescent="0.25">
      <c r="A176" s="77" t="str">
        <f>VLOOKUP(D176,'CUSTOS SINAPI - MATERIAIS'!A:D,2,0)</f>
        <v xml:space="preserve">SOLUCAO PREPARADORA / LIMPADORA PARA PVC, FRASCO COM 1000 CM3                                                                                                                                                                                                                                                                                                                                                                                                                                             </v>
      </c>
      <c r="B176" s="113" t="s">
        <v>1356</v>
      </c>
      <c r="C176" s="113" t="s">
        <v>64</v>
      </c>
      <c r="D176" s="113">
        <v>20083</v>
      </c>
      <c r="E176" s="131" t="str">
        <f>VLOOKUP(D176,'CUSTOS SINAPI - MATERIAIS'!A:D,3,0)</f>
        <v xml:space="preserve">UN    </v>
      </c>
      <c r="F176" s="107" t="str">
        <f>VLOOKUP(D176,'CUSTOS SINAPI - MATERIAIS'!A:D,4,0)</f>
        <v>81,16</v>
      </c>
      <c r="G176" s="107"/>
      <c r="H176" s="93"/>
      <c r="I176" s="93"/>
      <c r="J176" s="93"/>
      <c r="K176" s="116" t="s">
        <v>6659</v>
      </c>
      <c r="L176" s="69">
        <f>IF(D176="","",TRUNC(F176*K176,2))</f>
        <v>0.81</v>
      </c>
      <c r="M176" s="116"/>
      <c r="N176" s="116"/>
      <c r="O176" s="69">
        <f t="shared" si="2"/>
        <v>0.81</v>
      </c>
    </row>
    <row r="177" spans="1:16" x14ac:dyDescent="0.25">
      <c r="A177" s="77" t="str">
        <f>VLOOKUP(D177,'CUSTOS SINAPI - MATERIAIS'!A:D,2,0)</f>
        <v xml:space="preserve">LIXA D'AGUA EM FOLHA, GRAO 100                                                                                                                                                                                                                                                                                                                                                                                                                                                                            </v>
      </c>
      <c r="B177" s="113" t="s">
        <v>1356</v>
      </c>
      <c r="C177" s="113" t="s">
        <v>64</v>
      </c>
      <c r="D177" s="113">
        <v>38383</v>
      </c>
      <c r="E177" s="131" t="str">
        <f>VLOOKUP(D177,'CUSTOS SINAPI - MATERIAIS'!A:D,3,0)</f>
        <v xml:space="preserve">UN    </v>
      </c>
      <c r="F177" s="107" t="str">
        <f>VLOOKUP(D177,'CUSTOS SINAPI - MATERIAIS'!A:D,4,0)</f>
        <v>2,01</v>
      </c>
      <c r="G177" s="107"/>
      <c r="H177" s="93"/>
      <c r="I177" s="93"/>
      <c r="J177" s="93"/>
      <c r="K177" s="116" t="s">
        <v>6660</v>
      </c>
      <c r="L177" s="69">
        <f>IF(D177="","",TRUNC(F177*K177,2))</f>
        <v>0.02</v>
      </c>
      <c r="M177" s="116"/>
      <c r="N177" s="116"/>
      <c r="O177" s="69">
        <f t="shared" si="2"/>
        <v>0.02</v>
      </c>
    </row>
    <row r="178" spans="1:16" x14ac:dyDescent="0.25">
      <c r="A178" s="77"/>
      <c r="B178" s="113"/>
      <c r="C178" s="113"/>
      <c r="D178" s="113"/>
      <c r="E178" s="131"/>
      <c r="F178" s="107"/>
      <c r="G178" s="107"/>
      <c r="H178" s="93"/>
      <c r="I178" s="93"/>
      <c r="J178" s="93"/>
      <c r="K178" s="116"/>
      <c r="L178" s="69"/>
      <c r="M178" s="116"/>
      <c r="N178" s="116"/>
      <c r="O178" s="69"/>
    </row>
    <row r="179" spans="1:16" x14ac:dyDescent="0.25">
      <c r="A179" s="119"/>
      <c r="B179" s="120"/>
      <c r="C179" s="120"/>
      <c r="D179" s="120"/>
      <c r="E179" s="120"/>
      <c r="F179" s="120"/>
      <c r="G179" s="120"/>
      <c r="H179" s="120"/>
      <c r="I179" s="120"/>
      <c r="J179" s="120"/>
      <c r="K179" s="121" t="s">
        <v>65</v>
      </c>
      <c r="L179" s="122">
        <f>SUM(L174:L178)</f>
        <v>3.73</v>
      </c>
      <c r="M179" s="122">
        <f>SUM(M174:M178)</f>
        <v>0</v>
      </c>
      <c r="N179" s="122">
        <f>SUM(N174:N178)</f>
        <v>0</v>
      </c>
      <c r="O179" s="122">
        <f>TRUNC(SUM(L179:N179),2)</f>
        <v>3.73</v>
      </c>
    </row>
    <row r="180" spans="1:16" ht="75" x14ac:dyDescent="0.25">
      <c r="A180" s="90" t="s">
        <v>66</v>
      </c>
      <c r="B180" s="91" t="s">
        <v>1</v>
      </c>
      <c r="C180" s="91" t="s">
        <v>32</v>
      </c>
      <c r="D180" s="91" t="s">
        <v>2</v>
      </c>
      <c r="E180" s="91" t="s">
        <v>62</v>
      </c>
      <c r="F180" s="91" t="s">
        <v>63</v>
      </c>
      <c r="G180" s="91" t="s">
        <v>67</v>
      </c>
      <c r="H180" s="91" t="s">
        <v>68</v>
      </c>
      <c r="I180" s="91"/>
      <c r="J180" s="91"/>
      <c r="K180" s="91" t="s">
        <v>48</v>
      </c>
      <c r="L180" s="91" t="s">
        <v>13</v>
      </c>
      <c r="M180" s="91" t="s">
        <v>39</v>
      </c>
      <c r="N180" s="91" t="s">
        <v>11</v>
      </c>
      <c r="O180" s="91" t="s">
        <v>6</v>
      </c>
    </row>
    <row r="181" spans="1:16" x14ac:dyDescent="0.25">
      <c r="B181" s="92"/>
      <c r="C181" s="113"/>
      <c r="E181" s="92"/>
      <c r="F181" s="92"/>
      <c r="G181" s="92"/>
      <c r="H181" s="92"/>
      <c r="I181" s="116"/>
      <c r="J181" s="116"/>
      <c r="K181" s="116"/>
      <c r="L181" s="69"/>
      <c r="M181" s="69" t="str">
        <f>IF(D181="","",TRUNC(G181*K181,2))</f>
        <v/>
      </c>
      <c r="N181" s="69" t="str">
        <f>IF(D181="","",TRUNC(H181*K181,2))</f>
        <v/>
      </c>
      <c r="O181" s="69" t="str">
        <f>IF(D181="","",L181+M181+N181)</f>
        <v/>
      </c>
    </row>
    <row r="182" spans="1:16" x14ac:dyDescent="0.25">
      <c r="A182" s="77"/>
      <c r="B182" s="92"/>
      <c r="C182" s="92"/>
      <c r="D182" s="92"/>
      <c r="E182" s="92"/>
      <c r="F182" s="107"/>
      <c r="G182" s="107"/>
      <c r="H182" s="116"/>
      <c r="I182" s="116"/>
      <c r="J182" s="116"/>
      <c r="K182" s="116"/>
      <c r="L182" s="116"/>
      <c r="M182" s="116"/>
      <c r="N182" s="116"/>
      <c r="O182" s="69"/>
    </row>
    <row r="183" spans="1:16" x14ac:dyDescent="0.25">
      <c r="A183" s="119"/>
      <c r="B183" s="120"/>
      <c r="C183" s="120"/>
      <c r="D183" s="120"/>
      <c r="E183" s="120"/>
      <c r="F183" s="120"/>
      <c r="G183" s="120"/>
      <c r="H183" s="120"/>
      <c r="I183" s="120"/>
      <c r="J183" s="120"/>
      <c r="K183" s="121" t="s">
        <v>70</v>
      </c>
      <c r="L183" s="122">
        <f>SUM(L181:L182)</f>
        <v>0</v>
      </c>
      <c r="M183" s="122">
        <f>SUM(M181:M182)</f>
        <v>0</v>
      </c>
      <c r="N183" s="122">
        <f>SUM(N181:N182)</f>
        <v>0</v>
      </c>
      <c r="O183" s="122">
        <f>TRUNC(SUM(L183:N183),2)</f>
        <v>0</v>
      </c>
    </row>
    <row r="184" spans="1:16" ht="30" x14ac:dyDescent="0.25">
      <c r="A184" s="90" t="s">
        <v>71</v>
      </c>
      <c r="B184" s="91" t="s">
        <v>1</v>
      </c>
      <c r="C184" s="91" t="s">
        <v>32</v>
      </c>
      <c r="D184" s="91" t="s">
        <v>2</v>
      </c>
      <c r="E184" s="91" t="s">
        <v>62</v>
      </c>
      <c r="F184" s="91" t="s">
        <v>72</v>
      </c>
      <c r="G184" s="91" t="s">
        <v>73</v>
      </c>
      <c r="H184" s="91"/>
      <c r="I184" s="91" t="s">
        <v>74</v>
      </c>
      <c r="J184" s="91"/>
      <c r="K184" s="91"/>
      <c r="L184" s="91" t="s">
        <v>75</v>
      </c>
      <c r="M184" s="91" t="s">
        <v>56</v>
      </c>
      <c r="N184" s="91" t="s">
        <v>48</v>
      </c>
      <c r="O184" s="91" t="s">
        <v>6</v>
      </c>
    </row>
    <row r="185" spans="1:16" x14ac:dyDescent="0.25">
      <c r="A185" s="90"/>
      <c r="B185" s="91"/>
      <c r="C185" s="91"/>
      <c r="D185" s="91"/>
      <c r="E185" s="91"/>
      <c r="F185" s="91"/>
      <c r="G185" s="91" t="s">
        <v>76</v>
      </c>
      <c r="H185" s="91" t="s">
        <v>77</v>
      </c>
      <c r="I185" s="91" t="s">
        <v>76</v>
      </c>
      <c r="J185" s="91"/>
      <c r="K185" s="91" t="s">
        <v>77</v>
      </c>
      <c r="L185" s="91" t="s">
        <v>76</v>
      </c>
      <c r="M185" s="91"/>
      <c r="N185" s="91"/>
      <c r="O185" s="91"/>
    </row>
    <row r="186" spans="1:16" x14ac:dyDescent="0.25">
      <c r="A186" s="151"/>
      <c r="B186" s="152"/>
      <c r="C186" s="152"/>
      <c r="D186" s="152"/>
      <c r="E186" s="152"/>
      <c r="F186" s="92"/>
      <c r="G186" s="107"/>
      <c r="H186" s="69"/>
      <c r="I186" s="107"/>
      <c r="J186" s="107"/>
      <c r="K186" s="69"/>
      <c r="L186" s="107"/>
      <c r="M186" s="69"/>
      <c r="N186" s="149"/>
      <c r="O186" s="150"/>
    </row>
    <row r="187" spans="1:16" x14ac:dyDescent="0.25">
      <c r="A187" s="77"/>
      <c r="B187" s="92"/>
      <c r="C187" s="92"/>
      <c r="D187" s="92"/>
      <c r="E187" s="92"/>
      <c r="F187" s="107"/>
      <c r="G187" s="107"/>
      <c r="H187" s="69"/>
      <c r="I187" s="116"/>
      <c r="J187" s="116"/>
      <c r="K187" s="69"/>
      <c r="L187" s="116"/>
      <c r="M187" s="116"/>
      <c r="N187" s="69"/>
      <c r="O187" s="69"/>
    </row>
    <row r="188" spans="1:16" x14ac:dyDescent="0.25">
      <c r="A188" s="119"/>
      <c r="B188" s="120"/>
      <c r="C188" s="120"/>
      <c r="D188" s="120"/>
      <c r="E188" s="120"/>
      <c r="F188" s="120"/>
      <c r="G188" s="120"/>
      <c r="H188" s="120"/>
      <c r="I188" s="120"/>
      <c r="J188" s="120"/>
      <c r="K188" s="121" t="s">
        <v>80</v>
      </c>
      <c r="L188" s="122"/>
      <c r="M188" s="122"/>
      <c r="N188" s="122">
        <f>O188</f>
        <v>0</v>
      </c>
      <c r="O188" s="122">
        <f>SUM(O186:O187)</f>
        <v>0</v>
      </c>
    </row>
    <row r="189" spans="1:16" ht="30" x14ac:dyDescent="0.25">
      <c r="A189" s="469" t="s">
        <v>6639</v>
      </c>
      <c r="B189" s="470"/>
      <c r="C189" s="470"/>
      <c r="D189" s="470"/>
      <c r="E189" s="470"/>
      <c r="F189" s="470"/>
      <c r="G189" s="470"/>
      <c r="H189" s="470"/>
      <c r="I189" s="470"/>
      <c r="J189" s="470"/>
      <c r="K189" s="471"/>
      <c r="L189" s="84" t="s">
        <v>26</v>
      </c>
      <c r="M189" s="84" t="s">
        <v>27</v>
      </c>
      <c r="N189" s="84" t="s">
        <v>28</v>
      </c>
      <c r="O189" s="85" t="s">
        <v>29</v>
      </c>
    </row>
    <row r="190" spans="1:16" ht="30" x14ac:dyDescent="0.25">
      <c r="A190" s="84" t="s">
        <v>6694</v>
      </c>
      <c r="B190" s="84" t="s">
        <v>30</v>
      </c>
      <c r="C190" s="84" t="s">
        <v>1337</v>
      </c>
      <c r="D190" s="86" t="s">
        <v>1356</v>
      </c>
      <c r="E190" s="87" t="s">
        <v>6639</v>
      </c>
      <c r="F190" s="87"/>
      <c r="G190" s="87"/>
      <c r="H190" s="87"/>
      <c r="I190" s="87"/>
      <c r="J190" s="87"/>
      <c r="K190" s="88"/>
      <c r="L190" s="89">
        <f>TRUNC(L204+L211+L215+L220,2)</f>
        <v>3.73</v>
      </c>
      <c r="M190" s="89">
        <f>TRUNC(M204+M211+M215+M220,2)</f>
        <v>7.59</v>
      </c>
      <c r="N190" s="89">
        <f>TRUNC(N204+N211+N215+N220,2)</f>
        <v>0</v>
      </c>
      <c r="O190" s="89">
        <f>TRUNC(O204+O211+O215+O220,2)</f>
        <v>11.32</v>
      </c>
      <c r="P190" s="87" t="s">
        <v>6723</v>
      </c>
    </row>
    <row r="191" spans="1:16" ht="45" x14ac:dyDescent="0.25">
      <c r="A191" s="90" t="s">
        <v>31</v>
      </c>
      <c r="B191" s="91" t="s">
        <v>1</v>
      </c>
      <c r="C191" s="91" t="s">
        <v>32</v>
      </c>
      <c r="D191" s="91" t="s">
        <v>2</v>
      </c>
      <c r="E191" s="91" t="s">
        <v>33</v>
      </c>
      <c r="F191" s="91" t="s">
        <v>34</v>
      </c>
      <c r="G191" s="91" t="s">
        <v>35</v>
      </c>
      <c r="H191" s="91" t="s">
        <v>36</v>
      </c>
      <c r="I191" s="91" t="s">
        <v>37</v>
      </c>
      <c r="J191" s="91" t="s">
        <v>38</v>
      </c>
      <c r="K191" s="91"/>
      <c r="L191" s="91" t="s">
        <v>13</v>
      </c>
      <c r="M191" s="91" t="s">
        <v>39</v>
      </c>
      <c r="N191" s="91" t="s">
        <v>11</v>
      </c>
      <c r="O191" s="91" t="s">
        <v>40</v>
      </c>
    </row>
    <row r="192" spans="1:16" x14ac:dyDescent="0.25">
      <c r="A192" s="77"/>
      <c r="B192" s="113"/>
      <c r="C192" s="113"/>
      <c r="D192" s="113"/>
      <c r="E192" s="116"/>
      <c r="F192" s="117"/>
      <c r="G192" s="116"/>
      <c r="H192" s="69"/>
      <c r="I192" s="69"/>
      <c r="J192" s="69"/>
      <c r="K192" s="69"/>
      <c r="L192" s="118"/>
      <c r="M192" s="118"/>
      <c r="N192" s="118"/>
      <c r="O192" s="69"/>
    </row>
    <row r="193" spans="1:15" x14ac:dyDescent="0.25">
      <c r="A193" s="119"/>
      <c r="B193" s="120"/>
      <c r="C193" s="120"/>
      <c r="D193" s="120"/>
      <c r="E193" s="120"/>
      <c r="F193" s="120"/>
      <c r="G193" s="120"/>
      <c r="H193" s="120"/>
      <c r="I193" s="120"/>
      <c r="J193" s="120"/>
      <c r="K193" s="121" t="s">
        <v>43</v>
      </c>
      <c r="L193" s="122">
        <f>SUM(L192:L192)</f>
        <v>0</v>
      </c>
      <c r="M193" s="122">
        <f>SUM(M192:M192)</f>
        <v>0</v>
      </c>
      <c r="N193" s="122">
        <f>SUM(N192:N192)</f>
        <v>0</v>
      </c>
      <c r="O193" s="122">
        <f>SUM(O192:O192)</f>
        <v>0</v>
      </c>
    </row>
    <row r="194" spans="1:15" ht="30" x14ac:dyDescent="0.25">
      <c r="A194" s="90" t="s">
        <v>44</v>
      </c>
      <c r="B194" s="91" t="s">
        <v>1</v>
      </c>
      <c r="C194" s="91" t="s">
        <v>32</v>
      </c>
      <c r="D194" s="91" t="s">
        <v>2</v>
      </c>
      <c r="E194" s="91" t="s">
        <v>45</v>
      </c>
      <c r="F194" s="91" t="s">
        <v>46</v>
      </c>
      <c r="G194" s="91" t="s">
        <v>47</v>
      </c>
      <c r="H194" s="91" t="s">
        <v>48</v>
      </c>
      <c r="I194" s="91"/>
      <c r="J194" s="91"/>
      <c r="K194" s="91"/>
      <c r="L194" s="91" t="s">
        <v>13</v>
      </c>
      <c r="M194" s="91" t="s">
        <v>39</v>
      </c>
      <c r="N194" s="91" t="s">
        <v>11</v>
      </c>
      <c r="O194" s="91" t="s">
        <v>40</v>
      </c>
    </row>
    <row r="195" spans="1:15" x14ac:dyDescent="0.25">
      <c r="A195" s="77" t="str">
        <f>IF(D195="","",VLOOKUP(D195,'CUSTOS DER - MÃO DE OBRA'!A:D,2,0))</f>
        <v>Servente</v>
      </c>
      <c r="B195" s="113" t="s">
        <v>41</v>
      </c>
      <c r="C195" s="113" t="s">
        <v>6652</v>
      </c>
      <c r="D195" s="113">
        <v>200130</v>
      </c>
      <c r="E195" s="69">
        <f>VLOOKUP(D195,'CUSTOS DER - MÃO DE OBRA'!A:D,3,0)</f>
        <v>1.48</v>
      </c>
      <c r="F195" s="123"/>
      <c r="G195" s="124">
        <f>VLOOKUP(D195,'CUSTOS DER - MÃO DE OBRA'!A:D,4,0)</f>
        <v>26.35</v>
      </c>
      <c r="H195" s="116">
        <v>0.12</v>
      </c>
      <c r="I195" s="116"/>
      <c r="J195" s="116"/>
      <c r="K195" s="113"/>
      <c r="L195" s="113"/>
      <c r="M195" s="125">
        <f>IF(D195="","",TRUNC(H195*G195,2))</f>
        <v>3.16</v>
      </c>
      <c r="N195" s="113"/>
      <c r="O195" s="69">
        <f>N195+M195+L195</f>
        <v>3.16</v>
      </c>
    </row>
    <row r="196" spans="1:15" x14ac:dyDescent="0.25">
      <c r="A196" s="77" t="str">
        <f>VLOOKUP(D196,'CUSTOS DNIT - MÃO DE OBRA'!A:G,2,0)</f>
        <v>Bombeiro hidráulico</v>
      </c>
      <c r="B196" s="113" t="s">
        <v>24</v>
      </c>
      <c r="C196" s="113" t="s">
        <v>6654</v>
      </c>
      <c r="D196" s="113" t="s">
        <v>6655</v>
      </c>
      <c r="E196" s="116">
        <v>0</v>
      </c>
      <c r="F196" s="123">
        <f>VLOOKUP(D196,'CUSTOS DNIT - MÃO DE OBRA'!A:G,5,0)</f>
        <v>1.8205610000000001</v>
      </c>
      <c r="G196" s="124">
        <f>VLOOKUP(D196,'CUSTOS DNIT - MÃO DE OBRA'!A:G,6,0)</f>
        <v>36.933199999999999</v>
      </c>
      <c r="H196" s="69">
        <v>0.12</v>
      </c>
      <c r="I196" s="69"/>
      <c r="J196" s="69"/>
      <c r="K196" s="69"/>
      <c r="L196" s="113"/>
      <c r="M196" s="125">
        <f>IF(D196="","",TRUNC(H196*G196,2))</f>
        <v>4.43</v>
      </c>
      <c r="N196" s="113"/>
      <c r="O196" s="69">
        <f>N196+M196+L196</f>
        <v>4.43</v>
      </c>
    </row>
    <row r="197" spans="1:15" x14ac:dyDescent="0.25">
      <c r="A197" s="127"/>
      <c r="B197" s="128"/>
      <c r="C197" s="128"/>
      <c r="D197" s="128"/>
      <c r="E197" s="128"/>
      <c r="F197" s="128"/>
      <c r="G197" s="128"/>
      <c r="H197" s="128"/>
      <c r="I197" s="128"/>
      <c r="J197" s="128"/>
      <c r="K197" s="121" t="s">
        <v>50</v>
      </c>
      <c r="L197" s="122">
        <f>SUM(L195:L196)</f>
        <v>0</v>
      </c>
      <c r="M197" s="122">
        <f>SUM(M195:M196)</f>
        <v>7.59</v>
      </c>
      <c r="N197" s="122">
        <f>SUM(N195:N196)</f>
        <v>0</v>
      </c>
      <c r="O197" s="122">
        <f>SUM(O195:O196)</f>
        <v>7.59</v>
      </c>
    </row>
    <row r="198" spans="1:15" x14ac:dyDescent="0.25">
      <c r="A198" s="90" t="s">
        <v>51</v>
      </c>
      <c r="B198" s="91" t="s">
        <v>1</v>
      </c>
      <c r="C198" s="91" t="s">
        <v>32</v>
      </c>
      <c r="D198" s="91" t="s">
        <v>2</v>
      </c>
      <c r="E198" s="91" t="s">
        <v>52</v>
      </c>
      <c r="F198" s="91" t="s">
        <v>53</v>
      </c>
      <c r="G198" s="91" t="s">
        <v>54</v>
      </c>
      <c r="H198" s="91" t="s">
        <v>55</v>
      </c>
      <c r="I198" s="91"/>
      <c r="J198" s="91"/>
      <c r="K198" s="91"/>
      <c r="L198" s="91"/>
      <c r="M198" s="91"/>
      <c r="N198" s="91"/>
      <c r="O198" s="91" t="s">
        <v>56</v>
      </c>
    </row>
    <row r="199" spans="1:15" x14ac:dyDescent="0.25">
      <c r="A199" s="77"/>
      <c r="B199" s="113"/>
      <c r="C199" s="113"/>
      <c r="D199" s="113"/>
      <c r="E199" s="123"/>
      <c r="F199" s="117"/>
      <c r="G199" s="116"/>
      <c r="H199" s="69"/>
      <c r="I199" s="69"/>
      <c r="J199" s="69"/>
      <c r="K199" s="69"/>
      <c r="L199" s="113"/>
      <c r="M199" s="118">
        <f>TRUNC(E199*O197,2)</f>
        <v>0</v>
      </c>
      <c r="N199" s="113"/>
      <c r="O199" s="69">
        <f>L199+M199</f>
        <v>0</v>
      </c>
    </row>
    <row r="200" spans="1:15" x14ac:dyDescent="0.25">
      <c r="A200" s="77"/>
      <c r="B200" s="113"/>
      <c r="C200" s="113"/>
      <c r="D200" s="113"/>
      <c r="E200" s="116"/>
      <c r="F200" s="117"/>
      <c r="G200" s="116"/>
      <c r="H200" s="69"/>
      <c r="I200" s="69"/>
      <c r="J200" s="69"/>
      <c r="K200" s="69"/>
      <c r="L200" s="113"/>
      <c r="M200" s="113"/>
      <c r="N200" s="113"/>
      <c r="O200" s="69">
        <f>L200+M200</f>
        <v>0</v>
      </c>
    </row>
    <row r="201" spans="1:15" x14ac:dyDescent="0.25">
      <c r="A201" s="127"/>
      <c r="B201" s="128"/>
      <c r="C201" s="128"/>
      <c r="D201" s="128"/>
      <c r="E201" s="128"/>
      <c r="F201" s="128"/>
      <c r="G201" s="128"/>
      <c r="H201" s="128"/>
      <c r="I201" s="128"/>
      <c r="J201" s="128"/>
      <c r="K201" s="121" t="s">
        <v>57</v>
      </c>
      <c r="L201" s="122">
        <f>SUM(L199:L200)</f>
        <v>0</v>
      </c>
      <c r="M201" s="122">
        <f>SUM(M199:M200)</f>
        <v>0</v>
      </c>
      <c r="N201" s="122">
        <f>SUM(N199:N200)</f>
        <v>0</v>
      </c>
      <c r="O201" s="122">
        <f>SUM(O199:O200)</f>
        <v>0</v>
      </c>
    </row>
    <row r="202" spans="1:15" ht="30" x14ac:dyDescent="0.25">
      <c r="A202" s="127" t="s">
        <v>58</v>
      </c>
      <c r="B202" s="129"/>
      <c r="C202" s="129"/>
      <c r="D202" s="129"/>
      <c r="E202" s="129"/>
      <c r="F202" s="129"/>
      <c r="G202" s="129"/>
      <c r="H202" s="129"/>
      <c r="I202" s="129"/>
      <c r="J202" s="129"/>
      <c r="K202" s="129"/>
      <c r="L202" s="122">
        <f>L193+L197+L201</f>
        <v>0</v>
      </c>
      <c r="M202" s="122">
        <f>M193+M197+M201</f>
        <v>7.59</v>
      </c>
      <c r="N202" s="122">
        <f>N193+N197+N201</f>
        <v>0</v>
      </c>
      <c r="O202" s="122">
        <f>O193+O197+O201</f>
        <v>7.59</v>
      </c>
    </row>
    <row r="203" spans="1:15" x14ac:dyDescent="0.25">
      <c r="A203" s="127" t="s">
        <v>59</v>
      </c>
      <c r="B203" s="129"/>
      <c r="C203" s="129"/>
      <c r="D203" s="129"/>
      <c r="E203" s="129"/>
      <c r="F203" s="129"/>
      <c r="G203" s="129"/>
      <c r="H203" s="129"/>
      <c r="I203" s="129"/>
      <c r="J203" s="129"/>
      <c r="K203" s="129"/>
      <c r="L203" s="129"/>
      <c r="M203" s="129"/>
      <c r="N203" s="129"/>
      <c r="O203" s="130">
        <v>1</v>
      </c>
    </row>
    <row r="204" spans="1:15" ht="30" x14ac:dyDescent="0.25">
      <c r="A204" s="127" t="s">
        <v>60</v>
      </c>
      <c r="B204" s="120"/>
      <c r="C204" s="120"/>
      <c r="D204" s="120"/>
      <c r="E204" s="120"/>
      <c r="F204" s="120"/>
      <c r="G204" s="120"/>
      <c r="H204" s="120"/>
      <c r="I204" s="120"/>
      <c r="J204" s="120"/>
      <c r="K204" s="120"/>
      <c r="L204" s="122">
        <f>L202/O203</f>
        <v>0</v>
      </c>
      <c r="M204" s="122">
        <f>M202/O203</f>
        <v>7.59</v>
      </c>
      <c r="N204" s="122">
        <f>N202/O203</f>
        <v>0</v>
      </c>
      <c r="O204" s="122">
        <f>TRUNC(SUM(L204:N204),2)</f>
        <v>7.59</v>
      </c>
    </row>
    <row r="205" spans="1:15" ht="45" x14ac:dyDescent="0.25">
      <c r="A205" s="90" t="s">
        <v>61</v>
      </c>
      <c r="B205" s="91" t="s">
        <v>1</v>
      </c>
      <c r="C205" s="91" t="s">
        <v>32</v>
      </c>
      <c r="D205" s="91" t="s">
        <v>2</v>
      </c>
      <c r="E205" s="91" t="s">
        <v>62</v>
      </c>
      <c r="F205" s="91" t="s">
        <v>63</v>
      </c>
      <c r="G205" s="91"/>
      <c r="H205" s="91"/>
      <c r="I205" s="91"/>
      <c r="J205" s="91"/>
      <c r="K205" s="91" t="s">
        <v>48</v>
      </c>
      <c r="L205" s="91" t="s">
        <v>13</v>
      </c>
      <c r="M205" s="91" t="s">
        <v>39</v>
      </c>
      <c r="N205" s="91" t="s">
        <v>11</v>
      </c>
      <c r="O205" s="91" t="s">
        <v>6</v>
      </c>
    </row>
    <row r="206" spans="1:15" ht="45" x14ac:dyDescent="0.25">
      <c r="A206" s="77" t="str">
        <f>VLOOKUP(D206,'CUSTOS SINAPI - MATERIAIS'!A:D,2,0)</f>
        <v xml:space="preserve">JOELHO PVC, SOLDAVEL, 90 GRAUS, 32 MM, COR MARROM, PARA AGUA FRIA PREDIAL                                                                                                                                                                                                                                                                                                                                                                                                                                 </v>
      </c>
      <c r="B206" s="113" t="s">
        <v>1356</v>
      </c>
      <c r="C206" s="113" t="s">
        <v>64</v>
      </c>
      <c r="D206" s="113">
        <v>3536</v>
      </c>
      <c r="E206" s="131" t="str">
        <f>VLOOKUP(D206,'CUSTOS SINAPI - MATERIAIS'!A:D,3,0)</f>
        <v xml:space="preserve">UN    </v>
      </c>
      <c r="F206" s="107" t="str">
        <f>VLOOKUP(D206,'CUSTOS SINAPI - MATERIAIS'!A:D,4,0)</f>
        <v>1,97</v>
      </c>
      <c r="G206" s="107"/>
      <c r="H206" s="93"/>
      <c r="I206" s="93"/>
      <c r="J206" s="93"/>
      <c r="K206" s="116">
        <v>1</v>
      </c>
      <c r="L206" s="69">
        <f>IF(D206="","",TRUNC(F206*K206,2))</f>
        <v>1.97</v>
      </c>
      <c r="M206" s="116"/>
      <c r="N206" s="116"/>
      <c r="O206" s="69">
        <f>N206+M206+L206</f>
        <v>1.97</v>
      </c>
    </row>
    <row r="207" spans="1:15" ht="30" x14ac:dyDescent="0.25">
      <c r="A207" s="77" t="str">
        <f>VLOOKUP(D207,'CUSTOS SINAPI - MATERIAIS'!A:D,2,0)</f>
        <v xml:space="preserve">ADESIVO PLASTICO PARA PVC, FRASCO COM 175 GR                                                                                                                                                                                                                                                                                                                                                                                                                                                              </v>
      </c>
      <c r="B207" s="113" t="s">
        <v>1356</v>
      </c>
      <c r="C207" s="113" t="s">
        <v>64</v>
      </c>
      <c r="D207" s="113">
        <v>20080</v>
      </c>
      <c r="E207" s="131" t="str">
        <f>VLOOKUP(D207,'CUSTOS SINAPI - MATERIAIS'!A:D,3,0)</f>
        <v xml:space="preserve">UN    </v>
      </c>
      <c r="F207" s="107" t="str">
        <f>VLOOKUP(D207,'CUSTOS SINAPI - MATERIAIS'!A:D,4,0)</f>
        <v>23,38</v>
      </c>
      <c r="G207" s="107"/>
      <c r="H207" s="93"/>
      <c r="I207" s="93"/>
      <c r="J207" s="93"/>
      <c r="K207" s="116">
        <v>0.04</v>
      </c>
      <c r="L207" s="69">
        <f>IF(D207="","",TRUNC(F207*K207,2))</f>
        <v>0.93</v>
      </c>
      <c r="M207" s="116"/>
      <c r="N207" s="116"/>
      <c r="O207" s="69">
        <f t="shared" ref="O207:O209" si="3">N207+M207+L207</f>
        <v>0.93</v>
      </c>
    </row>
    <row r="208" spans="1:15" ht="45" x14ac:dyDescent="0.25">
      <c r="A208" s="77" t="str">
        <f>VLOOKUP(D208,'CUSTOS SINAPI - MATERIAIS'!A:D,2,0)</f>
        <v xml:space="preserve">SOLUCAO PREPARADORA / LIMPADORA PARA PVC, FRASCO COM 1000 CM3                                                                                                                                                                                                                                                                                                                                                                                                                                             </v>
      </c>
      <c r="B208" s="113" t="s">
        <v>1356</v>
      </c>
      <c r="C208" s="113" t="s">
        <v>64</v>
      </c>
      <c r="D208" s="113">
        <v>20083</v>
      </c>
      <c r="E208" s="131" t="str">
        <f>VLOOKUP(D208,'CUSTOS SINAPI - MATERIAIS'!A:D,3,0)</f>
        <v xml:space="preserve">UN    </v>
      </c>
      <c r="F208" s="107" t="str">
        <f>VLOOKUP(D208,'CUSTOS SINAPI - MATERIAIS'!A:D,4,0)</f>
        <v>81,16</v>
      </c>
      <c r="G208" s="107"/>
      <c r="H208" s="93"/>
      <c r="I208" s="93"/>
      <c r="J208" s="93"/>
      <c r="K208" s="116">
        <v>0.01</v>
      </c>
      <c r="L208" s="69">
        <f>IF(D208="","",TRUNC(F208*K208,2))</f>
        <v>0.81</v>
      </c>
      <c r="M208" s="116"/>
      <c r="N208" s="116"/>
      <c r="O208" s="69">
        <f t="shared" si="3"/>
        <v>0.81</v>
      </c>
    </row>
    <row r="209" spans="1:16" x14ac:dyDescent="0.25">
      <c r="A209" s="77" t="str">
        <f>VLOOKUP(D209,'CUSTOS SINAPI - MATERIAIS'!A:D,2,0)</f>
        <v xml:space="preserve">LIXA D'AGUA EM FOLHA, GRAO 100                                                                                                                                                                                                                                                                                                                                                                                                                                                                            </v>
      </c>
      <c r="B209" s="113" t="s">
        <v>1356</v>
      </c>
      <c r="C209" s="113" t="s">
        <v>64</v>
      </c>
      <c r="D209" s="113">
        <v>38383</v>
      </c>
      <c r="E209" s="131" t="str">
        <f>VLOOKUP(D209,'CUSTOS SINAPI - MATERIAIS'!A:D,3,0)</f>
        <v xml:space="preserve">UN    </v>
      </c>
      <c r="F209" s="107" t="str">
        <f>VLOOKUP(D209,'CUSTOS SINAPI - MATERIAIS'!A:D,4,0)</f>
        <v>2,01</v>
      </c>
      <c r="G209" s="107"/>
      <c r="H209" s="93"/>
      <c r="I209" s="93"/>
      <c r="J209" s="93"/>
      <c r="K209" s="116">
        <v>1.2E-2</v>
      </c>
      <c r="L209" s="69">
        <f>IF(D209="","",TRUNC(F209*K209,2))</f>
        <v>0.02</v>
      </c>
      <c r="M209" s="116"/>
      <c r="N209" s="116"/>
      <c r="O209" s="69">
        <f t="shared" si="3"/>
        <v>0.02</v>
      </c>
    </row>
    <row r="210" spans="1:16" x14ac:dyDescent="0.25">
      <c r="A210" s="77"/>
      <c r="B210" s="113"/>
      <c r="C210" s="113"/>
      <c r="D210" s="113"/>
      <c r="E210" s="131"/>
      <c r="F210" s="107"/>
      <c r="G210" s="107"/>
      <c r="H210" s="93"/>
      <c r="I210" s="93"/>
      <c r="J210" s="93"/>
      <c r="K210" s="116"/>
      <c r="L210" s="69"/>
      <c r="M210" s="116"/>
      <c r="N210" s="116"/>
      <c r="O210" s="69"/>
    </row>
    <row r="211" spans="1:16" x14ac:dyDescent="0.25">
      <c r="A211" s="119"/>
      <c r="B211" s="120"/>
      <c r="C211" s="120"/>
      <c r="D211" s="120"/>
      <c r="E211" s="120"/>
      <c r="F211" s="120"/>
      <c r="G211" s="120"/>
      <c r="H211" s="120"/>
      <c r="I211" s="120"/>
      <c r="J211" s="120"/>
      <c r="K211" s="121" t="s">
        <v>65</v>
      </c>
      <c r="L211" s="122">
        <f>SUM(L206:L210)</f>
        <v>3.73</v>
      </c>
      <c r="M211" s="122">
        <f>SUM(M206:M210)</f>
        <v>0</v>
      </c>
      <c r="N211" s="122">
        <f>SUM(N206:N210)</f>
        <v>0</v>
      </c>
      <c r="O211" s="122">
        <f>TRUNC(SUM(L211:N211),2)</f>
        <v>3.73</v>
      </c>
    </row>
    <row r="212" spans="1:16" ht="75" x14ac:dyDescent="0.25">
      <c r="A212" s="90" t="s">
        <v>66</v>
      </c>
      <c r="B212" s="91" t="s">
        <v>1</v>
      </c>
      <c r="C212" s="91" t="s">
        <v>32</v>
      </c>
      <c r="D212" s="91" t="s">
        <v>2</v>
      </c>
      <c r="E212" s="91" t="s">
        <v>62</v>
      </c>
      <c r="F212" s="91" t="s">
        <v>63</v>
      </c>
      <c r="G212" s="91" t="s">
        <v>67</v>
      </c>
      <c r="H212" s="91" t="s">
        <v>68</v>
      </c>
      <c r="I212" s="91"/>
      <c r="J212" s="91"/>
      <c r="K212" s="91" t="s">
        <v>48</v>
      </c>
      <c r="L212" s="91" t="s">
        <v>13</v>
      </c>
      <c r="M212" s="91" t="s">
        <v>39</v>
      </c>
      <c r="N212" s="91" t="s">
        <v>11</v>
      </c>
      <c r="O212" s="91" t="s">
        <v>6</v>
      </c>
    </row>
    <row r="213" spans="1:16" x14ac:dyDescent="0.25">
      <c r="B213" s="92"/>
      <c r="C213" s="113"/>
      <c r="E213" s="92"/>
      <c r="F213" s="92"/>
      <c r="G213" s="92"/>
      <c r="H213" s="92"/>
      <c r="I213" s="116"/>
      <c r="J213" s="116"/>
      <c r="K213" s="116"/>
      <c r="L213" s="69" t="str">
        <f>IF(D213="","",TRUNC(F213*K213,2))</f>
        <v/>
      </c>
      <c r="M213" s="69" t="str">
        <f>IF(D213="","",TRUNC(G213*K213,2))</f>
        <v/>
      </c>
      <c r="N213" s="69" t="str">
        <f>IF(D213="","",TRUNC(H213*K213,2))</f>
        <v/>
      </c>
      <c r="O213" s="69" t="str">
        <f>IF(D213="","",L213+M213+N213)</f>
        <v/>
      </c>
    </row>
    <row r="214" spans="1:16" x14ac:dyDescent="0.25">
      <c r="A214" s="77"/>
      <c r="B214" s="92"/>
      <c r="C214" s="92"/>
      <c r="D214" s="92"/>
      <c r="E214" s="92"/>
      <c r="F214" s="107"/>
      <c r="G214" s="107"/>
      <c r="H214" s="116"/>
      <c r="I214" s="116"/>
      <c r="J214" s="116"/>
      <c r="K214" s="116"/>
      <c r="L214" s="116"/>
      <c r="M214" s="116"/>
      <c r="N214" s="116"/>
      <c r="O214" s="69"/>
    </row>
    <row r="215" spans="1:16" x14ac:dyDescent="0.25">
      <c r="A215" s="119"/>
      <c r="B215" s="120"/>
      <c r="C215" s="120"/>
      <c r="D215" s="120"/>
      <c r="E215" s="120"/>
      <c r="F215" s="120"/>
      <c r="G215" s="120"/>
      <c r="H215" s="120"/>
      <c r="I215" s="120"/>
      <c r="J215" s="120"/>
      <c r="K215" s="121" t="s">
        <v>70</v>
      </c>
      <c r="L215" s="122">
        <f>SUM(L213:L214)</f>
        <v>0</v>
      </c>
      <c r="M215" s="122">
        <f>SUM(M213:M214)</f>
        <v>0</v>
      </c>
      <c r="N215" s="122">
        <f>SUM(N213:N214)</f>
        <v>0</v>
      </c>
      <c r="O215" s="122">
        <f>TRUNC(SUM(L215:N215),2)</f>
        <v>0</v>
      </c>
    </row>
    <row r="216" spans="1:16" ht="30" x14ac:dyDescent="0.25">
      <c r="A216" s="90" t="s">
        <v>71</v>
      </c>
      <c r="B216" s="91" t="s">
        <v>1</v>
      </c>
      <c r="C216" s="91" t="s">
        <v>32</v>
      </c>
      <c r="D216" s="91" t="s">
        <v>2</v>
      </c>
      <c r="E216" s="91" t="s">
        <v>62</v>
      </c>
      <c r="F216" s="91" t="s">
        <v>72</v>
      </c>
      <c r="G216" s="91" t="s">
        <v>73</v>
      </c>
      <c r="H216" s="91"/>
      <c r="I216" s="91" t="s">
        <v>74</v>
      </c>
      <c r="J216" s="91"/>
      <c r="K216" s="91"/>
      <c r="L216" s="91" t="s">
        <v>75</v>
      </c>
      <c r="M216" s="91" t="s">
        <v>56</v>
      </c>
      <c r="N216" s="91" t="s">
        <v>48</v>
      </c>
      <c r="O216" s="91" t="s">
        <v>6</v>
      </c>
    </row>
    <row r="217" spans="1:16" x14ac:dyDescent="0.25">
      <c r="A217" s="90"/>
      <c r="B217" s="91"/>
      <c r="C217" s="91"/>
      <c r="D217" s="91"/>
      <c r="E217" s="91"/>
      <c r="F217" s="91"/>
      <c r="G217" s="91" t="s">
        <v>76</v>
      </c>
      <c r="H217" s="91" t="s">
        <v>77</v>
      </c>
      <c r="I217" s="91" t="s">
        <v>76</v>
      </c>
      <c r="J217" s="91"/>
      <c r="K217" s="91" t="s">
        <v>77</v>
      </c>
      <c r="L217" s="91" t="s">
        <v>76</v>
      </c>
      <c r="M217" s="91"/>
      <c r="N217" s="91"/>
      <c r="O217" s="91"/>
    </row>
    <row r="218" spans="1:16" x14ac:dyDescent="0.25">
      <c r="A218" s="151"/>
      <c r="B218" s="152"/>
      <c r="C218" s="152"/>
      <c r="D218" s="152"/>
      <c r="E218" s="152"/>
      <c r="F218" s="92"/>
      <c r="G218" s="107"/>
      <c r="H218" s="69"/>
      <c r="I218" s="107"/>
      <c r="J218" s="107"/>
      <c r="K218" s="69"/>
      <c r="L218" s="107"/>
      <c r="M218" s="69"/>
      <c r="N218" s="149"/>
      <c r="O218" s="150"/>
    </row>
    <row r="219" spans="1:16" x14ac:dyDescent="0.25">
      <c r="A219" s="77"/>
      <c r="B219" s="92"/>
      <c r="C219" s="92"/>
      <c r="D219" s="92"/>
      <c r="E219" s="92"/>
      <c r="F219" s="107"/>
      <c r="G219" s="107"/>
      <c r="H219" s="69"/>
      <c r="I219" s="116"/>
      <c r="J219" s="116"/>
      <c r="K219" s="69"/>
      <c r="L219" s="116"/>
      <c r="M219" s="116"/>
      <c r="N219" s="69"/>
      <c r="O219" s="69"/>
    </row>
    <row r="220" spans="1:16" x14ac:dyDescent="0.25">
      <c r="A220" s="119"/>
      <c r="B220" s="120"/>
      <c r="C220" s="120"/>
      <c r="D220" s="120"/>
      <c r="E220" s="120"/>
      <c r="F220" s="120"/>
      <c r="G220" s="120"/>
      <c r="H220" s="120"/>
      <c r="I220" s="120"/>
      <c r="J220" s="120"/>
      <c r="K220" s="121" t="s">
        <v>80</v>
      </c>
      <c r="L220" s="122"/>
      <c r="M220" s="122"/>
      <c r="N220" s="122">
        <f>O220</f>
        <v>0</v>
      </c>
      <c r="O220" s="122">
        <f>SUM(O218:O219)</f>
        <v>0</v>
      </c>
    </row>
    <row r="221" spans="1:16" ht="30" x14ac:dyDescent="0.25">
      <c r="A221" s="469" t="s">
        <v>6640</v>
      </c>
      <c r="B221" s="470"/>
      <c r="C221" s="470"/>
      <c r="D221" s="470"/>
      <c r="E221" s="470"/>
      <c r="F221" s="470"/>
      <c r="G221" s="470"/>
      <c r="H221" s="470"/>
      <c r="I221" s="470"/>
      <c r="J221" s="470"/>
      <c r="K221" s="471"/>
      <c r="L221" s="84" t="s">
        <v>26</v>
      </c>
      <c r="M221" s="84" t="s">
        <v>27</v>
      </c>
      <c r="N221" s="84" t="s">
        <v>28</v>
      </c>
      <c r="O221" s="85" t="s">
        <v>29</v>
      </c>
    </row>
    <row r="222" spans="1:16" ht="30" x14ac:dyDescent="0.25">
      <c r="A222" s="84" t="s">
        <v>6695</v>
      </c>
      <c r="B222" s="84" t="s">
        <v>30</v>
      </c>
      <c r="C222" s="84" t="s">
        <v>1337</v>
      </c>
      <c r="D222" s="86" t="s">
        <v>1356</v>
      </c>
      <c r="E222" s="87" t="s">
        <v>6640</v>
      </c>
      <c r="F222" s="87"/>
      <c r="G222" s="87"/>
      <c r="H222" s="87"/>
      <c r="I222" s="87"/>
      <c r="J222" s="87"/>
      <c r="K222" s="88"/>
      <c r="L222" s="89">
        <f>TRUNC(L236+L242+L246+L251,2)</f>
        <v>5.64</v>
      </c>
      <c r="M222" s="89">
        <f>TRUNC(M236+M242+M246+M251,2)</f>
        <v>10.050000000000001</v>
      </c>
      <c r="N222" s="89">
        <f>TRUNC(N236+N242+N246+N251,2)</f>
        <v>0</v>
      </c>
      <c r="O222" s="89">
        <f>TRUNC(O236+O242+O246+O251,2)</f>
        <v>15.69</v>
      </c>
      <c r="P222" s="87" t="s">
        <v>6722</v>
      </c>
    </row>
    <row r="223" spans="1:16" ht="45" x14ac:dyDescent="0.25">
      <c r="A223" s="90" t="s">
        <v>31</v>
      </c>
      <c r="B223" s="91" t="s">
        <v>1</v>
      </c>
      <c r="C223" s="91" t="s">
        <v>32</v>
      </c>
      <c r="D223" s="91" t="s">
        <v>2</v>
      </c>
      <c r="E223" s="91" t="s">
        <v>33</v>
      </c>
      <c r="F223" s="91" t="s">
        <v>34</v>
      </c>
      <c r="G223" s="91" t="s">
        <v>35</v>
      </c>
      <c r="H223" s="91" t="s">
        <v>36</v>
      </c>
      <c r="I223" s="91" t="s">
        <v>37</v>
      </c>
      <c r="J223" s="91" t="s">
        <v>38</v>
      </c>
      <c r="K223" s="91"/>
      <c r="L223" s="91" t="s">
        <v>13</v>
      </c>
      <c r="M223" s="91" t="s">
        <v>39</v>
      </c>
      <c r="N223" s="91" t="s">
        <v>11</v>
      </c>
      <c r="O223" s="91" t="s">
        <v>40</v>
      </c>
    </row>
    <row r="224" spans="1:16" x14ac:dyDescent="0.25">
      <c r="A224" s="77"/>
      <c r="B224" s="113"/>
      <c r="C224" s="113"/>
      <c r="D224" s="113"/>
      <c r="E224" s="116"/>
      <c r="F224" s="117"/>
      <c r="G224" s="116"/>
      <c r="H224" s="69"/>
      <c r="I224" s="69"/>
      <c r="J224" s="69"/>
      <c r="K224" s="69"/>
      <c r="L224" s="118"/>
      <c r="M224" s="118"/>
      <c r="N224" s="118"/>
      <c r="O224" s="69"/>
    </row>
    <row r="225" spans="1:15" x14ac:dyDescent="0.25">
      <c r="A225" s="119"/>
      <c r="B225" s="120"/>
      <c r="C225" s="120"/>
      <c r="D225" s="120"/>
      <c r="E225" s="120"/>
      <c r="F225" s="120"/>
      <c r="G225" s="120"/>
      <c r="H225" s="120"/>
      <c r="I225" s="120"/>
      <c r="J225" s="120"/>
      <c r="K225" s="121" t="s">
        <v>43</v>
      </c>
      <c r="L225" s="122">
        <f>SUM(L224:L224)</f>
        <v>0</v>
      </c>
      <c r="M225" s="122">
        <f>SUM(M224:M224)</f>
        <v>0</v>
      </c>
      <c r="N225" s="122">
        <f>SUM(N224:N224)</f>
        <v>0</v>
      </c>
      <c r="O225" s="122">
        <f>SUM(O224:O224)</f>
        <v>0</v>
      </c>
    </row>
    <row r="226" spans="1:15" ht="30" x14ac:dyDescent="0.25">
      <c r="A226" s="90" t="s">
        <v>44</v>
      </c>
      <c r="B226" s="91" t="s">
        <v>1</v>
      </c>
      <c r="C226" s="91" t="s">
        <v>32</v>
      </c>
      <c r="D226" s="91" t="s">
        <v>2</v>
      </c>
      <c r="E226" s="91" t="s">
        <v>45</v>
      </c>
      <c r="F226" s="91" t="s">
        <v>46</v>
      </c>
      <c r="G226" s="91" t="s">
        <v>47</v>
      </c>
      <c r="H226" s="91" t="s">
        <v>48</v>
      </c>
      <c r="I226" s="91"/>
      <c r="J226" s="91"/>
      <c r="K226" s="91"/>
      <c r="L226" s="91" t="s">
        <v>13</v>
      </c>
      <c r="M226" s="91" t="s">
        <v>39</v>
      </c>
      <c r="N226" s="91" t="s">
        <v>11</v>
      </c>
      <c r="O226" s="91" t="s">
        <v>40</v>
      </c>
    </row>
    <row r="227" spans="1:15" x14ac:dyDescent="0.25">
      <c r="A227" s="77" t="str">
        <f>IF(D227="","",VLOOKUP(D227,'CUSTOS DER - MÃO DE OBRA'!A:D,2,0))</f>
        <v>Servente</v>
      </c>
      <c r="B227" s="113" t="s">
        <v>41</v>
      </c>
      <c r="C227" s="113" t="s">
        <v>6652</v>
      </c>
      <c r="D227" s="113">
        <v>200130</v>
      </c>
      <c r="E227" s="69">
        <f>VLOOKUP(D227,'CUSTOS DER - MÃO DE OBRA'!A:D,3,0)</f>
        <v>1.48</v>
      </c>
      <c r="F227" s="123"/>
      <c r="G227" s="124">
        <f>VLOOKUP(D227,'CUSTOS DER - MÃO DE OBRA'!A:D,4,0)</f>
        <v>26.35</v>
      </c>
      <c r="H227" s="116">
        <v>0.159</v>
      </c>
      <c r="I227" s="116"/>
      <c r="J227" s="116"/>
      <c r="K227" s="113"/>
      <c r="L227" s="113"/>
      <c r="M227" s="125">
        <f>IF(D227="","",TRUNC(H227*G227,2))</f>
        <v>4.18</v>
      </c>
      <c r="N227" s="113"/>
      <c r="O227" s="69">
        <f>N227+M227+L227</f>
        <v>4.18</v>
      </c>
    </row>
    <row r="228" spans="1:15" x14ac:dyDescent="0.25">
      <c r="A228" s="77" t="str">
        <f>VLOOKUP(D228,'CUSTOS DNIT - MÃO DE OBRA'!A:G,2,0)</f>
        <v>Bombeiro hidráulico</v>
      </c>
      <c r="B228" s="113" t="s">
        <v>24</v>
      </c>
      <c r="C228" s="113" t="s">
        <v>6654</v>
      </c>
      <c r="D228" s="113" t="s">
        <v>6655</v>
      </c>
      <c r="E228" s="116">
        <v>0</v>
      </c>
      <c r="F228" s="123">
        <f>VLOOKUP(D228,'CUSTOS DNIT - MÃO DE OBRA'!A:G,5,0)</f>
        <v>1.8205610000000001</v>
      </c>
      <c r="G228" s="124">
        <f>VLOOKUP(D228,'CUSTOS DNIT - MÃO DE OBRA'!A:G,6,0)</f>
        <v>36.933199999999999</v>
      </c>
      <c r="H228" s="69">
        <v>0.159</v>
      </c>
      <c r="I228" s="69"/>
      <c r="J228" s="69"/>
      <c r="K228" s="69"/>
      <c r="L228" s="113"/>
      <c r="M228" s="125">
        <f>IF(D228="","",TRUNC(H228*G228,2))</f>
        <v>5.87</v>
      </c>
      <c r="N228" s="113"/>
      <c r="O228" s="69">
        <f>N228+M228+L228</f>
        <v>5.87</v>
      </c>
    </row>
    <row r="229" spans="1:15" x14ac:dyDescent="0.25">
      <c r="A229" s="127"/>
      <c r="B229" s="128"/>
      <c r="C229" s="128"/>
      <c r="D229" s="128"/>
      <c r="E229" s="128"/>
      <c r="F229" s="128"/>
      <c r="G229" s="128"/>
      <c r="H229" s="128"/>
      <c r="I229" s="128"/>
      <c r="J229" s="128"/>
      <c r="K229" s="121" t="s">
        <v>50</v>
      </c>
      <c r="L229" s="122">
        <f>SUM(L227:L228)</f>
        <v>0</v>
      </c>
      <c r="M229" s="122">
        <f>SUM(M227:M228)</f>
        <v>10.050000000000001</v>
      </c>
      <c r="N229" s="122">
        <f>SUM(N227:N228)</f>
        <v>0</v>
      </c>
      <c r="O229" s="122">
        <f>SUM(O227:O228)</f>
        <v>10.050000000000001</v>
      </c>
    </row>
    <row r="230" spans="1:15" x14ac:dyDescent="0.25">
      <c r="A230" s="90" t="s">
        <v>51</v>
      </c>
      <c r="B230" s="91" t="s">
        <v>1</v>
      </c>
      <c r="C230" s="91" t="s">
        <v>32</v>
      </c>
      <c r="D230" s="91" t="s">
        <v>2</v>
      </c>
      <c r="E230" s="91" t="s">
        <v>52</v>
      </c>
      <c r="F230" s="91" t="s">
        <v>53</v>
      </c>
      <c r="G230" s="91" t="s">
        <v>54</v>
      </c>
      <c r="H230" s="91" t="s">
        <v>55</v>
      </c>
      <c r="I230" s="91"/>
      <c r="J230" s="91"/>
      <c r="K230" s="91"/>
      <c r="L230" s="91"/>
      <c r="M230" s="91"/>
      <c r="N230" s="91"/>
      <c r="O230" s="91" t="s">
        <v>56</v>
      </c>
    </row>
    <row r="231" spans="1:15" x14ac:dyDescent="0.25">
      <c r="A231" s="77"/>
      <c r="B231" s="113"/>
      <c r="C231" s="113"/>
      <c r="D231" s="113"/>
      <c r="E231" s="123"/>
      <c r="F231" s="117"/>
      <c r="G231" s="116"/>
      <c r="H231" s="69"/>
      <c r="I231" s="69"/>
      <c r="J231" s="69"/>
      <c r="K231" s="69"/>
      <c r="L231" s="113"/>
      <c r="M231" s="118">
        <f>TRUNC(E231*O229,2)</f>
        <v>0</v>
      </c>
      <c r="N231" s="113"/>
      <c r="O231" s="69">
        <f>L231+M231</f>
        <v>0</v>
      </c>
    </row>
    <row r="232" spans="1:15" x14ac:dyDescent="0.25">
      <c r="A232" s="77"/>
      <c r="B232" s="113"/>
      <c r="C232" s="113"/>
      <c r="D232" s="113"/>
      <c r="E232" s="116"/>
      <c r="F232" s="117"/>
      <c r="G232" s="116"/>
      <c r="H232" s="69"/>
      <c r="I232" s="69"/>
      <c r="J232" s="69"/>
      <c r="K232" s="69"/>
      <c r="L232" s="113"/>
      <c r="M232" s="113"/>
      <c r="N232" s="113"/>
      <c r="O232" s="69">
        <f>L232+M232</f>
        <v>0</v>
      </c>
    </row>
    <row r="233" spans="1:15" x14ac:dyDescent="0.25">
      <c r="A233" s="127"/>
      <c r="B233" s="128"/>
      <c r="C233" s="128"/>
      <c r="D233" s="128"/>
      <c r="E233" s="128"/>
      <c r="F233" s="128"/>
      <c r="G233" s="128"/>
      <c r="H233" s="128"/>
      <c r="I233" s="128"/>
      <c r="J233" s="128"/>
      <c r="K233" s="121" t="s">
        <v>57</v>
      </c>
      <c r="L233" s="122">
        <f>SUM(L231:L232)</f>
        <v>0</v>
      </c>
      <c r="M233" s="122">
        <f>SUM(M231:M232)</f>
        <v>0</v>
      </c>
      <c r="N233" s="122">
        <f>SUM(N231:N232)</f>
        <v>0</v>
      </c>
      <c r="O233" s="122">
        <f>SUM(O231:O232)</f>
        <v>0</v>
      </c>
    </row>
    <row r="234" spans="1:15" ht="30" x14ac:dyDescent="0.25">
      <c r="A234" s="127" t="s">
        <v>58</v>
      </c>
      <c r="B234" s="129"/>
      <c r="C234" s="129"/>
      <c r="D234" s="129"/>
      <c r="E234" s="129"/>
      <c r="F234" s="129"/>
      <c r="G234" s="129"/>
      <c r="H234" s="129"/>
      <c r="I234" s="129"/>
      <c r="J234" s="129"/>
      <c r="K234" s="129"/>
      <c r="L234" s="122">
        <f>L225+L229+L233</f>
        <v>0</v>
      </c>
      <c r="M234" s="122">
        <f>M225+M229+M233</f>
        <v>10.050000000000001</v>
      </c>
      <c r="N234" s="122">
        <f>N225+N229+N233</f>
        <v>0</v>
      </c>
      <c r="O234" s="122">
        <f>O225+O229+O233</f>
        <v>10.050000000000001</v>
      </c>
    </row>
    <row r="235" spans="1:15" x14ac:dyDescent="0.25">
      <c r="A235" s="127" t="s">
        <v>59</v>
      </c>
      <c r="B235" s="129"/>
      <c r="C235" s="129"/>
      <c r="D235" s="129"/>
      <c r="E235" s="129"/>
      <c r="F235" s="129"/>
      <c r="G235" s="129"/>
      <c r="H235" s="129"/>
      <c r="I235" s="129"/>
      <c r="J235" s="129"/>
      <c r="K235" s="129"/>
      <c r="L235" s="129"/>
      <c r="M235" s="129"/>
      <c r="N235" s="129"/>
      <c r="O235" s="130">
        <v>1</v>
      </c>
    </row>
    <row r="236" spans="1:15" ht="30" x14ac:dyDescent="0.25">
      <c r="A236" s="127" t="s">
        <v>60</v>
      </c>
      <c r="B236" s="120"/>
      <c r="C236" s="120"/>
      <c r="D236" s="120"/>
      <c r="E236" s="120"/>
      <c r="F236" s="120"/>
      <c r="G236" s="120"/>
      <c r="H236" s="120"/>
      <c r="I236" s="120"/>
      <c r="J236" s="120"/>
      <c r="K236" s="120"/>
      <c r="L236" s="122">
        <f>L234/O235</f>
        <v>0</v>
      </c>
      <c r="M236" s="122">
        <f>M234/O235</f>
        <v>10.050000000000001</v>
      </c>
      <c r="N236" s="122">
        <f>N234/O235</f>
        <v>0</v>
      </c>
      <c r="O236" s="122">
        <f>TRUNC(SUM(L236:N236),2)</f>
        <v>10.050000000000001</v>
      </c>
    </row>
    <row r="237" spans="1:15" ht="45" x14ac:dyDescent="0.25">
      <c r="A237" s="90" t="s">
        <v>61</v>
      </c>
      <c r="B237" s="91" t="s">
        <v>1</v>
      </c>
      <c r="C237" s="91" t="s">
        <v>32</v>
      </c>
      <c r="D237" s="91" t="s">
        <v>2</v>
      </c>
      <c r="E237" s="91" t="s">
        <v>62</v>
      </c>
      <c r="F237" s="91" t="s">
        <v>63</v>
      </c>
      <c r="G237" s="91"/>
      <c r="H237" s="91"/>
      <c r="I237" s="91"/>
      <c r="J237" s="91"/>
      <c r="K237" s="91" t="s">
        <v>48</v>
      </c>
      <c r="L237" s="91" t="s">
        <v>13</v>
      </c>
      <c r="M237" s="91" t="s">
        <v>39</v>
      </c>
      <c r="N237" s="91" t="s">
        <v>11</v>
      </c>
      <c r="O237" s="91" t="s">
        <v>6</v>
      </c>
    </row>
    <row r="238" spans="1:15" ht="45" x14ac:dyDescent="0.25">
      <c r="A238" s="77" t="str">
        <f>VLOOKUP(D238,'CUSTOS SINAPI - MATERIAIS'!A:D,2,0)</f>
        <v xml:space="preserve">TE SOLDAVEL, PVC, 90 GRAUS, 32 MM, PARA AGUA FRIA PREDIAL (NBR 5648)                                                                                                                                                                                                                                                                                                                                                                                                                                      </v>
      </c>
      <c r="B238" s="113" t="s">
        <v>1356</v>
      </c>
      <c r="C238" s="113" t="s">
        <v>64</v>
      </c>
      <c r="D238" s="113">
        <v>7140</v>
      </c>
      <c r="E238" s="131" t="str">
        <f>VLOOKUP(D238,'CUSTOS SINAPI - MATERIAIS'!A:D,3,0)</f>
        <v xml:space="preserve">UN    </v>
      </c>
      <c r="F238" s="107" t="str">
        <f>VLOOKUP(D238,'CUSTOS SINAPI - MATERIAIS'!A:D,4,0)</f>
        <v>3,07</v>
      </c>
      <c r="G238" s="107"/>
      <c r="H238" s="93"/>
      <c r="I238" s="93"/>
      <c r="J238" s="93"/>
      <c r="K238" s="116" t="s">
        <v>6657</v>
      </c>
      <c r="L238" s="69">
        <f>IF(D238="","",TRUNC(F238*K238,2))</f>
        <v>3.07</v>
      </c>
      <c r="M238" s="116"/>
      <c r="N238" s="116"/>
      <c r="O238" s="69">
        <f>L238+N238+M238</f>
        <v>3.07</v>
      </c>
    </row>
    <row r="239" spans="1:15" ht="30" x14ac:dyDescent="0.25">
      <c r="A239" s="77" t="str">
        <f>VLOOKUP(D239,'CUSTOS SINAPI - MATERIAIS'!A:D,2,0)</f>
        <v xml:space="preserve">ADESIVO PLASTICO PARA PVC, FRASCO COM 175 GR                                                                                                                                                                                                                                                                                                                                                                                                                                                              </v>
      </c>
      <c r="B239" s="113" t="s">
        <v>1356</v>
      </c>
      <c r="C239" s="113" t="s">
        <v>64</v>
      </c>
      <c r="D239" s="113">
        <v>20080</v>
      </c>
      <c r="E239" s="131" t="str">
        <f>VLOOKUP(D239,'CUSTOS SINAPI - MATERIAIS'!A:D,3,0)</f>
        <v xml:space="preserve">UN    </v>
      </c>
      <c r="F239" s="107" t="str">
        <f>VLOOKUP(D239,'CUSTOS SINAPI - MATERIAIS'!A:D,4,0)</f>
        <v>23,38</v>
      </c>
      <c r="G239" s="107"/>
      <c r="H239" s="93"/>
      <c r="I239" s="93"/>
      <c r="J239" s="93"/>
      <c r="K239" s="116" t="s">
        <v>6661</v>
      </c>
      <c r="L239" s="69">
        <f>IF(D239="","",TRUNC(F239*K239,2))</f>
        <v>1.4</v>
      </c>
      <c r="M239" s="116"/>
      <c r="N239" s="116"/>
      <c r="O239" s="69">
        <f t="shared" ref="O239:O241" si="4">L239+N239+M239</f>
        <v>1.4</v>
      </c>
    </row>
    <row r="240" spans="1:15" ht="45" x14ac:dyDescent="0.25">
      <c r="A240" s="77" t="str">
        <f>VLOOKUP(D240,'CUSTOS SINAPI - MATERIAIS'!A:D,2,0)</f>
        <v xml:space="preserve">SOLUCAO PREPARADORA / LIMPADORA PARA PVC, FRASCO COM 1000 CM3                                                                                                                                                                                                                                                                                                                                                                                                                                             </v>
      </c>
      <c r="B240" s="113" t="s">
        <v>1356</v>
      </c>
      <c r="C240" s="113" t="s">
        <v>64</v>
      </c>
      <c r="D240" s="113">
        <v>20083</v>
      </c>
      <c r="E240" s="131" t="str">
        <f>VLOOKUP(D240,'CUSTOS SINAPI - MATERIAIS'!A:D,3,0)</f>
        <v xml:space="preserve">UN    </v>
      </c>
      <c r="F240" s="107" t="str">
        <f>VLOOKUP(D240,'CUSTOS SINAPI - MATERIAIS'!A:D,4,0)</f>
        <v>81,16</v>
      </c>
      <c r="G240" s="107"/>
      <c r="H240" s="93"/>
      <c r="I240" s="93"/>
      <c r="J240" s="93"/>
      <c r="K240" s="116" t="s">
        <v>6662</v>
      </c>
      <c r="L240" s="69">
        <f>IF(D240="","",TRUNC(F240*K240,2))</f>
        <v>1.1299999999999999</v>
      </c>
      <c r="M240" s="116"/>
      <c r="N240" s="116"/>
      <c r="O240" s="69">
        <f t="shared" si="4"/>
        <v>1.1299999999999999</v>
      </c>
    </row>
    <row r="241" spans="1:16" x14ac:dyDescent="0.25">
      <c r="A241" s="77" t="str">
        <f>VLOOKUP(D241,'CUSTOS SINAPI - MATERIAIS'!A:D,2,0)</f>
        <v xml:space="preserve">LIXA D'AGUA EM FOLHA, GRAO 100                                                                                                                                                                                                                                                                                                                                                                                                                                                                            </v>
      </c>
      <c r="B241" s="113" t="s">
        <v>1356</v>
      </c>
      <c r="C241" s="113" t="s">
        <v>64</v>
      </c>
      <c r="D241" s="113">
        <v>38383</v>
      </c>
      <c r="E241" s="131" t="str">
        <f>VLOOKUP(D241,'CUSTOS SINAPI - MATERIAIS'!A:D,3,0)</f>
        <v xml:space="preserve">UN    </v>
      </c>
      <c r="F241" s="107" t="str">
        <f>VLOOKUP(D241,'CUSTOS SINAPI - MATERIAIS'!A:D,4,0)</f>
        <v>2,01</v>
      </c>
      <c r="G241" s="107"/>
      <c r="H241" s="93"/>
      <c r="I241" s="93"/>
      <c r="J241" s="93"/>
      <c r="K241" s="116" t="s">
        <v>6663</v>
      </c>
      <c r="L241" s="69">
        <f>IF(D241="","",TRUNC(F241*K241,2))</f>
        <v>0.04</v>
      </c>
      <c r="M241" s="116"/>
      <c r="N241" s="116"/>
      <c r="O241" s="69">
        <f t="shared" si="4"/>
        <v>0.04</v>
      </c>
    </row>
    <row r="242" spans="1:16" x14ac:dyDescent="0.25">
      <c r="A242" s="119"/>
      <c r="B242" s="120"/>
      <c r="C242" s="120"/>
      <c r="D242" s="120"/>
      <c r="E242" s="120"/>
      <c r="F242" s="120"/>
      <c r="G242" s="120"/>
      <c r="H242" s="120"/>
      <c r="I242" s="120"/>
      <c r="J242" s="120"/>
      <c r="K242" s="121" t="s">
        <v>65</v>
      </c>
      <c r="L242" s="122">
        <f>SUM(L238:L241)</f>
        <v>5.64</v>
      </c>
      <c r="M242" s="122">
        <f>SUM(M238:M241)</f>
        <v>0</v>
      </c>
      <c r="N242" s="122">
        <f>SUM(N238:N241)</f>
        <v>0</v>
      </c>
      <c r="O242" s="122">
        <f>TRUNC(SUM(L242:N242),2)</f>
        <v>5.64</v>
      </c>
    </row>
    <row r="243" spans="1:16" ht="75" x14ac:dyDescent="0.25">
      <c r="A243" s="90" t="s">
        <v>66</v>
      </c>
      <c r="B243" s="91" t="s">
        <v>1</v>
      </c>
      <c r="C243" s="91" t="s">
        <v>32</v>
      </c>
      <c r="D243" s="91" t="s">
        <v>2</v>
      </c>
      <c r="E243" s="91" t="s">
        <v>62</v>
      </c>
      <c r="F243" s="91" t="s">
        <v>63</v>
      </c>
      <c r="G243" s="91" t="s">
        <v>67</v>
      </c>
      <c r="H243" s="91" t="s">
        <v>68</v>
      </c>
      <c r="I243" s="91"/>
      <c r="J243" s="91"/>
      <c r="K243" s="91" t="s">
        <v>48</v>
      </c>
      <c r="L243" s="91" t="s">
        <v>13</v>
      </c>
      <c r="M243" s="91" t="s">
        <v>39</v>
      </c>
      <c r="N243" s="91" t="s">
        <v>11</v>
      </c>
      <c r="O243" s="91" t="s">
        <v>6</v>
      </c>
    </row>
    <row r="244" spans="1:16" x14ac:dyDescent="0.25">
      <c r="B244" s="92"/>
      <c r="C244" s="113"/>
      <c r="E244" s="92"/>
      <c r="F244" s="92"/>
      <c r="G244" s="92"/>
      <c r="H244" s="92"/>
      <c r="I244" s="116"/>
      <c r="J244" s="116"/>
      <c r="K244" s="116"/>
      <c r="L244" s="69" t="str">
        <f>IF(D244="","",TRUNC(F244*K244,2))</f>
        <v/>
      </c>
      <c r="M244" s="69" t="str">
        <f>IF(D244="","",TRUNC(G244*K244,2))</f>
        <v/>
      </c>
      <c r="N244" s="69" t="str">
        <f>IF(D244="","",TRUNC(H244*K244,2))</f>
        <v/>
      </c>
      <c r="O244" s="69" t="str">
        <f>IF(D244="","",L244+M244+N244)</f>
        <v/>
      </c>
    </row>
    <row r="245" spans="1:16" x14ac:dyDescent="0.25">
      <c r="A245" s="77"/>
      <c r="B245" s="92"/>
      <c r="C245" s="92"/>
      <c r="D245" s="92"/>
      <c r="E245" s="92"/>
      <c r="F245" s="107"/>
      <c r="G245" s="107"/>
      <c r="H245" s="116"/>
      <c r="I245" s="116"/>
      <c r="J245" s="116"/>
      <c r="K245" s="116"/>
      <c r="L245" s="116"/>
      <c r="M245" s="116"/>
      <c r="N245" s="116"/>
      <c r="O245" s="69"/>
    </row>
    <row r="246" spans="1:16" x14ac:dyDescent="0.25">
      <c r="A246" s="119"/>
      <c r="B246" s="120"/>
      <c r="C246" s="120"/>
      <c r="D246" s="120"/>
      <c r="E246" s="120"/>
      <c r="F246" s="120"/>
      <c r="G246" s="120"/>
      <c r="H246" s="120"/>
      <c r="I246" s="120"/>
      <c r="J246" s="120"/>
      <c r="K246" s="121" t="s">
        <v>70</v>
      </c>
      <c r="L246" s="122">
        <f>SUM(L244:L245)</f>
        <v>0</v>
      </c>
      <c r="M246" s="122">
        <f>SUM(M244:M245)</f>
        <v>0</v>
      </c>
      <c r="N246" s="122">
        <f>SUM(N244:N245)</f>
        <v>0</v>
      </c>
      <c r="O246" s="122">
        <f>TRUNC(SUM(L246:N246),2)</f>
        <v>0</v>
      </c>
    </row>
    <row r="247" spans="1:16" ht="30" x14ac:dyDescent="0.25">
      <c r="A247" s="90" t="s">
        <v>71</v>
      </c>
      <c r="B247" s="91" t="s">
        <v>1</v>
      </c>
      <c r="C247" s="91" t="s">
        <v>32</v>
      </c>
      <c r="D247" s="91" t="s">
        <v>2</v>
      </c>
      <c r="E247" s="91" t="s">
        <v>62</v>
      </c>
      <c r="F247" s="91" t="s">
        <v>72</v>
      </c>
      <c r="G247" s="91" t="s">
        <v>73</v>
      </c>
      <c r="H247" s="91"/>
      <c r="I247" s="91" t="s">
        <v>74</v>
      </c>
      <c r="J247" s="91"/>
      <c r="K247" s="91"/>
      <c r="L247" s="91" t="s">
        <v>75</v>
      </c>
      <c r="M247" s="91" t="s">
        <v>56</v>
      </c>
      <c r="N247" s="91" t="s">
        <v>48</v>
      </c>
      <c r="O247" s="91" t="s">
        <v>6</v>
      </c>
    </row>
    <row r="248" spans="1:16" x14ac:dyDescent="0.25">
      <c r="A248" s="90"/>
      <c r="B248" s="91"/>
      <c r="C248" s="91"/>
      <c r="D248" s="91"/>
      <c r="E248" s="91"/>
      <c r="F248" s="91"/>
      <c r="G248" s="91" t="s">
        <v>76</v>
      </c>
      <c r="H248" s="91" t="s">
        <v>77</v>
      </c>
      <c r="I248" s="91" t="s">
        <v>76</v>
      </c>
      <c r="J248" s="91"/>
      <c r="K248" s="91" t="s">
        <v>77</v>
      </c>
      <c r="L248" s="91" t="s">
        <v>76</v>
      </c>
      <c r="M248" s="91"/>
      <c r="N248" s="91"/>
      <c r="O248" s="91"/>
    </row>
    <row r="249" spans="1:16" x14ac:dyDescent="0.25">
      <c r="A249" s="151"/>
      <c r="B249" s="152"/>
      <c r="C249" s="152"/>
      <c r="D249" s="152"/>
      <c r="E249" s="152"/>
      <c r="F249" s="92"/>
      <c r="G249" s="107"/>
      <c r="H249" s="69"/>
      <c r="I249" s="107"/>
      <c r="J249" s="107"/>
      <c r="K249" s="69"/>
      <c r="L249" s="107"/>
      <c r="M249" s="69"/>
      <c r="N249" s="149"/>
      <c r="O249" s="150"/>
    </row>
    <row r="250" spans="1:16" x14ac:dyDescent="0.25">
      <c r="A250" s="77"/>
      <c r="B250" s="92"/>
      <c r="C250" s="92"/>
      <c r="D250" s="92"/>
      <c r="E250" s="92"/>
      <c r="F250" s="107"/>
      <c r="G250" s="107"/>
      <c r="H250" s="69"/>
      <c r="I250" s="116"/>
      <c r="J250" s="116"/>
      <c r="K250" s="69"/>
      <c r="L250" s="116"/>
      <c r="M250" s="116"/>
      <c r="N250" s="69"/>
      <c r="O250" s="69"/>
    </row>
    <row r="251" spans="1:16" x14ac:dyDescent="0.25">
      <c r="A251" s="119"/>
      <c r="B251" s="120"/>
      <c r="C251" s="120"/>
      <c r="D251" s="120"/>
      <c r="E251" s="120"/>
      <c r="F251" s="120"/>
      <c r="G251" s="120"/>
      <c r="H251" s="120"/>
      <c r="I251" s="120"/>
      <c r="J251" s="120"/>
      <c r="K251" s="121" t="s">
        <v>80</v>
      </c>
      <c r="L251" s="122"/>
      <c r="M251" s="122"/>
      <c r="N251" s="122">
        <f>O251</f>
        <v>0</v>
      </c>
      <c r="O251" s="122">
        <f>SUM(O249:O250)</f>
        <v>0</v>
      </c>
    </row>
    <row r="252" spans="1:16" ht="30" x14ac:dyDescent="0.25">
      <c r="A252" s="469" t="s">
        <v>6641</v>
      </c>
      <c r="B252" s="470"/>
      <c r="C252" s="470"/>
      <c r="D252" s="470"/>
      <c r="E252" s="470"/>
      <c r="F252" s="470"/>
      <c r="G252" s="470"/>
      <c r="H252" s="470"/>
      <c r="I252" s="470"/>
      <c r="J252" s="470"/>
      <c r="K252" s="471"/>
      <c r="L252" s="84" t="s">
        <v>26</v>
      </c>
      <c r="M252" s="84" t="s">
        <v>27</v>
      </c>
      <c r="N252" s="84" t="s">
        <v>28</v>
      </c>
      <c r="O252" s="85" t="s">
        <v>29</v>
      </c>
    </row>
    <row r="253" spans="1:16" ht="30" x14ac:dyDescent="0.25">
      <c r="A253" s="84" t="s">
        <v>6696</v>
      </c>
      <c r="B253" s="84" t="s">
        <v>30</v>
      </c>
      <c r="C253" s="84" t="s">
        <v>1337</v>
      </c>
      <c r="D253" s="86" t="s">
        <v>1356</v>
      </c>
      <c r="E253" s="87" t="s">
        <v>6641</v>
      </c>
      <c r="F253" s="87"/>
      <c r="G253" s="87"/>
      <c r="H253" s="87"/>
      <c r="I253" s="87"/>
      <c r="J253" s="87"/>
      <c r="K253" s="88"/>
      <c r="L253" s="89">
        <f>TRUNC(L267+L273+L277+L282,2)</f>
        <v>12.26</v>
      </c>
      <c r="M253" s="89">
        <f>TRUNC(M267+M273+M277+M282,2)</f>
        <v>14.36</v>
      </c>
      <c r="N253" s="89">
        <f>TRUNC(N267+N273+N277+N282,2)</f>
        <v>0</v>
      </c>
      <c r="O253" s="89">
        <f>TRUNC(O267+O273+O277+O282,2)</f>
        <v>26.62</v>
      </c>
      <c r="P253" s="87" t="s">
        <v>6721</v>
      </c>
    </row>
    <row r="254" spans="1:16" ht="45" x14ac:dyDescent="0.25">
      <c r="A254" s="90" t="s">
        <v>31</v>
      </c>
      <c r="B254" s="91" t="s">
        <v>1</v>
      </c>
      <c r="C254" s="91" t="s">
        <v>32</v>
      </c>
      <c r="D254" s="91" t="s">
        <v>2</v>
      </c>
      <c r="E254" s="91" t="s">
        <v>33</v>
      </c>
      <c r="F254" s="91" t="s">
        <v>34</v>
      </c>
      <c r="G254" s="91" t="s">
        <v>35</v>
      </c>
      <c r="H254" s="91" t="s">
        <v>36</v>
      </c>
      <c r="I254" s="91" t="s">
        <v>37</v>
      </c>
      <c r="J254" s="91" t="s">
        <v>38</v>
      </c>
      <c r="K254" s="91"/>
      <c r="L254" s="91" t="s">
        <v>13</v>
      </c>
      <c r="M254" s="91" t="s">
        <v>39</v>
      </c>
      <c r="N254" s="91" t="s">
        <v>11</v>
      </c>
      <c r="O254" s="91" t="s">
        <v>40</v>
      </c>
    </row>
    <row r="255" spans="1:16" x14ac:dyDescent="0.25">
      <c r="A255" s="77"/>
      <c r="B255" s="113"/>
      <c r="C255" s="113"/>
      <c r="D255" s="113"/>
      <c r="E255" s="116"/>
      <c r="F255" s="117"/>
      <c r="G255" s="116"/>
      <c r="H255" s="69"/>
      <c r="I255" s="69"/>
      <c r="J255" s="69"/>
      <c r="K255" s="69"/>
      <c r="L255" s="118"/>
      <c r="M255" s="118"/>
      <c r="N255" s="118"/>
      <c r="O255" s="69"/>
    </row>
    <row r="256" spans="1:16" x14ac:dyDescent="0.25">
      <c r="A256" s="119"/>
      <c r="B256" s="120"/>
      <c r="C256" s="120"/>
      <c r="D256" s="120"/>
      <c r="E256" s="120"/>
      <c r="F256" s="120"/>
      <c r="G256" s="120"/>
      <c r="H256" s="120"/>
      <c r="I256" s="120"/>
      <c r="J256" s="120"/>
      <c r="K256" s="121" t="s">
        <v>43</v>
      </c>
      <c r="L256" s="122">
        <f>SUM(L255:L255)</f>
        <v>0</v>
      </c>
      <c r="M256" s="122">
        <f>SUM(M255:M255)</f>
        <v>0</v>
      </c>
      <c r="N256" s="122">
        <f>SUM(N255:N255)</f>
        <v>0</v>
      </c>
      <c r="O256" s="122">
        <f>SUM(O255:O255)</f>
        <v>0</v>
      </c>
    </row>
    <row r="257" spans="1:15" ht="30" x14ac:dyDescent="0.25">
      <c r="A257" s="90" t="s">
        <v>44</v>
      </c>
      <c r="B257" s="91" t="s">
        <v>1</v>
      </c>
      <c r="C257" s="91" t="s">
        <v>32</v>
      </c>
      <c r="D257" s="91" t="s">
        <v>2</v>
      </c>
      <c r="E257" s="91" t="s">
        <v>45</v>
      </c>
      <c r="F257" s="91" t="s">
        <v>46</v>
      </c>
      <c r="G257" s="91" t="s">
        <v>47</v>
      </c>
      <c r="H257" s="91" t="s">
        <v>48</v>
      </c>
      <c r="I257" s="91"/>
      <c r="J257" s="91"/>
      <c r="K257" s="91"/>
      <c r="L257" s="91" t="s">
        <v>13</v>
      </c>
      <c r="M257" s="91" t="s">
        <v>39</v>
      </c>
      <c r="N257" s="91" t="s">
        <v>11</v>
      </c>
      <c r="O257" s="91" t="s">
        <v>40</v>
      </c>
    </row>
    <row r="258" spans="1:15" x14ac:dyDescent="0.25">
      <c r="A258" s="77" t="str">
        <f>IF(D258="","",VLOOKUP(D258,'CUSTOS DER - MÃO DE OBRA'!A:D,2,0))</f>
        <v>Servente</v>
      </c>
      <c r="B258" s="113" t="s">
        <v>41</v>
      </c>
      <c r="C258" s="113" t="s">
        <v>6652</v>
      </c>
      <c r="D258" s="113">
        <v>200130</v>
      </c>
      <c r="E258" s="69">
        <f>VLOOKUP(D258,'CUSTOS DER - MÃO DE OBRA'!A:D,3,0)</f>
        <v>1.48</v>
      </c>
      <c r="F258" s="123"/>
      <c r="G258" s="124">
        <f>VLOOKUP(D258,'CUSTOS DER - MÃO DE OBRA'!A:D,4,0)</f>
        <v>26.35</v>
      </c>
      <c r="H258" s="116">
        <v>0.22700000000000001</v>
      </c>
      <c r="I258" s="116"/>
      <c r="J258" s="116"/>
      <c r="K258" s="113"/>
      <c r="L258" s="113"/>
      <c r="M258" s="125">
        <f>IF(D258="","",TRUNC(H258*G258,2))</f>
        <v>5.98</v>
      </c>
      <c r="N258" s="113"/>
      <c r="O258" s="69">
        <f>N258+M258+L258</f>
        <v>5.98</v>
      </c>
    </row>
    <row r="259" spans="1:15" x14ac:dyDescent="0.25">
      <c r="A259" s="77" t="str">
        <f>VLOOKUP(D259,'CUSTOS DNIT - MÃO DE OBRA'!A:G,2,0)</f>
        <v>Bombeiro hidráulico</v>
      </c>
      <c r="B259" s="113" t="s">
        <v>24</v>
      </c>
      <c r="C259" s="113" t="s">
        <v>6654</v>
      </c>
      <c r="D259" s="113" t="s">
        <v>6655</v>
      </c>
      <c r="E259" s="116">
        <v>0</v>
      </c>
      <c r="F259" s="123">
        <f>VLOOKUP(D259,'CUSTOS DNIT - MÃO DE OBRA'!A:G,5,0)</f>
        <v>1.8205610000000001</v>
      </c>
      <c r="G259" s="124">
        <f>VLOOKUP(D259,'CUSTOS DNIT - MÃO DE OBRA'!A:G,6,0)</f>
        <v>36.933199999999999</v>
      </c>
      <c r="H259" s="69">
        <v>0.22700000000000001</v>
      </c>
      <c r="I259" s="69"/>
      <c r="J259" s="69"/>
      <c r="K259" s="69"/>
      <c r="L259" s="113"/>
      <c r="M259" s="125">
        <f>IF(D259="","",TRUNC(H259*G259,2))</f>
        <v>8.3800000000000008</v>
      </c>
      <c r="N259" s="113"/>
      <c r="O259" s="69">
        <f>N259+M259+L259</f>
        <v>8.3800000000000008</v>
      </c>
    </row>
    <row r="260" spans="1:15" x14ac:dyDescent="0.25">
      <c r="A260" s="127"/>
      <c r="B260" s="128"/>
      <c r="C260" s="128"/>
      <c r="D260" s="128"/>
      <c r="E260" s="128"/>
      <c r="F260" s="128"/>
      <c r="G260" s="128"/>
      <c r="H260" s="128"/>
      <c r="I260" s="128"/>
      <c r="J260" s="128"/>
      <c r="K260" s="121" t="s">
        <v>50</v>
      </c>
      <c r="L260" s="122">
        <f>SUM(L258:L259)</f>
        <v>0</v>
      </c>
      <c r="M260" s="122">
        <f>SUM(M258:M259)</f>
        <v>14.360000000000001</v>
      </c>
      <c r="N260" s="122">
        <f>SUM(N258:N259)</f>
        <v>0</v>
      </c>
      <c r="O260" s="122">
        <f>SUM(O258:O259)</f>
        <v>14.360000000000001</v>
      </c>
    </row>
    <row r="261" spans="1:15" x14ac:dyDescent="0.25">
      <c r="A261" s="90" t="s">
        <v>51</v>
      </c>
      <c r="B261" s="91" t="s">
        <v>1</v>
      </c>
      <c r="C261" s="91" t="s">
        <v>32</v>
      </c>
      <c r="D261" s="91" t="s">
        <v>2</v>
      </c>
      <c r="E261" s="91" t="s">
        <v>52</v>
      </c>
      <c r="F261" s="91" t="s">
        <v>53</v>
      </c>
      <c r="G261" s="91" t="s">
        <v>54</v>
      </c>
      <c r="H261" s="91" t="s">
        <v>55</v>
      </c>
      <c r="I261" s="91"/>
      <c r="J261" s="91"/>
      <c r="K261" s="91"/>
      <c r="L261" s="91"/>
      <c r="M261" s="91"/>
      <c r="N261" s="91"/>
      <c r="O261" s="91" t="s">
        <v>56</v>
      </c>
    </row>
    <row r="262" spans="1:15" x14ac:dyDescent="0.25">
      <c r="A262" s="77"/>
      <c r="B262" s="113"/>
      <c r="C262" s="113"/>
      <c r="D262" s="113"/>
      <c r="E262" s="123"/>
      <c r="F262" s="117"/>
      <c r="G262" s="116"/>
      <c r="H262" s="69"/>
      <c r="I262" s="69"/>
      <c r="J262" s="69"/>
      <c r="K262" s="69"/>
      <c r="L262" s="113"/>
      <c r="M262" s="118">
        <f>TRUNC(E262*O260,2)</f>
        <v>0</v>
      </c>
      <c r="N262" s="113"/>
      <c r="O262" s="69">
        <f>L262+M262</f>
        <v>0</v>
      </c>
    </row>
    <row r="263" spans="1:15" x14ac:dyDescent="0.25">
      <c r="A263" s="77"/>
      <c r="B263" s="113"/>
      <c r="C263" s="113"/>
      <c r="D263" s="113"/>
      <c r="E263" s="116"/>
      <c r="F263" s="117"/>
      <c r="G263" s="116"/>
      <c r="H263" s="69"/>
      <c r="I263" s="69"/>
      <c r="J263" s="69"/>
      <c r="K263" s="69"/>
      <c r="L263" s="113"/>
      <c r="M263" s="113"/>
      <c r="N263" s="113"/>
      <c r="O263" s="69">
        <f>L263+M263</f>
        <v>0</v>
      </c>
    </row>
    <row r="264" spans="1:15" x14ac:dyDescent="0.25">
      <c r="A264" s="127"/>
      <c r="B264" s="128"/>
      <c r="C264" s="128"/>
      <c r="D264" s="128"/>
      <c r="E264" s="128"/>
      <c r="F264" s="128"/>
      <c r="G264" s="128"/>
      <c r="H264" s="128"/>
      <c r="I264" s="128"/>
      <c r="J264" s="128"/>
      <c r="K264" s="121" t="s">
        <v>57</v>
      </c>
      <c r="L264" s="122">
        <f>SUM(L262:L263)</f>
        <v>0</v>
      </c>
      <c r="M264" s="122">
        <f>SUM(M262:M263)</f>
        <v>0</v>
      </c>
      <c r="N264" s="122">
        <f>SUM(N262:N263)</f>
        <v>0</v>
      </c>
      <c r="O264" s="122">
        <f>SUM(O262:O263)</f>
        <v>0</v>
      </c>
    </row>
    <row r="265" spans="1:15" ht="30" x14ac:dyDescent="0.25">
      <c r="A265" s="127" t="s">
        <v>58</v>
      </c>
      <c r="B265" s="129"/>
      <c r="C265" s="129"/>
      <c r="D265" s="129"/>
      <c r="E265" s="129"/>
      <c r="F265" s="129"/>
      <c r="G265" s="129"/>
      <c r="H265" s="129"/>
      <c r="I265" s="129"/>
      <c r="J265" s="129"/>
      <c r="K265" s="129"/>
      <c r="L265" s="122">
        <f>L256+L260+L264</f>
        <v>0</v>
      </c>
      <c r="M265" s="122">
        <f>M256+M260+M264</f>
        <v>14.360000000000001</v>
      </c>
      <c r="N265" s="122">
        <f>N256+N260+N264</f>
        <v>0</v>
      </c>
      <c r="O265" s="122">
        <f>O256+O260+O264</f>
        <v>14.360000000000001</v>
      </c>
    </row>
    <row r="266" spans="1:15" x14ac:dyDescent="0.25">
      <c r="A266" s="127" t="s">
        <v>59</v>
      </c>
      <c r="B266" s="129"/>
      <c r="C266" s="129"/>
      <c r="D266" s="129"/>
      <c r="E266" s="129"/>
      <c r="F266" s="129"/>
      <c r="G266" s="129"/>
      <c r="H266" s="129"/>
      <c r="I266" s="129"/>
      <c r="J266" s="129"/>
      <c r="K266" s="129"/>
      <c r="L266" s="129"/>
      <c r="M266" s="129"/>
      <c r="N266" s="129"/>
      <c r="O266" s="130">
        <v>1</v>
      </c>
    </row>
    <row r="267" spans="1:15" ht="30" x14ac:dyDescent="0.25">
      <c r="A267" s="127" t="s">
        <v>60</v>
      </c>
      <c r="B267" s="120"/>
      <c r="C267" s="120"/>
      <c r="D267" s="120"/>
      <c r="E267" s="120"/>
      <c r="F267" s="120"/>
      <c r="G267" s="120"/>
      <c r="H267" s="120"/>
      <c r="I267" s="120"/>
      <c r="J267" s="120"/>
      <c r="K267" s="120"/>
      <c r="L267" s="122">
        <f>L265/O266</f>
        <v>0</v>
      </c>
      <c r="M267" s="122">
        <f>M265/O266</f>
        <v>14.360000000000001</v>
      </c>
      <c r="N267" s="122">
        <f>N265/O266</f>
        <v>0</v>
      </c>
      <c r="O267" s="122">
        <f>TRUNC(SUM(L267:N267),2)</f>
        <v>14.36</v>
      </c>
    </row>
    <row r="268" spans="1:15" ht="45" x14ac:dyDescent="0.25">
      <c r="A268" s="90" t="s">
        <v>61</v>
      </c>
      <c r="B268" s="91" t="s">
        <v>1</v>
      </c>
      <c r="C268" s="91" t="s">
        <v>32</v>
      </c>
      <c r="D268" s="91" t="s">
        <v>2</v>
      </c>
      <c r="E268" s="91" t="s">
        <v>62</v>
      </c>
      <c r="F268" s="91" t="s">
        <v>63</v>
      </c>
      <c r="G268" s="91"/>
      <c r="H268" s="91"/>
      <c r="I268" s="91"/>
      <c r="J268" s="91"/>
      <c r="K268" s="91" t="s">
        <v>48</v>
      </c>
      <c r="L268" s="91" t="s">
        <v>13</v>
      </c>
      <c r="M268" s="91" t="s">
        <v>39</v>
      </c>
      <c r="N268" s="91" t="s">
        <v>11</v>
      </c>
      <c r="O268" s="91" t="s">
        <v>6</v>
      </c>
    </row>
    <row r="269" spans="1:15" ht="45" x14ac:dyDescent="0.25">
      <c r="A269" s="77" t="str">
        <f>VLOOKUP(D269,'CUSTOS SINAPI - MATERIAIS'!A:D,2,0)</f>
        <v xml:space="preserve">TE SOLDAVEL, PVC, 90 GRAUS, 40 MM, PARA AGUA FRIA PREDIAL (NBR 5648)                                                                                                                                                                                                                                                                                                                                                                                                                                      </v>
      </c>
      <c r="B269" s="113" t="s">
        <v>1356</v>
      </c>
      <c r="C269" s="113" t="s">
        <v>64</v>
      </c>
      <c r="D269" s="113">
        <v>7141</v>
      </c>
      <c r="E269" s="131" t="str">
        <f>VLOOKUP(D269,'CUSTOS SINAPI - MATERIAIS'!A:D,3,0)</f>
        <v xml:space="preserve">UN    </v>
      </c>
      <c r="F269" s="107" t="str">
        <f>VLOOKUP(D269,'CUSTOS SINAPI - MATERIAIS'!A:D,4,0)</f>
        <v>7,51</v>
      </c>
      <c r="G269" s="107"/>
      <c r="H269" s="93"/>
      <c r="I269" s="93"/>
      <c r="J269" s="93"/>
      <c r="K269" s="116" t="s">
        <v>6657</v>
      </c>
      <c r="L269" s="69">
        <f>IF(D269="","",TRUNC(F269*K269,2))</f>
        <v>7.51</v>
      </c>
      <c r="M269" s="116"/>
      <c r="N269" s="116"/>
      <c r="O269" s="69">
        <f>N269+M269+L269</f>
        <v>7.51</v>
      </c>
    </row>
    <row r="270" spans="1:15" ht="30" x14ac:dyDescent="0.25">
      <c r="A270" s="77" t="str">
        <f>VLOOKUP(D270,'CUSTOS SINAPI - MATERIAIS'!A:D,2,0)</f>
        <v xml:space="preserve">ADESIVO PLASTICO PARA PVC, FRASCO COM 175 GR                                                                                                                                                                                                                                                                                                                                                                                                                                                              </v>
      </c>
      <c r="B270" s="113" t="s">
        <v>1356</v>
      </c>
      <c r="C270" s="113" t="s">
        <v>64</v>
      </c>
      <c r="D270" s="113">
        <v>20080</v>
      </c>
      <c r="E270" s="131" t="str">
        <f>VLOOKUP(D270,'CUSTOS SINAPI - MATERIAIS'!A:D,3,0)</f>
        <v xml:space="preserve">UN    </v>
      </c>
      <c r="F270" s="107" t="str">
        <f>VLOOKUP(D270,'CUSTOS SINAPI - MATERIAIS'!A:D,4,0)</f>
        <v>23,38</v>
      </c>
      <c r="G270" s="107"/>
      <c r="H270" s="93"/>
      <c r="I270" s="93"/>
      <c r="J270" s="93"/>
      <c r="K270" s="116" t="s">
        <v>6664</v>
      </c>
      <c r="L270" s="69">
        <f>IF(D270="","",TRUNC(F270*K270,2))</f>
        <v>2.5</v>
      </c>
      <c r="M270" s="116"/>
      <c r="N270" s="116"/>
      <c r="O270" s="69">
        <f t="shared" ref="O270:O272" si="5">N270+M270+L270</f>
        <v>2.5</v>
      </c>
    </row>
    <row r="271" spans="1:15" ht="45" x14ac:dyDescent="0.25">
      <c r="A271" s="77" t="str">
        <f>VLOOKUP(D271,'CUSTOS SINAPI - MATERIAIS'!A:D,2,0)</f>
        <v xml:space="preserve">SOLUCAO PREPARADORA / LIMPADORA PARA PVC, FRASCO COM 1000 CM3                                                                                                                                                                                                                                                                                                                                                                                                                                             </v>
      </c>
      <c r="B271" s="113" t="s">
        <v>1356</v>
      </c>
      <c r="C271" s="113" t="s">
        <v>64</v>
      </c>
      <c r="D271" s="113">
        <v>20083</v>
      </c>
      <c r="E271" s="131" t="str">
        <f>VLOOKUP(D271,'CUSTOS SINAPI - MATERIAIS'!A:D,3,0)</f>
        <v xml:space="preserve">UN    </v>
      </c>
      <c r="F271" s="107" t="str">
        <f>VLOOKUP(D271,'CUSTOS SINAPI - MATERIAIS'!A:D,4,0)</f>
        <v>81,16</v>
      </c>
      <c r="G271" s="107"/>
      <c r="H271" s="93"/>
      <c r="I271" s="93"/>
      <c r="J271" s="93"/>
      <c r="K271" s="116" t="s">
        <v>6665</v>
      </c>
      <c r="L271" s="69">
        <f>IF(D271="","",TRUNC(F271*K271,2))</f>
        <v>2.19</v>
      </c>
      <c r="M271" s="116"/>
      <c r="N271" s="116"/>
      <c r="O271" s="69">
        <f t="shared" si="5"/>
        <v>2.19</v>
      </c>
    </row>
    <row r="272" spans="1:15" x14ac:dyDescent="0.25">
      <c r="A272" s="77" t="str">
        <f>VLOOKUP(D272,'CUSTOS SINAPI - MATERIAIS'!A:D,2,0)</f>
        <v xml:space="preserve">LIXA D'AGUA EM FOLHA, GRAO 100                                                                                                                                                                                                                                                                                                                                                                                                                                                                            </v>
      </c>
      <c r="B272" s="113" t="s">
        <v>1356</v>
      </c>
      <c r="C272" s="113" t="s">
        <v>64</v>
      </c>
      <c r="D272" s="113">
        <v>38383</v>
      </c>
      <c r="E272" s="131" t="str">
        <f>VLOOKUP(D272,'CUSTOS SINAPI - MATERIAIS'!A:D,3,0)</f>
        <v xml:space="preserve">UN    </v>
      </c>
      <c r="F272" s="107" t="str">
        <f>VLOOKUP(D272,'CUSTOS SINAPI - MATERIAIS'!A:D,4,0)</f>
        <v>2,01</v>
      </c>
      <c r="G272" s="107"/>
      <c r="H272" s="93"/>
      <c r="I272" s="93"/>
      <c r="J272" s="93"/>
      <c r="K272" s="116" t="s">
        <v>6666</v>
      </c>
      <c r="L272" s="69">
        <f>IF(D272="","",TRUNC(F272*K272,2))</f>
        <v>0.06</v>
      </c>
      <c r="M272" s="116"/>
      <c r="N272" s="116"/>
      <c r="O272" s="69">
        <f t="shared" si="5"/>
        <v>0.06</v>
      </c>
    </row>
    <row r="273" spans="1:16" x14ac:dyDescent="0.25">
      <c r="A273" s="119"/>
      <c r="B273" s="120"/>
      <c r="C273" s="120"/>
      <c r="D273" s="120"/>
      <c r="E273" s="120"/>
      <c r="F273" s="120"/>
      <c r="G273" s="120"/>
      <c r="H273" s="120"/>
      <c r="I273" s="120"/>
      <c r="J273" s="120"/>
      <c r="K273" s="121" t="s">
        <v>65</v>
      </c>
      <c r="L273" s="122">
        <f>SUM(L269:L272)</f>
        <v>12.26</v>
      </c>
      <c r="M273" s="122">
        <f>SUM(M269:M272)</f>
        <v>0</v>
      </c>
      <c r="N273" s="122">
        <f>SUM(N269:N272)</f>
        <v>0</v>
      </c>
      <c r="O273" s="122">
        <f>TRUNC(SUM(L273:N273),2)</f>
        <v>12.26</v>
      </c>
    </row>
    <row r="274" spans="1:16" ht="75" x14ac:dyDescent="0.25">
      <c r="A274" s="90" t="s">
        <v>66</v>
      </c>
      <c r="B274" s="91" t="s">
        <v>1</v>
      </c>
      <c r="C274" s="91" t="s">
        <v>32</v>
      </c>
      <c r="D274" s="91" t="s">
        <v>2</v>
      </c>
      <c r="E274" s="91" t="s">
        <v>62</v>
      </c>
      <c r="F274" s="91" t="s">
        <v>63</v>
      </c>
      <c r="G274" s="91" t="s">
        <v>67</v>
      </c>
      <c r="H274" s="91" t="s">
        <v>68</v>
      </c>
      <c r="I274" s="91"/>
      <c r="J274" s="91"/>
      <c r="K274" s="91" t="s">
        <v>48</v>
      </c>
      <c r="L274" s="91" t="s">
        <v>13</v>
      </c>
      <c r="M274" s="91" t="s">
        <v>39</v>
      </c>
      <c r="N274" s="91" t="s">
        <v>11</v>
      </c>
      <c r="O274" s="91" t="s">
        <v>6</v>
      </c>
    </row>
    <row r="275" spans="1:16" x14ac:dyDescent="0.25">
      <c r="B275" s="92" t="s">
        <v>1356</v>
      </c>
      <c r="C275" s="113" t="s">
        <v>69</v>
      </c>
      <c r="E275" s="92"/>
      <c r="F275" s="92" t="str">
        <f>IF($D275="","",VLOOKUP($D275,'CUSTOS SINAPI - MATERIAIS'!$A:$D,5,FALSE))</f>
        <v/>
      </c>
      <c r="G275" s="92"/>
      <c r="H275" s="92"/>
      <c r="I275" s="116"/>
      <c r="J275" s="116"/>
      <c r="K275" s="116">
        <v>1</v>
      </c>
      <c r="L275" s="69" t="str">
        <f>IF(D275="","",TRUNC(F275*K275,2))</f>
        <v/>
      </c>
      <c r="M275" s="69" t="str">
        <f>IF(D275="","",TRUNC(G275*K275,2))</f>
        <v/>
      </c>
      <c r="N275" s="69" t="str">
        <f>IF(D275="","",TRUNC(H275*K275,2))</f>
        <v/>
      </c>
      <c r="O275" s="69" t="str">
        <f>IF(D275="","",L275+M275+N275)</f>
        <v/>
      </c>
    </row>
    <row r="276" spans="1:16" x14ac:dyDescent="0.25">
      <c r="A276" s="77"/>
      <c r="B276" s="92"/>
      <c r="C276" s="92"/>
      <c r="D276" s="92"/>
      <c r="E276" s="92"/>
      <c r="F276" s="107"/>
      <c r="G276" s="107"/>
      <c r="H276" s="116"/>
      <c r="I276" s="116"/>
      <c r="J276" s="116"/>
      <c r="K276" s="116"/>
      <c r="L276" s="116"/>
      <c r="M276" s="116"/>
      <c r="N276" s="116"/>
      <c r="O276" s="69"/>
    </row>
    <row r="277" spans="1:16" x14ac:dyDescent="0.25">
      <c r="A277" s="119"/>
      <c r="B277" s="120"/>
      <c r="C277" s="120"/>
      <c r="D277" s="120"/>
      <c r="E277" s="120"/>
      <c r="F277" s="120"/>
      <c r="G277" s="120"/>
      <c r="H277" s="120"/>
      <c r="I277" s="120"/>
      <c r="J277" s="120"/>
      <c r="K277" s="121" t="s">
        <v>70</v>
      </c>
      <c r="L277" s="122">
        <f>SUM(L275:L276)</f>
        <v>0</v>
      </c>
      <c r="M277" s="122">
        <f>SUM(M275:M276)</f>
        <v>0</v>
      </c>
      <c r="N277" s="122">
        <f>SUM(N275:N276)</f>
        <v>0</v>
      </c>
      <c r="O277" s="122">
        <f>TRUNC(SUM(L277:N277),2)</f>
        <v>0</v>
      </c>
    </row>
    <row r="278" spans="1:16" ht="30" x14ac:dyDescent="0.25">
      <c r="A278" s="90" t="s">
        <v>71</v>
      </c>
      <c r="B278" s="91" t="s">
        <v>1</v>
      </c>
      <c r="C278" s="91" t="s">
        <v>32</v>
      </c>
      <c r="D278" s="91" t="s">
        <v>2</v>
      </c>
      <c r="E278" s="91" t="s">
        <v>62</v>
      </c>
      <c r="F278" s="91" t="s">
        <v>72</v>
      </c>
      <c r="G278" s="91" t="s">
        <v>73</v>
      </c>
      <c r="H278" s="91"/>
      <c r="I278" s="91" t="s">
        <v>74</v>
      </c>
      <c r="J278" s="91"/>
      <c r="K278" s="91"/>
      <c r="L278" s="91" t="s">
        <v>75</v>
      </c>
      <c r="M278" s="91" t="s">
        <v>56</v>
      </c>
      <c r="N278" s="91" t="s">
        <v>48</v>
      </c>
      <c r="O278" s="91" t="s">
        <v>6</v>
      </c>
    </row>
    <row r="279" spans="1:16" x14ac:dyDescent="0.25">
      <c r="A279" s="90"/>
      <c r="B279" s="91"/>
      <c r="C279" s="91"/>
      <c r="D279" s="91"/>
      <c r="E279" s="91"/>
      <c r="F279" s="91"/>
      <c r="G279" s="91" t="s">
        <v>76</v>
      </c>
      <c r="H279" s="91" t="s">
        <v>77</v>
      </c>
      <c r="I279" s="91" t="s">
        <v>76</v>
      </c>
      <c r="J279" s="91"/>
      <c r="K279" s="91" t="s">
        <v>77</v>
      </c>
      <c r="L279" s="91" t="s">
        <v>76</v>
      </c>
      <c r="M279" s="91"/>
      <c r="N279" s="91"/>
      <c r="O279" s="91"/>
    </row>
    <row r="280" spans="1:16" x14ac:dyDescent="0.25">
      <c r="A280" s="151"/>
      <c r="B280" s="152"/>
      <c r="C280" s="152"/>
      <c r="D280" s="152"/>
      <c r="E280" s="152"/>
      <c r="F280" s="92"/>
      <c r="G280" s="107"/>
      <c r="H280" s="69"/>
      <c r="I280" s="107"/>
      <c r="J280" s="107"/>
      <c r="K280" s="69"/>
      <c r="L280" s="107"/>
      <c r="M280" s="69"/>
      <c r="N280" s="149"/>
      <c r="O280" s="150"/>
    </row>
    <row r="281" spans="1:16" x14ac:dyDescent="0.25">
      <c r="A281" s="77"/>
      <c r="B281" s="92"/>
      <c r="C281" s="92"/>
      <c r="D281" s="92"/>
      <c r="E281" s="92"/>
      <c r="F281" s="107"/>
      <c r="G281" s="107"/>
      <c r="H281" s="69"/>
      <c r="I281" s="116"/>
      <c r="J281" s="116"/>
      <c r="K281" s="69"/>
      <c r="L281" s="116"/>
      <c r="M281" s="116"/>
      <c r="N281" s="69"/>
      <c r="O281" s="69"/>
    </row>
    <row r="282" spans="1:16" x14ac:dyDescent="0.25">
      <c r="A282" s="119"/>
      <c r="B282" s="120"/>
      <c r="C282" s="120"/>
      <c r="D282" s="120"/>
      <c r="E282" s="120"/>
      <c r="F282" s="120"/>
      <c r="G282" s="120"/>
      <c r="H282" s="120"/>
      <c r="I282" s="120"/>
      <c r="J282" s="120"/>
      <c r="K282" s="121" t="s">
        <v>80</v>
      </c>
      <c r="L282" s="122"/>
      <c r="M282" s="122"/>
      <c r="N282" s="122">
        <f>O282</f>
        <v>0</v>
      </c>
      <c r="O282" s="122">
        <f>SUM(O280:O281)</f>
        <v>0</v>
      </c>
    </row>
    <row r="283" spans="1:16" ht="30" x14ac:dyDescent="0.25">
      <c r="A283" s="469" t="s">
        <v>6642</v>
      </c>
      <c r="B283" s="470"/>
      <c r="C283" s="470"/>
      <c r="D283" s="470"/>
      <c r="E283" s="470"/>
      <c r="F283" s="470"/>
      <c r="G283" s="470"/>
      <c r="H283" s="470"/>
      <c r="I283" s="470"/>
      <c r="J283" s="470"/>
      <c r="K283" s="471"/>
      <c r="L283" s="84" t="s">
        <v>26</v>
      </c>
      <c r="M283" s="84" t="s">
        <v>27</v>
      </c>
      <c r="N283" s="84" t="s">
        <v>28</v>
      </c>
      <c r="O283" s="85" t="s">
        <v>29</v>
      </c>
    </row>
    <row r="284" spans="1:16" ht="30" x14ac:dyDescent="0.25">
      <c r="A284" s="84" t="s">
        <v>6697</v>
      </c>
      <c r="B284" s="84" t="s">
        <v>30</v>
      </c>
      <c r="C284" s="84" t="s">
        <v>1337</v>
      </c>
      <c r="D284" s="86" t="s">
        <v>1356</v>
      </c>
      <c r="E284" s="87" t="s">
        <v>6642</v>
      </c>
      <c r="F284" s="87"/>
      <c r="G284" s="87"/>
      <c r="H284" s="87"/>
      <c r="I284" s="87"/>
      <c r="J284" s="87"/>
      <c r="K284" s="88"/>
      <c r="L284" s="89">
        <f>TRUNC(L298+L304+L308+L313,2)</f>
        <v>12.01</v>
      </c>
      <c r="M284" s="89">
        <f>TRUNC(M298+M304+M308+M313,2)</f>
        <v>8.6</v>
      </c>
      <c r="N284" s="89">
        <f>TRUNC(N298+N304+N308+N313,2)</f>
        <v>0</v>
      </c>
      <c r="O284" s="89">
        <f>TRUNC(O298+O304+O308+O313,2)</f>
        <v>20.61</v>
      </c>
      <c r="P284" s="87" t="s">
        <v>6720</v>
      </c>
    </row>
    <row r="285" spans="1:16" ht="45" x14ac:dyDescent="0.25">
      <c r="A285" s="90" t="s">
        <v>31</v>
      </c>
      <c r="B285" s="91" t="s">
        <v>1</v>
      </c>
      <c r="C285" s="91" t="s">
        <v>32</v>
      </c>
      <c r="D285" s="91" t="s">
        <v>2</v>
      </c>
      <c r="E285" s="91" t="s">
        <v>33</v>
      </c>
      <c r="F285" s="91" t="s">
        <v>34</v>
      </c>
      <c r="G285" s="91" t="s">
        <v>35</v>
      </c>
      <c r="H285" s="91" t="s">
        <v>36</v>
      </c>
      <c r="I285" s="91" t="s">
        <v>37</v>
      </c>
      <c r="J285" s="91" t="s">
        <v>38</v>
      </c>
      <c r="K285" s="91"/>
      <c r="L285" s="91" t="s">
        <v>13</v>
      </c>
      <c r="M285" s="91" t="s">
        <v>39</v>
      </c>
      <c r="N285" s="91" t="s">
        <v>11</v>
      </c>
      <c r="O285" s="91" t="s">
        <v>40</v>
      </c>
    </row>
    <row r="286" spans="1:16" x14ac:dyDescent="0.25">
      <c r="A286" s="77"/>
      <c r="B286" s="113"/>
      <c r="C286" s="113"/>
      <c r="D286" s="113"/>
      <c r="E286" s="116"/>
      <c r="F286" s="117"/>
      <c r="G286" s="116"/>
      <c r="H286" s="69"/>
      <c r="I286" s="69"/>
      <c r="J286" s="69"/>
      <c r="K286" s="69"/>
      <c r="L286" s="118"/>
      <c r="M286" s="118"/>
      <c r="N286" s="118"/>
      <c r="O286" s="69"/>
    </row>
    <row r="287" spans="1:16" x14ac:dyDescent="0.25">
      <c r="A287" s="119"/>
      <c r="B287" s="120"/>
      <c r="C287" s="120"/>
      <c r="D287" s="120"/>
      <c r="E287" s="120"/>
      <c r="F287" s="120"/>
      <c r="G287" s="120"/>
      <c r="H287" s="120"/>
      <c r="I287" s="120"/>
      <c r="J287" s="120"/>
      <c r="K287" s="121" t="s">
        <v>43</v>
      </c>
      <c r="L287" s="122">
        <f>SUM(L286:L286)</f>
        <v>0</v>
      </c>
      <c r="M287" s="122">
        <f>SUM(M286:M286)</f>
        <v>0</v>
      </c>
      <c r="N287" s="122">
        <f>SUM(N286:N286)</f>
        <v>0</v>
      </c>
      <c r="O287" s="122">
        <f>SUM(O286:O286)</f>
        <v>0</v>
      </c>
    </row>
    <row r="288" spans="1:16" ht="30" x14ac:dyDescent="0.25">
      <c r="A288" s="90" t="s">
        <v>44</v>
      </c>
      <c r="B288" s="91" t="s">
        <v>1</v>
      </c>
      <c r="C288" s="91" t="s">
        <v>32</v>
      </c>
      <c r="D288" s="91" t="s">
        <v>2</v>
      </c>
      <c r="E288" s="91" t="s">
        <v>45</v>
      </c>
      <c r="F288" s="91" t="s">
        <v>46</v>
      </c>
      <c r="G288" s="91" t="s">
        <v>47</v>
      </c>
      <c r="H288" s="91" t="s">
        <v>48</v>
      </c>
      <c r="I288" s="91"/>
      <c r="J288" s="91"/>
      <c r="K288" s="91"/>
      <c r="L288" s="91" t="s">
        <v>13</v>
      </c>
      <c r="M288" s="91" t="s">
        <v>39</v>
      </c>
      <c r="N288" s="91" t="s">
        <v>11</v>
      </c>
      <c r="O288" s="91" t="s">
        <v>40</v>
      </c>
    </row>
    <row r="289" spans="1:15" x14ac:dyDescent="0.25">
      <c r="A289" s="77" t="str">
        <f>IF(D289="","",VLOOKUP(D289,'CUSTOS DER - MÃO DE OBRA'!A:D,2,0))</f>
        <v>Servente</v>
      </c>
      <c r="B289" s="113" t="s">
        <v>41</v>
      </c>
      <c r="C289" s="113" t="s">
        <v>6652</v>
      </c>
      <c r="D289" s="113">
        <v>200130</v>
      </c>
      <c r="E289" s="69">
        <f>VLOOKUP(D289,'CUSTOS DER - MÃO DE OBRA'!A:D,3,0)</f>
        <v>1.48</v>
      </c>
      <c r="F289" s="123"/>
      <c r="G289" s="124">
        <f>VLOOKUP(D289,'CUSTOS DER - MÃO DE OBRA'!A:D,4,0)</f>
        <v>26.35</v>
      </c>
      <c r="H289" s="116">
        <v>0.13600000000000001</v>
      </c>
      <c r="I289" s="116"/>
      <c r="J289" s="116"/>
      <c r="K289" s="113"/>
      <c r="L289" s="113"/>
      <c r="M289" s="125">
        <f>IF(D289="","",TRUNC(H289*G289,2))</f>
        <v>3.58</v>
      </c>
      <c r="N289" s="113"/>
      <c r="O289" s="69">
        <f>N289+M289+L289</f>
        <v>3.58</v>
      </c>
    </row>
    <row r="290" spans="1:15" x14ac:dyDescent="0.25">
      <c r="A290" s="77" t="str">
        <f>VLOOKUP(D290,'CUSTOS DNIT - MÃO DE OBRA'!A:G,2,0)</f>
        <v>Bombeiro hidráulico</v>
      </c>
      <c r="B290" s="113" t="s">
        <v>24</v>
      </c>
      <c r="C290" s="113" t="s">
        <v>6654</v>
      </c>
      <c r="D290" s="113" t="s">
        <v>6655</v>
      </c>
      <c r="E290" s="116">
        <v>0</v>
      </c>
      <c r="F290" s="123">
        <f>VLOOKUP(D290,'CUSTOS DNIT - MÃO DE OBRA'!A:G,5,0)</f>
        <v>1.8205610000000001</v>
      </c>
      <c r="G290" s="124">
        <f>VLOOKUP(D290,'CUSTOS DNIT - MÃO DE OBRA'!A:G,6,0)</f>
        <v>36.933199999999999</v>
      </c>
      <c r="H290" s="69">
        <v>0.13600000000000001</v>
      </c>
      <c r="I290" s="69"/>
      <c r="J290" s="69"/>
      <c r="K290" s="69"/>
      <c r="L290" s="113"/>
      <c r="M290" s="125">
        <f>IF(D290="","",TRUNC(H290*G290,2))</f>
        <v>5.0199999999999996</v>
      </c>
      <c r="N290" s="113"/>
      <c r="O290" s="69">
        <f>N290+M290+L290</f>
        <v>5.0199999999999996</v>
      </c>
    </row>
    <row r="291" spans="1:15" x14ac:dyDescent="0.25">
      <c r="A291" s="127"/>
      <c r="B291" s="128"/>
      <c r="C291" s="128"/>
      <c r="D291" s="128"/>
      <c r="E291" s="128"/>
      <c r="F291" s="128"/>
      <c r="G291" s="128"/>
      <c r="H291" s="128"/>
      <c r="I291" s="128"/>
      <c r="J291" s="128"/>
      <c r="K291" s="121" t="s">
        <v>50</v>
      </c>
      <c r="L291" s="122">
        <f>SUM(L289:L290)</f>
        <v>0</v>
      </c>
      <c r="M291" s="122">
        <f>SUM(M289:M290)</f>
        <v>8.6</v>
      </c>
      <c r="N291" s="122">
        <f>SUM(N289:N290)</f>
        <v>0</v>
      </c>
      <c r="O291" s="122">
        <f>SUM(O289:O290)</f>
        <v>8.6</v>
      </c>
    </row>
    <row r="292" spans="1:15" x14ac:dyDescent="0.25">
      <c r="A292" s="90" t="s">
        <v>51</v>
      </c>
      <c r="B292" s="91" t="s">
        <v>1</v>
      </c>
      <c r="C292" s="91" t="s">
        <v>32</v>
      </c>
      <c r="D292" s="91" t="s">
        <v>2</v>
      </c>
      <c r="E292" s="91" t="s">
        <v>52</v>
      </c>
      <c r="F292" s="91" t="s">
        <v>53</v>
      </c>
      <c r="G292" s="91" t="s">
        <v>54</v>
      </c>
      <c r="H292" s="91" t="s">
        <v>55</v>
      </c>
      <c r="I292" s="91"/>
      <c r="J292" s="91"/>
      <c r="K292" s="91"/>
      <c r="L292" s="91"/>
      <c r="M292" s="91"/>
      <c r="N292" s="91"/>
      <c r="O292" s="91" t="s">
        <v>56</v>
      </c>
    </row>
    <row r="293" spans="1:15" x14ac:dyDescent="0.25">
      <c r="A293" s="77"/>
      <c r="B293" s="113"/>
      <c r="C293" s="113"/>
      <c r="D293" s="113"/>
      <c r="E293" s="123"/>
      <c r="F293" s="117"/>
      <c r="G293" s="116"/>
      <c r="H293" s="69"/>
      <c r="I293" s="69"/>
      <c r="J293" s="69"/>
      <c r="K293" s="69"/>
      <c r="L293" s="113"/>
      <c r="M293" s="118">
        <f>TRUNC(E293*O291,2)</f>
        <v>0</v>
      </c>
      <c r="N293" s="113"/>
      <c r="O293" s="69">
        <f>L293+M293</f>
        <v>0</v>
      </c>
    </row>
    <row r="294" spans="1:15" x14ac:dyDescent="0.25">
      <c r="A294" s="77"/>
      <c r="B294" s="113"/>
      <c r="C294" s="113"/>
      <c r="D294" s="113"/>
      <c r="E294" s="116"/>
      <c r="F294" s="117"/>
      <c r="G294" s="116"/>
      <c r="H294" s="69"/>
      <c r="I294" s="69"/>
      <c r="J294" s="69"/>
      <c r="K294" s="69"/>
      <c r="L294" s="113"/>
      <c r="M294" s="113"/>
      <c r="N294" s="113"/>
      <c r="O294" s="69">
        <f>L294+M294</f>
        <v>0</v>
      </c>
    </row>
    <row r="295" spans="1:15" x14ac:dyDescent="0.25">
      <c r="A295" s="127"/>
      <c r="B295" s="128"/>
      <c r="C295" s="128"/>
      <c r="D295" s="128"/>
      <c r="E295" s="128"/>
      <c r="F295" s="128"/>
      <c r="G295" s="128"/>
      <c r="H295" s="128"/>
      <c r="I295" s="128"/>
      <c r="J295" s="128"/>
      <c r="K295" s="121" t="s">
        <v>57</v>
      </c>
      <c r="L295" s="122">
        <f>SUM(L293:L294)</f>
        <v>0</v>
      </c>
      <c r="M295" s="122">
        <f>SUM(M293:M294)</f>
        <v>0</v>
      </c>
      <c r="N295" s="122">
        <f>SUM(N293:N294)</f>
        <v>0</v>
      </c>
      <c r="O295" s="122">
        <f>SUM(O293:O294)</f>
        <v>0</v>
      </c>
    </row>
    <row r="296" spans="1:15" ht="30" x14ac:dyDescent="0.25">
      <c r="A296" s="127" t="s">
        <v>58</v>
      </c>
      <c r="B296" s="129"/>
      <c r="C296" s="129"/>
      <c r="D296" s="129"/>
      <c r="E296" s="129"/>
      <c r="F296" s="129"/>
      <c r="G296" s="129"/>
      <c r="H296" s="129"/>
      <c r="I296" s="129"/>
      <c r="J296" s="129"/>
      <c r="K296" s="129"/>
      <c r="L296" s="122">
        <f>L287+L291+L295</f>
        <v>0</v>
      </c>
      <c r="M296" s="122">
        <f>M287+M291+M295</f>
        <v>8.6</v>
      </c>
      <c r="N296" s="122">
        <f>N287+N291+N295</f>
        <v>0</v>
      </c>
      <c r="O296" s="122">
        <f>O287+O291+O295</f>
        <v>8.6</v>
      </c>
    </row>
    <row r="297" spans="1:15" x14ac:dyDescent="0.25">
      <c r="A297" s="127" t="s">
        <v>59</v>
      </c>
      <c r="B297" s="129"/>
      <c r="C297" s="129"/>
      <c r="D297" s="129"/>
      <c r="E297" s="129"/>
      <c r="F297" s="129"/>
      <c r="G297" s="129"/>
      <c r="H297" s="129"/>
      <c r="I297" s="129"/>
      <c r="J297" s="129"/>
      <c r="K297" s="129"/>
      <c r="L297" s="129"/>
      <c r="M297" s="129"/>
      <c r="N297" s="129"/>
      <c r="O297" s="130">
        <v>1</v>
      </c>
    </row>
    <row r="298" spans="1:15" ht="30" x14ac:dyDescent="0.25">
      <c r="A298" s="127" t="s">
        <v>60</v>
      </c>
      <c r="B298" s="120"/>
      <c r="C298" s="120"/>
      <c r="D298" s="120"/>
      <c r="E298" s="120"/>
      <c r="F298" s="120"/>
      <c r="G298" s="120"/>
      <c r="H298" s="120"/>
      <c r="I298" s="120"/>
      <c r="J298" s="120"/>
      <c r="K298" s="120"/>
      <c r="L298" s="122">
        <f>L296/O297</f>
        <v>0</v>
      </c>
      <c r="M298" s="122">
        <f>M296/O297</f>
        <v>8.6</v>
      </c>
      <c r="N298" s="122">
        <f>N296/O297</f>
        <v>0</v>
      </c>
      <c r="O298" s="122">
        <f>TRUNC(SUM(L298:N298),2)</f>
        <v>8.6</v>
      </c>
    </row>
    <row r="299" spans="1:15" ht="45" x14ac:dyDescent="0.25">
      <c r="A299" s="90" t="s">
        <v>61</v>
      </c>
      <c r="B299" s="91" t="s">
        <v>1</v>
      </c>
      <c r="C299" s="91" t="s">
        <v>32</v>
      </c>
      <c r="D299" s="91" t="s">
        <v>2</v>
      </c>
      <c r="E299" s="91" t="s">
        <v>62</v>
      </c>
      <c r="F299" s="91" t="s">
        <v>63</v>
      </c>
      <c r="G299" s="91"/>
      <c r="H299" s="91"/>
      <c r="I299" s="91"/>
      <c r="J299" s="91"/>
      <c r="K299" s="91" t="s">
        <v>48</v>
      </c>
      <c r="L299" s="91" t="s">
        <v>13</v>
      </c>
      <c r="M299" s="91" t="s">
        <v>39</v>
      </c>
      <c r="N299" s="91" t="s">
        <v>11</v>
      </c>
      <c r="O299" s="91" t="s">
        <v>6</v>
      </c>
    </row>
    <row r="300" spans="1:15" ht="45" x14ac:dyDescent="0.25">
      <c r="A300" s="77" t="str">
        <f>VLOOKUP(D300,'CUSTOS SINAPI - MATERIAIS'!A:D,2,0)</f>
        <v xml:space="preserve">ADAPTADOR PVC SOLDAVEL, COM FLANGE E ANEL DE VEDACAO, 25 MM X 3/4", PARA CAIXA D'AGUA                                                                                                                                                                                                                                                                                                                                                                                                                     </v>
      </c>
      <c r="B300" s="113" t="s">
        <v>1356</v>
      </c>
      <c r="C300" s="113" t="s">
        <v>64</v>
      </c>
      <c r="D300" s="113">
        <v>96</v>
      </c>
      <c r="E300" s="131" t="str">
        <f>VLOOKUP(D300,'CUSTOS SINAPI - MATERIAIS'!A:D,3,0)</f>
        <v xml:space="preserve">UN    </v>
      </c>
      <c r="F300" s="107" t="str">
        <f>VLOOKUP(D300,'CUSTOS SINAPI - MATERIAIS'!A:D,4,0)</f>
        <v>10,03</v>
      </c>
      <c r="G300" s="107"/>
      <c r="H300" s="93"/>
      <c r="I300" s="93"/>
      <c r="J300" s="93"/>
      <c r="K300" s="116" t="s">
        <v>6657</v>
      </c>
      <c r="L300" s="69">
        <f>IF(D300="","",TRUNC(F300*K300,2))</f>
        <v>10.029999999999999</v>
      </c>
      <c r="M300" s="116"/>
      <c r="N300" s="116"/>
      <c r="O300" s="69">
        <f>N300+M300+L300</f>
        <v>10.029999999999999</v>
      </c>
    </row>
    <row r="301" spans="1:15" ht="30" x14ac:dyDescent="0.25">
      <c r="A301" s="77" t="str">
        <f>VLOOKUP(D301,'CUSTOS SINAPI - MATERIAIS'!A:D,2,0)</f>
        <v xml:space="preserve">ADESIVO PLASTICO PARA PVC, FRASCO COM 175 GR                                                                                                                                                                                                                                                                                                                                                                                                                                                              </v>
      </c>
      <c r="B301" s="113" t="s">
        <v>1356</v>
      </c>
      <c r="C301" s="113" t="s">
        <v>64</v>
      </c>
      <c r="D301" s="113">
        <v>20080</v>
      </c>
      <c r="E301" s="131" t="str">
        <f>VLOOKUP(D301,'CUSTOS SINAPI - MATERIAIS'!A:D,3,0)</f>
        <v xml:space="preserve">UN    </v>
      </c>
      <c r="F301" s="107" t="str">
        <f>VLOOKUP(D301,'CUSTOS SINAPI - MATERIAIS'!A:D,4,0)</f>
        <v>23,38</v>
      </c>
      <c r="G301" s="107"/>
      <c r="H301" s="93"/>
      <c r="I301" s="93"/>
      <c r="J301" s="93"/>
      <c r="K301" s="116" t="s">
        <v>6667</v>
      </c>
      <c r="L301" s="69">
        <f>IF(D301="","",TRUNC(F301*K301,2))</f>
        <v>1.07</v>
      </c>
      <c r="M301" s="116"/>
      <c r="N301" s="116"/>
      <c r="O301" s="69">
        <f t="shared" ref="O301:O303" si="6">N301+M301+L301</f>
        <v>1.07</v>
      </c>
    </row>
    <row r="302" spans="1:15" ht="45" x14ac:dyDescent="0.25">
      <c r="A302" s="77" t="str">
        <f>VLOOKUP(D302,'CUSTOS SINAPI - MATERIAIS'!A:D,2,0)</f>
        <v xml:space="preserve">SOLUCAO PREPARADORA / LIMPADORA PARA PVC, FRASCO COM 1000 CM3                                                                                                                                                                                                                                                                                                                                                                                                                                             </v>
      </c>
      <c r="B302" s="113" t="s">
        <v>1356</v>
      </c>
      <c r="C302" s="113" t="s">
        <v>64</v>
      </c>
      <c r="D302" s="113">
        <v>20083</v>
      </c>
      <c r="E302" s="131" t="str">
        <f>VLOOKUP(D302,'CUSTOS SINAPI - MATERIAIS'!A:D,3,0)</f>
        <v xml:space="preserve">UN    </v>
      </c>
      <c r="F302" s="107" t="str">
        <f>VLOOKUP(D302,'CUSTOS SINAPI - MATERIAIS'!A:D,4,0)</f>
        <v>81,16</v>
      </c>
      <c r="G302" s="107"/>
      <c r="H302" s="93"/>
      <c r="I302" s="93"/>
      <c r="J302" s="93"/>
      <c r="K302" s="116" t="s">
        <v>6668</v>
      </c>
      <c r="L302" s="69">
        <f>IF(D302="","",TRUNC(F302*K302,2))</f>
        <v>0.89</v>
      </c>
      <c r="M302" s="116"/>
      <c r="N302" s="116"/>
      <c r="O302" s="69">
        <f t="shared" si="6"/>
        <v>0.89</v>
      </c>
    </row>
    <row r="303" spans="1:15" x14ac:dyDescent="0.25">
      <c r="A303" s="77" t="str">
        <f>VLOOKUP(D303,'CUSTOS SINAPI - MATERIAIS'!A:D,2,0)</f>
        <v xml:space="preserve">LIXA D'AGUA EM FOLHA, GRAO 100                                                                                                                                                                                                                                                                                                                                                                                                                                                                            </v>
      </c>
      <c r="B303" s="113" t="s">
        <v>1356</v>
      </c>
      <c r="C303" s="113" t="s">
        <v>64</v>
      </c>
      <c r="D303" s="113">
        <v>38383</v>
      </c>
      <c r="E303" s="131" t="str">
        <f>VLOOKUP(D303,'CUSTOS SINAPI - MATERIAIS'!A:D,3,0)</f>
        <v xml:space="preserve">UN    </v>
      </c>
      <c r="F303" s="107" t="str">
        <f>VLOOKUP(D303,'CUSTOS SINAPI - MATERIAIS'!A:D,4,0)</f>
        <v>2,01</v>
      </c>
      <c r="G303" s="107"/>
      <c r="H303" s="93"/>
      <c r="I303" s="93"/>
      <c r="J303" s="93"/>
      <c r="K303" s="116" t="s">
        <v>6662</v>
      </c>
      <c r="L303" s="69">
        <f>IF(D303="","",TRUNC(F303*K303,2))</f>
        <v>0.02</v>
      </c>
      <c r="M303" s="116"/>
      <c r="N303" s="116"/>
      <c r="O303" s="69">
        <f t="shared" si="6"/>
        <v>0.02</v>
      </c>
    </row>
    <row r="304" spans="1:15" x14ac:dyDescent="0.25">
      <c r="A304" s="119"/>
      <c r="B304" s="120"/>
      <c r="C304" s="120"/>
      <c r="D304" s="120"/>
      <c r="E304" s="120"/>
      <c r="F304" s="120"/>
      <c r="G304" s="120"/>
      <c r="H304" s="120"/>
      <c r="I304" s="120"/>
      <c r="J304" s="120"/>
      <c r="K304" s="121" t="s">
        <v>65</v>
      </c>
      <c r="L304" s="122">
        <f>SUM(L300:L303)</f>
        <v>12.01</v>
      </c>
      <c r="M304" s="122">
        <f>SUM(M300:M303)</f>
        <v>0</v>
      </c>
      <c r="N304" s="122">
        <f>SUM(N300:N303)</f>
        <v>0</v>
      </c>
      <c r="O304" s="122">
        <f>TRUNC(SUM(L304:N304),2)</f>
        <v>12.01</v>
      </c>
    </row>
    <row r="305" spans="1:16" ht="75" x14ac:dyDescent="0.25">
      <c r="A305" s="90" t="s">
        <v>66</v>
      </c>
      <c r="B305" s="91" t="s">
        <v>1</v>
      </c>
      <c r="C305" s="91" t="s">
        <v>32</v>
      </c>
      <c r="D305" s="91" t="s">
        <v>2</v>
      </c>
      <c r="E305" s="91" t="s">
        <v>62</v>
      </c>
      <c r="F305" s="91" t="s">
        <v>63</v>
      </c>
      <c r="G305" s="91" t="s">
        <v>67</v>
      </c>
      <c r="H305" s="91" t="s">
        <v>68</v>
      </c>
      <c r="I305" s="91"/>
      <c r="J305" s="91"/>
      <c r="K305" s="91" t="s">
        <v>48</v>
      </c>
      <c r="L305" s="91" t="s">
        <v>13</v>
      </c>
      <c r="M305" s="91" t="s">
        <v>39</v>
      </c>
      <c r="N305" s="91" t="s">
        <v>11</v>
      </c>
      <c r="O305" s="91" t="s">
        <v>6</v>
      </c>
    </row>
    <row r="306" spans="1:16" x14ac:dyDescent="0.25">
      <c r="B306" s="92"/>
      <c r="C306" s="113"/>
      <c r="E306" s="92"/>
      <c r="F306" s="92"/>
      <c r="G306" s="92"/>
      <c r="H306" s="92"/>
      <c r="I306" s="116"/>
      <c r="J306" s="116"/>
      <c r="K306" s="116"/>
      <c r="L306" s="69" t="str">
        <f>IF(D306="","",TRUNC(F306*K306,2))</f>
        <v/>
      </c>
      <c r="M306" s="69" t="str">
        <f>IF(D306="","",TRUNC(G306*K306,2))</f>
        <v/>
      </c>
      <c r="N306" s="69" t="str">
        <f>IF(D306="","",TRUNC(H306*K306,2))</f>
        <v/>
      </c>
      <c r="O306" s="69" t="str">
        <f>IF(D306="","",L306+M306+N306)</f>
        <v/>
      </c>
    </row>
    <row r="307" spans="1:16" x14ac:dyDescent="0.25">
      <c r="A307" s="77"/>
      <c r="B307" s="92"/>
      <c r="C307" s="92"/>
      <c r="D307" s="92"/>
      <c r="E307" s="92"/>
      <c r="F307" s="107"/>
      <c r="G307" s="107"/>
      <c r="H307" s="116"/>
      <c r="I307" s="116"/>
      <c r="J307" s="116"/>
      <c r="K307" s="116"/>
      <c r="L307" s="116"/>
      <c r="M307" s="116"/>
      <c r="N307" s="116"/>
      <c r="O307" s="69"/>
    </row>
    <row r="308" spans="1:16" x14ac:dyDescent="0.25">
      <c r="A308" s="119"/>
      <c r="B308" s="120"/>
      <c r="C308" s="120"/>
      <c r="D308" s="120"/>
      <c r="E308" s="120"/>
      <c r="F308" s="120"/>
      <c r="G308" s="120"/>
      <c r="H308" s="120"/>
      <c r="I308" s="120"/>
      <c r="J308" s="120"/>
      <c r="K308" s="121" t="s">
        <v>70</v>
      </c>
      <c r="L308" s="122">
        <f>SUM(L306:L307)</f>
        <v>0</v>
      </c>
      <c r="M308" s="122">
        <f>SUM(M306:M307)</f>
        <v>0</v>
      </c>
      <c r="N308" s="122">
        <f>SUM(N306:N307)</f>
        <v>0</v>
      </c>
      <c r="O308" s="122">
        <f>TRUNC(SUM(L308:N308),2)</f>
        <v>0</v>
      </c>
    </row>
    <row r="309" spans="1:16" ht="30" x14ac:dyDescent="0.25">
      <c r="A309" s="90" t="s">
        <v>71</v>
      </c>
      <c r="B309" s="91" t="s">
        <v>1</v>
      </c>
      <c r="C309" s="91" t="s">
        <v>32</v>
      </c>
      <c r="D309" s="91" t="s">
        <v>2</v>
      </c>
      <c r="E309" s="91" t="s">
        <v>62</v>
      </c>
      <c r="F309" s="91" t="s">
        <v>72</v>
      </c>
      <c r="G309" s="91" t="s">
        <v>73</v>
      </c>
      <c r="H309" s="91"/>
      <c r="I309" s="91" t="s">
        <v>74</v>
      </c>
      <c r="J309" s="91"/>
      <c r="K309" s="91"/>
      <c r="L309" s="91" t="s">
        <v>75</v>
      </c>
      <c r="M309" s="91" t="s">
        <v>56</v>
      </c>
      <c r="N309" s="91" t="s">
        <v>48</v>
      </c>
      <c r="O309" s="91" t="s">
        <v>6</v>
      </c>
    </row>
    <row r="310" spans="1:16" x14ac:dyDescent="0.25">
      <c r="A310" s="90"/>
      <c r="B310" s="91"/>
      <c r="C310" s="91"/>
      <c r="D310" s="91"/>
      <c r="E310" s="91"/>
      <c r="F310" s="91"/>
      <c r="G310" s="91" t="s">
        <v>76</v>
      </c>
      <c r="H310" s="91" t="s">
        <v>77</v>
      </c>
      <c r="I310" s="91" t="s">
        <v>76</v>
      </c>
      <c r="J310" s="91"/>
      <c r="K310" s="91" t="s">
        <v>77</v>
      </c>
      <c r="L310" s="91" t="s">
        <v>76</v>
      </c>
      <c r="M310" s="91"/>
      <c r="N310" s="91"/>
      <c r="O310" s="91"/>
    </row>
    <row r="311" spans="1:16" x14ac:dyDescent="0.25">
      <c r="A311" s="151"/>
      <c r="B311" s="152"/>
      <c r="C311" s="152"/>
      <c r="D311" s="152"/>
      <c r="E311" s="152"/>
      <c r="F311" s="92"/>
      <c r="G311" s="107"/>
      <c r="H311" s="69"/>
      <c r="I311" s="107"/>
      <c r="J311" s="107"/>
      <c r="K311" s="69"/>
      <c r="L311" s="107"/>
      <c r="M311" s="69"/>
      <c r="N311" s="149"/>
      <c r="O311" s="150"/>
    </row>
    <row r="312" spans="1:16" x14ac:dyDescent="0.25">
      <c r="A312" s="77"/>
      <c r="B312" s="92"/>
      <c r="C312" s="92"/>
      <c r="D312" s="92"/>
      <c r="E312" s="92"/>
      <c r="F312" s="107"/>
      <c r="G312" s="107"/>
      <c r="H312" s="69"/>
      <c r="I312" s="116"/>
      <c r="J312" s="116"/>
      <c r="K312" s="69"/>
      <c r="L312" s="116"/>
      <c r="M312" s="116"/>
      <c r="N312" s="69"/>
      <c r="O312" s="69"/>
    </row>
    <row r="313" spans="1:16" x14ac:dyDescent="0.25">
      <c r="A313" s="119"/>
      <c r="B313" s="120"/>
      <c r="C313" s="120"/>
      <c r="D313" s="120"/>
      <c r="E313" s="120"/>
      <c r="F313" s="120"/>
      <c r="G313" s="120"/>
      <c r="H313" s="120"/>
      <c r="I313" s="120"/>
      <c r="J313" s="120"/>
      <c r="K313" s="121" t="s">
        <v>80</v>
      </c>
      <c r="L313" s="122"/>
      <c r="M313" s="122"/>
      <c r="N313" s="122">
        <f>O313</f>
        <v>0</v>
      </c>
      <c r="O313" s="122">
        <f>SUM(O311:O312)</f>
        <v>0</v>
      </c>
    </row>
    <row r="314" spans="1:16" ht="30" x14ac:dyDescent="0.25">
      <c r="A314" s="469" t="s">
        <v>6643</v>
      </c>
      <c r="B314" s="470"/>
      <c r="C314" s="470"/>
      <c r="D314" s="470"/>
      <c r="E314" s="470"/>
      <c r="F314" s="470"/>
      <c r="G314" s="470"/>
      <c r="H314" s="470"/>
      <c r="I314" s="470"/>
      <c r="J314" s="470"/>
      <c r="K314" s="471"/>
      <c r="L314" s="84" t="s">
        <v>26</v>
      </c>
      <c r="M314" s="84" t="s">
        <v>27</v>
      </c>
      <c r="N314" s="84" t="s">
        <v>28</v>
      </c>
      <c r="O314" s="85" t="s">
        <v>29</v>
      </c>
    </row>
    <row r="315" spans="1:16" ht="30" x14ac:dyDescent="0.25">
      <c r="A315" s="84" t="s">
        <v>6698</v>
      </c>
      <c r="B315" s="84" t="s">
        <v>30</v>
      </c>
      <c r="C315" s="84" t="s">
        <v>1337</v>
      </c>
      <c r="D315" s="86" t="s">
        <v>1356</v>
      </c>
      <c r="E315" s="87" t="s">
        <v>6643</v>
      </c>
      <c r="F315" s="87"/>
      <c r="G315" s="87"/>
      <c r="H315" s="87"/>
      <c r="I315" s="87"/>
      <c r="J315" s="87"/>
      <c r="K315" s="88"/>
      <c r="L315" s="89">
        <f>TRUNC(L329+L335+L339+L344,2)</f>
        <v>17.059999999999999</v>
      </c>
      <c r="M315" s="89">
        <f>TRUNC(M329+M335+M339+M344,2)</f>
        <v>8.6</v>
      </c>
      <c r="N315" s="89">
        <f>TRUNC(N329+N335+N339+N344,2)</f>
        <v>0</v>
      </c>
      <c r="O315" s="89">
        <f>TRUNC(O329+O335+O339+O344,2)</f>
        <v>25.66</v>
      </c>
      <c r="P315" s="87" t="s">
        <v>6719</v>
      </c>
    </row>
    <row r="316" spans="1:16" ht="45" x14ac:dyDescent="0.25">
      <c r="A316" s="90" t="s">
        <v>31</v>
      </c>
      <c r="B316" s="91" t="s">
        <v>1</v>
      </c>
      <c r="C316" s="91" t="s">
        <v>32</v>
      </c>
      <c r="D316" s="91" t="s">
        <v>2</v>
      </c>
      <c r="E316" s="91" t="s">
        <v>33</v>
      </c>
      <c r="F316" s="91" t="s">
        <v>34</v>
      </c>
      <c r="G316" s="91" t="s">
        <v>35</v>
      </c>
      <c r="H316" s="91" t="s">
        <v>36</v>
      </c>
      <c r="I316" s="91" t="s">
        <v>37</v>
      </c>
      <c r="J316" s="91" t="s">
        <v>38</v>
      </c>
      <c r="K316" s="91"/>
      <c r="L316" s="91" t="s">
        <v>13</v>
      </c>
      <c r="M316" s="91" t="s">
        <v>39</v>
      </c>
      <c r="N316" s="91" t="s">
        <v>11</v>
      </c>
      <c r="O316" s="91" t="s">
        <v>40</v>
      </c>
    </row>
    <row r="317" spans="1:16" x14ac:dyDescent="0.25">
      <c r="A317" s="77"/>
      <c r="B317" s="113"/>
      <c r="C317" s="113"/>
      <c r="D317" s="113"/>
      <c r="E317" s="116"/>
      <c r="F317" s="117"/>
      <c r="G317" s="116"/>
      <c r="H317" s="69"/>
      <c r="I317" s="69"/>
      <c r="J317" s="69"/>
      <c r="K317" s="69"/>
      <c r="L317" s="118"/>
      <c r="M317" s="118"/>
      <c r="N317" s="118"/>
      <c r="O317" s="69"/>
    </row>
    <row r="318" spans="1:16" x14ac:dyDescent="0.25">
      <c r="A318" s="119"/>
      <c r="B318" s="120"/>
      <c r="C318" s="120"/>
      <c r="D318" s="120"/>
      <c r="E318" s="120"/>
      <c r="F318" s="120"/>
      <c r="G318" s="120"/>
      <c r="H318" s="120"/>
      <c r="I318" s="120"/>
      <c r="J318" s="120"/>
      <c r="K318" s="121" t="s">
        <v>43</v>
      </c>
      <c r="L318" s="122">
        <f>SUM(L317:L317)</f>
        <v>0</v>
      </c>
      <c r="M318" s="122">
        <f>SUM(M317:M317)</f>
        <v>0</v>
      </c>
      <c r="N318" s="122">
        <f>SUM(N317:N317)</f>
        <v>0</v>
      </c>
      <c r="O318" s="122">
        <f>SUM(O317:O317)</f>
        <v>0</v>
      </c>
    </row>
    <row r="319" spans="1:16" ht="30" x14ac:dyDescent="0.25">
      <c r="A319" s="90" t="s">
        <v>44</v>
      </c>
      <c r="B319" s="91" t="s">
        <v>1</v>
      </c>
      <c r="C319" s="91" t="s">
        <v>32</v>
      </c>
      <c r="D319" s="91" t="s">
        <v>2</v>
      </c>
      <c r="E319" s="91" t="s">
        <v>45</v>
      </c>
      <c r="F319" s="91" t="s">
        <v>46</v>
      </c>
      <c r="G319" s="91" t="s">
        <v>47</v>
      </c>
      <c r="H319" s="91" t="s">
        <v>48</v>
      </c>
      <c r="I319" s="91"/>
      <c r="J319" s="91"/>
      <c r="K319" s="91"/>
      <c r="L319" s="91" t="s">
        <v>13</v>
      </c>
      <c r="M319" s="91" t="s">
        <v>39</v>
      </c>
      <c r="N319" s="91" t="s">
        <v>11</v>
      </c>
      <c r="O319" s="91" t="s">
        <v>40</v>
      </c>
    </row>
    <row r="320" spans="1:16" x14ac:dyDescent="0.25">
      <c r="A320" s="77" t="str">
        <f>IF(D320="","",VLOOKUP(D320,'CUSTOS DER - MÃO DE OBRA'!A:D,2,0))</f>
        <v>Servente</v>
      </c>
      <c r="B320" s="113" t="s">
        <v>41</v>
      </c>
      <c r="C320" s="113" t="s">
        <v>6652</v>
      </c>
      <c r="D320" s="113">
        <v>200130</v>
      </c>
      <c r="E320" s="69">
        <f>VLOOKUP(D320,'CUSTOS DER - MÃO DE OBRA'!A:D,3,0)</f>
        <v>1.48</v>
      </c>
      <c r="F320" s="123"/>
      <c r="G320" s="124">
        <f>VLOOKUP(D320,'CUSTOS DER - MÃO DE OBRA'!A:D,4,0)</f>
        <v>26.35</v>
      </c>
      <c r="H320" s="116">
        <v>0.13600000000000001</v>
      </c>
      <c r="I320" s="116"/>
      <c r="J320" s="116"/>
      <c r="K320" s="113"/>
      <c r="L320" s="113"/>
      <c r="M320" s="125">
        <f>IF(D320="","",TRUNC(H320*G320,2))</f>
        <v>3.58</v>
      </c>
      <c r="N320" s="113"/>
      <c r="O320" s="69">
        <f>N320+M320+L320</f>
        <v>3.58</v>
      </c>
    </row>
    <row r="321" spans="1:15" x14ac:dyDescent="0.25">
      <c r="A321" s="77" t="str">
        <f>VLOOKUP(D321,'CUSTOS DNIT - MÃO DE OBRA'!A:G,2,0)</f>
        <v>Bombeiro hidráulico</v>
      </c>
      <c r="B321" s="113" t="s">
        <v>24</v>
      </c>
      <c r="C321" s="113" t="s">
        <v>6654</v>
      </c>
      <c r="D321" s="113" t="s">
        <v>6655</v>
      </c>
      <c r="E321" s="116">
        <v>0</v>
      </c>
      <c r="F321" s="123">
        <f>VLOOKUP(D321,'CUSTOS DNIT - MÃO DE OBRA'!A:G,5,0)</f>
        <v>1.8205610000000001</v>
      </c>
      <c r="G321" s="124">
        <f>VLOOKUP(D321,'CUSTOS DNIT - MÃO DE OBRA'!A:G,6,0)</f>
        <v>36.933199999999999</v>
      </c>
      <c r="H321" s="69">
        <v>0.13600000000000001</v>
      </c>
      <c r="I321" s="69"/>
      <c r="J321" s="69"/>
      <c r="K321" s="69"/>
      <c r="L321" s="113"/>
      <c r="M321" s="125">
        <f>IF(D321="","",TRUNC(H321*G321,2))</f>
        <v>5.0199999999999996</v>
      </c>
      <c r="N321" s="113"/>
      <c r="O321" s="69">
        <f>N321+M321+L321</f>
        <v>5.0199999999999996</v>
      </c>
    </row>
    <row r="322" spans="1:15" x14ac:dyDescent="0.25">
      <c r="A322" s="127"/>
      <c r="B322" s="128"/>
      <c r="C322" s="128"/>
      <c r="D322" s="128"/>
      <c r="E322" s="128"/>
      <c r="F322" s="128"/>
      <c r="G322" s="128"/>
      <c r="H322" s="128"/>
      <c r="I322" s="128"/>
      <c r="J322" s="128"/>
      <c r="K322" s="121" t="s">
        <v>50</v>
      </c>
      <c r="L322" s="122">
        <f>SUM(L320:L321)</f>
        <v>0</v>
      </c>
      <c r="M322" s="122">
        <f>SUM(M320:M321)</f>
        <v>8.6</v>
      </c>
      <c r="N322" s="122">
        <f>SUM(N320:N321)</f>
        <v>0</v>
      </c>
      <c r="O322" s="122">
        <f>SUM(O320:O321)</f>
        <v>8.6</v>
      </c>
    </row>
    <row r="323" spans="1:15" x14ac:dyDescent="0.25">
      <c r="A323" s="90" t="s">
        <v>51</v>
      </c>
      <c r="B323" s="91" t="s">
        <v>1</v>
      </c>
      <c r="C323" s="91" t="s">
        <v>32</v>
      </c>
      <c r="D323" s="91" t="s">
        <v>2</v>
      </c>
      <c r="E323" s="91" t="s">
        <v>52</v>
      </c>
      <c r="F323" s="91" t="s">
        <v>53</v>
      </c>
      <c r="G323" s="91" t="s">
        <v>54</v>
      </c>
      <c r="H323" s="91" t="s">
        <v>55</v>
      </c>
      <c r="I323" s="91"/>
      <c r="J323" s="91"/>
      <c r="K323" s="91"/>
      <c r="L323" s="91"/>
      <c r="M323" s="91"/>
      <c r="N323" s="91"/>
      <c r="O323" s="91" t="s">
        <v>56</v>
      </c>
    </row>
    <row r="324" spans="1:15" x14ac:dyDescent="0.25">
      <c r="A324" s="77"/>
      <c r="B324" s="113"/>
      <c r="C324" s="113"/>
      <c r="D324" s="113"/>
      <c r="E324" s="123"/>
      <c r="F324" s="117"/>
      <c r="G324" s="116"/>
      <c r="H324" s="69"/>
      <c r="I324" s="69"/>
      <c r="J324" s="69"/>
      <c r="K324" s="69"/>
      <c r="L324" s="113"/>
      <c r="M324" s="118">
        <f>TRUNC(E324*O322,2)</f>
        <v>0</v>
      </c>
      <c r="N324" s="113"/>
      <c r="O324" s="69">
        <f>L324+M324</f>
        <v>0</v>
      </c>
    </row>
    <row r="325" spans="1:15" x14ac:dyDescent="0.25">
      <c r="A325" s="77"/>
      <c r="B325" s="113"/>
      <c r="C325" s="113"/>
      <c r="D325" s="113"/>
      <c r="E325" s="116"/>
      <c r="F325" s="117"/>
      <c r="G325" s="116"/>
      <c r="H325" s="69"/>
      <c r="I325" s="69"/>
      <c r="J325" s="69"/>
      <c r="K325" s="69"/>
      <c r="L325" s="113"/>
      <c r="M325" s="113"/>
      <c r="N325" s="113"/>
      <c r="O325" s="69">
        <f>L325+M325</f>
        <v>0</v>
      </c>
    </row>
    <row r="326" spans="1:15" x14ac:dyDescent="0.25">
      <c r="A326" s="127"/>
      <c r="B326" s="128"/>
      <c r="C326" s="128"/>
      <c r="D326" s="128"/>
      <c r="E326" s="128"/>
      <c r="F326" s="128"/>
      <c r="G326" s="128"/>
      <c r="H326" s="128"/>
      <c r="I326" s="128"/>
      <c r="J326" s="128"/>
      <c r="K326" s="121" t="s">
        <v>57</v>
      </c>
      <c r="L326" s="122">
        <f>SUM(L324:L325)</f>
        <v>0</v>
      </c>
      <c r="M326" s="122">
        <f>SUM(M324:M325)</f>
        <v>0</v>
      </c>
      <c r="N326" s="122">
        <f>SUM(N324:N325)</f>
        <v>0</v>
      </c>
      <c r="O326" s="122">
        <f>SUM(O324:O325)</f>
        <v>0</v>
      </c>
    </row>
    <row r="327" spans="1:15" ht="30" x14ac:dyDescent="0.25">
      <c r="A327" s="127" t="s">
        <v>58</v>
      </c>
      <c r="B327" s="129"/>
      <c r="C327" s="129"/>
      <c r="D327" s="129"/>
      <c r="E327" s="129"/>
      <c r="F327" s="129"/>
      <c r="G327" s="129"/>
      <c r="H327" s="129"/>
      <c r="I327" s="129"/>
      <c r="J327" s="129"/>
      <c r="K327" s="129"/>
      <c r="L327" s="122">
        <f>L318+L322+L326</f>
        <v>0</v>
      </c>
      <c r="M327" s="122">
        <f>M318+M322+M326</f>
        <v>8.6</v>
      </c>
      <c r="N327" s="122">
        <f>N318+N322+N326</f>
        <v>0</v>
      </c>
      <c r="O327" s="122">
        <f>O318+O322+O326</f>
        <v>8.6</v>
      </c>
    </row>
    <row r="328" spans="1:15" x14ac:dyDescent="0.25">
      <c r="A328" s="127" t="s">
        <v>59</v>
      </c>
      <c r="B328" s="129"/>
      <c r="C328" s="129"/>
      <c r="D328" s="129"/>
      <c r="E328" s="129"/>
      <c r="F328" s="129"/>
      <c r="G328" s="129"/>
      <c r="H328" s="129"/>
      <c r="I328" s="129"/>
      <c r="J328" s="129"/>
      <c r="K328" s="129"/>
      <c r="L328" s="129"/>
      <c r="M328" s="129"/>
      <c r="N328" s="129"/>
      <c r="O328" s="130">
        <v>1</v>
      </c>
    </row>
    <row r="329" spans="1:15" ht="30" x14ac:dyDescent="0.25">
      <c r="A329" s="127" t="s">
        <v>60</v>
      </c>
      <c r="B329" s="120"/>
      <c r="C329" s="120"/>
      <c r="D329" s="120"/>
      <c r="E329" s="120"/>
      <c r="F329" s="120"/>
      <c r="G329" s="120"/>
      <c r="H329" s="120"/>
      <c r="I329" s="120"/>
      <c r="J329" s="120"/>
      <c r="K329" s="120"/>
      <c r="L329" s="122">
        <f>L327/O328</f>
        <v>0</v>
      </c>
      <c r="M329" s="122">
        <f>M327/O328</f>
        <v>8.6</v>
      </c>
      <c r="N329" s="122">
        <f>N327/O328</f>
        <v>0</v>
      </c>
      <c r="O329" s="122">
        <f>TRUNC(SUM(L329:N329),2)</f>
        <v>8.6</v>
      </c>
    </row>
    <row r="330" spans="1:15" ht="45" x14ac:dyDescent="0.25">
      <c r="A330" s="90" t="s">
        <v>61</v>
      </c>
      <c r="B330" s="91" t="s">
        <v>1</v>
      </c>
      <c r="C330" s="91" t="s">
        <v>32</v>
      </c>
      <c r="D330" s="91" t="s">
        <v>2</v>
      </c>
      <c r="E330" s="91" t="s">
        <v>62</v>
      </c>
      <c r="F330" s="91" t="s">
        <v>63</v>
      </c>
      <c r="G330" s="91"/>
      <c r="H330" s="91"/>
      <c r="I330" s="91"/>
      <c r="J330" s="91"/>
      <c r="K330" s="91" t="s">
        <v>48</v>
      </c>
      <c r="L330" s="91" t="s">
        <v>13</v>
      </c>
      <c r="M330" s="91" t="s">
        <v>39</v>
      </c>
      <c r="N330" s="91" t="s">
        <v>11</v>
      </c>
      <c r="O330" s="91" t="s">
        <v>6</v>
      </c>
    </row>
    <row r="331" spans="1:15" ht="45" x14ac:dyDescent="0.25">
      <c r="A331" s="77" t="str">
        <f>VLOOKUP(D331,'CUSTOS SINAPI - MATERIAIS'!A:D,2,0)</f>
        <v xml:space="preserve">ADAPTADOR PVC SOLDAVEL, COM FLANGE E ANEL DE VEDACAO, 32 MM X 1", PARA CAIXA D'AGUA                                                                                                                                                                                                                                                                                                                                                                                                                       </v>
      </c>
      <c r="B331" s="113" t="s">
        <v>1356</v>
      </c>
      <c r="C331" s="113" t="s">
        <v>64</v>
      </c>
      <c r="D331" s="113">
        <v>97</v>
      </c>
      <c r="E331" s="131" t="str">
        <f>VLOOKUP(D331,'CUSTOS SINAPI - MATERIAIS'!A:D,3,0)</f>
        <v xml:space="preserve">UN    </v>
      </c>
      <c r="F331" s="107" t="str">
        <f>VLOOKUP(D331,'CUSTOS SINAPI - MATERIAIS'!A:D,4,0)</f>
        <v>15,08</v>
      </c>
      <c r="G331" s="107"/>
      <c r="H331" s="93"/>
      <c r="I331" s="93"/>
      <c r="J331" s="93"/>
      <c r="K331" s="116" t="s">
        <v>6657</v>
      </c>
      <c r="L331" s="69">
        <f>IF(D331="","",TRUNC(F331*K331,2))</f>
        <v>15.08</v>
      </c>
      <c r="M331" s="116"/>
      <c r="N331" s="116"/>
      <c r="O331" s="69">
        <f>N331+M331+L331</f>
        <v>15.08</v>
      </c>
    </row>
    <row r="332" spans="1:15" ht="30" x14ac:dyDescent="0.25">
      <c r="A332" s="77" t="str">
        <f>VLOOKUP(D332,'CUSTOS SINAPI - MATERIAIS'!A:D,2,0)</f>
        <v xml:space="preserve">ADESIVO PLASTICO PARA PVC, FRASCO COM 175 GR                                                                                                                                                                                                                                                                                                                                                                                                                                                              </v>
      </c>
      <c r="B332" s="113" t="s">
        <v>1356</v>
      </c>
      <c r="C332" s="113" t="s">
        <v>64</v>
      </c>
      <c r="D332" s="113">
        <v>20080</v>
      </c>
      <c r="E332" s="131" t="str">
        <f>VLOOKUP(D332,'CUSTOS SINAPI - MATERIAIS'!A:D,3,0)</f>
        <v xml:space="preserve">UN    </v>
      </c>
      <c r="F332" s="107" t="str">
        <f>VLOOKUP(D332,'CUSTOS SINAPI - MATERIAIS'!A:D,4,0)</f>
        <v>23,38</v>
      </c>
      <c r="G332" s="107"/>
      <c r="H332" s="93"/>
      <c r="I332" s="93"/>
      <c r="J332" s="93"/>
      <c r="K332" s="116" t="s">
        <v>6667</v>
      </c>
      <c r="L332" s="69">
        <f>IF(D332="","",TRUNC(F332*K332,2))</f>
        <v>1.07</v>
      </c>
      <c r="M332" s="116"/>
      <c r="N332" s="116"/>
      <c r="O332" s="69">
        <f t="shared" ref="O332:O334" si="7">N332+M332+L332</f>
        <v>1.07</v>
      </c>
    </row>
    <row r="333" spans="1:15" ht="45" x14ac:dyDescent="0.25">
      <c r="A333" s="77" t="str">
        <f>VLOOKUP(D333,'CUSTOS SINAPI - MATERIAIS'!A:D,2,0)</f>
        <v xml:space="preserve">SOLUCAO PREPARADORA / LIMPADORA PARA PVC, FRASCO COM 1000 CM3                                                                                                                                                                                                                                                                                                                                                                                                                                             </v>
      </c>
      <c r="B333" s="113" t="s">
        <v>1356</v>
      </c>
      <c r="C333" s="113" t="s">
        <v>64</v>
      </c>
      <c r="D333" s="113">
        <v>20083</v>
      </c>
      <c r="E333" s="131" t="str">
        <f>VLOOKUP(D333,'CUSTOS SINAPI - MATERIAIS'!A:D,3,0)</f>
        <v xml:space="preserve">UN    </v>
      </c>
      <c r="F333" s="107" t="str">
        <f>VLOOKUP(D333,'CUSTOS SINAPI - MATERIAIS'!A:D,4,0)</f>
        <v>81,16</v>
      </c>
      <c r="G333" s="107"/>
      <c r="H333" s="93"/>
      <c r="I333" s="93"/>
      <c r="J333" s="93"/>
      <c r="K333" s="116" t="s">
        <v>6668</v>
      </c>
      <c r="L333" s="69">
        <f>IF(D333="","",TRUNC(F333*K333,2))</f>
        <v>0.89</v>
      </c>
      <c r="M333" s="116"/>
      <c r="N333" s="116"/>
      <c r="O333" s="69">
        <f t="shared" si="7"/>
        <v>0.89</v>
      </c>
    </row>
    <row r="334" spans="1:15" x14ac:dyDescent="0.25">
      <c r="A334" s="77" t="str">
        <f>VLOOKUP(D334,'CUSTOS SINAPI - MATERIAIS'!A:D,2,0)</f>
        <v xml:space="preserve">LIXA D'AGUA EM FOLHA, GRAO 100                                                                                                                                                                                                                                                                                                                                                                                                                                                                            </v>
      </c>
      <c r="B334" s="113" t="s">
        <v>1356</v>
      </c>
      <c r="C334" s="113" t="s">
        <v>64</v>
      </c>
      <c r="D334" s="113">
        <v>38383</v>
      </c>
      <c r="E334" s="131" t="str">
        <f>VLOOKUP(D334,'CUSTOS SINAPI - MATERIAIS'!A:D,3,0)</f>
        <v xml:space="preserve">UN    </v>
      </c>
      <c r="F334" s="107" t="str">
        <f>VLOOKUP(D334,'CUSTOS SINAPI - MATERIAIS'!A:D,4,0)</f>
        <v>2,01</v>
      </c>
      <c r="G334" s="107"/>
      <c r="H334" s="93"/>
      <c r="I334" s="93"/>
      <c r="J334" s="93"/>
      <c r="K334" s="116" t="s">
        <v>6662</v>
      </c>
      <c r="L334" s="69">
        <f>IF(D334="","",TRUNC(F334*K334,2))</f>
        <v>0.02</v>
      </c>
      <c r="M334" s="116"/>
      <c r="N334" s="116"/>
      <c r="O334" s="69">
        <f t="shared" si="7"/>
        <v>0.02</v>
      </c>
    </row>
    <row r="335" spans="1:15" x14ac:dyDescent="0.25">
      <c r="A335" s="119"/>
      <c r="B335" s="120"/>
      <c r="C335" s="120"/>
      <c r="D335" s="120"/>
      <c r="E335" s="120"/>
      <c r="F335" s="120"/>
      <c r="G335" s="120"/>
      <c r="H335" s="120"/>
      <c r="I335" s="120"/>
      <c r="J335" s="120"/>
      <c r="K335" s="121" t="s">
        <v>65</v>
      </c>
      <c r="L335" s="122">
        <f>SUM(L331:L334)</f>
        <v>17.059999999999999</v>
      </c>
      <c r="M335" s="122">
        <f>SUM(M331:M334)</f>
        <v>0</v>
      </c>
      <c r="N335" s="122">
        <f>SUM(N331:N334)</f>
        <v>0</v>
      </c>
      <c r="O335" s="122">
        <f>TRUNC(SUM(L335:N335),2)</f>
        <v>17.059999999999999</v>
      </c>
    </row>
    <row r="336" spans="1:15" ht="75" x14ac:dyDescent="0.25">
      <c r="A336" s="90" t="s">
        <v>66</v>
      </c>
      <c r="B336" s="91" t="s">
        <v>1</v>
      </c>
      <c r="C336" s="91" t="s">
        <v>32</v>
      </c>
      <c r="D336" s="91" t="s">
        <v>2</v>
      </c>
      <c r="E336" s="91" t="s">
        <v>62</v>
      </c>
      <c r="F336" s="91" t="s">
        <v>63</v>
      </c>
      <c r="G336" s="91" t="s">
        <v>67</v>
      </c>
      <c r="H336" s="91" t="s">
        <v>68</v>
      </c>
      <c r="I336" s="91"/>
      <c r="J336" s="91"/>
      <c r="K336" s="91" t="s">
        <v>48</v>
      </c>
      <c r="L336" s="91" t="s">
        <v>13</v>
      </c>
      <c r="M336" s="91" t="s">
        <v>39</v>
      </c>
      <c r="N336" s="91" t="s">
        <v>11</v>
      </c>
      <c r="O336" s="91" t="s">
        <v>6</v>
      </c>
    </row>
    <row r="337" spans="1:16" x14ac:dyDescent="0.25">
      <c r="B337" s="92"/>
      <c r="C337" s="113"/>
      <c r="E337" s="92"/>
      <c r="F337" s="92"/>
      <c r="G337" s="92"/>
      <c r="H337" s="92"/>
      <c r="I337" s="116"/>
      <c r="J337" s="116"/>
      <c r="K337" s="116"/>
      <c r="L337" s="69" t="str">
        <f>IF(D337="","",TRUNC(F337*K337,2))</f>
        <v/>
      </c>
      <c r="M337" s="69" t="str">
        <f>IF(D337="","",TRUNC(G337*K337,2))</f>
        <v/>
      </c>
      <c r="N337" s="69" t="str">
        <f>IF(D337="","",TRUNC(H337*K337,2))</f>
        <v/>
      </c>
      <c r="O337" s="69" t="str">
        <f>IF(D337="","",L337+M337+N337)</f>
        <v/>
      </c>
    </row>
    <row r="338" spans="1:16" x14ac:dyDescent="0.25">
      <c r="A338" s="77"/>
      <c r="B338" s="92"/>
      <c r="C338" s="92"/>
      <c r="D338" s="92"/>
      <c r="E338" s="92"/>
      <c r="F338" s="107"/>
      <c r="G338" s="107"/>
      <c r="H338" s="116"/>
      <c r="I338" s="116"/>
      <c r="J338" s="116"/>
      <c r="K338" s="116"/>
      <c r="L338" s="116"/>
      <c r="M338" s="116"/>
      <c r="N338" s="116"/>
      <c r="O338" s="69"/>
    </row>
    <row r="339" spans="1:16" x14ac:dyDescent="0.25">
      <c r="A339" s="119"/>
      <c r="B339" s="120"/>
      <c r="C339" s="120"/>
      <c r="D339" s="120"/>
      <c r="E339" s="120"/>
      <c r="F339" s="120"/>
      <c r="G339" s="120"/>
      <c r="H339" s="120"/>
      <c r="I339" s="120"/>
      <c r="J339" s="120"/>
      <c r="K339" s="121" t="s">
        <v>70</v>
      </c>
      <c r="L339" s="122">
        <f>SUM(L337:L338)</f>
        <v>0</v>
      </c>
      <c r="M339" s="122">
        <f>SUM(M337:M338)</f>
        <v>0</v>
      </c>
      <c r="N339" s="122">
        <f>SUM(N337:N338)</f>
        <v>0</v>
      </c>
      <c r="O339" s="122">
        <f>TRUNC(SUM(L339:N339),2)</f>
        <v>0</v>
      </c>
    </row>
    <row r="340" spans="1:16" ht="30" x14ac:dyDescent="0.25">
      <c r="A340" s="90" t="s">
        <v>71</v>
      </c>
      <c r="B340" s="91" t="s">
        <v>1</v>
      </c>
      <c r="C340" s="91" t="s">
        <v>32</v>
      </c>
      <c r="D340" s="91" t="s">
        <v>2</v>
      </c>
      <c r="E340" s="91" t="s">
        <v>62</v>
      </c>
      <c r="F340" s="91" t="s">
        <v>72</v>
      </c>
      <c r="G340" s="91" t="s">
        <v>73</v>
      </c>
      <c r="H340" s="91"/>
      <c r="I340" s="91" t="s">
        <v>74</v>
      </c>
      <c r="J340" s="91"/>
      <c r="K340" s="91"/>
      <c r="L340" s="91" t="s">
        <v>75</v>
      </c>
      <c r="M340" s="91" t="s">
        <v>56</v>
      </c>
      <c r="N340" s="91" t="s">
        <v>48</v>
      </c>
      <c r="O340" s="91" t="s">
        <v>6</v>
      </c>
    </row>
    <row r="341" spans="1:16" x14ac:dyDescent="0.25">
      <c r="A341" s="90"/>
      <c r="B341" s="91"/>
      <c r="C341" s="91"/>
      <c r="D341" s="91"/>
      <c r="E341" s="91"/>
      <c r="F341" s="91"/>
      <c r="G341" s="91" t="s">
        <v>76</v>
      </c>
      <c r="H341" s="91" t="s">
        <v>77</v>
      </c>
      <c r="I341" s="91" t="s">
        <v>76</v>
      </c>
      <c r="J341" s="91"/>
      <c r="K341" s="91" t="s">
        <v>77</v>
      </c>
      <c r="L341" s="91" t="s">
        <v>76</v>
      </c>
      <c r="M341" s="91"/>
      <c r="N341" s="91"/>
      <c r="O341" s="91"/>
    </row>
    <row r="342" spans="1:16" x14ac:dyDescent="0.25">
      <c r="A342" s="151"/>
      <c r="B342" s="152"/>
      <c r="C342" s="152"/>
      <c r="D342" s="152"/>
      <c r="E342" s="152"/>
      <c r="F342" s="92"/>
      <c r="G342" s="107"/>
      <c r="H342" s="69"/>
      <c r="I342" s="107"/>
      <c r="J342" s="107"/>
      <c r="K342" s="69"/>
      <c r="L342" s="107"/>
      <c r="M342" s="69"/>
      <c r="N342" s="149"/>
      <c r="O342" s="150"/>
    </row>
    <row r="343" spans="1:16" x14ac:dyDescent="0.25">
      <c r="A343" s="77"/>
      <c r="B343" s="92"/>
      <c r="C343" s="92"/>
      <c r="D343" s="92"/>
      <c r="E343" s="92"/>
      <c r="F343" s="107"/>
      <c r="G343" s="107"/>
      <c r="H343" s="69"/>
      <c r="I343" s="116"/>
      <c r="J343" s="116"/>
      <c r="K343" s="69"/>
      <c r="L343" s="116"/>
      <c r="M343" s="116"/>
      <c r="N343" s="69"/>
      <c r="O343" s="69"/>
    </row>
    <row r="344" spans="1:16" x14ac:dyDescent="0.25">
      <c r="A344" s="119"/>
      <c r="B344" s="120"/>
      <c r="C344" s="120"/>
      <c r="D344" s="120"/>
      <c r="E344" s="120"/>
      <c r="F344" s="120"/>
      <c r="G344" s="120"/>
      <c r="H344" s="120"/>
      <c r="I344" s="120"/>
      <c r="J344" s="120"/>
      <c r="K344" s="121" t="s">
        <v>80</v>
      </c>
      <c r="L344" s="122"/>
      <c r="M344" s="122"/>
      <c r="N344" s="122">
        <f>O344</f>
        <v>0</v>
      </c>
      <c r="O344" s="122">
        <f>SUM(O342:O343)</f>
        <v>0</v>
      </c>
    </row>
    <row r="345" spans="1:16" ht="30" x14ac:dyDescent="0.25">
      <c r="A345" s="469" t="s">
        <v>6644</v>
      </c>
      <c r="B345" s="470"/>
      <c r="C345" s="470"/>
      <c r="D345" s="470"/>
      <c r="E345" s="470"/>
      <c r="F345" s="470"/>
      <c r="G345" s="470"/>
      <c r="H345" s="470"/>
      <c r="I345" s="470"/>
      <c r="J345" s="470"/>
      <c r="K345" s="471"/>
      <c r="L345" s="84" t="s">
        <v>26</v>
      </c>
      <c r="M345" s="84" t="s">
        <v>27</v>
      </c>
      <c r="N345" s="84" t="s">
        <v>28</v>
      </c>
      <c r="O345" s="85" t="s">
        <v>29</v>
      </c>
    </row>
    <row r="346" spans="1:16" ht="30" x14ac:dyDescent="0.25">
      <c r="A346" s="84" t="s">
        <v>6699</v>
      </c>
      <c r="B346" s="84" t="s">
        <v>30</v>
      </c>
      <c r="C346" s="84" t="s">
        <v>1337</v>
      </c>
      <c r="D346" s="86" t="s">
        <v>1356</v>
      </c>
      <c r="E346" s="87" t="s">
        <v>6644</v>
      </c>
      <c r="F346" s="87"/>
      <c r="G346" s="87"/>
      <c r="H346" s="87"/>
      <c r="I346" s="87"/>
      <c r="J346" s="87"/>
      <c r="K346" s="88"/>
      <c r="L346" s="89">
        <f>TRUNC(L360+L366+L370+L375,2)</f>
        <v>24.56</v>
      </c>
      <c r="M346" s="89">
        <f>TRUNC(M360+M366+M370+M375,2)</f>
        <v>8.6</v>
      </c>
      <c r="N346" s="89">
        <f>TRUNC(N360+N366+N370+N375,2)</f>
        <v>0</v>
      </c>
      <c r="O346" s="89">
        <f>TRUNC(O360+O366+O370+O375,2)</f>
        <v>33.159999999999997</v>
      </c>
      <c r="P346" s="87" t="s">
        <v>6718</v>
      </c>
    </row>
    <row r="347" spans="1:16" ht="45" x14ac:dyDescent="0.25">
      <c r="A347" s="90" t="s">
        <v>31</v>
      </c>
      <c r="B347" s="91" t="s">
        <v>1</v>
      </c>
      <c r="C347" s="91" t="s">
        <v>32</v>
      </c>
      <c r="D347" s="91" t="s">
        <v>2</v>
      </c>
      <c r="E347" s="91" t="s">
        <v>33</v>
      </c>
      <c r="F347" s="91" t="s">
        <v>34</v>
      </c>
      <c r="G347" s="91" t="s">
        <v>35</v>
      </c>
      <c r="H347" s="91" t="s">
        <v>36</v>
      </c>
      <c r="I347" s="91" t="s">
        <v>37</v>
      </c>
      <c r="J347" s="91" t="s">
        <v>38</v>
      </c>
      <c r="K347" s="91"/>
      <c r="L347" s="91" t="s">
        <v>13</v>
      </c>
      <c r="M347" s="91" t="s">
        <v>39</v>
      </c>
      <c r="N347" s="91" t="s">
        <v>11</v>
      </c>
      <c r="O347" s="91" t="s">
        <v>40</v>
      </c>
    </row>
    <row r="348" spans="1:16" x14ac:dyDescent="0.25">
      <c r="A348" s="77"/>
      <c r="B348" s="113"/>
      <c r="C348" s="113"/>
      <c r="D348" s="113"/>
      <c r="E348" s="116"/>
      <c r="F348" s="117"/>
      <c r="G348" s="116"/>
      <c r="H348" s="69"/>
      <c r="I348" s="69"/>
      <c r="J348" s="69"/>
      <c r="K348" s="69"/>
      <c r="L348" s="118"/>
      <c r="M348" s="118"/>
      <c r="N348" s="118"/>
      <c r="O348" s="69"/>
    </row>
    <row r="349" spans="1:16" x14ac:dyDescent="0.25">
      <c r="A349" s="119"/>
      <c r="B349" s="120"/>
      <c r="C349" s="120"/>
      <c r="D349" s="120"/>
      <c r="E349" s="120"/>
      <c r="F349" s="120"/>
      <c r="G349" s="120"/>
      <c r="H349" s="120"/>
      <c r="I349" s="120"/>
      <c r="J349" s="120"/>
      <c r="K349" s="121" t="s">
        <v>43</v>
      </c>
      <c r="L349" s="122">
        <f>SUM(L348:L348)</f>
        <v>0</v>
      </c>
      <c r="M349" s="122">
        <f>SUM(M348:M348)</f>
        <v>0</v>
      </c>
      <c r="N349" s="122">
        <f>SUM(N348:N348)</f>
        <v>0</v>
      </c>
      <c r="O349" s="122">
        <f>SUM(O348:O348)</f>
        <v>0</v>
      </c>
    </row>
    <row r="350" spans="1:16" ht="30" x14ac:dyDescent="0.25">
      <c r="A350" s="90" t="s">
        <v>44</v>
      </c>
      <c r="B350" s="91" t="s">
        <v>1</v>
      </c>
      <c r="C350" s="91" t="s">
        <v>32</v>
      </c>
      <c r="D350" s="91" t="s">
        <v>2</v>
      </c>
      <c r="E350" s="91" t="s">
        <v>45</v>
      </c>
      <c r="F350" s="91" t="s">
        <v>46</v>
      </c>
      <c r="G350" s="91" t="s">
        <v>47</v>
      </c>
      <c r="H350" s="91" t="s">
        <v>48</v>
      </c>
      <c r="I350" s="91"/>
      <c r="J350" s="91"/>
      <c r="K350" s="91"/>
      <c r="L350" s="91" t="s">
        <v>13</v>
      </c>
      <c r="M350" s="91" t="s">
        <v>39</v>
      </c>
      <c r="N350" s="91" t="s">
        <v>11</v>
      </c>
      <c r="O350" s="91" t="s">
        <v>40</v>
      </c>
    </row>
    <row r="351" spans="1:16" x14ac:dyDescent="0.25">
      <c r="A351" s="77" t="str">
        <f>IF(D351="","",VLOOKUP(D351,'CUSTOS DER - MÃO DE OBRA'!A:D,2,0))</f>
        <v>Servente</v>
      </c>
      <c r="B351" s="113" t="s">
        <v>41</v>
      </c>
      <c r="C351" s="113" t="s">
        <v>6652</v>
      </c>
      <c r="D351" s="113">
        <v>200130</v>
      </c>
      <c r="E351" s="69">
        <f>VLOOKUP(D351,'CUSTOS DER - MÃO DE OBRA'!A:D,3,0)</f>
        <v>1.48</v>
      </c>
      <c r="F351" s="123"/>
      <c r="G351" s="124">
        <f>VLOOKUP(D351,'CUSTOS DER - MÃO DE OBRA'!A:D,4,0)</f>
        <v>26.35</v>
      </c>
      <c r="H351" s="116">
        <v>0.13600000000000001</v>
      </c>
      <c r="I351" s="116"/>
      <c r="J351" s="116"/>
      <c r="K351" s="113"/>
      <c r="L351" s="113"/>
      <c r="M351" s="125">
        <f>IF(D351="","",TRUNC(H351*G351,2))</f>
        <v>3.58</v>
      </c>
      <c r="N351" s="113"/>
      <c r="O351" s="69">
        <f>N351+M351+L351</f>
        <v>3.58</v>
      </c>
    </row>
    <row r="352" spans="1:16" x14ac:dyDescent="0.25">
      <c r="A352" s="77" t="str">
        <f>VLOOKUP(D352,'CUSTOS DNIT - MÃO DE OBRA'!A:G,2,0)</f>
        <v>Bombeiro hidráulico</v>
      </c>
      <c r="B352" s="113" t="s">
        <v>24</v>
      </c>
      <c r="C352" s="113" t="s">
        <v>6654</v>
      </c>
      <c r="D352" s="113" t="s">
        <v>6655</v>
      </c>
      <c r="E352" s="116">
        <v>0</v>
      </c>
      <c r="F352" s="123">
        <f>VLOOKUP(D352,'CUSTOS DNIT - MÃO DE OBRA'!A:G,5,0)</f>
        <v>1.8205610000000001</v>
      </c>
      <c r="G352" s="124">
        <f>VLOOKUP(D352,'CUSTOS DNIT - MÃO DE OBRA'!A:G,6,0)</f>
        <v>36.933199999999999</v>
      </c>
      <c r="H352" s="69">
        <v>0.13600000000000001</v>
      </c>
      <c r="I352" s="69"/>
      <c r="J352" s="69"/>
      <c r="K352" s="69"/>
      <c r="L352" s="113"/>
      <c r="M352" s="125">
        <f>IF(D352="","",TRUNC(H352*G352,2))</f>
        <v>5.0199999999999996</v>
      </c>
      <c r="N352" s="113"/>
      <c r="O352" s="69">
        <f>N352+M352+L352</f>
        <v>5.0199999999999996</v>
      </c>
    </row>
    <row r="353" spans="1:15" x14ac:dyDescent="0.25">
      <c r="A353" s="127"/>
      <c r="B353" s="128"/>
      <c r="C353" s="128"/>
      <c r="D353" s="128"/>
      <c r="E353" s="128"/>
      <c r="F353" s="128"/>
      <c r="G353" s="128"/>
      <c r="H353" s="128"/>
      <c r="I353" s="128"/>
      <c r="J353" s="128"/>
      <c r="K353" s="121" t="s">
        <v>50</v>
      </c>
      <c r="L353" s="122">
        <f>SUM(L351:L352)</f>
        <v>0</v>
      </c>
      <c r="M353" s="122">
        <f>SUM(M351:M352)</f>
        <v>8.6</v>
      </c>
      <c r="N353" s="122">
        <f>SUM(N351:N352)</f>
        <v>0</v>
      </c>
      <c r="O353" s="122">
        <f>SUM(O351:O352)</f>
        <v>8.6</v>
      </c>
    </row>
    <row r="354" spans="1:15" x14ac:dyDescent="0.25">
      <c r="A354" s="90" t="s">
        <v>51</v>
      </c>
      <c r="B354" s="91" t="s">
        <v>1</v>
      </c>
      <c r="C354" s="91" t="s">
        <v>32</v>
      </c>
      <c r="D354" s="91" t="s">
        <v>2</v>
      </c>
      <c r="E354" s="91" t="s">
        <v>52</v>
      </c>
      <c r="F354" s="91" t="s">
        <v>53</v>
      </c>
      <c r="G354" s="91" t="s">
        <v>54</v>
      </c>
      <c r="H354" s="91" t="s">
        <v>55</v>
      </c>
      <c r="I354" s="91"/>
      <c r="J354" s="91"/>
      <c r="K354" s="91"/>
      <c r="L354" s="91"/>
      <c r="M354" s="91"/>
      <c r="N354" s="91"/>
      <c r="O354" s="91" t="s">
        <v>56</v>
      </c>
    </row>
    <row r="355" spans="1:15" x14ac:dyDescent="0.25">
      <c r="A355" s="77"/>
      <c r="B355" s="113"/>
      <c r="C355" s="113"/>
      <c r="D355" s="113"/>
      <c r="E355" s="123"/>
      <c r="F355" s="117"/>
      <c r="G355" s="116"/>
      <c r="H355" s="69"/>
      <c r="I355" s="69"/>
      <c r="J355" s="69"/>
      <c r="K355" s="69"/>
      <c r="L355" s="113"/>
      <c r="M355" s="118">
        <f>TRUNC(E355*O353,2)</f>
        <v>0</v>
      </c>
      <c r="N355" s="113"/>
      <c r="O355" s="69">
        <f>L355+M355</f>
        <v>0</v>
      </c>
    </row>
    <row r="356" spans="1:15" x14ac:dyDescent="0.25">
      <c r="A356" s="77"/>
      <c r="B356" s="113"/>
      <c r="C356" s="113"/>
      <c r="D356" s="113"/>
      <c r="E356" s="116"/>
      <c r="F356" s="117"/>
      <c r="G356" s="116"/>
      <c r="H356" s="69"/>
      <c r="I356" s="69"/>
      <c r="J356" s="69"/>
      <c r="K356" s="69"/>
      <c r="L356" s="113"/>
      <c r="M356" s="113"/>
      <c r="N356" s="113"/>
      <c r="O356" s="69">
        <f>L356+M356</f>
        <v>0</v>
      </c>
    </row>
    <row r="357" spans="1:15" x14ac:dyDescent="0.25">
      <c r="A357" s="127"/>
      <c r="B357" s="128"/>
      <c r="C357" s="128"/>
      <c r="D357" s="128"/>
      <c r="E357" s="128"/>
      <c r="F357" s="128"/>
      <c r="G357" s="128"/>
      <c r="H357" s="128"/>
      <c r="I357" s="128"/>
      <c r="J357" s="128"/>
      <c r="K357" s="121" t="s">
        <v>57</v>
      </c>
      <c r="L357" s="122">
        <f>SUM(L355:L356)</f>
        <v>0</v>
      </c>
      <c r="M357" s="122">
        <f>SUM(M355:M356)</f>
        <v>0</v>
      </c>
      <c r="N357" s="122">
        <f>SUM(N355:N356)</f>
        <v>0</v>
      </c>
      <c r="O357" s="122">
        <f>SUM(O355:O356)</f>
        <v>0</v>
      </c>
    </row>
    <row r="358" spans="1:15" ht="30" x14ac:dyDescent="0.25">
      <c r="A358" s="127" t="s">
        <v>58</v>
      </c>
      <c r="B358" s="129"/>
      <c r="C358" s="129"/>
      <c r="D358" s="129"/>
      <c r="E358" s="129"/>
      <c r="F358" s="129"/>
      <c r="G358" s="129"/>
      <c r="H358" s="129"/>
      <c r="I358" s="129"/>
      <c r="J358" s="129"/>
      <c r="K358" s="129"/>
      <c r="L358" s="122">
        <f>L349+L353+L357</f>
        <v>0</v>
      </c>
      <c r="M358" s="122">
        <f>M349+M353+M357</f>
        <v>8.6</v>
      </c>
      <c r="N358" s="122">
        <f>N349+N353+N357</f>
        <v>0</v>
      </c>
      <c r="O358" s="122">
        <f>O349+O353+O357</f>
        <v>8.6</v>
      </c>
    </row>
    <row r="359" spans="1:15" x14ac:dyDescent="0.25">
      <c r="A359" s="127" t="s">
        <v>59</v>
      </c>
      <c r="B359" s="129"/>
      <c r="C359" s="129"/>
      <c r="D359" s="129"/>
      <c r="E359" s="129"/>
      <c r="F359" s="129"/>
      <c r="G359" s="129"/>
      <c r="H359" s="129"/>
      <c r="I359" s="129"/>
      <c r="J359" s="129"/>
      <c r="K359" s="129"/>
      <c r="L359" s="129"/>
      <c r="M359" s="129"/>
      <c r="N359" s="129"/>
      <c r="O359" s="130">
        <v>1</v>
      </c>
    </row>
    <row r="360" spans="1:15" ht="30" x14ac:dyDescent="0.25">
      <c r="A360" s="127" t="s">
        <v>60</v>
      </c>
      <c r="B360" s="120"/>
      <c r="C360" s="120"/>
      <c r="D360" s="120"/>
      <c r="E360" s="120"/>
      <c r="F360" s="120"/>
      <c r="G360" s="120"/>
      <c r="H360" s="120"/>
      <c r="I360" s="120"/>
      <c r="J360" s="120"/>
      <c r="K360" s="120"/>
      <c r="L360" s="122">
        <f>L358/O359</f>
        <v>0</v>
      </c>
      <c r="M360" s="122">
        <f>M358/O359</f>
        <v>8.6</v>
      </c>
      <c r="N360" s="122">
        <f>N358/O359</f>
        <v>0</v>
      </c>
      <c r="O360" s="122">
        <f>TRUNC(SUM(L360:N360),2)</f>
        <v>8.6</v>
      </c>
    </row>
    <row r="361" spans="1:15" ht="45" x14ac:dyDescent="0.25">
      <c r="A361" s="90" t="s">
        <v>61</v>
      </c>
      <c r="B361" s="91" t="s">
        <v>1</v>
      </c>
      <c r="C361" s="91" t="s">
        <v>32</v>
      </c>
      <c r="D361" s="91" t="s">
        <v>2</v>
      </c>
      <c r="E361" s="91" t="s">
        <v>62</v>
      </c>
      <c r="F361" s="91" t="s">
        <v>63</v>
      </c>
      <c r="G361" s="91"/>
      <c r="H361" s="91"/>
      <c r="I361" s="91"/>
      <c r="J361" s="91"/>
      <c r="K361" s="91" t="s">
        <v>48</v>
      </c>
      <c r="L361" s="91" t="s">
        <v>13</v>
      </c>
      <c r="M361" s="91" t="s">
        <v>39</v>
      </c>
      <c r="N361" s="91" t="s">
        <v>11</v>
      </c>
      <c r="O361" s="91" t="s">
        <v>6</v>
      </c>
    </row>
    <row r="362" spans="1:15" ht="45" x14ac:dyDescent="0.25">
      <c r="A362" s="77" t="str">
        <f>VLOOKUP(D362,'CUSTOS SINAPI - MATERIAIS'!A:D,2,0)</f>
        <v xml:space="preserve">ADAPTADOR PVC SOLDAVEL, COM FLANGE E ANEL DE VEDACAO, 40 MM X 1 1/4", PARA CAIXA D'AGUA                                                                                                                                                                                                                                                                                                                                                                                                                   </v>
      </c>
      <c r="B362" s="113" t="s">
        <v>1356</v>
      </c>
      <c r="C362" s="113" t="s">
        <v>64</v>
      </c>
      <c r="D362" s="113">
        <v>98</v>
      </c>
      <c r="E362" s="131" t="str">
        <f>VLOOKUP(D362,'CUSTOS SINAPI - MATERIAIS'!A:D,3,0)</f>
        <v xml:space="preserve">UN    </v>
      </c>
      <c r="F362" s="107" t="str">
        <f>VLOOKUP(D362,'CUSTOS SINAPI - MATERIAIS'!A:D,4,0)</f>
        <v>22,58</v>
      </c>
      <c r="G362" s="107"/>
      <c r="H362" s="93"/>
      <c r="I362" s="93"/>
      <c r="J362" s="93"/>
      <c r="K362" s="116" t="s">
        <v>6657</v>
      </c>
      <c r="L362" s="69">
        <f>IF(D362="","",TRUNC(F362*K362,2))</f>
        <v>22.58</v>
      </c>
      <c r="M362" s="116"/>
      <c r="N362" s="116"/>
      <c r="O362" s="69">
        <f>N362+M362+L362</f>
        <v>22.58</v>
      </c>
    </row>
    <row r="363" spans="1:15" ht="30" x14ac:dyDescent="0.25">
      <c r="A363" s="77" t="str">
        <f>VLOOKUP(D363,'CUSTOS SINAPI - MATERIAIS'!A:D,2,0)</f>
        <v xml:space="preserve">ADESIVO PLASTICO PARA PVC, FRASCO COM 175 GR                                                                                                                                                                                                                                                                                                                                                                                                                                                              </v>
      </c>
      <c r="B363" s="113" t="s">
        <v>1356</v>
      </c>
      <c r="C363" s="113" t="s">
        <v>64</v>
      </c>
      <c r="D363" s="113">
        <v>20080</v>
      </c>
      <c r="E363" s="131" t="str">
        <f>VLOOKUP(D363,'CUSTOS SINAPI - MATERIAIS'!A:D,3,0)</f>
        <v xml:space="preserve">UN    </v>
      </c>
      <c r="F363" s="107" t="str">
        <f>VLOOKUP(D363,'CUSTOS SINAPI - MATERIAIS'!A:D,4,0)</f>
        <v>23,38</v>
      </c>
      <c r="G363" s="107"/>
      <c r="H363" s="93"/>
      <c r="I363" s="93"/>
      <c r="J363" s="93"/>
      <c r="K363" s="116" t="s">
        <v>6667</v>
      </c>
      <c r="L363" s="69">
        <f>IF(D363="","",TRUNC(F363*K363,2))</f>
        <v>1.07</v>
      </c>
      <c r="M363" s="116"/>
      <c r="N363" s="116"/>
      <c r="O363" s="69">
        <f t="shared" ref="O363:O365" si="8">N363+M363+L363</f>
        <v>1.07</v>
      </c>
    </row>
    <row r="364" spans="1:15" ht="45" x14ac:dyDescent="0.25">
      <c r="A364" s="77" t="str">
        <f>VLOOKUP(D364,'CUSTOS SINAPI - MATERIAIS'!A:D,2,0)</f>
        <v xml:space="preserve">SOLUCAO PREPARADORA / LIMPADORA PARA PVC, FRASCO COM 1000 CM3                                                                                                                                                                                                                                                                                                                                                                                                                                             </v>
      </c>
      <c r="B364" s="113" t="s">
        <v>1356</v>
      </c>
      <c r="C364" s="113" t="s">
        <v>64</v>
      </c>
      <c r="D364" s="113">
        <v>20083</v>
      </c>
      <c r="E364" s="131" t="str">
        <f>VLOOKUP(D364,'CUSTOS SINAPI - MATERIAIS'!A:D,3,0)</f>
        <v xml:space="preserve">UN    </v>
      </c>
      <c r="F364" s="107" t="str">
        <f>VLOOKUP(D364,'CUSTOS SINAPI - MATERIAIS'!A:D,4,0)</f>
        <v>81,16</v>
      </c>
      <c r="G364" s="107"/>
      <c r="H364" s="93"/>
      <c r="I364" s="93"/>
      <c r="J364" s="93"/>
      <c r="K364" s="116" t="s">
        <v>6668</v>
      </c>
      <c r="L364" s="69">
        <f>IF(D364="","",TRUNC(F364*K364,2))</f>
        <v>0.89</v>
      </c>
      <c r="M364" s="116"/>
      <c r="N364" s="116"/>
      <c r="O364" s="69">
        <f t="shared" si="8"/>
        <v>0.89</v>
      </c>
    </row>
    <row r="365" spans="1:15" x14ac:dyDescent="0.25">
      <c r="A365" s="77" t="str">
        <f>VLOOKUP(D365,'CUSTOS SINAPI - MATERIAIS'!A:D,2,0)</f>
        <v xml:space="preserve">LIXA D'AGUA EM FOLHA, GRAO 100                                                                                                                                                                                                                                                                                                                                                                                                                                                                            </v>
      </c>
      <c r="B365" s="113" t="s">
        <v>1356</v>
      </c>
      <c r="C365" s="113" t="s">
        <v>64</v>
      </c>
      <c r="D365" s="113">
        <v>38383</v>
      </c>
      <c r="E365" s="131" t="str">
        <f>VLOOKUP(D365,'CUSTOS SINAPI - MATERIAIS'!A:D,3,0)</f>
        <v xml:space="preserve">UN    </v>
      </c>
      <c r="F365" s="107" t="str">
        <f>VLOOKUP(D365,'CUSTOS SINAPI - MATERIAIS'!A:D,4,0)</f>
        <v>2,01</v>
      </c>
      <c r="G365" s="107"/>
      <c r="H365" s="93"/>
      <c r="I365" s="93"/>
      <c r="J365" s="93"/>
      <c r="K365" s="116" t="s">
        <v>6662</v>
      </c>
      <c r="L365" s="69">
        <f>IF(D365="","",TRUNC(F365*K365,2))</f>
        <v>0.02</v>
      </c>
      <c r="M365" s="116"/>
      <c r="N365" s="116"/>
      <c r="O365" s="69">
        <f t="shared" si="8"/>
        <v>0.02</v>
      </c>
    </row>
    <row r="366" spans="1:15" x14ac:dyDescent="0.25">
      <c r="A366" s="119"/>
      <c r="B366" s="120"/>
      <c r="C366" s="120"/>
      <c r="D366" s="120"/>
      <c r="E366" s="120"/>
      <c r="F366" s="120"/>
      <c r="G366" s="120"/>
      <c r="H366" s="120"/>
      <c r="I366" s="120"/>
      <c r="J366" s="120"/>
      <c r="K366" s="121" t="s">
        <v>65</v>
      </c>
      <c r="L366" s="122">
        <f>SUM(L362:L365)</f>
        <v>24.56</v>
      </c>
      <c r="M366" s="122">
        <f>SUM(M362:M365)</f>
        <v>0</v>
      </c>
      <c r="N366" s="122">
        <f>SUM(N362:N365)</f>
        <v>0</v>
      </c>
      <c r="O366" s="122">
        <f>TRUNC(SUM(L366:N366),2)</f>
        <v>24.56</v>
      </c>
    </row>
    <row r="367" spans="1:15" ht="75" x14ac:dyDescent="0.25">
      <c r="A367" s="90" t="s">
        <v>66</v>
      </c>
      <c r="B367" s="91" t="s">
        <v>1</v>
      </c>
      <c r="C367" s="91" t="s">
        <v>32</v>
      </c>
      <c r="D367" s="91" t="s">
        <v>2</v>
      </c>
      <c r="E367" s="91" t="s">
        <v>62</v>
      </c>
      <c r="F367" s="91" t="s">
        <v>63</v>
      </c>
      <c r="G367" s="91" t="s">
        <v>67</v>
      </c>
      <c r="H367" s="91" t="s">
        <v>68</v>
      </c>
      <c r="I367" s="91"/>
      <c r="J367" s="91"/>
      <c r="K367" s="91" t="s">
        <v>48</v>
      </c>
      <c r="L367" s="91" t="s">
        <v>13</v>
      </c>
      <c r="M367" s="91" t="s">
        <v>39</v>
      </c>
      <c r="N367" s="91" t="s">
        <v>11</v>
      </c>
      <c r="O367" s="91" t="s">
        <v>6</v>
      </c>
    </row>
    <row r="368" spans="1:15" x14ac:dyDescent="0.25">
      <c r="B368" s="92"/>
      <c r="C368" s="113"/>
      <c r="E368" s="92"/>
      <c r="F368" s="92"/>
      <c r="G368" s="92"/>
      <c r="H368" s="92"/>
      <c r="I368" s="116"/>
      <c r="J368" s="116"/>
      <c r="K368" s="116"/>
      <c r="L368" s="69" t="str">
        <f>IF(D368="","",TRUNC(F368*K368,2))</f>
        <v/>
      </c>
      <c r="M368" s="69" t="str">
        <f>IF(D368="","",TRUNC(G368*K368,2))</f>
        <v/>
      </c>
      <c r="N368" s="69" t="str">
        <f>IF(D368="","",TRUNC(H368*K368,2))</f>
        <v/>
      </c>
      <c r="O368" s="69" t="str">
        <f>IF(D368="","",L368+M368+N368)</f>
        <v/>
      </c>
    </row>
    <row r="369" spans="1:16" x14ac:dyDescent="0.25">
      <c r="A369" s="77"/>
      <c r="B369" s="92"/>
      <c r="C369" s="92"/>
      <c r="D369" s="92"/>
      <c r="E369" s="92"/>
      <c r="F369" s="107"/>
      <c r="G369" s="107"/>
      <c r="H369" s="116"/>
      <c r="I369" s="116"/>
      <c r="J369" s="116"/>
      <c r="K369" s="116"/>
      <c r="L369" s="116"/>
      <c r="M369" s="116"/>
      <c r="N369" s="116"/>
      <c r="O369" s="69"/>
    </row>
    <row r="370" spans="1:16" x14ac:dyDescent="0.25">
      <c r="A370" s="119"/>
      <c r="B370" s="120"/>
      <c r="C370" s="120"/>
      <c r="D370" s="120"/>
      <c r="E370" s="120"/>
      <c r="F370" s="120"/>
      <c r="G370" s="120"/>
      <c r="H370" s="120"/>
      <c r="I370" s="120"/>
      <c r="J370" s="120"/>
      <c r="K370" s="121" t="s">
        <v>70</v>
      </c>
      <c r="L370" s="122">
        <f>SUM(L368:L369)</f>
        <v>0</v>
      </c>
      <c r="M370" s="122">
        <f>SUM(M368:M369)</f>
        <v>0</v>
      </c>
      <c r="N370" s="122">
        <f>SUM(N368:N369)</f>
        <v>0</v>
      </c>
      <c r="O370" s="122">
        <f>TRUNC(SUM(L370:N370),2)</f>
        <v>0</v>
      </c>
    </row>
    <row r="371" spans="1:16" ht="30" x14ac:dyDescent="0.25">
      <c r="A371" s="90" t="s">
        <v>71</v>
      </c>
      <c r="B371" s="91" t="s">
        <v>1</v>
      </c>
      <c r="C371" s="91" t="s">
        <v>32</v>
      </c>
      <c r="D371" s="91" t="s">
        <v>2</v>
      </c>
      <c r="E371" s="91" t="s">
        <v>62</v>
      </c>
      <c r="F371" s="91" t="s">
        <v>72</v>
      </c>
      <c r="G371" s="91" t="s">
        <v>73</v>
      </c>
      <c r="H371" s="91"/>
      <c r="I371" s="91" t="s">
        <v>74</v>
      </c>
      <c r="J371" s="91"/>
      <c r="K371" s="91"/>
      <c r="L371" s="91" t="s">
        <v>75</v>
      </c>
      <c r="M371" s="91" t="s">
        <v>56</v>
      </c>
      <c r="N371" s="91" t="s">
        <v>48</v>
      </c>
      <c r="O371" s="91" t="s">
        <v>6</v>
      </c>
    </row>
    <row r="372" spans="1:16" x14ac:dyDescent="0.25">
      <c r="A372" s="90"/>
      <c r="B372" s="91"/>
      <c r="C372" s="91"/>
      <c r="D372" s="91"/>
      <c r="E372" s="91"/>
      <c r="F372" s="91"/>
      <c r="G372" s="91" t="s">
        <v>76</v>
      </c>
      <c r="H372" s="91" t="s">
        <v>77</v>
      </c>
      <c r="I372" s="91" t="s">
        <v>76</v>
      </c>
      <c r="J372" s="91"/>
      <c r="K372" s="91" t="s">
        <v>77</v>
      </c>
      <c r="L372" s="91" t="s">
        <v>76</v>
      </c>
      <c r="M372" s="91"/>
      <c r="N372" s="91"/>
      <c r="O372" s="91"/>
    </row>
    <row r="373" spans="1:16" x14ac:dyDescent="0.25">
      <c r="A373" s="151"/>
      <c r="B373" s="152"/>
      <c r="C373" s="152"/>
      <c r="D373" s="152"/>
      <c r="E373" s="152"/>
      <c r="F373" s="92"/>
      <c r="G373" s="107"/>
      <c r="H373" s="69"/>
      <c r="I373" s="107"/>
      <c r="J373" s="107"/>
      <c r="K373" s="69"/>
      <c r="L373" s="107"/>
      <c r="M373" s="69"/>
      <c r="N373" s="149"/>
      <c r="O373" s="150"/>
    </row>
    <row r="374" spans="1:16" x14ac:dyDescent="0.25">
      <c r="A374" s="77"/>
      <c r="B374" s="92"/>
      <c r="C374" s="92"/>
      <c r="D374" s="92"/>
      <c r="E374" s="92"/>
      <c r="F374" s="107"/>
      <c r="G374" s="107"/>
      <c r="H374" s="69"/>
      <c r="I374" s="116"/>
      <c r="J374" s="116"/>
      <c r="K374" s="69"/>
      <c r="L374" s="116"/>
      <c r="M374" s="116"/>
      <c r="N374" s="69"/>
      <c r="O374" s="69"/>
    </row>
    <row r="375" spans="1:16" x14ac:dyDescent="0.25">
      <c r="A375" s="119"/>
      <c r="B375" s="120"/>
      <c r="C375" s="120"/>
      <c r="D375" s="120"/>
      <c r="E375" s="120"/>
      <c r="F375" s="120"/>
      <c r="G375" s="120"/>
      <c r="H375" s="120"/>
      <c r="I375" s="120"/>
      <c r="J375" s="120"/>
      <c r="K375" s="121" t="s">
        <v>80</v>
      </c>
      <c r="L375" s="122"/>
      <c r="M375" s="122"/>
      <c r="N375" s="122">
        <f>O375</f>
        <v>0</v>
      </c>
      <c r="O375" s="122">
        <f>SUM(O373:O374)</f>
        <v>0</v>
      </c>
    </row>
    <row r="376" spans="1:16" ht="30" x14ac:dyDescent="0.25">
      <c r="A376" s="469" t="s">
        <v>6645</v>
      </c>
      <c r="B376" s="470"/>
      <c r="C376" s="470"/>
      <c r="D376" s="470"/>
      <c r="E376" s="470"/>
      <c r="F376" s="470"/>
      <c r="G376" s="470"/>
      <c r="H376" s="470"/>
      <c r="I376" s="470"/>
      <c r="J376" s="470"/>
      <c r="K376" s="471"/>
      <c r="L376" s="84" t="s">
        <v>26</v>
      </c>
      <c r="M376" s="84" t="s">
        <v>27</v>
      </c>
      <c r="N376" s="84" t="s">
        <v>28</v>
      </c>
      <c r="O376" s="85" t="s">
        <v>29</v>
      </c>
    </row>
    <row r="377" spans="1:16" ht="30" x14ac:dyDescent="0.25">
      <c r="A377" s="84" t="s">
        <v>6700</v>
      </c>
      <c r="B377" s="84" t="s">
        <v>30</v>
      </c>
      <c r="C377" s="84" t="s">
        <v>1337</v>
      </c>
      <c r="D377" s="86" t="s">
        <v>1356</v>
      </c>
      <c r="E377" s="87" t="s">
        <v>6645</v>
      </c>
      <c r="F377" s="87"/>
      <c r="G377" s="87"/>
      <c r="H377" s="87"/>
      <c r="I377" s="87"/>
      <c r="J377" s="87"/>
      <c r="K377" s="88"/>
      <c r="L377" s="89">
        <f>TRUNC(L391+L395+L399+L404,2)</f>
        <v>77.260000000000005</v>
      </c>
      <c r="M377" s="89">
        <f>TRUNC(M391+M395+M399+M404,2)</f>
        <v>16.22</v>
      </c>
      <c r="N377" s="89">
        <f>TRUNC(N391+N395+N399+N404,2)</f>
        <v>0</v>
      </c>
      <c r="O377" s="89">
        <f>TRUNC(O391+O395+O399+O404,2)</f>
        <v>93.48</v>
      </c>
      <c r="P377" s="87" t="s">
        <v>6717</v>
      </c>
    </row>
    <row r="378" spans="1:16" ht="45" x14ac:dyDescent="0.25">
      <c r="A378" s="90" t="s">
        <v>31</v>
      </c>
      <c r="B378" s="91" t="s">
        <v>1</v>
      </c>
      <c r="C378" s="91" t="s">
        <v>32</v>
      </c>
      <c r="D378" s="91" t="s">
        <v>2</v>
      </c>
      <c r="E378" s="91" t="s">
        <v>33</v>
      </c>
      <c r="F378" s="91" t="s">
        <v>34</v>
      </c>
      <c r="G378" s="91" t="s">
        <v>35</v>
      </c>
      <c r="H378" s="91" t="s">
        <v>36</v>
      </c>
      <c r="I378" s="91" t="s">
        <v>37</v>
      </c>
      <c r="J378" s="91" t="s">
        <v>38</v>
      </c>
      <c r="K378" s="91"/>
      <c r="L378" s="91" t="s">
        <v>13</v>
      </c>
      <c r="M378" s="91" t="s">
        <v>39</v>
      </c>
      <c r="N378" s="91" t="s">
        <v>11</v>
      </c>
      <c r="O378" s="91" t="s">
        <v>40</v>
      </c>
    </row>
    <row r="379" spans="1:16" x14ac:dyDescent="0.25">
      <c r="A379" s="77"/>
      <c r="B379" s="113"/>
      <c r="C379" s="113"/>
      <c r="D379" s="113"/>
      <c r="E379" s="116"/>
      <c r="F379" s="117"/>
      <c r="G379" s="116"/>
      <c r="H379" s="69"/>
      <c r="I379" s="69"/>
      <c r="J379" s="69"/>
      <c r="K379" s="69"/>
      <c r="L379" s="118"/>
      <c r="M379" s="118"/>
      <c r="N379" s="118"/>
      <c r="O379" s="69"/>
    </row>
    <row r="380" spans="1:16" x14ac:dyDescent="0.25">
      <c r="A380" s="119"/>
      <c r="B380" s="120"/>
      <c r="C380" s="120"/>
      <c r="D380" s="120"/>
      <c r="E380" s="120"/>
      <c r="F380" s="120"/>
      <c r="G380" s="120"/>
      <c r="H380" s="120"/>
      <c r="I380" s="120"/>
      <c r="J380" s="120"/>
      <c r="K380" s="121" t="s">
        <v>43</v>
      </c>
      <c r="L380" s="122">
        <f>SUM(L379:L379)</f>
        <v>0</v>
      </c>
      <c r="M380" s="122">
        <f>SUM(M379:M379)</f>
        <v>0</v>
      </c>
      <c r="N380" s="122">
        <f>SUM(N379:N379)</f>
        <v>0</v>
      </c>
      <c r="O380" s="122">
        <f>SUM(O379:O379)</f>
        <v>0</v>
      </c>
    </row>
    <row r="381" spans="1:16" ht="30" x14ac:dyDescent="0.25">
      <c r="A381" s="90" t="s">
        <v>44</v>
      </c>
      <c r="B381" s="91" t="s">
        <v>1</v>
      </c>
      <c r="C381" s="91" t="s">
        <v>32</v>
      </c>
      <c r="D381" s="91" t="s">
        <v>2</v>
      </c>
      <c r="E381" s="91" t="s">
        <v>45</v>
      </c>
      <c r="F381" s="91" t="s">
        <v>46</v>
      </c>
      <c r="G381" s="91" t="s">
        <v>47</v>
      </c>
      <c r="H381" s="91" t="s">
        <v>48</v>
      </c>
      <c r="I381" s="91"/>
      <c r="J381" s="91"/>
      <c r="K381" s="91"/>
      <c r="L381" s="91" t="s">
        <v>13</v>
      </c>
      <c r="M381" s="91" t="s">
        <v>39</v>
      </c>
      <c r="N381" s="91" t="s">
        <v>11</v>
      </c>
      <c r="O381" s="91" t="s">
        <v>40</v>
      </c>
    </row>
    <row r="382" spans="1:16" x14ac:dyDescent="0.25">
      <c r="A382" s="77" t="str">
        <f>IF(D382="","",VLOOKUP(D382,'CUSTOS DER - MÃO DE OBRA'!A:D,2,0))</f>
        <v>Servente</v>
      </c>
      <c r="B382" s="113" t="s">
        <v>41</v>
      </c>
      <c r="C382" s="113" t="s">
        <v>6652</v>
      </c>
      <c r="D382" s="113">
        <v>200130</v>
      </c>
      <c r="E382" s="69">
        <f>VLOOKUP(D382,'CUSTOS DER - MÃO DE OBRA'!A:D,3,0)</f>
        <v>1.48</v>
      </c>
      <c r="F382" s="123"/>
      <c r="G382" s="124">
        <f>VLOOKUP(D382,'CUSTOS DER - MÃO DE OBRA'!A:D,4,0)</f>
        <v>26.35</v>
      </c>
      <c r="H382" s="116" t="s">
        <v>6669</v>
      </c>
      <c r="I382" s="116"/>
      <c r="J382" s="116"/>
      <c r="K382" s="113"/>
      <c r="L382" s="113"/>
      <c r="M382" s="125">
        <f>IF(D382="","",TRUNC(H382*G382,2))</f>
        <v>6.75</v>
      </c>
      <c r="N382" s="113"/>
      <c r="O382" s="69">
        <f>N382+M382+L382</f>
        <v>6.75</v>
      </c>
    </row>
    <row r="383" spans="1:16" x14ac:dyDescent="0.25">
      <c r="A383" s="77" t="str">
        <f>VLOOKUP(D383,'CUSTOS DNIT - MÃO DE OBRA'!A:G,2,0)</f>
        <v>Bombeiro hidráulico</v>
      </c>
      <c r="B383" s="113" t="s">
        <v>24</v>
      </c>
      <c r="C383" s="113" t="s">
        <v>6654</v>
      </c>
      <c r="D383" s="113" t="s">
        <v>6655</v>
      </c>
      <c r="E383" s="116">
        <v>0</v>
      </c>
      <c r="F383" s="123">
        <f>VLOOKUP(D383,'CUSTOS DNIT - MÃO DE OBRA'!A:G,5,0)</f>
        <v>1.8205610000000001</v>
      </c>
      <c r="G383" s="124">
        <f>VLOOKUP(D383,'CUSTOS DNIT - MÃO DE OBRA'!A:G,6,0)</f>
        <v>36.933199999999999</v>
      </c>
      <c r="H383" s="69" t="s">
        <v>6669</v>
      </c>
      <c r="I383" s="69"/>
      <c r="J383" s="69"/>
      <c r="K383" s="69"/>
      <c r="L383" s="113"/>
      <c r="M383" s="125">
        <f>IF(D383="","",TRUNC(H383*G383,2))</f>
        <v>9.4700000000000006</v>
      </c>
      <c r="N383" s="113"/>
      <c r="O383" s="69">
        <f>N383+M383+L383</f>
        <v>9.4700000000000006</v>
      </c>
    </row>
    <row r="384" spans="1:16" x14ac:dyDescent="0.25">
      <c r="A384" s="127"/>
      <c r="B384" s="128"/>
      <c r="C384" s="128"/>
      <c r="D384" s="128"/>
      <c r="E384" s="128"/>
      <c r="F384" s="128"/>
      <c r="G384" s="128"/>
      <c r="H384" s="128"/>
      <c r="I384" s="128"/>
      <c r="J384" s="128"/>
      <c r="K384" s="121" t="s">
        <v>50</v>
      </c>
      <c r="L384" s="122">
        <f>SUM(L382:L383)</f>
        <v>0</v>
      </c>
      <c r="M384" s="122">
        <f>SUM(M382:M383)</f>
        <v>16.22</v>
      </c>
      <c r="N384" s="122">
        <f>SUM(N382:N383)</f>
        <v>0</v>
      </c>
      <c r="O384" s="122">
        <f>SUM(O382:O383)</f>
        <v>16.22</v>
      </c>
    </row>
    <row r="385" spans="1:15" x14ac:dyDescent="0.25">
      <c r="A385" s="90" t="s">
        <v>51</v>
      </c>
      <c r="B385" s="91" t="s">
        <v>1</v>
      </c>
      <c r="C385" s="91" t="s">
        <v>32</v>
      </c>
      <c r="D385" s="91" t="s">
        <v>2</v>
      </c>
      <c r="E385" s="91" t="s">
        <v>52</v>
      </c>
      <c r="F385" s="91" t="s">
        <v>53</v>
      </c>
      <c r="G385" s="91" t="s">
        <v>54</v>
      </c>
      <c r="H385" s="91" t="s">
        <v>55</v>
      </c>
      <c r="I385" s="91"/>
      <c r="J385" s="91"/>
      <c r="K385" s="91"/>
      <c r="L385" s="91"/>
      <c r="M385" s="91"/>
      <c r="N385" s="91"/>
      <c r="O385" s="91" t="s">
        <v>56</v>
      </c>
    </row>
    <row r="386" spans="1:15" x14ac:dyDescent="0.25">
      <c r="A386" s="77"/>
      <c r="B386" s="92"/>
      <c r="C386" s="92"/>
      <c r="D386" s="92"/>
      <c r="E386" s="92"/>
      <c r="F386" s="92"/>
      <c r="G386" s="92"/>
      <c r="H386" s="92"/>
      <c r="I386" s="92"/>
      <c r="J386" s="92"/>
      <c r="K386" s="92"/>
      <c r="L386" s="92"/>
      <c r="M386" s="92"/>
      <c r="N386" s="92"/>
      <c r="O386" s="92"/>
    </row>
    <row r="387" spans="1:15" x14ac:dyDescent="0.25">
      <c r="A387" s="77"/>
      <c r="B387" s="113"/>
      <c r="C387" s="113"/>
      <c r="D387" s="113"/>
      <c r="E387" s="116"/>
      <c r="F387" s="117"/>
      <c r="G387" s="116"/>
      <c r="H387" s="69"/>
      <c r="I387" s="69"/>
      <c r="J387" s="69"/>
      <c r="K387" s="69"/>
      <c r="L387" s="113"/>
      <c r="M387" s="113"/>
      <c r="N387" s="113"/>
      <c r="O387" s="69">
        <f>L387+M387</f>
        <v>0</v>
      </c>
    </row>
    <row r="388" spans="1:15" x14ac:dyDescent="0.25">
      <c r="A388" s="127"/>
      <c r="B388" s="128"/>
      <c r="C388" s="128"/>
      <c r="D388" s="128"/>
      <c r="E388" s="128"/>
      <c r="F388" s="128"/>
      <c r="G388" s="128"/>
      <c r="H388" s="128"/>
      <c r="I388" s="128"/>
      <c r="J388" s="128"/>
      <c r="K388" s="121" t="s">
        <v>57</v>
      </c>
      <c r="L388" s="122">
        <f>SUM(L386:L387)</f>
        <v>0</v>
      </c>
      <c r="M388" s="122">
        <f>SUM(M386:M387)</f>
        <v>0</v>
      </c>
      <c r="N388" s="122">
        <f>SUM(N386:N387)</f>
        <v>0</v>
      </c>
      <c r="O388" s="122">
        <f>SUM(O386:O387)</f>
        <v>0</v>
      </c>
    </row>
    <row r="389" spans="1:15" ht="30" x14ac:dyDescent="0.25">
      <c r="A389" s="127" t="s">
        <v>58</v>
      </c>
      <c r="B389" s="129"/>
      <c r="C389" s="129"/>
      <c r="D389" s="129"/>
      <c r="E389" s="129"/>
      <c r="F389" s="129"/>
      <c r="G389" s="129"/>
      <c r="H389" s="129"/>
      <c r="I389" s="129"/>
      <c r="J389" s="129"/>
      <c r="K389" s="129"/>
      <c r="L389" s="122">
        <f>L380+L384+L388</f>
        <v>0</v>
      </c>
      <c r="M389" s="122">
        <f>M380+M384+M388</f>
        <v>16.22</v>
      </c>
      <c r="N389" s="122">
        <f>N380+N384+N388</f>
        <v>0</v>
      </c>
      <c r="O389" s="122">
        <f>O380+O384+O388</f>
        <v>16.22</v>
      </c>
    </row>
    <row r="390" spans="1:15" x14ac:dyDescent="0.25">
      <c r="A390" s="127" t="s">
        <v>59</v>
      </c>
      <c r="B390" s="129"/>
      <c r="C390" s="129"/>
      <c r="D390" s="129"/>
      <c r="E390" s="129"/>
      <c r="F390" s="129"/>
      <c r="G390" s="129"/>
      <c r="H390" s="129"/>
      <c r="I390" s="129"/>
      <c r="J390" s="129"/>
      <c r="K390" s="129"/>
      <c r="L390" s="129"/>
      <c r="M390" s="129"/>
      <c r="N390" s="129"/>
      <c r="O390" s="130">
        <v>1</v>
      </c>
    </row>
    <row r="391" spans="1:15" ht="30" x14ac:dyDescent="0.25">
      <c r="A391" s="127" t="s">
        <v>60</v>
      </c>
      <c r="B391" s="120"/>
      <c r="C391" s="120"/>
      <c r="D391" s="120"/>
      <c r="E391" s="120"/>
      <c r="F391" s="120"/>
      <c r="G391" s="120"/>
      <c r="H391" s="120"/>
      <c r="I391" s="120"/>
      <c r="J391" s="120"/>
      <c r="K391" s="120"/>
      <c r="L391" s="122">
        <f>L389/O390</f>
        <v>0</v>
      </c>
      <c r="M391" s="122">
        <f>M389/O390</f>
        <v>16.22</v>
      </c>
      <c r="N391" s="122">
        <f>N389/O390</f>
        <v>0</v>
      </c>
      <c r="O391" s="122">
        <f>TRUNC(SUM(L391:N391),2)</f>
        <v>16.22</v>
      </c>
    </row>
    <row r="392" spans="1:15" ht="45" x14ac:dyDescent="0.25">
      <c r="A392" s="90" t="s">
        <v>61</v>
      </c>
      <c r="B392" s="91" t="s">
        <v>1</v>
      </c>
      <c r="C392" s="91" t="s">
        <v>32</v>
      </c>
      <c r="D392" s="91" t="s">
        <v>2</v>
      </c>
      <c r="E392" s="91" t="s">
        <v>62</v>
      </c>
      <c r="F392" s="91" t="s">
        <v>63</v>
      </c>
      <c r="G392" s="91"/>
      <c r="H392" s="91"/>
      <c r="I392" s="91"/>
      <c r="J392" s="91"/>
      <c r="K392" s="91" t="s">
        <v>48</v>
      </c>
      <c r="L392" s="91" t="s">
        <v>13</v>
      </c>
      <c r="M392" s="91" t="s">
        <v>39</v>
      </c>
      <c r="N392" s="91" t="s">
        <v>11</v>
      </c>
      <c r="O392" s="91" t="s">
        <v>6</v>
      </c>
    </row>
    <row r="393" spans="1:15" ht="30" x14ac:dyDescent="0.25">
      <c r="A393" s="77" t="str">
        <f>VLOOKUP(D393,'CUSTOS SINAPI - MATERIAIS'!A:D,2,0)</f>
        <v xml:space="preserve">FITA VEDA ROSCA EM ROLOS DE 18 MM X 50 M (L X C)                                                                                                                                                                                                                                                                                                                                                                                                                                                          </v>
      </c>
      <c r="B393" s="113" t="s">
        <v>1356</v>
      </c>
      <c r="C393" s="113" t="s">
        <v>64</v>
      </c>
      <c r="D393" s="113">
        <v>3148</v>
      </c>
      <c r="E393" s="131" t="str">
        <f>VLOOKUP(D393,'CUSTOS SINAPI - MATERIAIS'!A:D,3,0)</f>
        <v xml:space="preserve">UN    </v>
      </c>
      <c r="F393" s="107" t="str">
        <f>VLOOKUP(D393,'CUSTOS SINAPI - MATERIAIS'!A:D,4,0)</f>
        <v>18,44</v>
      </c>
      <c r="G393" s="107"/>
      <c r="H393" s="93"/>
      <c r="I393" s="93"/>
      <c r="J393" s="93"/>
      <c r="K393" s="116" t="s">
        <v>6670</v>
      </c>
      <c r="L393" s="69">
        <f>IF(D393="","",TRUNC(F393*K393,2))</f>
        <v>0.12</v>
      </c>
      <c r="M393" s="116"/>
      <c r="N393" s="116"/>
      <c r="O393" s="69">
        <f>N393+M393+L393</f>
        <v>0.12</v>
      </c>
    </row>
    <row r="394" spans="1:15" ht="75" x14ac:dyDescent="0.25">
      <c r="A394" s="77" t="str">
        <f>VLOOKUP(D394,'CUSTOS SINAPI - MATERIAIS'!A:D,2,0)</f>
        <v xml:space="preserve">TORNEIRA DE BOIA CONVENCIONAL PARA CAIXA D'AGUA, 1", AGUA FRIA, COM HASTE E TORNEIRA METALICOS E BALAO PLASTICO                                                                                                                                                                                                                                                                                                                                                                                           </v>
      </c>
      <c r="B394" s="113" t="s">
        <v>1356</v>
      </c>
      <c r="C394" s="113" t="s">
        <v>64</v>
      </c>
      <c r="D394" s="113">
        <v>11825</v>
      </c>
      <c r="E394" s="131" t="str">
        <f>VLOOKUP(D394,'CUSTOS SINAPI - MATERIAIS'!A:D,3,0)</f>
        <v xml:space="preserve">UN    </v>
      </c>
      <c r="F394" s="107" t="str">
        <f>VLOOKUP(D394,'CUSTOS SINAPI - MATERIAIS'!A:D,4,0)</f>
        <v>77,14</v>
      </c>
      <c r="G394" s="107"/>
      <c r="H394" s="93"/>
      <c r="I394" s="93"/>
      <c r="J394" s="93"/>
      <c r="K394" s="116" t="s">
        <v>6657</v>
      </c>
      <c r="L394" s="69">
        <f>IF(D394="","",TRUNC(F394*K394,2))</f>
        <v>77.14</v>
      </c>
      <c r="M394" s="116"/>
      <c r="N394" s="116"/>
      <c r="O394" s="69">
        <f>N394+M394+L394</f>
        <v>77.14</v>
      </c>
    </row>
    <row r="395" spans="1:15" x14ac:dyDescent="0.25">
      <c r="A395" s="119"/>
      <c r="B395" s="120"/>
      <c r="C395" s="120"/>
      <c r="D395" s="120"/>
      <c r="E395" s="120"/>
      <c r="F395" s="120"/>
      <c r="G395" s="120"/>
      <c r="H395" s="120"/>
      <c r="I395" s="120"/>
      <c r="J395" s="120"/>
      <c r="K395" s="121" t="s">
        <v>65</v>
      </c>
      <c r="L395" s="122">
        <f>SUM(L393:L394)</f>
        <v>77.260000000000005</v>
      </c>
      <c r="M395" s="122">
        <f>SUM(M393:M394)</f>
        <v>0</v>
      </c>
      <c r="N395" s="122">
        <f>SUM(N393:N394)</f>
        <v>0</v>
      </c>
      <c r="O395" s="122">
        <f>TRUNC(SUM(L395:N395),2)</f>
        <v>77.260000000000005</v>
      </c>
    </row>
    <row r="396" spans="1:15" ht="75" x14ac:dyDescent="0.25">
      <c r="A396" s="90" t="s">
        <v>66</v>
      </c>
      <c r="B396" s="91" t="s">
        <v>1</v>
      </c>
      <c r="C396" s="91" t="s">
        <v>32</v>
      </c>
      <c r="D396" s="91" t="s">
        <v>2</v>
      </c>
      <c r="E396" s="91" t="s">
        <v>62</v>
      </c>
      <c r="F396" s="91" t="s">
        <v>63</v>
      </c>
      <c r="G396" s="91" t="s">
        <v>67</v>
      </c>
      <c r="H396" s="91" t="s">
        <v>68</v>
      </c>
      <c r="I396" s="91"/>
      <c r="J396" s="91"/>
      <c r="K396" s="91" t="s">
        <v>48</v>
      </c>
      <c r="L396" s="91" t="s">
        <v>13</v>
      </c>
      <c r="M396" s="91" t="s">
        <v>39</v>
      </c>
      <c r="N396" s="91" t="s">
        <v>11</v>
      </c>
      <c r="O396" s="91" t="s">
        <v>6</v>
      </c>
    </row>
    <row r="397" spans="1:15" x14ac:dyDescent="0.25">
      <c r="B397" s="92"/>
      <c r="C397" s="113"/>
      <c r="E397" s="92"/>
      <c r="F397" s="92"/>
      <c r="G397" s="92"/>
      <c r="H397" s="92"/>
      <c r="I397" s="116"/>
      <c r="J397" s="116"/>
      <c r="K397" s="116"/>
      <c r="L397" s="69" t="str">
        <f>IF(D397="","",TRUNC(F397*K397,2))</f>
        <v/>
      </c>
      <c r="M397" s="69" t="str">
        <f>IF(D397="","",TRUNC(G397*K397,2))</f>
        <v/>
      </c>
      <c r="N397" s="69" t="str">
        <f>IF(D397="","",TRUNC(H397*K397,2))</f>
        <v/>
      </c>
      <c r="O397" s="69" t="str">
        <f>IF(D397="","",L397+M397+N397)</f>
        <v/>
      </c>
    </row>
    <row r="398" spans="1:15" x14ac:dyDescent="0.25">
      <c r="A398" s="77"/>
      <c r="B398" s="92"/>
      <c r="C398" s="92"/>
      <c r="D398" s="92"/>
      <c r="E398" s="92"/>
      <c r="F398" s="107"/>
      <c r="G398" s="107"/>
      <c r="H398" s="116"/>
      <c r="I398" s="116"/>
      <c r="J398" s="116"/>
      <c r="K398" s="116"/>
      <c r="L398" s="116"/>
      <c r="M398" s="116"/>
      <c r="N398" s="116"/>
      <c r="O398" s="69"/>
    </row>
    <row r="399" spans="1:15" x14ac:dyDescent="0.25">
      <c r="A399" s="119"/>
      <c r="B399" s="120"/>
      <c r="C399" s="120"/>
      <c r="D399" s="120"/>
      <c r="E399" s="120"/>
      <c r="F399" s="120"/>
      <c r="G399" s="120"/>
      <c r="H399" s="120"/>
      <c r="I399" s="120"/>
      <c r="J399" s="120"/>
      <c r="K399" s="121" t="s">
        <v>70</v>
      </c>
      <c r="L399" s="122">
        <f>SUM(L397:L398)</f>
        <v>0</v>
      </c>
      <c r="M399" s="122">
        <f>SUM(M397:M398)</f>
        <v>0</v>
      </c>
      <c r="N399" s="122">
        <f>SUM(N397:N398)</f>
        <v>0</v>
      </c>
      <c r="O399" s="122">
        <f>TRUNC(SUM(L399:N399),2)</f>
        <v>0</v>
      </c>
    </row>
    <row r="400" spans="1:15" ht="30" x14ac:dyDescent="0.25">
      <c r="A400" s="90" t="s">
        <v>71</v>
      </c>
      <c r="B400" s="91" t="s">
        <v>1</v>
      </c>
      <c r="C400" s="91" t="s">
        <v>32</v>
      </c>
      <c r="D400" s="91" t="s">
        <v>2</v>
      </c>
      <c r="E400" s="91" t="s">
        <v>62</v>
      </c>
      <c r="F400" s="91" t="s">
        <v>72</v>
      </c>
      <c r="G400" s="91" t="s">
        <v>73</v>
      </c>
      <c r="H400" s="91"/>
      <c r="I400" s="91" t="s">
        <v>74</v>
      </c>
      <c r="J400" s="91"/>
      <c r="K400" s="91"/>
      <c r="L400" s="91" t="s">
        <v>75</v>
      </c>
      <c r="M400" s="91" t="s">
        <v>56</v>
      </c>
      <c r="N400" s="91" t="s">
        <v>48</v>
      </c>
      <c r="O400" s="91" t="s">
        <v>6</v>
      </c>
    </row>
    <row r="401" spans="1:16" x14ac:dyDescent="0.25">
      <c r="A401" s="90"/>
      <c r="B401" s="91"/>
      <c r="C401" s="91"/>
      <c r="D401" s="91"/>
      <c r="E401" s="91"/>
      <c r="F401" s="91"/>
      <c r="G401" s="91" t="s">
        <v>76</v>
      </c>
      <c r="H401" s="91" t="s">
        <v>77</v>
      </c>
      <c r="I401" s="91" t="s">
        <v>76</v>
      </c>
      <c r="J401" s="91"/>
      <c r="K401" s="91" t="s">
        <v>77</v>
      </c>
      <c r="L401" s="91" t="s">
        <v>76</v>
      </c>
      <c r="M401" s="91"/>
      <c r="N401" s="91"/>
      <c r="O401" s="91"/>
    </row>
    <row r="402" spans="1:16" x14ac:dyDescent="0.25">
      <c r="A402" s="151"/>
      <c r="B402" s="152"/>
      <c r="C402" s="152"/>
      <c r="D402" s="152"/>
      <c r="E402" s="152"/>
      <c r="F402" s="92"/>
      <c r="G402" s="107"/>
      <c r="H402" s="69"/>
      <c r="I402" s="107"/>
      <c r="J402" s="107"/>
      <c r="K402" s="69"/>
      <c r="L402" s="107"/>
      <c r="M402" s="69"/>
      <c r="N402" s="149"/>
      <c r="O402" s="150"/>
    </row>
    <row r="403" spans="1:16" x14ac:dyDescent="0.25">
      <c r="A403" s="77"/>
      <c r="B403" s="92"/>
      <c r="C403" s="92"/>
      <c r="D403" s="92"/>
      <c r="E403" s="92"/>
      <c r="F403" s="107"/>
      <c r="G403" s="107"/>
      <c r="H403" s="69"/>
      <c r="I403" s="116"/>
      <c r="J403" s="116"/>
      <c r="K403" s="69"/>
      <c r="L403" s="116"/>
      <c r="M403" s="116"/>
      <c r="N403" s="69"/>
      <c r="O403" s="69"/>
    </row>
    <row r="404" spans="1:16" x14ac:dyDescent="0.25">
      <c r="A404" s="119"/>
      <c r="B404" s="120"/>
      <c r="C404" s="120"/>
      <c r="D404" s="120"/>
      <c r="E404" s="120"/>
      <c r="F404" s="120"/>
      <c r="G404" s="120"/>
      <c r="H404" s="120"/>
      <c r="I404" s="120"/>
      <c r="J404" s="120"/>
      <c r="K404" s="121" t="s">
        <v>80</v>
      </c>
      <c r="L404" s="122"/>
      <c r="M404" s="122"/>
      <c r="N404" s="122">
        <f>O404</f>
        <v>0</v>
      </c>
      <c r="O404" s="122">
        <f>SUM(O402:O403)</f>
        <v>0</v>
      </c>
    </row>
    <row r="405" spans="1:16" ht="30" x14ac:dyDescent="0.25">
      <c r="A405" s="469" t="s">
        <v>6646</v>
      </c>
      <c r="B405" s="470"/>
      <c r="C405" s="470"/>
      <c r="D405" s="470"/>
      <c r="E405" s="470"/>
      <c r="F405" s="470"/>
      <c r="G405" s="470"/>
      <c r="H405" s="470"/>
      <c r="I405" s="470"/>
      <c r="J405" s="470"/>
      <c r="K405" s="471"/>
      <c r="L405" s="84" t="s">
        <v>26</v>
      </c>
      <c r="M405" s="84" t="s">
        <v>27</v>
      </c>
      <c r="N405" s="84" t="s">
        <v>28</v>
      </c>
      <c r="O405" s="85" t="s">
        <v>29</v>
      </c>
    </row>
    <row r="406" spans="1:16" ht="30" x14ac:dyDescent="0.25">
      <c r="A406" s="84" t="s">
        <v>6701</v>
      </c>
      <c r="B406" s="84" t="s">
        <v>30</v>
      </c>
      <c r="C406" s="84" t="s">
        <v>1337</v>
      </c>
      <c r="D406" s="86" t="s">
        <v>1356</v>
      </c>
      <c r="E406" s="87" t="s">
        <v>6646</v>
      </c>
      <c r="F406" s="87"/>
      <c r="G406" s="87"/>
      <c r="H406" s="87"/>
      <c r="I406" s="87"/>
      <c r="J406" s="87"/>
      <c r="K406" s="88"/>
      <c r="L406" s="89">
        <f>TRUNC(L420+L429+L433+L438,2)</f>
        <v>8034.09</v>
      </c>
      <c r="M406" s="89">
        <f>TRUNC(M420+M429+M433+M438,2)</f>
        <v>522.04</v>
      </c>
      <c r="N406" s="89">
        <f>TRUNC(N420+N429+N433+N438,2)</f>
        <v>0</v>
      </c>
      <c r="O406" s="89">
        <f>TRUNC(O420+O429+O433+O438,2)</f>
        <v>8556.1299999999992</v>
      </c>
      <c r="P406" s="87" t="s">
        <v>6716</v>
      </c>
    </row>
    <row r="407" spans="1:16" ht="45" x14ac:dyDescent="0.25">
      <c r="A407" s="90" t="s">
        <v>31</v>
      </c>
      <c r="B407" s="91" t="s">
        <v>1</v>
      </c>
      <c r="C407" s="91" t="s">
        <v>32</v>
      </c>
      <c r="D407" s="91" t="s">
        <v>2</v>
      </c>
      <c r="E407" s="91" t="s">
        <v>33</v>
      </c>
      <c r="F407" s="91" t="s">
        <v>34</v>
      </c>
      <c r="G407" s="91" t="s">
        <v>35</v>
      </c>
      <c r="H407" s="91" t="s">
        <v>36</v>
      </c>
      <c r="I407" s="91" t="s">
        <v>37</v>
      </c>
      <c r="J407" s="91" t="s">
        <v>38</v>
      </c>
      <c r="K407" s="91"/>
      <c r="L407" s="91" t="s">
        <v>13</v>
      </c>
      <c r="M407" s="91" t="s">
        <v>39</v>
      </c>
      <c r="N407" s="91" t="s">
        <v>11</v>
      </c>
      <c r="O407" s="91" t="s">
        <v>40</v>
      </c>
    </row>
    <row r="408" spans="1:16" ht="60" x14ac:dyDescent="0.25">
      <c r="A408" s="77" t="s">
        <v>6671</v>
      </c>
      <c r="B408" s="113" t="s">
        <v>1356</v>
      </c>
      <c r="C408" s="113" t="s">
        <v>42</v>
      </c>
      <c r="D408" s="113">
        <v>91692</v>
      </c>
      <c r="E408" s="116">
        <v>1</v>
      </c>
      <c r="F408" s="117">
        <v>0.1205</v>
      </c>
      <c r="G408" s="116">
        <v>0.52669999999999995</v>
      </c>
      <c r="H408" s="69">
        <v>33.93</v>
      </c>
      <c r="I408" s="69"/>
      <c r="J408" s="69"/>
      <c r="K408" s="69">
        <v>32.909999999999997</v>
      </c>
      <c r="L408" s="118">
        <f>IF(D408="","",TRUNC(E408*F408*H408,2))</f>
        <v>4.08</v>
      </c>
      <c r="M408" s="118">
        <f>IF(D408="","",TRUNC(E408*F408*I408+E408*G408*K408,2))</f>
        <v>17.329999999999998</v>
      </c>
      <c r="N408" s="118"/>
      <c r="O408" s="69">
        <f>N408+M408+L408</f>
        <v>21.409999999999997</v>
      </c>
    </row>
    <row r="409" spans="1:16" x14ac:dyDescent="0.25">
      <c r="A409" s="119"/>
      <c r="B409" s="120"/>
      <c r="C409" s="120"/>
      <c r="D409" s="120"/>
      <c r="E409" s="120"/>
      <c r="F409" s="120"/>
      <c r="G409" s="120"/>
      <c r="H409" s="120"/>
      <c r="I409" s="120"/>
      <c r="J409" s="120"/>
      <c r="K409" s="121" t="s">
        <v>43</v>
      </c>
      <c r="L409" s="122">
        <f>SUM(L408:L408)</f>
        <v>4.08</v>
      </c>
      <c r="M409" s="122">
        <f>SUM(M408:M408)</f>
        <v>17.329999999999998</v>
      </c>
      <c r="N409" s="122">
        <f>SUM(N408:N408)</f>
        <v>0</v>
      </c>
      <c r="O409" s="122">
        <f>SUM(O408:O408)</f>
        <v>21.409999999999997</v>
      </c>
    </row>
    <row r="410" spans="1:16" ht="30" x14ac:dyDescent="0.25">
      <c r="A410" s="90" t="s">
        <v>44</v>
      </c>
      <c r="B410" s="91" t="s">
        <v>1</v>
      </c>
      <c r="C410" s="91" t="s">
        <v>32</v>
      </c>
      <c r="D410" s="91" t="s">
        <v>2</v>
      </c>
      <c r="E410" s="91" t="s">
        <v>45</v>
      </c>
      <c r="F410" s="91" t="s">
        <v>46</v>
      </c>
      <c r="G410" s="91" t="s">
        <v>47</v>
      </c>
      <c r="H410" s="91" t="s">
        <v>48</v>
      </c>
      <c r="I410" s="91"/>
      <c r="J410" s="91"/>
      <c r="K410" s="91"/>
      <c r="L410" s="91" t="s">
        <v>13</v>
      </c>
      <c r="M410" s="91" t="s">
        <v>39</v>
      </c>
      <c r="N410" s="91" t="s">
        <v>11</v>
      </c>
      <c r="O410" s="91" t="s">
        <v>40</v>
      </c>
    </row>
    <row r="411" spans="1:16" x14ac:dyDescent="0.25">
      <c r="A411" s="77" t="str">
        <f>IF(D411="","",VLOOKUP(D411,'CUSTOS DER - MÃO DE OBRA'!A:D,2,0))</f>
        <v>Servente</v>
      </c>
      <c r="B411" s="113" t="s">
        <v>41</v>
      </c>
      <c r="C411" s="113" t="s">
        <v>6652</v>
      </c>
      <c r="D411" s="113">
        <v>200130</v>
      </c>
      <c r="E411" s="69">
        <f>VLOOKUP(D411,'CUSTOS DER - MÃO DE OBRA'!A:D,3,0)</f>
        <v>1.48</v>
      </c>
      <c r="F411" s="123"/>
      <c r="G411" s="124">
        <f>VLOOKUP(D411,'CUSTOS DER - MÃO DE OBRA'!A:D,4,0)</f>
        <v>26.35</v>
      </c>
      <c r="H411" s="116" t="s">
        <v>6672</v>
      </c>
      <c r="I411" s="116"/>
      <c r="J411" s="116"/>
      <c r="K411" s="113"/>
      <c r="L411" s="113"/>
      <c r="M411" s="125">
        <f>IF(D411="","",TRUNC(H411*G411,2))</f>
        <v>99.05</v>
      </c>
      <c r="N411" s="113"/>
      <c r="O411" s="69">
        <f>N411+M411+L411</f>
        <v>99.05</v>
      </c>
    </row>
    <row r="412" spans="1:16" x14ac:dyDescent="0.25">
      <c r="A412" s="77" t="str">
        <f>IF(D412="","",VLOOKUP(D412,'CUSTOS DER - MÃO DE OBRA'!A:D,2,0))</f>
        <v>Carpinteiro</v>
      </c>
      <c r="B412" s="113" t="s">
        <v>41</v>
      </c>
      <c r="C412" s="113" t="s">
        <v>6652</v>
      </c>
      <c r="D412" s="113">
        <v>200240</v>
      </c>
      <c r="E412" s="69">
        <f>VLOOKUP(D412,'CUSTOS DER - MÃO DE OBRA'!A:D,3,0)</f>
        <v>2.02</v>
      </c>
      <c r="F412" s="123"/>
      <c r="G412" s="124">
        <f>VLOOKUP(D412,'CUSTOS DER - MÃO DE OBRA'!A:D,4,0)</f>
        <v>35.97</v>
      </c>
      <c r="H412" s="69" t="s">
        <v>6674</v>
      </c>
      <c r="I412" s="69"/>
      <c r="J412" s="69"/>
      <c r="K412" s="69"/>
      <c r="L412" s="113"/>
      <c r="M412" s="125">
        <f>IF(D412="","",TRUNC(H412*G412,2))</f>
        <v>405.66</v>
      </c>
      <c r="N412" s="113"/>
      <c r="O412" s="69">
        <f>N412+M412+L412</f>
        <v>405.66</v>
      </c>
    </row>
    <row r="413" spans="1:16" x14ac:dyDescent="0.25">
      <c r="A413" s="127"/>
      <c r="B413" s="128"/>
      <c r="C413" s="128"/>
      <c r="D413" s="128"/>
      <c r="E413" s="128"/>
      <c r="F413" s="128"/>
      <c r="G413" s="128"/>
      <c r="H413" s="128"/>
      <c r="I413" s="128"/>
      <c r="J413" s="128"/>
      <c r="K413" s="121" t="s">
        <v>50</v>
      </c>
      <c r="L413" s="122">
        <f>SUM(L411:L412)</f>
        <v>0</v>
      </c>
      <c r="M413" s="122">
        <f>SUM(M411:M412)</f>
        <v>504.71000000000004</v>
      </c>
      <c r="N413" s="122">
        <f>SUM(N411:N412)</f>
        <v>0</v>
      </c>
      <c r="O413" s="122">
        <f>SUM(O411:O412)</f>
        <v>504.71000000000004</v>
      </c>
    </row>
    <row r="414" spans="1:16" x14ac:dyDescent="0.25">
      <c r="A414" s="90" t="s">
        <v>51</v>
      </c>
      <c r="B414" s="91" t="s">
        <v>1</v>
      </c>
      <c r="C414" s="91" t="s">
        <v>32</v>
      </c>
      <c r="D414" s="91" t="s">
        <v>2</v>
      </c>
      <c r="E414" s="91" t="s">
        <v>52</v>
      </c>
      <c r="F414" s="91" t="s">
        <v>53</v>
      </c>
      <c r="G414" s="91" t="s">
        <v>54</v>
      </c>
      <c r="H414" s="91" t="s">
        <v>55</v>
      </c>
      <c r="I414" s="91"/>
      <c r="J414" s="91"/>
      <c r="K414" s="91"/>
      <c r="L414" s="91"/>
      <c r="M414" s="91"/>
      <c r="N414" s="91"/>
      <c r="O414" s="91" t="s">
        <v>56</v>
      </c>
    </row>
    <row r="415" spans="1:16" x14ac:dyDescent="0.25">
      <c r="A415" s="77"/>
      <c r="B415" s="113"/>
      <c r="C415" s="113"/>
      <c r="D415" s="113"/>
      <c r="E415" s="123"/>
      <c r="F415" s="117"/>
      <c r="G415" s="116"/>
      <c r="H415" s="69"/>
      <c r="I415" s="69"/>
      <c r="J415" s="69"/>
      <c r="K415" s="69"/>
      <c r="L415" s="113"/>
      <c r="M415" s="118">
        <f>TRUNC(E415*O413,2)</f>
        <v>0</v>
      </c>
      <c r="N415" s="113"/>
      <c r="O415" s="69">
        <f>L415+M415</f>
        <v>0</v>
      </c>
    </row>
    <row r="416" spans="1:16" x14ac:dyDescent="0.25">
      <c r="A416" s="77"/>
      <c r="B416" s="113"/>
      <c r="C416" s="113"/>
      <c r="D416" s="113"/>
      <c r="E416" s="116"/>
      <c r="F416" s="117"/>
      <c r="G416" s="116"/>
      <c r="H416" s="69"/>
      <c r="I416" s="69"/>
      <c r="J416" s="69"/>
      <c r="K416" s="69"/>
      <c r="L416" s="113"/>
      <c r="M416" s="113"/>
      <c r="N416" s="113"/>
      <c r="O416" s="69">
        <f>L416+M416</f>
        <v>0</v>
      </c>
    </row>
    <row r="417" spans="1:15" x14ac:dyDescent="0.25">
      <c r="A417" s="127"/>
      <c r="B417" s="128"/>
      <c r="C417" s="128"/>
      <c r="D417" s="128"/>
      <c r="E417" s="128"/>
      <c r="F417" s="128"/>
      <c r="G417" s="128"/>
      <c r="H417" s="128"/>
      <c r="I417" s="128"/>
      <c r="J417" s="128"/>
      <c r="K417" s="121" t="s">
        <v>57</v>
      </c>
      <c r="L417" s="122">
        <f>SUM(L415:L416)</f>
        <v>0</v>
      </c>
      <c r="M417" s="122">
        <f>SUM(M415:M416)</f>
        <v>0</v>
      </c>
      <c r="N417" s="122">
        <f>SUM(N415:N416)</f>
        <v>0</v>
      </c>
      <c r="O417" s="122">
        <f>SUM(O415:O416)</f>
        <v>0</v>
      </c>
    </row>
    <row r="418" spans="1:15" ht="30" x14ac:dyDescent="0.25">
      <c r="A418" s="127" t="s">
        <v>58</v>
      </c>
      <c r="B418" s="129"/>
      <c r="C418" s="129"/>
      <c r="D418" s="129"/>
      <c r="E418" s="129"/>
      <c r="F418" s="129"/>
      <c r="G418" s="129"/>
      <c r="H418" s="129"/>
      <c r="I418" s="129"/>
      <c r="J418" s="129"/>
      <c r="K418" s="129"/>
      <c r="L418" s="122">
        <f>L409+L413+L417</f>
        <v>4.08</v>
      </c>
      <c r="M418" s="122">
        <f>M409+M413+M417</f>
        <v>522.04000000000008</v>
      </c>
      <c r="N418" s="122">
        <f>N409+N413+N417</f>
        <v>0</v>
      </c>
      <c r="O418" s="122">
        <f>O409+O413+O417</f>
        <v>526.12</v>
      </c>
    </row>
    <row r="419" spans="1:15" x14ac:dyDescent="0.25">
      <c r="A419" s="127" t="s">
        <v>59</v>
      </c>
      <c r="B419" s="129"/>
      <c r="C419" s="129"/>
      <c r="D419" s="129"/>
      <c r="E419" s="129"/>
      <c r="F419" s="129"/>
      <c r="G419" s="129"/>
      <c r="H419" s="129"/>
      <c r="I419" s="129"/>
      <c r="J419" s="129"/>
      <c r="K419" s="129"/>
      <c r="L419" s="129"/>
      <c r="M419" s="129"/>
      <c r="N419" s="129"/>
      <c r="O419" s="130">
        <v>1</v>
      </c>
    </row>
    <row r="420" spans="1:15" ht="30" x14ac:dyDescent="0.25">
      <c r="A420" s="127" t="s">
        <v>60</v>
      </c>
      <c r="B420" s="120"/>
      <c r="C420" s="120"/>
      <c r="D420" s="120"/>
      <c r="E420" s="120"/>
      <c r="F420" s="120"/>
      <c r="G420" s="120"/>
      <c r="H420" s="120"/>
      <c r="I420" s="120"/>
      <c r="J420" s="120"/>
      <c r="K420" s="120"/>
      <c r="L420" s="122">
        <f>L418/O419</f>
        <v>4.08</v>
      </c>
      <c r="M420" s="122">
        <f>M418/O419</f>
        <v>522.04000000000008</v>
      </c>
      <c r="N420" s="122">
        <f>N418/O419</f>
        <v>0</v>
      </c>
      <c r="O420" s="122">
        <f>TRUNC(SUM(L420:N420),2)</f>
        <v>526.12</v>
      </c>
    </row>
    <row r="421" spans="1:15" ht="45" x14ac:dyDescent="0.25">
      <c r="A421" s="90" t="s">
        <v>61</v>
      </c>
      <c r="B421" s="91" t="s">
        <v>1</v>
      </c>
      <c r="C421" s="91" t="s">
        <v>32</v>
      </c>
      <c r="D421" s="91" t="s">
        <v>2</v>
      </c>
      <c r="E421" s="91" t="s">
        <v>62</v>
      </c>
      <c r="F421" s="91" t="s">
        <v>63</v>
      </c>
      <c r="G421" s="91"/>
      <c r="H421" s="91"/>
      <c r="I421" s="91"/>
      <c r="J421" s="91"/>
      <c r="K421" s="91" t="s">
        <v>48</v>
      </c>
      <c r="L421" s="91" t="s">
        <v>13</v>
      </c>
      <c r="M421" s="91" t="s">
        <v>39</v>
      </c>
      <c r="N421" s="91" t="s">
        <v>11</v>
      </c>
      <c r="O421" s="91" t="s">
        <v>6</v>
      </c>
    </row>
    <row r="422" spans="1:15" ht="75" x14ac:dyDescent="0.25">
      <c r="A422" s="77" t="str">
        <f>VLOOKUP(D422,'CUSTOS SINAPI - MATERIAIS'!A:D,2,0)</f>
        <v xml:space="preserve">TABUA APARELHADA *2,5 X 30* CM, EM MACARANDUBA/MASSARANDUBA, ANGELIM OU EQUIVALENTE DA REGIAO                                                                                                                                                                                                                                                                                                                                                                                                             </v>
      </c>
      <c r="B422" s="113" t="s">
        <v>1356</v>
      </c>
      <c r="C422" s="113" t="s">
        <v>64</v>
      </c>
      <c r="D422" s="113">
        <v>3992</v>
      </c>
      <c r="E422" s="131" t="str">
        <f>VLOOKUP(D422,'CUSTOS SINAPI - MATERIAIS'!A:D,3,0)</f>
        <v xml:space="preserve">M     </v>
      </c>
      <c r="F422" s="107" t="str">
        <f>VLOOKUP(D422,'CUSTOS SINAPI - MATERIAIS'!A:D,4,0)</f>
        <v>33,60</v>
      </c>
      <c r="G422" s="107"/>
      <c r="H422" s="93"/>
      <c r="I422" s="93"/>
      <c r="J422" s="93"/>
      <c r="K422" s="116" t="s">
        <v>6675</v>
      </c>
      <c r="L422" s="69">
        <f t="shared" ref="L422:L428" si="9">IF(D422="","",TRUNC(F422*K422,2))</f>
        <v>4157.38</v>
      </c>
      <c r="M422" s="116"/>
      <c r="N422" s="116"/>
      <c r="O422" s="69">
        <f t="shared" ref="O422:O428" si="10">N422+M422+L422</f>
        <v>4157.38</v>
      </c>
    </row>
    <row r="423" spans="1:15" ht="75" x14ac:dyDescent="0.25">
      <c r="A423" s="77" t="str">
        <f>VLOOKUP(D423,'CUSTOS SINAPI - MATERIAIS'!A:D,2,0)</f>
        <v xml:space="preserve">TABUA APARELHADA *2,5 X 15* CM, EM MACARANDUBA/MASSARANDUBA, ANGELIM OU EQUIVALENTE DA REGIAO                                                                                                                                                                                                                                                                                                                                                                                                             </v>
      </c>
      <c r="B423" s="113" t="s">
        <v>1356</v>
      </c>
      <c r="C423" s="113" t="s">
        <v>64</v>
      </c>
      <c r="D423" s="113">
        <v>3993</v>
      </c>
      <c r="E423" s="131" t="str">
        <f>VLOOKUP(D423,'CUSTOS SINAPI - MATERIAIS'!A:D,3,0)</f>
        <v xml:space="preserve">M2    </v>
      </c>
      <c r="F423" s="107" t="str">
        <f>VLOOKUP(D423,'CUSTOS SINAPI - MATERIAIS'!A:D,4,0)</f>
        <v>132,26</v>
      </c>
      <c r="G423" s="107"/>
      <c r="H423" s="93"/>
      <c r="I423" s="93"/>
      <c r="J423" s="93"/>
      <c r="K423" s="116" t="s">
        <v>6677</v>
      </c>
      <c r="L423" s="69">
        <f t="shared" si="9"/>
        <v>523.74</v>
      </c>
      <c r="M423" s="116"/>
      <c r="N423" s="116"/>
      <c r="O423" s="69">
        <f t="shared" si="10"/>
        <v>523.74</v>
      </c>
    </row>
    <row r="424" spans="1:15" ht="75" x14ac:dyDescent="0.25">
      <c r="A424" s="77" t="str">
        <f>VLOOKUP(D424,'CUSTOS SINAPI - MATERIAIS'!A:D,2,0)</f>
        <v xml:space="preserve">CAIBRO NAO APARELHADO *6 X 6* CM, EM MACARANDUBA/MASSARANDUBA, ANGELIM OU EQUIVALENTE DA REGIAO - BRUTA                                                                                                                                                                                                                                                                                                                                                                                                   </v>
      </c>
      <c r="B424" s="113" t="s">
        <v>1356</v>
      </c>
      <c r="C424" s="113" t="s">
        <v>64</v>
      </c>
      <c r="D424" s="113">
        <v>4433</v>
      </c>
      <c r="E424" s="131" t="str">
        <f>VLOOKUP(D424,'CUSTOS SINAPI - MATERIAIS'!A:D,3,0)</f>
        <v xml:space="preserve">M     </v>
      </c>
      <c r="F424" s="107" t="str">
        <f>VLOOKUP(D424,'CUSTOS SINAPI - MATERIAIS'!A:D,4,0)</f>
        <v>28,31</v>
      </c>
      <c r="G424" s="107"/>
      <c r="H424" s="93"/>
      <c r="I424" s="93"/>
      <c r="J424" s="93"/>
      <c r="K424" s="116" t="s">
        <v>6678</v>
      </c>
      <c r="L424" s="69">
        <f t="shared" si="9"/>
        <v>1382.66</v>
      </c>
      <c r="M424" s="116"/>
      <c r="N424" s="116"/>
      <c r="O424" s="69">
        <f t="shared" si="10"/>
        <v>1382.66</v>
      </c>
    </row>
    <row r="425" spans="1:15" ht="30" x14ac:dyDescent="0.25">
      <c r="A425" s="77" t="str">
        <f>VLOOKUP(D425,'CUSTOS SINAPI - MATERIAIS'!A:D,2,0)</f>
        <v xml:space="preserve">PREGO DE ACO POLIDO COM CABECA 18 X 27 (2 1/2 X 10)                                                                                                                                                                                                                                                                                                                                                                                                                                                       </v>
      </c>
      <c r="B425" s="113" t="s">
        <v>1356</v>
      </c>
      <c r="C425" s="113" t="s">
        <v>64</v>
      </c>
      <c r="D425" s="113">
        <v>5061</v>
      </c>
      <c r="E425" s="131" t="str">
        <f>VLOOKUP(D425,'CUSTOS SINAPI - MATERIAIS'!A:D,3,0)</f>
        <v xml:space="preserve">KG    </v>
      </c>
      <c r="F425" s="107" t="str">
        <f>VLOOKUP(D425,'CUSTOS SINAPI - MATERIAIS'!A:D,4,0)</f>
        <v>18,00</v>
      </c>
      <c r="G425" s="107"/>
      <c r="H425" s="93"/>
      <c r="I425" s="93"/>
      <c r="J425" s="93"/>
      <c r="K425" s="116" t="s">
        <v>6680</v>
      </c>
      <c r="L425" s="69">
        <f t="shared" si="9"/>
        <v>30.62</v>
      </c>
      <c r="M425" s="116"/>
      <c r="N425" s="116"/>
      <c r="O425" s="69">
        <f t="shared" si="10"/>
        <v>30.62</v>
      </c>
    </row>
    <row r="426" spans="1:15" ht="75" x14ac:dyDescent="0.25">
      <c r="A426" s="77" t="str">
        <f>VLOOKUP(D426,'CUSTOS SINAPI - MATERIAIS'!A:D,2,0)</f>
        <v xml:space="preserve">MOURAO ROLICO DE MADEIRA TRATADA, D = 8 A 11 CM, H = 2,20 M, EM EUCALIPTO OU EQUIVALENTE DA REGIAO (PARA CERCA)                                                                                                                                                                                                                                                                                                                                                                                           </v>
      </c>
      <c r="B426" s="113" t="s">
        <v>1356</v>
      </c>
      <c r="C426" s="113" t="s">
        <v>64</v>
      </c>
      <c r="D426" s="113">
        <v>21138</v>
      </c>
      <c r="E426" s="131" t="str">
        <f>VLOOKUP(D426,'CUSTOS SINAPI - MATERIAIS'!A:D,3,0)</f>
        <v xml:space="preserve">M     </v>
      </c>
      <c r="F426" s="107" t="str">
        <f>VLOOKUP(D426,'CUSTOS SINAPI - MATERIAIS'!A:D,4,0)</f>
        <v>10,91</v>
      </c>
      <c r="G426" s="107"/>
      <c r="H426" s="93"/>
      <c r="I426" s="93"/>
      <c r="J426" s="93"/>
      <c r="K426" s="116" t="s">
        <v>6681</v>
      </c>
      <c r="L426" s="69">
        <f t="shared" si="9"/>
        <v>864.07</v>
      </c>
      <c r="M426" s="116"/>
      <c r="N426" s="116"/>
      <c r="O426" s="69">
        <f t="shared" si="10"/>
        <v>864.07</v>
      </c>
    </row>
    <row r="427" spans="1:15" ht="75" x14ac:dyDescent="0.25">
      <c r="A427" s="77" t="str">
        <f>VLOOKUP(D427,'CUSTOS SINAPI - MATERIAIS'!A:D,2,0)</f>
        <v xml:space="preserve">CONCRETO USINADO BOMBEAVEL, CLASSE DE RESISTENCIA C20, COM BRITA 0 E 1, SLUMP = 100 +/- 20 MM, EXCLUI SERVICO DE BOMBEAMENTO (NBR 8953)                                                                                                                                                                                                                                                                                                                                                                   </v>
      </c>
      <c r="B427" s="113" t="s">
        <v>1356</v>
      </c>
      <c r="C427" s="113" t="s">
        <v>64</v>
      </c>
      <c r="D427" s="113">
        <v>34492</v>
      </c>
      <c r="E427" s="131" t="str">
        <f>VLOOKUP(D427,'CUSTOS SINAPI - MATERIAIS'!A:D,3,0)</f>
        <v xml:space="preserve">M3    </v>
      </c>
      <c r="F427" s="107" t="str">
        <f>VLOOKUP(D427,'CUSTOS SINAPI - MATERIAIS'!A:D,4,0)</f>
        <v>439,30</v>
      </c>
      <c r="G427" s="107"/>
      <c r="H427" s="93"/>
      <c r="I427" s="93"/>
      <c r="J427" s="93"/>
      <c r="K427" s="116" t="s">
        <v>6683</v>
      </c>
      <c r="L427" s="69">
        <f t="shared" si="9"/>
        <v>485.64</v>
      </c>
      <c r="M427" s="116"/>
      <c r="N427" s="116"/>
      <c r="O427" s="69">
        <f t="shared" si="10"/>
        <v>485.64</v>
      </c>
    </row>
    <row r="428" spans="1:15" ht="75" x14ac:dyDescent="0.25">
      <c r="A428" s="77" t="str">
        <f>VLOOKUP(D428,'CUSTOS SINAPI - MATERIAIS'!A:D,2,0)</f>
        <v xml:space="preserve">CHAPA/PAINEL DE MADEIRA COMPENSADA RESINADA (MADEIRITE RESINADO ROSA) PARA FORMA DE CONCRETO, DE 2200 X 1100 MM, E = 8 A 12 MM                                                                                                                                                                                                                                                                                                                                                                            </v>
      </c>
      <c r="B428" s="113" t="s">
        <v>1356</v>
      </c>
      <c r="C428" s="113" t="s">
        <v>64</v>
      </c>
      <c r="D428" s="113">
        <v>43681</v>
      </c>
      <c r="E428" s="131" t="str">
        <f>VLOOKUP(D428,'CUSTOS SINAPI - MATERIAIS'!A:D,3,0)</f>
        <v xml:space="preserve">M2    </v>
      </c>
      <c r="F428" s="107" t="str">
        <f>VLOOKUP(D428,'CUSTOS SINAPI - MATERIAIS'!A:D,4,0)</f>
        <v>25,62</v>
      </c>
      <c r="G428" s="107"/>
      <c r="H428" s="93"/>
      <c r="I428" s="93"/>
      <c r="J428" s="93"/>
      <c r="K428" s="116" t="s">
        <v>6684</v>
      </c>
      <c r="L428" s="69">
        <f t="shared" si="9"/>
        <v>585.9</v>
      </c>
      <c r="M428" s="116"/>
      <c r="N428" s="116"/>
      <c r="O428" s="69">
        <f t="shared" si="10"/>
        <v>585.9</v>
      </c>
    </row>
    <row r="429" spans="1:15" x14ac:dyDescent="0.25">
      <c r="A429" s="119"/>
      <c r="B429" s="120"/>
      <c r="C429" s="120"/>
      <c r="D429" s="120"/>
      <c r="E429" s="120"/>
      <c r="F429" s="120"/>
      <c r="G429" s="120"/>
      <c r="H429" s="120"/>
      <c r="I429" s="120"/>
      <c r="J429" s="120"/>
      <c r="K429" s="121" t="s">
        <v>65</v>
      </c>
      <c r="L429" s="122">
        <f>SUM(L422:L428)</f>
        <v>8030.0099999999993</v>
      </c>
      <c r="M429" s="122">
        <f>SUM(M422:M428)</f>
        <v>0</v>
      </c>
      <c r="N429" s="122">
        <f>SUM(N422:N428)</f>
        <v>0</v>
      </c>
      <c r="O429" s="122">
        <f>TRUNC(SUM(L429:N429),2)</f>
        <v>8030.01</v>
      </c>
    </row>
    <row r="430" spans="1:15" ht="75" x14ac:dyDescent="0.25">
      <c r="A430" s="90" t="s">
        <v>66</v>
      </c>
      <c r="B430" s="91" t="s">
        <v>1</v>
      </c>
      <c r="C430" s="91" t="s">
        <v>32</v>
      </c>
      <c r="D430" s="91" t="s">
        <v>2</v>
      </c>
      <c r="E430" s="91" t="s">
        <v>62</v>
      </c>
      <c r="F430" s="91" t="s">
        <v>63</v>
      </c>
      <c r="G430" s="91" t="s">
        <v>67</v>
      </c>
      <c r="H430" s="91" t="s">
        <v>68</v>
      </c>
      <c r="I430" s="91"/>
      <c r="J430" s="91"/>
      <c r="K430" s="91" t="s">
        <v>48</v>
      </c>
      <c r="L430" s="91" t="s">
        <v>13</v>
      </c>
      <c r="M430" s="91" t="s">
        <v>39</v>
      </c>
      <c r="N430" s="91" t="s">
        <v>11</v>
      </c>
      <c r="O430" s="91" t="s">
        <v>6</v>
      </c>
    </row>
    <row r="431" spans="1:15" x14ac:dyDescent="0.25">
      <c r="B431" s="92"/>
      <c r="C431" s="113"/>
      <c r="E431" s="92"/>
      <c r="F431" s="92"/>
      <c r="G431" s="92"/>
      <c r="H431" s="92"/>
      <c r="I431" s="116"/>
      <c r="J431" s="116"/>
      <c r="K431" s="116"/>
      <c r="L431" s="69" t="str">
        <f>IF(D431="","",TRUNC(F431*K431,2))</f>
        <v/>
      </c>
      <c r="M431" s="69" t="str">
        <f>IF(D431="","",TRUNC(G431*K431,2))</f>
        <v/>
      </c>
      <c r="N431" s="69" t="str">
        <f>IF(D431="","",TRUNC(H431*K431,2))</f>
        <v/>
      </c>
      <c r="O431" s="69" t="str">
        <f>IF(D431="","",L431+M431+N431)</f>
        <v/>
      </c>
    </row>
    <row r="432" spans="1:15" x14ac:dyDescent="0.25">
      <c r="A432" s="77"/>
      <c r="B432" s="92"/>
      <c r="C432" s="92"/>
      <c r="D432" s="92"/>
      <c r="E432" s="92"/>
      <c r="F432" s="107"/>
      <c r="G432" s="107"/>
      <c r="H432" s="116"/>
      <c r="I432" s="116"/>
      <c r="J432" s="116"/>
      <c r="K432" s="116"/>
      <c r="L432" s="116"/>
      <c r="M432" s="116"/>
      <c r="N432" s="116"/>
      <c r="O432" s="69"/>
    </row>
    <row r="433" spans="1:16" x14ac:dyDescent="0.25">
      <c r="A433" s="119"/>
      <c r="B433" s="120"/>
      <c r="C433" s="120"/>
      <c r="D433" s="120"/>
      <c r="E433" s="120"/>
      <c r="F433" s="120"/>
      <c r="G433" s="120"/>
      <c r="H433" s="120"/>
      <c r="I433" s="120"/>
      <c r="J433" s="120"/>
      <c r="K433" s="121" t="s">
        <v>70</v>
      </c>
      <c r="L433" s="122">
        <f>SUM(L431:L432)</f>
        <v>0</v>
      </c>
      <c r="M433" s="122">
        <f>SUM(M431:M432)</f>
        <v>0</v>
      </c>
      <c r="N433" s="122">
        <f>SUM(N431:N432)</f>
        <v>0</v>
      </c>
      <c r="O433" s="122">
        <f>TRUNC(SUM(L433:N433),2)</f>
        <v>0</v>
      </c>
    </row>
    <row r="434" spans="1:16" ht="30" x14ac:dyDescent="0.25">
      <c r="A434" s="90" t="s">
        <v>71</v>
      </c>
      <c r="B434" s="91" t="s">
        <v>1</v>
      </c>
      <c r="C434" s="91" t="s">
        <v>32</v>
      </c>
      <c r="D434" s="91" t="s">
        <v>2</v>
      </c>
      <c r="E434" s="91" t="s">
        <v>62</v>
      </c>
      <c r="F434" s="91" t="s">
        <v>72</v>
      </c>
      <c r="G434" s="91" t="s">
        <v>73</v>
      </c>
      <c r="H434" s="91"/>
      <c r="I434" s="91" t="s">
        <v>74</v>
      </c>
      <c r="J434" s="91"/>
      <c r="K434" s="91"/>
      <c r="L434" s="91" t="s">
        <v>75</v>
      </c>
      <c r="M434" s="91" t="s">
        <v>56</v>
      </c>
      <c r="N434" s="91" t="s">
        <v>48</v>
      </c>
      <c r="O434" s="91" t="s">
        <v>6</v>
      </c>
    </row>
    <row r="435" spans="1:16" x14ac:dyDescent="0.25">
      <c r="A435" s="90"/>
      <c r="B435" s="91"/>
      <c r="C435" s="91"/>
      <c r="D435" s="91"/>
      <c r="E435" s="91"/>
      <c r="F435" s="91"/>
      <c r="G435" s="91" t="s">
        <v>76</v>
      </c>
      <c r="H435" s="91" t="s">
        <v>77</v>
      </c>
      <c r="I435" s="91" t="s">
        <v>76</v>
      </c>
      <c r="J435" s="91"/>
      <c r="K435" s="91" t="s">
        <v>77</v>
      </c>
      <c r="L435" s="91" t="s">
        <v>76</v>
      </c>
      <c r="M435" s="91"/>
      <c r="N435" s="91"/>
      <c r="O435" s="91"/>
    </row>
    <row r="436" spans="1:16" x14ac:dyDescent="0.25">
      <c r="A436" s="151"/>
      <c r="B436" s="152"/>
      <c r="C436" s="152"/>
      <c r="D436" s="152"/>
      <c r="E436" s="152"/>
      <c r="F436" s="92"/>
      <c r="G436" s="107"/>
      <c r="H436" s="69"/>
      <c r="I436" s="107"/>
      <c r="J436" s="107"/>
      <c r="K436" s="69"/>
      <c r="L436" s="107"/>
      <c r="M436" s="69"/>
      <c r="N436" s="149"/>
      <c r="O436" s="150"/>
    </row>
    <row r="437" spans="1:16" x14ac:dyDescent="0.25">
      <c r="A437" s="77"/>
      <c r="B437" s="92"/>
      <c r="C437" s="92"/>
      <c r="D437" s="92"/>
      <c r="E437" s="92"/>
      <c r="F437" s="107"/>
      <c r="G437" s="107"/>
      <c r="H437" s="69"/>
      <c r="I437" s="116"/>
      <c r="J437" s="116"/>
      <c r="K437" s="69"/>
      <c r="L437" s="116"/>
      <c r="M437" s="116"/>
      <c r="N437" s="69"/>
      <c r="O437" s="69"/>
    </row>
    <row r="438" spans="1:16" x14ac:dyDescent="0.25">
      <c r="A438" s="119"/>
      <c r="B438" s="120"/>
      <c r="C438" s="120"/>
      <c r="D438" s="120"/>
      <c r="E438" s="120"/>
      <c r="F438" s="120"/>
      <c r="G438" s="120"/>
      <c r="H438" s="120"/>
      <c r="I438" s="120"/>
      <c r="J438" s="120"/>
      <c r="K438" s="121" t="s">
        <v>80</v>
      </c>
      <c r="L438" s="122"/>
      <c r="M438" s="122"/>
      <c r="N438" s="122">
        <f>O438</f>
        <v>0</v>
      </c>
      <c r="O438" s="122">
        <f>SUM(O436:O437)</f>
        <v>0</v>
      </c>
    </row>
    <row r="439" spans="1:16" ht="30" x14ac:dyDescent="0.25">
      <c r="A439" s="469" t="s">
        <v>6647</v>
      </c>
      <c r="B439" s="470"/>
      <c r="C439" s="470"/>
      <c r="D439" s="470"/>
      <c r="E439" s="470"/>
      <c r="F439" s="470"/>
      <c r="G439" s="470"/>
      <c r="H439" s="470"/>
      <c r="I439" s="470"/>
      <c r="J439" s="470"/>
      <c r="K439" s="471"/>
      <c r="L439" s="84" t="s">
        <v>26</v>
      </c>
      <c r="M439" s="84" t="s">
        <v>27</v>
      </c>
      <c r="N439" s="84" t="s">
        <v>28</v>
      </c>
      <c r="O439" s="85" t="s">
        <v>29</v>
      </c>
    </row>
    <row r="440" spans="1:16" ht="30" x14ac:dyDescent="0.25">
      <c r="A440" s="84" t="s">
        <v>6702</v>
      </c>
      <c r="B440" s="84" t="s">
        <v>30</v>
      </c>
      <c r="C440" s="84" t="s">
        <v>1337</v>
      </c>
      <c r="D440" s="86" t="s">
        <v>1356</v>
      </c>
      <c r="E440" s="87" t="s">
        <v>6647</v>
      </c>
      <c r="F440" s="87"/>
      <c r="G440" s="87"/>
      <c r="H440" s="87"/>
      <c r="I440" s="87"/>
      <c r="J440" s="87"/>
      <c r="K440" s="88"/>
      <c r="L440" s="89">
        <f>TRUNC(L454+L458+L462+L467,2)</f>
        <v>0</v>
      </c>
      <c r="M440" s="89">
        <f>TRUNC(M454+M458+M462+M467,2)</f>
        <v>7.39</v>
      </c>
      <c r="N440" s="89">
        <f>TRUNC(N454+N458+N462+N467,2)</f>
        <v>0</v>
      </c>
      <c r="O440" s="89">
        <f>TRUNC(O454+O458+O462+O467,2)</f>
        <v>7.39</v>
      </c>
      <c r="P440" s="87" t="s">
        <v>6715</v>
      </c>
    </row>
    <row r="441" spans="1:16" ht="45" x14ac:dyDescent="0.25">
      <c r="A441" s="90" t="s">
        <v>31</v>
      </c>
      <c r="B441" s="91" t="s">
        <v>1</v>
      </c>
      <c r="C441" s="91" t="s">
        <v>32</v>
      </c>
      <c r="D441" s="91" t="s">
        <v>2</v>
      </c>
      <c r="E441" s="91" t="s">
        <v>33</v>
      </c>
      <c r="F441" s="91" t="s">
        <v>34</v>
      </c>
      <c r="G441" s="91" t="s">
        <v>35</v>
      </c>
      <c r="H441" s="91" t="s">
        <v>36</v>
      </c>
      <c r="I441" s="91" t="s">
        <v>37</v>
      </c>
      <c r="J441" s="91" t="s">
        <v>38</v>
      </c>
      <c r="K441" s="91"/>
      <c r="L441" s="91" t="s">
        <v>13</v>
      </c>
      <c r="M441" s="91" t="s">
        <v>39</v>
      </c>
      <c r="N441" s="91" t="s">
        <v>11</v>
      </c>
      <c r="O441" s="91" t="s">
        <v>40</v>
      </c>
    </row>
    <row r="442" spans="1:16" x14ac:dyDescent="0.25">
      <c r="A442" s="77"/>
      <c r="B442" s="113"/>
      <c r="C442" s="113"/>
      <c r="D442" s="113"/>
      <c r="E442" s="116"/>
      <c r="F442" s="117"/>
      <c r="G442" s="116"/>
      <c r="H442" s="69"/>
      <c r="I442" s="69"/>
      <c r="J442" s="69"/>
      <c r="K442" s="69"/>
      <c r="L442" s="118"/>
      <c r="M442" s="118"/>
      <c r="N442" s="118"/>
      <c r="O442" s="69"/>
    </row>
    <row r="443" spans="1:16" x14ac:dyDescent="0.25">
      <c r="A443" s="119"/>
      <c r="B443" s="120"/>
      <c r="C443" s="120"/>
      <c r="D443" s="120"/>
      <c r="E443" s="120"/>
      <c r="F443" s="120"/>
      <c r="G443" s="120"/>
      <c r="H443" s="120"/>
      <c r="I443" s="120"/>
      <c r="J443" s="120"/>
      <c r="K443" s="121" t="s">
        <v>43</v>
      </c>
      <c r="L443" s="122">
        <f>SUM(L442:L442)</f>
        <v>0</v>
      </c>
      <c r="M443" s="122">
        <f>SUM(M442:M442)</f>
        <v>0</v>
      </c>
      <c r="N443" s="122">
        <f>SUM(N442:N442)</f>
        <v>0</v>
      </c>
      <c r="O443" s="122">
        <f>SUM(O442:O442)</f>
        <v>0</v>
      </c>
    </row>
    <row r="444" spans="1:16" ht="30" x14ac:dyDescent="0.25">
      <c r="A444" s="90" t="s">
        <v>44</v>
      </c>
      <c r="B444" s="91" t="s">
        <v>1</v>
      </c>
      <c r="C444" s="91" t="s">
        <v>32</v>
      </c>
      <c r="D444" s="91" t="s">
        <v>2</v>
      </c>
      <c r="E444" s="91" t="s">
        <v>45</v>
      </c>
      <c r="F444" s="91" t="s">
        <v>46</v>
      </c>
      <c r="G444" s="91" t="s">
        <v>47</v>
      </c>
      <c r="H444" s="91" t="s">
        <v>48</v>
      </c>
      <c r="I444" s="91"/>
      <c r="J444" s="91"/>
      <c r="K444" s="91"/>
      <c r="L444" s="91" t="s">
        <v>13</v>
      </c>
      <c r="M444" s="91" t="s">
        <v>39</v>
      </c>
      <c r="N444" s="91" t="s">
        <v>11</v>
      </c>
      <c r="O444" s="91" t="s">
        <v>40</v>
      </c>
    </row>
    <row r="445" spans="1:16" x14ac:dyDescent="0.25">
      <c r="A445" s="77" t="str">
        <f>IF(D445="","",VLOOKUP(D445,'CUSTOS DER - MÃO DE OBRA'!A:D,2,0))</f>
        <v>Servente</v>
      </c>
      <c r="B445" s="113" t="s">
        <v>41</v>
      </c>
      <c r="C445" s="113" t="s">
        <v>6652</v>
      </c>
      <c r="D445" s="113">
        <v>200130</v>
      </c>
      <c r="E445" s="69">
        <f>VLOOKUP(D445,'CUSTOS DER - MÃO DE OBRA'!A:D,3,0)</f>
        <v>1.48</v>
      </c>
      <c r="F445" s="123"/>
      <c r="G445" s="124">
        <f>VLOOKUP(D445,'CUSTOS DER - MÃO DE OBRA'!A:D,4,0)</f>
        <v>26.35</v>
      </c>
      <c r="H445" s="116">
        <v>0.1169</v>
      </c>
      <c r="I445" s="116"/>
      <c r="J445" s="116"/>
      <c r="K445" s="113"/>
      <c r="L445" s="113"/>
      <c r="M445" s="125">
        <f>IF(D445="","",TRUNC(H445*G445,2))</f>
        <v>3.08</v>
      </c>
      <c r="N445" s="113"/>
      <c r="O445" s="69">
        <f>N445+M445+L445</f>
        <v>3.08</v>
      </c>
    </row>
    <row r="446" spans="1:16" x14ac:dyDescent="0.25">
      <c r="A446" s="77" t="str">
        <f>VLOOKUP(D446,'CUSTOS DNIT - MÃO DE OBRA'!A:G,2,0)</f>
        <v>Bombeiro hidráulico</v>
      </c>
      <c r="B446" s="113" t="s">
        <v>24</v>
      </c>
      <c r="C446" s="113" t="s">
        <v>6654</v>
      </c>
      <c r="D446" s="113" t="s">
        <v>6655</v>
      </c>
      <c r="E446" s="116">
        <v>0</v>
      </c>
      <c r="F446" s="123">
        <f>VLOOKUP(D446,'CUSTOS DNIT - MÃO DE OBRA'!A:G,5,0)</f>
        <v>1.8205610000000001</v>
      </c>
      <c r="G446" s="124">
        <f>VLOOKUP(D446,'CUSTOS DNIT - MÃO DE OBRA'!A:G,6,0)</f>
        <v>36.933199999999999</v>
      </c>
      <c r="H446" s="69">
        <v>0.1169</v>
      </c>
      <c r="I446" s="69"/>
      <c r="J446" s="69"/>
      <c r="K446" s="69"/>
      <c r="L446" s="113"/>
      <c r="M446" s="125">
        <f>IF(D446="","",TRUNC(H446*G446,2))</f>
        <v>4.3099999999999996</v>
      </c>
      <c r="N446" s="113"/>
      <c r="O446" s="69">
        <f>N446+M446+L446</f>
        <v>4.3099999999999996</v>
      </c>
    </row>
    <row r="447" spans="1:16" x14ac:dyDescent="0.25">
      <c r="A447" s="127"/>
      <c r="B447" s="128"/>
      <c r="C447" s="128"/>
      <c r="D447" s="128"/>
      <c r="E447" s="128"/>
      <c r="F447" s="128"/>
      <c r="G447" s="128"/>
      <c r="H447" s="128"/>
      <c r="I447" s="128"/>
      <c r="J447" s="128"/>
      <c r="K447" s="121" t="s">
        <v>50</v>
      </c>
      <c r="L447" s="122">
        <f>SUM(L445:L446)</f>
        <v>0</v>
      </c>
      <c r="M447" s="122">
        <f>SUM(M445:M446)</f>
        <v>7.39</v>
      </c>
      <c r="N447" s="122">
        <f>SUM(N445:N446)</f>
        <v>0</v>
      </c>
      <c r="O447" s="122">
        <f>SUM(O445:O446)</f>
        <v>7.39</v>
      </c>
    </row>
    <row r="448" spans="1:16" x14ac:dyDescent="0.25">
      <c r="A448" s="90" t="s">
        <v>51</v>
      </c>
      <c r="B448" s="91" t="s">
        <v>1</v>
      </c>
      <c r="C448" s="91" t="s">
        <v>32</v>
      </c>
      <c r="D448" s="91" t="s">
        <v>2</v>
      </c>
      <c r="E448" s="91" t="s">
        <v>52</v>
      </c>
      <c r="F448" s="91" t="s">
        <v>53</v>
      </c>
      <c r="G448" s="91" t="s">
        <v>54</v>
      </c>
      <c r="H448" s="91" t="s">
        <v>55</v>
      </c>
      <c r="I448" s="91"/>
      <c r="J448" s="91"/>
      <c r="K448" s="91"/>
      <c r="L448" s="91"/>
      <c r="M448" s="91"/>
      <c r="N448" s="91"/>
      <c r="O448" s="91" t="s">
        <v>56</v>
      </c>
    </row>
    <row r="449" spans="1:15" x14ac:dyDescent="0.25">
      <c r="A449" s="77"/>
      <c r="B449" s="113"/>
      <c r="C449" s="113"/>
      <c r="D449" s="113"/>
      <c r="E449" s="123"/>
      <c r="F449" s="117"/>
      <c r="G449" s="116"/>
      <c r="H449" s="69"/>
      <c r="I449" s="69"/>
      <c r="J449" s="69"/>
      <c r="K449" s="69"/>
      <c r="L449" s="113"/>
      <c r="M449" s="118">
        <f>TRUNC(E449*O447,2)</f>
        <v>0</v>
      </c>
      <c r="N449" s="113"/>
      <c r="O449" s="69">
        <f>L449+M449</f>
        <v>0</v>
      </c>
    </row>
    <row r="450" spans="1:15" x14ac:dyDescent="0.25">
      <c r="A450" s="77"/>
      <c r="B450" s="113"/>
      <c r="C450" s="113"/>
      <c r="D450" s="113"/>
      <c r="E450" s="116"/>
      <c r="F450" s="117"/>
      <c r="G450" s="116"/>
      <c r="H450" s="69"/>
      <c r="I450" s="69"/>
      <c r="J450" s="69"/>
      <c r="K450" s="69"/>
      <c r="L450" s="113"/>
      <c r="M450" s="113"/>
      <c r="N450" s="113"/>
      <c r="O450" s="69">
        <f>L450+M450</f>
        <v>0</v>
      </c>
    </row>
    <row r="451" spans="1:15" x14ac:dyDescent="0.25">
      <c r="A451" s="127"/>
      <c r="B451" s="128"/>
      <c r="C451" s="128"/>
      <c r="D451" s="128"/>
      <c r="E451" s="128"/>
      <c r="F451" s="128"/>
      <c r="G451" s="128"/>
      <c r="H451" s="128"/>
      <c r="I451" s="128"/>
      <c r="J451" s="128"/>
      <c r="K451" s="121" t="s">
        <v>57</v>
      </c>
      <c r="L451" s="122">
        <f>SUM(L449:L450)</f>
        <v>0</v>
      </c>
      <c r="M451" s="122">
        <f>SUM(M449:M450)</f>
        <v>0</v>
      </c>
      <c r="N451" s="122">
        <f>SUM(N449:N450)</f>
        <v>0</v>
      </c>
      <c r="O451" s="122">
        <f>SUM(O449:O450)</f>
        <v>0</v>
      </c>
    </row>
    <row r="452" spans="1:15" ht="30" x14ac:dyDescent="0.25">
      <c r="A452" s="127" t="s">
        <v>58</v>
      </c>
      <c r="B452" s="129"/>
      <c r="C452" s="129"/>
      <c r="D452" s="129"/>
      <c r="E452" s="129"/>
      <c r="F452" s="129"/>
      <c r="G452" s="129"/>
      <c r="H452" s="129"/>
      <c r="I452" s="129"/>
      <c r="J452" s="129"/>
      <c r="K452" s="129"/>
      <c r="L452" s="122">
        <f>L443+L447+L451</f>
        <v>0</v>
      </c>
      <c r="M452" s="122">
        <f>M443+M447+M451</f>
        <v>7.39</v>
      </c>
      <c r="N452" s="122">
        <f>N443+N447+N451</f>
        <v>0</v>
      </c>
      <c r="O452" s="122">
        <f>O443+O447+O451</f>
        <v>7.39</v>
      </c>
    </row>
    <row r="453" spans="1:15" x14ac:dyDescent="0.25">
      <c r="A453" s="127" t="s">
        <v>59</v>
      </c>
      <c r="B453" s="129"/>
      <c r="C453" s="129"/>
      <c r="D453" s="129"/>
      <c r="E453" s="129"/>
      <c r="F453" s="129"/>
      <c r="G453" s="129"/>
      <c r="H453" s="129"/>
      <c r="I453" s="129"/>
      <c r="J453" s="129"/>
      <c r="K453" s="129"/>
      <c r="L453" s="129"/>
      <c r="M453" s="129"/>
      <c r="N453" s="129"/>
      <c r="O453" s="130">
        <v>1</v>
      </c>
    </row>
    <row r="454" spans="1:15" ht="30" x14ac:dyDescent="0.25">
      <c r="A454" s="127" t="s">
        <v>60</v>
      </c>
      <c r="B454" s="120"/>
      <c r="C454" s="120"/>
      <c r="D454" s="120"/>
      <c r="E454" s="120"/>
      <c r="F454" s="120"/>
      <c r="G454" s="120"/>
      <c r="H454" s="120"/>
      <c r="I454" s="120"/>
      <c r="J454" s="120"/>
      <c r="K454" s="120"/>
      <c r="L454" s="122">
        <f>L452/O453</f>
        <v>0</v>
      </c>
      <c r="M454" s="122">
        <f>M452/O453</f>
        <v>7.39</v>
      </c>
      <c r="N454" s="122">
        <f>N452/O453</f>
        <v>0</v>
      </c>
      <c r="O454" s="122">
        <f>TRUNC(SUM(L454:N454),2)</f>
        <v>7.39</v>
      </c>
    </row>
    <row r="455" spans="1:15" ht="45" x14ac:dyDescent="0.25">
      <c r="A455" s="90" t="s">
        <v>61</v>
      </c>
      <c r="B455" s="91" t="s">
        <v>1</v>
      </c>
      <c r="C455" s="91" t="s">
        <v>32</v>
      </c>
      <c r="D455" s="91" t="s">
        <v>2</v>
      </c>
      <c r="E455" s="91" t="s">
        <v>62</v>
      </c>
      <c r="F455" s="91" t="s">
        <v>63</v>
      </c>
      <c r="G455" s="91"/>
      <c r="H455" s="91"/>
      <c r="I455" s="91"/>
      <c r="J455" s="91"/>
      <c r="K455" s="91" t="s">
        <v>48</v>
      </c>
      <c r="L455" s="91" t="s">
        <v>13</v>
      </c>
      <c r="M455" s="91" t="s">
        <v>39</v>
      </c>
      <c r="N455" s="91" t="s">
        <v>11</v>
      </c>
      <c r="O455" s="91" t="s">
        <v>6</v>
      </c>
    </row>
    <row r="456" spans="1:15" x14ac:dyDescent="0.25">
      <c r="A456" s="77"/>
      <c r="B456" s="113"/>
      <c r="C456" s="113"/>
      <c r="D456" s="113"/>
      <c r="E456" s="131"/>
      <c r="F456" s="107"/>
      <c r="G456" s="107"/>
      <c r="H456" s="93"/>
      <c r="I456" s="93"/>
      <c r="J456" s="93"/>
      <c r="K456" s="116"/>
      <c r="L456" s="69"/>
      <c r="M456" s="116"/>
      <c r="N456" s="116"/>
      <c r="O456" s="69"/>
    </row>
    <row r="457" spans="1:15" x14ac:dyDescent="0.25">
      <c r="A457" s="77"/>
      <c r="B457" s="113"/>
      <c r="C457" s="113"/>
      <c r="D457" s="113"/>
      <c r="E457" s="131"/>
      <c r="F457" s="107"/>
      <c r="G457" s="107"/>
      <c r="H457" s="93"/>
      <c r="I457" s="93"/>
      <c r="J457" s="93"/>
      <c r="K457" s="116"/>
      <c r="L457" s="69"/>
      <c r="M457" s="116"/>
      <c r="N457" s="116"/>
      <c r="O457" s="69"/>
    </row>
    <row r="458" spans="1:15" x14ac:dyDescent="0.25">
      <c r="A458" s="119"/>
      <c r="B458" s="120"/>
      <c r="C458" s="120"/>
      <c r="D458" s="120"/>
      <c r="E458" s="120"/>
      <c r="F458" s="120"/>
      <c r="G458" s="120"/>
      <c r="H458" s="120"/>
      <c r="I458" s="120"/>
      <c r="J458" s="120"/>
      <c r="K458" s="121" t="s">
        <v>65</v>
      </c>
      <c r="L458" s="122">
        <f>SUM(L456:L457)</f>
        <v>0</v>
      </c>
      <c r="M458" s="122">
        <f>SUM(M456:M457)</f>
        <v>0</v>
      </c>
      <c r="N458" s="122">
        <f>SUM(N456:N457)</f>
        <v>0</v>
      </c>
      <c r="O458" s="122">
        <f>TRUNC(SUM(L458:N458),2)</f>
        <v>0</v>
      </c>
    </row>
    <row r="459" spans="1:15" ht="75" x14ac:dyDescent="0.25">
      <c r="A459" s="90" t="s">
        <v>66</v>
      </c>
      <c r="B459" s="91" t="s">
        <v>1</v>
      </c>
      <c r="C459" s="91" t="s">
        <v>32</v>
      </c>
      <c r="D459" s="91" t="s">
        <v>2</v>
      </c>
      <c r="E459" s="91" t="s">
        <v>62</v>
      </c>
      <c r="F459" s="91" t="s">
        <v>63</v>
      </c>
      <c r="G459" s="91" t="s">
        <v>67</v>
      </c>
      <c r="H459" s="91" t="s">
        <v>68</v>
      </c>
      <c r="I459" s="91"/>
      <c r="J459" s="91"/>
      <c r="K459" s="91" t="s">
        <v>48</v>
      </c>
      <c r="L459" s="91" t="s">
        <v>13</v>
      </c>
      <c r="M459" s="91" t="s">
        <v>39</v>
      </c>
      <c r="N459" s="91" t="s">
        <v>11</v>
      </c>
      <c r="O459" s="91" t="s">
        <v>6</v>
      </c>
    </row>
    <row r="460" spans="1:15" x14ac:dyDescent="0.25">
      <c r="B460" s="92"/>
      <c r="C460" s="113"/>
      <c r="E460" s="92"/>
      <c r="F460" s="92"/>
      <c r="G460" s="92"/>
      <c r="H460" s="92"/>
      <c r="I460" s="116"/>
      <c r="J460" s="116"/>
      <c r="K460" s="116"/>
      <c r="L460" s="69" t="str">
        <f>IF(D460="","",TRUNC(F460*K460,2))</f>
        <v/>
      </c>
      <c r="M460" s="69" t="str">
        <f>IF(D460="","",TRUNC(G460*K460,2))</f>
        <v/>
      </c>
      <c r="N460" s="69" t="str">
        <f>IF(D460="","",TRUNC(H460*K460,2))</f>
        <v/>
      </c>
      <c r="O460" s="69" t="str">
        <f>IF(D460="","",L460+M460+N460)</f>
        <v/>
      </c>
    </row>
    <row r="461" spans="1:15" x14ac:dyDescent="0.25">
      <c r="A461" s="77"/>
      <c r="B461" s="92"/>
      <c r="C461" s="92"/>
      <c r="D461" s="92"/>
      <c r="E461" s="92"/>
      <c r="F461" s="107"/>
      <c r="G461" s="107"/>
      <c r="H461" s="116"/>
      <c r="I461" s="116"/>
      <c r="J461" s="116"/>
      <c r="K461" s="116"/>
      <c r="L461" s="116"/>
      <c r="M461" s="116"/>
      <c r="N461" s="116"/>
      <c r="O461" s="69"/>
    </row>
    <row r="462" spans="1:15" x14ac:dyDescent="0.25">
      <c r="A462" s="119"/>
      <c r="B462" s="120"/>
      <c r="C462" s="120"/>
      <c r="D462" s="120"/>
      <c r="E462" s="120"/>
      <c r="F462" s="120"/>
      <c r="G462" s="120"/>
      <c r="H462" s="120"/>
      <c r="I462" s="120"/>
      <c r="J462" s="120"/>
      <c r="K462" s="121" t="s">
        <v>70</v>
      </c>
      <c r="L462" s="122">
        <f>SUM(L460:L461)</f>
        <v>0</v>
      </c>
      <c r="M462" s="122">
        <f>SUM(M460:M461)</f>
        <v>0</v>
      </c>
      <c r="N462" s="122">
        <f>SUM(N460:N461)</f>
        <v>0</v>
      </c>
      <c r="O462" s="122">
        <f>TRUNC(SUM(L462:N462),2)</f>
        <v>0</v>
      </c>
    </row>
    <row r="463" spans="1:15" ht="30" x14ac:dyDescent="0.25">
      <c r="A463" s="90" t="s">
        <v>71</v>
      </c>
      <c r="B463" s="91" t="s">
        <v>1</v>
      </c>
      <c r="C463" s="91" t="s">
        <v>32</v>
      </c>
      <c r="D463" s="91" t="s">
        <v>2</v>
      </c>
      <c r="E463" s="91" t="s">
        <v>62</v>
      </c>
      <c r="F463" s="91" t="s">
        <v>72</v>
      </c>
      <c r="G463" s="91" t="s">
        <v>73</v>
      </c>
      <c r="H463" s="91"/>
      <c r="I463" s="91" t="s">
        <v>74</v>
      </c>
      <c r="J463" s="91"/>
      <c r="K463" s="91"/>
      <c r="L463" s="91" t="s">
        <v>75</v>
      </c>
      <c r="M463" s="91" t="s">
        <v>56</v>
      </c>
      <c r="N463" s="91" t="s">
        <v>48</v>
      </c>
      <c r="O463" s="91" t="s">
        <v>6</v>
      </c>
    </row>
    <row r="464" spans="1:15" x14ac:dyDescent="0.25">
      <c r="A464" s="90"/>
      <c r="B464" s="91"/>
      <c r="C464" s="91"/>
      <c r="D464" s="91"/>
      <c r="E464" s="91"/>
      <c r="F464" s="91"/>
      <c r="G464" s="91" t="s">
        <v>76</v>
      </c>
      <c r="H464" s="91" t="s">
        <v>77</v>
      </c>
      <c r="I464" s="91" t="s">
        <v>76</v>
      </c>
      <c r="J464" s="91"/>
      <c r="K464" s="91" t="s">
        <v>77</v>
      </c>
      <c r="L464" s="91" t="s">
        <v>76</v>
      </c>
      <c r="M464" s="91"/>
      <c r="N464" s="91"/>
      <c r="O464" s="91"/>
    </row>
    <row r="465" spans="1:16" x14ac:dyDescent="0.25">
      <c r="A465" s="151"/>
      <c r="B465" s="152"/>
      <c r="C465" s="152"/>
      <c r="D465" s="152"/>
      <c r="E465" s="152"/>
      <c r="F465" s="92"/>
      <c r="G465" s="107"/>
      <c r="H465" s="69"/>
      <c r="I465" s="107"/>
      <c r="J465" s="107"/>
      <c r="K465" s="69"/>
      <c r="L465" s="107"/>
      <c r="M465" s="69"/>
      <c r="N465" s="149"/>
      <c r="O465" s="150"/>
    </row>
    <row r="466" spans="1:16" x14ac:dyDescent="0.25">
      <c r="A466" s="77"/>
      <c r="B466" s="92"/>
      <c r="C466" s="92"/>
      <c r="D466" s="92"/>
      <c r="E466" s="92"/>
      <c r="F466" s="107"/>
      <c r="G466" s="107"/>
      <c r="H466" s="69"/>
      <c r="I466" s="116"/>
      <c r="J466" s="116"/>
      <c r="K466" s="69"/>
      <c r="L466" s="116"/>
      <c r="M466" s="116"/>
      <c r="N466" s="69"/>
      <c r="O466" s="69"/>
    </row>
    <row r="467" spans="1:16" x14ac:dyDescent="0.25">
      <c r="A467" s="119"/>
      <c r="B467" s="120"/>
      <c r="C467" s="120"/>
      <c r="D467" s="120"/>
      <c r="E467" s="120"/>
      <c r="F467" s="120"/>
      <c r="G467" s="120"/>
      <c r="H467" s="120"/>
      <c r="I467" s="120"/>
      <c r="J467" s="120"/>
      <c r="K467" s="121" t="s">
        <v>80</v>
      </c>
      <c r="L467" s="122"/>
      <c r="M467" s="122"/>
      <c r="N467" s="122">
        <f>O467</f>
        <v>0</v>
      </c>
      <c r="O467" s="122">
        <f>SUM(O465:O466)</f>
        <v>0</v>
      </c>
    </row>
    <row r="468" spans="1:16" ht="30" x14ac:dyDescent="0.25">
      <c r="A468" s="469" t="s">
        <v>6648</v>
      </c>
      <c r="B468" s="470"/>
      <c r="C468" s="470"/>
      <c r="D468" s="470"/>
      <c r="E468" s="470"/>
      <c r="F468" s="470"/>
      <c r="G468" s="470"/>
      <c r="H468" s="470"/>
      <c r="I468" s="470"/>
      <c r="J468" s="470"/>
      <c r="K468" s="471"/>
      <c r="L468" s="84" t="s">
        <v>26</v>
      </c>
      <c r="M468" s="84" t="s">
        <v>27</v>
      </c>
      <c r="N468" s="84" t="s">
        <v>28</v>
      </c>
      <c r="O468" s="85" t="s">
        <v>29</v>
      </c>
    </row>
    <row r="469" spans="1:16" ht="30" x14ac:dyDescent="0.25">
      <c r="A469" s="84" t="s">
        <v>6703</v>
      </c>
      <c r="B469" s="84" t="s">
        <v>30</v>
      </c>
      <c r="C469" s="84" t="s">
        <v>1337</v>
      </c>
      <c r="D469" s="86" t="s">
        <v>1356</v>
      </c>
      <c r="E469" s="87" t="s">
        <v>6648</v>
      </c>
      <c r="F469" s="87"/>
      <c r="G469" s="87"/>
      <c r="H469" s="87"/>
      <c r="I469" s="87"/>
      <c r="J469" s="87"/>
      <c r="K469" s="88"/>
      <c r="L469" s="89">
        <f>TRUNC(L483+L487+L491+L496,2)</f>
        <v>0</v>
      </c>
      <c r="M469" s="89">
        <f>TRUNC(M483+M487+M491+M496,2)</f>
        <v>6.11</v>
      </c>
      <c r="N469" s="89">
        <f>TRUNC(N483+N487+N491+N496,2)</f>
        <v>0</v>
      </c>
      <c r="O469" s="89">
        <f>TRUNC(O483+O487+O491+O496,2)</f>
        <v>6.11</v>
      </c>
      <c r="P469" s="87" t="s">
        <v>6714</v>
      </c>
    </row>
    <row r="470" spans="1:16" ht="45" x14ac:dyDescent="0.25">
      <c r="A470" s="90" t="s">
        <v>31</v>
      </c>
      <c r="B470" s="91" t="s">
        <v>1</v>
      </c>
      <c r="C470" s="91" t="s">
        <v>32</v>
      </c>
      <c r="D470" s="91" t="s">
        <v>2</v>
      </c>
      <c r="E470" s="91" t="s">
        <v>33</v>
      </c>
      <c r="F470" s="91" t="s">
        <v>34</v>
      </c>
      <c r="G470" s="91" t="s">
        <v>35</v>
      </c>
      <c r="H470" s="91" t="s">
        <v>36</v>
      </c>
      <c r="I470" s="91" t="s">
        <v>37</v>
      </c>
      <c r="J470" s="91" t="s">
        <v>38</v>
      </c>
      <c r="K470" s="91"/>
      <c r="L470" s="91" t="s">
        <v>13</v>
      </c>
      <c r="M470" s="91" t="s">
        <v>39</v>
      </c>
      <c r="N470" s="91" t="s">
        <v>11</v>
      </c>
      <c r="O470" s="91" t="s">
        <v>40</v>
      </c>
    </row>
    <row r="471" spans="1:16" x14ac:dyDescent="0.25">
      <c r="A471" s="77"/>
      <c r="B471" s="113"/>
      <c r="C471" s="113"/>
      <c r="D471" s="113"/>
      <c r="E471" s="116"/>
      <c r="F471" s="117"/>
      <c r="G471" s="116"/>
      <c r="H471" s="69"/>
      <c r="I471" s="69"/>
      <c r="J471" s="69"/>
      <c r="K471" s="69"/>
      <c r="L471" s="118"/>
      <c r="M471" s="118"/>
      <c r="N471" s="118"/>
      <c r="O471" s="69"/>
    </row>
    <row r="472" spans="1:16" x14ac:dyDescent="0.25">
      <c r="A472" s="119"/>
      <c r="B472" s="120"/>
      <c r="C472" s="120"/>
      <c r="D472" s="120"/>
      <c r="E472" s="120"/>
      <c r="F472" s="120"/>
      <c r="G472" s="120"/>
      <c r="H472" s="120"/>
      <c r="I472" s="120"/>
      <c r="J472" s="120"/>
      <c r="K472" s="121" t="s">
        <v>43</v>
      </c>
      <c r="L472" s="122">
        <f>SUM(L471:L471)</f>
        <v>0</v>
      </c>
      <c r="M472" s="122">
        <f>SUM(M471:M471)</f>
        <v>0</v>
      </c>
      <c r="N472" s="122">
        <f>SUM(N471:N471)</f>
        <v>0</v>
      </c>
      <c r="O472" s="122">
        <f>SUM(O471:O471)</f>
        <v>0</v>
      </c>
    </row>
    <row r="473" spans="1:16" ht="30" x14ac:dyDescent="0.25">
      <c r="A473" s="90" t="s">
        <v>44</v>
      </c>
      <c r="B473" s="91" t="s">
        <v>1</v>
      </c>
      <c r="C473" s="91" t="s">
        <v>32</v>
      </c>
      <c r="D473" s="91" t="s">
        <v>2</v>
      </c>
      <c r="E473" s="91" t="s">
        <v>45</v>
      </c>
      <c r="F473" s="91" t="s">
        <v>46</v>
      </c>
      <c r="G473" s="91" t="s">
        <v>47</v>
      </c>
      <c r="H473" s="91" t="s">
        <v>48</v>
      </c>
      <c r="I473" s="91"/>
      <c r="J473" s="91"/>
      <c r="K473" s="91"/>
      <c r="L473" s="91" t="s">
        <v>13</v>
      </c>
      <c r="M473" s="91" t="s">
        <v>39</v>
      </c>
      <c r="N473" s="91" t="s">
        <v>11</v>
      </c>
      <c r="O473" s="91" t="s">
        <v>40</v>
      </c>
    </row>
    <row r="474" spans="1:16" x14ac:dyDescent="0.25">
      <c r="A474" s="77" t="str">
        <f>IF(D474="","",VLOOKUP(D474,'CUSTOS DER - MÃO DE OBRA'!A:D,2,0))</f>
        <v>Servente</v>
      </c>
      <c r="B474" s="113" t="s">
        <v>41</v>
      </c>
      <c r="C474" s="113" t="s">
        <v>6652</v>
      </c>
      <c r="D474" s="113">
        <v>200130</v>
      </c>
      <c r="E474" s="69">
        <f>VLOOKUP(D474,'CUSTOS DER - MÃO DE OBRA'!A:D,3,0)</f>
        <v>1.48</v>
      </c>
      <c r="F474" s="123"/>
      <c r="G474" s="124">
        <f>VLOOKUP(D474,'CUSTOS DER - MÃO DE OBRA'!A:D,4,0)</f>
        <v>26.35</v>
      </c>
      <c r="H474" s="116" t="s">
        <v>6685</v>
      </c>
      <c r="I474" s="116"/>
      <c r="J474" s="116"/>
      <c r="K474" s="113"/>
      <c r="L474" s="113"/>
      <c r="M474" s="125">
        <f>IF(D474="","",TRUNC(H474*G474,2))</f>
        <v>2.54</v>
      </c>
      <c r="N474" s="113"/>
      <c r="O474" s="69">
        <f>N474+M474+L474</f>
        <v>2.54</v>
      </c>
    </row>
    <row r="475" spans="1:16" x14ac:dyDescent="0.25">
      <c r="A475" s="77" t="str">
        <f>VLOOKUP(D475,'CUSTOS DNIT - MÃO DE OBRA'!A:G,2,0)</f>
        <v>Bombeiro hidráulico</v>
      </c>
      <c r="B475" s="113" t="s">
        <v>24</v>
      </c>
      <c r="C475" s="113" t="s">
        <v>6654</v>
      </c>
      <c r="D475" s="113" t="s">
        <v>6655</v>
      </c>
      <c r="E475" s="116">
        <v>0</v>
      </c>
      <c r="F475" s="123">
        <f>VLOOKUP(D475,'CUSTOS DNIT - MÃO DE OBRA'!A:G,5,0)</f>
        <v>1.8205610000000001</v>
      </c>
      <c r="G475" s="124">
        <f>VLOOKUP(D475,'CUSTOS DNIT - MÃO DE OBRA'!A:G,6,0)</f>
        <v>36.933199999999999</v>
      </c>
      <c r="H475" s="69" t="s">
        <v>6685</v>
      </c>
      <c r="I475" s="69"/>
      <c r="J475" s="69"/>
      <c r="K475" s="69"/>
      <c r="L475" s="113"/>
      <c r="M475" s="125">
        <f>IF(D475="","",TRUNC(H475*G475,2))</f>
        <v>3.57</v>
      </c>
      <c r="N475" s="113"/>
      <c r="O475" s="69">
        <f>N475+M475+L475</f>
        <v>3.57</v>
      </c>
    </row>
    <row r="476" spans="1:16" x14ac:dyDescent="0.25">
      <c r="A476" s="127"/>
      <c r="B476" s="128"/>
      <c r="C476" s="128"/>
      <c r="D476" s="128"/>
      <c r="E476" s="128"/>
      <c r="F476" s="128"/>
      <c r="G476" s="128"/>
      <c r="H476" s="128"/>
      <c r="I476" s="128"/>
      <c r="J476" s="128"/>
      <c r="K476" s="121" t="s">
        <v>50</v>
      </c>
      <c r="L476" s="122">
        <f>SUM(L474:L475)</f>
        <v>0</v>
      </c>
      <c r="M476" s="122">
        <f>SUM(M474:M475)</f>
        <v>6.1099999999999994</v>
      </c>
      <c r="N476" s="122">
        <f>SUM(N474:N475)</f>
        <v>0</v>
      </c>
      <c r="O476" s="122">
        <f>SUM(O474:O475)</f>
        <v>6.1099999999999994</v>
      </c>
    </row>
    <row r="477" spans="1:16" x14ac:dyDescent="0.25">
      <c r="A477" s="90" t="s">
        <v>51</v>
      </c>
      <c r="B477" s="91" t="s">
        <v>1</v>
      </c>
      <c r="C477" s="91" t="s">
        <v>32</v>
      </c>
      <c r="D477" s="91" t="s">
        <v>2</v>
      </c>
      <c r="E477" s="91" t="s">
        <v>52</v>
      </c>
      <c r="F477" s="91" t="s">
        <v>53</v>
      </c>
      <c r="G477" s="91" t="s">
        <v>54</v>
      </c>
      <c r="H477" s="91" t="s">
        <v>55</v>
      </c>
      <c r="I477" s="91"/>
      <c r="J477" s="91"/>
      <c r="K477" s="91"/>
      <c r="L477" s="91"/>
      <c r="M477" s="91"/>
      <c r="N477" s="91"/>
      <c r="O477" s="91" t="s">
        <v>56</v>
      </c>
    </row>
    <row r="478" spans="1:16" x14ac:dyDescent="0.25">
      <c r="A478" s="77"/>
      <c r="B478" s="113"/>
      <c r="C478" s="113"/>
      <c r="D478" s="113"/>
      <c r="E478" s="123"/>
      <c r="F478" s="117"/>
      <c r="G478" s="116"/>
      <c r="H478" s="69"/>
      <c r="I478" s="69"/>
      <c r="J478" s="69"/>
      <c r="K478" s="69"/>
      <c r="L478" s="113"/>
      <c r="M478" s="118">
        <f>TRUNC(E478*O476,2)</f>
        <v>0</v>
      </c>
      <c r="N478" s="113"/>
      <c r="O478" s="69">
        <f>L478+M478</f>
        <v>0</v>
      </c>
    </row>
    <row r="479" spans="1:16" x14ac:dyDescent="0.25">
      <c r="A479" s="77"/>
      <c r="B479" s="113"/>
      <c r="C479" s="113"/>
      <c r="D479" s="113"/>
      <c r="E479" s="116"/>
      <c r="F479" s="117"/>
      <c r="G479" s="116"/>
      <c r="H479" s="69"/>
      <c r="I479" s="69"/>
      <c r="J479" s="69"/>
      <c r="K479" s="69"/>
      <c r="L479" s="113"/>
      <c r="M479" s="113"/>
      <c r="N479" s="113"/>
      <c r="O479" s="69">
        <f>L479+M479</f>
        <v>0</v>
      </c>
    </row>
    <row r="480" spans="1:16" x14ac:dyDescent="0.25">
      <c r="A480" s="127"/>
      <c r="B480" s="128"/>
      <c r="C480" s="128"/>
      <c r="D480" s="128"/>
      <c r="E480" s="128"/>
      <c r="F480" s="128"/>
      <c r="G480" s="128"/>
      <c r="H480" s="128"/>
      <c r="I480" s="128"/>
      <c r="J480" s="128"/>
      <c r="K480" s="121" t="s">
        <v>57</v>
      </c>
      <c r="L480" s="122">
        <f>SUM(L478:L479)</f>
        <v>0</v>
      </c>
      <c r="M480" s="122">
        <f>SUM(M478:M479)</f>
        <v>0</v>
      </c>
      <c r="N480" s="122">
        <f>SUM(N478:N479)</f>
        <v>0</v>
      </c>
      <c r="O480" s="122">
        <f>SUM(O478:O479)</f>
        <v>0</v>
      </c>
    </row>
    <row r="481" spans="1:15" ht="30" x14ac:dyDescent="0.25">
      <c r="A481" s="127" t="s">
        <v>58</v>
      </c>
      <c r="B481" s="129"/>
      <c r="C481" s="129"/>
      <c r="D481" s="129"/>
      <c r="E481" s="129"/>
      <c r="F481" s="129"/>
      <c r="G481" s="129"/>
      <c r="H481" s="129"/>
      <c r="I481" s="129"/>
      <c r="J481" s="129"/>
      <c r="K481" s="129"/>
      <c r="L481" s="122">
        <f>L472+L476+L480</f>
        <v>0</v>
      </c>
      <c r="M481" s="122">
        <f>M472+M476+M480</f>
        <v>6.1099999999999994</v>
      </c>
      <c r="N481" s="122">
        <f>N472+N476+N480</f>
        <v>0</v>
      </c>
      <c r="O481" s="122">
        <f>O472+O476+O480</f>
        <v>6.1099999999999994</v>
      </c>
    </row>
    <row r="482" spans="1:15" x14ac:dyDescent="0.25">
      <c r="A482" s="127" t="s">
        <v>59</v>
      </c>
      <c r="B482" s="129"/>
      <c r="C482" s="129"/>
      <c r="D482" s="129"/>
      <c r="E482" s="129"/>
      <c r="F482" s="129"/>
      <c r="G482" s="129"/>
      <c r="H482" s="129"/>
      <c r="I482" s="129"/>
      <c r="J482" s="129"/>
      <c r="K482" s="129"/>
      <c r="L482" s="129"/>
      <c r="M482" s="129"/>
      <c r="N482" s="129"/>
      <c r="O482" s="130">
        <v>1</v>
      </c>
    </row>
    <row r="483" spans="1:15" ht="30" x14ac:dyDescent="0.25">
      <c r="A483" s="127" t="s">
        <v>60</v>
      </c>
      <c r="B483" s="120"/>
      <c r="C483" s="120"/>
      <c r="D483" s="120"/>
      <c r="E483" s="120"/>
      <c r="F483" s="120"/>
      <c r="G483" s="120"/>
      <c r="H483" s="120"/>
      <c r="I483" s="120"/>
      <c r="J483" s="120"/>
      <c r="K483" s="120"/>
      <c r="L483" s="122">
        <f>L481/O482</f>
        <v>0</v>
      </c>
      <c r="M483" s="122">
        <f>M481/O482</f>
        <v>6.1099999999999994</v>
      </c>
      <c r="N483" s="122">
        <f>N481/O482</f>
        <v>0</v>
      </c>
      <c r="O483" s="122">
        <f>TRUNC(SUM(L483:N483),2)</f>
        <v>6.11</v>
      </c>
    </row>
    <row r="484" spans="1:15" ht="45" x14ac:dyDescent="0.25">
      <c r="A484" s="90" t="s">
        <v>61</v>
      </c>
      <c r="B484" s="91" t="s">
        <v>1</v>
      </c>
      <c r="C484" s="91" t="s">
        <v>32</v>
      </c>
      <c r="D484" s="91" t="s">
        <v>2</v>
      </c>
      <c r="E484" s="91" t="s">
        <v>62</v>
      </c>
      <c r="F484" s="91" t="s">
        <v>63</v>
      </c>
      <c r="G484" s="91"/>
      <c r="H484" s="91"/>
      <c r="I484" s="91"/>
      <c r="J484" s="91"/>
      <c r="K484" s="91" t="s">
        <v>48</v>
      </c>
      <c r="L484" s="91" t="s">
        <v>13</v>
      </c>
      <c r="M484" s="91" t="s">
        <v>39</v>
      </c>
      <c r="N484" s="91" t="s">
        <v>11</v>
      </c>
      <c r="O484" s="91" t="s">
        <v>6</v>
      </c>
    </row>
    <row r="485" spans="1:15" x14ac:dyDescent="0.25">
      <c r="A485" s="77"/>
      <c r="B485" s="113"/>
      <c r="C485" s="113"/>
      <c r="D485" s="113"/>
      <c r="E485" s="131"/>
      <c r="F485" s="107"/>
      <c r="G485" s="107"/>
      <c r="H485" s="93"/>
      <c r="I485" s="93"/>
      <c r="J485" s="93"/>
      <c r="K485" s="116"/>
      <c r="L485" s="69"/>
      <c r="M485" s="116"/>
      <c r="N485" s="116"/>
      <c r="O485" s="69"/>
    </row>
    <row r="486" spans="1:15" x14ac:dyDescent="0.25">
      <c r="A486" s="77"/>
      <c r="B486" s="113"/>
      <c r="C486" s="113"/>
      <c r="D486" s="113"/>
      <c r="E486" s="131"/>
      <c r="F486" s="107"/>
      <c r="G486" s="107"/>
      <c r="H486" s="93"/>
      <c r="I486" s="93"/>
      <c r="J486" s="93"/>
      <c r="K486" s="116"/>
      <c r="L486" s="69"/>
      <c r="M486" s="116"/>
      <c r="N486" s="116"/>
      <c r="O486" s="69"/>
    </row>
    <row r="487" spans="1:15" x14ac:dyDescent="0.25">
      <c r="A487" s="119"/>
      <c r="B487" s="120"/>
      <c r="C487" s="120"/>
      <c r="D487" s="120"/>
      <c r="E487" s="120"/>
      <c r="F487" s="120"/>
      <c r="G487" s="120"/>
      <c r="H487" s="120"/>
      <c r="I487" s="120"/>
      <c r="J487" s="120"/>
      <c r="K487" s="121" t="s">
        <v>65</v>
      </c>
      <c r="L487" s="122">
        <f>SUM(L485:L486)</f>
        <v>0</v>
      </c>
      <c r="M487" s="122">
        <f>SUM(M485:M486)</f>
        <v>0</v>
      </c>
      <c r="N487" s="122">
        <f>SUM(N485:N486)</f>
        <v>0</v>
      </c>
      <c r="O487" s="122">
        <f>TRUNC(SUM(L487:N487),2)</f>
        <v>0</v>
      </c>
    </row>
    <row r="488" spans="1:15" ht="75" x14ac:dyDescent="0.25">
      <c r="A488" s="90" t="s">
        <v>66</v>
      </c>
      <c r="B488" s="91" t="s">
        <v>1</v>
      </c>
      <c r="C488" s="91" t="s">
        <v>32</v>
      </c>
      <c r="D488" s="91" t="s">
        <v>2</v>
      </c>
      <c r="E488" s="91" t="s">
        <v>62</v>
      </c>
      <c r="F488" s="91" t="s">
        <v>63</v>
      </c>
      <c r="G488" s="91" t="s">
        <v>67</v>
      </c>
      <c r="H488" s="91" t="s">
        <v>68</v>
      </c>
      <c r="I488" s="91"/>
      <c r="J488" s="91"/>
      <c r="K488" s="91" t="s">
        <v>48</v>
      </c>
      <c r="L488" s="91" t="s">
        <v>13</v>
      </c>
      <c r="M488" s="91" t="s">
        <v>39</v>
      </c>
      <c r="N488" s="91" t="s">
        <v>11</v>
      </c>
      <c r="O488" s="91" t="s">
        <v>6</v>
      </c>
    </row>
    <row r="489" spans="1:15" x14ac:dyDescent="0.25">
      <c r="B489" s="92"/>
      <c r="C489" s="113"/>
      <c r="E489" s="92"/>
      <c r="F489" s="92"/>
      <c r="G489" s="92"/>
      <c r="H489" s="92"/>
      <c r="I489" s="116"/>
      <c r="J489" s="116"/>
      <c r="K489" s="116"/>
      <c r="L489" s="69" t="str">
        <f>IF(D489="","",TRUNC(F489*K489,2))</f>
        <v/>
      </c>
      <c r="M489" s="69" t="str">
        <f>IF(D489="","",TRUNC(G489*K489,2))</f>
        <v/>
      </c>
      <c r="N489" s="69" t="str">
        <f>IF(D489="","",TRUNC(H489*K489,2))</f>
        <v/>
      </c>
      <c r="O489" s="69" t="str">
        <f>IF(D489="","",L489+M489+N489)</f>
        <v/>
      </c>
    </row>
    <row r="490" spans="1:15" x14ac:dyDescent="0.25">
      <c r="A490" s="77"/>
      <c r="B490" s="92"/>
      <c r="C490" s="92"/>
      <c r="D490" s="92"/>
      <c r="E490" s="92"/>
      <c r="F490" s="107"/>
      <c r="G490" s="107"/>
      <c r="H490" s="116"/>
      <c r="I490" s="116"/>
      <c r="J490" s="116"/>
      <c r="K490" s="116"/>
      <c r="L490" s="116"/>
      <c r="M490" s="116"/>
      <c r="N490" s="116"/>
      <c r="O490" s="69"/>
    </row>
    <row r="491" spans="1:15" x14ac:dyDescent="0.25">
      <c r="A491" s="119"/>
      <c r="B491" s="120"/>
      <c r="C491" s="120"/>
      <c r="D491" s="120"/>
      <c r="E491" s="120"/>
      <c r="F491" s="120"/>
      <c r="G491" s="120"/>
      <c r="H491" s="120"/>
      <c r="I491" s="120"/>
      <c r="J491" s="120"/>
      <c r="K491" s="121" t="s">
        <v>70</v>
      </c>
      <c r="L491" s="122">
        <f>SUM(L489:L490)</f>
        <v>0</v>
      </c>
      <c r="M491" s="122">
        <f>SUM(M489:M490)</f>
        <v>0</v>
      </c>
      <c r="N491" s="122">
        <f>SUM(N489:N490)</f>
        <v>0</v>
      </c>
      <c r="O491" s="122">
        <f>TRUNC(SUM(L491:N491),2)</f>
        <v>0</v>
      </c>
    </row>
    <row r="492" spans="1:15" ht="30" x14ac:dyDescent="0.25">
      <c r="A492" s="90" t="s">
        <v>71</v>
      </c>
      <c r="B492" s="91" t="s">
        <v>1</v>
      </c>
      <c r="C492" s="91" t="s">
        <v>32</v>
      </c>
      <c r="D492" s="91" t="s">
        <v>2</v>
      </c>
      <c r="E492" s="91" t="s">
        <v>62</v>
      </c>
      <c r="F492" s="91" t="s">
        <v>72</v>
      </c>
      <c r="G492" s="91" t="s">
        <v>73</v>
      </c>
      <c r="H492" s="91"/>
      <c r="I492" s="91" t="s">
        <v>74</v>
      </c>
      <c r="J492" s="91"/>
      <c r="K492" s="91"/>
      <c r="L492" s="91" t="s">
        <v>75</v>
      </c>
      <c r="M492" s="91" t="s">
        <v>56</v>
      </c>
      <c r="N492" s="91" t="s">
        <v>48</v>
      </c>
      <c r="O492" s="91" t="s">
        <v>6</v>
      </c>
    </row>
    <row r="493" spans="1:15" x14ac:dyDescent="0.25">
      <c r="A493" s="90"/>
      <c r="B493" s="91"/>
      <c r="C493" s="91"/>
      <c r="D493" s="91"/>
      <c r="E493" s="91"/>
      <c r="F493" s="91"/>
      <c r="G493" s="91" t="s">
        <v>76</v>
      </c>
      <c r="H493" s="91" t="s">
        <v>77</v>
      </c>
      <c r="I493" s="91" t="s">
        <v>76</v>
      </c>
      <c r="J493" s="91"/>
      <c r="K493" s="91" t="s">
        <v>77</v>
      </c>
      <c r="L493" s="91" t="s">
        <v>76</v>
      </c>
      <c r="M493" s="91"/>
      <c r="N493" s="91"/>
      <c r="O493" s="91"/>
    </row>
    <row r="494" spans="1:15" x14ac:dyDescent="0.25">
      <c r="A494" s="151"/>
      <c r="B494" s="152"/>
      <c r="C494" s="152"/>
      <c r="D494" s="152"/>
      <c r="E494" s="152"/>
      <c r="F494" s="92"/>
      <c r="G494" s="107"/>
      <c r="H494" s="69"/>
      <c r="I494" s="107"/>
      <c r="J494" s="107"/>
      <c r="K494" s="69"/>
      <c r="L494" s="107"/>
      <c r="M494" s="69"/>
      <c r="N494" s="149"/>
      <c r="O494" s="150"/>
    </row>
    <row r="495" spans="1:15" x14ac:dyDescent="0.25">
      <c r="A495" s="77"/>
      <c r="B495" s="92"/>
      <c r="C495" s="92"/>
      <c r="D495" s="92"/>
      <c r="E495" s="92"/>
      <c r="F495" s="107"/>
      <c r="G495" s="107"/>
      <c r="H495" s="69"/>
      <c r="I495" s="116"/>
      <c r="J495" s="116"/>
      <c r="K495" s="69"/>
      <c r="L495" s="116"/>
      <c r="M495" s="116"/>
      <c r="N495" s="69"/>
      <c r="O495" s="69"/>
    </row>
    <row r="496" spans="1:15" x14ac:dyDescent="0.25">
      <c r="A496" s="119"/>
      <c r="B496" s="120"/>
      <c r="C496" s="120"/>
      <c r="D496" s="120"/>
      <c r="E496" s="120"/>
      <c r="F496" s="120"/>
      <c r="G496" s="120"/>
      <c r="H496" s="120"/>
      <c r="I496" s="120"/>
      <c r="J496" s="120"/>
      <c r="K496" s="121" t="s">
        <v>80</v>
      </c>
      <c r="L496" s="122"/>
      <c r="M496" s="122"/>
      <c r="N496" s="122">
        <f>O496</f>
        <v>0</v>
      </c>
      <c r="O496" s="122">
        <f>SUM(O494:O495)</f>
        <v>0</v>
      </c>
    </row>
    <row r="497" spans="1:16" ht="30" x14ac:dyDescent="0.25">
      <c r="A497" s="469" t="s">
        <v>6649</v>
      </c>
      <c r="B497" s="470"/>
      <c r="C497" s="470"/>
      <c r="D497" s="470"/>
      <c r="E497" s="470"/>
      <c r="F497" s="470"/>
      <c r="G497" s="470"/>
      <c r="H497" s="470"/>
      <c r="I497" s="470"/>
      <c r="J497" s="470"/>
      <c r="K497" s="471"/>
      <c r="L497" s="84" t="s">
        <v>26</v>
      </c>
      <c r="M497" s="84" t="s">
        <v>27</v>
      </c>
      <c r="N497" s="84" t="s">
        <v>28</v>
      </c>
      <c r="O497" s="85" t="s">
        <v>29</v>
      </c>
    </row>
    <row r="498" spans="1:16" ht="30" x14ac:dyDescent="0.25">
      <c r="A498" s="84" t="s">
        <v>6704</v>
      </c>
      <c r="B498" s="84" t="s">
        <v>30</v>
      </c>
      <c r="C498" s="84" t="s">
        <v>1337</v>
      </c>
      <c r="D498" s="86" t="s">
        <v>1356</v>
      </c>
      <c r="E498" s="87" t="s">
        <v>6649</v>
      </c>
      <c r="F498" s="87"/>
      <c r="G498" s="87"/>
      <c r="H498" s="87"/>
      <c r="I498" s="87"/>
      <c r="J498" s="87"/>
      <c r="K498" s="88"/>
      <c r="L498" s="89">
        <f>TRUNC(L512+L516+L520+L525,2)</f>
        <v>0</v>
      </c>
      <c r="M498" s="89">
        <f>TRUNC(M512+M516+M520+M525,2)</f>
        <v>6.91</v>
      </c>
      <c r="N498" s="89">
        <f>TRUNC(N512+N516+N520+N525,2)</f>
        <v>0</v>
      </c>
      <c r="O498" s="89">
        <f>TRUNC(O512+O516+O520+O525,2)</f>
        <v>6.91</v>
      </c>
      <c r="P498" s="87" t="s">
        <v>6713</v>
      </c>
    </row>
    <row r="499" spans="1:16" ht="45" x14ac:dyDescent="0.25">
      <c r="A499" s="90" t="s">
        <v>31</v>
      </c>
      <c r="B499" s="91" t="s">
        <v>1</v>
      </c>
      <c r="C499" s="91" t="s">
        <v>32</v>
      </c>
      <c r="D499" s="91" t="s">
        <v>2</v>
      </c>
      <c r="E499" s="91" t="s">
        <v>33</v>
      </c>
      <c r="F499" s="91" t="s">
        <v>34</v>
      </c>
      <c r="G499" s="91" t="s">
        <v>35</v>
      </c>
      <c r="H499" s="91" t="s">
        <v>36</v>
      </c>
      <c r="I499" s="91" t="s">
        <v>37</v>
      </c>
      <c r="J499" s="91" t="s">
        <v>38</v>
      </c>
      <c r="K499" s="91"/>
      <c r="L499" s="91" t="s">
        <v>13</v>
      </c>
      <c r="M499" s="91" t="s">
        <v>39</v>
      </c>
      <c r="N499" s="91" t="s">
        <v>11</v>
      </c>
      <c r="O499" s="91" t="s">
        <v>40</v>
      </c>
    </row>
    <row r="500" spans="1:16" x14ac:dyDescent="0.25">
      <c r="A500" s="77"/>
      <c r="B500" s="113"/>
      <c r="C500" s="113"/>
      <c r="D500" s="113"/>
      <c r="E500" s="116"/>
      <c r="F500" s="117"/>
      <c r="G500" s="116"/>
      <c r="H500" s="69"/>
      <c r="I500" s="69"/>
      <c r="J500" s="69"/>
      <c r="K500" s="69"/>
      <c r="L500" s="118"/>
      <c r="M500" s="118"/>
      <c r="N500" s="118"/>
      <c r="O500" s="69"/>
    </row>
    <row r="501" spans="1:16" x14ac:dyDescent="0.25">
      <c r="A501" s="119"/>
      <c r="B501" s="120"/>
      <c r="C501" s="120"/>
      <c r="D501" s="120"/>
      <c r="E501" s="120"/>
      <c r="F501" s="120"/>
      <c r="G501" s="120"/>
      <c r="H501" s="120"/>
      <c r="I501" s="120"/>
      <c r="J501" s="120"/>
      <c r="K501" s="121" t="s">
        <v>43</v>
      </c>
      <c r="L501" s="122">
        <f>SUM(L500:L500)</f>
        <v>0</v>
      </c>
      <c r="M501" s="122">
        <f>SUM(M500:M500)</f>
        <v>0</v>
      </c>
      <c r="N501" s="122">
        <f>SUM(N500:N500)</f>
        <v>0</v>
      </c>
      <c r="O501" s="122">
        <f>SUM(O500:O500)</f>
        <v>0</v>
      </c>
    </row>
    <row r="502" spans="1:16" ht="30" x14ac:dyDescent="0.25">
      <c r="A502" s="90" t="s">
        <v>44</v>
      </c>
      <c r="B502" s="91" t="s">
        <v>1</v>
      </c>
      <c r="C502" s="91" t="s">
        <v>32</v>
      </c>
      <c r="D502" s="91" t="s">
        <v>2</v>
      </c>
      <c r="E502" s="91" t="s">
        <v>45</v>
      </c>
      <c r="F502" s="91" t="s">
        <v>46</v>
      </c>
      <c r="G502" s="91" t="s">
        <v>47</v>
      </c>
      <c r="H502" s="91" t="s">
        <v>48</v>
      </c>
      <c r="I502" s="91"/>
      <c r="J502" s="91"/>
      <c r="K502" s="91"/>
      <c r="L502" s="91" t="s">
        <v>13</v>
      </c>
      <c r="M502" s="91" t="s">
        <v>39</v>
      </c>
      <c r="N502" s="91" t="s">
        <v>11</v>
      </c>
      <c r="O502" s="91" t="s">
        <v>40</v>
      </c>
    </row>
    <row r="503" spans="1:16" x14ac:dyDescent="0.25">
      <c r="A503" s="77" t="str">
        <f>IF(D503="","",VLOOKUP(D503,'CUSTOS DER - MÃO DE OBRA'!A:D,2,0))</f>
        <v>Servente</v>
      </c>
      <c r="B503" s="113" t="s">
        <v>41</v>
      </c>
      <c r="C503" s="113" t="s">
        <v>6652</v>
      </c>
      <c r="D503" s="113">
        <v>200130</v>
      </c>
      <c r="E503" s="69">
        <f>VLOOKUP(D503,'CUSTOS DER - MÃO DE OBRA'!A:D,3,0)</f>
        <v>1.48</v>
      </c>
      <c r="F503" s="123"/>
      <c r="G503" s="124">
        <f>VLOOKUP(D503,'CUSTOS DER - MÃO DE OBRA'!A:D,4,0)</f>
        <v>26.35</v>
      </c>
      <c r="H503" s="116" t="s">
        <v>6686</v>
      </c>
      <c r="I503" s="116"/>
      <c r="J503" s="116"/>
      <c r="K503" s="113"/>
      <c r="L503" s="113"/>
      <c r="M503" s="125">
        <f>IF(D503="","",TRUNC(H503*G503,2))</f>
        <v>2.88</v>
      </c>
      <c r="N503" s="113"/>
      <c r="O503" s="69">
        <f>N503+M503+L503</f>
        <v>2.88</v>
      </c>
    </row>
    <row r="504" spans="1:16" x14ac:dyDescent="0.25">
      <c r="A504" s="77" t="str">
        <f>VLOOKUP(D504,'CUSTOS DNIT - MÃO DE OBRA'!A:G,2,0)</f>
        <v>Bombeiro hidráulico</v>
      </c>
      <c r="B504" s="113" t="s">
        <v>24</v>
      </c>
      <c r="C504" s="113" t="s">
        <v>6654</v>
      </c>
      <c r="D504" s="113" t="s">
        <v>6655</v>
      </c>
      <c r="E504" s="116">
        <v>0</v>
      </c>
      <c r="F504" s="123">
        <f>VLOOKUP(D504,'CUSTOS DNIT - MÃO DE OBRA'!A:G,5,0)</f>
        <v>1.8205610000000001</v>
      </c>
      <c r="G504" s="124">
        <f>VLOOKUP(D504,'CUSTOS DNIT - MÃO DE OBRA'!A:G,6,0)</f>
        <v>36.933199999999999</v>
      </c>
      <c r="H504" s="69" t="s">
        <v>6686</v>
      </c>
      <c r="I504" s="69"/>
      <c r="J504" s="69"/>
      <c r="K504" s="69"/>
      <c r="L504" s="113"/>
      <c r="M504" s="125">
        <f>IF(D504="","",TRUNC(H504*G504,2))</f>
        <v>4.03</v>
      </c>
      <c r="N504" s="113"/>
      <c r="O504" s="69">
        <f>N504+M504+L504</f>
        <v>4.03</v>
      </c>
    </row>
    <row r="505" spans="1:16" x14ac:dyDescent="0.25">
      <c r="A505" s="127"/>
      <c r="B505" s="128"/>
      <c r="C505" s="128"/>
      <c r="D505" s="128"/>
      <c r="E505" s="128"/>
      <c r="F505" s="128"/>
      <c r="G505" s="128"/>
      <c r="H505" s="128"/>
      <c r="I505" s="128"/>
      <c r="J505" s="128"/>
      <c r="K505" s="121" t="s">
        <v>50</v>
      </c>
      <c r="L505" s="122">
        <f>SUM(L503:L504)</f>
        <v>0</v>
      </c>
      <c r="M505" s="122">
        <f>SUM(M503:M504)</f>
        <v>6.91</v>
      </c>
      <c r="N505" s="122">
        <f>SUM(N503:N504)</f>
        <v>0</v>
      </c>
      <c r="O505" s="122">
        <f>SUM(O503:O504)</f>
        <v>6.91</v>
      </c>
    </row>
    <row r="506" spans="1:16" x14ac:dyDescent="0.25">
      <c r="A506" s="90" t="s">
        <v>51</v>
      </c>
      <c r="B506" s="91" t="s">
        <v>1</v>
      </c>
      <c r="C506" s="91" t="s">
        <v>32</v>
      </c>
      <c r="D506" s="91" t="s">
        <v>2</v>
      </c>
      <c r="E506" s="91" t="s">
        <v>52</v>
      </c>
      <c r="F506" s="91" t="s">
        <v>53</v>
      </c>
      <c r="G506" s="91" t="s">
        <v>54</v>
      </c>
      <c r="H506" s="91" t="s">
        <v>55</v>
      </c>
      <c r="I506" s="91"/>
      <c r="J506" s="91"/>
      <c r="K506" s="91"/>
      <c r="L506" s="91"/>
      <c r="M506" s="91"/>
      <c r="N506" s="91"/>
      <c r="O506" s="91" t="s">
        <v>56</v>
      </c>
    </row>
    <row r="507" spans="1:16" x14ac:dyDescent="0.25">
      <c r="A507" s="77"/>
      <c r="B507" s="113"/>
      <c r="C507" s="113"/>
      <c r="D507" s="113"/>
      <c r="E507" s="123"/>
      <c r="F507" s="117"/>
      <c r="G507" s="116"/>
      <c r="H507" s="69"/>
      <c r="I507" s="69"/>
      <c r="J507" s="69"/>
      <c r="K507" s="69"/>
      <c r="L507" s="113"/>
      <c r="M507" s="118">
        <f>TRUNC(E507*O505,2)</f>
        <v>0</v>
      </c>
      <c r="N507" s="113"/>
      <c r="O507" s="69">
        <f>L507+M507</f>
        <v>0</v>
      </c>
    </row>
    <row r="508" spans="1:16" x14ac:dyDescent="0.25">
      <c r="A508" s="77"/>
      <c r="B508" s="113"/>
      <c r="C508" s="113"/>
      <c r="D508" s="113"/>
      <c r="E508" s="116"/>
      <c r="F508" s="117"/>
      <c r="G508" s="116"/>
      <c r="H508" s="69"/>
      <c r="I508" s="69"/>
      <c r="J508" s="69"/>
      <c r="K508" s="69"/>
      <c r="L508" s="113"/>
      <c r="M508" s="113"/>
      <c r="N508" s="113"/>
      <c r="O508" s="69">
        <f>L508+M508</f>
        <v>0</v>
      </c>
    </row>
    <row r="509" spans="1:16" x14ac:dyDescent="0.25">
      <c r="A509" s="127"/>
      <c r="B509" s="128"/>
      <c r="C509" s="128"/>
      <c r="D509" s="128"/>
      <c r="E509" s="128"/>
      <c r="F509" s="128"/>
      <c r="G509" s="128"/>
      <c r="H509" s="128"/>
      <c r="I509" s="128"/>
      <c r="J509" s="128"/>
      <c r="K509" s="121" t="s">
        <v>57</v>
      </c>
      <c r="L509" s="122">
        <f>SUM(L507:L508)</f>
        <v>0</v>
      </c>
      <c r="M509" s="122">
        <f>SUM(M507:M508)</f>
        <v>0</v>
      </c>
      <c r="N509" s="122">
        <f>SUM(N507:N508)</f>
        <v>0</v>
      </c>
      <c r="O509" s="122">
        <f>SUM(O507:O508)</f>
        <v>0</v>
      </c>
    </row>
    <row r="510" spans="1:16" ht="30" x14ac:dyDescent="0.25">
      <c r="A510" s="127" t="s">
        <v>58</v>
      </c>
      <c r="B510" s="129"/>
      <c r="C510" s="129"/>
      <c r="D510" s="129"/>
      <c r="E510" s="129"/>
      <c r="F510" s="129"/>
      <c r="G510" s="129"/>
      <c r="H510" s="129"/>
      <c r="I510" s="129"/>
      <c r="J510" s="129"/>
      <c r="K510" s="129"/>
      <c r="L510" s="122">
        <f>L501+L505+L509</f>
        <v>0</v>
      </c>
      <c r="M510" s="122">
        <f>M501+M505+M509</f>
        <v>6.91</v>
      </c>
      <c r="N510" s="122">
        <f>N501+N505+N509</f>
        <v>0</v>
      </c>
      <c r="O510" s="122">
        <f>O501+O505+O509</f>
        <v>6.91</v>
      </c>
    </row>
    <row r="511" spans="1:16" x14ac:dyDescent="0.25">
      <c r="A511" s="127" t="s">
        <v>59</v>
      </c>
      <c r="B511" s="129"/>
      <c r="C511" s="129"/>
      <c r="D511" s="129"/>
      <c r="E511" s="129"/>
      <c r="F511" s="129"/>
      <c r="G511" s="129"/>
      <c r="H511" s="129"/>
      <c r="I511" s="129"/>
      <c r="J511" s="129"/>
      <c r="K511" s="129"/>
      <c r="L511" s="129"/>
      <c r="M511" s="129"/>
      <c r="N511" s="129"/>
      <c r="O511" s="130">
        <v>1</v>
      </c>
    </row>
    <row r="512" spans="1:16" ht="30" x14ac:dyDescent="0.25">
      <c r="A512" s="127" t="s">
        <v>60</v>
      </c>
      <c r="B512" s="120"/>
      <c r="C512" s="120"/>
      <c r="D512" s="120"/>
      <c r="E512" s="120"/>
      <c r="F512" s="120"/>
      <c r="G512" s="120"/>
      <c r="H512" s="120"/>
      <c r="I512" s="120"/>
      <c r="J512" s="120"/>
      <c r="K512" s="120"/>
      <c r="L512" s="122">
        <f>L510/O511</f>
        <v>0</v>
      </c>
      <c r="M512" s="122">
        <f>M510/O511</f>
        <v>6.91</v>
      </c>
      <c r="N512" s="122">
        <f>N510/O511</f>
        <v>0</v>
      </c>
      <c r="O512" s="122">
        <f>TRUNC(SUM(L512:N512),2)</f>
        <v>6.91</v>
      </c>
    </row>
    <row r="513" spans="1:16" ht="45" x14ac:dyDescent="0.25">
      <c r="A513" s="90" t="s">
        <v>61</v>
      </c>
      <c r="B513" s="91" t="s">
        <v>1</v>
      </c>
      <c r="C513" s="91" t="s">
        <v>32</v>
      </c>
      <c r="D513" s="91" t="s">
        <v>2</v>
      </c>
      <c r="E513" s="91" t="s">
        <v>62</v>
      </c>
      <c r="F513" s="91" t="s">
        <v>63</v>
      </c>
      <c r="G513" s="91"/>
      <c r="H513" s="91"/>
      <c r="I513" s="91"/>
      <c r="J513" s="91"/>
      <c r="K513" s="91" t="s">
        <v>48</v>
      </c>
      <c r="L513" s="91" t="s">
        <v>13</v>
      </c>
      <c r="M513" s="91" t="s">
        <v>39</v>
      </c>
      <c r="N513" s="91" t="s">
        <v>11</v>
      </c>
      <c r="O513" s="91" t="s">
        <v>6</v>
      </c>
    </row>
    <row r="514" spans="1:16" x14ac:dyDescent="0.25">
      <c r="A514" s="77"/>
      <c r="B514" s="113"/>
      <c r="C514" s="113"/>
      <c r="D514" s="113"/>
      <c r="E514" s="131"/>
      <c r="F514" s="107"/>
      <c r="G514" s="107"/>
      <c r="H514" s="93"/>
      <c r="I514" s="93"/>
      <c r="J514" s="93"/>
      <c r="K514" s="116"/>
      <c r="L514" s="69"/>
      <c r="M514" s="116"/>
      <c r="N514" s="116"/>
      <c r="O514" s="69"/>
    </row>
    <row r="515" spans="1:16" x14ac:dyDescent="0.25">
      <c r="A515" s="77"/>
      <c r="B515" s="113"/>
      <c r="C515" s="113"/>
      <c r="D515" s="113"/>
      <c r="E515" s="131"/>
      <c r="F515" s="107"/>
      <c r="G515" s="107"/>
      <c r="H515" s="93"/>
      <c r="I515" s="93"/>
      <c r="J515" s="93"/>
      <c r="K515" s="116"/>
      <c r="L515" s="69"/>
      <c r="M515" s="116"/>
      <c r="N515" s="116"/>
      <c r="O515" s="69"/>
    </row>
    <row r="516" spans="1:16" x14ac:dyDescent="0.25">
      <c r="A516" s="119"/>
      <c r="B516" s="120"/>
      <c r="C516" s="120"/>
      <c r="D516" s="120"/>
      <c r="E516" s="120"/>
      <c r="F516" s="120"/>
      <c r="G516" s="120"/>
      <c r="H516" s="120"/>
      <c r="I516" s="120"/>
      <c r="J516" s="120"/>
      <c r="K516" s="121" t="s">
        <v>65</v>
      </c>
      <c r="L516" s="122">
        <f>SUM(L514:L515)</f>
        <v>0</v>
      </c>
      <c r="M516" s="122">
        <f>SUM(M514:M515)</f>
        <v>0</v>
      </c>
      <c r="N516" s="122">
        <f>SUM(N514:N515)</f>
        <v>0</v>
      </c>
      <c r="O516" s="122">
        <f>TRUNC(SUM(L516:N516),2)</f>
        <v>0</v>
      </c>
    </row>
    <row r="517" spans="1:16" ht="75" x14ac:dyDescent="0.25">
      <c r="A517" s="90" t="s">
        <v>66</v>
      </c>
      <c r="B517" s="91" t="s">
        <v>1</v>
      </c>
      <c r="C517" s="91" t="s">
        <v>32</v>
      </c>
      <c r="D517" s="91" t="s">
        <v>2</v>
      </c>
      <c r="E517" s="91" t="s">
        <v>62</v>
      </c>
      <c r="F517" s="91" t="s">
        <v>63</v>
      </c>
      <c r="G517" s="91" t="s">
        <v>67</v>
      </c>
      <c r="H517" s="91" t="s">
        <v>68</v>
      </c>
      <c r="I517" s="91"/>
      <c r="J517" s="91"/>
      <c r="K517" s="91" t="s">
        <v>48</v>
      </c>
      <c r="L517" s="91" t="s">
        <v>13</v>
      </c>
      <c r="M517" s="91" t="s">
        <v>39</v>
      </c>
      <c r="N517" s="91" t="s">
        <v>11</v>
      </c>
      <c r="O517" s="91" t="s">
        <v>6</v>
      </c>
    </row>
    <row r="518" spans="1:16" x14ac:dyDescent="0.25">
      <c r="B518" s="92"/>
      <c r="C518" s="113"/>
      <c r="E518" s="92"/>
      <c r="F518" s="92"/>
      <c r="G518" s="92"/>
      <c r="H518" s="92"/>
      <c r="I518" s="116"/>
      <c r="J518" s="116"/>
      <c r="K518" s="116"/>
      <c r="L518" s="69" t="str">
        <f>IF(D518="","",TRUNC(F518*K518,2))</f>
        <v/>
      </c>
      <c r="M518" s="69" t="str">
        <f>IF(D518="","",TRUNC(G518*K518,2))</f>
        <v/>
      </c>
      <c r="N518" s="69" t="str">
        <f>IF(D518="","",TRUNC(H518*K518,2))</f>
        <v/>
      </c>
      <c r="O518" s="69" t="str">
        <f>IF(D518="","",L518+M518+N518)</f>
        <v/>
      </c>
    </row>
    <row r="519" spans="1:16" x14ac:dyDescent="0.25">
      <c r="A519" s="77"/>
      <c r="B519" s="92"/>
      <c r="C519" s="92"/>
      <c r="D519" s="92"/>
      <c r="E519" s="92"/>
      <c r="F519" s="107"/>
      <c r="G519" s="107"/>
      <c r="H519" s="116"/>
      <c r="I519" s="116"/>
      <c r="J519" s="116"/>
      <c r="K519" s="116"/>
      <c r="L519" s="116"/>
      <c r="M519" s="116"/>
      <c r="N519" s="116"/>
      <c r="O519" s="69"/>
    </row>
    <row r="520" spans="1:16" x14ac:dyDescent="0.25">
      <c r="A520" s="119"/>
      <c r="B520" s="120"/>
      <c r="C520" s="120"/>
      <c r="D520" s="120"/>
      <c r="E520" s="120"/>
      <c r="F520" s="120"/>
      <c r="G520" s="120"/>
      <c r="H520" s="120"/>
      <c r="I520" s="120"/>
      <c r="J520" s="120"/>
      <c r="K520" s="121" t="s">
        <v>70</v>
      </c>
      <c r="L520" s="122">
        <f>SUM(L518:L519)</f>
        <v>0</v>
      </c>
      <c r="M520" s="122">
        <f>SUM(M518:M519)</f>
        <v>0</v>
      </c>
      <c r="N520" s="122">
        <f>SUM(N518:N519)</f>
        <v>0</v>
      </c>
      <c r="O520" s="122">
        <f>TRUNC(SUM(L520:N520),2)</f>
        <v>0</v>
      </c>
    </row>
    <row r="521" spans="1:16" ht="30" x14ac:dyDescent="0.25">
      <c r="A521" s="90" t="s">
        <v>71</v>
      </c>
      <c r="B521" s="91" t="s">
        <v>1</v>
      </c>
      <c r="C521" s="91" t="s">
        <v>32</v>
      </c>
      <c r="D521" s="91" t="s">
        <v>2</v>
      </c>
      <c r="E521" s="91" t="s">
        <v>62</v>
      </c>
      <c r="F521" s="91" t="s">
        <v>72</v>
      </c>
      <c r="G521" s="91" t="s">
        <v>73</v>
      </c>
      <c r="H521" s="91"/>
      <c r="I521" s="91" t="s">
        <v>74</v>
      </c>
      <c r="J521" s="91"/>
      <c r="K521" s="91"/>
      <c r="L521" s="91" t="s">
        <v>75</v>
      </c>
      <c r="M521" s="91" t="s">
        <v>56</v>
      </c>
      <c r="N521" s="91" t="s">
        <v>48</v>
      </c>
      <c r="O521" s="91" t="s">
        <v>6</v>
      </c>
    </row>
    <row r="522" spans="1:16" x14ac:dyDescent="0.25">
      <c r="A522" s="90"/>
      <c r="B522" s="91"/>
      <c r="C522" s="91"/>
      <c r="D522" s="91"/>
      <c r="E522" s="91"/>
      <c r="F522" s="91"/>
      <c r="G522" s="91" t="s">
        <v>76</v>
      </c>
      <c r="H522" s="91" t="s">
        <v>77</v>
      </c>
      <c r="I522" s="91" t="s">
        <v>76</v>
      </c>
      <c r="J522" s="91"/>
      <c r="K522" s="91" t="s">
        <v>77</v>
      </c>
      <c r="L522" s="91" t="s">
        <v>76</v>
      </c>
      <c r="M522" s="91"/>
      <c r="N522" s="91"/>
      <c r="O522" s="91"/>
    </row>
    <row r="523" spans="1:16" x14ac:dyDescent="0.25">
      <c r="A523" s="151"/>
      <c r="B523" s="152"/>
      <c r="C523" s="152"/>
      <c r="D523" s="152"/>
      <c r="E523" s="152"/>
      <c r="F523" s="92"/>
      <c r="G523" s="107"/>
      <c r="H523" s="69"/>
      <c r="I523" s="107"/>
      <c r="J523" s="107"/>
      <c r="K523" s="69"/>
      <c r="L523" s="107"/>
      <c r="M523" s="69"/>
      <c r="N523" s="149"/>
      <c r="O523" s="150"/>
    </row>
    <row r="524" spans="1:16" x14ac:dyDescent="0.25">
      <c r="A524" s="77"/>
      <c r="B524" s="92"/>
      <c r="C524" s="92"/>
      <c r="D524" s="92"/>
      <c r="E524" s="92"/>
      <c r="F524" s="107"/>
      <c r="G524" s="107"/>
      <c r="H524" s="69"/>
      <c r="I524" s="116"/>
      <c r="J524" s="116"/>
      <c r="K524" s="69"/>
      <c r="L524" s="116"/>
      <c r="M524" s="116"/>
      <c r="N524" s="69"/>
      <c r="O524" s="69"/>
    </row>
    <row r="525" spans="1:16" x14ac:dyDescent="0.25">
      <c r="A525" s="119"/>
      <c r="B525" s="120"/>
      <c r="C525" s="120"/>
      <c r="D525" s="120"/>
      <c r="E525" s="120"/>
      <c r="F525" s="120"/>
      <c r="G525" s="120"/>
      <c r="H525" s="120"/>
      <c r="I525" s="120"/>
      <c r="J525" s="120"/>
      <c r="K525" s="121" t="s">
        <v>80</v>
      </c>
      <c r="L525" s="122"/>
      <c r="M525" s="122"/>
      <c r="N525" s="122">
        <f>O525</f>
        <v>0</v>
      </c>
      <c r="O525" s="122">
        <f>SUM(O523:O524)</f>
        <v>0</v>
      </c>
    </row>
    <row r="526" spans="1:16" ht="30" x14ac:dyDescent="0.25">
      <c r="A526" s="469" t="s">
        <v>29302</v>
      </c>
      <c r="B526" s="470"/>
      <c r="C526" s="470"/>
      <c r="D526" s="470"/>
      <c r="E526" s="470"/>
      <c r="F526" s="470"/>
      <c r="G526" s="470"/>
      <c r="H526" s="470"/>
      <c r="I526" s="470"/>
      <c r="J526" s="470"/>
      <c r="K526" s="471"/>
      <c r="L526" s="84" t="s">
        <v>26</v>
      </c>
      <c r="M526" s="84" t="s">
        <v>27</v>
      </c>
      <c r="N526" s="84" t="s">
        <v>28</v>
      </c>
      <c r="O526" s="85" t="s">
        <v>29</v>
      </c>
    </row>
    <row r="527" spans="1:16" ht="30" x14ac:dyDescent="0.25">
      <c r="A527" s="84" t="s">
        <v>6705</v>
      </c>
      <c r="B527" s="84" t="s">
        <v>30</v>
      </c>
      <c r="C527" s="84" t="s">
        <v>1337</v>
      </c>
      <c r="D527" s="86" t="s">
        <v>1356</v>
      </c>
      <c r="E527" s="87" t="s">
        <v>29302</v>
      </c>
      <c r="F527" s="87"/>
      <c r="G527" s="87"/>
      <c r="H527" s="87"/>
      <c r="I527" s="87"/>
      <c r="J527" s="87"/>
      <c r="K527" s="88"/>
      <c r="L527" s="89">
        <f>TRUNC(L541+L545+L549+L554,2)</f>
        <v>499.05</v>
      </c>
      <c r="M527" s="89">
        <f>TRUNC(M541+M545+M549+M554,2)</f>
        <v>16.989999999999998</v>
      </c>
      <c r="N527" s="89">
        <f>TRUNC(N541+N545+N549+N554,2)</f>
        <v>0</v>
      </c>
      <c r="O527" s="89">
        <f>TRUNC(O541+O545+O549+O554,2)</f>
        <v>516.04</v>
      </c>
      <c r="P527" s="87"/>
    </row>
    <row r="528" spans="1:16" ht="45" x14ac:dyDescent="0.25">
      <c r="A528" s="90" t="s">
        <v>31</v>
      </c>
      <c r="B528" s="91" t="s">
        <v>1</v>
      </c>
      <c r="C528" s="91" t="s">
        <v>32</v>
      </c>
      <c r="D528" s="91" t="s">
        <v>2</v>
      </c>
      <c r="E528" s="91" t="s">
        <v>33</v>
      </c>
      <c r="F528" s="91" t="s">
        <v>34</v>
      </c>
      <c r="G528" s="91" t="s">
        <v>35</v>
      </c>
      <c r="H528" s="91" t="s">
        <v>36</v>
      </c>
      <c r="I528" s="91" t="s">
        <v>37</v>
      </c>
      <c r="J528" s="91" t="s">
        <v>38</v>
      </c>
      <c r="K528" s="91"/>
      <c r="L528" s="91" t="s">
        <v>13</v>
      </c>
      <c r="M528" s="91" t="s">
        <v>39</v>
      </c>
      <c r="N528" s="91" t="s">
        <v>11</v>
      </c>
      <c r="O528" s="91" t="s">
        <v>40</v>
      </c>
    </row>
    <row r="529" spans="1:15" x14ac:dyDescent="0.25">
      <c r="A529" s="77"/>
      <c r="B529" s="113"/>
      <c r="C529" s="113"/>
      <c r="D529" s="113"/>
      <c r="E529" s="116"/>
      <c r="F529" s="117"/>
      <c r="G529" s="116"/>
      <c r="H529" s="69"/>
      <c r="I529" s="69"/>
      <c r="J529" s="69"/>
      <c r="K529" s="69"/>
      <c r="L529" s="118"/>
      <c r="M529" s="118"/>
      <c r="N529" s="118"/>
      <c r="O529" s="69"/>
    </row>
    <row r="530" spans="1:15" x14ac:dyDescent="0.25">
      <c r="A530" s="119"/>
      <c r="B530" s="120"/>
      <c r="C530" s="120"/>
      <c r="D530" s="120"/>
      <c r="E530" s="120"/>
      <c r="F530" s="120"/>
      <c r="G530" s="120"/>
      <c r="H530" s="120"/>
      <c r="I530" s="120"/>
      <c r="J530" s="120"/>
      <c r="K530" s="121" t="s">
        <v>43</v>
      </c>
      <c r="L530" s="122">
        <f>SUM(L529:L529)</f>
        <v>0</v>
      </c>
      <c r="M530" s="122">
        <f>SUM(M529:M529)</f>
        <v>0</v>
      </c>
      <c r="N530" s="122">
        <f>SUM(N529:N529)</f>
        <v>0</v>
      </c>
      <c r="O530" s="122">
        <f>SUM(O529:O529)</f>
        <v>0</v>
      </c>
    </row>
    <row r="531" spans="1:15" ht="30" x14ac:dyDescent="0.25">
      <c r="A531" s="90" t="s">
        <v>44</v>
      </c>
      <c r="B531" s="91" t="s">
        <v>1</v>
      </c>
      <c r="C531" s="91" t="s">
        <v>32</v>
      </c>
      <c r="D531" s="91" t="s">
        <v>2</v>
      </c>
      <c r="E531" s="91" t="s">
        <v>45</v>
      </c>
      <c r="F531" s="91" t="s">
        <v>46</v>
      </c>
      <c r="G531" s="91" t="s">
        <v>47</v>
      </c>
      <c r="H531" s="91" t="s">
        <v>48</v>
      </c>
      <c r="I531" s="91"/>
      <c r="J531" s="91"/>
      <c r="K531" s="91"/>
      <c r="L531" s="91" t="s">
        <v>13</v>
      </c>
      <c r="M531" s="91" t="s">
        <v>39</v>
      </c>
      <c r="N531" s="91" t="s">
        <v>11</v>
      </c>
      <c r="O531" s="91" t="s">
        <v>40</v>
      </c>
    </row>
    <row r="532" spans="1:15" x14ac:dyDescent="0.25">
      <c r="A532" s="77" t="str">
        <f>IF(D532="","",VLOOKUP(D532,'CUSTOS DER - MÃO DE OBRA'!A:D,2,0))</f>
        <v>Servente</v>
      </c>
      <c r="B532" s="113" t="s">
        <v>41</v>
      </c>
      <c r="C532" s="113" t="s">
        <v>6652</v>
      </c>
      <c r="D532" s="113">
        <v>200130</v>
      </c>
      <c r="E532" s="69">
        <f>VLOOKUP(D532,'CUSTOS DER - MÃO DE OBRA'!A:D,3,0)</f>
        <v>1.48</v>
      </c>
      <c r="F532" s="123"/>
      <c r="G532" s="124">
        <f>VLOOKUP(D532,'CUSTOS DER - MÃO DE OBRA'!A:D,4,0)</f>
        <v>26.35</v>
      </c>
      <c r="H532" s="116" t="s">
        <v>6687</v>
      </c>
      <c r="I532" s="116"/>
      <c r="J532" s="116"/>
      <c r="K532" s="113"/>
      <c r="L532" s="113"/>
      <c r="M532" s="125">
        <f>IF(D532="","",TRUNC(H532*G532,2))</f>
        <v>7.07</v>
      </c>
      <c r="N532" s="113"/>
      <c r="O532" s="69">
        <f>N532+M532+L532</f>
        <v>7.07</v>
      </c>
    </row>
    <row r="533" spans="1:15" x14ac:dyDescent="0.25">
      <c r="A533" s="77" t="str">
        <f>VLOOKUP(D533,'CUSTOS DNIT - MÃO DE OBRA'!A:G,2,0)</f>
        <v>Bombeiro hidráulico</v>
      </c>
      <c r="B533" s="113" t="s">
        <v>24</v>
      </c>
      <c r="C533" s="113" t="s">
        <v>6654</v>
      </c>
      <c r="D533" s="113" t="s">
        <v>6655</v>
      </c>
      <c r="E533" s="116">
        <v>0</v>
      </c>
      <c r="F533" s="123">
        <f>VLOOKUP(D533,'CUSTOS DNIT - MÃO DE OBRA'!A:G,5,0)</f>
        <v>1.8205610000000001</v>
      </c>
      <c r="G533" s="124">
        <f>VLOOKUP(D533,'CUSTOS DNIT - MÃO DE OBRA'!A:G,6,0)</f>
        <v>36.933199999999999</v>
      </c>
      <c r="H533" s="69" t="s">
        <v>6687</v>
      </c>
      <c r="I533" s="69"/>
      <c r="J533" s="69"/>
      <c r="K533" s="69"/>
      <c r="L533" s="113"/>
      <c r="M533" s="125">
        <f>IF(D533="","",TRUNC(H533*G533,2))</f>
        <v>9.92</v>
      </c>
      <c r="N533" s="113"/>
      <c r="O533" s="69">
        <f>N533+M533+L533</f>
        <v>9.92</v>
      </c>
    </row>
    <row r="534" spans="1:15" x14ac:dyDescent="0.25">
      <c r="A534" s="127"/>
      <c r="B534" s="128"/>
      <c r="C534" s="128"/>
      <c r="D534" s="128"/>
      <c r="E534" s="128"/>
      <c r="F534" s="128"/>
      <c r="G534" s="128"/>
      <c r="H534" s="128"/>
      <c r="I534" s="128"/>
      <c r="J534" s="128"/>
      <c r="K534" s="121" t="s">
        <v>50</v>
      </c>
      <c r="L534" s="122">
        <f>SUM(L532:L533)</f>
        <v>0</v>
      </c>
      <c r="M534" s="122">
        <f>SUM(M532:M533)</f>
        <v>16.990000000000002</v>
      </c>
      <c r="N534" s="122">
        <f>SUM(N532:N533)</f>
        <v>0</v>
      </c>
      <c r="O534" s="122">
        <f>SUM(O532:O533)</f>
        <v>16.990000000000002</v>
      </c>
    </row>
    <row r="535" spans="1:15" x14ac:dyDescent="0.25">
      <c r="A535" s="90" t="s">
        <v>51</v>
      </c>
      <c r="B535" s="91" t="s">
        <v>1</v>
      </c>
      <c r="C535" s="91" t="s">
        <v>32</v>
      </c>
      <c r="D535" s="91" t="s">
        <v>2</v>
      </c>
      <c r="E535" s="91" t="s">
        <v>52</v>
      </c>
      <c r="F535" s="91" t="s">
        <v>53</v>
      </c>
      <c r="G535" s="91" t="s">
        <v>54</v>
      </c>
      <c r="H535" s="91" t="s">
        <v>55</v>
      </c>
      <c r="I535" s="91"/>
      <c r="J535" s="91"/>
      <c r="K535" s="91"/>
      <c r="L535" s="91"/>
      <c r="M535" s="91"/>
      <c r="N535" s="91"/>
      <c r="O535" s="91" t="s">
        <v>56</v>
      </c>
    </row>
    <row r="536" spans="1:15" x14ac:dyDescent="0.25">
      <c r="A536" s="77"/>
      <c r="B536" s="113"/>
      <c r="C536" s="113"/>
      <c r="D536" s="113"/>
      <c r="E536" s="123"/>
      <c r="F536" s="117"/>
      <c r="G536" s="116"/>
      <c r="H536" s="69"/>
      <c r="I536" s="69"/>
      <c r="J536" s="69"/>
      <c r="K536" s="69"/>
      <c r="L536" s="113"/>
      <c r="M536" s="118">
        <f>TRUNC(E536*O534,2)</f>
        <v>0</v>
      </c>
      <c r="N536" s="113"/>
      <c r="O536" s="69">
        <f>L536+M536</f>
        <v>0</v>
      </c>
    </row>
    <row r="537" spans="1:15" x14ac:dyDescent="0.25">
      <c r="A537" s="77"/>
      <c r="B537" s="113"/>
      <c r="C537" s="113"/>
      <c r="D537" s="113"/>
      <c r="E537" s="116"/>
      <c r="F537" s="117"/>
      <c r="G537" s="116"/>
      <c r="H537" s="69"/>
      <c r="I537" s="69"/>
      <c r="J537" s="69"/>
      <c r="K537" s="69"/>
      <c r="L537" s="113"/>
      <c r="M537" s="113"/>
      <c r="N537" s="113"/>
      <c r="O537" s="69">
        <f>L537+M537</f>
        <v>0</v>
      </c>
    </row>
    <row r="538" spans="1:15" x14ac:dyDescent="0.25">
      <c r="A538" s="127"/>
      <c r="B538" s="128"/>
      <c r="C538" s="128"/>
      <c r="D538" s="128"/>
      <c r="E538" s="128"/>
      <c r="F538" s="128"/>
      <c r="G538" s="128"/>
      <c r="H538" s="128"/>
      <c r="I538" s="128"/>
      <c r="J538" s="128"/>
      <c r="K538" s="121" t="s">
        <v>57</v>
      </c>
      <c r="L538" s="122">
        <f>SUM(L536:L537)</f>
        <v>0</v>
      </c>
      <c r="M538" s="122">
        <f>SUM(M536:M537)</f>
        <v>0</v>
      </c>
      <c r="N538" s="122">
        <f>SUM(N536:N537)</f>
        <v>0</v>
      </c>
      <c r="O538" s="122">
        <f>SUM(O536:O537)</f>
        <v>0</v>
      </c>
    </row>
    <row r="539" spans="1:15" ht="30" x14ac:dyDescent="0.25">
      <c r="A539" s="127" t="s">
        <v>58</v>
      </c>
      <c r="B539" s="129"/>
      <c r="C539" s="129"/>
      <c r="D539" s="129"/>
      <c r="E539" s="129"/>
      <c r="F539" s="129"/>
      <c r="G539" s="129"/>
      <c r="H539" s="129"/>
      <c r="I539" s="129"/>
      <c r="J539" s="129"/>
      <c r="K539" s="129"/>
      <c r="L539" s="122">
        <f>L530+L534+L538</f>
        <v>0</v>
      </c>
      <c r="M539" s="122">
        <f>M530+M534+M538</f>
        <v>16.990000000000002</v>
      </c>
      <c r="N539" s="122">
        <f>N530+N534+N538</f>
        <v>0</v>
      </c>
      <c r="O539" s="122">
        <f>O530+O534+O538</f>
        <v>16.990000000000002</v>
      </c>
    </row>
    <row r="540" spans="1:15" x14ac:dyDescent="0.25">
      <c r="A540" s="127" t="s">
        <v>59</v>
      </c>
      <c r="B540" s="129"/>
      <c r="C540" s="129"/>
      <c r="D540" s="129"/>
      <c r="E540" s="129"/>
      <c r="F540" s="129"/>
      <c r="G540" s="129"/>
      <c r="H540" s="129"/>
      <c r="I540" s="129"/>
      <c r="J540" s="129"/>
      <c r="K540" s="129"/>
      <c r="L540" s="129"/>
      <c r="M540" s="129"/>
      <c r="N540" s="129"/>
      <c r="O540" s="130">
        <v>1</v>
      </c>
    </row>
    <row r="541" spans="1:15" ht="30" x14ac:dyDescent="0.25">
      <c r="A541" s="127" t="s">
        <v>60</v>
      </c>
      <c r="B541" s="120"/>
      <c r="C541" s="120"/>
      <c r="D541" s="120"/>
      <c r="E541" s="120"/>
      <c r="F541" s="120"/>
      <c r="G541" s="120"/>
      <c r="H541" s="120"/>
      <c r="I541" s="120"/>
      <c r="J541" s="120"/>
      <c r="K541" s="120"/>
      <c r="L541" s="122">
        <f>L539/O540</f>
        <v>0</v>
      </c>
      <c r="M541" s="122">
        <f>M539/O540</f>
        <v>16.990000000000002</v>
      </c>
      <c r="N541" s="122">
        <f>N539/O540</f>
        <v>0</v>
      </c>
      <c r="O541" s="122">
        <f>TRUNC(SUM(L541:N541),2)</f>
        <v>16.989999999999998</v>
      </c>
    </row>
    <row r="542" spans="1:15" ht="45" x14ac:dyDescent="0.25">
      <c r="A542" s="90" t="s">
        <v>61</v>
      </c>
      <c r="B542" s="91" t="s">
        <v>1</v>
      </c>
      <c r="C542" s="91" t="s">
        <v>32</v>
      </c>
      <c r="D542" s="91" t="s">
        <v>2</v>
      </c>
      <c r="E542" s="91" t="s">
        <v>62</v>
      </c>
      <c r="F542" s="91" t="s">
        <v>63</v>
      </c>
      <c r="G542" s="91"/>
      <c r="H542" s="91"/>
      <c r="I542" s="91"/>
      <c r="J542" s="91"/>
      <c r="K542" s="91" t="s">
        <v>48</v>
      </c>
      <c r="L542" s="91" t="s">
        <v>13</v>
      </c>
      <c r="M542" s="91" t="s">
        <v>39</v>
      </c>
      <c r="N542" s="91" t="s">
        <v>11</v>
      </c>
      <c r="O542" s="91" t="s">
        <v>6</v>
      </c>
    </row>
    <row r="543" spans="1:15" ht="60" x14ac:dyDescent="0.25">
      <c r="A543" s="77" t="str">
        <f>VLOOKUP(D543,'CUSTOS SINAPI - MATERIAIS'!A:D,2,0)</f>
        <v xml:space="preserve">CAIXA D'AGUA / RESERVATORIO EM POLIESTER REFORCADO COM FIBRA DE VIDRO, 500 LITROS, COM TAMPA                                                                                                                                                                                                                                                                                                                                                                                                              </v>
      </c>
      <c r="B543" s="113" t="s">
        <v>1356</v>
      </c>
      <c r="C543" s="113" t="s">
        <v>64</v>
      </c>
      <c r="D543" s="113">
        <v>11871</v>
      </c>
      <c r="E543" s="131" t="str">
        <f>VLOOKUP(D543,'CUSTOS SINAPI - MATERIAIS'!A:D,3,0)</f>
        <v xml:space="preserve">UN    </v>
      </c>
      <c r="F543" s="107" t="str">
        <f>VLOOKUP(D543,'CUSTOS SINAPI - MATERIAIS'!A:D,4,0)</f>
        <v>499,05</v>
      </c>
      <c r="G543" s="107"/>
      <c r="H543" s="93"/>
      <c r="I543" s="93"/>
      <c r="J543" s="93"/>
      <c r="K543" s="116">
        <v>1</v>
      </c>
      <c r="L543" s="69">
        <f>IF(D543="","",TRUNC(F543*K543,2))</f>
        <v>499.05</v>
      </c>
      <c r="M543" s="116"/>
      <c r="N543" s="116"/>
      <c r="O543" s="69">
        <f>N543+M543+L543</f>
        <v>499.05</v>
      </c>
    </row>
    <row r="544" spans="1:15" x14ac:dyDescent="0.25">
      <c r="A544" s="77"/>
      <c r="B544" s="113"/>
      <c r="C544" s="113"/>
      <c r="D544" s="113"/>
      <c r="E544" s="131"/>
      <c r="F544" s="107"/>
      <c r="G544" s="107"/>
      <c r="H544" s="93"/>
      <c r="I544" s="93"/>
      <c r="J544" s="93"/>
      <c r="K544" s="116"/>
      <c r="L544" s="69"/>
      <c r="M544" s="116"/>
      <c r="N544" s="116"/>
      <c r="O544" s="69"/>
    </row>
    <row r="545" spans="1:16" x14ac:dyDescent="0.25">
      <c r="A545" s="119"/>
      <c r="B545" s="120"/>
      <c r="C545" s="120"/>
      <c r="D545" s="120"/>
      <c r="E545" s="120"/>
      <c r="F545" s="120"/>
      <c r="G545" s="120"/>
      <c r="H545" s="120"/>
      <c r="I545" s="120"/>
      <c r="J545" s="120"/>
      <c r="K545" s="121" t="s">
        <v>65</v>
      </c>
      <c r="L545" s="122">
        <f>SUM(L543:L544)</f>
        <v>499.05</v>
      </c>
      <c r="M545" s="122">
        <f>SUM(M543:M544)</f>
        <v>0</v>
      </c>
      <c r="N545" s="122">
        <f>SUM(N543:N544)</f>
        <v>0</v>
      </c>
      <c r="O545" s="122">
        <f>TRUNC(SUM(L545:N545),2)</f>
        <v>499.05</v>
      </c>
    </row>
    <row r="546" spans="1:16" ht="75" x14ac:dyDescent="0.25">
      <c r="A546" s="90" t="s">
        <v>66</v>
      </c>
      <c r="B546" s="91" t="s">
        <v>1</v>
      </c>
      <c r="C546" s="91" t="s">
        <v>32</v>
      </c>
      <c r="D546" s="91" t="s">
        <v>2</v>
      </c>
      <c r="E546" s="91" t="s">
        <v>62</v>
      </c>
      <c r="F546" s="91" t="s">
        <v>63</v>
      </c>
      <c r="G546" s="91" t="s">
        <v>67</v>
      </c>
      <c r="H546" s="91" t="s">
        <v>68</v>
      </c>
      <c r="I546" s="91"/>
      <c r="J546" s="91"/>
      <c r="K546" s="91" t="s">
        <v>48</v>
      </c>
      <c r="L546" s="91" t="s">
        <v>13</v>
      </c>
      <c r="M546" s="91" t="s">
        <v>39</v>
      </c>
      <c r="N546" s="91" t="s">
        <v>11</v>
      </c>
      <c r="O546" s="91" t="s">
        <v>6</v>
      </c>
    </row>
    <row r="547" spans="1:16" x14ac:dyDescent="0.25">
      <c r="B547" s="92"/>
      <c r="C547" s="113"/>
      <c r="E547" s="92"/>
      <c r="F547" s="92"/>
      <c r="G547" s="92"/>
      <c r="H547" s="92"/>
      <c r="I547" s="116"/>
      <c r="J547" s="116"/>
      <c r="K547" s="116"/>
      <c r="L547" s="69" t="str">
        <f>IF(D547="","",TRUNC(F547*K547,2))</f>
        <v/>
      </c>
      <c r="M547" s="69" t="str">
        <f>IF(D547="","",TRUNC(G547*K547,2))</f>
        <v/>
      </c>
      <c r="N547" s="69" t="str">
        <f>IF(D547="","",TRUNC(H547*K547,2))</f>
        <v/>
      </c>
      <c r="O547" s="69" t="str">
        <f>IF(D547="","",L547+M547+N547)</f>
        <v/>
      </c>
    </row>
    <row r="548" spans="1:16" x14ac:dyDescent="0.25">
      <c r="A548" s="77"/>
      <c r="B548" s="92"/>
      <c r="C548" s="92"/>
      <c r="D548" s="92"/>
      <c r="E548" s="92"/>
      <c r="F548" s="107"/>
      <c r="G548" s="107"/>
      <c r="H548" s="116"/>
      <c r="I548" s="116"/>
      <c r="J548" s="116"/>
      <c r="K548" s="116"/>
      <c r="L548" s="116"/>
      <c r="M548" s="116"/>
      <c r="N548" s="116"/>
      <c r="O548" s="69"/>
    </row>
    <row r="549" spans="1:16" x14ac:dyDescent="0.25">
      <c r="A549" s="119"/>
      <c r="B549" s="120"/>
      <c r="C549" s="120"/>
      <c r="D549" s="120"/>
      <c r="E549" s="120"/>
      <c r="F549" s="120"/>
      <c r="G549" s="120"/>
      <c r="H549" s="120"/>
      <c r="I549" s="120"/>
      <c r="J549" s="120"/>
      <c r="K549" s="121" t="s">
        <v>70</v>
      </c>
      <c r="L549" s="122">
        <f>SUM(L547:L548)</f>
        <v>0</v>
      </c>
      <c r="M549" s="122">
        <f>SUM(M547:M548)</f>
        <v>0</v>
      </c>
      <c r="N549" s="122">
        <f>SUM(N547:N548)</f>
        <v>0</v>
      </c>
      <c r="O549" s="122">
        <f>TRUNC(SUM(L549:N549),2)</f>
        <v>0</v>
      </c>
    </row>
    <row r="550" spans="1:16" ht="30" x14ac:dyDescent="0.25">
      <c r="A550" s="90" t="s">
        <v>71</v>
      </c>
      <c r="B550" s="91" t="s">
        <v>1</v>
      </c>
      <c r="C550" s="91" t="s">
        <v>32</v>
      </c>
      <c r="D550" s="91" t="s">
        <v>2</v>
      </c>
      <c r="E550" s="91" t="s">
        <v>62</v>
      </c>
      <c r="F550" s="91" t="s">
        <v>72</v>
      </c>
      <c r="G550" s="91" t="s">
        <v>73</v>
      </c>
      <c r="H550" s="91"/>
      <c r="I550" s="91" t="s">
        <v>74</v>
      </c>
      <c r="J550" s="91"/>
      <c r="K550" s="91"/>
      <c r="L550" s="91" t="s">
        <v>75</v>
      </c>
      <c r="M550" s="91" t="s">
        <v>56</v>
      </c>
      <c r="N550" s="91" t="s">
        <v>48</v>
      </c>
      <c r="O550" s="91" t="s">
        <v>6</v>
      </c>
    </row>
    <row r="551" spans="1:16" x14ac:dyDescent="0.25">
      <c r="A551" s="90"/>
      <c r="B551" s="91"/>
      <c r="C551" s="91"/>
      <c r="D551" s="91"/>
      <c r="E551" s="91"/>
      <c r="F551" s="91"/>
      <c r="G551" s="91" t="s">
        <v>76</v>
      </c>
      <c r="H551" s="91" t="s">
        <v>77</v>
      </c>
      <c r="I551" s="91" t="s">
        <v>76</v>
      </c>
      <c r="J551" s="91"/>
      <c r="K551" s="91" t="s">
        <v>77</v>
      </c>
      <c r="L551" s="91" t="s">
        <v>76</v>
      </c>
      <c r="M551" s="91"/>
      <c r="N551" s="91"/>
      <c r="O551" s="91"/>
    </row>
    <row r="552" spans="1:16" x14ac:dyDescent="0.25">
      <c r="A552" s="151"/>
      <c r="B552" s="152"/>
      <c r="C552" s="152"/>
      <c r="D552" s="152"/>
      <c r="E552" s="152"/>
      <c r="F552" s="92"/>
      <c r="G552" s="107"/>
      <c r="H552" s="69"/>
      <c r="I552" s="107"/>
      <c r="J552" s="107"/>
      <c r="K552" s="69"/>
      <c r="L552" s="107"/>
      <c r="M552" s="69"/>
      <c r="N552" s="149"/>
      <c r="O552" s="150"/>
    </row>
    <row r="553" spans="1:16" x14ac:dyDescent="0.25">
      <c r="A553" s="77"/>
      <c r="B553" s="92"/>
      <c r="C553" s="92"/>
      <c r="D553" s="92"/>
      <c r="E553" s="92"/>
      <c r="F553" s="107"/>
      <c r="G553" s="107"/>
      <c r="H553" s="69"/>
      <c r="I553" s="116"/>
      <c r="J553" s="116"/>
      <c r="K553" s="69"/>
      <c r="L553" s="116"/>
      <c r="M553" s="116"/>
      <c r="N553" s="69"/>
      <c r="O553" s="69"/>
    </row>
    <row r="554" spans="1:16" x14ac:dyDescent="0.25">
      <c r="A554" s="119"/>
      <c r="B554" s="120"/>
      <c r="C554" s="120"/>
      <c r="D554" s="120"/>
      <c r="E554" s="120"/>
      <c r="F554" s="120"/>
      <c r="G554" s="120"/>
      <c r="H554" s="120"/>
      <c r="I554" s="120"/>
      <c r="J554" s="120"/>
      <c r="K554" s="121" t="s">
        <v>80</v>
      </c>
      <c r="L554" s="122"/>
      <c r="M554" s="122"/>
      <c r="N554" s="122">
        <f>O554</f>
        <v>0</v>
      </c>
      <c r="O554" s="122">
        <f>SUM(O552:O553)</f>
        <v>0</v>
      </c>
    </row>
    <row r="555" spans="1:16" ht="45" x14ac:dyDescent="0.25">
      <c r="A555" s="139"/>
      <c r="B555" s="140"/>
      <c r="C555" s="140"/>
      <c r="D555" s="140"/>
      <c r="E555" s="140"/>
      <c r="F555" s="140"/>
      <c r="G555" s="140"/>
      <c r="H555" s="140"/>
      <c r="I555" s="140"/>
      <c r="J555" s="148"/>
      <c r="K555" s="153"/>
      <c r="L555" s="27" t="s">
        <v>26</v>
      </c>
      <c r="M555" s="27" t="s">
        <v>27</v>
      </c>
      <c r="N555" s="27" t="s">
        <v>28</v>
      </c>
      <c r="O555" s="142" t="s">
        <v>29</v>
      </c>
    </row>
    <row r="556" spans="1:16" x14ac:dyDescent="0.25">
      <c r="A556" s="143" t="s">
        <v>25184</v>
      </c>
      <c r="B556" s="143" t="s">
        <v>30</v>
      </c>
      <c r="C556" s="143" t="s">
        <v>6676</v>
      </c>
      <c r="D556" s="143" t="s">
        <v>24</v>
      </c>
      <c r="E556" s="146" t="s">
        <v>730</v>
      </c>
      <c r="F556" s="144"/>
      <c r="G556" s="144"/>
      <c r="H556" s="144"/>
      <c r="I556" s="144"/>
      <c r="J556" s="144"/>
      <c r="K556" s="144"/>
      <c r="L556" s="145">
        <f>TRUNC(L573+L581+L588+L600,2)</f>
        <v>14.96</v>
      </c>
      <c r="M556" s="145">
        <f>TRUNC(M573+M581+M588+M600,2)</f>
        <v>20.99</v>
      </c>
      <c r="N556" s="145">
        <f>TRUNC(N573+N581+N588+N600,2)</f>
        <v>0</v>
      </c>
      <c r="O556" s="145">
        <f>TRUNC(O573+O581+O588+O600,2)</f>
        <v>35.950000000000003</v>
      </c>
      <c r="P556" s="146" t="s">
        <v>29320</v>
      </c>
    </row>
    <row r="557" spans="1:16" ht="45" x14ac:dyDescent="0.25">
      <c r="A557" s="137" t="s">
        <v>31</v>
      </c>
      <c r="B557" s="138" t="s">
        <v>1</v>
      </c>
      <c r="C557" s="138" t="s">
        <v>32</v>
      </c>
      <c r="D557" s="138" t="s">
        <v>2</v>
      </c>
      <c r="E557" s="138" t="s">
        <v>33</v>
      </c>
      <c r="F557" s="138" t="s">
        <v>34</v>
      </c>
      <c r="G557" s="138" t="s">
        <v>35</v>
      </c>
      <c r="H557" s="138" t="s">
        <v>36</v>
      </c>
      <c r="I557" s="138" t="s">
        <v>37</v>
      </c>
      <c r="J557" s="138" t="s">
        <v>38</v>
      </c>
      <c r="K557" s="138"/>
      <c r="L557" s="138" t="s">
        <v>13</v>
      </c>
      <c r="M557" s="138" t="s">
        <v>39</v>
      </c>
      <c r="N557" s="138" t="s">
        <v>11</v>
      </c>
      <c r="O557" s="138" t="s">
        <v>40</v>
      </c>
    </row>
    <row r="558" spans="1:16" ht="30" x14ac:dyDescent="0.25">
      <c r="A558" s="77" t="str">
        <f>IF(D558="","",VLOOKUP(D558,'CUSTOS DNIT - EQUIPAMENTOS'!A:K,2,FALSE))</f>
        <v>Furadeira de impacto de 12,5 mm - 0,80 kW</v>
      </c>
      <c r="B558" s="113" t="s">
        <v>24</v>
      </c>
      <c r="C558" s="113" t="s">
        <v>42</v>
      </c>
      <c r="D558" s="113" t="s">
        <v>99</v>
      </c>
      <c r="E558" s="116">
        <v>0.26706999999999997</v>
      </c>
      <c r="F558" s="117">
        <v>1</v>
      </c>
      <c r="G558" s="116">
        <f>1-F558</f>
        <v>0</v>
      </c>
      <c r="H558" s="69">
        <f>VLOOKUP(D558,'CUSTOS DNIT - EQUIPAMENTOS'!A:K,10,0)</f>
        <v>0.20519999999999999</v>
      </c>
      <c r="I558" s="69">
        <f>VLOOKUP(D558,'CUSTOS DNIT - EQUIPAMENTOS'!A:K,9,0)</f>
        <v>0</v>
      </c>
      <c r="J558" s="69">
        <f>VLOOKUP(D558,'CUSTOS DNIT - EQUIPAMENTOS'!A:K,11,0)</f>
        <v>0.1361</v>
      </c>
      <c r="K558" s="69"/>
      <c r="L558" s="118">
        <f>IF(D558="","",TRUNC(E558*F558*H558,2))</f>
        <v>0.05</v>
      </c>
      <c r="M558" s="118">
        <f>IF(D558="","",TRUNC(E558*F558*I558+E558*G558*J558,2))</f>
        <v>0</v>
      </c>
      <c r="N558" s="118"/>
      <c r="O558" s="69">
        <f>IF(D558="","",L558+M558)</f>
        <v>0.05</v>
      </c>
    </row>
    <row r="559" spans="1:16" x14ac:dyDescent="0.25">
      <c r="A559" s="77" t="str">
        <f>IF(D559="","",VLOOKUP(D559,'CUSTOS DNIT - EQUIPAMENTOS'!A:K,2,FALSE))</f>
        <v>Grupo gerador - 3,2 kVA</v>
      </c>
      <c r="B559" s="113" t="s">
        <v>24</v>
      </c>
      <c r="C559" s="113" t="s">
        <v>42</v>
      </c>
      <c r="D559" s="113" t="s">
        <v>100</v>
      </c>
      <c r="E559" s="116">
        <v>0.26706999999999997</v>
      </c>
      <c r="F559" s="117">
        <v>1</v>
      </c>
      <c r="G559" s="116">
        <f>1-F559</f>
        <v>0</v>
      </c>
      <c r="H559" s="69">
        <f>VLOOKUP(D559,'CUSTOS DNIT - EQUIPAMENTOS'!A:K,10,0)</f>
        <v>4.4988000000000001</v>
      </c>
      <c r="I559" s="69">
        <f>VLOOKUP(D559,'CUSTOS DNIT - EQUIPAMENTOS'!A:K,9,0)</f>
        <v>0</v>
      </c>
      <c r="J559" s="69">
        <f>VLOOKUP(D559,'CUSTOS DNIT - EQUIPAMENTOS'!A:K,11,0)</f>
        <v>0.23169999999999999</v>
      </c>
      <c r="K559" s="69"/>
      <c r="L559" s="118">
        <f>IF(D559="","",TRUNC(E559*F559*H559,2))</f>
        <v>1.2</v>
      </c>
      <c r="M559" s="118">
        <f>IF(D559="","",TRUNC(E559*F559*I559+E559*G559*J559,2))</f>
        <v>0</v>
      </c>
      <c r="N559" s="118"/>
      <c r="O559" s="69">
        <f>IF(D559="","",L559+M559)</f>
        <v>1.2</v>
      </c>
    </row>
    <row r="560" spans="1:16" x14ac:dyDescent="0.25">
      <c r="A560" s="77"/>
      <c r="B560" s="113"/>
      <c r="C560" s="113"/>
      <c r="D560" s="113"/>
      <c r="E560" s="116"/>
      <c r="F560" s="117"/>
      <c r="G560" s="116"/>
      <c r="H560" s="69"/>
      <c r="I560" s="69"/>
      <c r="J560" s="69"/>
      <c r="K560" s="69"/>
      <c r="L560" s="118"/>
      <c r="M560" s="118"/>
      <c r="N560" s="118"/>
      <c r="O560" s="69"/>
    </row>
    <row r="561" spans="1:15" x14ac:dyDescent="0.25">
      <c r="A561" s="119"/>
      <c r="B561" s="120"/>
      <c r="C561" s="120"/>
      <c r="D561" s="120"/>
      <c r="E561" s="120"/>
      <c r="F561" s="120"/>
      <c r="G561" s="120"/>
      <c r="H561" s="120"/>
      <c r="I561" s="120"/>
      <c r="J561" s="121" t="s">
        <v>43</v>
      </c>
      <c r="K561" s="121"/>
      <c r="L561" s="122">
        <f>SUM(L558:L560)</f>
        <v>1.25</v>
      </c>
      <c r="M561" s="122">
        <f>SUM(M558:M560)</f>
        <v>0</v>
      </c>
      <c r="N561" s="122">
        <f>SUM(N558:N560)</f>
        <v>0</v>
      </c>
      <c r="O561" s="122">
        <f>SUM(O558:O560)</f>
        <v>1.25</v>
      </c>
    </row>
    <row r="562" spans="1:15" ht="30" x14ac:dyDescent="0.25">
      <c r="A562" s="137" t="s">
        <v>44</v>
      </c>
      <c r="B562" s="138" t="s">
        <v>1</v>
      </c>
      <c r="C562" s="138" t="s">
        <v>32</v>
      </c>
      <c r="D562" s="138" t="s">
        <v>2</v>
      </c>
      <c r="E562" s="138" t="s">
        <v>45</v>
      </c>
      <c r="F562" s="138" t="s">
        <v>46</v>
      </c>
      <c r="G562" s="138" t="s">
        <v>47</v>
      </c>
      <c r="H562" s="138" t="s">
        <v>48</v>
      </c>
      <c r="I562" s="138"/>
      <c r="J562" s="138"/>
      <c r="K562" s="138"/>
      <c r="L562" s="138" t="s">
        <v>13</v>
      </c>
      <c r="M562" s="138" t="s">
        <v>39</v>
      </c>
      <c r="N562" s="138" t="s">
        <v>11</v>
      </c>
      <c r="O562" s="138" t="s">
        <v>40</v>
      </c>
    </row>
    <row r="563" spans="1:15" x14ac:dyDescent="0.25">
      <c r="A563" s="77" t="str">
        <f>IF(D563="","",VLOOKUP(D563,'CUSTOS DER - MÃO DE OBRA'!A:D,2,0))</f>
        <v>Montador</v>
      </c>
      <c r="B563" s="113" t="s">
        <v>41</v>
      </c>
      <c r="C563" s="113" t="s">
        <v>49</v>
      </c>
      <c r="D563" s="113">
        <v>200290</v>
      </c>
      <c r="E563" s="69">
        <f>VLOOKUP(D563,'CUSTOS DER - MÃO DE OBRA'!A:D,3,0)</f>
        <v>1.67</v>
      </c>
      <c r="F563" s="123"/>
      <c r="G563" s="124">
        <f>VLOOKUP(D563,'CUSTOS DER - MÃO DE OBRA'!A:D,4,0)</f>
        <v>29.74</v>
      </c>
      <c r="H563" s="116">
        <v>1</v>
      </c>
      <c r="I563" s="116"/>
      <c r="J563" s="113"/>
      <c r="K563" s="113"/>
      <c r="L563" s="113"/>
      <c r="M563" s="125">
        <f>IF(D563="","",TRUNC(H563*G563,2))</f>
        <v>29.74</v>
      </c>
      <c r="N563" s="113"/>
      <c r="O563" s="69">
        <f>IF(D563="","",L563+M563)</f>
        <v>29.74</v>
      </c>
    </row>
    <row r="564" spans="1:15" x14ac:dyDescent="0.25">
      <c r="A564" s="77" t="str">
        <f>IF(D564="","",VLOOKUP(D564,'CUSTOS DER - MÃO DE OBRA'!A:D,2,0))</f>
        <v>Servente</v>
      </c>
      <c r="B564" s="113" t="s">
        <v>41</v>
      </c>
      <c r="C564" s="113" t="s">
        <v>49</v>
      </c>
      <c r="D564" s="113">
        <v>200130</v>
      </c>
      <c r="E564" s="69">
        <f>VLOOKUP(D564,'CUSTOS DER - MÃO DE OBRA'!A:D,3,0)</f>
        <v>1.48</v>
      </c>
      <c r="F564" s="123"/>
      <c r="G564" s="124">
        <f>VLOOKUP(D564,'CUSTOS DER - MÃO DE OBRA'!A:D,4,0)</f>
        <v>26.35</v>
      </c>
      <c r="H564" s="116">
        <v>1</v>
      </c>
      <c r="I564" s="116"/>
      <c r="J564" s="113"/>
      <c r="K564" s="113"/>
      <c r="L564" s="113"/>
      <c r="M564" s="125">
        <f>IF(D564="","",TRUNC(H564*G564,2))</f>
        <v>26.35</v>
      </c>
      <c r="N564" s="113"/>
      <c r="O564" s="69">
        <f>IF(D564="","",L564+M564)</f>
        <v>26.35</v>
      </c>
    </row>
    <row r="565" spans="1:15" x14ac:dyDescent="0.25">
      <c r="A565" s="77"/>
      <c r="B565" s="113"/>
      <c r="C565" s="113"/>
      <c r="D565" s="113"/>
      <c r="E565" s="116"/>
      <c r="F565" s="123"/>
      <c r="G565" s="124"/>
      <c r="H565" s="69"/>
      <c r="I565" s="69"/>
      <c r="J565" s="69"/>
      <c r="K565" s="69"/>
      <c r="L565" s="113"/>
      <c r="M565" s="126"/>
      <c r="N565" s="113"/>
      <c r="O565" s="69"/>
    </row>
    <row r="566" spans="1:15" x14ac:dyDescent="0.25">
      <c r="A566" s="127"/>
      <c r="B566" s="128"/>
      <c r="C566" s="128"/>
      <c r="D566" s="128"/>
      <c r="E566" s="128"/>
      <c r="F566" s="128"/>
      <c r="G566" s="128"/>
      <c r="H566" s="128"/>
      <c r="I566" s="128"/>
      <c r="J566" s="121" t="s">
        <v>50</v>
      </c>
      <c r="K566" s="121"/>
      <c r="L566" s="122">
        <f>SUM(L563:L565)</f>
        <v>0</v>
      </c>
      <c r="M566" s="122">
        <f>SUM(M563:M565)</f>
        <v>56.09</v>
      </c>
      <c r="N566" s="122">
        <f>SUM(N563:N565)</f>
        <v>0</v>
      </c>
      <c r="O566" s="122">
        <f>SUM(O563:O565)</f>
        <v>56.09</v>
      </c>
    </row>
    <row r="567" spans="1:15" x14ac:dyDescent="0.25">
      <c r="A567" s="137" t="s">
        <v>51</v>
      </c>
      <c r="B567" s="138" t="s">
        <v>1</v>
      </c>
      <c r="C567" s="138" t="s">
        <v>32</v>
      </c>
      <c r="D567" s="138" t="s">
        <v>2</v>
      </c>
      <c r="E567" s="138" t="s">
        <v>52</v>
      </c>
      <c r="F567" s="138" t="s">
        <v>53</v>
      </c>
      <c r="G567" s="138" t="s">
        <v>54</v>
      </c>
      <c r="H567" s="138" t="s">
        <v>55</v>
      </c>
      <c r="I567" s="138"/>
      <c r="J567" s="138"/>
      <c r="K567" s="138"/>
      <c r="L567" s="138"/>
      <c r="M567" s="138"/>
      <c r="N567" s="138"/>
      <c r="O567" s="138" t="s">
        <v>56</v>
      </c>
    </row>
    <row r="568" spans="1:15" x14ac:dyDescent="0.25">
      <c r="A568" s="77"/>
      <c r="B568" s="113"/>
      <c r="C568" s="113"/>
      <c r="D568" s="113"/>
      <c r="E568" s="123"/>
      <c r="F568" s="117"/>
      <c r="G568" s="116"/>
      <c r="H568" s="69"/>
      <c r="I568" s="69"/>
      <c r="J568" s="69"/>
      <c r="K568" s="69"/>
      <c r="L568" s="113"/>
      <c r="M568" s="118">
        <f>TRUNC(E568*O566,2)</f>
        <v>0</v>
      </c>
      <c r="N568" s="113"/>
      <c r="O568" s="69">
        <f>L568+M568</f>
        <v>0</v>
      </c>
    </row>
    <row r="569" spans="1:15" x14ac:dyDescent="0.25">
      <c r="A569" s="77"/>
      <c r="B569" s="113"/>
      <c r="C569" s="113"/>
      <c r="D569" s="113"/>
      <c r="E569" s="116"/>
      <c r="F569" s="117"/>
      <c r="G569" s="116"/>
      <c r="H569" s="69"/>
      <c r="I569" s="69"/>
      <c r="J569" s="69"/>
      <c r="K569" s="69"/>
      <c r="L569" s="113"/>
      <c r="M569" s="113"/>
      <c r="N569" s="113"/>
      <c r="O569" s="69">
        <f>L569+M569</f>
        <v>0</v>
      </c>
    </row>
    <row r="570" spans="1:15" x14ac:dyDescent="0.25">
      <c r="A570" s="127"/>
      <c r="B570" s="128"/>
      <c r="C570" s="128"/>
      <c r="D570" s="128"/>
      <c r="E570" s="128"/>
      <c r="F570" s="128"/>
      <c r="G570" s="128"/>
      <c r="H570" s="128"/>
      <c r="I570" s="128"/>
      <c r="J570" s="121" t="s">
        <v>57</v>
      </c>
      <c r="K570" s="121"/>
      <c r="L570" s="122">
        <f>SUM(L568:L569)</f>
        <v>0</v>
      </c>
      <c r="M570" s="122">
        <f>SUM(M568:M569)</f>
        <v>0</v>
      </c>
      <c r="N570" s="122">
        <f>SUM(N568:N569)</f>
        <v>0</v>
      </c>
      <c r="O570" s="122">
        <f>SUM(O568:O569)</f>
        <v>0</v>
      </c>
    </row>
    <row r="571" spans="1:15" ht="30" x14ac:dyDescent="0.25">
      <c r="A571" s="127" t="s">
        <v>58</v>
      </c>
      <c r="B571" s="129"/>
      <c r="C571" s="129"/>
      <c r="D571" s="129"/>
      <c r="E571" s="129"/>
      <c r="F571" s="129"/>
      <c r="G571" s="129"/>
      <c r="H571" s="129"/>
      <c r="I571" s="129"/>
      <c r="J571" s="129"/>
      <c r="K571" s="129"/>
      <c r="L571" s="122">
        <f>L561+L566+L570</f>
        <v>1.25</v>
      </c>
      <c r="M571" s="122">
        <f>M561+M566+M570</f>
        <v>56.09</v>
      </c>
      <c r="N571" s="122">
        <f>N561+N566+N570</f>
        <v>0</v>
      </c>
      <c r="O571" s="122">
        <f>O561+O566+O570</f>
        <v>57.34</v>
      </c>
    </row>
    <row r="572" spans="1:15" x14ac:dyDescent="0.25">
      <c r="A572" s="127" t="s">
        <v>59</v>
      </c>
      <c r="B572" s="129"/>
      <c r="C572" s="129"/>
      <c r="D572" s="129"/>
      <c r="E572" s="129"/>
      <c r="F572" s="129"/>
      <c r="G572" s="129"/>
      <c r="H572" s="129"/>
      <c r="I572" s="129"/>
      <c r="J572" s="129"/>
      <c r="K572" s="129"/>
      <c r="L572" s="129"/>
      <c r="M572" s="129"/>
      <c r="N572" s="129"/>
      <c r="O572" s="130">
        <v>3.26</v>
      </c>
    </row>
    <row r="573" spans="1:15" ht="30" x14ac:dyDescent="0.25">
      <c r="A573" s="127" t="s">
        <v>60</v>
      </c>
      <c r="B573" s="120"/>
      <c r="C573" s="120"/>
      <c r="D573" s="120"/>
      <c r="E573" s="120"/>
      <c r="F573" s="120"/>
      <c r="G573" s="120"/>
      <c r="H573" s="120"/>
      <c r="I573" s="120"/>
      <c r="J573" s="120"/>
      <c r="K573" s="120"/>
      <c r="L573" s="122">
        <f>L571/O572</f>
        <v>0.3834355828220859</v>
      </c>
      <c r="M573" s="122">
        <f>M571/O572</f>
        <v>17.20552147239264</v>
      </c>
      <c r="N573" s="122">
        <f>N571/O572</f>
        <v>0</v>
      </c>
      <c r="O573" s="122">
        <f>TRUNC(SUM(L573:N573),2)</f>
        <v>17.579999999999998</v>
      </c>
    </row>
    <row r="574" spans="1:15" ht="45" x14ac:dyDescent="0.25">
      <c r="A574" s="137" t="s">
        <v>61</v>
      </c>
      <c r="B574" s="138" t="s">
        <v>1</v>
      </c>
      <c r="C574" s="138" t="s">
        <v>32</v>
      </c>
      <c r="D574" s="138" t="s">
        <v>2</v>
      </c>
      <c r="E574" s="138" t="s">
        <v>62</v>
      </c>
      <c r="F574" s="138" t="s">
        <v>63</v>
      </c>
      <c r="G574" s="138"/>
      <c r="H574" s="138"/>
      <c r="I574" s="138"/>
      <c r="J574" s="138" t="s">
        <v>48</v>
      </c>
      <c r="K574" s="138"/>
      <c r="L574" s="138" t="s">
        <v>13</v>
      </c>
      <c r="M574" s="138" t="s">
        <v>39</v>
      </c>
      <c r="N574" s="138" t="s">
        <v>11</v>
      </c>
      <c r="O574" s="138" t="s">
        <v>6</v>
      </c>
    </row>
    <row r="575" spans="1:15" x14ac:dyDescent="0.25">
      <c r="A575" s="77" t="str">
        <f>VLOOKUP(D575,'CUSTOS DNIT - MATERIAIS'!A:D,2,0)</f>
        <v>Barra chata em aço galvanizado</v>
      </c>
      <c r="B575" s="113" t="s">
        <v>24</v>
      </c>
      <c r="C575" s="113" t="s">
        <v>64</v>
      </c>
      <c r="D575" s="113" t="s">
        <v>101</v>
      </c>
      <c r="E575" s="131" t="str">
        <f>VLOOKUP(D575,'CUSTOS DNIT - MATERIAIS'!A:D,3,0)</f>
        <v>kg</v>
      </c>
      <c r="F575" s="107">
        <f>VLOOKUP(D575,'CUSTOS DNIT - MATERIAIS'!A:D,4,0)</f>
        <v>8.6364999999999998</v>
      </c>
      <c r="G575" s="107"/>
      <c r="H575" s="93"/>
      <c r="I575" s="93"/>
      <c r="J575" s="116">
        <v>2.341E-2</v>
      </c>
      <c r="K575" s="116"/>
      <c r="L575" s="69">
        <f>IF(D575="","",TRUNC(F575*J575,2))</f>
        <v>0.2</v>
      </c>
      <c r="M575" s="116"/>
      <c r="N575" s="116"/>
      <c r="O575" s="69">
        <f>IF(D575="","",TRUNC(L575+M575+N575,2))</f>
        <v>0.2</v>
      </c>
    </row>
    <row r="576" spans="1:15" ht="30" x14ac:dyDescent="0.25">
      <c r="A576" s="77" t="str">
        <f>VLOOKUP(D576,'CUSTOS DNIT - MATERIAIS'!A:D,2,0)</f>
        <v>Broca de widia - D = 8 mm e C = 120 mm</v>
      </c>
      <c r="B576" s="113" t="s">
        <v>24</v>
      </c>
      <c r="C576" s="113" t="s">
        <v>64</v>
      </c>
      <c r="D576" s="113" t="s">
        <v>102</v>
      </c>
      <c r="E576" s="131" t="str">
        <f>VLOOKUP(D576,'CUSTOS DNIT - MATERIAIS'!A:D,3,0)</f>
        <v>un</v>
      </c>
      <c r="F576" s="107">
        <f>VLOOKUP(D576,'CUSTOS DNIT - MATERIAIS'!A:D,4,0)</f>
        <v>7.4457000000000004</v>
      </c>
      <c r="G576" s="107"/>
      <c r="H576" s="93"/>
      <c r="I576" s="93"/>
      <c r="J576" s="116">
        <v>2.0539999999999999E-2</v>
      </c>
      <c r="K576" s="116"/>
      <c r="L576" s="69">
        <f>IF(D576="","",TRUNC(F576*J576,2))</f>
        <v>0.15</v>
      </c>
      <c r="M576" s="116"/>
      <c r="N576" s="116"/>
      <c r="O576" s="69">
        <f>IF(D576="","",TRUNC(L576+M576+N576,2))</f>
        <v>0.15</v>
      </c>
    </row>
    <row r="577" spans="1:15" x14ac:dyDescent="0.25">
      <c r="A577" s="77" t="str">
        <f>VLOOKUP(D577,'CUSTOS DNIT - MATERIAIS'!A:D,2,0)</f>
        <v>Chapa fina em aço ASTM A36</v>
      </c>
      <c r="B577" s="113" t="s">
        <v>24</v>
      </c>
      <c r="C577" s="113" t="s">
        <v>64</v>
      </c>
      <c r="D577" s="113" t="s">
        <v>103</v>
      </c>
      <c r="E577" s="131" t="str">
        <f>VLOOKUP(D577,'CUSTOS DNIT - MATERIAIS'!A:D,3,0)</f>
        <v>kg</v>
      </c>
      <c r="F577" s="107">
        <f>VLOOKUP(D577,'CUSTOS DNIT - MATERIAIS'!A:D,4,0)</f>
        <v>9.5577000000000005</v>
      </c>
      <c r="G577" s="107"/>
      <c r="H577" s="93"/>
      <c r="I577" s="93"/>
      <c r="J577" s="116">
        <v>0.5181</v>
      </c>
      <c r="K577" s="116"/>
      <c r="L577" s="69">
        <f>IF(D577="","",TRUNC(F577*J577,2))</f>
        <v>4.95</v>
      </c>
      <c r="M577" s="116"/>
      <c r="N577" s="116"/>
      <c r="O577" s="69">
        <f>IF(D577="","",TRUNC(L577+M577+N577,2))</f>
        <v>4.95</v>
      </c>
    </row>
    <row r="578" spans="1:15" ht="30" x14ac:dyDescent="0.25">
      <c r="A578" s="77" t="str">
        <f>VLOOKUP(D578,'CUSTOS DNIT - MATERIAIS'!A:D,2,0)</f>
        <v>Desmoldante para fôrmas metálicas</v>
      </c>
      <c r="B578" s="113" t="s">
        <v>24</v>
      </c>
      <c r="C578" s="113" t="s">
        <v>64</v>
      </c>
      <c r="D578" s="113" t="s">
        <v>104</v>
      </c>
      <c r="E578" s="131" t="str">
        <f>VLOOKUP(D578,'CUSTOS DNIT - MATERIAIS'!A:D,3,0)</f>
        <v>l</v>
      </c>
      <c r="F578" s="107">
        <f>VLOOKUP(D578,'CUSTOS DNIT - MATERIAIS'!A:D,4,0)</f>
        <v>17.586600000000001</v>
      </c>
      <c r="G578" s="107"/>
      <c r="H578" s="93"/>
      <c r="I578" s="93"/>
      <c r="J578" s="116">
        <v>1.3332999999999999E-2</v>
      </c>
      <c r="K578" s="116"/>
      <c r="L578" s="69">
        <f>IF(D578="","",TRUNC(F578*J578,2))</f>
        <v>0.23</v>
      </c>
      <c r="M578" s="116"/>
      <c r="N578" s="116"/>
      <c r="O578" s="69">
        <f>IF(D578="","",TRUNC(L578+M578+N578,2))</f>
        <v>0.23</v>
      </c>
    </row>
    <row r="579" spans="1:15" ht="45" x14ac:dyDescent="0.25">
      <c r="A579" s="77" t="str">
        <f>VLOOKUP(D579,'CUSTOS DNIT - MATERIAIS'!A:D,2,0)</f>
        <v>Parafuso de cabeça chata em aço - D = 4,5 mm e bucha plástica - D = 8 mm (S8)</v>
      </c>
      <c r="B579" s="113" t="s">
        <v>24</v>
      </c>
      <c r="C579" s="113" t="s">
        <v>64</v>
      </c>
      <c r="D579" s="113" t="s">
        <v>105</v>
      </c>
      <c r="E579" s="131" t="str">
        <f>VLOOKUP(D579,'CUSTOS DNIT - MATERIAIS'!A:D,3,0)</f>
        <v>un</v>
      </c>
      <c r="F579" s="107">
        <f>VLOOKUP(D579,'CUSTOS DNIT - MATERIAIS'!A:D,4,0)</f>
        <v>0.34399999999999997</v>
      </c>
      <c r="G579" s="107"/>
      <c r="H579" s="93"/>
      <c r="I579" s="93"/>
      <c r="J579" s="116">
        <v>12.32286</v>
      </c>
      <c r="K579" s="116"/>
      <c r="L579" s="69">
        <f>IF(D579="","",TRUNC(F579*J579,2))</f>
        <v>4.2300000000000004</v>
      </c>
      <c r="M579" s="116"/>
      <c r="N579" s="116"/>
      <c r="O579" s="69">
        <f>IF(D579="","",TRUNC(L579+M579+N579,2))</f>
        <v>4.2300000000000004</v>
      </c>
    </row>
    <row r="580" spans="1:15" x14ac:dyDescent="0.25">
      <c r="A580" s="77"/>
      <c r="B580" s="113"/>
      <c r="C580" s="113"/>
      <c r="D580" s="113"/>
      <c r="E580" s="131"/>
      <c r="F580" s="107"/>
      <c r="G580" s="107"/>
      <c r="H580" s="93"/>
      <c r="I580" s="93"/>
      <c r="J580" s="116"/>
      <c r="K580" s="116"/>
      <c r="L580" s="69"/>
      <c r="M580" s="116"/>
      <c r="N580" s="116"/>
      <c r="O580" s="69"/>
    </row>
    <row r="581" spans="1:15" x14ac:dyDescent="0.25">
      <c r="A581" s="119"/>
      <c r="B581" s="120"/>
      <c r="C581" s="120"/>
      <c r="D581" s="120"/>
      <c r="E581" s="120"/>
      <c r="F581" s="120"/>
      <c r="G581" s="120"/>
      <c r="H581" s="120"/>
      <c r="I581" s="120"/>
      <c r="J581" s="121" t="s">
        <v>65</v>
      </c>
      <c r="K581" s="121"/>
      <c r="L581" s="122">
        <f>SUM(L575:L580)</f>
        <v>9.7600000000000016</v>
      </c>
      <c r="M581" s="122">
        <f>SUM(M575:M580)</f>
        <v>0</v>
      </c>
      <c r="N581" s="122">
        <f>SUM(N575:N580)</f>
        <v>0</v>
      </c>
      <c r="O581" s="122">
        <f>TRUNC(SUM(L581:N581),2)</f>
        <v>9.76</v>
      </c>
    </row>
    <row r="582" spans="1:15" ht="75" x14ac:dyDescent="0.25">
      <c r="A582" s="137" t="s">
        <v>66</v>
      </c>
      <c r="B582" s="138" t="s">
        <v>1</v>
      </c>
      <c r="C582" s="138" t="s">
        <v>32</v>
      </c>
      <c r="D582" s="138" t="s">
        <v>2</v>
      </c>
      <c r="E582" s="138" t="s">
        <v>62</v>
      </c>
      <c r="F582" s="138" t="s">
        <v>63</v>
      </c>
      <c r="G582" s="138" t="s">
        <v>67</v>
      </c>
      <c r="H582" s="138" t="s">
        <v>68</v>
      </c>
      <c r="I582" s="138"/>
      <c r="J582" s="138" t="s">
        <v>48</v>
      </c>
      <c r="K582" s="138"/>
      <c r="L582" s="138" t="s">
        <v>13</v>
      </c>
      <c r="M582" s="138" t="s">
        <v>39</v>
      </c>
      <c r="N582" s="138" t="s">
        <v>11</v>
      </c>
      <c r="O582" s="138" t="s">
        <v>6</v>
      </c>
    </row>
    <row r="583" spans="1:15" x14ac:dyDescent="0.25">
      <c r="A583" s="77" t="str">
        <f>VLOOKUP(D583,'CUSTOS DER - SERVIÇOS'!A:H,2,0)</f>
        <v>Aço CA-50 fornec. dobr. colocação</v>
      </c>
      <c r="B583" s="92" t="s">
        <v>41</v>
      </c>
      <c r="C583" s="113" t="s">
        <v>69</v>
      </c>
      <c r="D583" s="92">
        <v>603000</v>
      </c>
      <c r="E583" s="92" t="str">
        <f>IF($D583="","",VLOOKUP($D583,'CUSTOS DER - SERVIÇOS'!A:H,3,FALSE))</f>
        <v>kg</v>
      </c>
      <c r="F583" s="92">
        <f>IF($D583="","",VLOOKUP($D583,'CUSTOS DER - SERVIÇOS'!A:H,5,FALSE))</f>
        <v>6.7</v>
      </c>
      <c r="G583" s="92">
        <f>IF($D583="","",SUM(VLOOKUP($D583,'CUSTOS DER - SERVIÇOS'!A:H,4,FALSE),(VLOOKUP($D583,'CUSTOS DER - SERVIÇOS'!A:H,6,FALSE))))</f>
        <v>7.54</v>
      </c>
      <c r="H583" s="92">
        <f>IF(VLOOKUP(D583,'CUSTOS DER - SERVIÇOS'!A:H,8,0)="A acrescer",VLOOKUP(D583,'CCU DER'!A:O,14,0),VLOOKUP(D583,'CUSTOS DER - SERVIÇOS'!A:H,8,0))</f>
        <v>0</v>
      </c>
      <c r="I583" s="116"/>
      <c r="J583" s="116">
        <v>0.32800000000000001</v>
      </c>
      <c r="K583" s="116"/>
      <c r="L583" s="69">
        <f>IF(D583="","",TRUNC(F583*J583,2))</f>
        <v>2.19</v>
      </c>
      <c r="M583" s="69">
        <f>IF(D583="","",TRUNC(G583*J583,2))</f>
        <v>2.4700000000000002</v>
      </c>
      <c r="N583" s="69">
        <f>IF(D583="","",TRUNC(H583*J583,2))</f>
        <v>0</v>
      </c>
      <c r="O583" s="69">
        <f>IF(D583="","",L583+M583+N583)</f>
        <v>4.66</v>
      </c>
    </row>
    <row r="584" spans="1:15" ht="45" x14ac:dyDescent="0.25">
      <c r="A584" s="77" t="str">
        <f>IF($D584="","",VLOOKUP($D584,'CCU AUXILIARES'!A:O,5,0))</f>
        <v>Corte de chapas de aço com espessura de 3 mm com maçarico oxiacetileno</v>
      </c>
      <c r="B584" s="92" t="s">
        <v>24</v>
      </c>
      <c r="C584" s="113" t="s">
        <v>69</v>
      </c>
      <c r="D584" s="92" t="s">
        <v>25189</v>
      </c>
      <c r="E584" s="92" t="str">
        <f>IF($D584="","",VLOOKUP($D584,'CCU AUXILIARES'!A:O,3,0))</f>
        <v>M</v>
      </c>
      <c r="F584" s="92">
        <f>IF($D584="","",VLOOKUP($D584,'CCU AUXILIARES'!A:O,12,FALSE))</f>
        <v>0.61</v>
      </c>
      <c r="G584" s="92">
        <f>IF($D584="","",VLOOKUP($D584,'CCU AUXILIARES'!A:O,13,FALSE))</f>
        <v>0.78</v>
      </c>
      <c r="H584" s="92">
        <f>IF($D584="","",VLOOKUP($D584,'CCU AUXILIARES'!A:O,14,FALSE))</f>
        <v>0</v>
      </c>
      <c r="I584" s="116"/>
      <c r="J584" s="116">
        <v>2.8000000000000001E-2</v>
      </c>
      <c r="K584" s="116"/>
      <c r="L584" s="69">
        <f>IF(D584="","",TRUNC(F584*J584,2))</f>
        <v>0.01</v>
      </c>
      <c r="M584" s="69">
        <f>IF(D584="","",TRUNC(G584*J584,2))</f>
        <v>0.02</v>
      </c>
      <c r="N584" s="69">
        <f>IF(D584="","",TRUNC(H584*J584,2))</f>
        <v>0</v>
      </c>
      <c r="O584" s="69">
        <f>IF(D584="","",L584+M584+N584)</f>
        <v>0.03</v>
      </c>
    </row>
    <row r="585" spans="1:15" ht="30" x14ac:dyDescent="0.25">
      <c r="A585" s="77" t="str">
        <f>IF($D585="","",VLOOKUP($D585,'CCU AUXILIARES'!A:O,5,0))</f>
        <v>Corte de perfis metálicos com maçarico oxiacetileno</v>
      </c>
      <c r="B585" s="92" t="s">
        <v>24</v>
      </c>
      <c r="C585" s="113" t="s">
        <v>69</v>
      </c>
      <c r="D585" s="92" t="s">
        <v>25190</v>
      </c>
      <c r="E585" s="92" t="str">
        <f>IF($D585="","",VLOOKUP($D585,'CCU AUXILIARES'!A:O,3,0))</f>
        <v>CM2</v>
      </c>
      <c r="F585" s="92">
        <f>IF($D585="","",VLOOKUP($D585,'CCU AUXILIARES'!A:O,12,FALSE))</f>
        <v>0.02</v>
      </c>
      <c r="G585" s="92">
        <f>IF($D585="","",VLOOKUP($D585,'CCU AUXILIARES'!A:O,13,FALSE))</f>
        <v>0.02</v>
      </c>
      <c r="H585" s="92">
        <f>IF($D585="","",VLOOKUP($D585,'CCU AUXILIARES'!A:O,14,FALSE))</f>
        <v>0</v>
      </c>
      <c r="I585" s="116"/>
      <c r="J585" s="116">
        <v>0.32800000000000001</v>
      </c>
      <c r="K585" s="116"/>
      <c r="L585" s="69">
        <f>IF(D585="","",TRUNC(F585*J585,2))</f>
        <v>0</v>
      </c>
      <c r="M585" s="69">
        <f>IF(D585="","",TRUNC(G585*J585,2))</f>
        <v>0</v>
      </c>
      <c r="N585" s="69">
        <f>IF(D585="","",TRUNC(H585*J585,2))</f>
        <v>0</v>
      </c>
      <c r="O585" s="69">
        <f>IF(D585="","",L585+M585+N585)</f>
        <v>0</v>
      </c>
    </row>
    <row r="586" spans="1:15" ht="30" x14ac:dyDescent="0.25">
      <c r="A586" s="77" t="str">
        <f>IF($D586="","",VLOOKUP($D586,'CCU AUXILIARES'!A:O,5,0))</f>
        <v>Solda elétrica de perfis metálicos e chapas de aço com eletrodo E60XX</v>
      </c>
      <c r="B586" s="92" t="s">
        <v>24</v>
      </c>
      <c r="C586" s="113" t="s">
        <v>69</v>
      </c>
      <c r="D586" s="92" t="s">
        <v>25191</v>
      </c>
      <c r="E586" s="92" t="str">
        <f>IF($D586="","",VLOOKUP($D586,'CCU AUXILIARES'!A:O,3,0))</f>
        <v>KG</v>
      </c>
      <c r="F586" s="92">
        <f>IF($D586="","",VLOOKUP($D586,'CCU AUXILIARES'!A:O,12,FALSE))</f>
        <v>93.75</v>
      </c>
      <c r="G586" s="92">
        <f>IF($D586="","",VLOOKUP($D586,'CCU AUXILIARES'!A:O,13,FALSE))</f>
        <v>46.6</v>
      </c>
      <c r="H586" s="92">
        <f>IF($D586="","",VLOOKUP($D586,'CCU AUXILIARES'!A:O,14,FALSE))</f>
        <v>0.01</v>
      </c>
      <c r="I586" s="116"/>
      <c r="J586" s="116">
        <v>2.8000000000000001E-2</v>
      </c>
      <c r="K586" s="116"/>
      <c r="L586" s="69">
        <f>IF(D586="","",TRUNC(F586*J586,2))</f>
        <v>2.62</v>
      </c>
      <c r="M586" s="69">
        <f>IF(D586="","",TRUNC(G586*J586,2))</f>
        <v>1.3</v>
      </c>
      <c r="N586" s="69">
        <f>IF(D586="","",TRUNC(H586*J586,2))</f>
        <v>0</v>
      </c>
      <c r="O586" s="69">
        <f>IF(D586="","",L586+M586+N586)</f>
        <v>3.92</v>
      </c>
    </row>
    <row r="587" spans="1:15" x14ac:dyDescent="0.25">
      <c r="A587" s="77"/>
      <c r="B587" s="92"/>
      <c r="C587" s="92"/>
      <c r="D587" s="92"/>
      <c r="E587" s="92"/>
      <c r="F587" s="107"/>
      <c r="G587" s="107"/>
      <c r="H587" s="116"/>
      <c r="I587" s="116"/>
      <c r="J587" s="116"/>
      <c r="K587" s="116"/>
      <c r="L587" s="116"/>
      <c r="M587" s="116"/>
      <c r="N587" s="116"/>
      <c r="O587" s="69"/>
    </row>
    <row r="588" spans="1:15" x14ac:dyDescent="0.25">
      <c r="A588" s="119"/>
      <c r="B588" s="120"/>
      <c r="C588" s="120"/>
      <c r="D588" s="120"/>
      <c r="E588" s="120"/>
      <c r="F588" s="120"/>
      <c r="G588" s="120"/>
      <c r="H588" s="120"/>
      <c r="I588" s="120"/>
      <c r="J588" s="121" t="s">
        <v>70</v>
      </c>
      <c r="K588" s="121"/>
      <c r="L588" s="122">
        <f>SUM(L583:L587)</f>
        <v>4.82</v>
      </c>
      <c r="M588" s="122">
        <f>SUM(M583:M587)</f>
        <v>3.79</v>
      </c>
      <c r="N588" s="122">
        <f>SUM(N583:N587)</f>
        <v>0</v>
      </c>
      <c r="O588" s="122">
        <f>TRUNC(SUM(L588:N588),2)</f>
        <v>8.61</v>
      </c>
    </row>
    <row r="589" spans="1:15" ht="30" x14ac:dyDescent="0.25">
      <c r="A589" s="137" t="s">
        <v>71</v>
      </c>
      <c r="B589" s="137" t="s">
        <v>1</v>
      </c>
      <c r="C589" s="137" t="s">
        <v>32</v>
      </c>
      <c r="D589" s="137" t="s">
        <v>2</v>
      </c>
      <c r="E589" s="137" t="s">
        <v>62</v>
      </c>
      <c r="F589" s="137" t="s">
        <v>72</v>
      </c>
      <c r="G589" s="137" t="s">
        <v>73</v>
      </c>
      <c r="H589" s="137"/>
      <c r="I589" s="137" t="s">
        <v>74</v>
      </c>
      <c r="J589" s="137"/>
      <c r="K589" s="137"/>
      <c r="L589" s="137" t="s">
        <v>75</v>
      </c>
      <c r="M589" s="137" t="s">
        <v>56</v>
      </c>
      <c r="N589" s="137" t="s">
        <v>48</v>
      </c>
      <c r="O589" s="137" t="s">
        <v>6</v>
      </c>
    </row>
    <row r="590" spans="1:15" x14ac:dyDescent="0.25">
      <c r="A590" s="137"/>
      <c r="B590" s="137"/>
      <c r="C590" s="137"/>
      <c r="D590" s="137"/>
      <c r="E590" s="137"/>
      <c r="F590" s="137"/>
      <c r="G590" s="137" t="s">
        <v>76</v>
      </c>
      <c r="H590" s="137" t="s">
        <v>77</v>
      </c>
      <c r="I590" s="137" t="s">
        <v>76</v>
      </c>
      <c r="J590" s="137" t="s">
        <v>77</v>
      </c>
      <c r="K590" s="137"/>
      <c r="L590" s="137" t="s">
        <v>76</v>
      </c>
      <c r="M590" s="137"/>
      <c r="N590" s="137"/>
      <c r="O590" s="137"/>
    </row>
    <row r="591" spans="1:15" x14ac:dyDescent="0.25">
      <c r="A591" s="478" t="str">
        <f>IF($D591="","",VLOOKUP($D591,'TRANSPORTES MATERIAIS'!$A$17:$D$1916,2,FALSE))</f>
        <v>Barra chata em aço galvanizado</v>
      </c>
      <c r="B591" s="476" t="s">
        <v>41</v>
      </c>
      <c r="C591" s="476" t="s">
        <v>78</v>
      </c>
      <c r="D591" s="476" t="s">
        <v>101</v>
      </c>
      <c r="E591" s="476" t="s">
        <v>79</v>
      </c>
      <c r="F591" s="92">
        <v>972200</v>
      </c>
      <c r="G591" s="107">
        <f>IF($F591="","",VLOOKUP($F591,'TRANSPORTES MATERIAIS'!$A$7:$H$15,5,FALSE))</f>
        <v>0.74</v>
      </c>
      <c r="H591" s="69">
        <f>IF($D591="","",VLOOKUP($D591,'TRANSPORTES MATERIAIS'!$A$18:$K$4919,8,FALSE))</f>
        <v>0</v>
      </c>
      <c r="I591" s="107">
        <f>IF($F591="","",VLOOKUP($F591,'TRANSPORTES MATERIAIS'!$A$7:$H$15,6,FALSE))</f>
        <v>0.89</v>
      </c>
      <c r="J591" s="69">
        <f>IF($D591="","",VLOOKUP($D591,'TRANSPORTES MATERIAIS'!$A$18:$K$4919,9,FALSE))</f>
        <v>0</v>
      </c>
      <c r="K591" s="69"/>
      <c r="L591" s="107">
        <f>IF($F591="","",VLOOKUP($F591,'TRANSPORTES MATERIAIS'!$A$7:$H$15,7,FALSE))</f>
        <v>0</v>
      </c>
      <c r="M591" s="69">
        <f>IF($D591="",0,IF(D591="",0,IF(AND(H591=0,J591=0),0,TRUNC(G591*H591+I591*J591+L591,2))))</f>
        <v>0</v>
      </c>
      <c r="N591" s="472">
        <v>2.0000000000000002E-5</v>
      </c>
      <c r="O591" s="474">
        <f>TRUNC((M591+M592)*N591,2)</f>
        <v>0</v>
      </c>
    </row>
    <row r="592" spans="1:15" x14ac:dyDescent="0.25">
      <c r="A592" s="479"/>
      <c r="B592" s="477"/>
      <c r="C592" s="477"/>
      <c r="D592" s="477"/>
      <c r="E592" s="477"/>
      <c r="F592" s="92">
        <v>972300</v>
      </c>
      <c r="G592" s="107">
        <f>IF($F592="","",VLOOKUP($F592,'TRANSPORTES MATERIAIS'!$A$7:$H$15,5,FALSE))</f>
        <v>0.74</v>
      </c>
      <c r="H592" s="69">
        <f>IF($D591="","",VLOOKUP($D591,'TRANSPORTES MATERIAIS'!$A$18:$K$4919,5,FALSE))</f>
        <v>15</v>
      </c>
      <c r="I592" s="107">
        <f>IF($F592="","",VLOOKUP($F592,'TRANSPORTES MATERIAIS'!$A$7:$H$15,6,FALSE))</f>
        <v>0.89</v>
      </c>
      <c r="J592" s="69">
        <f>IF($D591="","",VLOOKUP($D591,'TRANSPORTES MATERIAIS'!$A$18:$K$4919,6,FALSE))</f>
        <v>0</v>
      </c>
      <c r="K592" s="69"/>
      <c r="L592" s="107">
        <f>IF($F592="","",VLOOKUP($F592,'TRANSPORTES MATERIAIS'!$A$7:$H$15,7,FALSE))</f>
        <v>7.49</v>
      </c>
      <c r="M592" s="69">
        <f>IF($D591="",0,IF(D591="",0,IF(AND(H592=0,J592=0),0,TRUNC(G592*H592+I592*J592+L592,2))))</f>
        <v>18.59</v>
      </c>
      <c r="N592" s="473"/>
      <c r="O592" s="475"/>
    </row>
    <row r="593" spans="1:16" x14ac:dyDescent="0.25">
      <c r="A593" s="478" t="str">
        <f>IF($D593="","",VLOOKUP($D593,'TRANSPORTES MATERIAIS'!$A$17:$D$1916,2,FALSE))</f>
        <v>Chapa fina em aço ASTM A36</v>
      </c>
      <c r="B593" s="476" t="s">
        <v>41</v>
      </c>
      <c r="C593" s="476" t="s">
        <v>78</v>
      </c>
      <c r="D593" s="476" t="s">
        <v>103</v>
      </c>
      <c r="E593" s="476" t="s">
        <v>79</v>
      </c>
      <c r="F593" s="92">
        <v>972200</v>
      </c>
      <c r="G593" s="107">
        <f>IF($F593="","",VLOOKUP($F593,'TRANSPORTES MATERIAIS'!$A$7:$H$15,5,FALSE))</f>
        <v>0.74</v>
      </c>
      <c r="H593" s="69">
        <f>IF($D593="","",VLOOKUP($D593,'TRANSPORTES MATERIAIS'!$A$18:$K$4919,8,FALSE))</f>
        <v>0</v>
      </c>
      <c r="I593" s="107">
        <f>IF($F593="","",VLOOKUP($F593,'TRANSPORTES MATERIAIS'!$A$7:$H$15,6,FALSE))</f>
        <v>0.89</v>
      </c>
      <c r="J593" s="69">
        <f>IF($D593="","",VLOOKUP($D593,'TRANSPORTES MATERIAIS'!$A$18:$K$4919,9,FALSE))</f>
        <v>0</v>
      </c>
      <c r="K593" s="69"/>
      <c r="L593" s="107">
        <f>IF($F593="","",VLOOKUP($F593,'TRANSPORTES MATERIAIS'!$A$7:$H$15,7,FALSE))</f>
        <v>0</v>
      </c>
      <c r="M593" s="69">
        <f>IF($D593="",0,IF(D593="",0,IF(AND(H593=0,J593=0),0,TRUNC(G593*H593+I593*J593+L593,2))))</f>
        <v>0</v>
      </c>
      <c r="N593" s="472">
        <v>5.1999999999999995E-4</v>
      </c>
      <c r="O593" s="474">
        <f>TRUNC((M593+M594)*N593,2)</f>
        <v>0</v>
      </c>
    </row>
    <row r="594" spans="1:16" x14ac:dyDescent="0.25">
      <c r="A594" s="479"/>
      <c r="B594" s="477"/>
      <c r="C594" s="477"/>
      <c r="D594" s="477"/>
      <c r="E594" s="477"/>
      <c r="F594" s="92">
        <v>972300</v>
      </c>
      <c r="G594" s="107">
        <f>IF($F594="","",VLOOKUP($F594,'TRANSPORTES MATERIAIS'!$A$7:$H$15,5,FALSE))</f>
        <v>0.74</v>
      </c>
      <c r="H594" s="69">
        <f>IF($D593="","",VLOOKUP($D593,'TRANSPORTES MATERIAIS'!$A$18:$K$4919,5,FALSE))</f>
        <v>15</v>
      </c>
      <c r="I594" s="107">
        <f>IF($F594="","",VLOOKUP($F594,'TRANSPORTES MATERIAIS'!$A$7:$H$15,6,FALSE))</f>
        <v>0.89</v>
      </c>
      <c r="J594" s="69">
        <f>IF($D593="","",VLOOKUP($D593,'TRANSPORTES MATERIAIS'!$A$18:$K$4919,6,FALSE))</f>
        <v>0</v>
      </c>
      <c r="K594" s="69"/>
      <c r="L594" s="107">
        <f>IF($F594="","",VLOOKUP($F594,'TRANSPORTES MATERIAIS'!$A$7:$H$15,7,FALSE))</f>
        <v>7.49</v>
      </c>
      <c r="M594" s="69">
        <f>IF($D593="",0,IF(D593="",0,IF(AND(H594=0,J594=0),0,TRUNC(G594*H594+I594*J594+L594,2))))</f>
        <v>18.59</v>
      </c>
      <c r="N594" s="473"/>
      <c r="O594" s="475"/>
    </row>
    <row r="595" spans="1:16" x14ac:dyDescent="0.25">
      <c r="A595" s="478" t="str">
        <f>IF($D595="","",VLOOKUP($D595,'TRANSPORTES MATERIAIS'!$A$17:$D$1916,2,FALSE))</f>
        <v>Desmoldante para fôrmas metálicas</v>
      </c>
      <c r="B595" s="476" t="s">
        <v>41</v>
      </c>
      <c r="C595" s="476" t="s">
        <v>78</v>
      </c>
      <c r="D595" s="476" t="s">
        <v>104</v>
      </c>
      <c r="E595" s="476" t="s">
        <v>79</v>
      </c>
      <c r="F595" s="92">
        <v>972200</v>
      </c>
      <c r="G595" s="107">
        <f>IF($F595="","",VLOOKUP($F595,'TRANSPORTES MATERIAIS'!$A$7:$H$15,5,FALSE))</f>
        <v>0.74</v>
      </c>
      <c r="H595" s="69">
        <f>IF($D595="","",VLOOKUP($D595,'TRANSPORTES MATERIAIS'!$A$18:$K$4919,8,FALSE))</f>
        <v>0</v>
      </c>
      <c r="I595" s="107">
        <f>IF($F595="","",VLOOKUP($F595,'TRANSPORTES MATERIAIS'!$A$7:$H$15,6,FALSE))</f>
        <v>0.89</v>
      </c>
      <c r="J595" s="69">
        <f>IF($D595="","",VLOOKUP($D595,'TRANSPORTES MATERIAIS'!$A$18:$K$4919,9,FALSE))</f>
        <v>0</v>
      </c>
      <c r="K595" s="69"/>
      <c r="L595" s="107">
        <f>IF($F595="","",VLOOKUP($F595,'TRANSPORTES MATERIAIS'!$A$7:$H$15,7,FALSE))</f>
        <v>0</v>
      </c>
      <c r="M595" s="69">
        <f>IF($D595="",0,IF(D595="",0,IF(AND(H595=0,J595=0),0,TRUNC(G595*H595+I595*J595+L595,2))))</f>
        <v>0</v>
      </c>
      <c r="N595" s="472">
        <v>1.0000000000000001E-5</v>
      </c>
      <c r="O595" s="474">
        <f>TRUNC((M595+M596)*N595,2)</f>
        <v>0</v>
      </c>
    </row>
    <row r="596" spans="1:16" x14ac:dyDescent="0.25">
      <c r="A596" s="479"/>
      <c r="B596" s="477"/>
      <c r="C596" s="477"/>
      <c r="D596" s="477"/>
      <c r="E596" s="477"/>
      <c r="F596" s="92">
        <v>972300</v>
      </c>
      <c r="G596" s="107">
        <f>IF($F596="","",VLOOKUP($F596,'TRANSPORTES MATERIAIS'!$A$7:$H$15,5,FALSE))</f>
        <v>0.74</v>
      </c>
      <c r="H596" s="69">
        <f>IF($D595="","",VLOOKUP($D595,'TRANSPORTES MATERIAIS'!$A$18:$K$4919,5,FALSE))</f>
        <v>15</v>
      </c>
      <c r="I596" s="107">
        <f>IF($F596="","",VLOOKUP($F596,'TRANSPORTES MATERIAIS'!$A$7:$H$15,6,FALSE))</f>
        <v>0.89</v>
      </c>
      <c r="J596" s="69">
        <f>IF($D595="","",VLOOKUP($D595,'TRANSPORTES MATERIAIS'!$A$18:$K$4919,6,FALSE))</f>
        <v>0</v>
      </c>
      <c r="K596" s="69"/>
      <c r="L596" s="107">
        <f>IF($F596="","",VLOOKUP($F596,'TRANSPORTES MATERIAIS'!$A$7:$H$15,7,FALSE))</f>
        <v>7.49</v>
      </c>
      <c r="M596" s="69">
        <f>IF($D595="",0,IF(D595="",0,IF(AND(H596=0,J596=0),0,TRUNC(G596*H596+I596*J596+L596,2))))</f>
        <v>18.59</v>
      </c>
      <c r="N596" s="473"/>
      <c r="O596" s="475"/>
    </row>
    <row r="597" spans="1:16" x14ac:dyDescent="0.25">
      <c r="A597" s="478" t="str">
        <f>IF($D597="","",VLOOKUP($D597,'TRANSPORTES MATERIAIS'!$A$17:$D$1916,2,FALSE))</f>
        <v>Parafuso de cabeça chata em aço - D = 4,5 mm e bucha plástica - D = 8 mm (S8)</v>
      </c>
      <c r="B597" s="476" t="s">
        <v>41</v>
      </c>
      <c r="C597" s="476" t="s">
        <v>78</v>
      </c>
      <c r="D597" s="476" t="s">
        <v>105</v>
      </c>
      <c r="E597" s="476" t="s">
        <v>79</v>
      </c>
      <c r="F597" s="92">
        <v>972200</v>
      </c>
      <c r="G597" s="107">
        <f>IF($F597="","",VLOOKUP($F597,'TRANSPORTES MATERIAIS'!$A$7:$H$15,5,FALSE))</f>
        <v>0.74</v>
      </c>
      <c r="H597" s="69">
        <f>IF($D597="","",VLOOKUP($D597,'TRANSPORTES MATERIAIS'!$A$18:$K$4919,8,FALSE))</f>
        <v>0</v>
      </c>
      <c r="I597" s="107">
        <f>IF($F597="","",VLOOKUP($F597,'TRANSPORTES MATERIAIS'!$A$7:$H$15,6,FALSE))</f>
        <v>0.89</v>
      </c>
      <c r="J597" s="69">
        <f>IF($D597="","",VLOOKUP($D597,'TRANSPORTES MATERIAIS'!$A$18:$K$4919,9,FALSE))</f>
        <v>0</v>
      </c>
      <c r="K597" s="69"/>
      <c r="L597" s="107">
        <f>IF($F597="","",VLOOKUP($F597,'TRANSPORTES MATERIAIS'!$A$7:$H$15,7,FALSE))</f>
        <v>0</v>
      </c>
      <c r="M597" s="69">
        <f>IF($D597="",0,IF(D597="",0,IF(AND(H597=0,J597=0),0,TRUNC(G597*H597+I597*J597+L597,2))))</f>
        <v>0</v>
      </c>
      <c r="N597" s="472">
        <v>1E-4</v>
      </c>
      <c r="O597" s="474">
        <f>TRUNC((M597+M598)*N597,2)</f>
        <v>0</v>
      </c>
    </row>
    <row r="598" spans="1:16" x14ac:dyDescent="0.25">
      <c r="A598" s="479"/>
      <c r="B598" s="477"/>
      <c r="C598" s="477"/>
      <c r="D598" s="477"/>
      <c r="E598" s="477"/>
      <c r="F598" s="92">
        <v>972300</v>
      </c>
      <c r="G598" s="107">
        <f>IF($F598="","",VLOOKUP($F598,'TRANSPORTES MATERIAIS'!$A$7:$H$15,5,FALSE))</f>
        <v>0.74</v>
      </c>
      <c r="H598" s="69">
        <f>IF($D597="","",VLOOKUP($D597,'TRANSPORTES MATERIAIS'!$A$18:$K$4919,5,FALSE))</f>
        <v>15</v>
      </c>
      <c r="I598" s="107">
        <f>IF($F598="","",VLOOKUP($F598,'TRANSPORTES MATERIAIS'!$A$7:$H$15,6,FALSE))</f>
        <v>0.89</v>
      </c>
      <c r="J598" s="69">
        <f>IF($D597="","",VLOOKUP($D597,'TRANSPORTES MATERIAIS'!$A$18:$K$4919,6,FALSE))</f>
        <v>0</v>
      </c>
      <c r="K598" s="69"/>
      <c r="L598" s="107">
        <f>IF($F598="","",VLOOKUP($F598,'TRANSPORTES MATERIAIS'!$A$7:$H$15,7,FALSE))</f>
        <v>7.49</v>
      </c>
      <c r="M598" s="69">
        <f>IF($D597="",0,IF(D597="",0,IF(AND(H598=0,J598=0),0,TRUNC(G598*H598+I598*J598+L598,2))))</f>
        <v>18.59</v>
      </c>
      <c r="N598" s="473"/>
      <c r="O598" s="475"/>
    </row>
    <row r="599" spans="1:16" x14ac:dyDescent="0.25">
      <c r="A599" s="77"/>
      <c r="B599" s="92"/>
      <c r="C599" s="92"/>
      <c r="D599" s="92"/>
      <c r="E599" s="92"/>
      <c r="F599" s="107"/>
      <c r="G599" s="107"/>
      <c r="H599" s="69"/>
      <c r="I599" s="116"/>
      <c r="J599" s="69"/>
      <c r="K599" s="69"/>
      <c r="L599" s="116"/>
      <c r="M599" s="116"/>
      <c r="N599" s="69"/>
      <c r="O599" s="69"/>
    </row>
    <row r="600" spans="1:16" x14ac:dyDescent="0.25">
      <c r="A600" s="119"/>
      <c r="B600" s="120"/>
      <c r="C600" s="120"/>
      <c r="D600" s="120"/>
      <c r="E600" s="120"/>
      <c r="F600" s="120"/>
      <c r="G600" s="120"/>
      <c r="H600" s="120"/>
      <c r="I600" s="120"/>
      <c r="J600" s="121" t="s">
        <v>80</v>
      </c>
      <c r="K600" s="121"/>
      <c r="L600" s="122"/>
      <c r="M600" s="122"/>
      <c r="N600" s="122">
        <f>O600</f>
        <v>0</v>
      </c>
      <c r="O600" s="122">
        <f>SUM(O591:O599)</f>
        <v>0</v>
      </c>
    </row>
    <row r="601" spans="1:16" ht="45" x14ac:dyDescent="0.25">
      <c r="A601" s="139"/>
      <c r="B601" s="140"/>
      <c r="C601" s="140"/>
      <c r="D601" s="140"/>
      <c r="E601" s="140"/>
      <c r="F601" s="140"/>
      <c r="G601" s="140"/>
      <c r="H601" s="140"/>
      <c r="I601" s="140"/>
      <c r="J601" s="148"/>
      <c r="K601" s="153"/>
      <c r="L601" s="27" t="s">
        <v>26</v>
      </c>
      <c r="M601" s="27" t="s">
        <v>27</v>
      </c>
      <c r="N601" s="27" t="s">
        <v>28</v>
      </c>
      <c r="O601" s="142" t="s">
        <v>29</v>
      </c>
    </row>
    <row r="602" spans="1:16" x14ac:dyDescent="0.25">
      <c r="A602" s="143" t="s">
        <v>25185</v>
      </c>
      <c r="B602" s="143" t="s">
        <v>30</v>
      </c>
      <c r="C602" s="143" t="s">
        <v>6682</v>
      </c>
      <c r="D602" s="143" t="s">
        <v>24</v>
      </c>
      <c r="E602" s="146" t="s">
        <v>731</v>
      </c>
      <c r="F602" s="144"/>
      <c r="G602" s="144"/>
      <c r="H602" s="144"/>
      <c r="I602" s="144"/>
      <c r="J602" s="144"/>
      <c r="K602" s="144"/>
      <c r="L602" s="145">
        <f>TRUNC(L620+L625+L629+L637,2)</f>
        <v>3218.07</v>
      </c>
      <c r="M602" s="145">
        <f>TRUNC(M620+M625+M629+M637,2)</f>
        <v>163.56</v>
      </c>
      <c r="N602" s="145">
        <f>TRUNC(N620+N625+N629+N637,2)</f>
        <v>39.04</v>
      </c>
      <c r="O602" s="145">
        <f>TRUNC(O620+O625+O629+O637,2)</f>
        <v>3420.68</v>
      </c>
      <c r="P602" s="146" t="s">
        <v>29321</v>
      </c>
    </row>
    <row r="603" spans="1:16" ht="45" x14ac:dyDescent="0.25">
      <c r="A603" s="137" t="s">
        <v>31</v>
      </c>
      <c r="B603" s="138" t="s">
        <v>1</v>
      </c>
      <c r="C603" s="138" t="s">
        <v>32</v>
      </c>
      <c r="D603" s="138" t="s">
        <v>2</v>
      </c>
      <c r="E603" s="138" t="s">
        <v>33</v>
      </c>
      <c r="F603" s="138" t="s">
        <v>34</v>
      </c>
      <c r="G603" s="138" t="s">
        <v>35</v>
      </c>
      <c r="H603" s="138" t="s">
        <v>36</v>
      </c>
      <c r="I603" s="138" t="s">
        <v>37</v>
      </c>
      <c r="J603" s="138" t="s">
        <v>38</v>
      </c>
      <c r="K603" s="138"/>
      <c r="L603" s="138" t="s">
        <v>13</v>
      </c>
      <c r="M603" s="138" t="s">
        <v>39</v>
      </c>
      <c r="N603" s="138" t="s">
        <v>11</v>
      </c>
      <c r="O603" s="138" t="s">
        <v>40</v>
      </c>
    </row>
    <row r="604" spans="1:16" ht="30" x14ac:dyDescent="0.25">
      <c r="A604" s="77" t="str">
        <f>IF(D604="","",VLOOKUP(D604,'CUSTOS DNIT - EQUIPAMENTOS'!A:K,2,FALSE))</f>
        <v>Misturador de argamassa com capacidade de 0,250 m³ - 3,70 kW</v>
      </c>
      <c r="B604" s="113" t="s">
        <v>24</v>
      </c>
      <c r="C604" s="113" t="s">
        <v>42</v>
      </c>
      <c r="D604" s="113" t="s">
        <v>106</v>
      </c>
      <c r="E604" s="116">
        <v>1</v>
      </c>
      <c r="F604" s="117">
        <v>1</v>
      </c>
      <c r="G604" s="116">
        <f>1-F604</f>
        <v>0</v>
      </c>
      <c r="H604" s="69">
        <f>VLOOKUP(D604,'CUSTOS DNIT - EQUIPAMENTOS'!A:K,10,0)</f>
        <v>38.152999999999999</v>
      </c>
      <c r="I604" s="69">
        <f>VLOOKUP(D604,'CUSTOS DNIT - EQUIPAMENTOS'!A:K,9,0)</f>
        <v>30.7911</v>
      </c>
      <c r="J604" s="69">
        <f>VLOOKUP(D604,'CUSTOS DNIT - EQUIPAMENTOS'!A:K,11,0)</f>
        <v>32.835700000000003</v>
      </c>
      <c r="K604" s="69"/>
      <c r="L604" s="118">
        <f>IF(D604="","",TRUNC(E604*F604*H604,2))</f>
        <v>38.15</v>
      </c>
      <c r="M604" s="118">
        <f>IF(D604="","",TRUNC(E604*F604*I604+E604*G604*J604,2))</f>
        <v>30.79</v>
      </c>
      <c r="N604" s="118"/>
      <c r="O604" s="69">
        <f>IF(D604="","",L604+M604)</f>
        <v>68.94</v>
      </c>
    </row>
    <row r="605" spans="1:16" ht="30" x14ac:dyDescent="0.25">
      <c r="A605" s="77" t="str">
        <f>IF(D605="","",VLOOKUP(D605,'CUSTOS DNIT - EQUIPAMENTOS'!A:K,2,FALSE))</f>
        <v>Transportador manual carrinho de mão com capacidade de 80 l</v>
      </c>
      <c r="B605" s="113" t="s">
        <v>24</v>
      </c>
      <c r="C605" s="113" t="s">
        <v>42</v>
      </c>
      <c r="D605" s="113" t="s">
        <v>107</v>
      </c>
      <c r="E605" s="116">
        <v>1</v>
      </c>
      <c r="F605" s="117">
        <v>0.3</v>
      </c>
      <c r="G605" s="116">
        <f>1-F605</f>
        <v>0.7</v>
      </c>
      <c r="H605" s="69">
        <f>VLOOKUP(D605,'CUSTOS DNIT - EQUIPAMENTOS'!A:K,10,0)</f>
        <v>0.68240000000000001</v>
      </c>
      <c r="I605" s="69">
        <f>VLOOKUP(D605,'CUSTOS DNIT - EQUIPAMENTOS'!A:K,9,0)</f>
        <v>0</v>
      </c>
      <c r="J605" s="69">
        <f>VLOOKUP(D605,'CUSTOS DNIT - EQUIPAMENTOS'!A:K,11,0)</f>
        <v>0.46389999999999998</v>
      </c>
      <c r="K605" s="69"/>
      <c r="L605" s="118">
        <f>IF(D605="","",TRUNC(E605*F605*H605,2))</f>
        <v>0.2</v>
      </c>
      <c r="M605" s="118">
        <f>IF(D605="","",TRUNC(E605*F605*I605+E605*G605*J605,2))</f>
        <v>0.32</v>
      </c>
      <c r="N605" s="118"/>
      <c r="O605" s="69">
        <f>IF(D605="","",L605+M605)</f>
        <v>0.52</v>
      </c>
    </row>
    <row r="606" spans="1:16" ht="30" x14ac:dyDescent="0.25">
      <c r="A606" s="77" t="str">
        <f>IF(D606="","",VLOOKUP(D606,'CUSTOS DNIT - EQUIPAMENTOS'!A:K,2,FALSE))</f>
        <v>Transportador manual gerica com capacidade de 180 l</v>
      </c>
      <c r="B606" s="113" t="s">
        <v>24</v>
      </c>
      <c r="C606" s="113" t="s">
        <v>42</v>
      </c>
      <c r="D606" s="113" t="s">
        <v>108</v>
      </c>
      <c r="E606" s="116">
        <v>2</v>
      </c>
      <c r="F606" s="117">
        <v>0.2</v>
      </c>
      <c r="G606" s="116">
        <f>1-F606</f>
        <v>0.8</v>
      </c>
      <c r="H606" s="69">
        <f>VLOOKUP(D606,'CUSTOS DNIT - EQUIPAMENTOS'!A:K,10,0)</f>
        <v>1.4308000000000001</v>
      </c>
      <c r="I606" s="69">
        <f>VLOOKUP(D606,'CUSTOS DNIT - EQUIPAMENTOS'!A:K,9,0)</f>
        <v>0</v>
      </c>
      <c r="J606" s="69">
        <f>VLOOKUP(D606,'CUSTOS DNIT - EQUIPAMENTOS'!A:K,11,0)</f>
        <v>0.97270000000000001</v>
      </c>
      <c r="K606" s="69"/>
      <c r="L606" s="118">
        <f>IF(D606="","",TRUNC(E606*F606*H606,2))</f>
        <v>0.56999999999999995</v>
      </c>
      <c r="M606" s="118">
        <f>IF(D606="","",TRUNC(E606*F606*I606+E606*G606*J606,2))</f>
        <v>1.55</v>
      </c>
      <c r="N606" s="118"/>
      <c r="O606" s="69">
        <f>IF(D606="","",L606+M606)</f>
        <v>2.12</v>
      </c>
    </row>
    <row r="607" spans="1:16" x14ac:dyDescent="0.25">
      <c r="A607" s="77"/>
      <c r="B607" s="113"/>
      <c r="C607" s="113"/>
      <c r="D607" s="113"/>
      <c r="E607" s="116"/>
      <c r="F607" s="117"/>
      <c r="G607" s="116"/>
      <c r="H607" s="69"/>
      <c r="I607" s="69"/>
      <c r="J607" s="69"/>
      <c r="K607" s="69"/>
      <c r="L607" s="118"/>
      <c r="M607" s="118"/>
      <c r="N607" s="118"/>
      <c r="O607" s="69"/>
    </row>
    <row r="608" spans="1:16" x14ac:dyDescent="0.25">
      <c r="A608" s="119"/>
      <c r="B608" s="120"/>
      <c r="C608" s="120"/>
      <c r="D608" s="120"/>
      <c r="E608" s="120"/>
      <c r="F608" s="120"/>
      <c r="G608" s="120"/>
      <c r="H608" s="120"/>
      <c r="I608" s="120"/>
      <c r="J608" s="121" t="s">
        <v>43</v>
      </c>
      <c r="K608" s="121"/>
      <c r="L608" s="122">
        <f>SUM(L604:L607)</f>
        <v>38.92</v>
      </c>
      <c r="M608" s="122">
        <f>SUM(M604:M607)</f>
        <v>32.659999999999997</v>
      </c>
      <c r="N608" s="122">
        <f>SUM(N604:N607)</f>
        <v>0</v>
      </c>
      <c r="O608" s="122">
        <f>SUM(O604:O607)</f>
        <v>71.58</v>
      </c>
    </row>
    <row r="609" spans="1:15" ht="30" x14ac:dyDescent="0.25">
      <c r="A609" s="137" t="s">
        <v>44</v>
      </c>
      <c r="B609" s="138" t="s">
        <v>1</v>
      </c>
      <c r="C609" s="138" t="s">
        <v>32</v>
      </c>
      <c r="D609" s="138" t="s">
        <v>2</v>
      </c>
      <c r="E609" s="138" t="s">
        <v>45</v>
      </c>
      <c r="F609" s="138" t="s">
        <v>46</v>
      </c>
      <c r="G609" s="138" t="s">
        <v>47</v>
      </c>
      <c r="H609" s="138" t="s">
        <v>48</v>
      </c>
      <c r="I609" s="138"/>
      <c r="J609" s="138"/>
      <c r="K609" s="138"/>
      <c r="L609" s="138" t="s">
        <v>13</v>
      </c>
      <c r="M609" s="138" t="s">
        <v>39</v>
      </c>
      <c r="N609" s="138" t="s">
        <v>11</v>
      </c>
      <c r="O609" s="138" t="s">
        <v>40</v>
      </c>
    </row>
    <row r="610" spans="1:15" x14ac:dyDescent="0.25">
      <c r="A610" s="77" t="str">
        <f>IF(D610="","",VLOOKUP(D610,'CUSTOS DER - MÃO DE OBRA'!A:D,2,0))</f>
        <v>Pedreiro</v>
      </c>
      <c r="B610" s="113" t="s">
        <v>41</v>
      </c>
      <c r="C610" s="113" t="s">
        <v>49</v>
      </c>
      <c r="D610" s="113">
        <v>200260</v>
      </c>
      <c r="E610" s="69">
        <f>VLOOKUP(D610,'CUSTOS DER - MÃO DE OBRA'!A:D,3,0)</f>
        <v>2.02</v>
      </c>
      <c r="F610" s="123"/>
      <c r="G610" s="124">
        <f>VLOOKUP(D610,'CUSTOS DER - MÃO DE OBRA'!A:D,4,0)</f>
        <v>35.97</v>
      </c>
      <c r="H610" s="116">
        <v>1</v>
      </c>
      <c r="I610" s="116"/>
      <c r="J610" s="113"/>
      <c r="K610" s="113"/>
      <c r="L610" s="113"/>
      <c r="M610" s="125">
        <f>IF(D610="","",TRUNC(H610*G610,2))</f>
        <v>35.97</v>
      </c>
      <c r="N610" s="113"/>
      <c r="O610" s="69">
        <f>IF(D610="","",L610+M610)</f>
        <v>35.97</v>
      </c>
    </row>
    <row r="611" spans="1:15" x14ac:dyDescent="0.25">
      <c r="A611" s="77" t="str">
        <f>IF(D611="","",VLOOKUP(D611,'CUSTOS DER - MÃO DE OBRA'!A:D,2,0))</f>
        <v>Servente</v>
      </c>
      <c r="B611" s="113" t="s">
        <v>41</v>
      </c>
      <c r="C611" s="113" t="s">
        <v>49</v>
      </c>
      <c r="D611" s="113">
        <v>200130</v>
      </c>
      <c r="E611" s="69">
        <f>VLOOKUP(D611,'CUSTOS DER - MÃO DE OBRA'!A:D,3,0)</f>
        <v>1.48</v>
      </c>
      <c r="F611" s="123"/>
      <c r="G611" s="124">
        <f>VLOOKUP(D611,'CUSTOS DER - MÃO DE OBRA'!A:D,4,0)</f>
        <v>26.35</v>
      </c>
      <c r="H611" s="116">
        <v>5</v>
      </c>
      <c r="I611" s="116"/>
      <c r="J611" s="113"/>
      <c r="K611" s="113"/>
      <c r="L611" s="113"/>
      <c r="M611" s="125">
        <f>IF(D611="","",TRUNC(H611*G611,2))</f>
        <v>131.75</v>
      </c>
      <c r="N611" s="113"/>
      <c r="O611" s="69">
        <f>IF(D611="","",L611+M611)</f>
        <v>131.75</v>
      </c>
    </row>
    <row r="612" spans="1:15" x14ac:dyDescent="0.25">
      <c r="A612" s="77"/>
      <c r="B612" s="113"/>
      <c r="C612" s="113"/>
      <c r="D612" s="113"/>
      <c r="E612" s="116"/>
      <c r="F612" s="123"/>
      <c r="G612" s="124"/>
      <c r="H612" s="69"/>
      <c r="I612" s="69"/>
      <c r="J612" s="69"/>
      <c r="K612" s="69"/>
      <c r="L612" s="113"/>
      <c r="M612" s="126"/>
      <c r="N612" s="113"/>
      <c r="O612" s="69"/>
    </row>
    <row r="613" spans="1:15" x14ac:dyDescent="0.25">
      <c r="A613" s="127"/>
      <c r="B613" s="128"/>
      <c r="C613" s="128"/>
      <c r="D613" s="128"/>
      <c r="E613" s="128"/>
      <c r="F613" s="128"/>
      <c r="G613" s="128"/>
      <c r="H613" s="128"/>
      <c r="I613" s="128"/>
      <c r="J613" s="121" t="s">
        <v>50</v>
      </c>
      <c r="K613" s="121"/>
      <c r="L613" s="122">
        <f>SUM(L610:L612)</f>
        <v>0</v>
      </c>
      <c r="M613" s="122">
        <f>SUM(M610:M612)</f>
        <v>167.72</v>
      </c>
      <c r="N613" s="122">
        <f>SUM(N610:N612)</f>
        <v>0</v>
      </c>
      <c r="O613" s="122">
        <f>SUM(O610:O612)</f>
        <v>167.72</v>
      </c>
    </row>
    <row r="614" spans="1:15" x14ac:dyDescent="0.25">
      <c r="A614" s="137" t="s">
        <v>51</v>
      </c>
      <c r="B614" s="138" t="s">
        <v>1</v>
      </c>
      <c r="C614" s="138" t="s">
        <v>32</v>
      </c>
      <c r="D614" s="138" t="s">
        <v>2</v>
      </c>
      <c r="E614" s="138" t="s">
        <v>52</v>
      </c>
      <c r="F614" s="138" t="s">
        <v>53</v>
      </c>
      <c r="G614" s="138" t="s">
        <v>54</v>
      </c>
      <c r="H614" s="138" t="s">
        <v>55</v>
      </c>
      <c r="I614" s="138"/>
      <c r="J614" s="138"/>
      <c r="K614" s="138"/>
      <c r="L614" s="138"/>
      <c r="M614" s="138"/>
      <c r="N614" s="138"/>
      <c r="O614" s="138" t="s">
        <v>56</v>
      </c>
    </row>
    <row r="615" spans="1:15" x14ac:dyDescent="0.25">
      <c r="A615" s="77"/>
      <c r="B615" s="113"/>
      <c r="C615" s="113"/>
      <c r="D615" s="113"/>
      <c r="E615" s="123"/>
      <c r="F615" s="117"/>
      <c r="G615" s="116"/>
      <c r="H615" s="69"/>
      <c r="I615" s="69"/>
      <c r="J615" s="69"/>
      <c r="K615" s="69"/>
      <c r="L615" s="113"/>
      <c r="M615" s="118">
        <f>TRUNC(E615*O613,2)</f>
        <v>0</v>
      </c>
      <c r="N615" s="113"/>
      <c r="O615" s="69">
        <f>L615+M615</f>
        <v>0</v>
      </c>
    </row>
    <row r="616" spans="1:15" x14ac:dyDescent="0.25">
      <c r="A616" s="77"/>
      <c r="B616" s="113"/>
      <c r="C616" s="113"/>
      <c r="D616" s="113"/>
      <c r="E616" s="116"/>
      <c r="F616" s="117"/>
      <c r="G616" s="116"/>
      <c r="H616" s="69"/>
      <c r="I616" s="69"/>
      <c r="J616" s="69"/>
      <c r="K616" s="69"/>
      <c r="L616" s="113"/>
      <c r="M616" s="113"/>
      <c r="N616" s="113"/>
      <c r="O616" s="69">
        <f>L616+M616</f>
        <v>0</v>
      </c>
    </row>
    <row r="617" spans="1:15" x14ac:dyDescent="0.25">
      <c r="A617" s="127"/>
      <c r="B617" s="128"/>
      <c r="C617" s="128"/>
      <c r="D617" s="128"/>
      <c r="E617" s="128"/>
      <c r="F617" s="128"/>
      <c r="G617" s="128"/>
      <c r="H617" s="128"/>
      <c r="I617" s="128"/>
      <c r="J617" s="121" t="s">
        <v>57</v>
      </c>
      <c r="K617" s="121"/>
      <c r="L617" s="122">
        <f>SUM(L615:L616)</f>
        <v>0</v>
      </c>
      <c r="M617" s="122">
        <f>SUM(M615:M616)</f>
        <v>0</v>
      </c>
      <c r="N617" s="122">
        <f>SUM(N615:N616)</f>
        <v>0</v>
      </c>
      <c r="O617" s="122">
        <f>SUM(O615:O616)</f>
        <v>0</v>
      </c>
    </row>
    <row r="618" spans="1:15" ht="30" x14ac:dyDescent="0.25">
      <c r="A618" s="127" t="s">
        <v>58</v>
      </c>
      <c r="B618" s="129"/>
      <c r="C618" s="129"/>
      <c r="D618" s="129"/>
      <c r="E618" s="129"/>
      <c r="F618" s="129"/>
      <c r="G618" s="129"/>
      <c r="H618" s="129"/>
      <c r="I618" s="129"/>
      <c r="J618" s="129"/>
      <c r="K618" s="129"/>
      <c r="L618" s="122">
        <f>L608+L613+L617</f>
        <v>38.92</v>
      </c>
      <c r="M618" s="122">
        <f>M608+M613+M617</f>
        <v>200.38</v>
      </c>
      <c r="N618" s="122">
        <f>N608+N613+N617</f>
        <v>0</v>
      </c>
      <c r="O618" s="122">
        <f>O608+O613+O617</f>
        <v>239.3</v>
      </c>
    </row>
    <row r="619" spans="1:15" x14ac:dyDescent="0.25">
      <c r="A619" s="127" t="s">
        <v>59</v>
      </c>
      <c r="B619" s="129"/>
      <c r="C619" s="129"/>
      <c r="D619" s="129"/>
      <c r="E619" s="129"/>
      <c r="F619" s="129"/>
      <c r="G619" s="129"/>
      <c r="H619" s="129"/>
      <c r="I619" s="129"/>
      <c r="J619" s="129"/>
      <c r="K619" s="129"/>
      <c r="L619" s="129"/>
      <c r="M619" s="129"/>
      <c r="N619" s="129"/>
      <c r="O619" s="130">
        <v>1.22509</v>
      </c>
    </row>
    <row r="620" spans="1:15" ht="30" x14ac:dyDescent="0.25">
      <c r="A620" s="127" t="s">
        <v>60</v>
      </c>
      <c r="B620" s="120"/>
      <c r="C620" s="120"/>
      <c r="D620" s="120"/>
      <c r="E620" s="120"/>
      <c r="F620" s="120"/>
      <c r="G620" s="120"/>
      <c r="H620" s="120"/>
      <c r="I620" s="120"/>
      <c r="J620" s="120"/>
      <c r="K620" s="120"/>
      <c r="L620" s="122">
        <f>L618/O619</f>
        <v>31.769094515504985</v>
      </c>
      <c r="M620" s="122">
        <f>M618/O619</f>
        <v>163.5634932943702</v>
      </c>
      <c r="N620" s="122">
        <f>N618/O619</f>
        <v>0</v>
      </c>
      <c r="O620" s="122">
        <f>TRUNC(SUM(L620:N620),2)</f>
        <v>195.33</v>
      </c>
    </row>
    <row r="621" spans="1:15" ht="45" x14ac:dyDescent="0.25">
      <c r="A621" s="137" t="s">
        <v>61</v>
      </c>
      <c r="B621" s="138" t="s">
        <v>1</v>
      </c>
      <c r="C621" s="138" t="s">
        <v>32</v>
      </c>
      <c r="D621" s="138" t="s">
        <v>2</v>
      </c>
      <c r="E621" s="138" t="s">
        <v>62</v>
      </c>
      <c r="F621" s="138" t="s">
        <v>63</v>
      </c>
      <c r="G621" s="138"/>
      <c r="H621" s="138"/>
      <c r="I621" s="138"/>
      <c r="J621" s="138" t="s">
        <v>48</v>
      </c>
      <c r="K621" s="138"/>
      <c r="L621" s="138" t="s">
        <v>13</v>
      </c>
      <c r="M621" s="138" t="s">
        <v>39</v>
      </c>
      <c r="N621" s="138" t="s">
        <v>11</v>
      </c>
      <c r="O621" s="138" t="s">
        <v>6</v>
      </c>
    </row>
    <row r="622" spans="1:15" ht="30" x14ac:dyDescent="0.25">
      <c r="A622" s="77" t="str">
        <f>VLOOKUP(D622,'CUSTOS DNIT - MATERIAIS'!A:D,2,0)</f>
        <v>Argamassa pré-dosada para grauteamento</v>
      </c>
      <c r="B622" s="113" t="s">
        <v>24</v>
      </c>
      <c r="C622" s="113" t="s">
        <v>64</v>
      </c>
      <c r="D622" s="113" t="s">
        <v>109</v>
      </c>
      <c r="E622" s="131" t="str">
        <f>VLOOKUP(D622,'CUSTOS DNIT - MATERIAIS'!A:D,3,0)</f>
        <v>kg</v>
      </c>
      <c r="F622" s="107">
        <f>VLOOKUP(D622,'CUSTOS DNIT - MATERIAIS'!A:D,4,0)</f>
        <v>1.7459</v>
      </c>
      <c r="G622" s="107"/>
      <c r="H622" s="93"/>
      <c r="I622" s="93"/>
      <c r="J622" s="69">
        <v>1811.25</v>
      </c>
      <c r="K622" s="69"/>
      <c r="L622" s="69">
        <f>IF(D622="","",TRUNC(F622*J622,2))</f>
        <v>3162.26</v>
      </c>
      <c r="M622" s="116"/>
      <c r="N622" s="116"/>
      <c r="O622" s="69">
        <f>IF(D622="","",TRUNC(L622+M622+N622,2))</f>
        <v>3162.26</v>
      </c>
    </row>
    <row r="623" spans="1:15" x14ac:dyDescent="0.25">
      <c r="A623" s="77" t="str">
        <f>VLOOKUP(D623,'CUSTOS DER - MATERIAIS'!A:D,2,0)</f>
        <v>Pedra britada (comercial)</v>
      </c>
      <c r="B623" s="113" t="s">
        <v>41</v>
      </c>
      <c r="C623" s="113" t="s">
        <v>64</v>
      </c>
      <c r="D623" s="113">
        <v>130000</v>
      </c>
      <c r="E623" s="131" t="str">
        <f>VLOOKUP(D623,'CUSTOS DER - MATERIAIS'!A:D,3,0)</f>
        <v>m3</v>
      </c>
      <c r="F623" s="107">
        <f>VLOOKUP(D623,'CUSTOS DER - MATERIAIS'!A:D,4,0)</f>
        <v>66.400000000000006</v>
      </c>
      <c r="G623" s="107"/>
      <c r="H623" s="93"/>
      <c r="I623" s="93"/>
      <c r="J623" s="116">
        <v>0.36225000000000002</v>
      </c>
      <c r="K623" s="116"/>
      <c r="L623" s="69">
        <f>IF(D623="","",TRUNC(F623*J623,2))</f>
        <v>24.05</v>
      </c>
      <c r="M623" s="116"/>
      <c r="N623" s="116"/>
      <c r="O623" s="69">
        <f>IF(D623="","",TRUNC(L623+M623+N623,2))</f>
        <v>24.05</v>
      </c>
    </row>
    <row r="624" spans="1:15" x14ac:dyDescent="0.25">
      <c r="A624" s="77"/>
      <c r="B624" s="113"/>
      <c r="C624" s="113"/>
      <c r="D624" s="113"/>
      <c r="E624" s="131"/>
      <c r="F624" s="107"/>
      <c r="G624" s="107"/>
      <c r="H624" s="93"/>
      <c r="I624" s="93"/>
      <c r="J624" s="116"/>
      <c r="K624" s="116"/>
      <c r="L624" s="69"/>
      <c r="M624" s="116"/>
      <c r="N624" s="116"/>
      <c r="O624" s="69"/>
    </row>
    <row r="625" spans="1:15" x14ac:dyDescent="0.25">
      <c r="A625" s="119"/>
      <c r="B625" s="120"/>
      <c r="C625" s="120"/>
      <c r="D625" s="120"/>
      <c r="E625" s="120"/>
      <c r="F625" s="120"/>
      <c r="G625" s="120"/>
      <c r="H625" s="120"/>
      <c r="I625" s="120"/>
      <c r="J625" s="121" t="s">
        <v>65</v>
      </c>
      <c r="K625" s="121"/>
      <c r="L625" s="122">
        <f>SUM(L622:L624)</f>
        <v>3186.3100000000004</v>
      </c>
      <c r="M625" s="122">
        <f>SUM(M622:M624)</f>
        <v>0</v>
      </c>
      <c r="N625" s="122">
        <f>SUM(N622:N624)</f>
        <v>0</v>
      </c>
      <c r="O625" s="122">
        <f>TRUNC(SUM(L625:N625),2)</f>
        <v>3186.31</v>
      </c>
    </row>
    <row r="626" spans="1:15" ht="75" x14ac:dyDescent="0.25">
      <c r="A626" s="137" t="s">
        <v>66</v>
      </c>
      <c r="B626" s="138" t="s">
        <v>1</v>
      </c>
      <c r="C626" s="138" t="s">
        <v>32</v>
      </c>
      <c r="D626" s="138" t="s">
        <v>2</v>
      </c>
      <c r="E626" s="138" t="s">
        <v>62</v>
      </c>
      <c r="F626" s="138" t="s">
        <v>63</v>
      </c>
      <c r="G626" s="138" t="s">
        <v>67</v>
      </c>
      <c r="H626" s="138" t="s">
        <v>68</v>
      </c>
      <c r="I626" s="138"/>
      <c r="J626" s="138" t="s">
        <v>48</v>
      </c>
      <c r="K626" s="138"/>
      <c r="L626" s="138" t="s">
        <v>13</v>
      </c>
      <c r="M626" s="138" t="s">
        <v>39</v>
      </c>
      <c r="N626" s="138" t="s">
        <v>11</v>
      </c>
      <c r="O626" s="138" t="s">
        <v>6</v>
      </c>
    </row>
    <row r="627" spans="1:15" x14ac:dyDescent="0.25">
      <c r="A627" s="77" t="str">
        <f>IF($D627="","",VLOOKUP($D627,#REF!,2,FALSE))</f>
        <v/>
      </c>
      <c r="B627" s="92" t="s">
        <v>41</v>
      </c>
      <c r="C627" s="113" t="s">
        <v>69</v>
      </c>
      <c r="D627" s="92"/>
      <c r="E627" s="92" t="str">
        <f>IF($D627="","",VLOOKUP($D627,#REF!,3,FALSE))</f>
        <v/>
      </c>
      <c r="F627" s="92" t="str">
        <f>IF($D627="","",VLOOKUP($D627,#REF!,8,FALSE))</f>
        <v/>
      </c>
      <c r="G627" s="92" t="str">
        <f>IF($D627="","",VLOOKUP($D627,#REF!,9,FALSE))</f>
        <v/>
      </c>
      <c r="H627" s="92" t="str">
        <f>IF($D627="","",VLOOKUP($D627,#REF!,10,FALSE))</f>
        <v/>
      </c>
      <c r="I627" s="116"/>
      <c r="J627" s="116"/>
      <c r="K627" s="116"/>
      <c r="L627" s="69" t="str">
        <f>IF(D627="","",TRUNC(F627*J627,2))</f>
        <v/>
      </c>
      <c r="M627" s="69" t="str">
        <f>IF(D627="","",TRUNC(G627*J627,2))</f>
        <v/>
      </c>
      <c r="N627" s="69" t="str">
        <f>IF(D627="","",TRUNC(H627*J627,2))</f>
        <v/>
      </c>
      <c r="O627" s="69" t="str">
        <f>IF(D627="","",L627+M627+N627)</f>
        <v/>
      </c>
    </row>
    <row r="628" spans="1:15" x14ac:dyDescent="0.25">
      <c r="A628" s="77"/>
      <c r="B628" s="92"/>
      <c r="C628" s="92"/>
      <c r="D628" s="92"/>
      <c r="E628" s="92"/>
      <c r="F628" s="107"/>
      <c r="G628" s="107"/>
      <c r="H628" s="116"/>
      <c r="I628" s="116"/>
      <c r="J628" s="116"/>
      <c r="K628" s="116"/>
      <c r="L628" s="116"/>
      <c r="M628" s="116"/>
      <c r="N628" s="116"/>
      <c r="O628" s="69"/>
    </row>
    <row r="629" spans="1:15" x14ac:dyDescent="0.25">
      <c r="A629" s="119"/>
      <c r="B629" s="120"/>
      <c r="C629" s="120"/>
      <c r="D629" s="120"/>
      <c r="E629" s="120"/>
      <c r="F629" s="120"/>
      <c r="G629" s="120"/>
      <c r="H629" s="120"/>
      <c r="I629" s="120"/>
      <c r="J629" s="121" t="s">
        <v>70</v>
      </c>
      <c r="K629" s="121"/>
      <c r="L629" s="122">
        <f>SUM(L627:L628)</f>
        <v>0</v>
      </c>
      <c r="M629" s="122">
        <f>SUM(M627:M628)</f>
        <v>0</v>
      </c>
      <c r="N629" s="122">
        <f>SUM(N627:N628)</f>
        <v>0</v>
      </c>
      <c r="O629" s="122">
        <f>TRUNC(SUM(L629:N629),2)</f>
        <v>0</v>
      </c>
    </row>
    <row r="630" spans="1:15" ht="30" x14ac:dyDescent="0.25">
      <c r="A630" s="137" t="s">
        <v>71</v>
      </c>
      <c r="B630" s="138" t="s">
        <v>1</v>
      </c>
      <c r="C630" s="138" t="s">
        <v>32</v>
      </c>
      <c r="D630" s="138" t="s">
        <v>2</v>
      </c>
      <c r="E630" s="138" t="s">
        <v>62</v>
      </c>
      <c r="F630" s="138" t="s">
        <v>72</v>
      </c>
      <c r="G630" s="138" t="s">
        <v>73</v>
      </c>
      <c r="H630" s="138"/>
      <c r="I630" s="138" t="s">
        <v>74</v>
      </c>
      <c r="J630" s="138"/>
      <c r="K630" s="138"/>
      <c r="L630" s="138" t="s">
        <v>75</v>
      </c>
      <c r="M630" s="138" t="s">
        <v>56</v>
      </c>
      <c r="N630" s="138" t="s">
        <v>48</v>
      </c>
      <c r="O630" s="138" t="s">
        <v>6</v>
      </c>
    </row>
    <row r="631" spans="1:15" x14ac:dyDescent="0.25">
      <c r="A631" s="137"/>
      <c r="B631" s="138"/>
      <c r="C631" s="138"/>
      <c r="D631" s="138"/>
      <c r="E631" s="138"/>
      <c r="F631" s="138"/>
      <c r="G631" s="138" t="s">
        <v>76</v>
      </c>
      <c r="H631" s="138" t="s">
        <v>77</v>
      </c>
      <c r="I631" s="138" t="s">
        <v>76</v>
      </c>
      <c r="J631" s="138" t="s">
        <v>77</v>
      </c>
      <c r="K631" s="138"/>
      <c r="L631" s="138" t="s">
        <v>76</v>
      </c>
      <c r="M631" s="138"/>
      <c r="N631" s="138"/>
      <c r="O631" s="138"/>
    </row>
    <row r="632" spans="1:15" x14ac:dyDescent="0.25">
      <c r="A632" s="478" t="str">
        <f>IF($D632="","",VLOOKUP($D632,'TRANSPORTES MATERIAIS'!$A$17:$D$1916,2,FALSE))</f>
        <v>Argamassa pré-dosada para grauteamento</v>
      </c>
      <c r="B632" s="476" t="s">
        <v>41</v>
      </c>
      <c r="C632" s="476" t="s">
        <v>78</v>
      </c>
      <c r="D632" s="476" t="s">
        <v>109</v>
      </c>
      <c r="E632" s="476" t="s">
        <v>79</v>
      </c>
      <c r="F632" s="92">
        <v>972200</v>
      </c>
      <c r="G632" s="107">
        <f>IF($F632="","",VLOOKUP($F632,'TRANSPORTES MATERIAIS'!$A$7:$H$15,5,FALSE))</f>
        <v>0.74</v>
      </c>
      <c r="H632" s="69">
        <f>IF($D632="","",VLOOKUP($D632,'TRANSPORTES MATERIAIS'!$A$18:$K$4919,8,FALSE))</f>
        <v>0</v>
      </c>
      <c r="I632" s="107">
        <f>IF($F632="","",VLOOKUP($F632,'TRANSPORTES MATERIAIS'!$A$7:$H$15,6,FALSE))</f>
        <v>0.89</v>
      </c>
      <c r="J632" s="69">
        <f>IF($D632="","",VLOOKUP($D632,'TRANSPORTES MATERIAIS'!$A$18:$K$4919,9,FALSE))</f>
        <v>0</v>
      </c>
      <c r="K632" s="69"/>
      <c r="L632" s="107">
        <f>IF($F632="","",VLOOKUP($F632,'TRANSPORTES MATERIAIS'!$A$7:$H$15,7,FALSE))</f>
        <v>0</v>
      </c>
      <c r="M632" s="69">
        <f>IF($D632="",0,IF(D632="",0,IF(AND(H632=0,J632=0),0,TRUNC(G632*H632+I632*J632+L632,2))))</f>
        <v>0</v>
      </c>
      <c r="N632" s="472">
        <v>1.81125</v>
      </c>
      <c r="O632" s="474">
        <f>TRUNC((M632+M633)*N632,2)</f>
        <v>33.67</v>
      </c>
    </row>
    <row r="633" spans="1:15" x14ac:dyDescent="0.25">
      <c r="A633" s="479"/>
      <c r="B633" s="477"/>
      <c r="C633" s="477"/>
      <c r="D633" s="477"/>
      <c r="E633" s="477"/>
      <c r="F633" s="92">
        <v>972300</v>
      </c>
      <c r="G633" s="107">
        <f>IF($F633="","",VLOOKUP($F633,'TRANSPORTES MATERIAIS'!$A$7:$H$15,5,FALSE))</f>
        <v>0.74</v>
      </c>
      <c r="H633" s="69">
        <f>IF($D632="","",VLOOKUP($D632,'TRANSPORTES MATERIAIS'!$A$18:$K$4919,5,FALSE))</f>
        <v>15</v>
      </c>
      <c r="I633" s="107">
        <f>IF($F633="","",VLOOKUP($F633,'TRANSPORTES MATERIAIS'!$A$7:$H$15,6,FALSE))</f>
        <v>0.89</v>
      </c>
      <c r="J633" s="69">
        <f>IF($D632="","",VLOOKUP($D632,'TRANSPORTES MATERIAIS'!$A$18:$K$4919,6,FALSE))</f>
        <v>0</v>
      </c>
      <c r="K633" s="69"/>
      <c r="L633" s="107">
        <f>IF($F633="","",VLOOKUP($F633,'TRANSPORTES MATERIAIS'!$A$7:$H$15,7,FALSE))</f>
        <v>7.49</v>
      </c>
      <c r="M633" s="69">
        <f>IF($D632="",0,IF(D632="",0,IF(AND(H633=0,J633=0),0,TRUNC(G633*H633+I633*J633+L633,2))))</f>
        <v>18.59</v>
      </c>
      <c r="N633" s="473"/>
      <c r="O633" s="475"/>
    </row>
    <row r="634" spans="1:15" x14ac:dyDescent="0.25">
      <c r="A634" s="478" t="str">
        <f>IF($D634="","",VLOOKUP($D634,'TRANSPORTES MATERIAIS'!$A$17:$D$1916,2,FALSE))</f>
        <v>Pedra britada (Trecho)</v>
      </c>
      <c r="B634" s="476" t="s">
        <v>41</v>
      </c>
      <c r="C634" s="476" t="s">
        <v>78</v>
      </c>
      <c r="D634" s="476">
        <v>19400</v>
      </c>
      <c r="E634" s="476" t="s">
        <v>79</v>
      </c>
      <c r="F634" s="92">
        <v>972000</v>
      </c>
      <c r="G634" s="107">
        <f>IF($F634="","",VLOOKUP($F634,'TRANSPORTES MATERIAIS'!$A$7:$H$15,5,FALSE))</f>
        <v>1.02</v>
      </c>
      <c r="H634" s="69">
        <f>IF($D634="","",VLOOKUP($D634,'TRANSPORTES MATERIAIS'!$A$18:$K$4919,8,FALSE))</f>
        <v>0</v>
      </c>
      <c r="I634" s="107">
        <f>IF($F634="","",VLOOKUP($F634,'TRANSPORTES MATERIAIS'!$A$7:$H$15,6,FALSE))</f>
        <v>1.23</v>
      </c>
      <c r="J634" s="69">
        <f>IF($D634="","",VLOOKUP($D634,'TRANSPORTES MATERIAIS'!$A$18:$K$4919,9,FALSE))</f>
        <v>0</v>
      </c>
      <c r="K634" s="69"/>
      <c r="L634" s="107">
        <f>IF($F634="","",VLOOKUP($F634,'TRANSPORTES MATERIAIS'!$A$7:$H$15,7,FALSE))</f>
        <v>0</v>
      </c>
      <c r="M634" s="69">
        <f>IF($D634="",0,IF(D634="",0,IF(AND(H634=0,J634=0),0,TRUNC(G634*H634+I634*J634+L634,2))))</f>
        <v>0</v>
      </c>
      <c r="N634" s="472">
        <v>0.54337999999999997</v>
      </c>
      <c r="O634" s="474">
        <f>TRUNC((M634+M635)*N634,2)</f>
        <v>5.37</v>
      </c>
    </row>
    <row r="635" spans="1:15" x14ac:dyDescent="0.25">
      <c r="A635" s="479"/>
      <c r="B635" s="477"/>
      <c r="C635" s="477"/>
      <c r="D635" s="477"/>
      <c r="E635" s="477"/>
      <c r="F635" s="92">
        <v>972100</v>
      </c>
      <c r="G635" s="107">
        <f>IF($F635="","",VLOOKUP($F635,'TRANSPORTES MATERIAIS'!$A$7:$H$15,5,FALSE))</f>
        <v>1.02</v>
      </c>
      <c r="H635" s="69">
        <f>IF($D634="","",VLOOKUP($D634,'TRANSPORTES MATERIAIS'!$A$18:$K$4919,5,FALSE))</f>
        <v>7.2</v>
      </c>
      <c r="I635" s="107">
        <f>IF($F635="","",VLOOKUP($F635,'TRANSPORTES MATERIAIS'!$A$7:$H$15,6,FALSE))</f>
        <v>1.23</v>
      </c>
      <c r="J635" s="69">
        <f>IF($D634="","",VLOOKUP($D634,'TRANSPORTES MATERIAIS'!$A$18:$K$4919,6,FALSE))</f>
        <v>0</v>
      </c>
      <c r="K635" s="69"/>
      <c r="L635" s="107">
        <f>IF($F635="","",VLOOKUP($F635,'TRANSPORTES MATERIAIS'!$A$7:$H$15,7,FALSE))</f>
        <v>2.56</v>
      </c>
      <c r="M635" s="69">
        <f>IF($D634="",0,IF(D634="",0,IF(AND(H635=0,J635=0),0,TRUNC(G635*H635+I635*J635+L635,2))))</f>
        <v>9.9</v>
      </c>
      <c r="N635" s="473"/>
      <c r="O635" s="475"/>
    </row>
    <row r="636" spans="1:15" x14ac:dyDescent="0.25">
      <c r="A636" s="77"/>
      <c r="B636" s="92"/>
      <c r="C636" s="92"/>
      <c r="D636" s="92"/>
      <c r="E636" s="92"/>
      <c r="F636" s="107"/>
      <c r="G636" s="107"/>
      <c r="H636" s="69"/>
      <c r="I636" s="116"/>
      <c r="J636" s="69"/>
      <c r="K636" s="69"/>
      <c r="L636" s="116"/>
      <c r="M636" s="116"/>
      <c r="N636" s="69"/>
      <c r="O636" s="69"/>
    </row>
    <row r="637" spans="1:15" x14ac:dyDescent="0.25">
      <c r="A637" s="119"/>
      <c r="B637" s="120"/>
      <c r="C637" s="120"/>
      <c r="D637" s="120"/>
      <c r="E637" s="120"/>
      <c r="F637" s="120"/>
      <c r="G637" s="120"/>
      <c r="H637" s="120"/>
      <c r="I637" s="120"/>
      <c r="J637" s="121" t="s">
        <v>80</v>
      </c>
      <c r="K637" s="121"/>
      <c r="L637" s="122"/>
      <c r="M637" s="122"/>
      <c r="N637" s="122">
        <f>O637</f>
        <v>39.04</v>
      </c>
      <c r="O637" s="122">
        <f>SUM(O632:O636)</f>
        <v>39.04</v>
      </c>
    </row>
    <row r="638" spans="1:15" ht="45" x14ac:dyDescent="0.25">
      <c r="A638" s="139"/>
      <c r="B638" s="140"/>
      <c r="C638" s="140"/>
      <c r="D638" s="140"/>
      <c r="E638" s="140"/>
      <c r="F638" s="140"/>
      <c r="G638" s="140"/>
      <c r="H638" s="140"/>
      <c r="I638" s="140"/>
      <c r="J638" s="148"/>
      <c r="K638" s="153"/>
      <c r="L638" s="27" t="s">
        <v>26</v>
      </c>
      <c r="M638" s="27" t="s">
        <v>27</v>
      </c>
      <c r="N638" s="27" t="s">
        <v>28</v>
      </c>
      <c r="O638" s="142" t="s">
        <v>29</v>
      </c>
    </row>
    <row r="639" spans="1:15" x14ac:dyDescent="0.25">
      <c r="A639" s="143" t="s">
        <v>25186</v>
      </c>
      <c r="B639" s="143" t="s">
        <v>30</v>
      </c>
      <c r="C639" s="143" t="s">
        <v>6682</v>
      </c>
      <c r="D639" s="143" t="s">
        <v>24</v>
      </c>
      <c r="E639" s="146" t="s">
        <v>738</v>
      </c>
      <c r="F639" s="144"/>
      <c r="G639" s="144"/>
      <c r="H639" s="144"/>
      <c r="I639" s="144"/>
      <c r="J639" s="144"/>
      <c r="K639" s="144"/>
      <c r="L639" s="145">
        <f>TRUNC(L654+L658+L662+L666,2)</f>
        <v>0</v>
      </c>
      <c r="M639" s="145">
        <f>TRUNC(M654+M658+M662+M666,2)</f>
        <v>24.79</v>
      </c>
      <c r="N639" s="145">
        <f>TRUNC(N654+N658+N662+N666,2)</f>
        <v>0</v>
      </c>
      <c r="O639" s="145">
        <f>TRUNC(O654+O658+O662+O666,2)</f>
        <v>24.8</v>
      </c>
    </row>
    <row r="640" spans="1:15" ht="45" x14ac:dyDescent="0.25">
      <c r="A640" s="137" t="s">
        <v>31</v>
      </c>
      <c r="B640" s="138" t="s">
        <v>1</v>
      </c>
      <c r="C640" s="138" t="s">
        <v>32</v>
      </c>
      <c r="D640" s="138" t="s">
        <v>2</v>
      </c>
      <c r="E640" s="138" t="s">
        <v>33</v>
      </c>
      <c r="F640" s="138" t="s">
        <v>34</v>
      </c>
      <c r="G640" s="138" t="s">
        <v>35</v>
      </c>
      <c r="H640" s="138" t="s">
        <v>36</v>
      </c>
      <c r="I640" s="138" t="s">
        <v>37</v>
      </c>
      <c r="J640" s="138" t="s">
        <v>38</v>
      </c>
      <c r="K640" s="138"/>
      <c r="L640" s="138" t="s">
        <v>13</v>
      </c>
      <c r="M640" s="138" t="s">
        <v>39</v>
      </c>
      <c r="N640" s="138" t="s">
        <v>11</v>
      </c>
      <c r="O640" s="138" t="s">
        <v>40</v>
      </c>
    </row>
    <row r="641" spans="1:15" ht="30" x14ac:dyDescent="0.25">
      <c r="A641" s="77" t="str">
        <f>IF(D641="","",VLOOKUP(D641,'CUSTOS DNIT - EQUIPAMENTOS'!A:K,2,FALSE))</f>
        <v>Transportador manual carrinho de mão com capacidade de 80 l</v>
      </c>
      <c r="B641" s="113" t="s">
        <v>24</v>
      </c>
      <c r="C641" s="113" t="s">
        <v>42</v>
      </c>
      <c r="D641" s="113" t="s">
        <v>107</v>
      </c>
      <c r="E641" s="116">
        <v>2.282E-2</v>
      </c>
      <c r="F641" s="117">
        <v>1</v>
      </c>
      <c r="G641" s="116">
        <f>1-F641</f>
        <v>0</v>
      </c>
      <c r="H641" s="69">
        <f>VLOOKUP(D641,'CUSTOS DNIT - EQUIPAMENTOS'!A:K,10,0)</f>
        <v>0.68240000000000001</v>
      </c>
      <c r="I641" s="69">
        <f>VLOOKUP(D641,'CUSTOS DNIT - EQUIPAMENTOS'!A:K,9,0)</f>
        <v>0</v>
      </c>
      <c r="J641" s="69">
        <f>VLOOKUP(D641,'CUSTOS DNIT - EQUIPAMENTOS'!A:K,11,0)</f>
        <v>0.46389999999999998</v>
      </c>
      <c r="K641" s="69"/>
      <c r="L641" s="118">
        <f>IF(D641="","",TRUNC(E641*F641*H641,2))</f>
        <v>0.01</v>
      </c>
      <c r="M641" s="118">
        <f>IF(D641="","",TRUNC(E641*F641*I641+E641*G641*J641,2))</f>
        <v>0</v>
      </c>
      <c r="N641" s="118"/>
      <c r="O641" s="69">
        <f>IF(D641="","",L641+M641)</f>
        <v>0.01</v>
      </c>
    </row>
    <row r="642" spans="1:15" x14ac:dyDescent="0.25">
      <c r="A642" s="77"/>
      <c r="B642" s="113"/>
      <c r="C642" s="113"/>
      <c r="D642" s="113"/>
      <c r="E642" s="116"/>
      <c r="F642" s="117"/>
      <c r="G642" s="116"/>
      <c r="H642" s="69"/>
      <c r="I642" s="69"/>
      <c r="J642" s="69"/>
      <c r="K642" s="69"/>
      <c r="L642" s="118"/>
      <c r="M642" s="118"/>
      <c r="N642" s="118"/>
      <c r="O642" s="69"/>
    </row>
    <row r="643" spans="1:15" x14ac:dyDescent="0.25">
      <c r="A643" s="119"/>
      <c r="B643" s="120"/>
      <c r="C643" s="120"/>
      <c r="D643" s="120"/>
      <c r="E643" s="120"/>
      <c r="F643" s="120"/>
      <c r="G643" s="120"/>
      <c r="H643" s="120"/>
      <c r="I643" s="120"/>
      <c r="J643" s="121" t="s">
        <v>43</v>
      </c>
      <c r="K643" s="121"/>
      <c r="L643" s="122">
        <f>SUM(L641:L642)</f>
        <v>0.01</v>
      </c>
      <c r="M643" s="122">
        <f>SUM(M641:M642)</f>
        <v>0</v>
      </c>
      <c r="N643" s="122">
        <f>SUM(N641:N642)</f>
        <v>0</v>
      </c>
      <c r="O643" s="122">
        <f>SUM(O641:O642)</f>
        <v>0.01</v>
      </c>
    </row>
    <row r="644" spans="1:15" ht="30" x14ac:dyDescent="0.25">
      <c r="A644" s="137" t="s">
        <v>44</v>
      </c>
      <c r="B644" s="138" t="s">
        <v>1</v>
      </c>
      <c r="C644" s="138" t="s">
        <v>32</v>
      </c>
      <c r="D644" s="138" t="s">
        <v>2</v>
      </c>
      <c r="E644" s="138" t="s">
        <v>45</v>
      </c>
      <c r="F644" s="138" t="s">
        <v>46</v>
      </c>
      <c r="G644" s="138" t="s">
        <v>47</v>
      </c>
      <c r="H644" s="138" t="s">
        <v>48</v>
      </c>
      <c r="I644" s="138"/>
      <c r="J644" s="138"/>
      <c r="K644" s="138"/>
      <c r="L644" s="138" t="s">
        <v>13</v>
      </c>
      <c r="M644" s="138" t="s">
        <v>39</v>
      </c>
      <c r="N644" s="138" t="s">
        <v>11</v>
      </c>
      <c r="O644" s="138" t="s">
        <v>40</v>
      </c>
    </row>
    <row r="645" spans="1:15" x14ac:dyDescent="0.25">
      <c r="A645" s="77" t="str">
        <f>IF(D645="","",VLOOKUP(D645,'CUSTOS DER - MÃO DE OBRA'!A:D,2,0))</f>
        <v>Servente</v>
      </c>
      <c r="B645" s="113" t="s">
        <v>41</v>
      </c>
      <c r="C645" s="113" t="s">
        <v>49</v>
      </c>
      <c r="D645" s="113">
        <v>200130</v>
      </c>
      <c r="E645" s="69">
        <f>VLOOKUP(D645,'CUSTOS DER - MÃO DE OBRA'!A:D,3,0)</f>
        <v>1.48</v>
      </c>
      <c r="F645" s="123"/>
      <c r="G645" s="124">
        <f>VLOOKUP(D645,'CUSTOS DER - MÃO DE OBRA'!A:D,4,0)</f>
        <v>26.35</v>
      </c>
      <c r="H645" s="116">
        <v>1.0228200000000001</v>
      </c>
      <c r="I645" s="116"/>
      <c r="J645" s="113"/>
      <c r="K645" s="113"/>
      <c r="L645" s="113"/>
      <c r="M645" s="125">
        <f>IF(D645="","",TRUNC(H645*G645,2))</f>
        <v>26.95</v>
      </c>
      <c r="N645" s="113"/>
      <c r="O645" s="69">
        <f>IF(D645="","",L645+M645)</f>
        <v>26.95</v>
      </c>
    </row>
    <row r="646" spans="1:15" x14ac:dyDescent="0.25">
      <c r="A646" s="77"/>
      <c r="B646" s="113"/>
      <c r="C646" s="113"/>
      <c r="D646" s="113"/>
      <c r="E646" s="116"/>
      <c r="F646" s="123"/>
      <c r="G646" s="124"/>
      <c r="H646" s="69"/>
      <c r="I646" s="69"/>
      <c r="J646" s="69"/>
      <c r="K646" s="69"/>
      <c r="L646" s="113"/>
      <c r="M646" s="126"/>
      <c r="N646" s="113"/>
      <c r="O646" s="69"/>
    </row>
    <row r="647" spans="1:15" x14ac:dyDescent="0.25">
      <c r="A647" s="127"/>
      <c r="B647" s="128"/>
      <c r="C647" s="128"/>
      <c r="D647" s="128"/>
      <c r="E647" s="128"/>
      <c r="F647" s="128"/>
      <c r="G647" s="128"/>
      <c r="H647" s="128"/>
      <c r="I647" s="128"/>
      <c r="J647" s="121" t="s">
        <v>50</v>
      </c>
      <c r="K647" s="121"/>
      <c r="L647" s="122">
        <f>SUM(L645:L646)</f>
        <v>0</v>
      </c>
      <c r="M647" s="122">
        <f>SUM(M645:M646)</f>
        <v>26.95</v>
      </c>
      <c r="N647" s="122">
        <f>SUM(N645:N646)</f>
        <v>0</v>
      </c>
      <c r="O647" s="122">
        <f>SUM(O645:O646)</f>
        <v>26.95</v>
      </c>
    </row>
    <row r="648" spans="1:15" x14ac:dyDescent="0.25">
      <c r="A648" s="137" t="s">
        <v>51</v>
      </c>
      <c r="B648" s="138" t="s">
        <v>1</v>
      </c>
      <c r="C648" s="138" t="s">
        <v>32</v>
      </c>
      <c r="D648" s="138" t="s">
        <v>2</v>
      </c>
      <c r="E648" s="138" t="s">
        <v>52</v>
      </c>
      <c r="F648" s="138" t="s">
        <v>53</v>
      </c>
      <c r="G648" s="138" t="s">
        <v>54</v>
      </c>
      <c r="H648" s="138" t="s">
        <v>55</v>
      </c>
      <c r="I648" s="138"/>
      <c r="J648" s="138"/>
      <c r="K648" s="138"/>
      <c r="L648" s="138"/>
      <c r="M648" s="138"/>
      <c r="N648" s="138"/>
      <c r="O648" s="138" t="s">
        <v>56</v>
      </c>
    </row>
    <row r="649" spans="1:15" x14ac:dyDescent="0.25">
      <c r="A649" s="77" t="s">
        <v>124</v>
      </c>
      <c r="B649" s="113"/>
      <c r="C649" s="113"/>
      <c r="D649" s="113">
        <v>29990</v>
      </c>
      <c r="E649" s="123">
        <v>0.1</v>
      </c>
      <c r="F649" s="117" t="s">
        <v>125</v>
      </c>
      <c r="G649" s="116"/>
      <c r="H649" s="69"/>
      <c r="I649" s="69"/>
      <c r="J649" s="69"/>
      <c r="K649" s="69"/>
      <c r="L649" s="113"/>
      <c r="M649" s="118">
        <f>TRUNC(E649*O647,2)</f>
        <v>2.69</v>
      </c>
      <c r="N649" s="113"/>
      <c r="O649" s="69">
        <f>L649+M649</f>
        <v>2.69</v>
      </c>
    </row>
    <row r="650" spans="1:15" x14ac:dyDescent="0.25">
      <c r="A650" s="77"/>
      <c r="B650" s="113"/>
      <c r="C650" s="113"/>
      <c r="D650" s="113"/>
      <c r="E650" s="116"/>
      <c r="F650" s="117"/>
      <c r="G650" s="116"/>
      <c r="H650" s="69"/>
      <c r="I650" s="69"/>
      <c r="J650" s="69"/>
      <c r="K650" s="69"/>
      <c r="L650" s="113"/>
      <c r="M650" s="113"/>
      <c r="N650" s="113"/>
      <c r="O650" s="69">
        <f>L650+M650</f>
        <v>0</v>
      </c>
    </row>
    <row r="651" spans="1:15" x14ac:dyDescent="0.25">
      <c r="A651" s="127"/>
      <c r="B651" s="128"/>
      <c r="C651" s="128"/>
      <c r="D651" s="128"/>
      <c r="E651" s="128"/>
      <c r="F651" s="128"/>
      <c r="G651" s="128"/>
      <c r="H651" s="128"/>
      <c r="I651" s="128"/>
      <c r="J651" s="121" t="s">
        <v>57</v>
      </c>
      <c r="K651" s="121"/>
      <c r="L651" s="122">
        <f>SUM(L649:L650)</f>
        <v>0</v>
      </c>
      <c r="M651" s="122">
        <f>SUM(M649:M650)</f>
        <v>2.69</v>
      </c>
      <c r="N651" s="122">
        <f>SUM(N649:N650)</f>
        <v>0</v>
      </c>
      <c r="O651" s="122">
        <f>SUM(O649:O650)</f>
        <v>2.69</v>
      </c>
    </row>
    <row r="652" spans="1:15" ht="30" x14ac:dyDescent="0.25">
      <c r="A652" s="127" t="s">
        <v>58</v>
      </c>
      <c r="B652" s="129"/>
      <c r="C652" s="129"/>
      <c r="D652" s="129"/>
      <c r="E652" s="129"/>
      <c r="F652" s="129"/>
      <c r="G652" s="129"/>
      <c r="H652" s="129"/>
      <c r="I652" s="129"/>
      <c r="J652" s="129"/>
      <c r="K652" s="129"/>
      <c r="L652" s="122">
        <f>L643+L647+L651</f>
        <v>0.01</v>
      </c>
      <c r="M652" s="122">
        <f>M643+M647+M651</f>
        <v>29.64</v>
      </c>
      <c r="N652" s="122">
        <f>N643+N647+N651</f>
        <v>0</v>
      </c>
      <c r="O652" s="122">
        <f>O643+O647+O651</f>
        <v>29.650000000000002</v>
      </c>
    </row>
    <row r="653" spans="1:15" x14ac:dyDescent="0.25">
      <c r="A653" s="127" t="s">
        <v>59</v>
      </c>
      <c r="B653" s="129"/>
      <c r="C653" s="129"/>
      <c r="D653" s="129"/>
      <c r="E653" s="129"/>
      <c r="F653" s="129"/>
      <c r="G653" s="129"/>
      <c r="H653" s="129"/>
      <c r="I653" s="129"/>
      <c r="J653" s="129"/>
      <c r="K653" s="129"/>
      <c r="L653" s="129"/>
      <c r="M653" s="129"/>
      <c r="N653" s="129"/>
      <c r="O653" s="130">
        <v>1.1952</v>
      </c>
    </row>
    <row r="654" spans="1:15" ht="30" x14ac:dyDescent="0.25">
      <c r="A654" s="127" t="s">
        <v>60</v>
      </c>
      <c r="B654" s="120"/>
      <c r="C654" s="120"/>
      <c r="D654" s="120"/>
      <c r="E654" s="120"/>
      <c r="F654" s="120"/>
      <c r="G654" s="120"/>
      <c r="H654" s="120"/>
      <c r="I654" s="120"/>
      <c r="J654" s="120"/>
      <c r="K654" s="120"/>
      <c r="L654" s="122">
        <f>L652/O653</f>
        <v>8.3668005354752342E-3</v>
      </c>
      <c r="M654" s="122">
        <f>M652/O653</f>
        <v>24.799196787148595</v>
      </c>
      <c r="N654" s="122">
        <f>N652/O653</f>
        <v>0</v>
      </c>
      <c r="O654" s="122">
        <f>TRUNC(SUM(L654:N654),2)</f>
        <v>24.8</v>
      </c>
    </row>
    <row r="655" spans="1:15" ht="45" x14ac:dyDescent="0.25">
      <c r="A655" s="137" t="s">
        <v>61</v>
      </c>
      <c r="B655" s="138" t="s">
        <v>1</v>
      </c>
      <c r="C655" s="138" t="s">
        <v>32</v>
      </c>
      <c r="D655" s="138" t="s">
        <v>2</v>
      </c>
      <c r="E655" s="138" t="s">
        <v>62</v>
      </c>
      <c r="F655" s="138" t="s">
        <v>63</v>
      </c>
      <c r="G655" s="138"/>
      <c r="H655" s="138"/>
      <c r="I655" s="138"/>
      <c r="J655" s="138" t="s">
        <v>48</v>
      </c>
      <c r="K655" s="138"/>
      <c r="L655" s="138" t="s">
        <v>13</v>
      </c>
      <c r="M655" s="138" t="s">
        <v>39</v>
      </c>
      <c r="N655" s="138" t="s">
        <v>11</v>
      </c>
      <c r="O655" s="138" t="s">
        <v>6</v>
      </c>
    </row>
    <row r="656" spans="1:15" x14ac:dyDescent="0.25">
      <c r="A656" s="77" t="str">
        <f>IF(D656="","",VLOOKUP(D656,#REF!,2,FALSE))</f>
        <v/>
      </c>
      <c r="B656" s="113"/>
      <c r="C656" s="113"/>
      <c r="D656" s="113"/>
      <c r="E656" s="131" t="str">
        <f>IF(D656="","",VLOOKUP(D656,#REF!,3,FALSE))</f>
        <v/>
      </c>
      <c r="F656" s="107" t="str">
        <f>IF(D656="","",VLOOKUP(D656,#REF!,4,FALSE))</f>
        <v/>
      </c>
      <c r="G656" s="107"/>
      <c r="H656" s="93"/>
      <c r="I656" s="93"/>
      <c r="J656" s="116">
        <v>0.2</v>
      </c>
      <c r="K656" s="116"/>
      <c r="L656" s="69" t="str">
        <f>IF(D656="","",TRUNC(F656*J656,2))</f>
        <v/>
      </c>
      <c r="M656" s="116"/>
      <c r="N656" s="116"/>
      <c r="O656" s="69" t="str">
        <f>IF(D656="","",TRUNC(L656+M656+N656,2))</f>
        <v/>
      </c>
    </row>
    <row r="657" spans="1:15" x14ac:dyDescent="0.25">
      <c r="A657" s="77"/>
      <c r="B657" s="113"/>
      <c r="C657" s="113"/>
      <c r="D657" s="113"/>
      <c r="E657" s="131"/>
      <c r="F657" s="107"/>
      <c r="G657" s="107"/>
      <c r="H657" s="93"/>
      <c r="I657" s="93"/>
      <c r="J657" s="116"/>
      <c r="K657" s="116"/>
      <c r="L657" s="69"/>
      <c r="M657" s="116"/>
      <c r="N657" s="116"/>
      <c r="O657" s="69"/>
    </row>
    <row r="658" spans="1:15" x14ac:dyDescent="0.25">
      <c r="A658" s="119"/>
      <c r="B658" s="120"/>
      <c r="C658" s="120"/>
      <c r="D658" s="120"/>
      <c r="E658" s="120"/>
      <c r="F658" s="120"/>
      <c r="G658" s="120"/>
      <c r="H658" s="120"/>
      <c r="I658" s="120"/>
      <c r="J658" s="121" t="s">
        <v>65</v>
      </c>
      <c r="K658" s="121"/>
      <c r="L658" s="122">
        <f>SUM(L656:L657)</f>
        <v>0</v>
      </c>
      <c r="M658" s="122">
        <f>SUM(M656:M657)</f>
        <v>0</v>
      </c>
      <c r="N658" s="122">
        <f>SUM(N656:N657)</f>
        <v>0</v>
      </c>
      <c r="O658" s="122">
        <f>TRUNC(SUM(L658:N658),2)</f>
        <v>0</v>
      </c>
    </row>
    <row r="659" spans="1:15" ht="75" x14ac:dyDescent="0.25">
      <c r="A659" s="137" t="s">
        <v>66</v>
      </c>
      <c r="B659" s="138" t="s">
        <v>1</v>
      </c>
      <c r="C659" s="138" t="s">
        <v>32</v>
      </c>
      <c r="D659" s="138" t="s">
        <v>2</v>
      </c>
      <c r="E659" s="138" t="s">
        <v>62</v>
      </c>
      <c r="F659" s="138" t="s">
        <v>63</v>
      </c>
      <c r="G659" s="138" t="s">
        <v>67</v>
      </c>
      <c r="H659" s="138" t="s">
        <v>68</v>
      </c>
      <c r="I659" s="138"/>
      <c r="J659" s="138" t="s">
        <v>48</v>
      </c>
      <c r="K659" s="138"/>
      <c r="L659" s="138" t="s">
        <v>13</v>
      </c>
      <c r="M659" s="138" t="s">
        <v>39</v>
      </c>
      <c r="N659" s="138" t="s">
        <v>11</v>
      </c>
      <c r="O659" s="138" t="s">
        <v>6</v>
      </c>
    </row>
    <row r="660" spans="1:15" x14ac:dyDescent="0.25">
      <c r="A660" s="77" t="str">
        <f>IF($D660="","",VLOOKUP($D660,#REF!,2,FALSE))</f>
        <v/>
      </c>
      <c r="B660" s="92"/>
      <c r="C660" s="113"/>
      <c r="D660" s="92"/>
      <c r="E660" s="92" t="str">
        <f>IF($D660="","",VLOOKUP($D660,#REF!,3,FALSE))</f>
        <v/>
      </c>
      <c r="F660" s="92" t="str">
        <f>IF($D660="","",VLOOKUP($D660,#REF!,8,FALSE))</f>
        <v/>
      </c>
      <c r="G660" s="92" t="str">
        <f>IF($D660="","",VLOOKUP($D660,#REF!,9,FALSE))</f>
        <v/>
      </c>
      <c r="H660" s="92" t="str">
        <f>IF($D660="","",VLOOKUP($D660,#REF!,10,FALSE))</f>
        <v/>
      </c>
      <c r="I660" s="116"/>
      <c r="J660" s="116"/>
      <c r="K660" s="116"/>
      <c r="L660" s="69" t="str">
        <f>IF(D660="","",TRUNC(F660*J660,2))</f>
        <v/>
      </c>
      <c r="M660" s="69" t="str">
        <f>IF(D660="","",TRUNC(G660*J660,2))</f>
        <v/>
      </c>
      <c r="N660" s="69" t="str">
        <f>IF(D660="","",TRUNC(H660*J660,2))</f>
        <v/>
      </c>
      <c r="O660" s="69" t="str">
        <f>IF(D660="","",L660+M660+N660)</f>
        <v/>
      </c>
    </row>
    <row r="661" spans="1:15" x14ac:dyDescent="0.25">
      <c r="A661" s="77"/>
      <c r="B661" s="92"/>
      <c r="C661" s="92"/>
      <c r="D661" s="92"/>
      <c r="E661" s="92"/>
      <c r="F661" s="107"/>
      <c r="G661" s="107"/>
      <c r="H661" s="116"/>
      <c r="I661" s="116"/>
      <c r="J661" s="116"/>
      <c r="K661" s="116"/>
      <c r="L661" s="116"/>
      <c r="M661" s="116"/>
      <c r="N661" s="116"/>
      <c r="O661" s="69"/>
    </row>
    <row r="662" spans="1:15" x14ac:dyDescent="0.25">
      <c r="A662" s="119"/>
      <c r="B662" s="120"/>
      <c r="C662" s="120"/>
      <c r="D662" s="120"/>
      <c r="E662" s="120"/>
      <c r="F662" s="120"/>
      <c r="G662" s="120"/>
      <c r="H662" s="120"/>
      <c r="I662" s="120"/>
      <c r="J662" s="121" t="s">
        <v>70</v>
      </c>
      <c r="K662" s="121"/>
      <c r="L662" s="122">
        <f>SUM(L660:L661)</f>
        <v>0</v>
      </c>
      <c r="M662" s="122">
        <f>SUM(M660:M661)</f>
        <v>0</v>
      </c>
      <c r="N662" s="122">
        <f>SUM(N660:N661)</f>
        <v>0</v>
      </c>
      <c r="O662" s="122">
        <f>TRUNC(SUM(L662:N662),2)</f>
        <v>0</v>
      </c>
    </row>
    <row r="663" spans="1:15" ht="30" x14ac:dyDescent="0.25">
      <c r="A663" s="137" t="s">
        <v>71</v>
      </c>
      <c r="B663" s="138" t="s">
        <v>1</v>
      </c>
      <c r="C663" s="138" t="s">
        <v>32</v>
      </c>
      <c r="D663" s="138" t="s">
        <v>2</v>
      </c>
      <c r="E663" s="138" t="s">
        <v>62</v>
      </c>
      <c r="F663" s="138" t="s">
        <v>72</v>
      </c>
      <c r="G663" s="138" t="s">
        <v>73</v>
      </c>
      <c r="H663" s="138"/>
      <c r="I663" s="138" t="s">
        <v>74</v>
      </c>
      <c r="J663" s="138"/>
      <c r="K663" s="138"/>
      <c r="L663" s="138" t="s">
        <v>75</v>
      </c>
      <c r="M663" s="138" t="s">
        <v>56</v>
      </c>
      <c r="N663" s="138" t="s">
        <v>48</v>
      </c>
      <c r="O663" s="138" t="s">
        <v>6</v>
      </c>
    </row>
    <row r="664" spans="1:15" x14ac:dyDescent="0.25">
      <c r="A664" s="137"/>
      <c r="B664" s="138"/>
      <c r="C664" s="138"/>
      <c r="D664" s="138"/>
      <c r="E664" s="138"/>
      <c r="F664" s="138"/>
      <c r="G664" s="138" t="s">
        <v>76</v>
      </c>
      <c r="H664" s="138" t="s">
        <v>77</v>
      </c>
      <c r="I664" s="138" t="s">
        <v>76</v>
      </c>
      <c r="J664" s="138" t="s">
        <v>77</v>
      </c>
      <c r="K664" s="138"/>
      <c r="L664" s="138" t="s">
        <v>76</v>
      </c>
      <c r="M664" s="138"/>
      <c r="N664" s="138"/>
      <c r="O664" s="138"/>
    </row>
    <row r="665" spans="1:15" x14ac:dyDescent="0.25">
      <c r="A665" s="77"/>
      <c r="B665" s="92"/>
      <c r="C665" s="92"/>
      <c r="D665" s="92"/>
      <c r="E665" s="92"/>
      <c r="F665" s="107"/>
      <c r="G665" s="107"/>
      <c r="H665" s="69"/>
      <c r="I665" s="116"/>
      <c r="J665" s="69"/>
      <c r="K665" s="69"/>
      <c r="L665" s="116"/>
      <c r="M665" s="116"/>
      <c r="N665" s="69"/>
      <c r="O665" s="69"/>
    </row>
    <row r="666" spans="1:15" x14ac:dyDescent="0.25">
      <c r="A666" s="119"/>
      <c r="B666" s="120"/>
      <c r="C666" s="120"/>
      <c r="D666" s="120"/>
      <c r="E666" s="120"/>
      <c r="F666" s="120"/>
      <c r="G666" s="120"/>
      <c r="H666" s="120"/>
      <c r="I666" s="120"/>
      <c r="J666" s="121" t="s">
        <v>80</v>
      </c>
      <c r="K666" s="121"/>
      <c r="L666" s="122"/>
      <c r="M666" s="122"/>
      <c r="N666" s="122">
        <f>O666</f>
        <v>0</v>
      </c>
      <c r="O666" s="122">
        <f>SUM(O665:O665)</f>
        <v>0</v>
      </c>
    </row>
    <row r="667" spans="1:15" ht="45" x14ac:dyDescent="0.25">
      <c r="A667" s="139"/>
      <c r="B667" s="140"/>
      <c r="C667" s="140"/>
      <c r="D667" s="140"/>
      <c r="E667" s="140"/>
      <c r="F667" s="140"/>
      <c r="G667" s="140"/>
      <c r="H667" s="140"/>
      <c r="I667" s="140"/>
      <c r="J667" s="148"/>
      <c r="K667" s="153"/>
      <c r="L667" s="27" t="s">
        <v>26</v>
      </c>
      <c r="M667" s="27" t="s">
        <v>27</v>
      </c>
      <c r="N667" s="27" t="s">
        <v>28</v>
      </c>
      <c r="O667" s="142" t="s">
        <v>29</v>
      </c>
    </row>
    <row r="668" spans="1:15" x14ac:dyDescent="0.25">
      <c r="A668" s="143" t="s">
        <v>25187</v>
      </c>
      <c r="B668" s="143" t="s">
        <v>30</v>
      </c>
      <c r="C668" s="143" t="s">
        <v>6676</v>
      </c>
      <c r="D668" s="143" t="s">
        <v>24</v>
      </c>
      <c r="E668" s="146" t="s">
        <v>1407</v>
      </c>
      <c r="F668" s="144"/>
      <c r="G668" s="144"/>
      <c r="H668" s="144"/>
      <c r="I668" s="144"/>
      <c r="J668" s="144"/>
      <c r="K668" s="144"/>
      <c r="L668" s="145">
        <f>TRUNC(L683+L689+L695+L705,2)</f>
        <v>3.55</v>
      </c>
      <c r="M668" s="145">
        <f>TRUNC(M683+M689+M695+M705,2)</f>
        <v>5.99</v>
      </c>
      <c r="N668" s="145">
        <f>TRUNC(N683+N689+N695+N705,2)</f>
        <v>0.05</v>
      </c>
      <c r="O668" s="145">
        <f>TRUNC(O683+O689+O695+O705,2)</f>
        <v>9.59</v>
      </c>
    </row>
    <row r="669" spans="1:15" ht="45" x14ac:dyDescent="0.25">
      <c r="A669" s="137" t="s">
        <v>31</v>
      </c>
      <c r="B669" s="138" t="s">
        <v>1</v>
      </c>
      <c r="C669" s="138" t="s">
        <v>32</v>
      </c>
      <c r="D669" s="138" t="s">
        <v>2</v>
      </c>
      <c r="E669" s="138" t="s">
        <v>33</v>
      </c>
      <c r="F669" s="138" t="s">
        <v>34</v>
      </c>
      <c r="G669" s="138" t="s">
        <v>35</v>
      </c>
      <c r="H669" s="138" t="s">
        <v>36</v>
      </c>
      <c r="I669" s="138" t="s">
        <v>37</v>
      </c>
      <c r="J669" s="138" t="s">
        <v>38</v>
      </c>
      <c r="K669" s="138"/>
      <c r="L669" s="138" t="s">
        <v>13</v>
      </c>
      <c r="M669" s="138" t="s">
        <v>39</v>
      </c>
      <c r="N669" s="138" t="s">
        <v>11</v>
      </c>
      <c r="O669" s="138" t="s">
        <v>40</v>
      </c>
    </row>
    <row r="670" spans="1:15" x14ac:dyDescent="0.25">
      <c r="A670" s="77" t="str">
        <f>IF(D670="","",VLOOKUP(D670,#REF!,2,FALSE))</f>
        <v/>
      </c>
      <c r="B670" s="113"/>
      <c r="C670" s="113"/>
      <c r="D670" s="113"/>
      <c r="E670" s="116"/>
      <c r="F670" s="117"/>
      <c r="G670" s="116"/>
      <c r="H670" s="69" t="str">
        <f>IF(D670="","",VLOOKUP(D670,#REF!,14,FALSE))</f>
        <v/>
      </c>
      <c r="I670" s="69" t="str">
        <f>IF(D670="","",VLOOKUP(D670,#REF!,17,FALSE)-H670)</f>
        <v/>
      </c>
      <c r="J670" s="69" t="str">
        <f>IF(D670="","",VLOOKUP(D670,#REF!,18,FALSE))</f>
        <v/>
      </c>
      <c r="K670" s="69"/>
      <c r="L670" s="118" t="str">
        <f>IF(D670="","",TRUNC(E670*F670*H670,2))</f>
        <v/>
      </c>
      <c r="M670" s="118" t="str">
        <f>IF(D670="","",TRUNC(E670*F670*I670+E670*G670*J670,2))</f>
        <v/>
      </c>
      <c r="N670" s="118"/>
      <c r="O670" s="69" t="str">
        <f>IF(D670="","",L670+M670)</f>
        <v/>
      </c>
    </row>
    <row r="671" spans="1:15" x14ac:dyDescent="0.25">
      <c r="A671" s="77"/>
      <c r="B671" s="113"/>
      <c r="C671" s="113"/>
      <c r="D671" s="113"/>
      <c r="E671" s="116"/>
      <c r="F671" s="117"/>
      <c r="G671" s="116"/>
      <c r="H671" s="69"/>
      <c r="I671" s="69"/>
      <c r="J671" s="69"/>
      <c r="K671" s="69"/>
      <c r="L671" s="118"/>
      <c r="M671" s="118"/>
      <c r="N671" s="118"/>
      <c r="O671" s="69"/>
    </row>
    <row r="672" spans="1:15" x14ac:dyDescent="0.25">
      <c r="A672" s="119"/>
      <c r="B672" s="120"/>
      <c r="C672" s="120"/>
      <c r="D672" s="120"/>
      <c r="E672" s="120"/>
      <c r="F672" s="120"/>
      <c r="G672" s="120"/>
      <c r="H672" s="120"/>
      <c r="I672" s="120"/>
      <c r="J672" s="121" t="s">
        <v>43</v>
      </c>
      <c r="K672" s="121"/>
      <c r="L672" s="122">
        <f>SUM(L670:L671)</f>
        <v>0</v>
      </c>
      <c r="M672" s="122">
        <f>SUM(M670:M671)</f>
        <v>0</v>
      </c>
      <c r="N672" s="122">
        <f>SUM(N670:N671)</f>
        <v>0</v>
      </c>
      <c r="O672" s="122">
        <f>SUM(O670:O671)</f>
        <v>0</v>
      </c>
    </row>
    <row r="673" spans="1:15" ht="30" x14ac:dyDescent="0.25">
      <c r="A673" s="137" t="s">
        <v>44</v>
      </c>
      <c r="B673" s="138" t="s">
        <v>1</v>
      </c>
      <c r="C673" s="138" t="s">
        <v>32</v>
      </c>
      <c r="D673" s="138" t="s">
        <v>2</v>
      </c>
      <c r="E673" s="138" t="s">
        <v>45</v>
      </c>
      <c r="F673" s="138" t="s">
        <v>46</v>
      </c>
      <c r="G673" s="138" t="s">
        <v>47</v>
      </c>
      <c r="H673" s="138" t="s">
        <v>48</v>
      </c>
      <c r="I673" s="138"/>
      <c r="J673" s="138"/>
      <c r="K673" s="138"/>
      <c r="L673" s="138" t="s">
        <v>13</v>
      </c>
      <c r="M673" s="138" t="s">
        <v>39</v>
      </c>
      <c r="N673" s="138" t="s">
        <v>11</v>
      </c>
      <c r="O673" s="138" t="s">
        <v>40</v>
      </c>
    </row>
    <row r="674" spans="1:15" x14ac:dyDescent="0.25">
      <c r="A674" s="77" t="str">
        <f>IF(D674="","",VLOOKUP(D674,'CUSTOS DER - MÃO DE OBRA'!A:D,2,0))</f>
        <v>Montador</v>
      </c>
      <c r="B674" s="113" t="s">
        <v>41</v>
      </c>
      <c r="C674" s="113" t="s">
        <v>49</v>
      </c>
      <c r="D674" s="113">
        <v>200290</v>
      </c>
      <c r="E674" s="69">
        <f>VLOOKUP(D674,'CUSTOS DER - MÃO DE OBRA'!A:D,3,0)</f>
        <v>1.67</v>
      </c>
      <c r="F674" s="123"/>
      <c r="G674" s="124">
        <f>VLOOKUP(D674,'CUSTOS DER - MÃO DE OBRA'!A:D,4,0)</f>
        <v>29.74</v>
      </c>
      <c r="H674" s="116">
        <v>0.2</v>
      </c>
      <c r="I674" s="116"/>
      <c r="J674" s="113"/>
      <c r="K674" s="113"/>
      <c r="L674" s="113"/>
      <c r="M674" s="125">
        <f>IF(D674="","",TRUNC(H674*G674,2))</f>
        <v>5.94</v>
      </c>
      <c r="N674" s="113"/>
      <c r="O674" s="69">
        <f>IF(D674="","",L674+M674)</f>
        <v>5.94</v>
      </c>
    </row>
    <row r="675" spans="1:15" x14ac:dyDescent="0.25">
      <c r="A675" s="77"/>
      <c r="B675" s="113"/>
      <c r="C675" s="113"/>
      <c r="D675" s="113"/>
      <c r="E675" s="116"/>
      <c r="F675" s="123"/>
      <c r="G675" s="124"/>
      <c r="H675" s="69"/>
      <c r="I675" s="69"/>
      <c r="J675" s="69"/>
      <c r="K675" s="69"/>
      <c r="L675" s="113"/>
      <c r="M675" s="126"/>
      <c r="N675" s="113"/>
      <c r="O675" s="69"/>
    </row>
    <row r="676" spans="1:15" x14ac:dyDescent="0.25">
      <c r="A676" s="127"/>
      <c r="B676" s="128"/>
      <c r="C676" s="128"/>
      <c r="D676" s="128"/>
      <c r="E676" s="128"/>
      <c r="F676" s="128"/>
      <c r="G676" s="128"/>
      <c r="H676" s="128"/>
      <c r="I676" s="128"/>
      <c r="J676" s="121" t="s">
        <v>50</v>
      </c>
      <c r="K676" s="121"/>
      <c r="L676" s="122">
        <f>SUM(L674:L675)</f>
        <v>0</v>
      </c>
      <c r="M676" s="122">
        <f>SUM(M674:M675)</f>
        <v>5.94</v>
      </c>
      <c r="N676" s="122">
        <f>SUM(N674:N675)</f>
        <v>0</v>
      </c>
      <c r="O676" s="122">
        <f>SUM(O674:O675)</f>
        <v>5.94</v>
      </c>
    </row>
    <row r="677" spans="1:15" x14ac:dyDescent="0.25">
      <c r="A677" s="137" t="s">
        <v>51</v>
      </c>
      <c r="B677" s="138" t="s">
        <v>1</v>
      </c>
      <c r="C677" s="138" t="s">
        <v>32</v>
      </c>
      <c r="D677" s="138" t="s">
        <v>2</v>
      </c>
      <c r="E677" s="138" t="s">
        <v>52</v>
      </c>
      <c r="F677" s="138" t="s">
        <v>53</v>
      </c>
      <c r="G677" s="138" t="s">
        <v>54</v>
      </c>
      <c r="H677" s="138" t="s">
        <v>55</v>
      </c>
      <c r="I677" s="138"/>
      <c r="J677" s="138"/>
      <c r="K677" s="138"/>
      <c r="L677" s="138"/>
      <c r="M677" s="138"/>
      <c r="N677" s="138"/>
      <c r="O677" s="138" t="s">
        <v>56</v>
      </c>
    </row>
    <row r="678" spans="1:15" x14ac:dyDescent="0.25">
      <c r="A678" s="77" t="s">
        <v>124</v>
      </c>
      <c r="B678" s="113"/>
      <c r="C678" s="113"/>
      <c r="D678" s="113"/>
      <c r="E678" s="123"/>
      <c r="F678" s="117"/>
      <c r="G678" s="116"/>
      <c r="H678" s="69"/>
      <c r="I678" s="69"/>
      <c r="J678" s="69"/>
      <c r="K678" s="69"/>
      <c r="L678" s="113"/>
      <c r="M678" s="118">
        <f>TRUNC(E678*O676,2)</f>
        <v>0</v>
      </c>
      <c r="N678" s="113"/>
      <c r="O678" s="69">
        <f>L678+M678</f>
        <v>0</v>
      </c>
    </row>
    <row r="679" spans="1:15" x14ac:dyDescent="0.25">
      <c r="A679" s="77"/>
      <c r="B679" s="113"/>
      <c r="C679" s="113"/>
      <c r="D679" s="113"/>
      <c r="E679" s="116"/>
      <c r="F679" s="117"/>
      <c r="G679" s="116"/>
      <c r="H679" s="69"/>
      <c r="I679" s="69"/>
      <c r="J679" s="69"/>
      <c r="K679" s="69"/>
      <c r="L679" s="113"/>
      <c r="M679" s="113"/>
      <c r="N679" s="113"/>
      <c r="O679" s="69">
        <f>L679+M679</f>
        <v>0</v>
      </c>
    </row>
    <row r="680" spans="1:15" x14ac:dyDescent="0.25">
      <c r="A680" s="127"/>
      <c r="B680" s="128"/>
      <c r="C680" s="128"/>
      <c r="D680" s="128"/>
      <c r="E680" s="128"/>
      <c r="F680" s="128"/>
      <c r="G680" s="128"/>
      <c r="H680" s="128"/>
      <c r="I680" s="128"/>
      <c r="J680" s="121" t="s">
        <v>57</v>
      </c>
      <c r="K680" s="121"/>
      <c r="L680" s="122">
        <f>SUM(L678:L679)</f>
        <v>0</v>
      </c>
      <c r="M680" s="122">
        <f>SUM(M678:M679)</f>
        <v>0</v>
      </c>
      <c r="N680" s="122">
        <f>SUM(N678:N679)</f>
        <v>0</v>
      </c>
      <c r="O680" s="122">
        <f>SUM(O678:O679)</f>
        <v>0</v>
      </c>
    </row>
    <row r="681" spans="1:15" ht="30" x14ac:dyDescent="0.25">
      <c r="A681" s="127" t="s">
        <v>58</v>
      </c>
      <c r="B681" s="129"/>
      <c r="C681" s="129"/>
      <c r="D681" s="129"/>
      <c r="E681" s="129"/>
      <c r="F681" s="129"/>
      <c r="G681" s="129"/>
      <c r="H681" s="129"/>
      <c r="I681" s="129"/>
      <c r="J681" s="129"/>
      <c r="K681" s="129"/>
      <c r="L681" s="122">
        <f>L672+L676+L680</f>
        <v>0</v>
      </c>
      <c r="M681" s="122">
        <f>M672+M676+M680</f>
        <v>5.94</v>
      </c>
      <c r="N681" s="122">
        <f>N672+N676+N680</f>
        <v>0</v>
      </c>
      <c r="O681" s="122">
        <f>O672+O676+O680</f>
        <v>5.94</v>
      </c>
    </row>
    <row r="682" spans="1:15" x14ac:dyDescent="0.25">
      <c r="A682" s="127" t="s">
        <v>59</v>
      </c>
      <c r="B682" s="129"/>
      <c r="C682" s="129"/>
      <c r="D682" s="129"/>
      <c r="E682" s="129"/>
      <c r="F682" s="129"/>
      <c r="G682" s="129"/>
      <c r="H682" s="129"/>
      <c r="I682" s="129"/>
      <c r="J682" s="129"/>
      <c r="K682" s="129"/>
      <c r="L682" s="129"/>
      <c r="M682" s="129"/>
      <c r="N682" s="129"/>
      <c r="O682" s="130">
        <v>1</v>
      </c>
    </row>
    <row r="683" spans="1:15" ht="30" x14ac:dyDescent="0.25">
      <c r="A683" s="127" t="s">
        <v>60</v>
      </c>
      <c r="B683" s="120"/>
      <c r="C683" s="120"/>
      <c r="D683" s="120"/>
      <c r="E683" s="120"/>
      <c r="F683" s="120"/>
      <c r="G683" s="120"/>
      <c r="H683" s="120"/>
      <c r="I683" s="120"/>
      <c r="J683" s="120"/>
      <c r="K683" s="120"/>
      <c r="L683" s="122">
        <f>L681/O682</f>
        <v>0</v>
      </c>
      <c r="M683" s="122">
        <f>M681/O682</f>
        <v>5.94</v>
      </c>
      <c r="N683" s="122">
        <f>N681/O682</f>
        <v>0</v>
      </c>
      <c r="O683" s="122">
        <f>TRUNC(SUM(L683:N683),2)</f>
        <v>5.94</v>
      </c>
    </row>
    <row r="684" spans="1:15" ht="45" x14ac:dyDescent="0.25">
      <c r="A684" s="137" t="s">
        <v>61</v>
      </c>
      <c r="B684" s="138" t="s">
        <v>1</v>
      </c>
      <c r="C684" s="138" t="s">
        <v>32</v>
      </c>
      <c r="D684" s="138" t="s">
        <v>2</v>
      </c>
      <c r="E684" s="138" t="s">
        <v>62</v>
      </c>
      <c r="F684" s="138" t="s">
        <v>63</v>
      </c>
      <c r="G684" s="138"/>
      <c r="H684" s="138"/>
      <c r="I684" s="138"/>
      <c r="J684" s="138" t="s">
        <v>48</v>
      </c>
      <c r="K684" s="138"/>
      <c r="L684" s="138" t="s">
        <v>13</v>
      </c>
      <c r="M684" s="138" t="s">
        <v>39</v>
      </c>
      <c r="N684" s="138" t="s">
        <v>11</v>
      </c>
      <c r="O684" s="138" t="s">
        <v>6</v>
      </c>
    </row>
    <row r="685" spans="1:15" x14ac:dyDescent="0.25">
      <c r="A685" s="77" t="str">
        <f>VLOOKUP(D685,'CUSTOS DNIT - MATERIAIS'!A:D,2,0)</f>
        <v>Chapa fina em aço ASTM A36</v>
      </c>
      <c r="B685" s="113" t="s">
        <v>24</v>
      </c>
      <c r="C685" s="113" t="s">
        <v>64</v>
      </c>
      <c r="D685" s="113" t="s">
        <v>103</v>
      </c>
      <c r="E685" s="131" t="str">
        <f>VLOOKUP(D685,'CUSTOS DNIT - MATERIAIS'!A:D,3,0)</f>
        <v>kg</v>
      </c>
      <c r="F685" s="107">
        <f>VLOOKUP(D685,'CUSTOS DNIT - MATERIAIS'!A:D,4,0)</f>
        <v>9.5577000000000005</v>
      </c>
      <c r="G685" s="107"/>
      <c r="H685" s="93"/>
      <c r="I685" s="93"/>
      <c r="J685" s="116">
        <v>0.27349000000000001</v>
      </c>
      <c r="K685" s="116"/>
      <c r="L685" s="69">
        <f>IF(D685="","",TRUNC(F685*J685,2))</f>
        <v>2.61</v>
      </c>
      <c r="M685" s="116"/>
      <c r="N685" s="116"/>
      <c r="O685" s="69">
        <f>IF(D685="","",TRUNC(L685+M685+N685,2))</f>
        <v>2.61</v>
      </c>
    </row>
    <row r="686" spans="1:15" ht="30" x14ac:dyDescent="0.25">
      <c r="A686" s="77" t="str">
        <f>VLOOKUP(D686,'CUSTOS DNIT - MATERIAIS'!A:D,2,0)</f>
        <v>Desmoldante para fôrmas metálicas</v>
      </c>
      <c r="B686" s="113" t="s">
        <v>24</v>
      </c>
      <c r="C686" s="113" t="s">
        <v>64</v>
      </c>
      <c r="D686" s="113" t="s">
        <v>104</v>
      </c>
      <c r="E686" s="131" t="str">
        <f>VLOOKUP(D686,'CUSTOS DNIT - MATERIAIS'!A:D,3,0)</f>
        <v>l</v>
      </c>
      <c r="F686" s="107">
        <f>VLOOKUP(D686,'CUSTOS DNIT - MATERIAIS'!A:D,4,0)</f>
        <v>17.586600000000001</v>
      </c>
      <c r="G686" s="107"/>
      <c r="H686" s="93"/>
      <c r="I686" s="93"/>
      <c r="J686" s="116">
        <v>1.3299999999999999E-2</v>
      </c>
      <c r="K686" s="116"/>
      <c r="L686" s="69">
        <f>IF(D686="","",TRUNC(F686*J686,2))</f>
        <v>0.23</v>
      </c>
      <c r="M686" s="116"/>
      <c r="N686" s="116"/>
      <c r="O686" s="69">
        <f>IF(D686="","",TRUNC(L686+M686+N686,2))</f>
        <v>0.23</v>
      </c>
    </row>
    <row r="687" spans="1:15" ht="30" x14ac:dyDescent="0.25">
      <c r="A687" s="77" t="str">
        <f>VLOOKUP(D687,'CUSTOS DNIT - MATERIAIS'!A:D,2,0)</f>
        <v>Tubo em aço - E = 3,00 mm e seção de 40 x 40 mm</v>
      </c>
      <c r="B687" s="113" t="s">
        <v>24</v>
      </c>
      <c r="C687" s="113" t="s">
        <v>64</v>
      </c>
      <c r="D687" s="113" t="s">
        <v>1408</v>
      </c>
      <c r="E687" s="131" t="str">
        <f>VLOOKUP(D687,'CUSTOS DNIT - MATERIAIS'!A:D,3,0)</f>
        <v>m</v>
      </c>
      <c r="F687" s="107">
        <f>VLOOKUP(D687,'CUSTOS DNIT - MATERIAIS'!A:D,4,0)</f>
        <v>35.034599999999998</v>
      </c>
      <c r="G687" s="107"/>
      <c r="H687" s="93"/>
      <c r="I687" s="93"/>
      <c r="J687" s="116">
        <v>1.8749999999999999E-2</v>
      </c>
      <c r="K687" s="116"/>
      <c r="L687" s="69">
        <f>IF(D687="","",TRUNC(F687*J687,2))</f>
        <v>0.65</v>
      </c>
      <c r="M687" s="116"/>
      <c r="N687" s="116"/>
      <c r="O687" s="69">
        <f>IF(D687="","",TRUNC(L687+M687+N687,2))</f>
        <v>0.65</v>
      </c>
    </row>
    <row r="688" spans="1:15" x14ac:dyDescent="0.25">
      <c r="A688" s="77"/>
      <c r="B688" s="113"/>
      <c r="C688" s="113"/>
      <c r="D688" s="113"/>
      <c r="E688" s="131"/>
      <c r="F688" s="107"/>
      <c r="G688" s="107"/>
      <c r="H688" s="93"/>
      <c r="I688" s="93"/>
      <c r="J688" s="116"/>
      <c r="K688" s="116"/>
      <c r="L688" s="69"/>
      <c r="M688" s="116"/>
      <c r="N688" s="116"/>
      <c r="O688" s="69"/>
    </row>
    <row r="689" spans="1:15" x14ac:dyDescent="0.25">
      <c r="A689" s="119"/>
      <c r="B689" s="120"/>
      <c r="C689" s="120"/>
      <c r="D689" s="120"/>
      <c r="E689" s="120"/>
      <c r="F689" s="120"/>
      <c r="G689" s="120"/>
      <c r="H689" s="120"/>
      <c r="I689" s="120"/>
      <c r="J689" s="121" t="s">
        <v>65</v>
      </c>
      <c r="K689" s="121"/>
      <c r="L689" s="122">
        <f>SUM(L685:L688)</f>
        <v>3.4899999999999998</v>
      </c>
      <c r="M689" s="122">
        <f>SUM(M685:M688)</f>
        <v>0</v>
      </c>
      <c r="N689" s="122">
        <f>SUM(N685:N688)</f>
        <v>0</v>
      </c>
      <c r="O689" s="122">
        <f>TRUNC(SUM(L689:N689),2)</f>
        <v>3.49</v>
      </c>
    </row>
    <row r="690" spans="1:15" ht="75" x14ac:dyDescent="0.25">
      <c r="A690" s="137" t="s">
        <v>66</v>
      </c>
      <c r="B690" s="138" t="s">
        <v>1</v>
      </c>
      <c r="C690" s="138" t="s">
        <v>32</v>
      </c>
      <c r="D690" s="138" t="s">
        <v>2</v>
      </c>
      <c r="E690" s="138" t="s">
        <v>62</v>
      </c>
      <c r="F690" s="138" t="s">
        <v>63</v>
      </c>
      <c r="G690" s="138" t="s">
        <v>67</v>
      </c>
      <c r="H690" s="138" t="s">
        <v>68</v>
      </c>
      <c r="I690" s="138"/>
      <c r="J690" s="138" t="s">
        <v>48</v>
      </c>
      <c r="K690" s="138"/>
      <c r="L690" s="138" t="s">
        <v>13</v>
      </c>
      <c r="M690" s="138" t="s">
        <v>39</v>
      </c>
      <c r="N690" s="138" t="s">
        <v>11</v>
      </c>
      <c r="O690" s="138" t="s">
        <v>6</v>
      </c>
    </row>
    <row r="691" spans="1:15" ht="45" x14ac:dyDescent="0.25">
      <c r="A691" s="77" t="str">
        <f>IF($D691="","",VLOOKUP($D691,'CCU AUXILIARES'!A:O,5,0))</f>
        <v>Corte de chapas de aço com espessura de 3 mm com maçarico oxiacetileno</v>
      </c>
      <c r="B691" s="92" t="s">
        <v>6624</v>
      </c>
      <c r="C691" s="113" t="s">
        <v>69</v>
      </c>
      <c r="D691" s="92" t="s">
        <v>25189</v>
      </c>
      <c r="E691" s="92" t="str">
        <f>IF($D691="","",VLOOKUP($D691,'CCU AUXILIARES'!A:O,3,0))</f>
        <v>M</v>
      </c>
      <c r="F691" s="92">
        <f>IF($D691="","",VLOOKUP($D691,'CCU AUXILIARES'!A:O,12,FALSE))</f>
        <v>0.61</v>
      </c>
      <c r="G691" s="92">
        <f>IF($D691="","",VLOOKUP($D691,'CCU AUXILIARES'!A:O,13,FALSE))</f>
        <v>0.78</v>
      </c>
      <c r="H691" s="92">
        <f>IF($D691="","",VLOOKUP($D691,'CCU AUXILIARES'!A:O,14,FALSE))</f>
        <v>0</v>
      </c>
      <c r="I691" s="116"/>
      <c r="J691" s="116">
        <v>4.9169999999999998E-2</v>
      </c>
      <c r="K691" s="116"/>
      <c r="L691" s="69">
        <f>IF(D691="","",TRUNC(F691*J691,2))</f>
        <v>0.02</v>
      </c>
      <c r="M691" s="69">
        <f>IF(D691="","",TRUNC(G691*J691,2))</f>
        <v>0.03</v>
      </c>
      <c r="N691" s="69">
        <f>IF(D691="","",TRUNC(H691*J691,2))</f>
        <v>0</v>
      </c>
      <c r="O691" s="69">
        <f>IF(D691="","",L691+M691+N691)</f>
        <v>0.05</v>
      </c>
    </row>
    <row r="692" spans="1:15" ht="45" x14ac:dyDescent="0.25">
      <c r="A692" s="77" t="str">
        <f>IF($D692="","",VLOOKUP($D692,'CCU AUXILIARES'!A:O,5,0))</f>
        <v>Corte de perfil metálico com máquina policorte com espessura de até 1/8"</v>
      </c>
      <c r="B692" s="92" t="s">
        <v>6624</v>
      </c>
      <c r="C692" s="113" t="s">
        <v>69</v>
      </c>
      <c r="D692" s="92" t="s">
        <v>25196</v>
      </c>
      <c r="E692" s="92" t="str">
        <f>IF($D692="","",VLOOKUP($D692,'CCU AUXILIARES'!A:O,3,0))</f>
        <v>UD</v>
      </c>
      <c r="F692" s="92">
        <f>IF($D692="","",VLOOKUP($D692,'CCU AUXILIARES'!A:O,12,FALSE))</f>
        <v>0.06</v>
      </c>
      <c r="G692" s="92">
        <f>IF($D692="","",VLOOKUP($D692,'CCU AUXILIARES'!A:O,13,FALSE))</f>
        <v>0.14000000000000001</v>
      </c>
      <c r="H692" s="92">
        <f>IF($D692="","",VLOOKUP($D692,'CCU AUXILIARES'!A:O,14,FALSE))</f>
        <v>0</v>
      </c>
      <c r="I692" s="116"/>
      <c r="J692" s="116">
        <v>1.2500000000000001E-2</v>
      </c>
      <c r="K692" s="116"/>
      <c r="L692" s="69">
        <f>IF(D692="","",TRUNC(F692*J692,2))</f>
        <v>0</v>
      </c>
      <c r="M692" s="69">
        <f>IF(D692="","",TRUNC(G692*J692,2))</f>
        <v>0</v>
      </c>
      <c r="N692" s="69">
        <f>IF(D692="","",TRUNC(H692*J692,2))</f>
        <v>0</v>
      </c>
      <c r="O692" s="69">
        <f>IF(D692="","",L692+M692+N692)</f>
        <v>0</v>
      </c>
    </row>
    <row r="693" spans="1:15" ht="30" x14ac:dyDescent="0.25">
      <c r="A693" s="77" t="str">
        <f>IF($D693="","",VLOOKUP($D693,'CCU AUXILIARES'!A:O,5,0))</f>
        <v>Solda elétrica de perfis metálicos e chapas de aço com eletrodo E60XX</v>
      </c>
      <c r="B693" s="92" t="s">
        <v>6624</v>
      </c>
      <c r="C693" s="113" t="s">
        <v>69</v>
      </c>
      <c r="D693" s="92" t="s">
        <v>25191</v>
      </c>
      <c r="E693" s="92" t="str">
        <f>IF($D693="","",VLOOKUP($D693,'CCU AUXILIARES'!A:O,3,0))</f>
        <v>KG</v>
      </c>
      <c r="F693" s="92">
        <f>IF($D693="","",VLOOKUP($D693,'CCU AUXILIARES'!A:O,12,FALSE))</f>
        <v>93.75</v>
      </c>
      <c r="G693" s="92">
        <f>IF($D693="","",VLOOKUP($D693,'CCU AUXILIARES'!A:O,13,FALSE))</f>
        <v>46.6</v>
      </c>
      <c r="H693" s="92">
        <f>IF($D693="","",VLOOKUP($D693,'CCU AUXILIARES'!A:O,14,FALSE))</f>
        <v>0.01</v>
      </c>
      <c r="I693" s="116"/>
      <c r="J693" s="116">
        <v>4.6999999999999999E-4</v>
      </c>
      <c r="K693" s="116"/>
      <c r="L693" s="69">
        <f>IF(D693="","",TRUNC(F693*J693,2))</f>
        <v>0.04</v>
      </c>
      <c r="M693" s="69">
        <f>IF(D693="","",TRUNC(G693*J693,2))</f>
        <v>0.02</v>
      </c>
      <c r="N693" s="69">
        <f>IF(D693="","",TRUNC(H693*J693,2))</f>
        <v>0</v>
      </c>
      <c r="O693" s="69">
        <f>IF(D693="","",L693+M693+N693)</f>
        <v>0.06</v>
      </c>
    </row>
    <row r="694" spans="1:15" x14ac:dyDescent="0.25">
      <c r="A694" s="77"/>
      <c r="B694" s="92"/>
      <c r="C694" s="113"/>
      <c r="D694" s="92"/>
      <c r="E694" s="92"/>
      <c r="F694" s="92"/>
      <c r="G694" s="92"/>
      <c r="H694" s="92"/>
      <c r="I694" s="116"/>
      <c r="J694" s="116"/>
      <c r="K694" s="116"/>
      <c r="L694" s="69"/>
      <c r="M694" s="69"/>
      <c r="N694" s="69"/>
      <c r="O694" s="69"/>
    </row>
    <row r="695" spans="1:15" x14ac:dyDescent="0.25">
      <c r="A695" s="119"/>
      <c r="B695" s="120"/>
      <c r="C695" s="120"/>
      <c r="D695" s="120"/>
      <c r="E695" s="120"/>
      <c r="F695" s="120"/>
      <c r="G695" s="120"/>
      <c r="H695" s="120"/>
      <c r="I695" s="120"/>
      <c r="J695" s="121" t="s">
        <v>70</v>
      </c>
      <c r="K695" s="121"/>
      <c r="L695" s="122">
        <f>SUM(L691:L694)</f>
        <v>0.06</v>
      </c>
      <c r="M695" s="122">
        <f>SUM(M691:M694)</f>
        <v>0.05</v>
      </c>
      <c r="N695" s="122">
        <f>SUM(N691:N694)</f>
        <v>0</v>
      </c>
      <c r="O695" s="122">
        <f>TRUNC(SUM(L695:N695),2)</f>
        <v>0.11</v>
      </c>
    </row>
    <row r="696" spans="1:15" ht="30" x14ac:dyDescent="0.25">
      <c r="A696" s="137" t="s">
        <v>71</v>
      </c>
      <c r="B696" s="138" t="s">
        <v>1</v>
      </c>
      <c r="C696" s="138" t="s">
        <v>32</v>
      </c>
      <c r="D696" s="138" t="s">
        <v>2</v>
      </c>
      <c r="E696" s="138" t="s">
        <v>62</v>
      </c>
      <c r="F696" s="138" t="s">
        <v>72</v>
      </c>
      <c r="G696" s="138" t="s">
        <v>73</v>
      </c>
      <c r="H696" s="138"/>
      <c r="I696" s="138" t="s">
        <v>74</v>
      </c>
      <c r="J696" s="138"/>
      <c r="K696" s="138"/>
      <c r="L696" s="138" t="s">
        <v>75</v>
      </c>
      <c r="M696" s="138" t="s">
        <v>56</v>
      </c>
      <c r="N696" s="138" t="s">
        <v>48</v>
      </c>
      <c r="O696" s="138" t="s">
        <v>6</v>
      </c>
    </row>
    <row r="697" spans="1:15" x14ac:dyDescent="0.25">
      <c r="A697" s="137"/>
      <c r="B697" s="138"/>
      <c r="C697" s="138"/>
      <c r="D697" s="138"/>
      <c r="E697" s="138"/>
      <c r="F697" s="138"/>
      <c r="G697" s="138" t="s">
        <v>76</v>
      </c>
      <c r="H697" s="138" t="s">
        <v>77</v>
      </c>
      <c r="I697" s="138" t="s">
        <v>76</v>
      </c>
      <c r="J697" s="138" t="s">
        <v>77</v>
      </c>
      <c r="K697" s="138"/>
      <c r="L697" s="138" t="s">
        <v>76</v>
      </c>
      <c r="M697" s="138"/>
      <c r="N697" s="138"/>
      <c r="O697" s="138"/>
    </row>
    <row r="698" spans="1:15" x14ac:dyDescent="0.25">
      <c r="A698" s="478" t="str">
        <f>IF($D698="","",VLOOKUP($D698,'TRANSPORTES MATERIAIS'!$A$17:$D$1916,2,FALSE))</f>
        <v>Chapa fina em aço ASTM A36</v>
      </c>
      <c r="B698" s="476" t="s">
        <v>41</v>
      </c>
      <c r="C698" s="476" t="s">
        <v>78</v>
      </c>
      <c r="D698" s="476" t="s">
        <v>103</v>
      </c>
      <c r="E698" s="476" t="s">
        <v>79</v>
      </c>
      <c r="F698" s="92">
        <v>972200</v>
      </c>
      <c r="G698" s="107">
        <f>IF($F698="","",VLOOKUP($F698,'TRANSPORTES MATERIAIS'!$A$7:$H$15,5,FALSE))</f>
        <v>0.74</v>
      </c>
      <c r="H698" s="69">
        <f>IF($D698="","",VLOOKUP($D698,'TRANSPORTES MATERIAIS'!$A$18:$K$4919,8,FALSE))</f>
        <v>0</v>
      </c>
      <c r="I698" s="107">
        <f>IF($F698="","",VLOOKUP($F698,'TRANSPORTES MATERIAIS'!$A$7:$H$15,6,FALSE))</f>
        <v>0.89</v>
      </c>
      <c r="J698" s="69">
        <f>IF($D698="","",VLOOKUP($D698,'TRANSPORTES MATERIAIS'!$A$18:$K$4919,9,FALSE))</f>
        <v>0</v>
      </c>
      <c r="K698" s="69"/>
      <c r="L698" s="107">
        <f>IF($F698="","",VLOOKUP($F698,'TRANSPORTES MATERIAIS'!$A$7:$H$15,7,FALSE))</f>
        <v>0</v>
      </c>
      <c r="M698" s="69">
        <f>IF($D698="",0,IF(D698="",0,IF(AND(H698=0,J698=0),0,TRUNC(G698*H698+I698*J698+L698,2))))</f>
        <v>0</v>
      </c>
      <c r="N698" s="472">
        <v>2.7000000000000001E-3</v>
      </c>
      <c r="O698" s="474">
        <f>TRUNC((M698+M699)*N698,2)</f>
        <v>0.05</v>
      </c>
    </row>
    <row r="699" spans="1:15" x14ac:dyDescent="0.25">
      <c r="A699" s="479"/>
      <c r="B699" s="477"/>
      <c r="C699" s="477"/>
      <c r="D699" s="477" t="s">
        <v>103</v>
      </c>
      <c r="E699" s="477"/>
      <c r="F699" s="92">
        <v>972300</v>
      </c>
      <c r="G699" s="107">
        <f>IF($F699="","",VLOOKUP($F699,'TRANSPORTES MATERIAIS'!$A$7:$H$15,5,FALSE))</f>
        <v>0.74</v>
      </c>
      <c r="H699" s="69">
        <f>IF($D698="","",VLOOKUP($D698,'TRANSPORTES MATERIAIS'!$A$18:$K$4919,5,FALSE))</f>
        <v>15</v>
      </c>
      <c r="I699" s="107">
        <f>IF($F699="","",VLOOKUP($F699,'TRANSPORTES MATERIAIS'!$A$7:$H$15,6,FALSE))</f>
        <v>0.89</v>
      </c>
      <c r="J699" s="69">
        <f>IF($D698="","",VLOOKUP($D698,'TRANSPORTES MATERIAIS'!$A$18:$K$4919,6,FALSE))</f>
        <v>0</v>
      </c>
      <c r="K699" s="69"/>
      <c r="L699" s="107">
        <f>IF($F699="","",VLOOKUP($F699,'TRANSPORTES MATERIAIS'!$A$7:$H$15,7,FALSE))</f>
        <v>7.49</v>
      </c>
      <c r="M699" s="69">
        <f>IF($D698="",0,IF(D698="",0,IF(AND(H699=0,J699=0),0,TRUNC(G699*H699+I699*J699+L699,2))))</f>
        <v>18.59</v>
      </c>
      <c r="N699" s="473"/>
      <c r="O699" s="475"/>
    </row>
    <row r="700" spans="1:15" x14ac:dyDescent="0.25">
      <c r="A700" s="478" t="str">
        <f>IF($D700="","",VLOOKUP($D700,'TRANSPORTES MATERIAIS'!$A$17:$D$1916,2,FALSE))</f>
        <v>Desmoldante para fôrmas metálicas</v>
      </c>
      <c r="B700" s="476" t="s">
        <v>41</v>
      </c>
      <c r="C700" s="476" t="s">
        <v>78</v>
      </c>
      <c r="D700" s="476" t="s">
        <v>104</v>
      </c>
      <c r="E700" s="476" t="s">
        <v>79</v>
      </c>
      <c r="F700" s="92">
        <v>972200</v>
      </c>
      <c r="G700" s="107">
        <f>IF($F700="","",VLOOKUP($F700,'TRANSPORTES MATERIAIS'!$A$7:$H$15,5,FALSE))</f>
        <v>0.74</v>
      </c>
      <c r="H700" s="69">
        <f>IF($D700="","",VLOOKUP($D700,'TRANSPORTES MATERIAIS'!$A$18:$K$4919,8,FALSE))</f>
        <v>0</v>
      </c>
      <c r="I700" s="107">
        <f>IF($F700="","",VLOOKUP($F700,'TRANSPORTES MATERIAIS'!$A$7:$H$15,6,FALSE))</f>
        <v>0.89</v>
      </c>
      <c r="J700" s="69">
        <f>IF($D700="","",VLOOKUP($D700,'TRANSPORTES MATERIAIS'!$A$18:$K$4919,9,FALSE))</f>
        <v>0</v>
      </c>
      <c r="K700" s="69"/>
      <c r="L700" s="107">
        <f>IF($F700="","",VLOOKUP($F700,'TRANSPORTES MATERIAIS'!$A$7:$H$15,7,FALSE))</f>
        <v>0</v>
      </c>
      <c r="M700" s="69">
        <f>IF($D700="",0,IF(D700="",0,IF(AND(H700=0,J700=0),0,TRUNC(G700*H700+I700*J700+L700,2))))</f>
        <v>0</v>
      </c>
      <c r="N700" s="472">
        <v>1.0000000000000001E-5</v>
      </c>
      <c r="O700" s="474">
        <f>TRUNC((M700+M701)*N700,2)</f>
        <v>0</v>
      </c>
    </row>
    <row r="701" spans="1:15" x14ac:dyDescent="0.25">
      <c r="A701" s="479"/>
      <c r="B701" s="477"/>
      <c r="C701" s="477"/>
      <c r="D701" s="477"/>
      <c r="E701" s="477"/>
      <c r="F701" s="92">
        <v>972300</v>
      </c>
      <c r="G701" s="107">
        <f>IF($F701="","",VLOOKUP($F701,'TRANSPORTES MATERIAIS'!$A$7:$H$15,5,FALSE))</f>
        <v>0.74</v>
      </c>
      <c r="H701" s="69">
        <f>IF($D700="","",VLOOKUP($D700,'TRANSPORTES MATERIAIS'!$A$18:$K$4919,5,FALSE))</f>
        <v>15</v>
      </c>
      <c r="I701" s="107">
        <f>IF($F701="","",VLOOKUP($F701,'TRANSPORTES MATERIAIS'!$A$7:$H$15,6,FALSE))</f>
        <v>0.89</v>
      </c>
      <c r="J701" s="69">
        <f>IF($D700="","",VLOOKUP($D700,'TRANSPORTES MATERIAIS'!$A$18:$K$4919,6,FALSE))</f>
        <v>0</v>
      </c>
      <c r="K701" s="69"/>
      <c r="L701" s="107">
        <f>IF($F701="","",VLOOKUP($F701,'TRANSPORTES MATERIAIS'!$A$7:$H$15,7,FALSE))</f>
        <v>7.49</v>
      </c>
      <c r="M701" s="69">
        <f>IF($D700="",0,IF(D700="",0,IF(AND(H701=0,J701=0),0,TRUNC(G701*H701+I701*J701+L701,2))))</f>
        <v>18.59</v>
      </c>
      <c r="N701" s="473"/>
      <c r="O701" s="475"/>
    </row>
    <row r="702" spans="1:15" x14ac:dyDescent="0.25">
      <c r="A702" s="478" t="str">
        <f>IF($D702="","",VLOOKUP($D702,'TRANSPORTES MATERIAIS'!$A$17:$D$1916,2,FALSE))</f>
        <v>Tubo em aço - E = 3,00 mm e seção de 40 x 40 mm</v>
      </c>
      <c r="B702" s="476" t="s">
        <v>41</v>
      </c>
      <c r="C702" s="476" t="s">
        <v>78</v>
      </c>
      <c r="D702" s="476" t="s">
        <v>1408</v>
      </c>
      <c r="E702" s="476" t="s">
        <v>79</v>
      </c>
      <c r="F702" s="92">
        <v>972200</v>
      </c>
      <c r="G702" s="107">
        <f>IF($F702="","",VLOOKUP($F702,'TRANSPORTES MATERIAIS'!$A$7:$H$15,5,FALSE))</f>
        <v>0.74</v>
      </c>
      <c r="H702" s="69">
        <f>IF($D702="","",VLOOKUP($D702,'TRANSPORTES MATERIAIS'!$A$18:$K$4919,8,FALSE))</f>
        <v>0</v>
      </c>
      <c r="I702" s="107">
        <f>IF($F702="","",VLOOKUP($F702,'TRANSPORTES MATERIAIS'!$A$7:$H$15,6,FALSE))</f>
        <v>0.89</v>
      </c>
      <c r="J702" s="69">
        <f>IF($D702="","",VLOOKUP($D702,'TRANSPORTES MATERIAIS'!$A$18:$K$4919,9,FALSE))</f>
        <v>0</v>
      </c>
      <c r="K702" s="69"/>
      <c r="L702" s="107">
        <f>IF($F702="","",VLOOKUP($F702,'TRANSPORTES MATERIAIS'!$A$7:$H$15,7,FALSE))</f>
        <v>0</v>
      </c>
      <c r="M702" s="69">
        <f>IF($D702="",0,IF(D702="",0,IF(AND(H702=0,J702=0),0,TRUNC(G702*H702+I702*J702+L702,2))))</f>
        <v>0</v>
      </c>
      <c r="N702" s="472">
        <v>6.9999999999999994E-5</v>
      </c>
      <c r="O702" s="474">
        <f>TRUNC((M702+M703)*N702,2)</f>
        <v>0</v>
      </c>
    </row>
    <row r="703" spans="1:15" x14ac:dyDescent="0.25">
      <c r="A703" s="479"/>
      <c r="B703" s="477"/>
      <c r="C703" s="477"/>
      <c r="D703" s="477"/>
      <c r="E703" s="477"/>
      <c r="F703" s="92">
        <v>972300</v>
      </c>
      <c r="G703" s="107">
        <f>IF($F703="","",VLOOKUP($F703,'TRANSPORTES MATERIAIS'!$A$7:$H$15,5,FALSE))</f>
        <v>0.74</v>
      </c>
      <c r="H703" s="69">
        <f>IF($D702="","",VLOOKUP($D702,'TRANSPORTES MATERIAIS'!$A$18:$K$4919,5,FALSE))</f>
        <v>15</v>
      </c>
      <c r="I703" s="107">
        <f>IF($F703="","",VLOOKUP($F703,'TRANSPORTES MATERIAIS'!$A$7:$H$15,6,FALSE))</f>
        <v>0.89</v>
      </c>
      <c r="J703" s="69">
        <f>IF($D702="","",VLOOKUP($D702,'TRANSPORTES MATERIAIS'!$A$18:$K$4919,6,FALSE))</f>
        <v>0</v>
      </c>
      <c r="K703" s="69"/>
      <c r="L703" s="107">
        <f>IF($F703="","",VLOOKUP($F703,'TRANSPORTES MATERIAIS'!$A$7:$H$15,7,FALSE))</f>
        <v>7.49</v>
      </c>
      <c r="M703" s="69">
        <f>IF($D702="",0,IF(D702="",0,IF(AND(H703=0,J703=0),0,TRUNC(G703*H703+I703*J703+L703,2))))</f>
        <v>18.59</v>
      </c>
      <c r="N703" s="473"/>
      <c r="O703" s="475"/>
    </row>
    <row r="704" spans="1:15" x14ac:dyDescent="0.25">
      <c r="A704" s="77"/>
      <c r="B704" s="92"/>
      <c r="C704" s="92"/>
      <c r="D704" s="92"/>
      <c r="E704" s="92"/>
      <c r="F704" s="107"/>
      <c r="G704" s="107"/>
      <c r="H704" s="69"/>
      <c r="I704" s="116"/>
      <c r="J704" s="69"/>
      <c r="K704" s="69"/>
      <c r="L704" s="116"/>
      <c r="M704" s="116"/>
      <c r="N704" s="69"/>
      <c r="O704" s="69"/>
    </row>
    <row r="705" spans="1:16" x14ac:dyDescent="0.25">
      <c r="A705" s="119"/>
      <c r="B705" s="120"/>
      <c r="C705" s="120"/>
      <c r="D705" s="120"/>
      <c r="E705" s="120"/>
      <c r="F705" s="120"/>
      <c r="G705" s="120"/>
      <c r="H705" s="120"/>
      <c r="I705" s="120"/>
      <c r="J705" s="121" t="s">
        <v>80</v>
      </c>
      <c r="K705" s="121"/>
      <c r="L705" s="122"/>
      <c r="M705" s="122"/>
      <c r="N705" s="122">
        <f>O705</f>
        <v>0.05</v>
      </c>
      <c r="O705" s="122">
        <f>SUM(O698:O704)</f>
        <v>0.05</v>
      </c>
    </row>
    <row r="706" spans="1:16" ht="45" x14ac:dyDescent="0.25">
      <c r="A706" s="139" t="str">
        <f>E707</f>
        <v>ELETRODUTO RÍGIDO ROSCÁVEL, PVC, DN 32 MM (1"), PARA CIRCUITOS TERMINAIS, INSTALADO EM PAREDE - FORNECIMENTO E INSTALAÇÃO. AF_03/2023</v>
      </c>
      <c r="B706" s="140"/>
      <c r="C706" s="140"/>
      <c r="D706" s="140"/>
      <c r="E706" s="140"/>
      <c r="F706" s="140"/>
      <c r="G706" s="140"/>
      <c r="H706" s="140"/>
      <c r="I706" s="140"/>
      <c r="J706" s="148"/>
      <c r="K706" s="153"/>
      <c r="L706" s="27" t="s">
        <v>26</v>
      </c>
      <c r="M706" s="27" t="s">
        <v>27</v>
      </c>
      <c r="N706" s="27" t="s">
        <v>28</v>
      </c>
      <c r="O706" s="142" t="s">
        <v>29</v>
      </c>
    </row>
    <row r="707" spans="1:16" x14ac:dyDescent="0.25">
      <c r="A707" s="143" t="s">
        <v>25238</v>
      </c>
      <c r="B707" s="143" t="s">
        <v>30</v>
      </c>
      <c r="C707" s="143" t="s">
        <v>740</v>
      </c>
      <c r="D707" s="143" t="s">
        <v>1356</v>
      </c>
      <c r="E707" s="146" t="s">
        <v>9998</v>
      </c>
      <c r="F707" s="144"/>
      <c r="G707" s="144"/>
      <c r="H707" s="144"/>
      <c r="I707" s="144"/>
      <c r="J707" s="144"/>
      <c r="K707" s="144"/>
      <c r="L707" s="145">
        <f>TRUNC(L722+L726+L732+L736,2)</f>
        <v>13.88</v>
      </c>
      <c r="M707" s="145">
        <f>TRUNC(M722+M726+M732+M736,2)</f>
        <v>12.27</v>
      </c>
      <c r="N707" s="145">
        <f>TRUNC(N722+N726+N732+N736,2)</f>
        <v>0</v>
      </c>
      <c r="O707" s="145">
        <f>TRUNC(O722+O726+O732+O736,2)</f>
        <v>26.15</v>
      </c>
      <c r="P707" s="1" t="s">
        <v>25333</v>
      </c>
    </row>
    <row r="708" spans="1:16" ht="45" x14ac:dyDescent="0.25">
      <c r="A708" s="137" t="s">
        <v>31</v>
      </c>
      <c r="B708" s="138" t="s">
        <v>1</v>
      </c>
      <c r="C708" s="138" t="s">
        <v>32</v>
      </c>
      <c r="D708" s="138" t="s">
        <v>2</v>
      </c>
      <c r="E708" s="138" t="s">
        <v>33</v>
      </c>
      <c r="F708" s="138" t="s">
        <v>34</v>
      </c>
      <c r="G708" s="138" t="s">
        <v>35</v>
      </c>
      <c r="H708" s="138" t="s">
        <v>36</v>
      </c>
      <c r="I708" s="138" t="s">
        <v>37</v>
      </c>
      <c r="J708" s="138" t="s">
        <v>38</v>
      </c>
      <c r="K708" s="138"/>
      <c r="L708" s="138" t="s">
        <v>13</v>
      </c>
      <c r="M708" s="138" t="s">
        <v>39</v>
      </c>
      <c r="N708" s="138" t="s">
        <v>11</v>
      </c>
      <c r="O708" s="138" t="s">
        <v>40</v>
      </c>
    </row>
    <row r="709" spans="1:16" x14ac:dyDescent="0.25">
      <c r="A709" s="77" t="str">
        <f>IF(D709="","",VLOOKUP(D709,#REF!,2,FALSE))</f>
        <v/>
      </c>
      <c r="B709" s="113"/>
      <c r="C709" s="113"/>
      <c r="D709" s="113"/>
      <c r="E709" s="116"/>
      <c r="F709" s="117"/>
      <c r="G709" s="116"/>
      <c r="H709" s="69" t="str">
        <f>IF(D709="","",VLOOKUP(D709,#REF!,14,FALSE))</f>
        <v/>
      </c>
      <c r="I709" s="69" t="str">
        <f>IF(D709="","",VLOOKUP(D709,#REF!,17,FALSE)-H709)</f>
        <v/>
      </c>
      <c r="J709" s="69" t="str">
        <f>IF(D709="","",VLOOKUP(D709,#REF!,18,FALSE))</f>
        <v/>
      </c>
      <c r="K709" s="69"/>
      <c r="L709" s="118" t="str">
        <f>IF(D709="","",TRUNC(E709*F709*H709,2))</f>
        <v/>
      </c>
      <c r="M709" s="118" t="str">
        <f>IF(D709="","",TRUNC(E709*F709*I709+E709*G709*J709,2))</f>
        <v/>
      </c>
      <c r="N709" s="118"/>
      <c r="O709" s="69" t="str">
        <f>IF(D709="","",L709+M709)</f>
        <v/>
      </c>
    </row>
    <row r="710" spans="1:16" x14ac:dyDescent="0.25">
      <c r="A710" s="77"/>
      <c r="B710" s="113"/>
      <c r="C710" s="113"/>
      <c r="D710" s="113"/>
      <c r="E710" s="116"/>
      <c r="F710" s="117"/>
      <c r="G710" s="116"/>
      <c r="H710" s="69"/>
      <c r="I710" s="69"/>
      <c r="J710" s="69"/>
      <c r="K710" s="69"/>
      <c r="L710" s="118"/>
      <c r="M710" s="118"/>
      <c r="N710" s="118"/>
      <c r="O710" s="69"/>
    </row>
    <row r="711" spans="1:16" x14ac:dyDescent="0.25">
      <c r="A711" s="119"/>
      <c r="B711" s="120"/>
      <c r="C711" s="120"/>
      <c r="D711" s="120"/>
      <c r="E711" s="120"/>
      <c r="F711" s="120"/>
      <c r="G711" s="120"/>
      <c r="H711" s="120"/>
      <c r="I711" s="120"/>
      <c r="J711" s="121" t="s">
        <v>43</v>
      </c>
      <c r="K711" s="121"/>
      <c r="L711" s="122">
        <f>SUM(L709:L710)</f>
        <v>0</v>
      </c>
      <c r="M711" s="122">
        <f>SUM(M709:M710)</f>
        <v>0</v>
      </c>
      <c r="N711" s="122">
        <f>SUM(N709:N710)</f>
        <v>0</v>
      </c>
      <c r="O711" s="122">
        <f>SUM(O709:O710)</f>
        <v>0</v>
      </c>
    </row>
    <row r="712" spans="1:16" ht="30" x14ac:dyDescent="0.25">
      <c r="A712" s="137" t="s">
        <v>44</v>
      </c>
      <c r="B712" s="138" t="s">
        <v>1</v>
      </c>
      <c r="C712" s="138" t="s">
        <v>32</v>
      </c>
      <c r="D712" s="138" t="s">
        <v>2</v>
      </c>
      <c r="E712" s="138" t="s">
        <v>45</v>
      </c>
      <c r="F712" s="138" t="s">
        <v>46</v>
      </c>
      <c r="G712" s="138" t="s">
        <v>47</v>
      </c>
      <c r="H712" s="138" t="s">
        <v>48</v>
      </c>
      <c r="I712" s="138"/>
      <c r="J712" s="138"/>
      <c r="K712" s="138"/>
      <c r="L712" s="138" t="s">
        <v>13</v>
      </c>
      <c r="M712" s="138" t="s">
        <v>39</v>
      </c>
      <c r="N712" s="138" t="s">
        <v>11</v>
      </c>
      <c r="O712" s="138" t="s">
        <v>40</v>
      </c>
    </row>
    <row r="713" spans="1:16" x14ac:dyDescent="0.25">
      <c r="A713" s="77" t="str">
        <f>IF(D713="","",VLOOKUP(D713,'CUSTOS DER - MÃO DE OBRA'!A:D,2,0))</f>
        <v>Eletricista</v>
      </c>
      <c r="B713" s="113" t="s">
        <v>41</v>
      </c>
      <c r="C713" s="113" t="s">
        <v>49</v>
      </c>
      <c r="D713" s="113">
        <v>210150</v>
      </c>
      <c r="E713" s="69">
        <f>VLOOKUP(D713,'CUSTOS DER - MÃO DE OBRA'!A:D,3,0)</f>
        <v>2.02</v>
      </c>
      <c r="F713" s="123"/>
      <c r="G713" s="124">
        <f>VLOOKUP(D713,'CUSTOS DER - MÃO DE OBRA'!A:D,4,0)</f>
        <v>35.97</v>
      </c>
      <c r="H713" s="116">
        <v>0.19700000000000001</v>
      </c>
      <c r="I713" s="116"/>
      <c r="J713" s="113"/>
      <c r="K713" s="113"/>
      <c r="L713" s="113"/>
      <c r="M713" s="125">
        <f>IF(D713="","",TRUNC(H713*G713,2))</f>
        <v>7.08</v>
      </c>
      <c r="N713" s="113"/>
      <c r="O713" s="69">
        <f>IF(D713="","",L713+M713)</f>
        <v>7.08</v>
      </c>
    </row>
    <row r="714" spans="1:16" x14ac:dyDescent="0.25">
      <c r="A714" s="77" t="str">
        <f>IF(D714="","",VLOOKUP(D714,'CUSTOS DER - MÃO DE OBRA'!A:D,2,0))</f>
        <v>Servente</v>
      </c>
      <c r="B714" s="113" t="s">
        <v>41</v>
      </c>
      <c r="C714" s="113" t="s">
        <v>6652</v>
      </c>
      <c r="D714" s="113">
        <v>200130</v>
      </c>
      <c r="E714" s="69">
        <f>VLOOKUP(D714,'CUSTOS DER - MÃO DE OBRA'!A:D,3,0)</f>
        <v>1.48</v>
      </c>
      <c r="F714" s="123"/>
      <c r="G714" s="124">
        <f>VLOOKUP(D714,'CUSTOS DER - MÃO DE OBRA'!A:D,4,0)</f>
        <v>26.35</v>
      </c>
      <c r="H714" s="116">
        <v>0.19700000000000001</v>
      </c>
      <c r="I714" s="69"/>
      <c r="J714" s="69"/>
      <c r="K714" s="69"/>
      <c r="L714" s="113"/>
      <c r="M714" s="125">
        <f>IF(D714="","",TRUNC(H714*G714,2))</f>
        <v>5.19</v>
      </c>
      <c r="N714" s="113"/>
      <c r="O714" s="69">
        <f>IF(D714="","",L714+M714)</f>
        <v>5.19</v>
      </c>
    </row>
    <row r="715" spans="1:16" x14ac:dyDescent="0.25">
      <c r="A715" s="127"/>
      <c r="B715" s="128"/>
      <c r="C715" s="128"/>
      <c r="D715" s="128"/>
      <c r="E715" s="128"/>
      <c r="F715" s="128"/>
      <c r="G715" s="128"/>
      <c r="H715" s="128"/>
      <c r="I715" s="128"/>
      <c r="J715" s="121" t="s">
        <v>50</v>
      </c>
      <c r="K715" s="121"/>
      <c r="L715" s="122">
        <f>SUM(L713:L714)</f>
        <v>0</v>
      </c>
      <c r="M715" s="122">
        <f>SUM(M713:M714)</f>
        <v>12.27</v>
      </c>
      <c r="N715" s="122">
        <f>SUM(N713:N714)</f>
        <v>0</v>
      </c>
      <c r="O715" s="122">
        <f>SUM(O713:O714)</f>
        <v>12.27</v>
      </c>
    </row>
    <row r="716" spans="1:16" x14ac:dyDescent="0.25">
      <c r="A716" s="137" t="s">
        <v>51</v>
      </c>
      <c r="B716" s="138" t="s">
        <v>1</v>
      </c>
      <c r="C716" s="138" t="s">
        <v>32</v>
      </c>
      <c r="D716" s="138" t="s">
        <v>2</v>
      </c>
      <c r="E716" s="138" t="s">
        <v>52</v>
      </c>
      <c r="F716" s="138" t="s">
        <v>53</v>
      </c>
      <c r="G716" s="138" t="s">
        <v>54</v>
      </c>
      <c r="H716" s="138" t="s">
        <v>55</v>
      </c>
      <c r="I716" s="138"/>
      <c r="J716" s="138"/>
      <c r="K716" s="138"/>
      <c r="L716" s="138"/>
      <c r="M716" s="138"/>
      <c r="N716" s="138"/>
      <c r="O716" s="138" t="s">
        <v>56</v>
      </c>
    </row>
    <row r="717" spans="1:16" x14ac:dyDescent="0.25">
      <c r="A717" s="77"/>
      <c r="B717" s="113"/>
      <c r="C717" s="113"/>
      <c r="D717" s="113"/>
      <c r="E717" s="123"/>
      <c r="F717" s="117"/>
      <c r="G717" s="116"/>
      <c r="H717" s="69"/>
      <c r="I717" s="69"/>
      <c r="J717" s="69"/>
      <c r="K717" s="69"/>
      <c r="L717" s="113"/>
      <c r="M717" s="118">
        <f>TRUNC(E717*O715,2)</f>
        <v>0</v>
      </c>
      <c r="N717" s="113"/>
      <c r="O717" s="69">
        <f>L717+M717</f>
        <v>0</v>
      </c>
    </row>
    <row r="718" spans="1:16" x14ac:dyDescent="0.25">
      <c r="A718" s="77"/>
      <c r="B718" s="113"/>
      <c r="C718" s="113"/>
      <c r="D718" s="113"/>
      <c r="E718" s="116"/>
      <c r="F718" s="117"/>
      <c r="G718" s="116"/>
      <c r="H718" s="69"/>
      <c r="I718" s="69"/>
      <c r="J718" s="69"/>
      <c r="K718" s="69"/>
      <c r="L718" s="113"/>
      <c r="M718" s="113"/>
      <c r="N718" s="113"/>
      <c r="O718" s="69">
        <f>L718+M718</f>
        <v>0</v>
      </c>
    </row>
    <row r="719" spans="1:16" x14ac:dyDescent="0.25">
      <c r="A719" s="127"/>
      <c r="B719" s="128"/>
      <c r="C719" s="128"/>
      <c r="D719" s="128"/>
      <c r="E719" s="128"/>
      <c r="F719" s="128"/>
      <c r="G719" s="128"/>
      <c r="H719" s="128"/>
      <c r="I719" s="128"/>
      <c r="J719" s="121" t="s">
        <v>57</v>
      </c>
      <c r="K719" s="121"/>
      <c r="L719" s="122">
        <f>SUM(L717:L718)</f>
        <v>0</v>
      </c>
      <c r="M719" s="122">
        <f>SUM(M717:M718)</f>
        <v>0</v>
      </c>
      <c r="N719" s="122">
        <f>SUM(N717:N718)</f>
        <v>0</v>
      </c>
      <c r="O719" s="122">
        <f>SUM(O717:O718)</f>
        <v>0</v>
      </c>
    </row>
    <row r="720" spans="1:16" ht="30" x14ac:dyDescent="0.25">
      <c r="A720" s="127" t="s">
        <v>58</v>
      </c>
      <c r="B720" s="129"/>
      <c r="C720" s="129"/>
      <c r="D720" s="129"/>
      <c r="E720" s="129"/>
      <c r="F720" s="129"/>
      <c r="G720" s="129"/>
      <c r="H720" s="129"/>
      <c r="I720" s="129"/>
      <c r="J720" s="129"/>
      <c r="K720" s="129"/>
      <c r="L720" s="122">
        <f>L711+L715+L719</f>
        <v>0</v>
      </c>
      <c r="M720" s="122">
        <f>M711+M715+M719</f>
        <v>12.27</v>
      </c>
      <c r="N720" s="122">
        <f>N711+N715+N719</f>
        <v>0</v>
      </c>
      <c r="O720" s="122">
        <f>O711+O715+O719</f>
        <v>12.27</v>
      </c>
    </row>
    <row r="721" spans="1:15" x14ac:dyDescent="0.25">
      <c r="A721" s="127" t="s">
        <v>59</v>
      </c>
      <c r="B721" s="129"/>
      <c r="C721" s="129"/>
      <c r="D721" s="129"/>
      <c r="E721" s="129"/>
      <c r="F721" s="129"/>
      <c r="G721" s="129"/>
      <c r="H721" s="129"/>
      <c r="I721" s="129"/>
      <c r="J721" s="129"/>
      <c r="K721" s="129"/>
      <c r="L721" s="129"/>
      <c r="M721" s="129"/>
      <c r="N721" s="129"/>
      <c r="O721" s="130">
        <v>1</v>
      </c>
    </row>
    <row r="722" spans="1:15" ht="30" x14ac:dyDescent="0.25">
      <c r="A722" s="127" t="s">
        <v>60</v>
      </c>
      <c r="B722" s="120"/>
      <c r="C722" s="120"/>
      <c r="D722" s="120"/>
      <c r="E722" s="120"/>
      <c r="F722" s="120"/>
      <c r="G722" s="120"/>
      <c r="H722" s="120"/>
      <c r="I722" s="120"/>
      <c r="J722" s="120"/>
      <c r="K722" s="120"/>
      <c r="L722" s="122">
        <f>L720/O721</f>
        <v>0</v>
      </c>
      <c r="M722" s="122">
        <f>M720/O721</f>
        <v>12.27</v>
      </c>
      <c r="N722" s="122">
        <f>N720/O721</f>
        <v>0</v>
      </c>
      <c r="O722" s="122">
        <f>TRUNC(SUM(L722:N722),2)</f>
        <v>12.27</v>
      </c>
    </row>
    <row r="723" spans="1:15" ht="45" x14ac:dyDescent="0.25">
      <c r="A723" s="137" t="s">
        <v>61</v>
      </c>
      <c r="B723" s="138" t="s">
        <v>1</v>
      </c>
      <c r="C723" s="138" t="s">
        <v>32</v>
      </c>
      <c r="D723" s="138" t="s">
        <v>2</v>
      </c>
      <c r="E723" s="138" t="s">
        <v>62</v>
      </c>
      <c r="F723" s="138" t="s">
        <v>63</v>
      </c>
      <c r="G723" s="138"/>
      <c r="H723" s="138"/>
      <c r="I723" s="138"/>
      <c r="J723" s="138" t="s">
        <v>48</v>
      </c>
      <c r="K723" s="138"/>
      <c r="L723" s="138" t="s">
        <v>13</v>
      </c>
      <c r="M723" s="138" t="s">
        <v>39</v>
      </c>
      <c r="N723" s="138" t="s">
        <v>11</v>
      </c>
      <c r="O723" s="138" t="s">
        <v>6</v>
      </c>
    </row>
    <row r="724" spans="1:15" ht="30" x14ac:dyDescent="0.25">
      <c r="A724" s="77" t="str">
        <f>VLOOKUP(D724,'CUSTOS SINAPI - MATERIAIS'!A:D,2,0)</f>
        <v xml:space="preserve">ELETRODUTO DE PVC RIGIDO ROSCAVEL DE 1 1/4 ", SEM LUVA                                                                                                                                                                                                                                                                                                                                                                                                                                                    </v>
      </c>
      <c r="B724" s="113" t="s">
        <v>1356</v>
      </c>
      <c r="C724" s="113" t="s">
        <v>64</v>
      </c>
      <c r="D724" s="113">
        <v>2684</v>
      </c>
      <c r="E724" s="131" t="str">
        <f>VLOOKUP(D724,'CUSTOS SINAPI - MATERIAIS'!A:D,3,0)</f>
        <v xml:space="preserve">M     </v>
      </c>
      <c r="F724" s="107" t="str">
        <f>VLOOKUP(D724,'CUSTOS SINAPI - MATERIAIS'!A:D,4,0)</f>
        <v>13,65</v>
      </c>
      <c r="G724" s="107"/>
      <c r="H724" s="93"/>
      <c r="I724" s="93"/>
      <c r="J724" s="116">
        <v>1.0169999999999999</v>
      </c>
      <c r="K724" s="116"/>
      <c r="L724" s="69">
        <f>IF(D724="","",TRUNC(F724*J724,2))</f>
        <v>13.88</v>
      </c>
      <c r="M724" s="116"/>
      <c r="N724" s="116"/>
      <c r="O724" s="69">
        <f>IF(D724="","",TRUNC(L724+M724+N724,2))</f>
        <v>13.88</v>
      </c>
    </row>
    <row r="725" spans="1:15" x14ac:dyDescent="0.25">
      <c r="A725" s="77"/>
      <c r="B725" s="113"/>
      <c r="C725" s="113"/>
      <c r="D725" s="113"/>
      <c r="E725" s="131"/>
      <c r="F725" s="107"/>
      <c r="G725" s="107"/>
      <c r="H725" s="93"/>
      <c r="I725" s="93"/>
      <c r="J725" s="116"/>
      <c r="K725" s="116"/>
      <c r="L725" s="69"/>
      <c r="M725" s="116"/>
      <c r="N725" s="116"/>
      <c r="O725" s="69"/>
    </row>
    <row r="726" spans="1:15" x14ac:dyDescent="0.25">
      <c r="A726" s="119"/>
      <c r="B726" s="120"/>
      <c r="C726" s="120"/>
      <c r="D726" s="120"/>
      <c r="E726" s="120"/>
      <c r="F726" s="120"/>
      <c r="G726" s="120"/>
      <c r="H726" s="120"/>
      <c r="I726" s="120"/>
      <c r="J726" s="121" t="s">
        <v>65</v>
      </c>
      <c r="K726" s="121"/>
      <c r="L726" s="122">
        <f>SUM(L724:L725)</f>
        <v>13.88</v>
      </c>
      <c r="M726" s="122">
        <f>SUM(M724:M725)</f>
        <v>0</v>
      </c>
      <c r="N726" s="122">
        <f>SUM(N724:N725)</f>
        <v>0</v>
      </c>
      <c r="O726" s="122">
        <f>TRUNC(SUM(L726:N726),2)</f>
        <v>13.88</v>
      </c>
    </row>
    <row r="727" spans="1:15" ht="75" x14ac:dyDescent="0.25">
      <c r="A727" s="137" t="s">
        <v>66</v>
      </c>
      <c r="B727" s="138" t="s">
        <v>1</v>
      </c>
      <c r="C727" s="138" t="s">
        <v>32</v>
      </c>
      <c r="D727" s="138" t="s">
        <v>2</v>
      </c>
      <c r="E727" s="138" t="s">
        <v>62</v>
      </c>
      <c r="F727" s="138" t="s">
        <v>63</v>
      </c>
      <c r="G727" s="138" t="s">
        <v>67</v>
      </c>
      <c r="H727" s="138" t="s">
        <v>68</v>
      </c>
      <c r="I727" s="138"/>
      <c r="J727" s="138" t="s">
        <v>48</v>
      </c>
      <c r="K727" s="138"/>
      <c r="L727" s="138" t="s">
        <v>13</v>
      </c>
      <c r="M727" s="138" t="s">
        <v>39</v>
      </c>
      <c r="N727" s="138" t="s">
        <v>11</v>
      </c>
      <c r="O727" s="138" t="s">
        <v>6</v>
      </c>
    </row>
    <row r="728" spans="1:15" x14ac:dyDescent="0.25">
      <c r="A728" s="77" t="str">
        <f>IF($D728="","",VLOOKUP($D728,'CCU AUXILIARES'!A:O,5,0))</f>
        <v/>
      </c>
      <c r="B728" s="92"/>
      <c r="C728" s="113"/>
      <c r="D728" s="92"/>
      <c r="E728" s="92" t="str">
        <f>IF($D728="","",VLOOKUP($D728,'CCU AUXILIARES'!A:O,3,0))</f>
        <v/>
      </c>
      <c r="F728" s="92" t="str">
        <f>IF($D728="","",VLOOKUP($D728,'CCU AUXILIARES'!A:O,12,FALSE))</f>
        <v/>
      </c>
      <c r="G728" s="92" t="str">
        <f>IF($D728="","",VLOOKUP($D728,'CCU AUXILIARES'!A:O,13,FALSE))</f>
        <v/>
      </c>
      <c r="H728" s="92" t="str">
        <f>IF($D728="","",VLOOKUP($D728,'CCU AUXILIARES'!A:O,14,FALSE))</f>
        <v/>
      </c>
      <c r="I728" s="116"/>
      <c r="J728" s="116"/>
      <c r="K728" s="116"/>
      <c r="L728" s="69" t="str">
        <f>IF(D728="","",TRUNC(F728*J728,2))</f>
        <v/>
      </c>
      <c r="M728" s="69" t="str">
        <f>IF(D728="","",TRUNC(G728*J728,2))</f>
        <v/>
      </c>
      <c r="N728" s="69" t="str">
        <f>IF(D728="","",TRUNC(H728*J728,2))</f>
        <v/>
      </c>
      <c r="O728" s="69" t="str">
        <f>IF(D728="","",L728+M728+N728)</f>
        <v/>
      </c>
    </row>
    <row r="729" spans="1:15" x14ac:dyDescent="0.25">
      <c r="A729" s="77" t="str">
        <f>IF($D729="","",VLOOKUP($D729,'CCU AUXILIARES'!A:O,5,0))</f>
        <v/>
      </c>
      <c r="B729" s="92"/>
      <c r="C729" s="113"/>
      <c r="D729" s="92"/>
      <c r="E729" s="92" t="str">
        <f>IF($D729="","",VLOOKUP($D729,'CCU AUXILIARES'!A:O,3,0))</f>
        <v/>
      </c>
      <c r="F729" s="92" t="str">
        <f>IF($D729="","",VLOOKUP($D729,'CCU AUXILIARES'!A:O,12,FALSE))</f>
        <v/>
      </c>
      <c r="G729" s="92" t="str">
        <f>IF($D729="","",VLOOKUP($D729,'CCU AUXILIARES'!A:O,13,FALSE))</f>
        <v/>
      </c>
      <c r="H729" s="92" t="str">
        <f>IF($D729="","",VLOOKUP($D729,'CCU AUXILIARES'!A:O,14,FALSE))</f>
        <v/>
      </c>
      <c r="I729" s="116"/>
      <c r="J729" s="116"/>
      <c r="K729" s="116"/>
      <c r="L729" s="69" t="str">
        <f>IF(D729="","",TRUNC(F729*J729,2))</f>
        <v/>
      </c>
      <c r="M729" s="69" t="str">
        <f>IF(D729="","",TRUNC(G729*J729,2))</f>
        <v/>
      </c>
      <c r="N729" s="69" t="str">
        <f>IF(D729="","",TRUNC(H729*J729,2))</f>
        <v/>
      </c>
      <c r="O729" s="69" t="str">
        <f>IF(D729="","",L729+M729+N729)</f>
        <v/>
      </c>
    </row>
    <row r="730" spans="1:15" x14ac:dyDescent="0.25">
      <c r="A730" s="77" t="str">
        <f>IF($D730="","",VLOOKUP($D730,'CCU AUXILIARES'!A:O,5,0))</f>
        <v/>
      </c>
      <c r="B730" s="92"/>
      <c r="C730" s="113"/>
      <c r="D730" s="92"/>
      <c r="E730" s="92" t="str">
        <f>IF($D730="","",VLOOKUP($D730,'CCU AUXILIARES'!A:O,3,0))</f>
        <v/>
      </c>
      <c r="F730" s="92" t="str">
        <f>IF($D730="","",VLOOKUP($D730,'CCU AUXILIARES'!A:O,12,FALSE))</f>
        <v/>
      </c>
      <c r="G730" s="92" t="str">
        <f>IF($D730="","",VLOOKUP($D730,'CCU AUXILIARES'!A:O,13,FALSE))</f>
        <v/>
      </c>
      <c r="H730" s="92" t="str">
        <f>IF($D730="","",VLOOKUP($D730,'CCU AUXILIARES'!A:O,14,FALSE))</f>
        <v/>
      </c>
      <c r="I730" s="116"/>
      <c r="J730" s="116"/>
      <c r="K730" s="116"/>
      <c r="L730" s="69" t="str">
        <f>IF(D730="","",TRUNC(F730*J730,2))</f>
        <v/>
      </c>
      <c r="M730" s="69" t="str">
        <f>IF(D730="","",TRUNC(G730*J730,2))</f>
        <v/>
      </c>
      <c r="N730" s="69" t="str">
        <f>IF(D730="","",TRUNC(H730*J730,2))</f>
        <v/>
      </c>
      <c r="O730" s="69" t="str">
        <f>IF(D730="","",L730+M730+N730)</f>
        <v/>
      </c>
    </row>
    <row r="731" spans="1:15" x14ac:dyDescent="0.25">
      <c r="A731" s="77"/>
      <c r="B731" s="92"/>
      <c r="C731" s="113"/>
      <c r="D731" s="92"/>
      <c r="E731" s="92"/>
      <c r="F731" s="92"/>
      <c r="G731" s="92"/>
      <c r="H731" s="92"/>
      <c r="I731" s="116"/>
      <c r="J731" s="116"/>
      <c r="K731" s="116"/>
      <c r="L731" s="69"/>
      <c r="M731" s="69"/>
      <c r="N731" s="69"/>
      <c r="O731" s="69"/>
    </row>
    <row r="732" spans="1:15" x14ac:dyDescent="0.25">
      <c r="A732" s="119"/>
      <c r="B732" s="120"/>
      <c r="C732" s="120"/>
      <c r="D732" s="120"/>
      <c r="E732" s="120"/>
      <c r="F732" s="120"/>
      <c r="G732" s="120"/>
      <c r="H732" s="120"/>
      <c r="I732" s="120"/>
      <c r="J732" s="121" t="s">
        <v>70</v>
      </c>
      <c r="K732" s="121"/>
      <c r="L732" s="122">
        <f>SUM(L728:L731)</f>
        <v>0</v>
      </c>
      <c r="M732" s="122">
        <f>SUM(M728:M731)</f>
        <v>0</v>
      </c>
      <c r="N732" s="122">
        <f>SUM(N728:N731)</f>
        <v>0</v>
      </c>
      <c r="O732" s="122">
        <f>TRUNC(SUM(L732:N732),2)</f>
        <v>0</v>
      </c>
    </row>
    <row r="733" spans="1:15" ht="30" x14ac:dyDescent="0.25">
      <c r="A733" s="137" t="s">
        <v>71</v>
      </c>
      <c r="B733" s="138" t="s">
        <v>1</v>
      </c>
      <c r="C733" s="138" t="s">
        <v>32</v>
      </c>
      <c r="D733" s="138" t="s">
        <v>2</v>
      </c>
      <c r="E733" s="138" t="s">
        <v>62</v>
      </c>
      <c r="F733" s="138" t="s">
        <v>72</v>
      </c>
      <c r="G733" s="138" t="s">
        <v>73</v>
      </c>
      <c r="H733" s="138"/>
      <c r="I733" s="138" t="s">
        <v>74</v>
      </c>
      <c r="J733" s="138"/>
      <c r="K733" s="138"/>
      <c r="L733" s="138" t="s">
        <v>75</v>
      </c>
      <c r="M733" s="138" t="s">
        <v>56</v>
      </c>
      <c r="N733" s="138" t="s">
        <v>48</v>
      </c>
      <c r="O733" s="138" t="s">
        <v>6</v>
      </c>
    </row>
    <row r="734" spans="1:15" x14ac:dyDescent="0.25">
      <c r="A734" s="137"/>
      <c r="B734" s="138"/>
      <c r="C734" s="138"/>
      <c r="D734" s="138"/>
      <c r="E734" s="138"/>
      <c r="F734" s="138"/>
      <c r="G734" s="138" t="s">
        <v>76</v>
      </c>
      <c r="H734" s="138" t="s">
        <v>77</v>
      </c>
      <c r="I734" s="138" t="s">
        <v>76</v>
      </c>
      <c r="J734" s="138" t="s">
        <v>77</v>
      </c>
      <c r="K734" s="138"/>
      <c r="L734" s="138" t="s">
        <v>76</v>
      </c>
      <c r="M734" s="138"/>
      <c r="N734" s="138"/>
      <c r="O734" s="138"/>
    </row>
    <row r="735" spans="1:15" x14ac:dyDescent="0.25">
      <c r="A735" s="77"/>
      <c r="B735" s="92"/>
      <c r="C735" s="92"/>
      <c r="D735" s="92"/>
      <c r="E735" s="92"/>
      <c r="F735" s="107"/>
      <c r="G735" s="107"/>
      <c r="H735" s="69"/>
      <c r="I735" s="116"/>
      <c r="J735" s="69"/>
      <c r="K735" s="69"/>
      <c r="L735" s="116"/>
      <c r="M735" s="116"/>
      <c r="N735" s="69"/>
      <c r="O735" s="69"/>
    </row>
    <row r="736" spans="1:15" x14ac:dyDescent="0.25">
      <c r="A736" s="119"/>
      <c r="B736" s="120"/>
      <c r="C736" s="120"/>
      <c r="D736" s="120"/>
      <c r="E736" s="120"/>
      <c r="F736" s="120"/>
      <c r="G736" s="120"/>
      <c r="H736" s="120"/>
      <c r="I736" s="120"/>
      <c r="J736" s="121" t="s">
        <v>80</v>
      </c>
      <c r="K736" s="121"/>
      <c r="L736" s="122"/>
      <c r="M736" s="122"/>
      <c r="N736" s="122">
        <f>O736</f>
        <v>0</v>
      </c>
      <c r="O736" s="122">
        <f>SUM(O735:O735)</f>
        <v>0</v>
      </c>
    </row>
    <row r="737" spans="1:16" ht="45" x14ac:dyDescent="0.25">
      <c r="A737" s="139" t="str">
        <f>E738</f>
        <v>LUVA PARA ELETRODUTO, PVC, ROSCÁVEL, DN 32 MM (1"), PARA CIRCUITOS TERMINAIS, INSTALADA EM PAREDE - FORNECIMENTO E INSTALAÇÃO. AF_03/2023</v>
      </c>
      <c r="B737" s="140"/>
      <c r="C737" s="140"/>
      <c r="D737" s="140"/>
      <c r="E737" s="140"/>
      <c r="F737" s="140"/>
      <c r="G737" s="140"/>
      <c r="H737" s="140"/>
      <c r="I737" s="140"/>
      <c r="J737" s="148"/>
      <c r="K737" s="153"/>
      <c r="L737" s="27" t="s">
        <v>26</v>
      </c>
      <c r="M737" s="27" t="s">
        <v>27</v>
      </c>
      <c r="N737" s="27" t="s">
        <v>28</v>
      </c>
      <c r="O737" s="142" t="s">
        <v>29</v>
      </c>
    </row>
    <row r="738" spans="1:16" x14ac:dyDescent="0.25">
      <c r="A738" s="143" t="s">
        <v>25239</v>
      </c>
      <c r="B738" s="143" t="s">
        <v>30</v>
      </c>
      <c r="C738" s="143" t="s">
        <v>6632</v>
      </c>
      <c r="D738" s="143" t="s">
        <v>1356</v>
      </c>
      <c r="E738" s="146" t="s">
        <v>10021</v>
      </c>
      <c r="F738" s="144"/>
      <c r="G738" s="144"/>
      <c r="H738" s="144"/>
      <c r="I738" s="144"/>
      <c r="J738" s="144"/>
      <c r="K738" s="144"/>
      <c r="L738" s="145">
        <f>TRUNC(L753+L757+L763+L767,2)</f>
        <v>2.2799999999999998</v>
      </c>
      <c r="M738" s="145">
        <f>TRUNC(M753+M757+M763+M767,2)</f>
        <v>13.64</v>
      </c>
      <c r="N738" s="145">
        <f>TRUNC(N753+N757+N763+N767,2)</f>
        <v>0</v>
      </c>
      <c r="O738" s="145">
        <f>TRUNC(O753+O757+O763+O767,2)</f>
        <v>15.92</v>
      </c>
      <c r="P738" s="1" t="s">
        <v>25334</v>
      </c>
    </row>
    <row r="739" spans="1:16" ht="45" x14ac:dyDescent="0.25">
      <c r="A739" s="137" t="s">
        <v>31</v>
      </c>
      <c r="B739" s="138" t="s">
        <v>1</v>
      </c>
      <c r="C739" s="138" t="s">
        <v>32</v>
      </c>
      <c r="D739" s="138" t="s">
        <v>2</v>
      </c>
      <c r="E739" s="138" t="s">
        <v>33</v>
      </c>
      <c r="F739" s="138" t="s">
        <v>34</v>
      </c>
      <c r="G739" s="138" t="s">
        <v>35</v>
      </c>
      <c r="H739" s="138" t="s">
        <v>36</v>
      </c>
      <c r="I739" s="138" t="s">
        <v>37</v>
      </c>
      <c r="J739" s="138" t="s">
        <v>38</v>
      </c>
      <c r="K739" s="138"/>
      <c r="L739" s="138" t="s">
        <v>13</v>
      </c>
      <c r="M739" s="138" t="s">
        <v>39</v>
      </c>
      <c r="N739" s="138" t="s">
        <v>11</v>
      </c>
      <c r="O739" s="138" t="s">
        <v>40</v>
      </c>
    </row>
    <row r="740" spans="1:16" x14ac:dyDescent="0.25">
      <c r="A740" s="77" t="str">
        <f>IF(D740="","",VLOOKUP(D740,#REF!,2,FALSE))</f>
        <v/>
      </c>
      <c r="B740" s="113"/>
      <c r="C740" s="113"/>
      <c r="D740" s="113"/>
      <c r="E740" s="116"/>
      <c r="F740" s="117"/>
      <c r="G740" s="116"/>
      <c r="H740" s="69" t="str">
        <f>IF(D740="","",VLOOKUP(D740,#REF!,14,FALSE))</f>
        <v/>
      </c>
      <c r="I740" s="69" t="str">
        <f>IF(D740="","",VLOOKUP(D740,#REF!,17,FALSE)-H740)</f>
        <v/>
      </c>
      <c r="J740" s="69" t="str">
        <f>IF(D740="","",VLOOKUP(D740,#REF!,18,FALSE))</f>
        <v/>
      </c>
      <c r="K740" s="69"/>
      <c r="L740" s="118" t="str">
        <f>IF(D740="","",TRUNC(E740*F740*H740,2))</f>
        <v/>
      </c>
      <c r="M740" s="118" t="str">
        <f>IF(D740="","",TRUNC(E740*F740*I740+E740*G740*J740,2))</f>
        <v/>
      </c>
      <c r="N740" s="118"/>
      <c r="O740" s="69" t="str">
        <f>IF(D740="","",L740+M740)</f>
        <v/>
      </c>
    </row>
    <row r="741" spans="1:16" x14ac:dyDescent="0.25">
      <c r="A741" s="77"/>
      <c r="B741" s="113"/>
      <c r="C741" s="113"/>
      <c r="D741" s="113"/>
      <c r="E741" s="116"/>
      <c r="F741" s="117"/>
      <c r="G741" s="116"/>
      <c r="H741" s="69"/>
      <c r="I741" s="69"/>
      <c r="J741" s="69"/>
      <c r="K741" s="69"/>
      <c r="L741" s="118"/>
      <c r="M741" s="118"/>
      <c r="N741" s="118"/>
      <c r="O741" s="69"/>
    </row>
    <row r="742" spans="1:16" x14ac:dyDescent="0.25">
      <c r="A742" s="119"/>
      <c r="B742" s="120"/>
      <c r="C742" s="120"/>
      <c r="D742" s="120"/>
      <c r="E742" s="120"/>
      <c r="F742" s="120"/>
      <c r="G742" s="120"/>
      <c r="H742" s="120"/>
      <c r="I742" s="120"/>
      <c r="J742" s="121" t="s">
        <v>43</v>
      </c>
      <c r="K742" s="121"/>
      <c r="L742" s="122">
        <f>SUM(L740:L741)</f>
        <v>0</v>
      </c>
      <c r="M742" s="122">
        <f>SUM(M740:M741)</f>
        <v>0</v>
      </c>
      <c r="N742" s="122">
        <f>SUM(N740:N741)</f>
        <v>0</v>
      </c>
      <c r="O742" s="122">
        <f>SUM(O740:O741)</f>
        <v>0</v>
      </c>
    </row>
    <row r="743" spans="1:16" ht="30" x14ac:dyDescent="0.25">
      <c r="A743" s="137" t="s">
        <v>44</v>
      </c>
      <c r="B743" s="138" t="s">
        <v>1</v>
      </c>
      <c r="C743" s="138" t="s">
        <v>32</v>
      </c>
      <c r="D743" s="138" t="s">
        <v>2</v>
      </c>
      <c r="E743" s="138" t="s">
        <v>45</v>
      </c>
      <c r="F743" s="138" t="s">
        <v>46</v>
      </c>
      <c r="G743" s="138" t="s">
        <v>47</v>
      </c>
      <c r="H743" s="138" t="s">
        <v>48</v>
      </c>
      <c r="I743" s="138"/>
      <c r="J743" s="138"/>
      <c r="K743" s="138"/>
      <c r="L743" s="138" t="s">
        <v>13</v>
      </c>
      <c r="M743" s="138" t="s">
        <v>39</v>
      </c>
      <c r="N743" s="138" t="s">
        <v>11</v>
      </c>
      <c r="O743" s="138" t="s">
        <v>40</v>
      </c>
    </row>
    <row r="744" spans="1:16" x14ac:dyDescent="0.25">
      <c r="A744" s="77" t="str">
        <f>IF(D744="","",VLOOKUP(D744,'CUSTOS DER - MÃO DE OBRA'!A:D,2,0))</f>
        <v>Eletricista</v>
      </c>
      <c r="B744" s="113" t="s">
        <v>41</v>
      </c>
      <c r="C744" s="113" t="s">
        <v>49</v>
      </c>
      <c r="D744" s="113">
        <v>210150</v>
      </c>
      <c r="E744" s="69">
        <f>VLOOKUP(D744,'CUSTOS DER - MÃO DE OBRA'!A:D,3,0)</f>
        <v>2.02</v>
      </c>
      <c r="F744" s="123"/>
      <c r="G744" s="124">
        <f>VLOOKUP(D744,'CUSTOS DER - MÃO DE OBRA'!A:D,4,0)</f>
        <v>35.97</v>
      </c>
      <c r="H744" s="116">
        <v>0.219</v>
      </c>
      <c r="I744" s="116"/>
      <c r="J744" s="113"/>
      <c r="K744" s="113"/>
      <c r="L744" s="113"/>
      <c r="M744" s="125">
        <f>IF(D744="","",TRUNC(H744*G744,2))</f>
        <v>7.87</v>
      </c>
      <c r="N744" s="113"/>
      <c r="O744" s="69">
        <f>IF(D744="","",L744+M744)</f>
        <v>7.87</v>
      </c>
    </row>
    <row r="745" spans="1:16" x14ac:dyDescent="0.25">
      <c r="A745" s="77" t="str">
        <f>IF(D745="","",VLOOKUP(D745,'CUSTOS DER - MÃO DE OBRA'!A:D,2,0))</f>
        <v>Servente</v>
      </c>
      <c r="B745" s="113" t="s">
        <v>41</v>
      </c>
      <c r="C745" s="113" t="s">
        <v>6652</v>
      </c>
      <c r="D745" s="113">
        <v>200130</v>
      </c>
      <c r="E745" s="69">
        <f>VLOOKUP(D745,'CUSTOS DER - MÃO DE OBRA'!A:D,3,0)</f>
        <v>1.48</v>
      </c>
      <c r="F745" s="123"/>
      <c r="G745" s="124">
        <f>VLOOKUP(D745,'CUSTOS DER - MÃO DE OBRA'!A:D,4,0)</f>
        <v>26.35</v>
      </c>
      <c r="H745" s="116">
        <v>0.219</v>
      </c>
      <c r="I745" s="69"/>
      <c r="J745" s="69"/>
      <c r="K745" s="69"/>
      <c r="L745" s="113"/>
      <c r="M745" s="125">
        <f>IF(D745="","",TRUNC(H745*G745,2))</f>
        <v>5.77</v>
      </c>
      <c r="N745" s="113"/>
      <c r="O745" s="69">
        <f>IF(D745="","",L745+M745)</f>
        <v>5.77</v>
      </c>
    </row>
    <row r="746" spans="1:16" x14ac:dyDescent="0.25">
      <c r="A746" s="127"/>
      <c r="B746" s="128"/>
      <c r="C746" s="128"/>
      <c r="D746" s="128"/>
      <c r="E746" s="128"/>
      <c r="F746" s="128"/>
      <c r="G746" s="128"/>
      <c r="H746" s="128"/>
      <c r="I746" s="128"/>
      <c r="J746" s="121" t="s">
        <v>50</v>
      </c>
      <c r="K746" s="121"/>
      <c r="L746" s="122">
        <f>SUM(L744:L745)</f>
        <v>0</v>
      </c>
      <c r="M746" s="122">
        <f>SUM(M744:M745)</f>
        <v>13.64</v>
      </c>
      <c r="N746" s="122">
        <f>SUM(N744:N745)</f>
        <v>0</v>
      </c>
      <c r="O746" s="122">
        <f>SUM(O744:O745)</f>
        <v>13.64</v>
      </c>
    </row>
    <row r="747" spans="1:16" x14ac:dyDescent="0.25">
      <c r="A747" s="137" t="s">
        <v>51</v>
      </c>
      <c r="B747" s="138" t="s">
        <v>1</v>
      </c>
      <c r="C747" s="138" t="s">
        <v>32</v>
      </c>
      <c r="D747" s="138" t="s">
        <v>2</v>
      </c>
      <c r="E747" s="138" t="s">
        <v>52</v>
      </c>
      <c r="F747" s="138" t="s">
        <v>53</v>
      </c>
      <c r="G747" s="138" t="s">
        <v>54</v>
      </c>
      <c r="H747" s="138" t="s">
        <v>55</v>
      </c>
      <c r="I747" s="138"/>
      <c r="J747" s="138"/>
      <c r="K747" s="138"/>
      <c r="L747" s="138"/>
      <c r="M747" s="138"/>
      <c r="N747" s="138"/>
      <c r="O747" s="138" t="s">
        <v>56</v>
      </c>
    </row>
    <row r="748" spans="1:16" x14ac:dyDescent="0.25">
      <c r="A748" s="77"/>
      <c r="B748" s="113"/>
      <c r="C748" s="113"/>
      <c r="D748" s="113"/>
      <c r="E748" s="123"/>
      <c r="F748" s="117"/>
      <c r="G748" s="116"/>
      <c r="H748" s="69"/>
      <c r="I748" s="69"/>
      <c r="J748" s="69"/>
      <c r="K748" s="69"/>
      <c r="L748" s="113"/>
      <c r="M748" s="118">
        <f>TRUNC(E748*O746,2)</f>
        <v>0</v>
      </c>
      <c r="N748" s="113"/>
      <c r="O748" s="69">
        <f>L748+M748</f>
        <v>0</v>
      </c>
    </row>
    <row r="749" spans="1:16" x14ac:dyDescent="0.25">
      <c r="A749" s="77"/>
      <c r="B749" s="113"/>
      <c r="C749" s="113"/>
      <c r="D749" s="113"/>
      <c r="E749" s="116"/>
      <c r="F749" s="117"/>
      <c r="G749" s="116"/>
      <c r="H749" s="69"/>
      <c r="I749" s="69"/>
      <c r="J749" s="69"/>
      <c r="K749" s="69"/>
      <c r="L749" s="113"/>
      <c r="M749" s="113"/>
      <c r="N749" s="113"/>
      <c r="O749" s="69">
        <f>L749+M749</f>
        <v>0</v>
      </c>
    </row>
    <row r="750" spans="1:16" x14ac:dyDescent="0.25">
      <c r="A750" s="127"/>
      <c r="B750" s="128"/>
      <c r="C750" s="128"/>
      <c r="D750" s="128"/>
      <c r="E750" s="128"/>
      <c r="F750" s="128"/>
      <c r="G750" s="128"/>
      <c r="H750" s="128"/>
      <c r="I750" s="128"/>
      <c r="J750" s="121" t="s">
        <v>57</v>
      </c>
      <c r="K750" s="121"/>
      <c r="L750" s="122">
        <f>SUM(L748:L749)</f>
        <v>0</v>
      </c>
      <c r="M750" s="122">
        <f>SUM(M748:M749)</f>
        <v>0</v>
      </c>
      <c r="N750" s="122">
        <f>SUM(N748:N749)</f>
        <v>0</v>
      </c>
      <c r="O750" s="122">
        <f>SUM(O748:O749)</f>
        <v>0</v>
      </c>
    </row>
    <row r="751" spans="1:16" ht="30" x14ac:dyDescent="0.25">
      <c r="A751" s="127" t="s">
        <v>58</v>
      </c>
      <c r="B751" s="129"/>
      <c r="C751" s="129"/>
      <c r="D751" s="129"/>
      <c r="E751" s="129"/>
      <c r="F751" s="129"/>
      <c r="G751" s="129"/>
      <c r="H751" s="129"/>
      <c r="I751" s="129"/>
      <c r="J751" s="129"/>
      <c r="K751" s="129"/>
      <c r="L751" s="122">
        <f>L742+L746+L750</f>
        <v>0</v>
      </c>
      <c r="M751" s="122">
        <f>M742+M746+M750</f>
        <v>13.64</v>
      </c>
      <c r="N751" s="122">
        <f>N742+N746+N750</f>
        <v>0</v>
      </c>
      <c r="O751" s="122">
        <f>O742+O746+O750</f>
        <v>13.64</v>
      </c>
    </row>
    <row r="752" spans="1:16" x14ac:dyDescent="0.25">
      <c r="A752" s="127" t="s">
        <v>59</v>
      </c>
      <c r="B752" s="129"/>
      <c r="C752" s="129"/>
      <c r="D752" s="129"/>
      <c r="E752" s="129"/>
      <c r="F752" s="129"/>
      <c r="G752" s="129"/>
      <c r="H752" s="129"/>
      <c r="I752" s="129"/>
      <c r="J752" s="129"/>
      <c r="K752" s="129"/>
      <c r="L752" s="129"/>
      <c r="M752" s="129"/>
      <c r="N752" s="129"/>
      <c r="O752" s="130">
        <v>1</v>
      </c>
    </row>
    <row r="753" spans="1:15" ht="30" x14ac:dyDescent="0.25">
      <c r="A753" s="127" t="s">
        <v>60</v>
      </c>
      <c r="B753" s="120"/>
      <c r="C753" s="120"/>
      <c r="D753" s="120"/>
      <c r="E753" s="120"/>
      <c r="F753" s="120"/>
      <c r="G753" s="120"/>
      <c r="H753" s="120"/>
      <c r="I753" s="120"/>
      <c r="J753" s="120"/>
      <c r="K753" s="120"/>
      <c r="L753" s="122">
        <f>L751/O752</f>
        <v>0</v>
      </c>
      <c r="M753" s="122">
        <f>M751/O752</f>
        <v>13.64</v>
      </c>
      <c r="N753" s="122">
        <f>N751/O752</f>
        <v>0</v>
      </c>
      <c r="O753" s="122">
        <f>TRUNC(SUM(L753:N753),2)</f>
        <v>13.64</v>
      </c>
    </row>
    <row r="754" spans="1:15" ht="45" x14ac:dyDescent="0.25">
      <c r="A754" s="137" t="s">
        <v>61</v>
      </c>
      <c r="B754" s="138" t="s">
        <v>1</v>
      </c>
      <c r="C754" s="138" t="s">
        <v>32</v>
      </c>
      <c r="D754" s="138" t="s">
        <v>2</v>
      </c>
      <c r="E754" s="138" t="s">
        <v>62</v>
      </c>
      <c r="F754" s="138" t="s">
        <v>63</v>
      </c>
      <c r="G754" s="138"/>
      <c r="H754" s="138"/>
      <c r="I754" s="138"/>
      <c r="J754" s="138" t="s">
        <v>48</v>
      </c>
      <c r="K754" s="138"/>
      <c r="L754" s="138" t="s">
        <v>13</v>
      </c>
      <c r="M754" s="138" t="s">
        <v>39</v>
      </c>
      <c r="N754" s="138" t="s">
        <v>11</v>
      </c>
      <c r="O754" s="138" t="s">
        <v>6</v>
      </c>
    </row>
    <row r="755" spans="1:15" ht="30" x14ac:dyDescent="0.25">
      <c r="A755" s="77" t="str">
        <f>VLOOKUP(D755,'CUSTOS SINAPI - MATERIAIS'!A:D,2,0)</f>
        <v xml:space="preserve">LUVA EM PVC RIGIDO ROSCAVEL, DE 1", PARA ELETRODUTO                                                                                                                                                                                                                                                                                                                                                                                                                                                       </v>
      </c>
      <c r="B755" s="113" t="s">
        <v>1356</v>
      </c>
      <c r="C755" s="113" t="s">
        <v>64</v>
      </c>
      <c r="D755" s="113">
        <v>1892</v>
      </c>
      <c r="E755" s="131" t="str">
        <f>VLOOKUP(D755,'CUSTOS SINAPI - MATERIAIS'!A:D,3,0)</f>
        <v xml:space="preserve">UN    </v>
      </c>
      <c r="F755" s="107" t="str">
        <f>VLOOKUP(D755,'CUSTOS SINAPI - MATERIAIS'!A:D,4,0)</f>
        <v>2,28</v>
      </c>
      <c r="G755" s="107"/>
      <c r="H755" s="93"/>
      <c r="I755" s="93"/>
      <c r="J755" s="116">
        <v>1</v>
      </c>
      <c r="K755" s="116"/>
      <c r="L755" s="69">
        <f>IF(D755="","",TRUNC(F755*J755,2))</f>
        <v>2.2799999999999998</v>
      </c>
      <c r="M755" s="116"/>
      <c r="N755" s="116"/>
      <c r="O755" s="69">
        <f>IF(D755="","",TRUNC(L755+M755+N755,2))</f>
        <v>2.2799999999999998</v>
      </c>
    </row>
    <row r="756" spans="1:15" x14ac:dyDescent="0.25">
      <c r="A756" s="77"/>
      <c r="B756" s="113"/>
      <c r="C756" s="113"/>
      <c r="D756" s="113"/>
      <c r="E756" s="131"/>
      <c r="F756" s="107"/>
      <c r="G756" s="107"/>
      <c r="H756" s="93"/>
      <c r="I756" s="93"/>
      <c r="J756" s="116"/>
      <c r="K756" s="116"/>
      <c r="L756" s="69"/>
      <c r="M756" s="116"/>
      <c r="N756" s="116"/>
      <c r="O756" s="69"/>
    </row>
    <row r="757" spans="1:15" x14ac:dyDescent="0.25">
      <c r="A757" s="119"/>
      <c r="B757" s="120"/>
      <c r="C757" s="120"/>
      <c r="D757" s="120"/>
      <c r="E757" s="120"/>
      <c r="F757" s="120"/>
      <c r="G757" s="120"/>
      <c r="H757" s="120"/>
      <c r="I757" s="120"/>
      <c r="J757" s="121" t="s">
        <v>65</v>
      </c>
      <c r="K757" s="121"/>
      <c r="L757" s="122">
        <f>SUM(L755:L756)</f>
        <v>2.2799999999999998</v>
      </c>
      <c r="M757" s="122">
        <f>SUM(M755:M756)</f>
        <v>0</v>
      </c>
      <c r="N757" s="122">
        <f>SUM(N755:N756)</f>
        <v>0</v>
      </c>
      <c r="O757" s="122">
        <f>TRUNC(SUM(L757:N757),2)</f>
        <v>2.2799999999999998</v>
      </c>
    </row>
    <row r="758" spans="1:15" ht="75" x14ac:dyDescent="0.25">
      <c r="A758" s="137" t="s">
        <v>66</v>
      </c>
      <c r="B758" s="138" t="s">
        <v>1</v>
      </c>
      <c r="C758" s="138" t="s">
        <v>32</v>
      </c>
      <c r="D758" s="138" t="s">
        <v>2</v>
      </c>
      <c r="E758" s="138" t="s">
        <v>62</v>
      </c>
      <c r="F758" s="138" t="s">
        <v>63</v>
      </c>
      <c r="G758" s="138" t="s">
        <v>67</v>
      </c>
      <c r="H758" s="138" t="s">
        <v>68</v>
      </c>
      <c r="I758" s="138"/>
      <c r="J758" s="138" t="s">
        <v>48</v>
      </c>
      <c r="K758" s="138"/>
      <c r="L758" s="138" t="s">
        <v>13</v>
      </c>
      <c r="M758" s="138" t="s">
        <v>39</v>
      </c>
      <c r="N758" s="138" t="s">
        <v>11</v>
      </c>
      <c r="O758" s="138" t="s">
        <v>6</v>
      </c>
    </row>
    <row r="759" spans="1:15" x14ac:dyDescent="0.25">
      <c r="A759" s="77" t="str">
        <f>IF($D759="","",VLOOKUP($D759,'CCU AUXILIARES'!A:O,5,0))</f>
        <v/>
      </c>
      <c r="B759" s="92"/>
      <c r="C759" s="113"/>
      <c r="D759" s="92"/>
      <c r="E759" s="92" t="str">
        <f>IF($D759="","",VLOOKUP($D759,'CCU AUXILIARES'!A:O,3,0))</f>
        <v/>
      </c>
      <c r="F759" s="92" t="str">
        <f>IF($D759="","",VLOOKUP($D759,'CCU AUXILIARES'!A:O,12,FALSE))</f>
        <v/>
      </c>
      <c r="G759" s="92" t="str">
        <f>IF($D759="","",VLOOKUP($D759,'CCU AUXILIARES'!A:O,13,FALSE))</f>
        <v/>
      </c>
      <c r="H759" s="92" t="str">
        <f>IF($D759="","",VLOOKUP($D759,'CCU AUXILIARES'!A:O,14,FALSE))</f>
        <v/>
      </c>
      <c r="I759" s="116"/>
      <c r="J759" s="116"/>
      <c r="K759" s="116"/>
      <c r="L759" s="69" t="str">
        <f>IF(D759="","",TRUNC(F759*J759,2))</f>
        <v/>
      </c>
      <c r="M759" s="69" t="str">
        <f>IF(D759="","",TRUNC(G759*J759,2))</f>
        <v/>
      </c>
      <c r="N759" s="69" t="str">
        <f>IF(D759="","",TRUNC(H759*J759,2))</f>
        <v/>
      </c>
      <c r="O759" s="69" t="str">
        <f>IF(D759="","",L759+M759+N759)</f>
        <v/>
      </c>
    </row>
    <row r="760" spans="1:15" x14ac:dyDescent="0.25">
      <c r="A760" s="77" t="str">
        <f>IF($D760="","",VLOOKUP($D760,'CCU AUXILIARES'!A:O,5,0))</f>
        <v/>
      </c>
      <c r="B760" s="92"/>
      <c r="C760" s="113"/>
      <c r="D760" s="92"/>
      <c r="E760" s="92" t="str">
        <f>IF($D760="","",VLOOKUP($D760,'CCU AUXILIARES'!A:O,3,0))</f>
        <v/>
      </c>
      <c r="F760" s="92" t="str">
        <f>IF($D760="","",VLOOKUP($D760,'CCU AUXILIARES'!A:O,12,FALSE))</f>
        <v/>
      </c>
      <c r="G760" s="92" t="str">
        <f>IF($D760="","",VLOOKUP($D760,'CCU AUXILIARES'!A:O,13,FALSE))</f>
        <v/>
      </c>
      <c r="H760" s="92" t="str">
        <f>IF($D760="","",VLOOKUP($D760,'CCU AUXILIARES'!A:O,14,FALSE))</f>
        <v/>
      </c>
      <c r="I760" s="116"/>
      <c r="J760" s="116"/>
      <c r="K760" s="116"/>
      <c r="L760" s="69" t="str">
        <f>IF(D760="","",TRUNC(F760*J760,2))</f>
        <v/>
      </c>
      <c r="M760" s="69" t="str">
        <f>IF(D760="","",TRUNC(G760*J760,2))</f>
        <v/>
      </c>
      <c r="N760" s="69" t="str">
        <f>IF(D760="","",TRUNC(H760*J760,2))</f>
        <v/>
      </c>
      <c r="O760" s="69" t="str">
        <f>IF(D760="","",L760+M760+N760)</f>
        <v/>
      </c>
    </row>
    <row r="761" spans="1:15" x14ac:dyDescent="0.25">
      <c r="A761" s="77" t="str">
        <f>IF($D761="","",VLOOKUP($D761,'CCU AUXILIARES'!A:O,5,0))</f>
        <v/>
      </c>
      <c r="B761" s="92"/>
      <c r="C761" s="113"/>
      <c r="D761" s="92"/>
      <c r="E761" s="92" t="str">
        <f>IF($D761="","",VLOOKUP($D761,'CCU AUXILIARES'!A:O,3,0))</f>
        <v/>
      </c>
      <c r="F761" s="92" t="str">
        <f>IF($D761="","",VLOOKUP($D761,'CCU AUXILIARES'!A:O,12,FALSE))</f>
        <v/>
      </c>
      <c r="G761" s="92" t="str">
        <f>IF($D761="","",VLOOKUP($D761,'CCU AUXILIARES'!A:O,13,FALSE))</f>
        <v/>
      </c>
      <c r="H761" s="92" t="str">
        <f>IF($D761="","",VLOOKUP($D761,'CCU AUXILIARES'!A:O,14,FALSE))</f>
        <v/>
      </c>
      <c r="I761" s="116"/>
      <c r="J761" s="116"/>
      <c r="K761" s="116"/>
      <c r="L761" s="69" t="str">
        <f>IF(D761="","",TRUNC(F761*J761,2))</f>
        <v/>
      </c>
      <c r="M761" s="69" t="str">
        <f>IF(D761="","",TRUNC(G761*J761,2))</f>
        <v/>
      </c>
      <c r="N761" s="69" t="str">
        <f>IF(D761="","",TRUNC(H761*J761,2))</f>
        <v/>
      </c>
      <c r="O761" s="69" t="str">
        <f>IF(D761="","",L761+M761+N761)</f>
        <v/>
      </c>
    </row>
    <row r="762" spans="1:15" x14ac:dyDescent="0.25">
      <c r="A762" s="77"/>
      <c r="B762" s="92"/>
      <c r="C762" s="113"/>
      <c r="D762" s="92"/>
      <c r="E762" s="92"/>
      <c r="F762" s="92"/>
      <c r="G762" s="92"/>
      <c r="H762" s="92"/>
      <c r="I762" s="116"/>
      <c r="J762" s="116"/>
      <c r="K762" s="116"/>
      <c r="L762" s="69"/>
      <c r="M762" s="69"/>
      <c r="N762" s="69"/>
      <c r="O762" s="69"/>
    </row>
    <row r="763" spans="1:15" x14ac:dyDescent="0.25">
      <c r="A763" s="119"/>
      <c r="B763" s="120"/>
      <c r="C763" s="120"/>
      <c r="D763" s="120"/>
      <c r="E763" s="120"/>
      <c r="F763" s="120"/>
      <c r="G763" s="120"/>
      <c r="H763" s="120"/>
      <c r="I763" s="120"/>
      <c r="J763" s="121" t="s">
        <v>70</v>
      </c>
      <c r="K763" s="121"/>
      <c r="L763" s="122">
        <f>SUM(L759:L762)</f>
        <v>0</v>
      </c>
      <c r="M763" s="122">
        <f>SUM(M759:M762)</f>
        <v>0</v>
      </c>
      <c r="N763" s="122">
        <f>SUM(N759:N762)</f>
        <v>0</v>
      </c>
      <c r="O763" s="122">
        <f>TRUNC(SUM(L763:N763),2)</f>
        <v>0</v>
      </c>
    </row>
    <row r="764" spans="1:15" ht="30" x14ac:dyDescent="0.25">
      <c r="A764" s="137" t="s">
        <v>71</v>
      </c>
      <c r="B764" s="138" t="s">
        <v>1</v>
      </c>
      <c r="C764" s="138" t="s">
        <v>32</v>
      </c>
      <c r="D764" s="138" t="s">
        <v>2</v>
      </c>
      <c r="E764" s="138" t="s">
        <v>62</v>
      </c>
      <c r="F764" s="138" t="s">
        <v>72</v>
      </c>
      <c r="G764" s="138" t="s">
        <v>73</v>
      </c>
      <c r="H764" s="138"/>
      <c r="I764" s="138" t="s">
        <v>74</v>
      </c>
      <c r="J764" s="138"/>
      <c r="K764" s="138"/>
      <c r="L764" s="138" t="s">
        <v>75</v>
      </c>
      <c r="M764" s="138" t="s">
        <v>56</v>
      </c>
      <c r="N764" s="138" t="s">
        <v>48</v>
      </c>
      <c r="O764" s="138" t="s">
        <v>6</v>
      </c>
    </row>
    <row r="765" spans="1:15" x14ac:dyDescent="0.25">
      <c r="A765" s="137"/>
      <c r="B765" s="138"/>
      <c r="C765" s="138"/>
      <c r="D765" s="138"/>
      <c r="E765" s="138"/>
      <c r="F765" s="138"/>
      <c r="G765" s="138" t="s">
        <v>76</v>
      </c>
      <c r="H765" s="138" t="s">
        <v>77</v>
      </c>
      <c r="I765" s="138" t="s">
        <v>76</v>
      </c>
      <c r="J765" s="138" t="s">
        <v>77</v>
      </c>
      <c r="K765" s="138"/>
      <c r="L765" s="138" t="s">
        <v>76</v>
      </c>
      <c r="M765" s="138"/>
      <c r="N765" s="138"/>
      <c r="O765" s="138"/>
    </row>
    <row r="766" spans="1:15" x14ac:dyDescent="0.25">
      <c r="A766" s="77"/>
      <c r="B766" s="92"/>
      <c r="C766" s="92"/>
      <c r="D766" s="92"/>
      <c r="E766" s="92"/>
      <c r="F766" s="107"/>
      <c r="G766" s="107"/>
      <c r="H766" s="69"/>
      <c r="I766" s="116"/>
      <c r="J766" s="69"/>
      <c r="K766" s="69"/>
      <c r="L766" s="116"/>
      <c r="M766" s="116"/>
      <c r="N766" s="69"/>
      <c r="O766" s="69"/>
    </row>
    <row r="767" spans="1:15" x14ac:dyDescent="0.25">
      <c r="A767" s="119"/>
      <c r="B767" s="120"/>
      <c r="C767" s="120"/>
      <c r="D767" s="120"/>
      <c r="E767" s="120"/>
      <c r="F767" s="120"/>
      <c r="G767" s="120"/>
      <c r="H767" s="120"/>
      <c r="I767" s="120"/>
      <c r="J767" s="121" t="s">
        <v>80</v>
      </c>
      <c r="K767" s="121"/>
      <c r="L767" s="122"/>
      <c r="M767" s="122"/>
      <c r="N767" s="122">
        <f>O767</f>
        <v>0</v>
      </c>
      <c r="O767" s="122">
        <f>SUM(O766:O766)</f>
        <v>0</v>
      </c>
    </row>
    <row r="768" spans="1:15" ht="45" x14ac:dyDescent="0.25">
      <c r="A768" s="139" t="str">
        <f>E769</f>
        <v>CURVA 90 GRAUS PARA ELETRODUTO, PVC, ROSCÁVEL, DN 32 MM (1"), PARA CIRCUITOS TERMINAIS, INSTALADA EM PAREDE - FORNECIMENTO E INSTALAÇÃO. AF_03/2023</v>
      </c>
      <c r="B768" s="140"/>
      <c r="C768" s="140"/>
      <c r="D768" s="140"/>
      <c r="E768" s="140"/>
      <c r="F768" s="140"/>
      <c r="G768" s="140"/>
      <c r="H768" s="140"/>
      <c r="I768" s="140"/>
      <c r="J768" s="148"/>
      <c r="K768" s="153"/>
      <c r="L768" s="27" t="s">
        <v>26</v>
      </c>
      <c r="M768" s="27" t="s">
        <v>27</v>
      </c>
      <c r="N768" s="27" t="s">
        <v>28</v>
      </c>
      <c r="O768" s="142" t="s">
        <v>29</v>
      </c>
    </row>
    <row r="769" spans="1:16" x14ac:dyDescent="0.25">
      <c r="A769" s="143" t="s">
        <v>25240</v>
      </c>
      <c r="B769" s="143" t="s">
        <v>30</v>
      </c>
      <c r="C769" s="143" t="s">
        <v>6632</v>
      </c>
      <c r="D769" s="143" t="s">
        <v>1356</v>
      </c>
      <c r="E769" s="146" t="s">
        <v>10043</v>
      </c>
      <c r="F769" s="144"/>
      <c r="G769" s="144"/>
      <c r="H769" s="144"/>
      <c r="I769" s="144"/>
      <c r="J769" s="144"/>
      <c r="K769" s="144"/>
      <c r="L769" s="145">
        <f>TRUNC(L784+L788+L794+L798,2)</f>
        <v>5.71</v>
      </c>
      <c r="M769" s="145">
        <f>TRUNC(M784+M788+M794+M798,2)</f>
        <v>20.43</v>
      </c>
      <c r="N769" s="145">
        <f>TRUNC(N784+N788+N794+N798,2)</f>
        <v>0</v>
      </c>
      <c r="O769" s="145">
        <f>TRUNC(O784+O788+O794+O798,2)</f>
        <v>26.14</v>
      </c>
      <c r="P769" s="1" t="s">
        <v>25335</v>
      </c>
    </row>
    <row r="770" spans="1:16" ht="45" x14ac:dyDescent="0.25">
      <c r="A770" s="137" t="s">
        <v>31</v>
      </c>
      <c r="B770" s="138" t="s">
        <v>1</v>
      </c>
      <c r="C770" s="138" t="s">
        <v>32</v>
      </c>
      <c r="D770" s="138" t="s">
        <v>2</v>
      </c>
      <c r="E770" s="138" t="s">
        <v>33</v>
      </c>
      <c r="F770" s="138" t="s">
        <v>34</v>
      </c>
      <c r="G770" s="138" t="s">
        <v>35</v>
      </c>
      <c r="H770" s="138" t="s">
        <v>36</v>
      </c>
      <c r="I770" s="138" t="s">
        <v>37</v>
      </c>
      <c r="J770" s="138" t="s">
        <v>38</v>
      </c>
      <c r="K770" s="138"/>
      <c r="L770" s="138" t="s">
        <v>13</v>
      </c>
      <c r="M770" s="138" t="s">
        <v>39</v>
      </c>
      <c r="N770" s="138" t="s">
        <v>11</v>
      </c>
      <c r="O770" s="138" t="s">
        <v>40</v>
      </c>
    </row>
    <row r="771" spans="1:16" x14ac:dyDescent="0.25">
      <c r="A771" s="77" t="str">
        <f>IF(D771="","",VLOOKUP(D771,#REF!,2,FALSE))</f>
        <v/>
      </c>
      <c r="B771" s="113"/>
      <c r="C771" s="113"/>
      <c r="D771" s="113"/>
      <c r="E771" s="116"/>
      <c r="F771" s="117"/>
      <c r="G771" s="116"/>
      <c r="H771" s="69" t="str">
        <f>IF(D771="","",VLOOKUP(D771,#REF!,14,FALSE))</f>
        <v/>
      </c>
      <c r="I771" s="69" t="str">
        <f>IF(D771="","",VLOOKUP(D771,#REF!,17,FALSE)-H771)</f>
        <v/>
      </c>
      <c r="J771" s="69" t="str">
        <f>IF(D771="","",VLOOKUP(D771,#REF!,18,FALSE))</f>
        <v/>
      </c>
      <c r="K771" s="69"/>
      <c r="L771" s="118" t="str">
        <f>IF(D771="","",TRUNC(E771*F771*H771,2))</f>
        <v/>
      </c>
      <c r="M771" s="118" t="str">
        <f>IF(D771="","",TRUNC(E771*F771*I771+E771*G771*J771,2))</f>
        <v/>
      </c>
      <c r="N771" s="118"/>
      <c r="O771" s="69" t="str">
        <f>IF(D771="","",L771+M771)</f>
        <v/>
      </c>
    </row>
    <row r="772" spans="1:16" x14ac:dyDescent="0.25">
      <c r="A772" s="77"/>
      <c r="B772" s="113"/>
      <c r="C772" s="113"/>
      <c r="D772" s="113"/>
      <c r="E772" s="116"/>
      <c r="F772" s="117"/>
      <c r="G772" s="116"/>
      <c r="H772" s="69"/>
      <c r="I772" s="69"/>
      <c r="J772" s="69"/>
      <c r="K772" s="69"/>
      <c r="L772" s="118"/>
      <c r="M772" s="118"/>
      <c r="N772" s="118"/>
      <c r="O772" s="69"/>
    </row>
    <row r="773" spans="1:16" x14ac:dyDescent="0.25">
      <c r="A773" s="119"/>
      <c r="B773" s="120"/>
      <c r="C773" s="120"/>
      <c r="D773" s="120"/>
      <c r="E773" s="120"/>
      <c r="F773" s="120"/>
      <c r="G773" s="120"/>
      <c r="H773" s="120"/>
      <c r="I773" s="120"/>
      <c r="J773" s="121" t="s">
        <v>43</v>
      </c>
      <c r="K773" s="121"/>
      <c r="L773" s="122">
        <f>SUM(L771:L772)</f>
        <v>0</v>
      </c>
      <c r="M773" s="122">
        <f>SUM(M771:M772)</f>
        <v>0</v>
      </c>
      <c r="N773" s="122">
        <f>SUM(N771:N772)</f>
        <v>0</v>
      </c>
      <c r="O773" s="122">
        <f>SUM(O771:O772)</f>
        <v>0</v>
      </c>
    </row>
    <row r="774" spans="1:16" ht="30" x14ac:dyDescent="0.25">
      <c r="A774" s="137" t="s">
        <v>44</v>
      </c>
      <c r="B774" s="138" t="s">
        <v>1</v>
      </c>
      <c r="C774" s="138" t="s">
        <v>32</v>
      </c>
      <c r="D774" s="138" t="s">
        <v>2</v>
      </c>
      <c r="E774" s="138" t="s">
        <v>45</v>
      </c>
      <c r="F774" s="138" t="s">
        <v>46</v>
      </c>
      <c r="G774" s="138" t="s">
        <v>47</v>
      </c>
      <c r="H774" s="138" t="s">
        <v>48</v>
      </c>
      <c r="I774" s="138"/>
      <c r="J774" s="138"/>
      <c r="K774" s="138"/>
      <c r="L774" s="138" t="s">
        <v>13</v>
      </c>
      <c r="M774" s="138" t="s">
        <v>39</v>
      </c>
      <c r="N774" s="138" t="s">
        <v>11</v>
      </c>
      <c r="O774" s="138" t="s">
        <v>40</v>
      </c>
    </row>
    <row r="775" spans="1:16" x14ac:dyDescent="0.25">
      <c r="A775" s="77" t="str">
        <f>IF(D775="","",VLOOKUP(D775,'CUSTOS DER - MÃO DE OBRA'!A:D,2,0))</f>
        <v>Eletricista</v>
      </c>
      <c r="B775" s="113" t="s">
        <v>41</v>
      </c>
      <c r="C775" s="113" t="s">
        <v>49</v>
      </c>
      <c r="D775" s="113">
        <v>210150</v>
      </c>
      <c r="E775" s="69">
        <f>VLOOKUP(D775,'CUSTOS DER - MÃO DE OBRA'!A:D,3,0)</f>
        <v>2.02</v>
      </c>
      <c r="F775" s="123"/>
      <c r="G775" s="124">
        <f>VLOOKUP(D775,'CUSTOS DER - MÃO DE OBRA'!A:D,4,0)</f>
        <v>35.97</v>
      </c>
      <c r="H775" s="124">
        <v>0.32800000000000001</v>
      </c>
      <c r="I775" s="116"/>
      <c r="J775" s="113"/>
      <c r="K775" s="113"/>
      <c r="L775" s="113"/>
      <c r="M775" s="125">
        <f>IF(D775="","",TRUNC(H775*G775,2))</f>
        <v>11.79</v>
      </c>
      <c r="N775" s="113"/>
      <c r="O775" s="69">
        <f>IF(D775="","",L775+M775)</f>
        <v>11.79</v>
      </c>
    </row>
    <row r="776" spans="1:16" x14ac:dyDescent="0.25">
      <c r="A776" s="77" t="str">
        <f>IF(D776="","",VLOOKUP(D776,'CUSTOS DER - MÃO DE OBRA'!A:D,2,0))</f>
        <v>Servente</v>
      </c>
      <c r="B776" s="113" t="s">
        <v>41</v>
      </c>
      <c r="C776" s="113" t="s">
        <v>6652</v>
      </c>
      <c r="D776" s="113">
        <v>200130</v>
      </c>
      <c r="E776" s="69">
        <f>VLOOKUP(D776,'CUSTOS DER - MÃO DE OBRA'!A:D,3,0)</f>
        <v>1.48</v>
      </c>
      <c r="F776" s="123"/>
      <c r="G776" s="124">
        <f>VLOOKUP(D776,'CUSTOS DER - MÃO DE OBRA'!A:D,4,0)</f>
        <v>26.35</v>
      </c>
      <c r="H776" s="124">
        <v>0.32800000000000001</v>
      </c>
      <c r="I776" s="69"/>
      <c r="J776" s="69"/>
      <c r="K776" s="69"/>
      <c r="L776" s="113"/>
      <c r="M776" s="125">
        <f>IF(D776="","",TRUNC(H776*G776,2))</f>
        <v>8.64</v>
      </c>
      <c r="N776" s="113"/>
      <c r="O776" s="69">
        <f>IF(D776="","",L776+M776)</f>
        <v>8.64</v>
      </c>
    </row>
    <row r="777" spans="1:16" x14ac:dyDescent="0.25">
      <c r="A777" s="127"/>
      <c r="B777" s="128"/>
      <c r="C777" s="128"/>
      <c r="D777" s="128"/>
      <c r="E777" s="128"/>
      <c r="F777" s="128"/>
      <c r="G777" s="128"/>
      <c r="H777" s="128"/>
      <c r="I777" s="128"/>
      <c r="J777" s="121" t="s">
        <v>50</v>
      </c>
      <c r="K777" s="121"/>
      <c r="L777" s="122">
        <f>SUM(L775:L776)</f>
        <v>0</v>
      </c>
      <c r="M777" s="122">
        <f>SUM(M775:M776)</f>
        <v>20.43</v>
      </c>
      <c r="N777" s="122">
        <f>SUM(N775:N776)</f>
        <v>0</v>
      </c>
      <c r="O777" s="122">
        <f>SUM(O775:O776)</f>
        <v>20.43</v>
      </c>
    </row>
    <row r="778" spans="1:16" x14ac:dyDescent="0.25">
      <c r="A778" s="137" t="s">
        <v>51</v>
      </c>
      <c r="B778" s="138" t="s">
        <v>1</v>
      </c>
      <c r="C778" s="138" t="s">
        <v>32</v>
      </c>
      <c r="D778" s="138" t="s">
        <v>2</v>
      </c>
      <c r="E778" s="138" t="s">
        <v>52</v>
      </c>
      <c r="F778" s="138" t="s">
        <v>53</v>
      </c>
      <c r="G778" s="138" t="s">
        <v>54</v>
      </c>
      <c r="H778" s="138" t="s">
        <v>55</v>
      </c>
      <c r="I778" s="138"/>
      <c r="J778" s="138"/>
      <c r="K778" s="138"/>
      <c r="L778" s="138"/>
      <c r="M778" s="138"/>
      <c r="N778" s="138"/>
      <c r="O778" s="138" t="s">
        <v>56</v>
      </c>
    </row>
    <row r="779" spans="1:16" x14ac:dyDescent="0.25">
      <c r="A779" s="77"/>
      <c r="B779" s="113"/>
      <c r="C779" s="113"/>
      <c r="D779" s="113"/>
      <c r="E779" s="123"/>
      <c r="F779" s="117"/>
      <c r="G779" s="116"/>
      <c r="H779" s="69"/>
      <c r="I779" s="69"/>
      <c r="J779" s="69"/>
      <c r="K779" s="69"/>
      <c r="L779" s="113"/>
      <c r="M779" s="118">
        <f>TRUNC(E779*O777,2)</f>
        <v>0</v>
      </c>
      <c r="N779" s="113"/>
      <c r="O779" s="69">
        <f>L779+M779</f>
        <v>0</v>
      </c>
    </row>
    <row r="780" spans="1:16" x14ac:dyDescent="0.25">
      <c r="A780" s="77"/>
      <c r="B780" s="113"/>
      <c r="C780" s="113"/>
      <c r="D780" s="113"/>
      <c r="E780" s="116"/>
      <c r="F780" s="117"/>
      <c r="G780" s="116"/>
      <c r="H780" s="69"/>
      <c r="I780" s="69"/>
      <c r="J780" s="69"/>
      <c r="K780" s="69"/>
      <c r="L780" s="113"/>
      <c r="M780" s="113"/>
      <c r="N780" s="113"/>
      <c r="O780" s="69">
        <f>L780+M780</f>
        <v>0</v>
      </c>
    </row>
    <row r="781" spans="1:16" x14ac:dyDescent="0.25">
      <c r="A781" s="127"/>
      <c r="B781" s="128"/>
      <c r="C781" s="128"/>
      <c r="D781" s="128"/>
      <c r="E781" s="128"/>
      <c r="F781" s="128"/>
      <c r="G781" s="128"/>
      <c r="H781" s="128"/>
      <c r="I781" s="128"/>
      <c r="J781" s="121" t="s">
        <v>57</v>
      </c>
      <c r="K781" s="121"/>
      <c r="L781" s="122">
        <f>SUM(L779:L780)</f>
        <v>0</v>
      </c>
      <c r="M781" s="122">
        <f>SUM(M779:M780)</f>
        <v>0</v>
      </c>
      <c r="N781" s="122">
        <f>SUM(N779:N780)</f>
        <v>0</v>
      </c>
      <c r="O781" s="122">
        <f>SUM(O779:O780)</f>
        <v>0</v>
      </c>
    </row>
    <row r="782" spans="1:16" ht="30" x14ac:dyDescent="0.25">
      <c r="A782" s="127" t="s">
        <v>58</v>
      </c>
      <c r="B782" s="129"/>
      <c r="C782" s="129"/>
      <c r="D782" s="129"/>
      <c r="E782" s="129"/>
      <c r="F782" s="129"/>
      <c r="G782" s="129"/>
      <c r="H782" s="129"/>
      <c r="I782" s="129"/>
      <c r="J782" s="129"/>
      <c r="K782" s="129"/>
      <c r="L782" s="122">
        <f>L773+L777+L781</f>
        <v>0</v>
      </c>
      <c r="M782" s="122">
        <f>M773+M777+M781</f>
        <v>20.43</v>
      </c>
      <c r="N782" s="122">
        <f>N773+N777+N781</f>
        <v>0</v>
      </c>
      <c r="O782" s="122">
        <f>O773+O777+O781</f>
        <v>20.43</v>
      </c>
    </row>
    <row r="783" spans="1:16" x14ac:dyDescent="0.25">
      <c r="A783" s="127" t="s">
        <v>59</v>
      </c>
      <c r="B783" s="129"/>
      <c r="C783" s="129"/>
      <c r="D783" s="129"/>
      <c r="E783" s="129"/>
      <c r="F783" s="129"/>
      <c r="G783" s="129"/>
      <c r="H783" s="129"/>
      <c r="I783" s="129"/>
      <c r="J783" s="129"/>
      <c r="K783" s="129"/>
      <c r="L783" s="129"/>
      <c r="M783" s="129"/>
      <c r="N783" s="129"/>
      <c r="O783" s="130">
        <v>1</v>
      </c>
    </row>
    <row r="784" spans="1:16" ht="30" x14ac:dyDescent="0.25">
      <c r="A784" s="127" t="s">
        <v>60</v>
      </c>
      <c r="B784" s="120"/>
      <c r="C784" s="120"/>
      <c r="D784" s="120"/>
      <c r="E784" s="120"/>
      <c r="F784" s="120"/>
      <c r="G784" s="120"/>
      <c r="H784" s="120"/>
      <c r="I784" s="120"/>
      <c r="J784" s="120"/>
      <c r="K784" s="120"/>
      <c r="L784" s="122">
        <f>L782/O783</f>
        <v>0</v>
      </c>
      <c r="M784" s="122">
        <f>M782/O783</f>
        <v>20.43</v>
      </c>
      <c r="N784" s="122">
        <f>N782/O783</f>
        <v>0</v>
      </c>
      <c r="O784" s="122">
        <f>TRUNC(SUM(L784:N784),2)</f>
        <v>20.43</v>
      </c>
    </row>
    <row r="785" spans="1:16" ht="45" x14ac:dyDescent="0.25">
      <c r="A785" s="137" t="s">
        <v>61</v>
      </c>
      <c r="B785" s="138" t="s">
        <v>1</v>
      </c>
      <c r="C785" s="138" t="s">
        <v>32</v>
      </c>
      <c r="D785" s="138" t="s">
        <v>2</v>
      </c>
      <c r="E785" s="138" t="s">
        <v>62</v>
      </c>
      <c r="F785" s="138" t="s">
        <v>63</v>
      </c>
      <c r="G785" s="138"/>
      <c r="H785" s="138"/>
      <c r="I785" s="138"/>
      <c r="J785" s="138" t="s">
        <v>48</v>
      </c>
      <c r="K785" s="138"/>
      <c r="L785" s="138" t="s">
        <v>13</v>
      </c>
      <c r="M785" s="138" t="s">
        <v>39</v>
      </c>
      <c r="N785" s="138" t="s">
        <v>11</v>
      </c>
      <c r="O785" s="138" t="s">
        <v>6</v>
      </c>
    </row>
    <row r="786" spans="1:16" ht="45" x14ac:dyDescent="0.25">
      <c r="A786" s="77" t="str">
        <f>VLOOKUP(D786,'CUSTOS SINAPI - MATERIAIS'!A:D,2,0)</f>
        <v xml:space="preserve">CURVA 90 GRAUS, LONGA, DE PVC RIGIDO ROSCAVEL, DE 1", PARA ELETRODUTO                                                                                                                                                                                                                                                                                                                                                                                                                                     </v>
      </c>
      <c r="B786" s="113" t="s">
        <v>1356</v>
      </c>
      <c r="C786" s="113" t="s">
        <v>64</v>
      </c>
      <c r="D786" s="113">
        <v>1884</v>
      </c>
      <c r="E786" s="131" t="str">
        <f>VLOOKUP(D786,'CUSTOS SINAPI - MATERIAIS'!A:D,3,0)</f>
        <v xml:space="preserve">UN    </v>
      </c>
      <c r="F786" s="107" t="str">
        <f>VLOOKUP(D786,'CUSTOS SINAPI - MATERIAIS'!A:D,4,0)</f>
        <v>5,71</v>
      </c>
      <c r="G786" s="107"/>
      <c r="H786" s="93"/>
      <c r="I786" s="93"/>
      <c r="J786" s="116">
        <v>1</v>
      </c>
      <c r="K786" s="116"/>
      <c r="L786" s="69">
        <f>IF(D786="","",TRUNC(F786*J786,2))</f>
        <v>5.71</v>
      </c>
      <c r="M786" s="116"/>
      <c r="N786" s="116"/>
      <c r="O786" s="69">
        <f>IF(D786="","",TRUNC(L786+M786+N786,2))</f>
        <v>5.71</v>
      </c>
    </row>
    <row r="787" spans="1:16" x14ac:dyDescent="0.25">
      <c r="A787" s="77"/>
      <c r="B787" s="113"/>
      <c r="C787" s="113"/>
      <c r="D787" s="113"/>
      <c r="E787" s="131"/>
      <c r="F787" s="107"/>
      <c r="G787" s="107"/>
      <c r="H787" s="93"/>
      <c r="I787" s="93"/>
      <c r="J787" s="116"/>
      <c r="K787" s="116"/>
      <c r="L787" s="69"/>
      <c r="M787" s="116"/>
      <c r="N787" s="116"/>
      <c r="O787" s="69"/>
    </row>
    <row r="788" spans="1:16" x14ac:dyDescent="0.25">
      <c r="A788" s="119"/>
      <c r="B788" s="120"/>
      <c r="C788" s="120"/>
      <c r="D788" s="120"/>
      <c r="E788" s="120"/>
      <c r="F788" s="120"/>
      <c r="G788" s="120"/>
      <c r="H788" s="120"/>
      <c r="I788" s="120"/>
      <c r="J788" s="121" t="s">
        <v>65</v>
      </c>
      <c r="K788" s="121"/>
      <c r="L788" s="122">
        <f>SUM(L786:L787)</f>
        <v>5.71</v>
      </c>
      <c r="M788" s="122">
        <f>SUM(M786:M787)</f>
        <v>0</v>
      </c>
      <c r="N788" s="122">
        <f>SUM(N786:N787)</f>
        <v>0</v>
      </c>
      <c r="O788" s="122">
        <f>TRUNC(SUM(L788:N788),2)</f>
        <v>5.71</v>
      </c>
    </row>
    <row r="789" spans="1:16" ht="75" x14ac:dyDescent="0.25">
      <c r="A789" s="137" t="s">
        <v>66</v>
      </c>
      <c r="B789" s="138" t="s">
        <v>1</v>
      </c>
      <c r="C789" s="138" t="s">
        <v>32</v>
      </c>
      <c r="D789" s="138" t="s">
        <v>2</v>
      </c>
      <c r="E789" s="138" t="s">
        <v>62</v>
      </c>
      <c r="F789" s="138" t="s">
        <v>63</v>
      </c>
      <c r="G789" s="138" t="s">
        <v>67</v>
      </c>
      <c r="H789" s="138" t="s">
        <v>68</v>
      </c>
      <c r="I789" s="138"/>
      <c r="J789" s="138" t="s">
        <v>48</v>
      </c>
      <c r="K789" s="138"/>
      <c r="L789" s="138" t="s">
        <v>13</v>
      </c>
      <c r="M789" s="138" t="s">
        <v>39</v>
      </c>
      <c r="N789" s="138" t="s">
        <v>11</v>
      </c>
      <c r="O789" s="138" t="s">
        <v>6</v>
      </c>
    </row>
    <row r="790" spans="1:16" x14ac:dyDescent="0.25">
      <c r="A790" s="77" t="str">
        <f>IF($D790="","",VLOOKUP($D790,'CCU AUXILIARES'!A:O,5,0))</f>
        <v/>
      </c>
      <c r="B790" s="92"/>
      <c r="C790" s="113"/>
      <c r="D790" s="92"/>
      <c r="E790" s="92" t="str">
        <f>IF($D790="","",VLOOKUP($D790,'CCU AUXILIARES'!A:O,3,0))</f>
        <v/>
      </c>
      <c r="F790" s="92" t="str">
        <f>IF($D790="","",VLOOKUP($D790,'CCU AUXILIARES'!A:O,12,FALSE))</f>
        <v/>
      </c>
      <c r="G790" s="92" t="str">
        <f>IF($D790="","",VLOOKUP($D790,'CCU AUXILIARES'!A:O,13,FALSE))</f>
        <v/>
      </c>
      <c r="H790" s="92" t="str">
        <f>IF($D790="","",VLOOKUP($D790,'CCU AUXILIARES'!A:O,14,FALSE))</f>
        <v/>
      </c>
      <c r="I790" s="116"/>
      <c r="J790" s="116"/>
      <c r="K790" s="116"/>
      <c r="L790" s="69" t="str">
        <f>IF(D790="","",TRUNC(F790*J790,2))</f>
        <v/>
      </c>
      <c r="M790" s="69" t="str">
        <f>IF(D790="","",TRUNC(G790*J790,2))</f>
        <v/>
      </c>
      <c r="N790" s="69" t="str">
        <f>IF(D790="","",TRUNC(H790*J790,2))</f>
        <v/>
      </c>
      <c r="O790" s="69" t="str">
        <f>IF(D790="","",L790+M790+N790)</f>
        <v/>
      </c>
    </row>
    <row r="791" spans="1:16" x14ac:dyDescent="0.25">
      <c r="A791" s="77" t="str">
        <f>IF($D791="","",VLOOKUP($D791,'CCU AUXILIARES'!A:O,5,0))</f>
        <v/>
      </c>
      <c r="B791" s="92"/>
      <c r="C791" s="113"/>
      <c r="D791" s="92"/>
      <c r="E791" s="92" t="str">
        <f>IF($D791="","",VLOOKUP($D791,'CCU AUXILIARES'!A:O,3,0))</f>
        <v/>
      </c>
      <c r="F791" s="92" t="str">
        <f>IF($D791="","",VLOOKUP($D791,'CCU AUXILIARES'!A:O,12,FALSE))</f>
        <v/>
      </c>
      <c r="G791" s="92" t="str">
        <f>IF($D791="","",VLOOKUP($D791,'CCU AUXILIARES'!A:O,13,FALSE))</f>
        <v/>
      </c>
      <c r="H791" s="92" t="str">
        <f>IF($D791="","",VLOOKUP($D791,'CCU AUXILIARES'!A:O,14,FALSE))</f>
        <v/>
      </c>
      <c r="I791" s="116"/>
      <c r="J791" s="116"/>
      <c r="K791" s="116"/>
      <c r="L791" s="69" t="str">
        <f>IF(D791="","",TRUNC(F791*J791,2))</f>
        <v/>
      </c>
      <c r="M791" s="69" t="str">
        <f>IF(D791="","",TRUNC(G791*J791,2))</f>
        <v/>
      </c>
      <c r="N791" s="69" t="str">
        <f>IF(D791="","",TRUNC(H791*J791,2))</f>
        <v/>
      </c>
      <c r="O791" s="69" t="str">
        <f>IF(D791="","",L791+M791+N791)</f>
        <v/>
      </c>
    </row>
    <row r="792" spans="1:16" x14ac:dyDescent="0.25">
      <c r="A792" s="77" t="str">
        <f>IF($D792="","",VLOOKUP($D792,'CCU AUXILIARES'!A:O,5,0))</f>
        <v/>
      </c>
      <c r="B792" s="92"/>
      <c r="C792" s="113"/>
      <c r="D792" s="92"/>
      <c r="E792" s="92" t="str">
        <f>IF($D792="","",VLOOKUP($D792,'CCU AUXILIARES'!A:O,3,0))</f>
        <v/>
      </c>
      <c r="F792" s="92" t="str">
        <f>IF($D792="","",VLOOKUP($D792,'CCU AUXILIARES'!A:O,12,FALSE))</f>
        <v/>
      </c>
      <c r="G792" s="92" t="str">
        <f>IF($D792="","",VLOOKUP($D792,'CCU AUXILIARES'!A:O,13,FALSE))</f>
        <v/>
      </c>
      <c r="H792" s="92" t="str">
        <f>IF($D792="","",VLOOKUP($D792,'CCU AUXILIARES'!A:O,14,FALSE))</f>
        <v/>
      </c>
      <c r="I792" s="116"/>
      <c r="J792" s="116"/>
      <c r="K792" s="116"/>
      <c r="L792" s="69" t="str">
        <f>IF(D792="","",TRUNC(F792*J792,2))</f>
        <v/>
      </c>
      <c r="M792" s="69" t="str">
        <f>IF(D792="","",TRUNC(G792*J792,2))</f>
        <v/>
      </c>
      <c r="N792" s="69" t="str">
        <f>IF(D792="","",TRUNC(H792*J792,2))</f>
        <v/>
      </c>
      <c r="O792" s="69" t="str">
        <f>IF(D792="","",L792+M792+N792)</f>
        <v/>
      </c>
    </row>
    <row r="793" spans="1:16" x14ac:dyDescent="0.25">
      <c r="A793" s="77"/>
      <c r="B793" s="92"/>
      <c r="C793" s="113"/>
      <c r="D793" s="92"/>
      <c r="E793" s="92"/>
      <c r="F793" s="92"/>
      <c r="G793" s="92"/>
      <c r="H793" s="92"/>
      <c r="I793" s="116"/>
      <c r="J793" s="116"/>
      <c r="K793" s="116"/>
      <c r="L793" s="69"/>
      <c r="M793" s="69"/>
      <c r="N793" s="69"/>
      <c r="O793" s="69"/>
    </row>
    <row r="794" spans="1:16" x14ac:dyDescent="0.25">
      <c r="A794" s="119"/>
      <c r="B794" s="120"/>
      <c r="C794" s="120"/>
      <c r="D794" s="120"/>
      <c r="E794" s="120"/>
      <c r="F794" s="120"/>
      <c r="G794" s="120"/>
      <c r="H794" s="120"/>
      <c r="I794" s="120"/>
      <c r="J794" s="121" t="s">
        <v>70</v>
      </c>
      <c r="K794" s="121"/>
      <c r="L794" s="122">
        <f>SUM(L790:L793)</f>
        <v>0</v>
      </c>
      <c r="M794" s="122">
        <f>SUM(M790:M793)</f>
        <v>0</v>
      </c>
      <c r="N794" s="122">
        <f>SUM(N790:N793)</f>
        <v>0</v>
      </c>
      <c r="O794" s="122">
        <f>TRUNC(SUM(L794:N794),2)</f>
        <v>0</v>
      </c>
    </row>
    <row r="795" spans="1:16" ht="30" x14ac:dyDescent="0.25">
      <c r="A795" s="137" t="s">
        <v>71</v>
      </c>
      <c r="B795" s="138" t="s">
        <v>1</v>
      </c>
      <c r="C795" s="138" t="s">
        <v>32</v>
      </c>
      <c r="D795" s="138" t="s">
        <v>2</v>
      </c>
      <c r="E795" s="138" t="s">
        <v>62</v>
      </c>
      <c r="F795" s="138" t="s">
        <v>72</v>
      </c>
      <c r="G795" s="138" t="s">
        <v>73</v>
      </c>
      <c r="H795" s="138"/>
      <c r="I795" s="138" t="s">
        <v>74</v>
      </c>
      <c r="J795" s="138"/>
      <c r="K795" s="138"/>
      <c r="L795" s="138" t="s">
        <v>75</v>
      </c>
      <c r="M795" s="138" t="s">
        <v>56</v>
      </c>
      <c r="N795" s="138" t="s">
        <v>48</v>
      </c>
      <c r="O795" s="138" t="s">
        <v>6</v>
      </c>
    </row>
    <row r="796" spans="1:16" x14ac:dyDescent="0.25">
      <c r="A796" s="137"/>
      <c r="B796" s="138"/>
      <c r="C796" s="138"/>
      <c r="D796" s="138"/>
      <c r="E796" s="138"/>
      <c r="F796" s="138"/>
      <c r="G796" s="138" t="s">
        <v>76</v>
      </c>
      <c r="H796" s="138" t="s">
        <v>77</v>
      </c>
      <c r="I796" s="138" t="s">
        <v>76</v>
      </c>
      <c r="J796" s="138" t="s">
        <v>77</v>
      </c>
      <c r="K796" s="138"/>
      <c r="L796" s="138" t="s">
        <v>76</v>
      </c>
      <c r="M796" s="138"/>
      <c r="N796" s="138"/>
      <c r="O796" s="138"/>
    </row>
    <row r="797" spans="1:16" x14ac:dyDescent="0.25">
      <c r="A797" s="77"/>
      <c r="B797" s="92"/>
      <c r="C797" s="92"/>
      <c r="D797" s="92"/>
      <c r="E797" s="92"/>
      <c r="F797" s="107"/>
      <c r="G797" s="107"/>
      <c r="H797" s="69"/>
      <c r="I797" s="116"/>
      <c r="J797" s="69"/>
      <c r="K797" s="69"/>
      <c r="L797" s="116"/>
      <c r="M797" s="116"/>
      <c r="N797" s="69"/>
      <c r="O797" s="69"/>
    </row>
    <row r="798" spans="1:16" x14ac:dyDescent="0.25">
      <c r="A798" s="119"/>
      <c r="B798" s="120"/>
      <c r="C798" s="120"/>
      <c r="D798" s="120"/>
      <c r="E798" s="120"/>
      <c r="F798" s="120"/>
      <c r="G798" s="120"/>
      <c r="H798" s="120"/>
      <c r="I798" s="120"/>
      <c r="J798" s="121" t="s">
        <v>80</v>
      </c>
      <c r="K798" s="121"/>
      <c r="L798" s="122"/>
      <c r="M798" s="122"/>
      <c r="N798" s="122">
        <f>O798</f>
        <v>0</v>
      </c>
      <c r="O798" s="122">
        <f>SUM(O797:O797)</f>
        <v>0</v>
      </c>
    </row>
    <row r="799" spans="1:16" ht="45" x14ac:dyDescent="0.25">
      <c r="A799" s="139" t="str">
        <f>E800</f>
        <v>CURVA 180 GRAUS PARA ELETRODUTO, PVC, ROSCÁVEL, DN 32 MM (1"), PARA CIRCUITOS TERMINAIS, INSTALADA EM PAREDE - FORNECIMENTO E INSTALAÇÃO. AF_03/2023</v>
      </c>
      <c r="B799" s="140"/>
      <c r="C799" s="140"/>
      <c r="D799" s="140"/>
      <c r="E799" s="140"/>
      <c r="F799" s="140"/>
      <c r="G799" s="140"/>
      <c r="H799" s="140"/>
      <c r="I799" s="140"/>
      <c r="J799" s="148"/>
      <c r="K799" s="153"/>
      <c r="L799" s="27" t="s">
        <v>26</v>
      </c>
      <c r="M799" s="27" t="s">
        <v>27</v>
      </c>
      <c r="N799" s="27" t="s">
        <v>28</v>
      </c>
      <c r="O799" s="142" t="s">
        <v>29</v>
      </c>
    </row>
    <row r="800" spans="1:16" x14ac:dyDescent="0.25">
      <c r="A800" s="143" t="s">
        <v>25241</v>
      </c>
      <c r="B800" s="143" t="s">
        <v>30</v>
      </c>
      <c r="C800" s="143" t="s">
        <v>6632</v>
      </c>
      <c r="D800" s="143" t="s">
        <v>1356</v>
      </c>
      <c r="E800" s="146" t="s">
        <v>10044</v>
      </c>
      <c r="F800" s="144"/>
      <c r="G800" s="144"/>
      <c r="H800" s="144"/>
      <c r="I800" s="144"/>
      <c r="J800" s="144"/>
      <c r="K800" s="144"/>
      <c r="L800" s="145">
        <f>TRUNC(L815+L819+L825+L829,2)</f>
        <v>8.4499999999999993</v>
      </c>
      <c r="M800" s="145">
        <f>TRUNC(M815+M819+M825+M829,2)</f>
        <v>20.43</v>
      </c>
      <c r="N800" s="145">
        <f>TRUNC(N815+N819+N825+N829,2)</f>
        <v>0</v>
      </c>
      <c r="O800" s="145">
        <f>TRUNC(O815+O819+O825+O829,2)</f>
        <v>28.88</v>
      </c>
      <c r="P800" s="1" t="s">
        <v>25336</v>
      </c>
    </row>
    <row r="801" spans="1:15" ht="45" x14ac:dyDescent="0.25">
      <c r="A801" s="137" t="s">
        <v>31</v>
      </c>
      <c r="B801" s="138" t="s">
        <v>1</v>
      </c>
      <c r="C801" s="138" t="s">
        <v>32</v>
      </c>
      <c r="D801" s="138" t="s">
        <v>2</v>
      </c>
      <c r="E801" s="138" t="s">
        <v>33</v>
      </c>
      <c r="F801" s="138" t="s">
        <v>34</v>
      </c>
      <c r="G801" s="138" t="s">
        <v>35</v>
      </c>
      <c r="H801" s="138" t="s">
        <v>36</v>
      </c>
      <c r="I801" s="138" t="s">
        <v>37</v>
      </c>
      <c r="J801" s="138" t="s">
        <v>38</v>
      </c>
      <c r="K801" s="138"/>
      <c r="L801" s="138" t="s">
        <v>13</v>
      </c>
      <c r="M801" s="138" t="s">
        <v>39</v>
      </c>
      <c r="N801" s="138" t="s">
        <v>11</v>
      </c>
      <c r="O801" s="138" t="s">
        <v>40</v>
      </c>
    </row>
    <row r="802" spans="1:15" x14ac:dyDescent="0.25">
      <c r="A802" s="77" t="str">
        <f>IF(D802="","",VLOOKUP(D802,#REF!,2,FALSE))</f>
        <v/>
      </c>
      <c r="B802" s="113"/>
      <c r="C802" s="113"/>
      <c r="D802" s="113"/>
      <c r="E802" s="116"/>
      <c r="F802" s="117"/>
      <c r="G802" s="116"/>
      <c r="H802" s="69" t="str">
        <f>IF(D802="","",VLOOKUP(D802,#REF!,14,FALSE))</f>
        <v/>
      </c>
      <c r="I802" s="69" t="str">
        <f>IF(D802="","",VLOOKUP(D802,#REF!,17,FALSE)-H802)</f>
        <v/>
      </c>
      <c r="J802" s="69" t="str">
        <f>IF(D802="","",VLOOKUP(D802,#REF!,18,FALSE))</f>
        <v/>
      </c>
      <c r="K802" s="69"/>
      <c r="L802" s="118" t="str">
        <f>IF(D802="","",TRUNC(E802*F802*H802,2))</f>
        <v/>
      </c>
      <c r="M802" s="118" t="str">
        <f>IF(D802="","",TRUNC(E802*F802*I802+E802*G802*J802,2))</f>
        <v/>
      </c>
      <c r="N802" s="118"/>
      <c r="O802" s="69" t="str">
        <f>IF(D802="","",L802+M802)</f>
        <v/>
      </c>
    </row>
    <row r="803" spans="1:15" x14ac:dyDescent="0.25">
      <c r="A803" s="77"/>
      <c r="B803" s="113"/>
      <c r="C803" s="113"/>
      <c r="D803" s="113"/>
      <c r="E803" s="116"/>
      <c r="F803" s="117"/>
      <c r="G803" s="116"/>
      <c r="H803" s="69"/>
      <c r="I803" s="69"/>
      <c r="J803" s="69"/>
      <c r="K803" s="69"/>
      <c r="L803" s="118"/>
      <c r="M803" s="118"/>
      <c r="N803" s="118"/>
      <c r="O803" s="69"/>
    </row>
    <row r="804" spans="1:15" x14ac:dyDescent="0.25">
      <c r="A804" s="119"/>
      <c r="B804" s="120"/>
      <c r="C804" s="120"/>
      <c r="D804" s="120"/>
      <c r="E804" s="120"/>
      <c r="F804" s="120"/>
      <c r="G804" s="120"/>
      <c r="H804" s="120"/>
      <c r="I804" s="120"/>
      <c r="J804" s="121" t="s">
        <v>43</v>
      </c>
      <c r="K804" s="121"/>
      <c r="L804" s="122">
        <f>SUM(L802:L803)</f>
        <v>0</v>
      </c>
      <c r="M804" s="122">
        <f>SUM(M802:M803)</f>
        <v>0</v>
      </c>
      <c r="N804" s="122">
        <f>SUM(N802:N803)</f>
        <v>0</v>
      </c>
      <c r="O804" s="122">
        <f>SUM(O802:O803)</f>
        <v>0</v>
      </c>
    </row>
    <row r="805" spans="1:15" ht="30" x14ac:dyDescent="0.25">
      <c r="A805" s="137" t="s">
        <v>44</v>
      </c>
      <c r="B805" s="138" t="s">
        <v>1</v>
      </c>
      <c r="C805" s="138" t="s">
        <v>32</v>
      </c>
      <c r="D805" s="138" t="s">
        <v>2</v>
      </c>
      <c r="E805" s="138" t="s">
        <v>45</v>
      </c>
      <c r="F805" s="138" t="s">
        <v>46</v>
      </c>
      <c r="G805" s="138" t="s">
        <v>47</v>
      </c>
      <c r="H805" s="138" t="s">
        <v>48</v>
      </c>
      <c r="I805" s="138"/>
      <c r="J805" s="138"/>
      <c r="K805" s="138"/>
      <c r="L805" s="138" t="s">
        <v>13</v>
      </c>
      <c r="M805" s="138" t="s">
        <v>39</v>
      </c>
      <c r="N805" s="138" t="s">
        <v>11</v>
      </c>
      <c r="O805" s="138" t="s">
        <v>40</v>
      </c>
    </row>
    <row r="806" spans="1:15" x14ac:dyDescent="0.25">
      <c r="A806" s="77" t="str">
        <f>IF(D806="","",VLOOKUP(D806,'CUSTOS DER - MÃO DE OBRA'!A:D,2,0))</f>
        <v>Eletricista</v>
      </c>
      <c r="B806" s="113" t="s">
        <v>41</v>
      </c>
      <c r="C806" s="113" t="s">
        <v>49</v>
      </c>
      <c r="D806" s="113">
        <v>210150</v>
      </c>
      <c r="E806" s="69">
        <f>VLOOKUP(D806,'CUSTOS DER - MÃO DE OBRA'!A:D,3,0)</f>
        <v>2.02</v>
      </c>
      <c r="F806" s="123"/>
      <c r="G806" s="124">
        <f>VLOOKUP(D806,'CUSTOS DER - MÃO DE OBRA'!A:D,4,0)</f>
        <v>35.97</v>
      </c>
      <c r="H806" s="290">
        <v>0.32800000000000001</v>
      </c>
      <c r="I806" s="116"/>
      <c r="J806" s="113"/>
      <c r="K806" s="113"/>
      <c r="L806" s="113"/>
      <c r="M806" s="125">
        <f>IF(D806="","",TRUNC(H806*G806,2))</f>
        <v>11.79</v>
      </c>
      <c r="N806" s="113"/>
      <c r="O806" s="69">
        <f>IF(D806="","",L806+M806)</f>
        <v>11.79</v>
      </c>
    </row>
    <row r="807" spans="1:15" x14ac:dyDescent="0.25">
      <c r="A807" s="77" t="str">
        <f>IF(D807="","",VLOOKUP(D807,'CUSTOS DER - MÃO DE OBRA'!A:D,2,0))</f>
        <v>Servente</v>
      </c>
      <c r="B807" s="113" t="s">
        <v>41</v>
      </c>
      <c r="C807" s="113" t="s">
        <v>6652</v>
      </c>
      <c r="D807" s="113">
        <v>200130</v>
      </c>
      <c r="E807" s="69">
        <f>VLOOKUP(D807,'CUSTOS DER - MÃO DE OBRA'!A:D,3,0)</f>
        <v>1.48</v>
      </c>
      <c r="F807" s="123"/>
      <c r="G807" s="124">
        <f>VLOOKUP(D807,'CUSTOS DER - MÃO DE OBRA'!A:D,4,0)</f>
        <v>26.35</v>
      </c>
      <c r="H807" s="290">
        <v>0.32800000000000001</v>
      </c>
      <c r="I807" s="69"/>
      <c r="J807" s="69"/>
      <c r="K807" s="69"/>
      <c r="L807" s="113"/>
      <c r="M807" s="125">
        <f>IF(D807="","",TRUNC(H807*G807,2))</f>
        <v>8.64</v>
      </c>
      <c r="N807" s="113"/>
      <c r="O807" s="69">
        <f>IF(D807="","",L807+M807)</f>
        <v>8.64</v>
      </c>
    </row>
    <row r="808" spans="1:15" x14ac:dyDescent="0.25">
      <c r="A808" s="127"/>
      <c r="B808" s="128"/>
      <c r="C808" s="128"/>
      <c r="D808" s="128"/>
      <c r="E808" s="128"/>
      <c r="F808" s="128"/>
      <c r="G808" s="128"/>
      <c r="H808" s="128"/>
      <c r="I808" s="128"/>
      <c r="J808" s="121" t="s">
        <v>50</v>
      </c>
      <c r="K808" s="121"/>
      <c r="L808" s="122">
        <f>SUM(L806:L807)</f>
        <v>0</v>
      </c>
      <c r="M808" s="122">
        <f>SUM(M806:M807)</f>
        <v>20.43</v>
      </c>
      <c r="N808" s="122">
        <f>SUM(N806:N807)</f>
        <v>0</v>
      </c>
      <c r="O808" s="122">
        <f>SUM(O806:O807)</f>
        <v>20.43</v>
      </c>
    </row>
    <row r="809" spans="1:15" x14ac:dyDescent="0.25">
      <c r="A809" s="137" t="s">
        <v>51</v>
      </c>
      <c r="B809" s="138" t="s">
        <v>1</v>
      </c>
      <c r="C809" s="138" t="s">
        <v>32</v>
      </c>
      <c r="D809" s="138" t="s">
        <v>2</v>
      </c>
      <c r="E809" s="138" t="s">
        <v>52</v>
      </c>
      <c r="F809" s="138" t="s">
        <v>53</v>
      </c>
      <c r="G809" s="138" t="s">
        <v>54</v>
      </c>
      <c r="H809" s="138" t="s">
        <v>55</v>
      </c>
      <c r="I809" s="138"/>
      <c r="J809" s="138"/>
      <c r="K809" s="138"/>
      <c r="L809" s="138"/>
      <c r="M809" s="138"/>
      <c r="N809" s="138"/>
      <c r="O809" s="138" t="s">
        <v>56</v>
      </c>
    </row>
    <row r="810" spans="1:15" x14ac:dyDescent="0.25">
      <c r="A810" s="77"/>
      <c r="B810" s="113"/>
      <c r="C810" s="113"/>
      <c r="D810" s="113"/>
      <c r="E810" s="123"/>
      <c r="F810" s="117"/>
      <c r="G810" s="116"/>
      <c r="H810" s="69"/>
      <c r="I810" s="69"/>
      <c r="J810" s="69"/>
      <c r="K810" s="69"/>
      <c r="L810" s="113"/>
      <c r="M810" s="118">
        <f>TRUNC(E810*O808,2)</f>
        <v>0</v>
      </c>
      <c r="N810" s="113"/>
      <c r="O810" s="69">
        <f>L810+M810</f>
        <v>0</v>
      </c>
    </row>
    <row r="811" spans="1:15" x14ac:dyDescent="0.25">
      <c r="A811" s="77"/>
      <c r="B811" s="113"/>
      <c r="C811" s="113"/>
      <c r="D811" s="113"/>
      <c r="E811" s="116"/>
      <c r="F811" s="117"/>
      <c r="G811" s="116"/>
      <c r="H811" s="69"/>
      <c r="I811" s="69"/>
      <c r="J811" s="69"/>
      <c r="K811" s="69"/>
      <c r="L811" s="113"/>
      <c r="M811" s="113"/>
      <c r="N811" s="113"/>
      <c r="O811" s="69">
        <f>L811+M811</f>
        <v>0</v>
      </c>
    </row>
    <row r="812" spans="1:15" x14ac:dyDescent="0.25">
      <c r="A812" s="127"/>
      <c r="B812" s="128"/>
      <c r="C812" s="128"/>
      <c r="D812" s="128"/>
      <c r="E812" s="128"/>
      <c r="F812" s="128"/>
      <c r="G812" s="128"/>
      <c r="H812" s="128"/>
      <c r="I812" s="128"/>
      <c r="J812" s="121" t="s">
        <v>57</v>
      </c>
      <c r="K812" s="121"/>
      <c r="L812" s="122">
        <f>SUM(L810:L811)</f>
        <v>0</v>
      </c>
      <c r="M812" s="122">
        <f>SUM(M810:M811)</f>
        <v>0</v>
      </c>
      <c r="N812" s="122">
        <f>SUM(N810:N811)</f>
        <v>0</v>
      </c>
      <c r="O812" s="122">
        <f>SUM(O810:O811)</f>
        <v>0</v>
      </c>
    </row>
    <row r="813" spans="1:15" ht="30" x14ac:dyDescent="0.25">
      <c r="A813" s="127" t="s">
        <v>58</v>
      </c>
      <c r="B813" s="129"/>
      <c r="C813" s="129"/>
      <c r="D813" s="129"/>
      <c r="E813" s="129"/>
      <c r="F813" s="129"/>
      <c r="G813" s="129"/>
      <c r="H813" s="129"/>
      <c r="I813" s="129"/>
      <c r="J813" s="129"/>
      <c r="K813" s="129"/>
      <c r="L813" s="122">
        <f>L804+L808+L812</f>
        <v>0</v>
      </c>
      <c r="M813" s="122">
        <f>M804+M808+M812</f>
        <v>20.43</v>
      </c>
      <c r="N813" s="122">
        <f>N804+N808+N812</f>
        <v>0</v>
      </c>
      <c r="O813" s="122">
        <f>O804+O808+O812</f>
        <v>20.43</v>
      </c>
    </row>
    <row r="814" spans="1:15" x14ac:dyDescent="0.25">
      <c r="A814" s="127" t="s">
        <v>59</v>
      </c>
      <c r="B814" s="129"/>
      <c r="C814" s="129"/>
      <c r="D814" s="129"/>
      <c r="E814" s="129"/>
      <c r="F814" s="129"/>
      <c r="G814" s="129"/>
      <c r="H814" s="129"/>
      <c r="I814" s="129"/>
      <c r="J814" s="129"/>
      <c r="K814" s="129"/>
      <c r="L814" s="129"/>
      <c r="M814" s="129"/>
      <c r="N814" s="129"/>
      <c r="O814" s="130">
        <v>1</v>
      </c>
    </row>
    <row r="815" spans="1:15" ht="30" x14ac:dyDescent="0.25">
      <c r="A815" s="127" t="s">
        <v>60</v>
      </c>
      <c r="B815" s="120"/>
      <c r="C815" s="120"/>
      <c r="D815" s="120"/>
      <c r="E815" s="120"/>
      <c r="F815" s="120"/>
      <c r="G815" s="120"/>
      <c r="H815" s="120"/>
      <c r="I815" s="120"/>
      <c r="J815" s="120"/>
      <c r="K815" s="120"/>
      <c r="L815" s="122">
        <f>L813/O814</f>
        <v>0</v>
      </c>
      <c r="M815" s="122">
        <f>M813/O814</f>
        <v>20.43</v>
      </c>
      <c r="N815" s="122">
        <f>N813/O814</f>
        <v>0</v>
      </c>
      <c r="O815" s="122">
        <f>TRUNC(SUM(L815:N815),2)</f>
        <v>20.43</v>
      </c>
    </row>
    <row r="816" spans="1:15" ht="45" x14ac:dyDescent="0.25">
      <c r="A816" s="137" t="s">
        <v>61</v>
      </c>
      <c r="B816" s="138" t="s">
        <v>1</v>
      </c>
      <c r="C816" s="138" t="s">
        <v>32</v>
      </c>
      <c r="D816" s="138" t="s">
        <v>2</v>
      </c>
      <c r="E816" s="138" t="s">
        <v>62</v>
      </c>
      <c r="F816" s="138" t="s">
        <v>63</v>
      </c>
      <c r="G816" s="138"/>
      <c r="H816" s="138"/>
      <c r="I816" s="138"/>
      <c r="J816" s="138" t="s">
        <v>48</v>
      </c>
      <c r="K816" s="138"/>
      <c r="L816" s="138" t="s">
        <v>13</v>
      </c>
      <c r="M816" s="138" t="s">
        <v>39</v>
      </c>
      <c r="N816" s="138" t="s">
        <v>11</v>
      </c>
      <c r="O816" s="138" t="s">
        <v>6</v>
      </c>
    </row>
    <row r="817" spans="1:16" ht="45" x14ac:dyDescent="0.25">
      <c r="A817" s="77" t="str">
        <f>VLOOKUP(D817,'CUSTOS SINAPI - MATERIAIS'!A:D,2,0)</f>
        <v xml:space="preserve">CURVA 180 GRAUS, DE PVC RIGIDO ROSCAVEL, DE 1", PARA ELETRODUTO                                                                                                                                                                                                                                                                                                                                                                                                                                           </v>
      </c>
      <c r="B817" s="113" t="s">
        <v>1356</v>
      </c>
      <c r="C817" s="113" t="s">
        <v>64</v>
      </c>
      <c r="D817" s="113">
        <v>39276</v>
      </c>
      <c r="E817" s="131" t="str">
        <f>VLOOKUP(D817,'CUSTOS SINAPI - MATERIAIS'!A:D,3,0)</f>
        <v xml:space="preserve">UN    </v>
      </c>
      <c r="F817" s="107" t="str">
        <f>VLOOKUP(D817,'CUSTOS SINAPI - MATERIAIS'!A:D,4,0)</f>
        <v>8,45</v>
      </c>
      <c r="G817" s="107"/>
      <c r="H817" s="93"/>
      <c r="I817" s="93"/>
      <c r="J817" s="116">
        <v>1</v>
      </c>
      <c r="K817" s="116"/>
      <c r="L817" s="69">
        <f>IF(D817="","",TRUNC(F817*J817,2))</f>
        <v>8.4499999999999993</v>
      </c>
      <c r="M817" s="116"/>
      <c r="N817" s="116"/>
      <c r="O817" s="69">
        <f>IF(D817="","",TRUNC(L817+M817+N817,2))</f>
        <v>8.4499999999999993</v>
      </c>
    </row>
    <row r="818" spans="1:16" x14ac:dyDescent="0.25">
      <c r="A818" s="77"/>
      <c r="B818" s="113"/>
      <c r="C818" s="113"/>
      <c r="D818" s="113"/>
      <c r="E818" s="131"/>
      <c r="F818" s="107"/>
      <c r="G818" s="107"/>
      <c r="H818" s="93"/>
      <c r="I818" s="93"/>
      <c r="J818" s="116"/>
      <c r="K818" s="116"/>
      <c r="L818" s="69"/>
      <c r="M818" s="116"/>
      <c r="N818" s="116"/>
      <c r="O818" s="69"/>
    </row>
    <row r="819" spans="1:16" x14ac:dyDescent="0.25">
      <c r="A819" s="119"/>
      <c r="B819" s="120"/>
      <c r="C819" s="120"/>
      <c r="D819" s="120"/>
      <c r="E819" s="120"/>
      <c r="F819" s="120"/>
      <c r="G819" s="120"/>
      <c r="H819" s="120"/>
      <c r="I819" s="120"/>
      <c r="J819" s="121" t="s">
        <v>65</v>
      </c>
      <c r="K819" s="121"/>
      <c r="L819" s="122">
        <f>SUM(L817:L818)</f>
        <v>8.4499999999999993</v>
      </c>
      <c r="M819" s="122">
        <f>SUM(M817:M818)</f>
        <v>0</v>
      </c>
      <c r="N819" s="122">
        <f>SUM(N817:N818)</f>
        <v>0</v>
      </c>
      <c r="O819" s="122">
        <f>TRUNC(SUM(L819:N819),2)</f>
        <v>8.4499999999999993</v>
      </c>
    </row>
    <row r="820" spans="1:16" ht="75" x14ac:dyDescent="0.25">
      <c r="A820" s="137" t="s">
        <v>66</v>
      </c>
      <c r="B820" s="138" t="s">
        <v>1</v>
      </c>
      <c r="C820" s="138" t="s">
        <v>32</v>
      </c>
      <c r="D820" s="138" t="s">
        <v>2</v>
      </c>
      <c r="E820" s="138" t="s">
        <v>62</v>
      </c>
      <c r="F820" s="138" t="s">
        <v>63</v>
      </c>
      <c r="G820" s="138" t="s">
        <v>67</v>
      </c>
      <c r="H820" s="138" t="s">
        <v>68</v>
      </c>
      <c r="I820" s="138"/>
      <c r="J820" s="138" t="s">
        <v>48</v>
      </c>
      <c r="K820" s="138"/>
      <c r="L820" s="138" t="s">
        <v>13</v>
      </c>
      <c r="M820" s="138" t="s">
        <v>39</v>
      </c>
      <c r="N820" s="138" t="s">
        <v>11</v>
      </c>
      <c r="O820" s="138" t="s">
        <v>6</v>
      </c>
    </row>
    <row r="821" spans="1:16" x14ac:dyDescent="0.25">
      <c r="A821" s="77" t="str">
        <f>IF($D821="","",VLOOKUP($D821,'CCU AUXILIARES'!A:O,5,0))</f>
        <v/>
      </c>
      <c r="B821" s="92"/>
      <c r="C821" s="113"/>
      <c r="D821" s="92"/>
      <c r="E821" s="92" t="str">
        <f>IF($D821="","",VLOOKUP($D821,'CCU AUXILIARES'!A:O,3,0))</f>
        <v/>
      </c>
      <c r="F821" s="92" t="str">
        <f>IF($D821="","",VLOOKUP($D821,'CCU AUXILIARES'!A:O,12,FALSE))</f>
        <v/>
      </c>
      <c r="G821" s="92" t="str">
        <f>IF($D821="","",VLOOKUP($D821,'CCU AUXILIARES'!A:O,13,FALSE))</f>
        <v/>
      </c>
      <c r="H821" s="92" t="str">
        <f>IF($D821="","",VLOOKUP($D821,'CCU AUXILIARES'!A:O,14,FALSE))</f>
        <v/>
      </c>
      <c r="I821" s="116"/>
      <c r="J821" s="116"/>
      <c r="K821" s="116"/>
      <c r="L821" s="69" t="str">
        <f>IF(D821="","",TRUNC(F821*J821,2))</f>
        <v/>
      </c>
      <c r="M821" s="69" t="str">
        <f>IF(D821="","",TRUNC(G821*J821,2))</f>
        <v/>
      </c>
      <c r="N821" s="69" t="str">
        <f>IF(D821="","",TRUNC(H821*J821,2))</f>
        <v/>
      </c>
      <c r="O821" s="69" t="str">
        <f>IF(D821="","",L821+M821+N821)</f>
        <v/>
      </c>
    </row>
    <row r="822" spans="1:16" x14ac:dyDescent="0.25">
      <c r="A822" s="77" t="str">
        <f>IF($D822="","",VLOOKUP($D822,'CCU AUXILIARES'!A:O,5,0))</f>
        <v/>
      </c>
      <c r="B822" s="92"/>
      <c r="C822" s="113"/>
      <c r="D822" s="92"/>
      <c r="E822" s="92" t="str">
        <f>IF($D822="","",VLOOKUP($D822,'CCU AUXILIARES'!A:O,3,0))</f>
        <v/>
      </c>
      <c r="F822" s="92" t="str">
        <f>IF($D822="","",VLOOKUP($D822,'CCU AUXILIARES'!A:O,12,FALSE))</f>
        <v/>
      </c>
      <c r="G822" s="92" t="str">
        <f>IF($D822="","",VLOOKUP($D822,'CCU AUXILIARES'!A:O,13,FALSE))</f>
        <v/>
      </c>
      <c r="H822" s="92" t="str">
        <f>IF($D822="","",VLOOKUP($D822,'CCU AUXILIARES'!A:O,14,FALSE))</f>
        <v/>
      </c>
      <c r="I822" s="116"/>
      <c r="J822" s="116"/>
      <c r="K822" s="116"/>
      <c r="L822" s="69" t="str">
        <f>IF(D822="","",TRUNC(F822*J822,2))</f>
        <v/>
      </c>
      <c r="M822" s="69" t="str">
        <f>IF(D822="","",TRUNC(G822*J822,2))</f>
        <v/>
      </c>
      <c r="N822" s="69" t="str">
        <f>IF(D822="","",TRUNC(H822*J822,2))</f>
        <v/>
      </c>
      <c r="O822" s="69" t="str">
        <f>IF(D822="","",L822+M822+N822)</f>
        <v/>
      </c>
    </row>
    <row r="823" spans="1:16" x14ac:dyDescent="0.25">
      <c r="A823" s="77" t="str">
        <f>IF($D823="","",VLOOKUP($D823,'CCU AUXILIARES'!A:O,5,0))</f>
        <v/>
      </c>
      <c r="B823" s="92"/>
      <c r="C823" s="113"/>
      <c r="D823" s="92"/>
      <c r="E823" s="92" t="str">
        <f>IF($D823="","",VLOOKUP($D823,'CCU AUXILIARES'!A:O,3,0))</f>
        <v/>
      </c>
      <c r="F823" s="92" t="str">
        <f>IF($D823="","",VLOOKUP($D823,'CCU AUXILIARES'!A:O,12,FALSE))</f>
        <v/>
      </c>
      <c r="G823" s="92" t="str">
        <f>IF($D823="","",VLOOKUP($D823,'CCU AUXILIARES'!A:O,13,FALSE))</f>
        <v/>
      </c>
      <c r="H823" s="92" t="str">
        <f>IF($D823="","",VLOOKUP($D823,'CCU AUXILIARES'!A:O,14,FALSE))</f>
        <v/>
      </c>
      <c r="I823" s="116"/>
      <c r="J823" s="116"/>
      <c r="K823" s="116"/>
      <c r="L823" s="69" t="str">
        <f>IF(D823="","",TRUNC(F823*J823,2))</f>
        <v/>
      </c>
      <c r="M823" s="69" t="str">
        <f>IF(D823="","",TRUNC(G823*J823,2))</f>
        <v/>
      </c>
      <c r="N823" s="69" t="str">
        <f>IF(D823="","",TRUNC(H823*J823,2))</f>
        <v/>
      </c>
      <c r="O823" s="69" t="str">
        <f>IF(D823="","",L823+M823+N823)</f>
        <v/>
      </c>
    </row>
    <row r="824" spans="1:16" x14ac:dyDescent="0.25">
      <c r="A824" s="77"/>
      <c r="B824" s="92"/>
      <c r="C824" s="113"/>
      <c r="D824" s="92"/>
      <c r="E824" s="92"/>
      <c r="F824" s="92"/>
      <c r="G824" s="92"/>
      <c r="H824" s="92"/>
      <c r="I824" s="116"/>
      <c r="J824" s="116"/>
      <c r="K824" s="116"/>
      <c r="L824" s="69"/>
      <c r="M824" s="69"/>
      <c r="N824" s="69"/>
      <c r="O824" s="69"/>
    </row>
    <row r="825" spans="1:16" x14ac:dyDescent="0.25">
      <c r="A825" s="119"/>
      <c r="B825" s="120"/>
      <c r="C825" s="120"/>
      <c r="D825" s="120"/>
      <c r="E825" s="120"/>
      <c r="F825" s="120"/>
      <c r="G825" s="120"/>
      <c r="H825" s="120"/>
      <c r="I825" s="120"/>
      <c r="J825" s="121" t="s">
        <v>70</v>
      </c>
      <c r="K825" s="121"/>
      <c r="L825" s="122">
        <f>SUM(L821:L824)</f>
        <v>0</v>
      </c>
      <c r="M825" s="122">
        <f>SUM(M821:M824)</f>
        <v>0</v>
      </c>
      <c r="N825" s="122">
        <f>SUM(N821:N824)</f>
        <v>0</v>
      </c>
      <c r="O825" s="122">
        <f>TRUNC(SUM(L825:N825),2)</f>
        <v>0</v>
      </c>
    </row>
    <row r="826" spans="1:16" ht="30" x14ac:dyDescent="0.25">
      <c r="A826" s="137" t="s">
        <v>71</v>
      </c>
      <c r="B826" s="138" t="s">
        <v>1</v>
      </c>
      <c r="C826" s="138" t="s">
        <v>32</v>
      </c>
      <c r="D826" s="138" t="s">
        <v>2</v>
      </c>
      <c r="E826" s="138" t="s">
        <v>62</v>
      </c>
      <c r="F826" s="138" t="s">
        <v>72</v>
      </c>
      <c r="G826" s="138" t="s">
        <v>73</v>
      </c>
      <c r="H826" s="138"/>
      <c r="I826" s="138" t="s">
        <v>74</v>
      </c>
      <c r="J826" s="138"/>
      <c r="K826" s="138"/>
      <c r="L826" s="138" t="s">
        <v>75</v>
      </c>
      <c r="M826" s="138" t="s">
        <v>56</v>
      </c>
      <c r="N826" s="138" t="s">
        <v>48</v>
      </c>
      <c r="O826" s="138" t="s">
        <v>6</v>
      </c>
    </row>
    <row r="827" spans="1:16" x14ac:dyDescent="0.25">
      <c r="A827" s="137"/>
      <c r="B827" s="138"/>
      <c r="C827" s="138"/>
      <c r="D827" s="138"/>
      <c r="E827" s="138"/>
      <c r="F827" s="138"/>
      <c r="G827" s="138" t="s">
        <v>76</v>
      </c>
      <c r="H827" s="138" t="s">
        <v>77</v>
      </c>
      <c r="I827" s="138" t="s">
        <v>76</v>
      </c>
      <c r="J827" s="138" t="s">
        <v>77</v>
      </c>
      <c r="K827" s="138"/>
      <c r="L827" s="138" t="s">
        <v>76</v>
      </c>
      <c r="M827" s="138"/>
      <c r="N827" s="138"/>
      <c r="O827" s="138"/>
    </row>
    <row r="828" spans="1:16" x14ac:dyDescent="0.25">
      <c r="A828" s="77"/>
      <c r="B828" s="92"/>
      <c r="C828" s="92"/>
      <c r="D828" s="92"/>
      <c r="E828" s="92"/>
      <c r="F828" s="107"/>
      <c r="G828" s="107"/>
      <c r="H828" s="69"/>
      <c r="I828" s="116"/>
      <c r="J828" s="69"/>
      <c r="K828" s="69"/>
      <c r="L828" s="116"/>
      <c r="M828" s="116"/>
      <c r="N828" s="69"/>
      <c r="O828" s="69"/>
    </row>
    <row r="829" spans="1:16" x14ac:dyDescent="0.25">
      <c r="A829" s="119"/>
      <c r="B829" s="120"/>
      <c r="C829" s="120"/>
      <c r="D829" s="120"/>
      <c r="E829" s="120"/>
      <c r="F829" s="120"/>
      <c r="G829" s="120"/>
      <c r="H829" s="120"/>
      <c r="I829" s="120"/>
      <c r="J829" s="121" t="s">
        <v>80</v>
      </c>
      <c r="K829" s="121"/>
      <c r="L829" s="122"/>
      <c r="M829" s="122"/>
      <c r="N829" s="122">
        <f>O829</f>
        <v>0</v>
      </c>
      <c r="O829" s="122">
        <f>SUM(O828:O828)</f>
        <v>0</v>
      </c>
    </row>
    <row r="830" spans="1:16" ht="45" x14ac:dyDescent="0.25">
      <c r="A830" s="139" t="str">
        <f>E831</f>
        <v>CABO DE COBRE FLEXÍVEL ISOLADO, 10 MM², ANTI-CHAMA 0,6/1,0 KV, PARA CIRCUITOS TERMINAIS - FORNECIMENTO E INSTALAÇÃO. AF_03/2023</v>
      </c>
      <c r="B830" s="140"/>
      <c r="C830" s="140"/>
      <c r="D830" s="140"/>
      <c r="E830" s="140"/>
      <c r="F830" s="140"/>
      <c r="G830" s="140"/>
      <c r="H830" s="140"/>
      <c r="I830" s="140"/>
      <c r="J830" s="148"/>
      <c r="K830" s="153"/>
      <c r="L830" s="27" t="s">
        <v>26</v>
      </c>
      <c r="M830" s="27" t="s">
        <v>27</v>
      </c>
      <c r="N830" s="27" t="s">
        <v>28</v>
      </c>
      <c r="O830" s="142" t="s">
        <v>29</v>
      </c>
    </row>
    <row r="831" spans="1:16" x14ac:dyDescent="0.25">
      <c r="A831" s="143" t="s">
        <v>25242</v>
      </c>
      <c r="B831" s="143" t="s">
        <v>30</v>
      </c>
      <c r="C831" s="143" t="s">
        <v>740</v>
      </c>
      <c r="D831" s="143" t="s">
        <v>1356</v>
      </c>
      <c r="E831" s="146" t="s">
        <v>10071</v>
      </c>
      <c r="F831" s="144"/>
      <c r="G831" s="144"/>
      <c r="H831" s="144"/>
      <c r="I831" s="144"/>
      <c r="J831" s="144"/>
      <c r="K831" s="144"/>
      <c r="L831" s="145">
        <f>TRUNC(L846+L851+L857+L861,2)</f>
        <v>11.96</v>
      </c>
      <c r="M831" s="145">
        <f>TRUNC(M846+M851+M857+M861,2)</f>
        <v>4.7300000000000004</v>
      </c>
      <c r="N831" s="145">
        <f>TRUNC(N846+N851+N857+N861,2)</f>
        <v>0</v>
      </c>
      <c r="O831" s="145">
        <f>TRUNC(O846+O851+O857+O861,2)</f>
        <v>16.690000000000001</v>
      </c>
      <c r="P831" s="1" t="s">
        <v>25337</v>
      </c>
    </row>
    <row r="832" spans="1:16" ht="45" x14ac:dyDescent="0.25">
      <c r="A832" s="137" t="s">
        <v>31</v>
      </c>
      <c r="B832" s="138" t="s">
        <v>1</v>
      </c>
      <c r="C832" s="138" t="s">
        <v>32</v>
      </c>
      <c r="D832" s="138" t="s">
        <v>2</v>
      </c>
      <c r="E832" s="138" t="s">
        <v>33</v>
      </c>
      <c r="F832" s="138" t="s">
        <v>34</v>
      </c>
      <c r="G832" s="138" t="s">
        <v>35</v>
      </c>
      <c r="H832" s="138" t="s">
        <v>36</v>
      </c>
      <c r="I832" s="138" t="s">
        <v>37</v>
      </c>
      <c r="J832" s="138" t="s">
        <v>38</v>
      </c>
      <c r="K832" s="138"/>
      <c r="L832" s="138" t="s">
        <v>13</v>
      </c>
      <c r="M832" s="138" t="s">
        <v>39</v>
      </c>
      <c r="N832" s="138" t="s">
        <v>11</v>
      </c>
      <c r="O832" s="138" t="s">
        <v>40</v>
      </c>
    </row>
    <row r="833" spans="1:15" x14ac:dyDescent="0.25">
      <c r="A833" s="77" t="str">
        <f>IF(D833="","",VLOOKUP(D833,#REF!,2,FALSE))</f>
        <v/>
      </c>
      <c r="B833" s="113"/>
      <c r="C833" s="113"/>
      <c r="D833" s="113"/>
      <c r="E833" s="116"/>
      <c r="F833" s="117"/>
      <c r="G833" s="116"/>
      <c r="H833" s="69" t="str">
        <f>IF(D833="","",VLOOKUP(D833,#REF!,14,FALSE))</f>
        <v/>
      </c>
      <c r="I833" s="69" t="str">
        <f>IF(D833="","",VLOOKUP(D833,#REF!,17,FALSE)-H833)</f>
        <v/>
      </c>
      <c r="J833" s="69" t="str">
        <f>IF(D833="","",VLOOKUP(D833,#REF!,18,FALSE))</f>
        <v/>
      </c>
      <c r="K833" s="69"/>
      <c r="L833" s="118" t="str">
        <f>IF(D833="","",TRUNC(E833*F833*H833,2))</f>
        <v/>
      </c>
      <c r="M833" s="118" t="str">
        <f>IF(D833="","",TRUNC(E833*F833*I833+E833*G833*J833,2))</f>
        <v/>
      </c>
      <c r="N833" s="118"/>
      <c r="O833" s="69" t="str">
        <f>IF(D833="","",L833+M833)</f>
        <v/>
      </c>
    </row>
    <row r="834" spans="1:15" x14ac:dyDescent="0.25">
      <c r="A834" s="77"/>
      <c r="B834" s="113"/>
      <c r="C834" s="113"/>
      <c r="D834" s="113"/>
      <c r="E834" s="116"/>
      <c r="F834" s="117"/>
      <c r="G834" s="116"/>
      <c r="H834" s="69"/>
      <c r="I834" s="69"/>
      <c r="J834" s="69"/>
      <c r="K834" s="69"/>
      <c r="L834" s="118"/>
      <c r="M834" s="118"/>
      <c r="N834" s="118"/>
      <c r="O834" s="69"/>
    </row>
    <row r="835" spans="1:15" x14ac:dyDescent="0.25">
      <c r="A835" s="119"/>
      <c r="B835" s="120"/>
      <c r="C835" s="120"/>
      <c r="D835" s="120"/>
      <c r="E835" s="120"/>
      <c r="F835" s="120"/>
      <c r="G835" s="120"/>
      <c r="H835" s="120"/>
      <c r="I835" s="120"/>
      <c r="J835" s="121" t="s">
        <v>43</v>
      </c>
      <c r="K835" s="121"/>
      <c r="L835" s="122">
        <f>SUM(L833:L834)</f>
        <v>0</v>
      </c>
      <c r="M835" s="122">
        <f>SUM(M833:M834)</f>
        <v>0</v>
      </c>
      <c r="N835" s="122">
        <f>SUM(N833:N834)</f>
        <v>0</v>
      </c>
      <c r="O835" s="122">
        <f>SUM(O833:O834)</f>
        <v>0</v>
      </c>
    </row>
    <row r="836" spans="1:15" ht="30" x14ac:dyDescent="0.25">
      <c r="A836" s="137" t="s">
        <v>44</v>
      </c>
      <c r="B836" s="138" t="s">
        <v>1</v>
      </c>
      <c r="C836" s="138" t="s">
        <v>32</v>
      </c>
      <c r="D836" s="138" t="s">
        <v>2</v>
      </c>
      <c r="E836" s="138" t="s">
        <v>45</v>
      </c>
      <c r="F836" s="138" t="s">
        <v>46</v>
      </c>
      <c r="G836" s="138" t="s">
        <v>47</v>
      </c>
      <c r="H836" s="138" t="s">
        <v>48</v>
      </c>
      <c r="I836" s="138"/>
      <c r="J836" s="138"/>
      <c r="K836" s="138"/>
      <c r="L836" s="138" t="s">
        <v>13</v>
      </c>
      <c r="M836" s="138" t="s">
        <v>39</v>
      </c>
      <c r="N836" s="138" t="s">
        <v>11</v>
      </c>
      <c r="O836" s="138" t="s">
        <v>40</v>
      </c>
    </row>
    <row r="837" spans="1:15" x14ac:dyDescent="0.25">
      <c r="A837" s="77" t="str">
        <f>IF(D837="","",VLOOKUP(D837,'CUSTOS DER - MÃO DE OBRA'!A:D,2,0))</f>
        <v>Eletricista</v>
      </c>
      <c r="B837" s="113" t="s">
        <v>41</v>
      </c>
      <c r="C837" s="113" t="s">
        <v>49</v>
      </c>
      <c r="D837" s="113">
        <v>210150</v>
      </c>
      <c r="E837" s="69">
        <f>VLOOKUP(D837,'CUSTOS DER - MÃO DE OBRA'!A:D,3,0)</f>
        <v>2.02</v>
      </c>
      <c r="F837" s="123"/>
      <c r="G837" s="124">
        <f>VLOOKUP(D837,'CUSTOS DER - MÃO DE OBRA'!A:D,4,0)</f>
        <v>35.97</v>
      </c>
      <c r="H837" s="290">
        <v>7.5999999999999998E-2</v>
      </c>
      <c r="I837" s="116"/>
      <c r="J837" s="113"/>
      <c r="K837" s="113"/>
      <c r="L837" s="113"/>
      <c r="M837" s="125">
        <f>IF(D837="","",TRUNC(H837*G837,2))</f>
        <v>2.73</v>
      </c>
      <c r="N837" s="113"/>
      <c r="O837" s="69">
        <f>IF(D837="","",L837+M837)</f>
        <v>2.73</v>
      </c>
    </row>
    <row r="838" spans="1:15" x14ac:dyDescent="0.25">
      <c r="A838" s="77" t="str">
        <f>IF(D838="","",VLOOKUP(D838,'CUSTOS DER - MÃO DE OBRA'!A:D,2,0))</f>
        <v>Servente</v>
      </c>
      <c r="B838" s="113" t="s">
        <v>41</v>
      </c>
      <c r="C838" s="113" t="s">
        <v>6652</v>
      </c>
      <c r="D838" s="113">
        <v>200130</v>
      </c>
      <c r="E838" s="69">
        <f>VLOOKUP(D838,'CUSTOS DER - MÃO DE OBRA'!A:D,3,0)</f>
        <v>1.48</v>
      </c>
      <c r="F838" s="123"/>
      <c r="G838" s="124">
        <f>VLOOKUP(D838,'CUSTOS DER - MÃO DE OBRA'!A:D,4,0)</f>
        <v>26.35</v>
      </c>
      <c r="H838" s="290">
        <v>7.5999999999999998E-2</v>
      </c>
      <c r="I838" s="69"/>
      <c r="J838" s="69"/>
      <c r="K838" s="69"/>
      <c r="L838" s="113"/>
      <c r="M838" s="125">
        <f>IF(D838="","",TRUNC(H838*G838,2))</f>
        <v>2</v>
      </c>
      <c r="N838" s="113"/>
      <c r="O838" s="69">
        <f>IF(D838="","",L838+M838)</f>
        <v>2</v>
      </c>
    </row>
    <row r="839" spans="1:15" x14ac:dyDescent="0.25">
      <c r="A839" s="127"/>
      <c r="B839" s="128"/>
      <c r="C839" s="128"/>
      <c r="D839" s="128"/>
      <c r="E839" s="128"/>
      <c r="F839" s="128"/>
      <c r="G839" s="128"/>
      <c r="H839" s="128"/>
      <c r="I839" s="128"/>
      <c r="J839" s="121" t="s">
        <v>50</v>
      </c>
      <c r="K839" s="121"/>
      <c r="L839" s="122">
        <f>SUM(L837:L838)</f>
        <v>0</v>
      </c>
      <c r="M839" s="122">
        <f>SUM(M837:M838)</f>
        <v>4.7300000000000004</v>
      </c>
      <c r="N839" s="122">
        <f>SUM(N837:N838)</f>
        <v>0</v>
      </c>
      <c r="O839" s="122">
        <f>SUM(O837:O838)</f>
        <v>4.7300000000000004</v>
      </c>
    </row>
    <row r="840" spans="1:15" x14ac:dyDescent="0.25">
      <c r="A840" s="137" t="s">
        <v>51</v>
      </c>
      <c r="B840" s="138" t="s">
        <v>1</v>
      </c>
      <c r="C840" s="138" t="s">
        <v>32</v>
      </c>
      <c r="D840" s="138" t="s">
        <v>2</v>
      </c>
      <c r="E840" s="138" t="s">
        <v>52</v>
      </c>
      <c r="F840" s="138" t="s">
        <v>53</v>
      </c>
      <c r="G840" s="138" t="s">
        <v>54</v>
      </c>
      <c r="H840" s="138" t="s">
        <v>55</v>
      </c>
      <c r="I840" s="138"/>
      <c r="J840" s="138"/>
      <c r="K840" s="138"/>
      <c r="L840" s="138"/>
      <c r="M840" s="138"/>
      <c r="N840" s="138"/>
      <c r="O840" s="138" t="s">
        <v>56</v>
      </c>
    </row>
    <row r="841" spans="1:15" x14ac:dyDescent="0.25">
      <c r="A841" s="77"/>
      <c r="B841" s="113"/>
      <c r="C841" s="113"/>
      <c r="D841" s="113"/>
      <c r="E841" s="123"/>
      <c r="F841" s="117"/>
      <c r="G841" s="116"/>
      <c r="H841" s="69"/>
      <c r="I841" s="69"/>
      <c r="J841" s="69"/>
      <c r="K841" s="69"/>
      <c r="L841" s="113"/>
      <c r="M841" s="118">
        <f>TRUNC(E841*O839,2)</f>
        <v>0</v>
      </c>
      <c r="N841" s="113"/>
      <c r="O841" s="69">
        <f>L841+M841</f>
        <v>0</v>
      </c>
    </row>
    <row r="842" spans="1:15" x14ac:dyDescent="0.25">
      <c r="A842" s="77"/>
      <c r="B842" s="113"/>
      <c r="C842" s="113"/>
      <c r="D842" s="113"/>
      <c r="E842" s="116"/>
      <c r="F842" s="117"/>
      <c r="G842" s="116"/>
      <c r="H842" s="69"/>
      <c r="I842" s="69"/>
      <c r="J842" s="69"/>
      <c r="K842" s="69"/>
      <c r="L842" s="113"/>
      <c r="M842" s="113"/>
      <c r="N842" s="113"/>
      <c r="O842" s="69">
        <f>L842+M842</f>
        <v>0</v>
      </c>
    </row>
    <row r="843" spans="1:15" x14ac:dyDescent="0.25">
      <c r="A843" s="127"/>
      <c r="B843" s="128"/>
      <c r="C843" s="128"/>
      <c r="D843" s="128"/>
      <c r="E843" s="128"/>
      <c r="F843" s="128"/>
      <c r="G843" s="128"/>
      <c r="H843" s="128"/>
      <c r="I843" s="128"/>
      <c r="J843" s="121" t="s">
        <v>57</v>
      </c>
      <c r="K843" s="121"/>
      <c r="L843" s="122">
        <f>SUM(L841:L842)</f>
        <v>0</v>
      </c>
      <c r="M843" s="122">
        <f>SUM(M841:M842)</f>
        <v>0</v>
      </c>
      <c r="N843" s="122">
        <f>SUM(N841:N842)</f>
        <v>0</v>
      </c>
      <c r="O843" s="122">
        <f>SUM(O841:O842)</f>
        <v>0</v>
      </c>
    </row>
    <row r="844" spans="1:15" ht="30" x14ac:dyDescent="0.25">
      <c r="A844" s="127" t="s">
        <v>58</v>
      </c>
      <c r="B844" s="129"/>
      <c r="C844" s="129"/>
      <c r="D844" s="129"/>
      <c r="E844" s="129"/>
      <c r="F844" s="129"/>
      <c r="G844" s="129"/>
      <c r="H844" s="129"/>
      <c r="I844" s="129"/>
      <c r="J844" s="129"/>
      <c r="K844" s="129"/>
      <c r="L844" s="122">
        <f>L835+L839+L843</f>
        <v>0</v>
      </c>
      <c r="M844" s="122">
        <f>M835+M839+M843</f>
        <v>4.7300000000000004</v>
      </c>
      <c r="N844" s="122">
        <f>N835+N839+N843</f>
        <v>0</v>
      </c>
      <c r="O844" s="122">
        <f>O835+O839+O843</f>
        <v>4.7300000000000004</v>
      </c>
    </row>
    <row r="845" spans="1:15" x14ac:dyDescent="0.25">
      <c r="A845" s="127" t="s">
        <v>59</v>
      </c>
      <c r="B845" s="129"/>
      <c r="C845" s="129"/>
      <c r="D845" s="129"/>
      <c r="E845" s="129"/>
      <c r="F845" s="129"/>
      <c r="G845" s="129"/>
      <c r="H845" s="129"/>
      <c r="I845" s="129"/>
      <c r="J845" s="129"/>
      <c r="K845" s="129"/>
      <c r="L845" s="129"/>
      <c r="M845" s="129"/>
      <c r="N845" s="129"/>
      <c r="O845" s="130">
        <v>1</v>
      </c>
    </row>
    <row r="846" spans="1:15" ht="30" x14ac:dyDescent="0.25">
      <c r="A846" s="127" t="s">
        <v>60</v>
      </c>
      <c r="B846" s="120"/>
      <c r="C846" s="120"/>
      <c r="D846" s="120"/>
      <c r="E846" s="120"/>
      <c r="F846" s="120"/>
      <c r="G846" s="120"/>
      <c r="H846" s="120"/>
      <c r="I846" s="120"/>
      <c r="J846" s="120"/>
      <c r="K846" s="120"/>
      <c r="L846" s="122">
        <f>L844/O845</f>
        <v>0</v>
      </c>
      <c r="M846" s="122">
        <f>M844/O845</f>
        <v>4.7300000000000004</v>
      </c>
      <c r="N846" s="122">
        <f>N844/O845</f>
        <v>0</v>
      </c>
      <c r="O846" s="122">
        <f>TRUNC(SUM(L846:N846),2)</f>
        <v>4.7300000000000004</v>
      </c>
    </row>
    <row r="847" spans="1:15" ht="45" x14ac:dyDescent="0.25">
      <c r="A847" s="137" t="s">
        <v>61</v>
      </c>
      <c r="B847" s="138" t="s">
        <v>1</v>
      </c>
      <c r="C847" s="138" t="s">
        <v>32</v>
      </c>
      <c r="D847" s="138" t="s">
        <v>2</v>
      </c>
      <c r="E847" s="138" t="s">
        <v>62</v>
      </c>
      <c r="F847" s="138" t="s">
        <v>63</v>
      </c>
      <c r="G847" s="138"/>
      <c r="H847" s="138"/>
      <c r="I847" s="138"/>
      <c r="J847" s="138" t="s">
        <v>48</v>
      </c>
      <c r="K847" s="138"/>
      <c r="L847" s="138" t="s">
        <v>13</v>
      </c>
      <c r="M847" s="138" t="s">
        <v>39</v>
      </c>
      <c r="N847" s="138" t="s">
        <v>11</v>
      </c>
      <c r="O847" s="138" t="s">
        <v>6</v>
      </c>
    </row>
    <row r="848" spans="1:15" ht="41.25" customHeight="1" x14ac:dyDescent="0.25">
      <c r="A848" s="77" t="str">
        <f>VLOOKUP(D848,'CUSTOS SINAPI - MATERIAIS'!A:D,2,0)</f>
        <v xml:space="preserve">CABO DE COBRE, FLEXIVEL, CLASSE 4 OU 5, ISOLACAO EM PVC/A, ANTICHAMA BWF-B, COBERTURA PVC-ST1, ANTICHAMA BWF-B, 1 CONDUTOR, 0,6/1 KV, SECAO NOMINAL 10 MM2                                                                                                                                                                                                                                                                                                                                                </v>
      </c>
      <c r="B848" s="113" t="s">
        <v>1356</v>
      </c>
      <c r="C848" s="113" t="s">
        <v>64</v>
      </c>
      <c r="D848" s="113">
        <v>1020</v>
      </c>
      <c r="E848" s="131" t="str">
        <f>VLOOKUP(D848,'CUSTOS SINAPI - MATERIAIS'!A:D,3,0)</f>
        <v xml:space="preserve">M     </v>
      </c>
      <c r="F848" s="107" t="str">
        <f>VLOOKUP(D848,'CUSTOS SINAPI - MATERIAIS'!A:D,4,0)</f>
        <v>9,59</v>
      </c>
      <c r="G848" s="107"/>
      <c r="H848" s="93"/>
      <c r="I848" s="93"/>
      <c r="J848" s="291">
        <v>1.2434000000000001</v>
      </c>
      <c r="K848" s="116"/>
      <c r="L848" s="69">
        <f>IF(D848="","",TRUNC(F848*J848,2))</f>
        <v>11.92</v>
      </c>
      <c r="M848" s="116"/>
      <c r="N848" s="116"/>
      <c r="O848" s="69">
        <f>IF(D848="","",TRUNC(L848+M848+N848,2))</f>
        <v>11.92</v>
      </c>
    </row>
    <row r="849" spans="1:16" ht="45" x14ac:dyDescent="0.25">
      <c r="A849" s="77" t="str">
        <f>VLOOKUP(D849,'CUSTOS SINAPI - MATERIAIS'!A:D,2,0)</f>
        <v xml:space="preserve">FITA ISOLANTE ADESIVA ANTICHAMA, USO ATE 750 V, EM ROLO DE 19 MM X 5 M                                                                                                                                                                                                                                                                                                                                                                                                                                    </v>
      </c>
      <c r="B849" s="113" t="s">
        <v>1356</v>
      </c>
      <c r="C849" s="113" t="s">
        <v>64</v>
      </c>
      <c r="D849" s="113">
        <v>21127</v>
      </c>
      <c r="E849" s="131" t="str">
        <f>VLOOKUP(D849,'CUSTOS SINAPI - MATERIAIS'!A:D,3,0)</f>
        <v xml:space="preserve">UN    </v>
      </c>
      <c r="F849" s="107" t="str">
        <f>VLOOKUP(D849,'CUSTOS SINAPI - MATERIAIS'!A:D,4,0)</f>
        <v>4,53</v>
      </c>
      <c r="G849" s="107"/>
      <c r="H849" s="93"/>
      <c r="I849" s="93"/>
      <c r="J849" s="291">
        <v>9.4000000000000004E-3</v>
      </c>
      <c r="K849" s="116"/>
      <c r="L849" s="69">
        <f>IF(D849="","",TRUNC(F849*J849,2))</f>
        <v>0.04</v>
      </c>
      <c r="M849" s="116"/>
      <c r="N849" s="116"/>
      <c r="O849" s="69">
        <f>IF(D849="","",TRUNC(L849+M849+N849,2))</f>
        <v>0.04</v>
      </c>
    </row>
    <row r="850" spans="1:16" x14ac:dyDescent="0.25">
      <c r="A850" s="77"/>
      <c r="B850" s="113"/>
      <c r="C850" s="113"/>
      <c r="D850" s="113"/>
      <c r="E850" s="131"/>
      <c r="F850" s="107"/>
      <c r="G850" s="107"/>
      <c r="H850" s="93"/>
      <c r="I850" s="93"/>
      <c r="J850" s="116"/>
      <c r="K850" s="116"/>
      <c r="L850" s="69"/>
      <c r="M850" s="116"/>
      <c r="N850" s="116"/>
      <c r="O850" s="69"/>
    </row>
    <row r="851" spans="1:16" x14ac:dyDescent="0.25">
      <c r="A851" s="119"/>
      <c r="B851" s="120"/>
      <c r="C851" s="120"/>
      <c r="D851" s="120"/>
      <c r="E851" s="120"/>
      <c r="F851" s="120"/>
      <c r="G851" s="120"/>
      <c r="H851" s="120"/>
      <c r="I851" s="120"/>
      <c r="J851" s="121" t="s">
        <v>65</v>
      </c>
      <c r="K851" s="121"/>
      <c r="L851" s="122">
        <f>SUM(L848:L850)</f>
        <v>11.959999999999999</v>
      </c>
      <c r="M851" s="122">
        <f>SUM(M848:M850)</f>
        <v>0</v>
      </c>
      <c r="N851" s="122">
        <f>SUM(N848:N850)</f>
        <v>0</v>
      </c>
      <c r="O851" s="122">
        <f>TRUNC(SUM(L851:N851),2)</f>
        <v>11.96</v>
      </c>
    </row>
    <row r="852" spans="1:16" ht="75" x14ac:dyDescent="0.25">
      <c r="A852" s="137" t="s">
        <v>66</v>
      </c>
      <c r="B852" s="138" t="s">
        <v>1</v>
      </c>
      <c r="C852" s="138" t="s">
        <v>32</v>
      </c>
      <c r="D852" s="138" t="s">
        <v>2</v>
      </c>
      <c r="E852" s="138" t="s">
        <v>62</v>
      </c>
      <c r="F852" s="138" t="s">
        <v>63</v>
      </c>
      <c r="G852" s="138" t="s">
        <v>67</v>
      </c>
      <c r="H852" s="138" t="s">
        <v>68</v>
      </c>
      <c r="I852" s="138"/>
      <c r="J852" s="138" t="s">
        <v>48</v>
      </c>
      <c r="K852" s="138"/>
      <c r="L852" s="138" t="s">
        <v>13</v>
      </c>
      <c r="M852" s="138" t="s">
        <v>39</v>
      </c>
      <c r="N852" s="138" t="s">
        <v>11</v>
      </c>
      <c r="O852" s="138" t="s">
        <v>6</v>
      </c>
    </row>
    <row r="853" spans="1:16" x14ac:dyDescent="0.25">
      <c r="A853" s="77" t="str">
        <f>IF($D853="","",VLOOKUP($D853,'CCU AUXILIARES'!A:O,5,0))</f>
        <v/>
      </c>
      <c r="B853" s="92"/>
      <c r="C853" s="113"/>
      <c r="D853" s="92"/>
      <c r="E853" s="92" t="str">
        <f>IF($D853="","",VLOOKUP($D853,'CCU AUXILIARES'!A:O,3,0))</f>
        <v/>
      </c>
      <c r="F853" s="92" t="str">
        <f>IF($D853="","",VLOOKUP($D853,'CCU AUXILIARES'!A:O,12,FALSE))</f>
        <v/>
      </c>
      <c r="G853" s="92" t="str">
        <f>IF($D853="","",VLOOKUP($D853,'CCU AUXILIARES'!A:O,13,FALSE))</f>
        <v/>
      </c>
      <c r="H853" s="92" t="str">
        <f>IF($D853="","",VLOOKUP($D853,'CCU AUXILIARES'!A:O,14,FALSE))</f>
        <v/>
      </c>
      <c r="I853" s="116"/>
      <c r="J853" s="116"/>
      <c r="K853" s="116"/>
      <c r="L853" s="69" t="str">
        <f>IF(D853="","",TRUNC(F853*J853,2))</f>
        <v/>
      </c>
      <c r="M853" s="69" t="str">
        <f>IF(D853="","",TRUNC(G853*J853,2))</f>
        <v/>
      </c>
      <c r="N853" s="69" t="str">
        <f>IF(D853="","",TRUNC(H853*J853,2))</f>
        <v/>
      </c>
      <c r="O853" s="69" t="str">
        <f>IF(D853="","",L853+M853+N853)</f>
        <v/>
      </c>
    </row>
    <row r="854" spans="1:16" x14ac:dyDescent="0.25">
      <c r="A854" s="77" t="str">
        <f>IF($D854="","",VLOOKUP($D854,'CCU AUXILIARES'!A:O,5,0))</f>
        <v/>
      </c>
      <c r="B854" s="92"/>
      <c r="C854" s="113"/>
      <c r="D854" s="92"/>
      <c r="E854" s="92" t="str">
        <f>IF($D854="","",VLOOKUP($D854,'CCU AUXILIARES'!A:O,3,0))</f>
        <v/>
      </c>
      <c r="F854" s="92" t="str">
        <f>IF($D854="","",VLOOKUP($D854,'CCU AUXILIARES'!A:O,12,FALSE))</f>
        <v/>
      </c>
      <c r="G854" s="92" t="str">
        <f>IF($D854="","",VLOOKUP($D854,'CCU AUXILIARES'!A:O,13,FALSE))</f>
        <v/>
      </c>
      <c r="H854" s="92" t="str">
        <f>IF($D854="","",VLOOKUP($D854,'CCU AUXILIARES'!A:O,14,FALSE))</f>
        <v/>
      </c>
      <c r="I854" s="116"/>
      <c r="J854" s="116"/>
      <c r="K854" s="116"/>
      <c r="L854" s="69" t="str">
        <f>IF(D854="","",TRUNC(F854*J854,2))</f>
        <v/>
      </c>
      <c r="M854" s="69" t="str">
        <f>IF(D854="","",TRUNC(G854*J854,2))</f>
        <v/>
      </c>
      <c r="N854" s="69" t="str">
        <f>IF(D854="","",TRUNC(H854*J854,2))</f>
        <v/>
      </c>
      <c r="O854" s="69" t="str">
        <f>IF(D854="","",L854+M854+N854)</f>
        <v/>
      </c>
    </row>
    <row r="855" spans="1:16" x14ac:dyDescent="0.25">
      <c r="A855" s="77" t="str">
        <f>IF($D855="","",VLOOKUP($D855,'CCU AUXILIARES'!A:O,5,0))</f>
        <v/>
      </c>
      <c r="B855" s="92"/>
      <c r="C855" s="113"/>
      <c r="D855" s="92"/>
      <c r="E855" s="92" t="str">
        <f>IF($D855="","",VLOOKUP($D855,'CCU AUXILIARES'!A:O,3,0))</f>
        <v/>
      </c>
      <c r="F855" s="92" t="str">
        <f>IF($D855="","",VLOOKUP($D855,'CCU AUXILIARES'!A:O,12,FALSE))</f>
        <v/>
      </c>
      <c r="G855" s="92" t="str">
        <f>IF($D855="","",VLOOKUP($D855,'CCU AUXILIARES'!A:O,13,FALSE))</f>
        <v/>
      </c>
      <c r="H855" s="92" t="str">
        <f>IF($D855="","",VLOOKUP($D855,'CCU AUXILIARES'!A:O,14,FALSE))</f>
        <v/>
      </c>
      <c r="I855" s="116"/>
      <c r="J855" s="116"/>
      <c r="K855" s="116"/>
      <c r="L855" s="69" t="str">
        <f>IF(D855="","",TRUNC(F855*J855,2))</f>
        <v/>
      </c>
      <c r="M855" s="69" t="str">
        <f>IF(D855="","",TRUNC(G855*J855,2))</f>
        <v/>
      </c>
      <c r="N855" s="69" t="str">
        <f>IF(D855="","",TRUNC(H855*J855,2))</f>
        <v/>
      </c>
      <c r="O855" s="69" t="str">
        <f>IF(D855="","",L855+M855+N855)</f>
        <v/>
      </c>
    </row>
    <row r="856" spans="1:16" x14ac:dyDescent="0.25">
      <c r="A856" s="77"/>
      <c r="B856" s="92"/>
      <c r="C856" s="113"/>
      <c r="D856" s="92"/>
      <c r="E856" s="92"/>
      <c r="F856" s="92"/>
      <c r="G856" s="92"/>
      <c r="H856" s="92"/>
      <c r="I856" s="116"/>
      <c r="J856" s="116"/>
      <c r="K856" s="116"/>
      <c r="L856" s="69"/>
      <c r="M856" s="69"/>
      <c r="N856" s="69"/>
      <c r="O856" s="69"/>
    </row>
    <row r="857" spans="1:16" x14ac:dyDescent="0.25">
      <c r="A857" s="119"/>
      <c r="B857" s="120"/>
      <c r="C857" s="120"/>
      <c r="D857" s="120"/>
      <c r="E857" s="120"/>
      <c r="F857" s="120"/>
      <c r="G857" s="120"/>
      <c r="H857" s="120"/>
      <c r="I857" s="120"/>
      <c r="J857" s="121" t="s">
        <v>70</v>
      </c>
      <c r="K857" s="121"/>
      <c r="L857" s="122">
        <f>SUM(L853:L856)</f>
        <v>0</v>
      </c>
      <c r="M857" s="122">
        <f>SUM(M853:M856)</f>
        <v>0</v>
      </c>
      <c r="N857" s="122">
        <f>SUM(N853:N856)</f>
        <v>0</v>
      </c>
      <c r="O857" s="122">
        <f>TRUNC(SUM(L857:N857),2)</f>
        <v>0</v>
      </c>
    </row>
    <row r="858" spans="1:16" ht="30" x14ac:dyDescent="0.25">
      <c r="A858" s="137" t="s">
        <v>71</v>
      </c>
      <c r="B858" s="138" t="s">
        <v>1</v>
      </c>
      <c r="C858" s="138" t="s">
        <v>32</v>
      </c>
      <c r="D858" s="138" t="s">
        <v>2</v>
      </c>
      <c r="E858" s="138" t="s">
        <v>62</v>
      </c>
      <c r="F858" s="138" t="s">
        <v>72</v>
      </c>
      <c r="G858" s="138" t="s">
        <v>73</v>
      </c>
      <c r="H858" s="138"/>
      <c r="I858" s="138" t="s">
        <v>74</v>
      </c>
      <c r="J858" s="138"/>
      <c r="K858" s="138"/>
      <c r="L858" s="138" t="s">
        <v>75</v>
      </c>
      <c r="M858" s="138" t="s">
        <v>56</v>
      </c>
      <c r="N858" s="138" t="s">
        <v>48</v>
      </c>
      <c r="O858" s="138" t="s">
        <v>6</v>
      </c>
    </row>
    <row r="859" spans="1:16" x14ac:dyDescent="0.25">
      <c r="A859" s="137"/>
      <c r="B859" s="138"/>
      <c r="C859" s="138"/>
      <c r="D859" s="138"/>
      <c r="E859" s="138"/>
      <c r="F859" s="138"/>
      <c r="G859" s="138" t="s">
        <v>76</v>
      </c>
      <c r="H859" s="138" t="s">
        <v>77</v>
      </c>
      <c r="I859" s="138" t="s">
        <v>76</v>
      </c>
      <c r="J859" s="138" t="s">
        <v>77</v>
      </c>
      <c r="K859" s="138"/>
      <c r="L859" s="138" t="s">
        <v>76</v>
      </c>
      <c r="M859" s="138"/>
      <c r="N859" s="138"/>
      <c r="O859" s="138"/>
    </row>
    <row r="860" spans="1:16" x14ac:dyDescent="0.25">
      <c r="A860" s="77"/>
      <c r="B860" s="92"/>
      <c r="C860" s="92"/>
      <c r="D860" s="92"/>
      <c r="E860" s="92"/>
      <c r="F860" s="107"/>
      <c r="G860" s="107"/>
      <c r="H860" s="69"/>
      <c r="I860" s="116"/>
      <c r="J860" s="69"/>
      <c r="K860" s="69"/>
      <c r="L860" s="116"/>
      <c r="M860" s="116"/>
      <c r="N860" s="69"/>
      <c r="O860" s="69"/>
    </row>
    <row r="861" spans="1:16" x14ac:dyDescent="0.25">
      <c r="A861" s="119"/>
      <c r="B861" s="120"/>
      <c r="C861" s="120"/>
      <c r="D861" s="120"/>
      <c r="E861" s="120"/>
      <c r="F861" s="120"/>
      <c r="G861" s="120"/>
      <c r="H861" s="120"/>
      <c r="I861" s="120"/>
      <c r="J861" s="121" t="s">
        <v>80</v>
      </c>
      <c r="K861" s="121"/>
      <c r="L861" s="122"/>
      <c r="M861" s="122"/>
      <c r="N861" s="122">
        <f>O861</f>
        <v>0</v>
      </c>
      <c r="O861" s="122">
        <f>SUM(O860:O860)</f>
        <v>0</v>
      </c>
    </row>
    <row r="862" spans="1:16" ht="45" x14ac:dyDescent="0.25">
      <c r="A862" s="139" t="str">
        <f>E863</f>
        <v>DISJUNTOR BIPOLAR TIPO DIN, CORRENTE NOMINAL DE 50A - FORNECIMENTO E INSTALAÇÃO. AF_10/2020</v>
      </c>
      <c r="B862" s="140"/>
      <c r="C862" s="140"/>
      <c r="D862" s="140"/>
      <c r="E862" s="140"/>
      <c r="F862" s="140"/>
      <c r="G862" s="140"/>
      <c r="H862" s="140"/>
      <c r="I862" s="140"/>
      <c r="J862" s="148"/>
      <c r="K862" s="153"/>
      <c r="L862" s="27" t="s">
        <v>26</v>
      </c>
      <c r="M862" s="27" t="s">
        <v>27</v>
      </c>
      <c r="N862" s="27" t="s">
        <v>28</v>
      </c>
      <c r="O862" s="142" t="s">
        <v>29</v>
      </c>
    </row>
    <row r="863" spans="1:16" x14ac:dyDescent="0.25">
      <c r="A863" s="143" t="s">
        <v>25243</v>
      </c>
      <c r="B863" s="143" t="s">
        <v>30</v>
      </c>
      <c r="C863" s="143" t="s">
        <v>6632</v>
      </c>
      <c r="D863" s="143" t="s">
        <v>1356</v>
      </c>
      <c r="E863" s="146" t="s">
        <v>10182</v>
      </c>
      <c r="F863" s="144"/>
      <c r="G863" s="144"/>
      <c r="H863" s="144"/>
      <c r="I863" s="144"/>
      <c r="J863" s="144"/>
      <c r="K863" s="144"/>
      <c r="L863" s="145">
        <f>TRUNC(L878+L883+L889+L893,2)</f>
        <v>58.28</v>
      </c>
      <c r="M863" s="145">
        <f>TRUNC(M878+M883+M889+M893,2)</f>
        <v>23.58</v>
      </c>
      <c r="N863" s="145">
        <f>TRUNC(N878+N883+N889+N893,2)</f>
        <v>0</v>
      </c>
      <c r="O863" s="145">
        <f>TRUNC(O878+O883+O889+O893,2)</f>
        <v>81.86</v>
      </c>
      <c r="P863" s="1" t="s">
        <v>25338</v>
      </c>
    </row>
    <row r="864" spans="1:16" ht="45" x14ac:dyDescent="0.25">
      <c r="A864" s="137" t="s">
        <v>31</v>
      </c>
      <c r="B864" s="138" t="s">
        <v>1</v>
      </c>
      <c r="C864" s="138" t="s">
        <v>32</v>
      </c>
      <c r="D864" s="138" t="s">
        <v>2</v>
      </c>
      <c r="E864" s="138" t="s">
        <v>33</v>
      </c>
      <c r="F864" s="138" t="s">
        <v>34</v>
      </c>
      <c r="G864" s="138" t="s">
        <v>35</v>
      </c>
      <c r="H864" s="138" t="s">
        <v>36</v>
      </c>
      <c r="I864" s="138" t="s">
        <v>37</v>
      </c>
      <c r="J864" s="138" t="s">
        <v>38</v>
      </c>
      <c r="K864" s="138"/>
      <c r="L864" s="138" t="s">
        <v>13</v>
      </c>
      <c r="M864" s="138" t="s">
        <v>39</v>
      </c>
      <c r="N864" s="138" t="s">
        <v>11</v>
      </c>
      <c r="O864" s="138" t="s">
        <v>40</v>
      </c>
    </row>
    <row r="865" spans="1:15" x14ac:dyDescent="0.25">
      <c r="A865" s="77" t="str">
        <f>IF(D865="","",VLOOKUP(D865,#REF!,2,FALSE))</f>
        <v/>
      </c>
      <c r="B865" s="113"/>
      <c r="C865" s="113"/>
      <c r="D865" s="113"/>
      <c r="E865" s="116"/>
      <c r="F865" s="117"/>
      <c r="G865" s="116"/>
      <c r="H865" s="69" t="str">
        <f>IF(D865="","",VLOOKUP(D865,#REF!,14,FALSE))</f>
        <v/>
      </c>
      <c r="I865" s="69" t="str">
        <f>IF(D865="","",VLOOKUP(D865,#REF!,17,FALSE)-H865)</f>
        <v/>
      </c>
      <c r="J865" s="69" t="str">
        <f>IF(D865="","",VLOOKUP(D865,#REF!,18,FALSE))</f>
        <v/>
      </c>
      <c r="K865" s="69"/>
      <c r="L865" s="118" t="str">
        <f>IF(D865="","",TRUNC(E865*F865*H865,2))</f>
        <v/>
      </c>
      <c r="M865" s="118" t="str">
        <f>IF(D865="","",TRUNC(E865*F865*I865+E865*G865*J865,2))</f>
        <v/>
      </c>
      <c r="N865" s="118"/>
      <c r="O865" s="69" t="str">
        <f>IF(D865="","",L865+M865)</f>
        <v/>
      </c>
    </row>
    <row r="866" spans="1:15" x14ac:dyDescent="0.25">
      <c r="A866" s="77"/>
      <c r="B866" s="113"/>
      <c r="C866" s="113"/>
      <c r="D866" s="113"/>
      <c r="E866" s="116"/>
      <c r="F866" s="117"/>
      <c r="G866" s="116"/>
      <c r="H866" s="69"/>
      <c r="I866" s="69"/>
      <c r="J866" s="69"/>
      <c r="K866" s="69"/>
      <c r="L866" s="118"/>
      <c r="M866" s="118"/>
      <c r="N866" s="118"/>
      <c r="O866" s="69"/>
    </row>
    <row r="867" spans="1:15" x14ac:dyDescent="0.25">
      <c r="A867" s="119"/>
      <c r="B867" s="120"/>
      <c r="C867" s="120"/>
      <c r="D867" s="120"/>
      <c r="E867" s="120"/>
      <c r="F867" s="120"/>
      <c r="G867" s="120"/>
      <c r="H867" s="120"/>
      <c r="I867" s="120"/>
      <c r="J867" s="121" t="s">
        <v>43</v>
      </c>
      <c r="K867" s="121"/>
      <c r="L867" s="122">
        <f>SUM(L865:L866)</f>
        <v>0</v>
      </c>
      <c r="M867" s="122">
        <f>SUM(M865:M866)</f>
        <v>0</v>
      </c>
      <c r="N867" s="122">
        <f>SUM(N865:N866)</f>
        <v>0</v>
      </c>
      <c r="O867" s="122">
        <f>SUM(O865:O866)</f>
        <v>0</v>
      </c>
    </row>
    <row r="868" spans="1:15" ht="30" x14ac:dyDescent="0.25">
      <c r="A868" s="137" t="s">
        <v>44</v>
      </c>
      <c r="B868" s="138" t="s">
        <v>1</v>
      </c>
      <c r="C868" s="138" t="s">
        <v>32</v>
      </c>
      <c r="D868" s="138" t="s">
        <v>2</v>
      </c>
      <c r="E868" s="138" t="s">
        <v>45</v>
      </c>
      <c r="F868" s="138" t="s">
        <v>46</v>
      </c>
      <c r="G868" s="138" t="s">
        <v>47</v>
      </c>
      <c r="H868" s="138" t="s">
        <v>48</v>
      </c>
      <c r="I868" s="138"/>
      <c r="J868" s="138"/>
      <c r="K868" s="138"/>
      <c r="L868" s="138" t="s">
        <v>13</v>
      </c>
      <c r="M868" s="138" t="s">
        <v>39</v>
      </c>
      <c r="N868" s="138" t="s">
        <v>11</v>
      </c>
      <c r="O868" s="138" t="s">
        <v>40</v>
      </c>
    </row>
    <row r="869" spans="1:15" x14ac:dyDescent="0.25">
      <c r="A869" s="77" t="str">
        <f>IF(D869="","",VLOOKUP(D869,'CUSTOS DER - MÃO DE OBRA'!A:D,2,0))</f>
        <v>Eletricista</v>
      </c>
      <c r="B869" s="113" t="s">
        <v>41</v>
      </c>
      <c r="C869" s="113" t="s">
        <v>49</v>
      </c>
      <c r="D869" s="113">
        <v>210150</v>
      </c>
      <c r="E869" s="69">
        <f>VLOOKUP(D869,'CUSTOS DER - MÃO DE OBRA'!A:D,3,0)</f>
        <v>2.02</v>
      </c>
      <c r="F869" s="123"/>
      <c r="G869" s="124">
        <f>VLOOKUP(D869,'CUSTOS DER - MÃO DE OBRA'!A:D,4,0)</f>
        <v>35.97</v>
      </c>
      <c r="H869" s="290">
        <v>0.37840000000000001</v>
      </c>
      <c r="I869" s="116"/>
      <c r="J869" s="113"/>
      <c r="K869" s="113"/>
      <c r="L869" s="113"/>
      <c r="M869" s="125">
        <f>IF(D869="","",TRUNC(H869*G869,2))</f>
        <v>13.61</v>
      </c>
      <c r="N869" s="113"/>
      <c r="O869" s="69">
        <f>IF(D869="","",L869+M869)</f>
        <v>13.61</v>
      </c>
    </row>
    <row r="870" spans="1:15" x14ac:dyDescent="0.25">
      <c r="A870" s="77" t="str">
        <f>IF(D870="","",VLOOKUP(D870,'CUSTOS DER - MÃO DE OBRA'!A:D,2,0))</f>
        <v>Servente</v>
      </c>
      <c r="B870" s="113" t="s">
        <v>41</v>
      </c>
      <c r="C870" s="113" t="s">
        <v>6652</v>
      </c>
      <c r="D870" s="113">
        <v>200130</v>
      </c>
      <c r="E870" s="69">
        <f>VLOOKUP(D870,'CUSTOS DER - MÃO DE OBRA'!A:D,3,0)</f>
        <v>1.48</v>
      </c>
      <c r="F870" s="123"/>
      <c r="G870" s="124">
        <f>VLOOKUP(D870,'CUSTOS DER - MÃO DE OBRA'!A:D,4,0)</f>
        <v>26.35</v>
      </c>
      <c r="H870" s="290">
        <v>0.37840000000000001</v>
      </c>
      <c r="I870" s="69"/>
      <c r="J870" s="69"/>
      <c r="K870" s="69"/>
      <c r="L870" s="113"/>
      <c r="M870" s="125">
        <f>IF(D870="","",TRUNC(H870*G870,2))</f>
        <v>9.9700000000000006</v>
      </c>
      <c r="N870" s="113"/>
      <c r="O870" s="69">
        <f>IF(D870="","",L870+M870)</f>
        <v>9.9700000000000006</v>
      </c>
    </row>
    <row r="871" spans="1:15" x14ac:dyDescent="0.25">
      <c r="A871" s="127"/>
      <c r="B871" s="128"/>
      <c r="C871" s="128"/>
      <c r="D871" s="128"/>
      <c r="E871" s="128"/>
      <c r="F871" s="128"/>
      <c r="G871" s="128"/>
      <c r="H871" s="128"/>
      <c r="I871" s="128"/>
      <c r="J871" s="121" t="s">
        <v>50</v>
      </c>
      <c r="K871" s="121"/>
      <c r="L871" s="122">
        <f>SUM(L869:L870)</f>
        <v>0</v>
      </c>
      <c r="M871" s="122">
        <f>SUM(M869:M870)</f>
        <v>23.58</v>
      </c>
      <c r="N871" s="122">
        <f>SUM(N869:N870)</f>
        <v>0</v>
      </c>
      <c r="O871" s="122">
        <f>SUM(O869:O870)</f>
        <v>23.58</v>
      </c>
    </row>
    <row r="872" spans="1:15" x14ac:dyDescent="0.25">
      <c r="A872" s="137" t="s">
        <v>51</v>
      </c>
      <c r="B872" s="138" t="s">
        <v>1</v>
      </c>
      <c r="C872" s="138" t="s">
        <v>32</v>
      </c>
      <c r="D872" s="138" t="s">
        <v>2</v>
      </c>
      <c r="E872" s="138" t="s">
        <v>52</v>
      </c>
      <c r="F872" s="138" t="s">
        <v>53</v>
      </c>
      <c r="G872" s="138" t="s">
        <v>54</v>
      </c>
      <c r="H872" s="138" t="s">
        <v>55</v>
      </c>
      <c r="I872" s="138"/>
      <c r="J872" s="138"/>
      <c r="K872" s="138"/>
      <c r="L872" s="138"/>
      <c r="M872" s="138"/>
      <c r="N872" s="138"/>
      <c r="O872" s="138" t="s">
        <v>56</v>
      </c>
    </row>
    <row r="873" spans="1:15" x14ac:dyDescent="0.25">
      <c r="A873" s="77"/>
      <c r="B873" s="113"/>
      <c r="C873" s="113"/>
      <c r="D873" s="113"/>
      <c r="E873" s="123"/>
      <c r="F873" s="117"/>
      <c r="G873" s="116"/>
      <c r="H873" s="69"/>
      <c r="I873" s="69"/>
      <c r="J873" s="69"/>
      <c r="K873" s="69"/>
      <c r="L873" s="113"/>
      <c r="M873" s="118">
        <f>TRUNC(E873*O871,2)</f>
        <v>0</v>
      </c>
      <c r="N873" s="113"/>
      <c r="O873" s="69">
        <f>L873+M873</f>
        <v>0</v>
      </c>
    </row>
    <row r="874" spans="1:15" x14ac:dyDescent="0.25">
      <c r="A874" s="77"/>
      <c r="B874" s="113"/>
      <c r="C874" s="113"/>
      <c r="D874" s="113"/>
      <c r="E874" s="116"/>
      <c r="F874" s="117"/>
      <c r="G874" s="116"/>
      <c r="H874" s="69"/>
      <c r="I874" s="69"/>
      <c r="J874" s="69"/>
      <c r="K874" s="69"/>
      <c r="L874" s="113"/>
      <c r="M874" s="113"/>
      <c r="N874" s="113"/>
      <c r="O874" s="69">
        <f>L874+M874</f>
        <v>0</v>
      </c>
    </row>
    <row r="875" spans="1:15" x14ac:dyDescent="0.25">
      <c r="A875" s="127"/>
      <c r="B875" s="128"/>
      <c r="C875" s="128"/>
      <c r="D875" s="128"/>
      <c r="E875" s="128"/>
      <c r="F875" s="128"/>
      <c r="G875" s="128"/>
      <c r="H875" s="128"/>
      <c r="I875" s="128"/>
      <c r="J875" s="121" t="s">
        <v>57</v>
      </c>
      <c r="K875" s="121"/>
      <c r="L875" s="122">
        <f>SUM(L873:L874)</f>
        <v>0</v>
      </c>
      <c r="M875" s="122">
        <f>SUM(M873:M874)</f>
        <v>0</v>
      </c>
      <c r="N875" s="122">
        <f>SUM(N873:N874)</f>
        <v>0</v>
      </c>
      <c r="O875" s="122">
        <f>SUM(O873:O874)</f>
        <v>0</v>
      </c>
    </row>
    <row r="876" spans="1:15" ht="30" x14ac:dyDescent="0.25">
      <c r="A876" s="127" t="s">
        <v>58</v>
      </c>
      <c r="B876" s="129"/>
      <c r="C876" s="129"/>
      <c r="D876" s="129"/>
      <c r="E876" s="129"/>
      <c r="F876" s="129"/>
      <c r="G876" s="129"/>
      <c r="H876" s="129"/>
      <c r="I876" s="129"/>
      <c r="J876" s="129"/>
      <c r="K876" s="129"/>
      <c r="L876" s="122">
        <f>L867+L871+L875</f>
        <v>0</v>
      </c>
      <c r="M876" s="122">
        <f>M867+M871+M875</f>
        <v>23.58</v>
      </c>
      <c r="N876" s="122">
        <f>N867+N871+N875</f>
        <v>0</v>
      </c>
      <c r="O876" s="122">
        <f>O867+O871+O875</f>
        <v>23.58</v>
      </c>
    </row>
    <row r="877" spans="1:15" x14ac:dyDescent="0.25">
      <c r="A877" s="127" t="s">
        <v>59</v>
      </c>
      <c r="B877" s="129"/>
      <c r="C877" s="129"/>
      <c r="D877" s="129"/>
      <c r="E877" s="129"/>
      <c r="F877" s="129"/>
      <c r="G877" s="129"/>
      <c r="H877" s="129"/>
      <c r="I877" s="129"/>
      <c r="J877" s="129"/>
      <c r="K877" s="129"/>
      <c r="L877" s="129"/>
      <c r="M877" s="129"/>
      <c r="N877" s="129"/>
      <c r="O877" s="130">
        <v>1</v>
      </c>
    </row>
    <row r="878" spans="1:15" ht="30" x14ac:dyDescent="0.25">
      <c r="A878" s="127" t="s">
        <v>60</v>
      </c>
      <c r="B878" s="120"/>
      <c r="C878" s="120"/>
      <c r="D878" s="120"/>
      <c r="E878" s="120"/>
      <c r="F878" s="120"/>
      <c r="G878" s="120"/>
      <c r="H878" s="120"/>
      <c r="I878" s="120"/>
      <c r="J878" s="120"/>
      <c r="K878" s="120"/>
      <c r="L878" s="122">
        <f>L876/O877</f>
        <v>0</v>
      </c>
      <c r="M878" s="122">
        <f>M876/O877</f>
        <v>23.58</v>
      </c>
      <c r="N878" s="122">
        <f>N876/O877</f>
        <v>0</v>
      </c>
      <c r="O878" s="122">
        <f>TRUNC(SUM(L878:N878),2)</f>
        <v>23.58</v>
      </c>
    </row>
    <row r="879" spans="1:15" ht="45" x14ac:dyDescent="0.25">
      <c r="A879" s="137" t="s">
        <v>61</v>
      </c>
      <c r="B879" s="138" t="s">
        <v>1</v>
      </c>
      <c r="C879" s="138" t="s">
        <v>32</v>
      </c>
      <c r="D879" s="138" t="s">
        <v>2</v>
      </c>
      <c r="E879" s="138" t="s">
        <v>62</v>
      </c>
      <c r="F879" s="138" t="s">
        <v>63</v>
      </c>
      <c r="G879" s="138"/>
      <c r="H879" s="138"/>
      <c r="I879" s="138"/>
      <c r="J879" s="138" t="s">
        <v>48</v>
      </c>
      <c r="K879" s="138"/>
      <c r="L879" s="138" t="s">
        <v>13</v>
      </c>
      <c r="M879" s="138" t="s">
        <v>39</v>
      </c>
      <c r="N879" s="138" t="s">
        <v>11</v>
      </c>
      <c r="O879" s="138" t="s">
        <v>6</v>
      </c>
    </row>
    <row r="880" spans="1:15" ht="60" x14ac:dyDescent="0.25">
      <c r="A880" s="77" t="str">
        <f>VLOOKUP(D880,'CUSTOS SINAPI - MATERIAIS'!A:D,2,0)</f>
        <v xml:space="preserve">TERMINAL A COMPRESSAO EM COBRE ESTANHADO PARA CABO 16 MM2, 1 FURO E 1 COMPRESSAO, PARA PARAFUSO DE FIXACAO M6                                                                                                                                                                                                                                                                                                                                                                                             </v>
      </c>
      <c r="B880" s="113" t="s">
        <v>1356</v>
      </c>
      <c r="C880" s="113" t="s">
        <v>64</v>
      </c>
      <c r="D880" s="291">
        <v>1575</v>
      </c>
      <c r="E880" s="131" t="str">
        <f>VLOOKUP(D880,'CUSTOS SINAPI - MATERIAIS'!A:D,3,0)</f>
        <v xml:space="preserve">UN    </v>
      </c>
      <c r="F880" s="107" t="str">
        <f>VLOOKUP(D880,'CUSTOS SINAPI - MATERIAIS'!A:D,4,0)</f>
        <v>2,23</v>
      </c>
      <c r="G880" s="107"/>
      <c r="H880" s="93"/>
      <c r="I880" s="93"/>
      <c r="J880" s="292">
        <v>2</v>
      </c>
      <c r="K880" s="116"/>
      <c r="L880" s="69">
        <f>IF(D880="","",TRUNC(F880*J880,2))</f>
        <v>4.46</v>
      </c>
      <c r="M880" s="116"/>
      <c r="N880" s="116"/>
      <c r="O880" s="69">
        <f>IF(D880="","",TRUNC(L880+M880+N880,2))</f>
        <v>4.46</v>
      </c>
    </row>
    <row r="881" spans="1:16" ht="45" x14ac:dyDescent="0.25">
      <c r="A881" s="77" t="str">
        <f>VLOOKUP(D881,'CUSTOS SINAPI - MATERIAIS'!A:D,2,0)</f>
        <v xml:space="preserve">DISJUNTOR TERMOMAGNETICO PARA TRILHO DIN (IEC), BIPOLAR, 40 - 50 A                                                                                                                                                                                                                                                                                                                                                                                                                                        </v>
      </c>
      <c r="B881" s="113" t="s">
        <v>1356</v>
      </c>
      <c r="C881" s="113" t="s">
        <v>64</v>
      </c>
      <c r="D881" s="291">
        <v>34623</v>
      </c>
      <c r="E881" s="131" t="str">
        <f>VLOOKUP(D881,'CUSTOS SINAPI - MATERIAIS'!A:D,3,0)</f>
        <v xml:space="preserve">UN    </v>
      </c>
      <c r="F881" s="107" t="str">
        <f>VLOOKUP(D881,'CUSTOS SINAPI - MATERIAIS'!A:D,4,0)</f>
        <v>53,82</v>
      </c>
      <c r="G881" s="107"/>
      <c r="H881" s="93"/>
      <c r="I881" s="93"/>
      <c r="J881" s="292">
        <v>1</v>
      </c>
      <c r="K881" s="116"/>
      <c r="L881" s="69">
        <f>IF(D881="","",TRUNC(F881*J881,2))</f>
        <v>53.82</v>
      </c>
      <c r="M881" s="116"/>
      <c r="N881" s="116"/>
      <c r="O881" s="69">
        <f>IF(D881="","",TRUNC(L881+M881+N881,2))</f>
        <v>53.82</v>
      </c>
    </row>
    <row r="882" spans="1:16" x14ac:dyDescent="0.25">
      <c r="A882" s="77"/>
      <c r="B882" s="113"/>
      <c r="C882" s="113"/>
      <c r="D882" s="113"/>
      <c r="E882" s="131"/>
      <c r="F882" s="107"/>
      <c r="G882" s="107"/>
      <c r="H882" s="93"/>
      <c r="I882" s="93"/>
      <c r="J882" s="116"/>
      <c r="K882" s="116"/>
      <c r="L882" s="69"/>
      <c r="M882" s="116"/>
      <c r="N882" s="116"/>
      <c r="O882" s="69"/>
    </row>
    <row r="883" spans="1:16" x14ac:dyDescent="0.25">
      <c r="A883" s="119"/>
      <c r="B883" s="120"/>
      <c r="C883" s="120"/>
      <c r="D883" s="120"/>
      <c r="E883" s="120"/>
      <c r="F883" s="120"/>
      <c r="G883" s="120"/>
      <c r="H883" s="120"/>
      <c r="I883" s="120"/>
      <c r="J883" s="121" t="s">
        <v>65</v>
      </c>
      <c r="K883" s="121"/>
      <c r="L883" s="122">
        <f>SUM(L880:L882)</f>
        <v>58.28</v>
      </c>
      <c r="M883" s="122">
        <f>SUM(M880:M882)</f>
        <v>0</v>
      </c>
      <c r="N883" s="122">
        <f>SUM(N880:N882)</f>
        <v>0</v>
      </c>
      <c r="O883" s="122">
        <f>TRUNC(SUM(L883:N883),2)</f>
        <v>58.28</v>
      </c>
    </row>
    <row r="884" spans="1:16" ht="75" x14ac:dyDescent="0.25">
      <c r="A884" s="137" t="s">
        <v>66</v>
      </c>
      <c r="B884" s="138" t="s">
        <v>1</v>
      </c>
      <c r="C884" s="138" t="s">
        <v>32</v>
      </c>
      <c r="D884" s="138" t="s">
        <v>2</v>
      </c>
      <c r="E884" s="138" t="s">
        <v>62</v>
      </c>
      <c r="F884" s="138" t="s">
        <v>63</v>
      </c>
      <c r="G884" s="138" t="s">
        <v>67</v>
      </c>
      <c r="H884" s="138" t="s">
        <v>68</v>
      </c>
      <c r="I884" s="138"/>
      <c r="J884" s="138" t="s">
        <v>48</v>
      </c>
      <c r="K884" s="138"/>
      <c r="L884" s="138" t="s">
        <v>13</v>
      </c>
      <c r="M884" s="138" t="s">
        <v>39</v>
      </c>
      <c r="N884" s="138" t="s">
        <v>11</v>
      </c>
      <c r="O884" s="138" t="s">
        <v>6</v>
      </c>
    </row>
    <row r="885" spans="1:16" x14ac:dyDescent="0.25">
      <c r="A885" s="77" t="str">
        <f>IF($D885="","",VLOOKUP($D885,'CCU AUXILIARES'!A:O,5,0))</f>
        <v/>
      </c>
      <c r="B885" s="92"/>
      <c r="C885" s="113"/>
      <c r="D885" s="92"/>
      <c r="E885" s="92" t="str">
        <f>IF($D885="","",VLOOKUP($D885,'CCU AUXILIARES'!A:O,3,0))</f>
        <v/>
      </c>
      <c r="F885" s="92" t="str">
        <f>IF($D885="","",VLOOKUP($D885,'CCU AUXILIARES'!A:O,12,FALSE))</f>
        <v/>
      </c>
      <c r="G885" s="92" t="str">
        <f>IF($D885="","",VLOOKUP($D885,'CCU AUXILIARES'!A:O,13,FALSE))</f>
        <v/>
      </c>
      <c r="H885" s="92" t="str">
        <f>IF($D885="","",VLOOKUP($D885,'CCU AUXILIARES'!A:O,14,FALSE))</f>
        <v/>
      </c>
      <c r="I885" s="116"/>
      <c r="J885" s="116"/>
      <c r="K885" s="116"/>
      <c r="L885" s="69" t="str">
        <f>IF(D885="","",TRUNC(F885*J885,2))</f>
        <v/>
      </c>
      <c r="M885" s="69" t="str">
        <f>IF(D885="","",TRUNC(G885*J885,2))</f>
        <v/>
      </c>
      <c r="N885" s="69" t="str">
        <f>IF(D885="","",TRUNC(H885*J885,2))</f>
        <v/>
      </c>
      <c r="O885" s="69" t="str">
        <f>IF(D885="","",L885+M885+N885)</f>
        <v/>
      </c>
    </row>
    <row r="886" spans="1:16" x14ac:dyDescent="0.25">
      <c r="A886" s="77" t="str">
        <f>IF($D886="","",VLOOKUP($D886,'CCU AUXILIARES'!A:O,5,0))</f>
        <v/>
      </c>
      <c r="B886" s="92"/>
      <c r="C886" s="113"/>
      <c r="D886" s="92"/>
      <c r="E886" s="92" t="str">
        <f>IF($D886="","",VLOOKUP($D886,'CCU AUXILIARES'!A:O,3,0))</f>
        <v/>
      </c>
      <c r="F886" s="92" t="str">
        <f>IF($D886="","",VLOOKUP($D886,'CCU AUXILIARES'!A:O,12,FALSE))</f>
        <v/>
      </c>
      <c r="G886" s="92" t="str">
        <f>IF($D886="","",VLOOKUP($D886,'CCU AUXILIARES'!A:O,13,FALSE))</f>
        <v/>
      </c>
      <c r="H886" s="92" t="str">
        <f>IF($D886="","",VLOOKUP($D886,'CCU AUXILIARES'!A:O,14,FALSE))</f>
        <v/>
      </c>
      <c r="I886" s="116"/>
      <c r="J886" s="116"/>
      <c r="K886" s="116"/>
      <c r="L886" s="69" t="str">
        <f>IF(D886="","",TRUNC(F886*J886,2))</f>
        <v/>
      </c>
      <c r="M886" s="69" t="str">
        <f>IF(D886="","",TRUNC(G886*J886,2))</f>
        <v/>
      </c>
      <c r="N886" s="69" t="str">
        <f>IF(D886="","",TRUNC(H886*J886,2))</f>
        <v/>
      </c>
      <c r="O886" s="69" t="str">
        <f>IF(D886="","",L886+M886+N886)</f>
        <v/>
      </c>
    </row>
    <row r="887" spans="1:16" x14ac:dyDescent="0.25">
      <c r="A887" s="77" t="str">
        <f>IF($D887="","",VLOOKUP($D887,'CCU AUXILIARES'!A:O,5,0))</f>
        <v/>
      </c>
      <c r="B887" s="92"/>
      <c r="C887" s="113"/>
      <c r="D887" s="92"/>
      <c r="E887" s="92" t="str">
        <f>IF($D887="","",VLOOKUP($D887,'CCU AUXILIARES'!A:O,3,0))</f>
        <v/>
      </c>
      <c r="F887" s="92" t="str">
        <f>IF($D887="","",VLOOKUP($D887,'CCU AUXILIARES'!A:O,12,FALSE))</f>
        <v/>
      </c>
      <c r="G887" s="92" t="str">
        <f>IF($D887="","",VLOOKUP($D887,'CCU AUXILIARES'!A:O,13,FALSE))</f>
        <v/>
      </c>
      <c r="H887" s="92" t="str">
        <f>IF($D887="","",VLOOKUP($D887,'CCU AUXILIARES'!A:O,14,FALSE))</f>
        <v/>
      </c>
      <c r="I887" s="116"/>
      <c r="J887" s="116"/>
      <c r="K887" s="116"/>
      <c r="L887" s="69" t="str">
        <f>IF(D887="","",TRUNC(F887*J887,2))</f>
        <v/>
      </c>
      <c r="M887" s="69" t="str">
        <f>IF(D887="","",TRUNC(G887*J887,2))</f>
        <v/>
      </c>
      <c r="N887" s="69" t="str">
        <f>IF(D887="","",TRUNC(H887*J887,2))</f>
        <v/>
      </c>
      <c r="O887" s="69" t="str">
        <f>IF(D887="","",L887+M887+N887)</f>
        <v/>
      </c>
    </row>
    <row r="888" spans="1:16" x14ac:dyDescent="0.25">
      <c r="A888" s="77"/>
      <c r="B888" s="92"/>
      <c r="C888" s="113"/>
      <c r="D888" s="92"/>
      <c r="E888" s="92"/>
      <c r="F888" s="92"/>
      <c r="G888" s="92"/>
      <c r="H888" s="92"/>
      <c r="I888" s="116"/>
      <c r="J888" s="116"/>
      <c r="K888" s="116"/>
      <c r="L888" s="69"/>
      <c r="M888" s="69"/>
      <c r="N888" s="69"/>
      <c r="O888" s="69"/>
    </row>
    <row r="889" spans="1:16" x14ac:dyDescent="0.25">
      <c r="A889" s="119"/>
      <c r="B889" s="120"/>
      <c r="C889" s="120"/>
      <c r="D889" s="120"/>
      <c r="E889" s="120"/>
      <c r="F889" s="120"/>
      <c r="G889" s="120"/>
      <c r="H889" s="120"/>
      <c r="I889" s="120"/>
      <c r="J889" s="121" t="s">
        <v>70</v>
      </c>
      <c r="K889" s="121"/>
      <c r="L889" s="122">
        <f>SUM(L885:L888)</f>
        <v>0</v>
      </c>
      <c r="M889" s="122">
        <f>SUM(M885:M888)</f>
        <v>0</v>
      </c>
      <c r="N889" s="122">
        <f>SUM(N885:N888)</f>
        <v>0</v>
      </c>
      <c r="O889" s="122">
        <f>TRUNC(SUM(L889:N889),2)</f>
        <v>0</v>
      </c>
    </row>
    <row r="890" spans="1:16" ht="30" x14ac:dyDescent="0.25">
      <c r="A890" s="137" t="s">
        <v>71</v>
      </c>
      <c r="B890" s="138" t="s">
        <v>1</v>
      </c>
      <c r="C890" s="138" t="s">
        <v>32</v>
      </c>
      <c r="D890" s="138" t="s">
        <v>2</v>
      </c>
      <c r="E890" s="138" t="s">
        <v>62</v>
      </c>
      <c r="F890" s="138" t="s">
        <v>72</v>
      </c>
      <c r="G890" s="138" t="s">
        <v>73</v>
      </c>
      <c r="H890" s="138"/>
      <c r="I890" s="138" t="s">
        <v>74</v>
      </c>
      <c r="J890" s="138"/>
      <c r="K890" s="138"/>
      <c r="L890" s="138" t="s">
        <v>75</v>
      </c>
      <c r="M890" s="138" t="s">
        <v>56</v>
      </c>
      <c r="N890" s="138" t="s">
        <v>48</v>
      </c>
      <c r="O890" s="138" t="s">
        <v>6</v>
      </c>
    </row>
    <row r="891" spans="1:16" x14ac:dyDescent="0.25">
      <c r="A891" s="137"/>
      <c r="B891" s="138"/>
      <c r="C891" s="138"/>
      <c r="D891" s="138"/>
      <c r="E891" s="138"/>
      <c r="F891" s="138"/>
      <c r="G891" s="138" t="s">
        <v>76</v>
      </c>
      <c r="H891" s="138" t="s">
        <v>77</v>
      </c>
      <c r="I891" s="138" t="s">
        <v>76</v>
      </c>
      <c r="J891" s="138" t="s">
        <v>77</v>
      </c>
      <c r="K891" s="138"/>
      <c r="L891" s="138" t="s">
        <v>76</v>
      </c>
      <c r="M891" s="138"/>
      <c r="N891" s="138"/>
      <c r="O891" s="138"/>
    </row>
    <row r="892" spans="1:16" x14ac:dyDescent="0.25">
      <c r="A892" s="77"/>
      <c r="B892" s="92"/>
      <c r="C892" s="92"/>
      <c r="D892" s="92"/>
      <c r="E892" s="92"/>
      <c r="F892" s="107"/>
      <c r="G892" s="107"/>
      <c r="H892" s="69"/>
      <c r="I892" s="116"/>
      <c r="J892" s="69"/>
      <c r="K892" s="69"/>
      <c r="L892" s="116"/>
      <c r="M892" s="116"/>
      <c r="N892" s="69"/>
      <c r="O892" s="69"/>
    </row>
    <row r="893" spans="1:16" x14ac:dyDescent="0.25">
      <c r="A893" s="119"/>
      <c r="B893" s="120"/>
      <c r="C893" s="120"/>
      <c r="D893" s="120"/>
      <c r="E893" s="120"/>
      <c r="F893" s="120"/>
      <c r="G893" s="120"/>
      <c r="H893" s="120"/>
      <c r="I893" s="120"/>
      <c r="J893" s="121" t="s">
        <v>80</v>
      </c>
      <c r="K893" s="121"/>
      <c r="L893" s="122"/>
      <c r="M893" s="122"/>
      <c r="N893" s="122">
        <f>O893</f>
        <v>0</v>
      </c>
      <c r="O893" s="122">
        <f>SUM(O892:O892)</f>
        <v>0</v>
      </c>
    </row>
    <row r="894" spans="1:16" ht="45" x14ac:dyDescent="0.25">
      <c r="A894" s="139" t="str">
        <f>E895</f>
        <v>CORDOALHA DE COBRE NU 50 MM², ENTERRADA - FORNECIMENTO E INSTALAÇÃO. AF_08/2023</v>
      </c>
      <c r="B894" s="140"/>
      <c r="C894" s="140"/>
      <c r="D894" s="140"/>
      <c r="E894" s="140"/>
      <c r="F894" s="140"/>
      <c r="G894" s="140"/>
      <c r="H894" s="140"/>
      <c r="I894" s="140"/>
      <c r="J894" s="148"/>
      <c r="K894" s="153"/>
      <c r="L894" s="27" t="s">
        <v>26</v>
      </c>
      <c r="M894" s="27" t="s">
        <v>27</v>
      </c>
      <c r="N894" s="27" t="s">
        <v>28</v>
      </c>
      <c r="O894" s="142" t="s">
        <v>29</v>
      </c>
    </row>
    <row r="895" spans="1:16" x14ac:dyDescent="0.25">
      <c r="A895" s="143" t="s">
        <v>25244</v>
      </c>
      <c r="B895" s="143" t="s">
        <v>30</v>
      </c>
      <c r="C895" s="143" t="s">
        <v>740</v>
      </c>
      <c r="D895" s="143" t="s">
        <v>1356</v>
      </c>
      <c r="E895" s="146" t="s">
        <v>10456</v>
      </c>
      <c r="F895" s="144"/>
      <c r="G895" s="144"/>
      <c r="H895" s="144"/>
      <c r="I895" s="144"/>
      <c r="J895" s="144"/>
      <c r="K895" s="144"/>
      <c r="L895" s="145">
        <f>TRUNC(L910+L915+L921+L925,2)</f>
        <v>54.61</v>
      </c>
      <c r="M895" s="145">
        <f>TRUNC(M910+M915+M921+M925,2)</f>
        <v>2.06</v>
      </c>
      <c r="N895" s="145">
        <f>TRUNC(N910+N915+N921+N925,2)</f>
        <v>0</v>
      </c>
      <c r="O895" s="145">
        <f>TRUNC(O910+O915+O921+O925,2)</f>
        <v>56.67</v>
      </c>
      <c r="P895" s="1" t="s">
        <v>25247</v>
      </c>
    </row>
    <row r="896" spans="1:16" ht="45" x14ac:dyDescent="0.25">
      <c r="A896" s="137" t="s">
        <v>31</v>
      </c>
      <c r="B896" s="138" t="s">
        <v>1</v>
      </c>
      <c r="C896" s="138" t="s">
        <v>32</v>
      </c>
      <c r="D896" s="138" t="s">
        <v>2</v>
      </c>
      <c r="E896" s="138" t="s">
        <v>33</v>
      </c>
      <c r="F896" s="138" t="s">
        <v>34</v>
      </c>
      <c r="G896" s="138" t="s">
        <v>35</v>
      </c>
      <c r="H896" s="138" t="s">
        <v>36</v>
      </c>
      <c r="I896" s="138" t="s">
        <v>37</v>
      </c>
      <c r="J896" s="138" t="s">
        <v>38</v>
      </c>
      <c r="K896" s="138"/>
      <c r="L896" s="138" t="s">
        <v>13</v>
      </c>
      <c r="M896" s="138" t="s">
        <v>39</v>
      </c>
      <c r="N896" s="138" t="s">
        <v>11</v>
      </c>
      <c r="O896" s="138" t="s">
        <v>40</v>
      </c>
    </row>
    <row r="897" spans="1:15" x14ac:dyDescent="0.25">
      <c r="A897" s="77" t="str">
        <f>IF(D897="","",VLOOKUP(D897,#REF!,2,FALSE))</f>
        <v/>
      </c>
      <c r="B897" s="113"/>
      <c r="C897" s="113"/>
      <c r="D897" s="113"/>
      <c r="E897" s="116"/>
      <c r="F897" s="117"/>
      <c r="G897" s="116"/>
      <c r="H897" s="69" t="str">
        <f>IF(D897="","",VLOOKUP(D897,#REF!,14,FALSE))</f>
        <v/>
      </c>
      <c r="I897" s="69" t="str">
        <f>IF(D897="","",VLOOKUP(D897,#REF!,17,FALSE)-H897)</f>
        <v/>
      </c>
      <c r="J897" s="69" t="str">
        <f>IF(D897="","",VLOOKUP(D897,#REF!,18,FALSE))</f>
        <v/>
      </c>
      <c r="K897" s="69"/>
      <c r="L897" s="118" t="str">
        <f>IF(D897="","",TRUNC(E897*F897*H897,2))</f>
        <v/>
      </c>
      <c r="M897" s="118" t="str">
        <f>IF(D897="","",TRUNC(E897*F897*I897+E897*G897*J897,2))</f>
        <v/>
      </c>
      <c r="N897" s="118"/>
      <c r="O897" s="69" t="str">
        <f>IF(D897="","",L897+M897)</f>
        <v/>
      </c>
    </row>
    <row r="898" spans="1:15" x14ac:dyDescent="0.25">
      <c r="A898" s="77"/>
      <c r="B898" s="113"/>
      <c r="C898" s="113"/>
      <c r="D898" s="113"/>
      <c r="E898" s="116"/>
      <c r="F898" s="117"/>
      <c r="G898" s="116"/>
      <c r="H898" s="69"/>
      <c r="I898" s="69"/>
      <c r="J898" s="69"/>
      <c r="K898" s="69"/>
      <c r="L898" s="118"/>
      <c r="M898" s="118"/>
      <c r="N898" s="118"/>
      <c r="O898" s="69"/>
    </row>
    <row r="899" spans="1:15" x14ac:dyDescent="0.25">
      <c r="A899" s="119"/>
      <c r="B899" s="120"/>
      <c r="C899" s="120"/>
      <c r="D899" s="120"/>
      <c r="E899" s="120"/>
      <c r="F899" s="120"/>
      <c r="G899" s="120"/>
      <c r="H899" s="120"/>
      <c r="I899" s="120"/>
      <c r="J899" s="121" t="s">
        <v>43</v>
      </c>
      <c r="K899" s="121"/>
      <c r="L899" s="122">
        <f>SUM(L897:L898)</f>
        <v>0</v>
      </c>
      <c r="M899" s="122">
        <f>SUM(M897:M898)</f>
        <v>0</v>
      </c>
      <c r="N899" s="122">
        <f>SUM(N897:N898)</f>
        <v>0</v>
      </c>
      <c r="O899" s="122">
        <f>SUM(O897:O898)</f>
        <v>0</v>
      </c>
    </row>
    <row r="900" spans="1:15" ht="30" x14ac:dyDescent="0.25">
      <c r="A900" s="137" t="s">
        <v>44</v>
      </c>
      <c r="B900" s="138" t="s">
        <v>1</v>
      </c>
      <c r="C900" s="138" t="s">
        <v>32</v>
      </c>
      <c r="D900" s="138" t="s">
        <v>2</v>
      </c>
      <c r="E900" s="138" t="s">
        <v>45</v>
      </c>
      <c r="F900" s="138" t="s">
        <v>46</v>
      </c>
      <c r="G900" s="138" t="s">
        <v>47</v>
      </c>
      <c r="H900" s="138" t="s">
        <v>48</v>
      </c>
      <c r="I900" s="138"/>
      <c r="J900" s="138"/>
      <c r="K900" s="138"/>
      <c r="L900" s="138" t="s">
        <v>13</v>
      </c>
      <c r="M900" s="138" t="s">
        <v>39</v>
      </c>
      <c r="N900" s="138" t="s">
        <v>11</v>
      </c>
      <c r="O900" s="138" t="s">
        <v>40</v>
      </c>
    </row>
    <row r="901" spans="1:15" x14ac:dyDescent="0.25">
      <c r="A901" s="77" t="str">
        <f>IF(D901="","",VLOOKUP(D901,'CUSTOS DER - MÃO DE OBRA'!A:D,2,0))</f>
        <v>Eletricista</v>
      </c>
      <c r="B901" s="113" t="s">
        <v>41</v>
      </c>
      <c r="C901" s="113" t="s">
        <v>49</v>
      </c>
      <c r="D901" s="113">
        <v>210150</v>
      </c>
      <c r="E901" s="69">
        <f>VLOOKUP(D901,'CUSTOS DER - MÃO DE OBRA'!A:D,3,0)</f>
        <v>2.02</v>
      </c>
      <c r="F901" s="123"/>
      <c r="G901" s="124">
        <f>VLOOKUP(D901,'CUSTOS DER - MÃO DE OBRA'!A:D,4,0)</f>
        <v>35.97</v>
      </c>
      <c r="H901" s="290">
        <v>3.3099999999999997E-2</v>
      </c>
      <c r="I901" s="116"/>
      <c r="J901" s="113"/>
      <c r="K901" s="113"/>
      <c r="L901" s="113"/>
      <c r="M901" s="125">
        <f>IF(D901="","",TRUNC(H901*G901,2))</f>
        <v>1.19</v>
      </c>
      <c r="N901" s="113"/>
      <c r="O901" s="69">
        <f>IF(D901="","",L901+M901)</f>
        <v>1.19</v>
      </c>
    </row>
    <row r="902" spans="1:15" x14ac:dyDescent="0.25">
      <c r="A902" s="77" t="str">
        <f>IF(D902="","",VLOOKUP(D902,'CUSTOS DER - MÃO DE OBRA'!A:D,2,0))</f>
        <v>Servente</v>
      </c>
      <c r="B902" s="113" t="s">
        <v>41</v>
      </c>
      <c r="C902" s="113" t="s">
        <v>6652</v>
      </c>
      <c r="D902" s="113">
        <v>200130</v>
      </c>
      <c r="E902" s="69">
        <f>VLOOKUP(D902,'CUSTOS DER - MÃO DE OBRA'!A:D,3,0)</f>
        <v>1.48</v>
      </c>
      <c r="F902" s="123"/>
      <c r="G902" s="124">
        <f>VLOOKUP(D902,'CUSTOS DER - MÃO DE OBRA'!A:D,4,0)</f>
        <v>26.35</v>
      </c>
      <c r="H902" s="290">
        <v>3.3099999999999997E-2</v>
      </c>
      <c r="I902" s="69"/>
      <c r="J902" s="69"/>
      <c r="K902" s="69"/>
      <c r="L902" s="113"/>
      <c r="M902" s="125">
        <f>IF(D902="","",TRUNC(H902*G902,2))</f>
        <v>0.87</v>
      </c>
      <c r="N902" s="113"/>
      <c r="O902" s="69">
        <f>IF(D902="","",L902+M902)</f>
        <v>0.87</v>
      </c>
    </row>
    <row r="903" spans="1:15" x14ac:dyDescent="0.25">
      <c r="A903" s="127"/>
      <c r="B903" s="128"/>
      <c r="C903" s="128"/>
      <c r="D903" s="128"/>
      <c r="E903" s="128"/>
      <c r="F903" s="128"/>
      <c r="G903" s="128"/>
      <c r="H903" s="128"/>
      <c r="I903" s="128"/>
      <c r="J903" s="121" t="s">
        <v>50</v>
      </c>
      <c r="K903" s="121"/>
      <c r="L903" s="122">
        <f>SUM(L901:L902)</f>
        <v>0</v>
      </c>
      <c r="M903" s="122">
        <f>SUM(M901:M902)</f>
        <v>2.06</v>
      </c>
      <c r="N903" s="122">
        <f>SUM(N901:N902)</f>
        <v>0</v>
      </c>
      <c r="O903" s="122">
        <f>SUM(O901:O902)</f>
        <v>2.06</v>
      </c>
    </row>
    <row r="904" spans="1:15" x14ac:dyDescent="0.25">
      <c r="A904" s="137" t="s">
        <v>51</v>
      </c>
      <c r="B904" s="138" t="s">
        <v>1</v>
      </c>
      <c r="C904" s="138" t="s">
        <v>32</v>
      </c>
      <c r="D904" s="138" t="s">
        <v>2</v>
      </c>
      <c r="E904" s="138" t="s">
        <v>52</v>
      </c>
      <c r="F904" s="138" t="s">
        <v>53</v>
      </c>
      <c r="G904" s="138" t="s">
        <v>54</v>
      </c>
      <c r="H904" s="138" t="s">
        <v>55</v>
      </c>
      <c r="I904" s="138"/>
      <c r="J904" s="138"/>
      <c r="K904" s="138"/>
      <c r="L904" s="138"/>
      <c r="M904" s="138"/>
      <c r="N904" s="138"/>
      <c r="O904" s="138" t="s">
        <v>56</v>
      </c>
    </row>
    <row r="905" spans="1:15" x14ac:dyDescent="0.25">
      <c r="A905" s="77"/>
      <c r="B905" s="113"/>
      <c r="C905" s="113"/>
      <c r="D905" s="113"/>
      <c r="E905" s="123"/>
      <c r="F905" s="117"/>
      <c r="G905" s="116"/>
      <c r="H905" s="69"/>
      <c r="I905" s="69"/>
      <c r="J905" s="69"/>
      <c r="K905" s="69"/>
      <c r="L905" s="113"/>
      <c r="M905" s="118">
        <f>TRUNC(E905*O903,2)</f>
        <v>0</v>
      </c>
      <c r="N905" s="113"/>
      <c r="O905" s="69">
        <f>L905+M905</f>
        <v>0</v>
      </c>
    </row>
    <row r="906" spans="1:15" x14ac:dyDescent="0.25">
      <c r="A906" s="77"/>
      <c r="B906" s="113"/>
      <c r="C906" s="113"/>
      <c r="D906" s="113"/>
      <c r="E906" s="116"/>
      <c r="F906" s="117"/>
      <c r="G906" s="116"/>
      <c r="H906" s="69"/>
      <c r="I906" s="69"/>
      <c r="J906" s="69"/>
      <c r="K906" s="69"/>
      <c r="L906" s="113"/>
      <c r="M906" s="113"/>
      <c r="N906" s="113"/>
      <c r="O906" s="69">
        <f>L906+M906</f>
        <v>0</v>
      </c>
    </row>
    <row r="907" spans="1:15" x14ac:dyDescent="0.25">
      <c r="A907" s="127"/>
      <c r="B907" s="128"/>
      <c r="C907" s="128"/>
      <c r="D907" s="128"/>
      <c r="E907" s="128"/>
      <c r="F907" s="128"/>
      <c r="G907" s="128"/>
      <c r="H907" s="128"/>
      <c r="I907" s="128"/>
      <c r="J907" s="121" t="s">
        <v>57</v>
      </c>
      <c r="K907" s="121"/>
      <c r="L907" s="122">
        <f>SUM(L905:L906)</f>
        <v>0</v>
      </c>
      <c r="M907" s="122">
        <f>SUM(M905:M906)</f>
        <v>0</v>
      </c>
      <c r="N907" s="122">
        <f>SUM(N905:N906)</f>
        <v>0</v>
      </c>
      <c r="O907" s="122">
        <f>SUM(O905:O906)</f>
        <v>0</v>
      </c>
    </row>
    <row r="908" spans="1:15" ht="30" x14ac:dyDescent="0.25">
      <c r="A908" s="127" t="s">
        <v>58</v>
      </c>
      <c r="B908" s="129"/>
      <c r="C908" s="129"/>
      <c r="D908" s="129"/>
      <c r="E908" s="129"/>
      <c r="F908" s="129"/>
      <c r="G908" s="129"/>
      <c r="H908" s="129"/>
      <c r="I908" s="129"/>
      <c r="J908" s="129"/>
      <c r="K908" s="129"/>
      <c r="L908" s="122">
        <f>L899+L903+L907</f>
        <v>0</v>
      </c>
      <c r="M908" s="122">
        <f>M899+M903+M907</f>
        <v>2.06</v>
      </c>
      <c r="N908" s="122">
        <f>N899+N903+N907</f>
        <v>0</v>
      </c>
      <c r="O908" s="122">
        <f>O899+O903+O907</f>
        <v>2.06</v>
      </c>
    </row>
    <row r="909" spans="1:15" x14ac:dyDescent="0.25">
      <c r="A909" s="127" t="s">
        <v>59</v>
      </c>
      <c r="B909" s="129"/>
      <c r="C909" s="129"/>
      <c r="D909" s="129"/>
      <c r="E909" s="129"/>
      <c r="F909" s="129"/>
      <c r="G909" s="129"/>
      <c r="H909" s="129"/>
      <c r="I909" s="129"/>
      <c r="J909" s="129"/>
      <c r="K909" s="129"/>
      <c r="L909" s="129"/>
      <c r="M909" s="129"/>
      <c r="N909" s="129"/>
      <c r="O909" s="130">
        <v>1</v>
      </c>
    </row>
    <row r="910" spans="1:15" ht="30" x14ac:dyDescent="0.25">
      <c r="A910" s="127" t="s">
        <v>60</v>
      </c>
      <c r="B910" s="120"/>
      <c r="C910" s="120"/>
      <c r="D910" s="120"/>
      <c r="E910" s="120"/>
      <c r="F910" s="120"/>
      <c r="G910" s="120"/>
      <c r="H910" s="120"/>
      <c r="I910" s="120"/>
      <c r="J910" s="120"/>
      <c r="K910" s="120"/>
      <c r="L910" s="122">
        <f>L908/O909</f>
        <v>0</v>
      </c>
      <c r="M910" s="122">
        <f>M908/O909</f>
        <v>2.06</v>
      </c>
      <c r="N910" s="122">
        <f>N908/O909</f>
        <v>0</v>
      </c>
      <c r="O910" s="122">
        <f>TRUNC(SUM(L910:N910),2)</f>
        <v>2.06</v>
      </c>
    </row>
    <row r="911" spans="1:15" ht="45" x14ac:dyDescent="0.25">
      <c r="A911" s="137" t="s">
        <v>61</v>
      </c>
      <c r="B911" s="138" t="s">
        <v>1</v>
      </c>
      <c r="C911" s="138" t="s">
        <v>32</v>
      </c>
      <c r="D911" s="138" t="s">
        <v>2</v>
      </c>
      <c r="E911" s="138" t="s">
        <v>62</v>
      </c>
      <c r="F911" s="138" t="s">
        <v>63</v>
      </c>
      <c r="G911" s="138"/>
      <c r="H911" s="138"/>
      <c r="I911" s="138"/>
      <c r="J911" s="138" t="s">
        <v>48</v>
      </c>
      <c r="K911" s="138"/>
      <c r="L911" s="138" t="s">
        <v>13</v>
      </c>
      <c r="M911" s="138" t="s">
        <v>39</v>
      </c>
      <c r="N911" s="138" t="s">
        <v>11</v>
      </c>
      <c r="O911" s="138" t="s">
        <v>6</v>
      </c>
    </row>
    <row r="912" spans="1:15" ht="30" x14ac:dyDescent="0.25">
      <c r="A912" s="77" t="str">
        <f>VLOOKUP(D912,'CUSTOS SINAPI - MATERIAIS'!A:D,2,0)</f>
        <v xml:space="preserve">CABO DE COBRE NU 50 MM2 MEIO-DURO                                                                                                                                                                                                                                                                                                                                                                                                                                                                         </v>
      </c>
      <c r="B912" s="113" t="s">
        <v>1356</v>
      </c>
      <c r="C912" s="113" t="s">
        <v>64</v>
      </c>
      <c r="D912" s="113">
        <v>867</v>
      </c>
      <c r="E912" s="131" t="str">
        <f>VLOOKUP(D912,'CUSTOS SINAPI - MATERIAIS'!A:D,3,0)</f>
        <v xml:space="preserve">M     </v>
      </c>
      <c r="F912" s="107" t="str">
        <f>VLOOKUP(D912,'CUSTOS SINAPI - MATERIAIS'!A:D,4,0)</f>
        <v>52,01</v>
      </c>
      <c r="G912" s="107"/>
      <c r="H912" s="93"/>
      <c r="I912" s="93"/>
      <c r="J912" s="292">
        <v>1.05</v>
      </c>
      <c r="K912" s="116"/>
      <c r="L912" s="69">
        <f>IF(D912="","",TRUNC(F912*J912,2))</f>
        <v>54.61</v>
      </c>
      <c r="M912" s="116"/>
      <c r="N912" s="116"/>
      <c r="O912" s="69">
        <f>IF(D912="","",TRUNC(L912+M912+N912,2))</f>
        <v>54.61</v>
      </c>
    </row>
    <row r="913" spans="1:16" x14ac:dyDescent="0.25">
      <c r="A913" s="77"/>
      <c r="B913" s="113"/>
      <c r="C913" s="113"/>
      <c r="D913" s="291"/>
      <c r="E913" s="131"/>
      <c r="F913" s="107"/>
      <c r="G913" s="107"/>
      <c r="H913" s="93"/>
      <c r="I913" s="93"/>
      <c r="J913" s="292"/>
      <c r="K913" s="116"/>
      <c r="L913" s="69" t="str">
        <f>IF(D913="","",TRUNC(F913*J913,2))</f>
        <v/>
      </c>
      <c r="M913" s="116"/>
      <c r="N913" s="116"/>
      <c r="O913" s="69" t="str">
        <f>IF(D913="","",TRUNC(L913+M913+N913,2))</f>
        <v/>
      </c>
    </row>
    <row r="914" spans="1:16" x14ac:dyDescent="0.25">
      <c r="A914" s="77"/>
      <c r="B914" s="113"/>
      <c r="C914" s="113"/>
      <c r="D914" s="113"/>
      <c r="E914" s="131"/>
      <c r="F914" s="107"/>
      <c r="G914" s="107"/>
      <c r="H914" s="93"/>
      <c r="I914" s="93"/>
      <c r="J914" s="116"/>
      <c r="K914" s="116"/>
      <c r="L914" s="69"/>
      <c r="M914" s="116"/>
      <c r="N914" s="116"/>
      <c r="O914" s="69"/>
    </row>
    <row r="915" spans="1:16" x14ac:dyDescent="0.25">
      <c r="A915" s="119"/>
      <c r="B915" s="120"/>
      <c r="C915" s="120"/>
      <c r="D915" s="120"/>
      <c r="E915" s="120"/>
      <c r="F915" s="120"/>
      <c r="G915" s="120"/>
      <c r="H915" s="120"/>
      <c r="I915" s="120"/>
      <c r="J915" s="121" t="s">
        <v>65</v>
      </c>
      <c r="K915" s="121"/>
      <c r="L915" s="122">
        <f>SUM(L912:L914)</f>
        <v>54.61</v>
      </c>
      <c r="M915" s="122">
        <f>SUM(M912:M914)</f>
        <v>0</v>
      </c>
      <c r="N915" s="122">
        <f>SUM(N912:N914)</f>
        <v>0</v>
      </c>
      <c r="O915" s="122">
        <f>TRUNC(SUM(L915:N915),2)</f>
        <v>54.61</v>
      </c>
    </row>
    <row r="916" spans="1:16" ht="75" x14ac:dyDescent="0.25">
      <c r="A916" s="137" t="s">
        <v>66</v>
      </c>
      <c r="B916" s="138" t="s">
        <v>1</v>
      </c>
      <c r="C916" s="138" t="s">
        <v>32</v>
      </c>
      <c r="D916" s="138" t="s">
        <v>2</v>
      </c>
      <c r="E916" s="138" t="s">
        <v>62</v>
      </c>
      <c r="F916" s="138" t="s">
        <v>63</v>
      </c>
      <c r="G916" s="138" t="s">
        <v>67</v>
      </c>
      <c r="H916" s="138" t="s">
        <v>68</v>
      </c>
      <c r="I916" s="138"/>
      <c r="J916" s="138" t="s">
        <v>48</v>
      </c>
      <c r="K916" s="138"/>
      <c r="L916" s="138" t="s">
        <v>13</v>
      </c>
      <c r="M916" s="138" t="s">
        <v>39</v>
      </c>
      <c r="N916" s="138" t="s">
        <v>11</v>
      </c>
      <c r="O916" s="138" t="s">
        <v>6</v>
      </c>
    </row>
    <row r="917" spans="1:16" x14ac:dyDescent="0.25">
      <c r="A917" s="77" t="str">
        <f>IF($D917="","",VLOOKUP($D917,'CCU AUXILIARES'!A:O,5,0))</f>
        <v/>
      </c>
      <c r="B917" s="92"/>
      <c r="C917" s="113"/>
      <c r="D917" s="92"/>
      <c r="E917" s="92" t="str">
        <f>IF($D917="","",VLOOKUP($D917,'CCU AUXILIARES'!A:O,3,0))</f>
        <v/>
      </c>
      <c r="F917" s="92" t="str">
        <f>IF($D917="","",VLOOKUP($D917,'CCU AUXILIARES'!A:O,12,FALSE))</f>
        <v/>
      </c>
      <c r="G917" s="92" t="str">
        <f>IF($D917="","",VLOOKUP($D917,'CCU AUXILIARES'!A:O,13,FALSE))</f>
        <v/>
      </c>
      <c r="H917" s="92" t="str">
        <f>IF($D917="","",VLOOKUP($D917,'CCU AUXILIARES'!A:O,14,FALSE))</f>
        <v/>
      </c>
      <c r="I917" s="116"/>
      <c r="J917" s="116"/>
      <c r="K917" s="116"/>
      <c r="L917" s="69" t="str">
        <f>IF(D917="","",TRUNC(F917*J917,2))</f>
        <v/>
      </c>
      <c r="M917" s="69" t="str">
        <f>IF(D917="","",TRUNC(G917*J917,2))</f>
        <v/>
      </c>
      <c r="N917" s="69" t="str">
        <f>IF(D917="","",TRUNC(H917*J917,2))</f>
        <v/>
      </c>
      <c r="O917" s="69" t="str">
        <f>IF(D917="","",L917+M917+N917)</f>
        <v/>
      </c>
    </row>
    <row r="918" spans="1:16" x14ac:dyDescent="0.25">
      <c r="A918" s="77" t="str">
        <f>IF($D918="","",VLOOKUP($D918,'CCU AUXILIARES'!A:O,5,0))</f>
        <v/>
      </c>
      <c r="B918" s="92"/>
      <c r="C918" s="113"/>
      <c r="D918" s="92"/>
      <c r="E918" s="92" t="str">
        <f>IF($D918="","",VLOOKUP($D918,'CCU AUXILIARES'!A:O,3,0))</f>
        <v/>
      </c>
      <c r="F918" s="92" t="str">
        <f>IF($D918="","",VLOOKUP($D918,'CCU AUXILIARES'!A:O,12,FALSE))</f>
        <v/>
      </c>
      <c r="G918" s="92" t="str">
        <f>IF($D918="","",VLOOKUP($D918,'CCU AUXILIARES'!A:O,13,FALSE))</f>
        <v/>
      </c>
      <c r="H918" s="92" t="str">
        <f>IF($D918="","",VLOOKUP($D918,'CCU AUXILIARES'!A:O,14,FALSE))</f>
        <v/>
      </c>
      <c r="I918" s="116"/>
      <c r="J918" s="116"/>
      <c r="K918" s="116"/>
      <c r="L918" s="69" t="str">
        <f>IF(D918="","",TRUNC(F918*J918,2))</f>
        <v/>
      </c>
      <c r="M918" s="69" t="str">
        <f>IF(D918="","",TRUNC(G918*J918,2))</f>
        <v/>
      </c>
      <c r="N918" s="69" t="str">
        <f>IF(D918="","",TRUNC(H918*J918,2))</f>
        <v/>
      </c>
      <c r="O918" s="69" t="str">
        <f>IF(D918="","",L918+M918+N918)</f>
        <v/>
      </c>
    </row>
    <row r="919" spans="1:16" x14ac:dyDescent="0.25">
      <c r="A919" s="77" t="str">
        <f>IF($D919="","",VLOOKUP($D919,'CCU AUXILIARES'!A:O,5,0))</f>
        <v/>
      </c>
      <c r="B919" s="92"/>
      <c r="C919" s="113"/>
      <c r="D919" s="92"/>
      <c r="E919" s="92" t="str">
        <f>IF($D919="","",VLOOKUP($D919,'CCU AUXILIARES'!A:O,3,0))</f>
        <v/>
      </c>
      <c r="F919" s="92" t="str">
        <f>IF($D919="","",VLOOKUP($D919,'CCU AUXILIARES'!A:O,12,FALSE))</f>
        <v/>
      </c>
      <c r="G919" s="92" t="str">
        <f>IF($D919="","",VLOOKUP($D919,'CCU AUXILIARES'!A:O,13,FALSE))</f>
        <v/>
      </c>
      <c r="H919" s="92" t="str">
        <f>IF($D919="","",VLOOKUP($D919,'CCU AUXILIARES'!A:O,14,FALSE))</f>
        <v/>
      </c>
      <c r="I919" s="116"/>
      <c r="J919" s="116"/>
      <c r="K919" s="116"/>
      <c r="L919" s="69" t="str">
        <f>IF(D919="","",TRUNC(F919*J919,2))</f>
        <v/>
      </c>
      <c r="M919" s="69" t="str">
        <f>IF(D919="","",TRUNC(G919*J919,2))</f>
        <v/>
      </c>
      <c r="N919" s="69" t="str">
        <f>IF(D919="","",TRUNC(H919*J919,2))</f>
        <v/>
      </c>
      <c r="O919" s="69" t="str">
        <f>IF(D919="","",L919+M919+N919)</f>
        <v/>
      </c>
    </row>
    <row r="920" spans="1:16" x14ac:dyDescent="0.25">
      <c r="A920" s="77"/>
      <c r="B920" s="92"/>
      <c r="C920" s="113"/>
      <c r="D920" s="92"/>
      <c r="E920" s="92"/>
      <c r="F920" s="92"/>
      <c r="G920" s="92"/>
      <c r="H920" s="92"/>
      <c r="I920" s="116"/>
      <c r="J920" s="116"/>
      <c r="K920" s="116"/>
      <c r="L920" s="69"/>
      <c r="M920" s="69"/>
      <c r="N920" s="69"/>
      <c r="O920" s="69"/>
    </row>
    <row r="921" spans="1:16" x14ac:dyDescent="0.25">
      <c r="A921" s="119"/>
      <c r="B921" s="120"/>
      <c r="C921" s="120"/>
      <c r="D921" s="120"/>
      <c r="E921" s="120"/>
      <c r="F921" s="120"/>
      <c r="G921" s="120"/>
      <c r="H921" s="120"/>
      <c r="I921" s="120"/>
      <c r="J921" s="121" t="s">
        <v>70</v>
      </c>
      <c r="K921" s="121"/>
      <c r="L921" s="122">
        <f>SUM(L917:L920)</f>
        <v>0</v>
      </c>
      <c r="M921" s="122">
        <f>SUM(M917:M920)</f>
        <v>0</v>
      </c>
      <c r="N921" s="122">
        <f>SUM(N917:N920)</f>
        <v>0</v>
      </c>
      <c r="O921" s="122">
        <f>TRUNC(SUM(L921:N921),2)</f>
        <v>0</v>
      </c>
    </row>
    <row r="922" spans="1:16" ht="30" x14ac:dyDescent="0.25">
      <c r="A922" s="137" t="s">
        <v>71</v>
      </c>
      <c r="B922" s="138" t="s">
        <v>1</v>
      </c>
      <c r="C922" s="138" t="s">
        <v>32</v>
      </c>
      <c r="D922" s="138" t="s">
        <v>2</v>
      </c>
      <c r="E922" s="138" t="s">
        <v>62</v>
      </c>
      <c r="F922" s="138" t="s">
        <v>72</v>
      </c>
      <c r="G922" s="138" t="s">
        <v>73</v>
      </c>
      <c r="H922" s="138"/>
      <c r="I922" s="138" t="s">
        <v>74</v>
      </c>
      <c r="J922" s="138"/>
      <c r="K922" s="138"/>
      <c r="L922" s="138" t="s">
        <v>75</v>
      </c>
      <c r="M922" s="138" t="s">
        <v>56</v>
      </c>
      <c r="N922" s="138" t="s">
        <v>48</v>
      </c>
      <c r="O922" s="138" t="s">
        <v>6</v>
      </c>
    </row>
    <row r="923" spans="1:16" x14ac:dyDescent="0.25">
      <c r="A923" s="137"/>
      <c r="B923" s="138"/>
      <c r="C923" s="138"/>
      <c r="D923" s="138"/>
      <c r="E923" s="138"/>
      <c r="F923" s="138"/>
      <c r="G923" s="138" t="s">
        <v>76</v>
      </c>
      <c r="H923" s="138" t="s">
        <v>77</v>
      </c>
      <c r="I923" s="138" t="s">
        <v>76</v>
      </c>
      <c r="J923" s="138" t="s">
        <v>77</v>
      </c>
      <c r="K923" s="138"/>
      <c r="L923" s="138" t="s">
        <v>76</v>
      </c>
      <c r="M923" s="138"/>
      <c r="N923" s="138"/>
      <c r="O923" s="138"/>
    </row>
    <row r="924" spans="1:16" x14ac:dyDescent="0.25">
      <c r="A924" s="77"/>
      <c r="B924" s="92"/>
      <c r="C924" s="92"/>
      <c r="D924" s="92"/>
      <c r="E924" s="92"/>
      <c r="F924" s="107"/>
      <c r="G924" s="107"/>
      <c r="H924" s="69"/>
      <c r="I924" s="116"/>
      <c r="J924" s="69"/>
      <c r="K924" s="69"/>
      <c r="L924" s="116"/>
      <c r="M924" s="116"/>
      <c r="N924" s="69"/>
      <c r="O924" s="69"/>
    </row>
    <row r="925" spans="1:16" x14ac:dyDescent="0.25">
      <c r="A925" s="119"/>
      <c r="B925" s="120"/>
      <c r="C925" s="120"/>
      <c r="D925" s="120"/>
      <c r="E925" s="120"/>
      <c r="F925" s="120"/>
      <c r="G925" s="120"/>
      <c r="H925" s="120"/>
      <c r="I925" s="120"/>
      <c r="J925" s="121" t="s">
        <v>80</v>
      </c>
      <c r="K925" s="121"/>
      <c r="L925" s="122"/>
      <c r="M925" s="122"/>
      <c r="N925" s="122">
        <f>O925</f>
        <v>0</v>
      </c>
      <c r="O925" s="122">
        <f>SUM(O924:O924)</f>
        <v>0</v>
      </c>
    </row>
    <row r="926" spans="1:16" ht="45" x14ac:dyDescent="0.25">
      <c r="A926" s="139" t="str">
        <f>E927</f>
        <v>HASTE DE ATERRAMENTO, DIÂMETRO 3/4", COM 3 METROS - FORNECIMENTO E INSTALAÇÃO. AF_08/2023</v>
      </c>
      <c r="B926" s="140"/>
      <c r="C926" s="140"/>
      <c r="D926" s="140"/>
      <c r="E926" s="140"/>
      <c r="F926" s="140"/>
      <c r="G926" s="140"/>
      <c r="H926" s="140"/>
      <c r="I926" s="140"/>
      <c r="J926" s="148"/>
      <c r="K926" s="153"/>
      <c r="L926" s="27" t="s">
        <v>26</v>
      </c>
      <c r="M926" s="27" t="s">
        <v>27</v>
      </c>
      <c r="N926" s="27" t="s">
        <v>28</v>
      </c>
      <c r="O926" s="142" t="s">
        <v>29</v>
      </c>
    </row>
    <row r="927" spans="1:16" x14ac:dyDescent="0.25">
      <c r="A927" s="143" t="s">
        <v>25245</v>
      </c>
      <c r="B927" s="143" t="s">
        <v>30</v>
      </c>
      <c r="C927" s="143" t="s">
        <v>6632</v>
      </c>
      <c r="D927" s="143" t="s">
        <v>1356</v>
      </c>
      <c r="E927" s="146" t="s">
        <v>10461</v>
      </c>
      <c r="F927" s="144"/>
      <c r="G927" s="144"/>
      <c r="H927" s="144"/>
      <c r="I927" s="144"/>
      <c r="J927" s="144"/>
      <c r="K927" s="144"/>
      <c r="L927" s="145">
        <f>TRUNC(L942+L947+L953+L957,2)</f>
        <v>85.55</v>
      </c>
      <c r="M927" s="145">
        <f>TRUNC(M942+M947+M953+M957,2)</f>
        <v>24.18</v>
      </c>
      <c r="N927" s="145">
        <f>TRUNC(N942+N947+N953+N957,2)</f>
        <v>0</v>
      </c>
      <c r="O927" s="145">
        <f>TRUNC(O942+O947+O953+O957,2)</f>
        <v>109.73</v>
      </c>
      <c r="P927" s="1" t="s">
        <v>25248</v>
      </c>
    </row>
    <row r="928" spans="1:16" ht="45" x14ac:dyDescent="0.25">
      <c r="A928" s="137" t="s">
        <v>31</v>
      </c>
      <c r="B928" s="138" t="s">
        <v>1</v>
      </c>
      <c r="C928" s="138" t="s">
        <v>32</v>
      </c>
      <c r="D928" s="138" t="s">
        <v>2</v>
      </c>
      <c r="E928" s="138" t="s">
        <v>33</v>
      </c>
      <c r="F928" s="138" t="s">
        <v>34</v>
      </c>
      <c r="G928" s="138" t="s">
        <v>35</v>
      </c>
      <c r="H928" s="138" t="s">
        <v>36</v>
      </c>
      <c r="I928" s="138" t="s">
        <v>37</v>
      </c>
      <c r="J928" s="138" t="s">
        <v>38</v>
      </c>
      <c r="K928" s="138"/>
      <c r="L928" s="138" t="s">
        <v>13</v>
      </c>
      <c r="M928" s="138" t="s">
        <v>39</v>
      </c>
      <c r="N928" s="138" t="s">
        <v>11</v>
      </c>
      <c r="O928" s="138" t="s">
        <v>40</v>
      </c>
    </row>
    <row r="929" spans="1:15" x14ac:dyDescent="0.25">
      <c r="A929" s="77" t="str">
        <f>IF(D929="","",VLOOKUP(D929,#REF!,2,FALSE))</f>
        <v/>
      </c>
      <c r="B929" s="113"/>
      <c r="C929" s="113"/>
      <c r="D929" s="113"/>
      <c r="E929" s="116"/>
      <c r="F929" s="117"/>
      <c r="G929" s="116"/>
      <c r="H929" s="69" t="str">
        <f>IF(D929="","",VLOOKUP(D929,#REF!,14,FALSE))</f>
        <v/>
      </c>
      <c r="I929" s="69" t="str">
        <f>IF(D929="","",VLOOKUP(D929,#REF!,17,FALSE)-H929)</f>
        <v/>
      </c>
      <c r="J929" s="69" t="str">
        <f>IF(D929="","",VLOOKUP(D929,#REF!,18,FALSE))</f>
        <v/>
      </c>
      <c r="K929" s="69"/>
      <c r="L929" s="118" t="str">
        <f>IF(D929="","",TRUNC(E929*F929*H929,2))</f>
        <v/>
      </c>
      <c r="M929" s="118" t="str">
        <f>IF(D929="","",TRUNC(E929*F929*I929+E929*G929*J929,2))</f>
        <v/>
      </c>
      <c r="N929" s="118"/>
      <c r="O929" s="69" t="str">
        <f>IF(D929="","",L929+M929)</f>
        <v/>
      </c>
    </row>
    <row r="930" spans="1:15" x14ac:dyDescent="0.25">
      <c r="A930" s="77"/>
      <c r="B930" s="113"/>
      <c r="C930" s="113"/>
      <c r="D930" s="113"/>
      <c r="E930" s="116"/>
      <c r="F930" s="117"/>
      <c r="G930" s="116"/>
      <c r="H930" s="69"/>
      <c r="I930" s="69"/>
      <c r="J930" s="69"/>
      <c r="K930" s="69"/>
      <c r="L930" s="118"/>
      <c r="M930" s="118"/>
      <c r="N930" s="118"/>
      <c r="O930" s="69"/>
    </row>
    <row r="931" spans="1:15" x14ac:dyDescent="0.25">
      <c r="A931" s="119"/>
      <c r="B931" s="120"/>
      <c r="C931" s="120"/>
      <c r="D931" s="120"/>
      <c r="E931" s="120"/>
      <c r="F931" s="120"/>
      <c r="G931" s="120"/>
      <c r="H931" s="120"/>
      <c r="I931" s="120"/>
      <c r="J931" s="121" t="s">
        <v>43</v>
      </c>
      <c r="K931" s="121"/>
      <c r="L931" s="122">
        <f>SUM(L929:L930)</f>
        <v>0</v>
      </c>
      <c r="M931" s="122">
        <f>SUM(M929:M930)</f>
        <v>0</v>
      </c>
      <c r="N931" s="122">
        <f>SUM(N929:N930)</f>
        <v>0</v>
      </c>
      <c r="O931" s="122">
        <f>SUM(O929:O930)</f>
        <v>0</v>
      </c>
    </row>
    <row r="932" spans="1:15" ht="30" x14ac:dyDescent="0.25">
      <c r="A932" s="137" t="s">
        <v>44</v>
      </c>
      <c r="B932" s="138" t="s">
        <v>1</v>
      </c>
      <c r="C932" s="138" t="s">
        <v>32</v>
      </c>
      <c r="D932" s="138" t="s">
        <v>2</v>
      </c>
      <c r="E932" s="138" t="s">
        <v>45</v>
      </c>
      <c r="F932" s="138" t="s">
        <v>46</v>
      </c>
      <c r="G932" s="138" t="s">
        <v>47</v>
      </c>
      <c r="H932" s="138" t="s">
        <v>48</v>
      </c>
      <c r="I932" s="138"/>
      <c r="J932" s="138"/>
      <c r="K932" s="138"/>
      <c r="L932" s="138" t="s">
        <v>13</v>
      </c>
      <c r="M932" s="138" t="s">
        <v>39</v>
      </c>
      <c r="N932" s="138" t="s">
        <v>11</v>
      </c>
      <c r="O932" s="138" t="s">
        <v>40</v>
      </c>
    </row>
    <row r="933" spans="1:15" x14ac:dyDescent="0.25">
      <c r="A933" s="77" t="str">
        <f>IF(D933="","",VLOOKUP(D933,'CUSTOS DER - MÃO DE OBRA'!A:D,2,0))</f>
        <v>Eletricista</v>
      </c>
      <c r="B933" s="113" t="s">
        <v>41</v>
      </c>
      <c r="C933" s="113" t="s">
        <v>49</v>
      </c>
      <c r="D933" s="113">
        <v>210150</v>
      </c>
      <c r="E933" s="69">
        <f>VLOOKUP(D933,'CUSTOS DER - MÃO DE OBRA'!A:D,3,0)</f>
        <v>2.02</v>
      </c>
      <c r="F933" s="123"/>
      <c r="G933" s="124">
        <f>VLOOKUP(D933,'CUSTOS DER - MÃO DE OBRA'!A:D,4,0)</f>
        <v>35.97</v>
      </c>
      <c r="H933" s="290">
        <v>0.38819999999999999</v>
      </c>
      <c r="I933" s="116"/>
      <c r="J933" s="113"/>
      <c r="K933" s="113"/>
      <c r="L933" s="113"/>
      <c r="M933" s="125">
        <f>IF(D933="","",TRUNC(H933*G933,2))</f>
        <v>13.96</v>
      </c>
      <c r="N933" s="113"/>
      <c r="O933" s="69">
        <f>IF(D933="","",L933+M933)</f>
        <v>13.96</v>
      </c>
    </row>
    <row r="934" spans="1:15" x14ac:dyDescent="0.25">
      <c r="A934" s="77" t="str">
        <f>IF(D934="","",VLOOKUP(D934,'CUSTOS DER - MÃO DE OBRA'!A:D,2,0))</f>
        <v>Servente</v>
      </c>
      <c r="B934" s="113" t="s">
        <v>41</v>
      </c>
      <c r="C934" s="113" t="s">
        <v>6652</v>
      </c>
      <c r="D934" s="113">
        <v>200130</v>
      </c>
      <c r="E934" s="69">
        <f>VLOOKUP(D934,'CUSTOS DER - MÃO DE OBRA'!A:D,3,0)</f>
        <v>1.48</v>
      </c>
      <c r="F934" s="123"/>
      <c r="G934" s="124">
        <f>VLOOKUP(D934,'CUSTOS DER - MÃO DE OBRA'!A:D,4,0)</f>
        <v>26.35</v>
      </c>
      <c r="H934" s="290">
        <v>0.38819999999999999</v>
      </c>
      <c r="I934" s="69"/>
      <c r="J934" s="69"/>
      <c r="K934" s="69"/>
      <c r="L934" s="113"/>
      <c r="M934" s="125">
        <f>IF(D934="","",TRUNC(H934*G934,2))</f>
        <v>10.220000000000001</v>
      </c>
      <c r="N934" s="113"/>
      <c r="O934" s="69">
        <f>IF(D934="","",L934+M934)</f>
        <v>10.220000000000001</v>
      </c>
    </row>
    <row r="935" spans="1:15" x14ac:dyDescent="0.25">
      <c r="A935" s="127"/>
      <c r="B935" s="128"/>
      <c r="C935" s="128"/>
      <c r="D935" s="128"/>
      <c r="E935" s="128"/>
      <c r="F935" s="128"/>
      <c r="G935" s="128"/>
      <c r="H935" s="128"/>
      <c r="I935" s="128"/>
      <c r="J935" s="121" t="s">
        <v>50</v>
      </c>
      <c r="K935" s="121"/>
      <c r="L935" s="122">
        <f>SUM(L933:L934)</f>
        <v>0</v>
      </c>
      <c r="M935" s="122">
        <f>SUM(M933:M934)</f>
        <v>24.18</v>
      </c>
      <c r="N935" s="122">
        <f>SUM(N933:N934)</f>
        <v>0</v>
      </c>
      <c r="O935" s="122">
        <f>SUM(O933:O934)</f>
        <v>24.18</v>
      </c>
    </row>
    <row r="936" spans="1:15" x14ac:dyDescent="0.25">
      <c r="A936" s="137" t="s">
        <v>51</v>
      </c>
      <c r="B936" s="138" t="s">
        <v>1</v>
      </c>
      <c r="C936" s="138" t="s">
        <v>32</v>
      </c>
      <c r="D936" s="138" t="s">
        <v>2</v>
      </c>
      <c r="E936" s="138" t="s">
        <v>52</v>
      </c>
      <c r="F936" s="138" t="s">
        <v>53</v>
      </c>
      <c r="G936" s="138" t="s">
        <v>54</v>
      </c>
      <c r="H936" s="138" t="s">
        <v>55</v>
      </c>
      <c r="I936" s="138"/>
      <c r="J936" s="138"/>
      <c r="K936" s="138"/>
      <c r="L936" s="138"/>
      <c r="M936" s="138"/>
      <c r="N936" s="138"/>
      <c r="O936" s="138" t="s">
        <v>56</v>
      </c>
    </row>
    <row r="937" spans="1:15" x14ac:dyDescent="0.25">
      <c r="A937" s="77"/>
      <c r="B937" s="113"/>
      <c r="C937" s="113"/>
      <c r="D937" s="113"/>
      <c r="E937" s="123"/>
      <c r="F937" s="117"/>
      <c r="G937" s="116"/>
      <c r="H937" s="69"/>
      <c r="I937" s="69"/>
      <c r="J937" s="69"/>
      <c r="K937" s="69"/>
      <c r="L937" s="113"/>
      <c r="M937" s="118">
        <f>TRUNC(E937*O935,2)</f>
        <v>0</v>
      </c>
      <c r="N937" s="113"/>
      <c r="O937" s="69">
        <f>L937+M937</f>
        <v>0</v>
      </c>
    </row>
    <row r="938" spans="1:15" x14ac:dyDescent="0.25">
      <c r="A938" s="77"/>
      <c r="B938" s="113"/>
      <c r="C938" s="113"/>
      <c r="D938" s="113"/>
      <c r="E938" s="116"/>
      <c r="F938" s="117"/>
      <c r="G938" s="116"/>
      <c r="H938" s="69"/>
      <c r="I938" s="69"/>
      <c r="J938" s="69"/>
      <c r="K938" s="69"/>
      <c r="L938" s="113"/>
      <c r="M938" s="113"/>
      <c r="N938" s="113"/>
      <c r="O938" s="69">
        <f>L938+M938</f>
        <v>0</v>
      </c>
    </row>
    <row r="939" spans="1:15" x14ac:dyDescent="0.25">
      <c r="A939" s="127"/>
      <c r="B939" s="128"/>
      <c r="C939" s="128"/>
      <c r="D939" s="128"/>
      <c r="E939" s="128"/>
      <c r="F939" s="128"/>
      <c r="G939" s="128"/>
      <c r="H939" s="128"/>
      <c r="I939" s="128"/>
      <c r="J939" s="121" t="s">
        <v>57</v>
      </c>
      <c r="K939" s="121"/>
      <c r="L939" s="122">
        <f>SUM(L937:L938)</f>
        <v>0</v>
      </c>
      <c r="M939" s="122">
        <f>SUM(M937:M938)</f>
        <v>0</v>
      </c>
      <c r="N939" s="122">
        <f>SUM(N937:N938)</f>
        <v>0</v>
      </c>
      <c r="O939" s="122">
        <f>SUM(O937:O938)</f>
        <v>0</v>
      </c>
    </row>
    <row r="940" spans="1:15" ht="30" x14ac:dyDescent="0.25">
      <c r="A940" s="127" t="s">
        <v>58</v>
      </c>
      <c r="B940" s="129"/>
      <c r="C940" s="129"/>
      <c r="D940" s="129"/>
      <c r="E940" s="129"/>
      <c r="F940" s="129"/>
      <c r="G940" s="129"/>
      <c r="H940" s="129"/>
      <c r="I940" s="129"/>
      <c r="J940" s="129"/>
      <c r="K940" s="129"/>
      <c r="L940" s="122">
        <f>L931+L935+L939</f>
        <v>0</v>
      </c>
      <c r="M940" s="122">
        <f>M931+M935+M939</f>
        <v>24.18</v>
      </c>
      <c r="N940" s="122">
        <f>N931+N935+N939</f>
        <v>0</v>
      </c>
      <c r="O940" s="122">
        <f>O931+O935+O939</f>
        <v>24.18</v>
      </c>
    </row>
    <row r="941" spans="1:15" x14ac:dyDescent="0.25">
      <c r="A941" s="127" t="s">
        <v>59</v>
      </c>
      <c r="B941" s="129"/>
      <c r="C941" s="129"/>
      <c r="D941" s="129"/>
      <c r="E941" s="129"/>
      <c r="F941" s="129"/>
      <c r="G941" s="129"/>
      <c r="H941" s="129"/>
      <c r="I941" s="129"/>
      <c r="J941" s="129"/>
      <c r="K941" s="129"/>
      <c r="L941" s="129"/>
      <c r="M941" s="129"/>
      <c r="N941" s="129"/>
      <c r="O941" s="130">
        <v>1</v>
      </c>
    </row>
    <row r="942" spans="1:15" ht="30" x14ac:dyDescent="0.25">
      <c r="A942" s="127" t="s">
        <v>60</v>
      </c>
      <c r="B942" s="120"/>
      <c r="C942" s="120"/>
      <c r="D942" s="120"/>
      <c r="E942" s="120"/>
      <c r="F942" s="120"/>
      <c r="G942" s="120"/>
      <c r="H942" s="120"/>
      <c r="I942" s="120"/>
      <c r="J942" s="120"/>
      <c r="K942" s="120"/>
      <c r="L942" s="122">
        <f>L940/O941</f>
        <v>0</v>
      </c>
      <c r="M942" s="122">
        <f>M940/O941</f>
        <v>24.18</v>
      </c>
      <c r="N942" s="122">
        <f>N940/O941</f>
        <v>0</v>
      </c>
      <c r="O942" s="122">
        <f>TRUNC(SUM(L942:N942),2)</f>
        <v>24.18</v>
      </c>
    </row>
    <row r="943" spans="1:15" ht="45" x14ac:dyDescent="0.25">
      <c r="A943" s="137" t="s">
        <v>61</v>
      </c>
      <c r="B943" s="138" t="s">
        <v>1</v>
      </c>
      <c r="C943" s="138" t="s">
        <v>32</v>
      </c>
      <c r="D943" s="138" t="s">
        <v>2</v>
      </c>
      <c r="E943" s="138" t="s">
        <v>62</v>
      </c>
      <c r="F943" s="138" t="s">
        <v>63</v>
      </c>
      <c r="G943" s="138"/>
      <c r="H943" s="138"/>
      <c r="I943" s="138"/>
      <c r="J943" s="138" t="s">
        <v>48</v>
      </c>
      <c r="K943" s="138"/>
      <c r="L943" s="138" t="s">
        <v>13</v>
      </c>
      <c r="M943" s="138" t="s">
        <v>39</v>
      </c>
      <c r="N943" s="138" t="s">
        <v>11</v>
      </c>
      <c r="O943" s="138" t="s">
        <v>6</v>
      </c>
    </row>
    <row r="944" spans="1:15" ht="75" x14ac:dyDescent="0.25">
      <c r="A944" s="77" t="str">
        <f>VLOOKUP(D944,'CUSTOS SINAPI - MATERIAIS'!A:D,2,0)</f>
        <v xml:space="preserve">HASTE DE ATERRAMENTO EM ACO COM 3,00 M DE COMPRIMENTO E DN = 3/4", REVESTIDA COM BAIXA CAMADA DE COBRE, SEM CONECTOR                                                                                                                                                                                                                                                                                                                                                                                      </v>
      </c>
      <c r="B944" s="113" t="s">
        <v>1356</v>
      </c>
      <c r="C944" s="113" t="s">
        <v>64</v>
      </c>
      <c r="D944" s="113">
        <v>3378</v>
      </c>
      <c r="E944" s="131" t="str">
        <f>VLOOKUP(D944,'CUSTOS SINAPI - MATERIAIS'!A:D,3,0)</f>
        <v xml:space="preserve">UN    </v>
      </c>
      <c r="F944" s="107" t="str">
        <f>VLOOKUP(D944,'CUSTOS SINAPI - MATERIAIS'!A:D,4,0)</f>
        <v>85,55</v>
      </c>
      <c r="G944" s="107"/>
      <c r="H944" s="93"/>
      <c r="I944" s="93"/>
      <c r="J944" s="292">
        <v>1</v>
      </c>
      <c r="K944" s="116"/>
      <c r="L944" s="69">
        <f>IF(D944="","",TRUNC(F944*J944,2))</f>
        <v>85.55</v>
      </c>
      <c r="M944" s="116"/>
      <c r="N944" s="116"/>
      <c r="O944" s="69">
        <f>IF(D944="","",TRUNC(L944+M944+N944,2))</f>
        <v>85.55</v>
      </c>
    </row>
    <row r="945" spans="1:16" x14ac:dyDescent="0.25">
      <c r="A945" s="77"/>
      <c r="B945" s="113"/>
      <c r="C945" s="113"/>
      <c r="D945" s="291"/>
      <c r="E945" s="131"/>
      <c r="F945" s="107"/>
      <c r="G945" s="107"/>
      <c r="H945" s="93"/>
      <c r="I945" s="93"/>
      <c r="J945" s="292"/>
      <c r="K945" s="116"/>
      <c r="L945" s="69" t="str">
        <f>IF(D945="","",TRUNC(F945*J945,2))</f>
        <v/>
      </c>
      <c r="M945" s="116"/>
      <c r="N945" s="116"/>
      <c r="O945" s="69" t="str">
        <f>IF(D945="","",TRUNC(L945+M945+N945,2))</f>
        <v/>
      </c>
    </row>
    <row r="946" spans="1:16" x14ac:dyDescent="0.25">
      <c r="A946" s="77"/>
      <c r="B946" s="113"/>
      <c r="C946" s="113"/>
      <c r="D946" s="113"/>
      <c r="E946" s="131"/>
      <c r="F946" s="107"/>
      <c r="G946" s="107"/>
      <c r="H946" s="93"/>
      <c r="I946" s="93"/>
      <c r="J946" s="116"/>
      <c r="K946" s="116"/>
      <c r="L946" s="69"/>
      <c r="M946" s="116"/>
      <c r="N946" s="116"/>
      <c r="O946" s="69"/>
    </row>
    <row r="947" spans="1:16" x14ac:dyDescent="0.25">
      <c r="A947" s="119"/>
      <c r="B947" s="120"/>
      <c r="C947" s="120"/>
      <c r="D947" s="120"/>
      <c r="E947" s="120"/>
      <c r="F947" s="120"/>
      <c r="G947" s="120"/>
      <c r="H947" s="120"/>
      <c r="I947" s="120"/>
      <c r="J947" s="121" t="s">
        <v>65</v>
      </c>
      <c r="K947" s="121"/>
      <c r="L947" s="122">
        <f>SUM(L944:L946)</f>
        <v>85.55</v>
      </c>
      <c r="M947" s="122">
        <f>SUM(M944:M946)</f>
        <v>0</v>
      </c>
      <c r="N947" s="122">
        <f>SUM(N944:N946)</f>
        <v>0</v>
      </c>
      <c r="O947" s="122">
        <f>TRUNC(SUM(L947:N947),2)</f>
        <v>85.55</v>
      </c>
    </row>
    <row r="948" spans="1:16" ht="75" x14ac:dyDescent="0.25">
      <c r="A948" s="137" t="s">
        <v>66</v>
      </c>
      <c r="B948" s="138" t="s">
        <v>1</v>
      </c>
      <c r="C948" s="138" t="s">
        <v>32</v>
      </c>
      <c r="D948" s="138" t="s">
        <v>2</v>
      </c>
      <c r="E948" s="138" t="s">
        <v>62</v>
      </c>
      <c r="F948" s="138" t="s">
        <v>63</v>
      </c>
      <c r="G948" s="138" t="s">
        <v>67</v>
      </c>
      <c r="H948" s="138" t="s">
        <v>68</v>
      </c>
      <c r="I948" s="138"/>
      <c r="J948" s="138" t="s">
        <v>48</v>
      </c>
      <c r="K948" s="138"/>
      <c r="L948" s="138" t="s">
        <v>13</v>
      </c>
      <c r="M948" s="138" t="s">
        <v>39</v>
      </c>
      <c r="N948" s="138" t="s">
        <v>11</v>
      </c>
      <c r="O948" s="138" t="s">
        <v>6</v>
      </c>
    </row>
    <row r="949" spans="1:16" x14ac:dyDescent="0.25">
      <c r="A949" s="77" t="str">
        <f>IF($D949="","",VLOOKUP($D949,'CCU AUXILIARES'!A:O,5,0))</f>
        <v/>
      </c>
      <c r="B949" s="92"/>
      <c r="C949" s="113"/>
      <c r="D949" s="92"/>
      <c r="E949" s="92" t="str">
        <f>IF($D949="","",VLOOKUP($D949,'CCU AUXILIARES'!A:O,3,0))</f>
        <v/>
      </c>
      <c r="F949" s="92" t="str">
        <f>IF($D949="","",VLOOKUP($D949,'CCU AUXILIARES'!A:O,12,FALSE))</f>
        <v/>
      </c>
      <c r="G949" s="92" t="str">
        <f>IF($D949="","",VLOOKUP($D949,'CCU AUXILIARES'!A:O,13,FALSE))</f>
        <v/>
      </c>
      <c r="H949" s="92" t="str">
        <f>IF($D949="","",VLOOKUP($D949,'CCU AUXILIARES'!A:O,14,FALSE))</f>
        <v/>
      </c>
      <c r="I949" s="116"/>
      <c r="J949" s="116"/>
      <c r="K949" s="116"/>
      <c r="L949" s="69" t="str">
        <f>IF(D949="","",TRUNC(F949*J949,2))</f>
        <v/>
      </c>
      <c r="M949" s="69" t="str">
        <f>IF(D949="","",TRUNC(G949*J949,2))</f>
        <v/>
      </c>
      <c r="N949" s="69" t="str">
        <f>IF(D949="","",TRUNC(H949*J949,2))</f>
        <v/>
      </c>
      <c r="O949" s="69" t="str">
        <f>IF(D949="","",L949+M949+N949)</f>
        <v/>
      </c>
    </row>
    <row r="950" spans="1:16" x14ac:dyDescent="0.25">
      <c r="A950" s="77" t="str">
        <f>IF($D950="","",VLOOKUP($D950,'CCU AUXILIARES'!A:O,5,0))</f>
        <v/>
      </c>
      <c r="B950" s="92"/>
      <c r="C950" s="113"/>
      <c r="D950" s="92"/>
      <c r="E950" s="92" t="str">
        <f>IF($D950="","",VLOOKUP($D950,'CCU AUXILIARES'!A:O,3,0))</f>
        <v/>
      </c>
      <c r="F950" s="92" t="str">
        <f>IF($D950="","",VLOOKUP($D950,'CCU AUXILIARES'!A:O,12,FALSE))</f>
        <v/>
      </c>
      <c r="G950" s="92" t="str">
        <f>IF($D950="","",VLOOKUP($D950,'CCU AUXILIARES'!A:O,13,FALSE))</f>
        <v/>
      </c>
      <c r="H950" s="92" t="str">
        <f>IF($D950="","",VLOOKUP($D950,'CCU AUXILIARES'!A:O,14,FALSE))</f>
        <v/>
      </c>
      <c r="I950" s="116"/>
      <c r="J950" s="116"/>
      <c r="K950" s="116"/>
      <c r="L950" s="69" t="str">
        <f>IF(D950="","",TRUNC(F950*J950,2))</f>
        <v/>
      </c>
      <c r="M950" s="69" t="str">
        <f>IF(D950="","",TRUNC(G950*J950,2))</f>
        <v/>
      </c>
      <c r="N950" s="69" t="str">
        <f>IF(D950="","",TRUNC(H950*J950,2))</f>
        <v/>
      </c>
      <c r="O950" s="69" t="str">
        <f>IF(D950="","",L950+M950+N950)</f>
        <v/>
      </c>
    </row>
    <row r="951" spans="1:16" x14ac:dyDescent="0.25">
      <c r="A951" s="77" t="str">
        <f>IF($D951="","",VLOOKUP($D951,'CCU AUXILIARES'!A:O,5,0))</f>
        <v/>
      </c>
      <c r="B951" s="92"/>
      <c r="C951" s="113"/>
      <c r="D951" s="92"/>
      <c r="E951" s="92" t="str">
        <f>IF($D951="","",VLOOKUP($D951,'CCU AUXILIARES'!A:O,3,0))</f>
        <v/>
      </c>
      <c r="F951" s="92" t="str">
        <f>IF($D951="","",VLOOKUP($D951,'CCU AUXILIARES'!A:O,12,FALSE))</f>
        <v/>
      </c>
      <c r="G951" s="92" t="str">
        <f>IF($D951="","",VLOOKUP($D951,'CCU AUXILIARES'!A:O,13,FALSE))</f>
        <v/>
      </c>
      <c r="H951" s="92" t="str">
        <f>IF($D951="","",VLOOKUP($D951,'CCU AUXILIARES'!A:O,14,FALSE))</f>
        <v/>
      </c>
      <c r="I951" s="116"/>
      <c r="J951" s="116"/>
      <c r="K951" s="116"/>
      <c r="L951" s="69" t="str">
        <f>IF(D951="","",TRUNC(F951*J951,2))</f>
        <v/>
      </c>
      <c r="M951" s="69" t="str">
        <f>IF(D951="","",TRUNC(G951*J951,2))</f>
        <v/>
      </c>
      <c r="N951" s="69" t="str">
        <f>IF(D951="","",TRUNC(H951*J951,2))</f>
        <v/>
      </c>
      <c r="O951" s="69" t="str">
        <f>IF(D951="","",L951+M951+N951)</f>
        <v/>
      </c>
    </row>
    <row r="952" spans="1:16" x14ac:dyDescent="0.25">
      <c r="A952" s="77"/>
      <c r="B952" s="92"/>
      <c r="C952" s="113"/>
      <c r="D952" s="92"/>
      <c r="E952" s="92"/>
      <c r="F952" s="92"/>
      <c r="G952" s="92"/>
      <c r="H952" s="92"/>
      <c r="I952" s="116"/>
      <c r="J952" s="116"/>
      <c r="K952" s="116"/>
      <c r="L952" s="69"/>
      <c r="M952" s="69"/>
      <c r="N952" s="69"/>
      <c r="O952" s="69"/>
    </row>
    <row r="953" spans="1:16" x14ac:dyDescent="0.25">
      <c r="A953" s="119"/>
      <c r="B953" s="120"/>
      <c r="C953" s="120"/>
      <c r="D953" s="120"/>
      <c r="E953" s="120"/>
      <c r="F953" s="120"/>
      <c r="G953" s="120"/>
      <c r="H953" s="120"/>
      <c r="I953" s="120"/>
      <c r="J953" s="121" t="s">
        <v>70</v>
      </c>
      <c r="K953" s="121"/>
      <c r="L953" s="122">
        <f>SUM(L949:L952)</f>
        <v>0</v>
      </c>
      <c r="M953" s="122">
        <f>SUM(M949:M952)</f>
        <v>0</v>
      </c>
      <c r="N953" s="122">
        <f>SUM(N949:N952)</f>
        <v>0</v>
      </c>
      <c r="O953" s="122">
        <f>TRUNC(SUM(L953:N953),2)</f>
        <v>0</v>
      </c>
    </row>
    <row r="954" spans="1:16" ht="30" x14ac:dyDescent="0.25">
      <c r="A954" s="137" t="s">
        <v>71</v>
      </c>
      <c r="B954" s="138" t="s">
        <v>1</v>
      </c>
      <c r="C954" s="138" t="s">
        <v>32</v>
      </c>
      <c r="D954" s="138" t="s">
        <v>2</v>
      </c>
      <c r="E954" s="138" t="s">
        <v>62</v>
      </c>
      <c r="F954" s="138" t="s">
        <v>72</v>
      </c>
      <c r="G954" s="138" t="s">
        <v>73</v>
      </c>
      <c r="H954" s="138"/>
      <c r="I954" s="138" t="s">
        <v>74</v>
      </c>
      <c r="J954" s="138"/>
      <c r="K954" s="138"/>
      <c r="L954" s="138" t="s">
        <v>75</v>
      </c>
      <c r="M954" s="138" t="s">
        <v>56</v>
      </c>
      <c r="N954" s="138" t="s">
        <v>48</v>
      </c>
      <c r="O954" s="138" t="s">
        <v>6</v>
      </c>
    </row>
    <row r="955" spans="1:16" x14ac:dyDescent="0.25">
      <c r="A955" s="137"/>
      <c r="B955" s="138"/>
      <c r="C955" s="138"/>
      <c r="D955" s="138"/>
      <c r="E955" s="138"/>
      <c r="F955" s="138"/>
      <c r="G955" s="138" t="s">
        <v>76</v>
      </c>
      <c r="H955" s="138" t="s">
        <v>77</v>
      </c>
      <c r="I955" s="138" t="s">
        <v>76</v>
      </c>
      <c r="J955" s="138" t="s">
        <v>77</v>
      </c>
      <c r="K955" s="138"/>
      <c r="L955" s="138" t="s">
        <v>76</v>
      </c>
      <c r="M955" s="138"/>
      <c r="N955" s="138"/>
      <c r="O955" s="138"/>
    </row>
    <row r="956" spans="1:16" x14ac:dyDescent="0.25">
      <c r="A956" s="77"/>
      <c r="B956" s="92"/>
      <c r="C956" s="92"/>
      <c r="D956" s="92"/>
      <c r="E956" s="92"/>
      <c r="F956" s="107"/>
      <c r="G956" s="107"/>
      <c r="H956" s="69"/>
      <c r="I956" s="116"/>
      <c r="J956" s="69"/>
      <c r="K956" s="69"/>
      <c r="L956" s="116"/>
      <c r="M956" s="116"/>
      <c r="N956" s="69"/>
      <c r="O956" s="69"/>
    </row>
    <row r="957" spans="1:16" x14ac:dyDescent="0.25">
      <c r="A957" s="119"/>
      <c r="B957" s="120"/>
      <c r="C957" s="120"/>
      <c r="D957" s="120"/>
      <c r="E957" s="120"/>
      <c r="F957" s="120"/>
      <c r="G957" s="120"/>
      <c r="H957" s="120"/>
      <c r="I957" s="120"/>
      <c r="J957" s="121" t="s">
        <v>80</v>
      </c>
      <c r="K957" s="121"/>
      <c r="L957" s="122"/>
      <c r="M957" s="122"/>
      <c r="N957" s="122">
        <f>O957</f>
        <v>0</v>
      </c>
      <c r="O957" s="122">
        <f>SUM(O956:O956)</f>
        <v>0</v>
      </c>
    </row>
    <row r="958" spans="1:16" ht="45" x14ac:dyDescent="0.25">
      <c r="A958" s="139" t="str">
        <f>E959</f>
        <v>ASSENTAMENTO DE POSTE DE CONCRETO COM COMPRIMENTO NOMINAL DE 9 M, CARGA NOMINAL MENOR OU IGUAL A 1000 DAN, ENGASTAMENTO SIMPLES COM 1,5 M DE SOLO (NÃO INCLUI FORNECIMENTO). AF_11/2019</v>
      </c>
      <c r="B958" s="140"/>
      <c r="C958" s="140"/>
      <c r="D958" s="140"/>
      <c r="E958" s="140"/>
      <c r="F958" s="140"/>
      <c r="G958" s="140"/>
      <c r="H958" s="140"/>
      <c r="I958" s="140"/>
      <c r="J958" s="148"/>
      <c r="K958" s="153"/>
      <c r="L958" s="27" t="s">
        <v>26</v>
      </c>
      <c r="M958" s="27" t="s">
        <v>27</v>
      </c>
      <c r="N958" s="27" t="s">
        <v>28</v>
      </c>
      <c r="O958" s="142" t="s">
        <v>29</v>
      </c>
    </row>
    <row r="959" spans="1:16" x14ac:dyDescent="0.25">
      <c r="A959" s="143" t="s">
        <v>25246</v>
      </c>
      <c r="B959" s="143" t="s">
        <v>30</v>
      </c>
      <c r="C959" s="143" t="s">
        <v>6632</v>
      </c>
      <c r="D959" s="143" t="s">
        <v>1356</v>
      </c>
      <c r="E959" s="146" t="s">
        <v>10394</v>
      </c>
      <c r="F959" s="144"/>
      <c r="G959" s="144"/>
      <c r="H959" s="144"/>
      <c r="I959" s="144"/>
      <c r="J959" s="144"/>
      <c r="K959" s="144"/>
      <c r="L959" s="145">
        <f>TRUNC(L974+L979+L985+L989,2)</f>
        <v>337.94</v>
      </c>
      <c r="M959" s="145">
        <f>TRUNC(M974+M979+M985+M989,2)</f>
        <v>188.6</v>
      </c>
      <c r="N959" s="145">
        <f>TRUNC(N974+N979+N985+N989,2)</f>
        <v>0</v>
      </c>
      <c r="O959" s="145">
        <f>TRUNC(O974+O979+O985+O989,2)</f>
        <v>526.54</v>
      </c>
      <c r="P959" s="1" t="s">
        <v>25249</v>
      </c>
    </row>
    <row r="960" spans="1:16" ht="45" x14ac:dyDescent="0.25">
      <c r="A960" s="137" t="s">
        <v>31</v>
      </c>
      <c r="B960" s="138" t="s">
        <v>1</v>
      </c>
      <c r="C960" s="138" t="s">
        <v>32</v>
      </c>
      <c r="D960" s="138" t="s">
        <v>2</v>
      </c>
      <c r="E960" s="138" t="s">
        <v>33</v>
      </c>
      <c r="F960" s="138" t="s">
        <v>34</v>
      </c>
      <c r="G960" s="138" t="s">
        <v>35</v>
      </c>
      <c r="H960" s="138" t="s">
        <v>36</v>
      </c>
      <c r="I960" s="138" t="s">
        <v>37</v>
      </c>
      <c r="J960" s="138" t="s">
        <v>38</v>
      </c>
      <c r="K960" s="138"/>
      <c r="L960" s="138" t="s">
        <v>13</v>
      </c>
      <c r="M960" s="138" t="s">
        <v>39</v>
      </c>
      <c r="N960" s="138" t="s">
        <v>11</v>
      </c>
      <c r="O960" s="138" t="s">
        <v>40</v>
      </c>
    </row>
    <row r="961" spans="1:15" x14ac:dyDescent="0.25">
      <c r="A961" s="77" t="str">
        <f>IF(D961="","",VLOOKUP(D961,'CUSTOS DER - EQUIPAMENTOS'!A:P,2,FALSE))</f>
        <v>Caminhão c/ guindauto</v>
      </c>
      <c r="B961" s="113" t="s">
        <v>41</v>
      </c>
      <c r="C961" s="113" t="s">
        <v>42</v>
      </c>
      <c r="D961" s="113">
        <v>346020</v>
      </c>
      <c r="E961" s="116">
        <v>7.6999999999999999E-2</v>
      </c>
      <c r="F961" s="117">
        <v>1</v>
      </c>
      <c r="G961" s="116"/>
      <c r="H961" s="69">
        <f>IF(D961="","",VLOOKUP(D961,'CUSTOS DER - EQUIPAMENTOS'!A:P,12,0))</f>
        <v>121.49</v>
      </c>
      <c r="I961" s="69">
        <f>IF(D961="","",VLOOKUP(D961,'CUSTOS DER - EQUIPAMENTOS'!A:P,15,0))-H961</f>
        <v>155.42000000000002</v>
      </c>
      <c r="J961" s="69">
        <f>IF(D961="","",VLOOKUP(D961,'CUSTOS DER - EQUIPAMENTOS'!A:P,16,0))</f>
        <v>94.3</v>
      </c>
      <c r="K961" s="69"/>
      <c r="L961" s="118">
        <f>IF(D961="","",TRUNC(E961*F961*H961,2))</f>
        <v>9.35</v>
      </c>
      <c r="M961" s="118">
        <f>IF(D961="","",TRUNC(E961*F961*I961+E961*G961*J961,2))</f>
        <v>11.96</v>
      </c>
      <c r="N961" s="118"/>
      <c r="O961" s="69">
        <f>IF(D961="","",L961+M961)</f>
        <v>21.310000000000002</v>
      </c>
    </row>
    <row r="962" spans="1:15" x14ac:dyDescent="0.25">
      <c r="A962" s="77"/>
      <c r="B962" s="113"/>
      <c r="C962" s="113"/>
      <c r="D962" s="113"/>
      <c r="E962" s="116"/>
      <c r="F962" s="117"/>
      <c r="G962" s="116"/>
      <c r="H962" s="69"/>
      <c r="I962" s="69"/>
      <c r="J962" s="69"/>
      <c r="K962" s="69"/>
      <c r="L962" s="118"/>
      <c r="M962" s="118"/>
      <c r="N962" s="118"/>
      <c r="O962" s="69"/>
    </row>
    <row r="963" spans="1:15" x14ac:dyDescent="0.25">
      <c r="A963" s="119"/>
      <c r="B963" s="120"/>
      <c r="C963" s="120"/>
      <c r="D963" s="120"/>
      <c r="E963" s="120"/>
      <c r="F963" s="120"/>
      <c r="G963" s="120"/>
      <c r="H963" s="120"/>
      <c r="I963" s="120"/>
      <c r="J963" s="121" t="s">
        <v>43</v>
      </c>
      <c r="K963" s="121"/>
      <c r="L963" s="122">
        <f>SUM(L961:L962)</f>
        <v>9.35</v>
      </c>
      <c r="M963" s="122">
        <f>SUM(M961:M962)</f>
        <v>11.96</v>
      </c>
      <c r="N963" s="122">
        <f>SUM(N961:N962)</f>
        <v>0</v>
      </c>
      <c r="O963" s="122">
        <f>SUM(O961:O962)</f>
        <v>21.310000000000002</v>
      </c>
    </row>
    <row r="964" spans="1:15" ht="30" x14ac:dyDescent="0.25">
      <c r="A964" s="137" t="s">
        <v>44</v>
      </c>
      <c r="B964" s="138" t="s">
        <v>1</v>
      </c>
      <c r="C964" s="138" t="s">
        <v>32</v>
      </c>
      <c r="D964" s="138" t="s">
        <v>2</v>
      </c>
      <c r="E964" s="138" t="s">
        <v>45</v>
      </c>
      <c r="F964" s="138" t="s">
        <v>46</v>
      </c>
      <c r="G964" s="138" t="s">
        <v>47</v>
      </c>
      <c r="H964" s="138" t="s">
        <v>48</v>
      </c>
      <c r="I964" s="138"/>
      <c r="J964" s="138"/>
      <c r="K964" s="138"/>
      <c r="L964" s="138" t="s">
        <v>13</v>
      </c>
      <c r="M964" s="138" t="s">
        <v>39</v>
      </c>
      <c r="N964" s="138" t="s">
        <v>11</v>
      </c>
      <c r="O964" s="138" t="s">
        <v>40</v>
      </c>
    </row>
    <row r="965" spans="1:15" x14ac:dyDescent="0.25">
      <c r="A965" s="77" t="str">
        <f>IF(D965="","",VLOOKUP(D965,'CUSTOS DER - MÃO DE OBRA'!A:D,2,0))</f>
        <v>Eletricista</v>
      </c>
      <c r="B965" s="113" t="s">
        <v>41</v>
      </c>
      <c r="C965" s="113" t="s">
        <v>49</v>
      </c>
      <c r="D965" s="113">
        <v>210150</v>
      </c>
      <c r="E965" s="69">
        <f>VLOOKUP(D965,'CUSTOS DER - MÃO DE OBRA'!A:D,3,0)</f>
        <v>2.02</v>
      </c>
      <c r="F965" s="123"/>
      <c r="G965" s="124">
        <f>VLOOKUP(D965,'CUSTOS DER - MÃO DE OBRA'!A:D,4,0)</f>
        <v>35.97</v>
      </c>
      <c r="H965" s="290">
        <v>4.008</v>
      </c>
      <c r="I965" s="116"/>
      <c r="J965" s="113"/>
      <c r="K965" s="113"/>
      <c r="L965" s="113"/>
      <c r="M965" s="125">
        <f>IF(D965="","",TRUNC(H965*G965,2))</f>
        <v>144.16</v>
      </c>
      <c r="N965" s="113"/>
      <c r="O965" s="69">
        <f>IF(D965="","",L965+M965)</f>
        <v>144.16</v>
      </c>
    </row>
    <row r="966" spans="1:15" x14ac:dyDescent="0.25">
      <c r="A966" s="77" t="str">
        <f>IF(D966="","",VLOOKUP(D966,'CUSTOS DER - MÃO DE OBRA'!A:D,2,0))</f>
        <v>Servente</v>
      </c>
      <c r="B966" s="113" t="s">
        <v>41</v>
      </c>
      <c r="C966" s="113" t="s">
        <v>6652</v>
      </c>
      <c r="D966" s="113">
        <v>200130</v>
      </c>
      <c r="E966" s="69">
        <f>VLOOKUP(D966,'CUSTOS DER - MÃO DE OBRA'!A:D,3,0)</f>
        <v>1.48</v>
      </c>
      <c r="F966" s="123"/>
      <c r="G966" s="124">
        <f>VLOOKUP(D966,'CUSTOS DER - MÃO DE OBRA'!A:D,4,0)</f>
        <v>26.35</v>
      </c>
      <c r="H966" s="290">
        <v>1.2330000000000001</v>
      </c>
      <c r="I966" s="69"/>
      <c r="J966" s="69"/>
      <c r="K966" s="69"/>
      <c r="L966" s="113"/>
      <c r="M966" s="125">
        <f>IF(D966="","",TRUNC(H966*G966,2))</f>
        <v>32.479999999999997</v>
      </c>
      <c r="N966" s="113"/>
      <c r="O966" s="69">
        <f>IF(D966="","",L966+M966)</f>
        <v>32.479999999999997</v>
      </c>
    </row>
    <row r="967" spans="1:15" x14ac:dyDescent="0.25">
      <c r="A967" s="127"/>
      <c r="B967" s="128"/>
      <c r="C967" s="128"/>
      <c r="D967" s="128"/>
      <c r="E967" s="128"/>
      <c r="F967" s="128"/>
      <c r="G967" s="128"/>
      <c r="H967" s="128"/>
      <c r="I967" s="128"/>
      <c r="J967" s="121" t="s">
        <v>50</v>
      </c>
      <c r="K967" s="121"/>
      <c r="L967" s="122">
        <f>SUM(L965:L966)</f>
        <v>0</v>
      </c>
      <c r="M967" s="122">
        <f>SUM(M965:M966)</f>
        <v>176.64</v>
      </c>
      <c r="N967" s="122">
        <f>SUM(N965:N966)</f>
        <v>0</v>
      </c>
      <c r="O967" s="122">
        <f>SUM(O965:O966)</f>
        <v>176.64</v>
      </c>
    </row>
    <row r="968" spans="1:15" x14ac:dyDescent="0.25">
      <c r="A968" s="137" t="s">
        <v>51</v>
      </c>
      <c r="B968" s="138" t="s">
        <v>1</v>
      </c>
      <c r="C968" s="138" t="s">
        <v>32</v>
      </c>
      <c r="D968" s="138" t="s">
        <v>2</v>
      </c>
      <c r="E968" s="138" t="s">
        <v>52</v>
      </c>
      <c r="F968" s="138" t="s">
        <v>53</v>
      </c>
      <c r="G968" s="138" t="s">
        <v>54</v>
      </c>
      <c r="H968" s="138" t="s">
        <v>55</v>
      </c>
      <c r="I968" s="138"/>
      <c r="J968" s="138"/>
      <c r="K968" s="138"/>
      <c r="L968" s="138"/>
      <c r="M968" s="138"/>
      <c r="N968" s="138"/>
      <c r="O968" s="138" t="s">
        <v>56</v>
      </c>
    </row>
    <row r="969" spans="1:15" x14ac:dyDescent="0.25">
      <c r="A969" s="77"/>
      <c r="B969" s="113"/>
      <c r="C969" s="113"/>
      <c r="D969" s="113"/>
      <c r="E969" s="123"/>
      <c r="F969" s="117"/>
      <c r="G969" s="116"/>
      <c r="H969" s="69"/>
      <c r="I969" s="69"/>
      <c r="J969" s="69"/>
      <c r="K969" s="69"/>
      <c r="L969" s="113"/>
      <c r="M969" s="118">
        <f>TRUNC(E969*O967,2)</f>
        <v>0</v>
      </c>
      <c r="N969" s="113"/>
      <c r="O969" s="69">
        <f>L969+M969</f>
        <v>0</v>
      </c>
    </row>
    <row r="970" spans="1:15" x14ac:dyDescent="0.25">
      <c r="A970" s="77"/>
      <c r="B970" s="113"/>
      <c r="C970" s="113"/>
      <c r="D970" s="113"/>
      <c r="E970" s="116"/>
      <c r="F970" s="117"/>
      <c r="G970" s="116"/>
      <c r="H970" s="69"/>
      <c r="I970" s="69"/>
      <c r="J970" s="69"/>
      <c r="K970" s="69"/>
      <c r="L970" s="113"/>
      <c r="M970" s="113"/>
      <c r="N970" s="113"/>
      <c r="O970" s="69">
        <f>L970+M970</f>
        <v>0</v>
      </c>
    </row>
    <row r="971" spans="1:15" x14ac:dyDescent="0.25">
      <c r="A971" s="127"/>
      <c r="B971" s="128"/>
      <c r="C971" s="128"/>
      <c r="D971" s="128"/>
      <c r="E971" s="128"/>
      <c r="F971" s="128"/>
      <c r="G971" s="128"/>
      <c r="H971" s="128"/>
      <c r="I971" s="128"/>
      <c r="J971" s="121" t="s">
        <v>57</v>
      </c>
      <c r="K971" s="121"/>
      <c r="L971" s="122">
        <f>SUM(L969:L970)</f>
        <v>0</v>
      </c>
      <c r="M971" s="122">
        <f>SUM(M969:M970)</f>
        <v>0</v>
      </c>
      <c r="N971" s="122">
        <f>SUM(N969:N970)</f>
        <v>0</v>
      </c>
      <c r="O971" s="122">
        <f>SUM(O969:O970)</f>
        <v>0</v>
      </c>
    </row>
    <row r="972" spans="1:15" ht="30" x14ac:dyDescent="0.25">
      <c r="A972" s="127" t="s">
        <v>58</v>
      </c>
      <c r="B972" s="129"/>
      <c r="C972" s="129"/>
      <c r="D972" s="129"/>
      <c r="E972" s="129"/>
      <c r="F972" s="129"/>
      <c r="G972" s="129"/>
      <c r="H972" s="129"/>
      <c r="I972" s="129"/>
      <c r="J972" s="129"/>
      <c r="K972" s="129"/>
      <c r="L972" s="122">
        <f>L963+L967+L971</f>
        <v>9.35</v>
      </c>
      <c r="M972" s="122">
        <f>M963+M967+M971</f>
        <v>188.6</v>
      </c>
      <c r="N972" s="122">
        <f>N963+N967+N971</f>
        <v>0</v>
      </c>
      <c r="O972" s="122">
        <f>O963+O967+O971</f>
        <v>197.95</v>
      </c>
    </row>
    <row r="973" spans="1:15" x14ac:dyDescent="0.25">
      <c r="A973" s="127" t="s">
        <v>59</v>
      </c>
      <c r="B973" s="129"/>
      <c r="C973" s="129"/>
      <c r="D973" s="129"/>
      <c r="E973" s="129"/>
      <c r="F973" s="129"/>
      <c r="G973" s="129"/>
      <c r="H973" s="129"/>
      <c r="I973" s="129"/>
      <c r="J973" s="129"/>
      <c r="K973" s="129"/>
      <c r="L973" s="129"/>
      <c r="M973" s="129"/>
      <c r="N973" s="129"/>
      <c r="O973" s="130">
        <v>1</v>
      </c>
    </row>
    <row r="974" spans="1:15" ht="30" x14ac:dyDescent="0.25">
      <c r="A974" s="127" t="s">
        <v>60</v>
      </c>
      <c r="B974" s="120"/>
      <c r="C974" s="120"/>
      <c r="D974" s="120"/>
      <c r="E974" s="120"/>
      <c r="F974" s="120"/>
      <c r="G974" s="120"/>
      <c r="H974" s="120"/>
      <c r="I974" s="120"/>
      <c r="J974" s="120"/>
      <c r="K974" s="120"/>
      <c r="L974" s="122">
        <f>L972/O973</f>
        <v>9.35</v>
      </c>
      <c r="M974" s="122">
        <f>M972/O973</f>
        <v>188.6</v>
      </c>
      <c r="N974" s="122">
        <f>N972/O973</f>
        <v>0</v>
      </c>
      <c r="O974" s="122">
        <f>TRUNC(SUM(L974:N974),2)</f>
        <v>197.95</v>
      </c>
    </row>
    <row r="975" spans="1:15" ht="45" x14ac:dyDescent="0.25">
      <c r="A975" s="137" t="s">
        <v>61</v>
      </c>
      <c r="B975" s="138" t="s">
        <v>1</v>
      </c>
      <c r="C975" s="138" t="s">
        <v>32</v>
      </c>
      <c r="D975" s="138" t="s">
        <v>2</v>
      </c>
      <c r="E975" s="138" t="s">
        <v>62</v>
      </c>
      <c r="F975" s="138" t="s">
        <v>63</v>
      </c>
      <c r="G975" s="138"/>
      <c r="H975" s="138"/>
      <c r="I975" s="138"/>
      <c r="J975" s="138" t="s">
        <v>48</v>
      </c>
      <c r="K975" s="138"/>
      <c r="L975" s="138" t="s">
        <v>13</v>
      </c>
      <c r="M975" s="138" t="s">
        <v>39</v>
      </c>
      <c r="N975" s="138" t="s">
        <v>11</v>
      </c>
      <c r="O975" s="138" t="s">
        <v>6</v>
      </c>
    </row>
    <row r="976" spans="1:15" ht="30" x14ac:dyDescent="0.25">
      <c r="A976" s="77" t="str">
        <f>VLOOKUP(D976,'CUSTOS SINAPI - MATERIAIS'!A:D,2,0)</f>
        <v xml:space="preserve">CABO DE COBRE NU 35 MM2 MEIO-DURO                                                                                                                                                                                                                                                                                                                                                                                                                                                                         </v>
      </c>
      <c r="B976" s="113" t="s">
        <v>1356</v>
      </c>
      <c r="C976" s="113" t="s">
        <v>64</v>
      </c>
      <c r="D976" s="113">
        <v>863</v>
      </c>
      <c r="E976" s="131" t="str">
        <f>VLOOKUP(D976,'CUSTOS SINAPI - MATERIAIS'!A:D,3,0)</f>
        <v xml:space="preserve">M     </v>
      </c>
      <c r="F976" s="107" t="str">
        <f>VLOOKUP(D976,'CUSTOS SINAPI - MATERIAIS'!A:D,4,0)</f>
        <v>36,51</v>
      </c>
      <c r="G976" s="107"/>
      <c r="H976" s="93"/>
      <c r="I976" s="93"/>
      <c r="J976" s="292">
        <v>9</v>
      </c>
      <c r="K976" s="116"/>
      <c r="L976" s="69">
        <f>IF(D976="","",TRUNC(F976*J976,2))</f>
        <v>328.59</v>
      </c>
      <c r="M976" s="116"/>
      <c r="N976" s="116"/>
      <c r="O976" s="69">
        <f>IF(D976="","",TRUNC(L976+M976+N976,2))</f>
        <v>328.59</v>
      </c>
    </row>
    <row r="977" spans="1:16" x14ac:dyDescent="0.25">
      <c r="A977" s="77"/>
      <c r="B977" s="113"/>
      <c r="C977" s="113"/>
      <c r="D977" s="291"/>
      <c r="E977" s="131"/>
      <c r="F977" s="107"/>
      <c r="G977" s="107"/>
      <c r="H977" s="93"/>
      <c r="I977" s="93"/>
      <c r="J977" s="292"/>
      <c r="K977" s="116"/>
      <c r="L977" s="69" t="str">
        <f>IF(D977="","",TRUNC(F977*J977,2))</f>
        <v/>
      </c>
      <c r="M977" s="116"/>
      <c r="N977" s="116"/>
      <c r="O977" s="69" t="str">
        <f>IF(D977="","",TRUNC(L977+M977+N977,2))</f>
        <v/>
      </c>
    </row>
    <row r="978" spans="1:16" x14ac:dyDescent="0.25">
      <c r="A978" s="77"/>
      <c r="B978" s="113"/>
      <c r="C978" s="113"/>
      <c r="D978" s="113"/>
      <c r="E978" s="131"/>
      <c r="F978" s="107"/>
      <c r="G978" s="107"/>
      <c r="H978" s="93"/>
      <c r="I978" s="93"/>
      <c r="J978" s="116"/>
      <c r="K978" s="116"/>
      <c r="L978" s="69"/>
      <c r="M978" s="116"/>
      <c r="N978" s="116"/>
      <c r="O978" s="69"/>
    </row>
    <row r="979" spans="1:16" x14ac:dyDescent="0.25">
      <c r="A979" s="119"/>
      <c r="B979" s="120"/>
      <c r="C979" s="120"/>
      <c r="D979" s="120"/>
      <c r="E979" s="120"/>
      <c r="F979" s="120"/>
      <c r="G979" s="120"/>
      <c r="H979" s="120"/>
      <c r="I979" s="120"/>
      <c r="J979" s="121" t="s">
        <v>65</v>
      </c>
      <c r="K979" s="121"/>
      <c r="L979" s="122">
        <f>SUM(L976:L978)</f>
        <v>328.59</v>
      </c>
      <c r="M979" s="122">
        <f>SUM(M976:M978)</f>
        <v>0</v>
      </c>
      <c r="N979" s="122">
        <f>SUM(N976:N978)</f>
        <v>0</v>
      </c>
      <c r="O979" s="122">
        <f>TRUNC(SUM(L979:N979),2)</f>
        <v>328.59</v>
      </c>
    </row>
    <row r="980" spans="1:16" ht="75" x14ac:dyDescent="0.25">
      <c r="A980" s="137" t="s">
        <v>66</v>
      </c>
      <c r="B980" s="138" t="s">
        <v>1</v>
      </c>
      <c r="C980" s="138" t="s">
        <v>32</v>
      </c>
      <c r="D980" s="138" t="s">
        <v>2</v>
      </c>
      <c r="E980" s="138" t="s">
        <v>62</v>
      </c>
      <c r="F980" s="138" t="s">
        <v>63</v>
      </c>
      <c r="G980" s="138" t="s">
        <v>67</v>
      </c>
      <c r="H980" s="138" t="s">
        <v>68</v>
      </c>
      <c r="I980" s="138"/>
      <c r="J980" s="138" t="s">
        <v>48</v>
      </c>
      <c r="K980" s="138"/>
      <c r="L980" s="138" t="s">
        <v>13</v>
      </c>
      <c r="M980" s="138" t="s">
        <v>39</v>
      </c>
      <c r="N980" s="138" t="s">
        <v>11</v>
      </c>
      <c r="O980" s="138" t="s">
        <v>6</v>
      </c>
    </row>
    <row r="981" spans="1:16" x14ac:dyDescent="0.25">
      <c r="A981" s="77" t="str">
        <f>IF($D981="","",VLOOKUP($D981,'CCU AUXILIARES'!A:O,5,0))</f>
        <v/>
      </c>
      <c r="B981" s="92"/>
      <c r="C981" s="113"/>
      <c r="D981" s="92"/>
      <c r="E981" s="92" t="str">
        <f>IF($D981="","",VLOOKUP($D981,'CCU AUXILIARES'!A:O,3,0))</f>
        <v/>
      </c>
      <c r="F981" s="92" t="str">
        <f>IF($D981="","",VLOOKUP($D981,'CCU AUXILIARES'!A:O,12,FALSE))</f>
        <v/>
      </c>
      <c r="G981" s="92" t="str">
        <f>IF($D981="","",VLOOKUP($D981,'CCU AUXILIARES'!A:O,13,FALSE))</f>
        <v/>
      </c>
      <c r="H981" s="92" t="str">
        <f>IF($D981="","",VLOOKUP($D981,'CCU AUXILIARES'!A:O,14,FALSE))</f>
        <v/>
      </c>
      <c r="I981" s="116"/>
      <c r="J981" s="116"/>
      <c r="K981" s="116"/>
      <c r="L981" s="69" t="str">
        <f>IF(D981="","",TRUNC(F981*J981,2))</f>
        <v/>
      </c>
      <c r="M981" s="69" t="str">
        <f>IF(D981="","",TRUNC(G981*J981,2))</f>
        <v/>
      </c>
      <c r="N981" s="69" t="str">
        <f>IF(D981="","",TRUNC(H981*J981,2))</f>
        <v/>
      </c>
      <c r="O981" s="69" t="str">
        <f>IF(D981="","",L981+M981+N981)</f>
        <v/>
      </c>
    </row>
    <row r="982" spans="1:16" x14ac:dyDescent="0.25">
      <c r="A982" s="77" t="str">
        <f>IF($D982="","",VLOOKUP($D982,'CCU AUXILIARES'!A:O,5,0))</f>
        <v/>
      </c>
      <c r="B982" s="92"/>
      <c r="C982" s="113"/>
      <c r="D982" s="92"/>
      <c r="E982" s="92" t="str">
        <f>IF($D982="","",VLOOKUP($D982,'CCU AUXILIARES'!A:O,3,0))</f>
        <v/>
      </c>
      <c r="F982" s="92" t="str">
        <f>IF($D982="","",VLOOKUP($D982,'CCU AUXILIARES'!A:O,12,FALSE))</f>
        <v/>
      </c>
      <c r="G982" s="92" t="str">
        <f>IF($D982="","",VLOOKUP($D982,'CCU AUXILIARES'!A:O,13,FALSE))</f>
        <v/>
      </c>
      <c r="H982" s="92" t="str">
        <f>IF($D982="","",VLOOKUP($D982,'CCU AUXILIARES'!A:O,14,FALSE))</f>
        <v/>
      </c>
      <c r="I982" s="116"/>
      <c r="J982" s="116"/>
      <c r="K982" s="116"/>
      <c r="L982" s="69" t="str">
        <f>IF(D982="","",TRUNC(F982*J982,2))</f>
        <v/>
      </c>
      <c r="M982" s="69" t="str">
        <f>IF(D982="","",TRUNC(G982*J982,2))</f>
        <v/>
      </c>
      <c r="N982" s="69" t="str">
        <f>IF(D982="","",TRUNC(H982*J982,2))</f>
        <v/>
      </c>
      <c r="O982" s="69" t="str">
        <f>IF(D982="","",L982+M982+N982)</f>
        <v/>
      </c>
    </row>
    <row r="983" spans="1:16" x14ac:dyDescent="0.25">
      <c r="A983" s="77" t="str">
        <f>IF($D983="","",VLOOKUP($D983,'CCU AUXILIARES'!A:O,5,0))</f>
        <v/>
      </c>
      <c r="B983" s="92"/>
      <c r="C983" s="113"/>
      <c r="D983" s="92"/>
      <c r="E983" s="92" t="str">
        <f>IF($D983="","",VLOOKUP($D983,'CCU AUXILIARES'!A:O,3,0))</f>
        <v/>
      </c>
      <c r="F983" s="92" t="str">
        <f>IF($D983="","",VLOOKUP($D983,'CCU AUXILIARES'!A:O,12,FALSE))</f>
        <v/>
      </c>
      <c r="G983" s="92" t="str">
        <f>IF($D983="","",VLOOKUP($D983,'CCU AUXILIARES'!A:O,13,FALSE))</f>
        <v/>
      </c>
      <c r="H983" s="92" t="str">
        <f>IF($D983="","",VLOOKUP($D983,'CCU AUXILIARES'!A:O,14,FALSE))</f>
        <v/>
      </c>
      <c r="I983" s="116"/>
      <c r="J983" s="116"/>
      <c r="K983" s="116"/>
      <c r="L983" s="69" t="str">
        <f>IF(D983="","",TRUNC(F983*J983,2))</f>
        <v/>
      </c>
      <c r="M983" s="69" t="str">
        <f>IF(D983="","",TRUNC(G983*J983,2))</f>
        <v/>
      </c>
      <c r="N983" s="69" t="str">
        <f>IF(D983="","",TRUNC(H983*J983,2))</f>
        <v/>
      </c>
      <c r="O983" s="69" t="str">
        <f>IF(D983="","",L983+M983+N983)</f>
        <v/>
      </c>
    </row>
    <row r="984" spans="1:16" x14ac:dyDescent="0.25">
      <c r="A984" s="77"/>
      <c r="B984" s="92"/>
      <c r="C984" s="113"/>
      <c r="D984" s="92"/>
      <c r="E984" s="92"/>
      <c r="F984" s="92"/>
      <c r="G984" s="92"/>
      <c r="H984" s="92"/>
      <c r="I984" s="116"/>
      <c r="J984" s="116"/>
      <c r="K984" s="116"/>
      <c r="L984" s="69"/>
      <c r="M984" s="69"/>
      <c r="N984" s="69"/>
      <c r="O984" s="69"/>
    </row>
    <row r="985" spans="1:16" x14ac:dyDescent="0.25">
      <c r="A985" s="119"/>
      <c r="B985" s="120"/>
      <c r="C985" s="120"/>
      <c r="D985" s="120"/>
      <c r="E985" s="120"/>
      <c r="F985" s="120"/>
      <c r="G985" s="120"/>
      <c r="H985" s="120"/>
      <c r="I985" s="120"/>
      <c r="J985" s="121" t="s">
        <v>70</v>
      </c>
      <c r="K985" s="121"/>
      <c r="L985" s="122">
        <f>SUM(L981:L984)</f>
        <v>0</v>
      </c>
      <c r="M985" s="122">
        <f>SUM(M981:M984)</f>
        <v>0</v>
      </c>
      <c r="N985" s="122">
        <f>SUM(N981:N984)</f>
        <v>0</v>
      </c>
      <c r="O985" s="122">
        <f>TRUNC(SUM(L985:N985),2)</f>
        <v>0</v>
      </c>
    </row>
    <row r="986" spans="1:16" ht="30" x14ac:dyDescent="0.25">
      <c r="A986" s="137" t="s">
        <v>71</v>
      </c>
      <c r="B986" s="138" t="s">
        <v>1</v>
      </c>
      <c r="C986" s="138" t="s">
        <v>32</v>
      </c>
      <c r="D986" s="138" t="s">
        <v>2</v>
      </c>
      <c r="E986" s="138" t="s">
        <v>62</v>
      </c>
      <c r="F986" s="138" t="s">
        <v>72</v>
      </c>
      <c r="G986" s="138" t="s">
        <v>73</v>
      </c>
      <c r="H986" s="138"/>
      <c r="I986" s="138" t="s">
        <v>74</v>
      </c>
      <c r="J986" s="138"/>
      <c r="K986" s="138"/>
      <c r="L986" s="138" t="s">
        <v>75</v>
      </c>
      <c r="M986" s="138" t="s">
        <v>56</v>
      </c>
      <c r="N986" s="138" t="s">
        <v>48</v>
      </c>
      <c r="O986" s="138" t="s">
        <v>6</v>
      </c>
    </row>
    <row r="987" spans="1:16" x14ac:dyDescent="0.25">
      <c r="A987" s="137"/>
      <c r="B987" s="138"/>
      <c r="C987" s="138"/>
      <c r="D987" s="138"/>
      <c r="E987" s="138"/>
      <c r="F987" s="138"/>
      <c r="G987" s="138" t="s">
        <v>76</v>
      </c>
      <c r="H987" s="138" t="s">
        <v>77</v>
      </c>
      <c r="I987" s="138" t="s">
        <v>76</v>
      </c>
      <c r="J987" s="138" t="s">
        <v>77</v>
      </c>
      <c r="K987" s="138"/>
      <c r="L987" s="138" t="s">
        <v>76</v>
      </c>
      <c r="M987" s="138"/>
      <c r="N987" s="138"/>
      <c r="O987" s="138"/>
    </row>
    <row r="988" spans="1:16" x14ac:dyDescent="0.25">
      <c r="A988" s="77"/>
      <c r="B988" s="92"/>
      <c r="C988" s="92"/>
      <c r="D988" s="92"/>
      <c r="E988" s="92"/>
      <c r="F988" s="107"/>
      <c r="G988" s="107"/>
      <c r="H988" s="69"/>
      <c r="I988" s="116"/>
      <c r="J988" s="69"/>
      <c r="K988" s="69"/>
      <c r="L988" s="116"/>
      <c r="M988" s="116"/>
      <c r="N988" s="69"/>
      <c r="O988" s="69"/>
    </row>
    <row r="989" spans="1:16" x14ac:dyDescent="0.25">
      <c r="A989" s="119"/>
      <c r="B989" s="120"/>
      <c r="C989" s="120"/>
      <c r="D989" s="120"/>
      <c r="E989" s="120"/>
      <c r="F989" s="120"/>
      <c r="G989" s="120"/>
      <c r="H989" s="120"/>
      <c r="I989" s="120"/>
      <c r="J989" s="121" t="s">
        <v>80</v>
      </c>
      <c r="K989" s="121"/>
      <c r="L989" s="122"/>
      <c r="M989" s="122"/>
      <c r="N989" s="122">
        <f>O989</f>
        <v>0</v>
      </c>
      <c r="O989" s="122">
        <f>SUM(O988:O988)</f>
        <v>0</v>
      </c>
    </row>
    <row r="990" spans="1:16" ht="45" x14ac:dyDescent="0.25">
      <c r="A990" s="139" t="str">
        <f>E991</f>
        <v>JOELHO 90 GRAUS, PVC, SOLDÁVEL, DN 50MM, INSTALADO EM PRUMADA DE ÁGUA - FORNECIMENTO E INSTALAÇÃO. AF_06/2022</v>
      </c>
      <c r="B990" s="140"/>
      <c r="C990" s="140"/>
      <c r="D990" s="140"/>
      <c r="E990" s="140"/>
      <c r="F990" s="140"/>
      <c r="G990" s="140"/>
      <c r="H990" s="140"/>
      <c r="I990" s="140"/>
      <c r="J990" s="148"/>
      <c r="K990" s="153"/>
      <c r="L990" s="27" t="s">
        <v>26</v>
      </c>
      <c r="M990" s="27" t="s">
        <v>27</v>
      </c>
      <c r="N990" s="27" t="s">
        <v>28</v>
      </c>
      <c r="O990" s="142" t="s">
        <v>29</v>
      </c>
      <c r="P990" s="1" t="s">
        <v>25288</v>
      </c>
    </row>
    <row r="991" spans="1:16" x14ac:dyDescent="0.25">
      <c r="A991" s="143" t="s">
        <v>25287</v>
      </c>
      <c r="B991" s="143" t="s">
        <v>30</v>
      </c>
      <c r="C991" s="143" t="s">
        <v>6632</v>
      </c>
      <c r="D991" s="143" t="s">
        <v>1356</v>
      </c>
      <c r="E991" s="146" t="s">
        <v>10936</v>
      </c>
      <c r="F991" s="144"/>
      <c r="G991" s="144"/>
      <c r="H991" s="144"/>
      <c r="I991" s="144"/>
      <c r="J991" s="144"/>
      <c r="K991" s="144"/>
      <c r="L991" s="145">
        <f>TRUNC(L1006+L1013+L1019+L1025,2)</f>
        <v>7.05</v>
      </c>
      <c r="M991" s="145">
        <f>TRUNC(M1006+M1013+M1019+M1025,2)</f>
        <v>8.0299999999999994</v>
      </c>
      <c r="N991" s="145">
        <f>TRUNC(N1006+N1013+N1019+N1025,2)</f>
        <v>0</v>
      </c>
      <c r="O991" s="145">
        <f>TRUNC(O1006+O1013+O1019+O1025,2)</f>
        <v>15.08</v>
      </c>
    </row>
    <row r="992" spans="1:16" ht="45" x14ac:dyDescent="0.25">
      <c r="A992" s="137" t="s">
        <v>31</v>
      </c>
      <c r="B992" s="138" t="s">
        <v>1</v>
      </c>
      <c r="C992" s="138" t="s">
        <v>32</v>
      </c>
      <c r="D992" s="138" t="s">
        <v>2</v>
      </c>
      <c r="E992" s="138" t="s">
        <v>33</v>
      </c>
      <c r="F992" s="138" t="s">
        <v>34</v>
      </c>
      <c r="G992" s="138" t="s">
        <v>35</v>
      </c>
      <c r="H992" s="138" t="s">
        <v>36</v>
      </c>
      <c r="I992" s="138" t="s">
        <v>37</v>
      </c>
      <c r="J992" s="138" t="s">
        <v>38</v>
      </c>
      <c r="K992" s="138"/>
      <c r="L992" s="138" t="s">
        <v>13</v>
      </c>
      <c r="M992" s="138" t="s">
        <v>39</v>
      </c>
      <c r="N992" s="138" t="s">
        <v>11</v>
      </c>
      <c r="O992" s="138" t="s">
        <v>40</v>
      </c>
    </row>
    <row r="993" spans="1:15" x14ac:dyDescent="0.25">
      <c r="A993" s="77" t="str">
        <f>IF(D993="","",VLOOKUP(D993,'CUSTOS DNIT - EQUIPAMENTOS'!A:K,2,FALSE))</f>
        <v/>
      </c>
      <c r="B993" s="113"/>
      <c r="C993" s="113"/>
      <c r="D993" s="113"/>
      <c r="E993" s="116"/>
      <c r="F993" s="117"/>
      <c r="G993" s="116"/>
      <c r="H993" s="69"/>
      <c r="I993" s="69"/>
      <c r="J993" s="69"/>
      <c r="K993" s="69"/>
      <c r="L993" s="118" t="str">
        <f>IF(D993="","",TRUNC(E993*F993*H993,2))</f>
        <v/>
      </c>
      <c r="M993" s="118" t="str">
        <f>IF(D993="","",TRUNC(E993*F993*I993+E993*G993*J993,2))</f>
        <v/>
      </c>
      <c r="N993" s="118"/>
      <c r="O993" s="69" t="str">
        <f>IF(D993="","",L993+M993)</f>
        <v/>
      </c>
    </row>
    <row r="994" spans="1:15" x14ac:dyDescent="0.25">
      <c r="A994" s="77"/>
      <c r="B994" s="113"/>
      <c r="C994" s="113"/>
      <c r="D994" s="113"/>
      <c r="E994" s="116"/>
      <c r="F994" s="117"/>
      <c r="G994" s="116"/>
      <c r="H994" s="69"/>
      <c r="I994" s="69"/>
      <c r="J994" s="69"/>
      <c r="K994" s="69"/>
      <c r="L994" s="118"/>
      <c r="M994" s="118"/>
      <c r="N994" s="118"/>
      <c r="O994" s="69"/>
    </row>
    <row r="995" spans="1:15" x14ac:dyDescent="0.25">
      <c r="A995" s="119"/>
      <c r="B995" s="120"/>
      <c r="C995" s="120"/>
      <c r="D995" s="120"/>
      <c r="E995" s="120"/>
      <c r="F995" s="120"/>
      <c r="G995" s="120"/>
      <c r="H995" s="120"/>
      <c r="I995" s="120"/>
      <c r="J995" s="121" t="s">
        <v>43</v>
      </c>
      <c r="K995" s="121"/>
      <c r="L995" s="122">
        <f>SUM(L993:L994)</f>
        <v>0</v>
      </c>
      <c r="M995" s="122">
        <f>SUM(M993:M994)</f>
        <v>0</v>
      </c>
      <c r="N995" s="122">
        <f>SUM(N993:N994)</f>
        <v>0</v>
      </c>
      <c r="O995" s="122">
        <f>SUM(O993:O994)</f>
        <v>0</v>
      </c>
    </row>
    <row r="996" spans="1:15" ht="30" x14ac:dyDescent="0.25">
      <c r="A996" s="137" t="s">
        <v>44</v>
      </c>
      <c r="B996" s="138" t="s">
        <v>1</v>
      </c>
      <c r="C996" s="138" t="s">
        <v>32</v>
      </c>
      <c r="D996" s="138" t="s">
        <v>2</v>
      </c>
      <c r="E996" s="138" t="s">
        <v>45</v>
      </c>
      <c r="F996" s="138" t="s">
        <v>46</v>
      </c>
      <c r="G996" s="138" t="s">
        <v>47</v>
      </c>
      <c r="H996" s="138" t="s">
        <v>48</v>
      </c>
      <c r="I996" s="138"/>
      <c r="J996" s="138"/>
      <c r="K996" s="138"/>
      <c r="L996" s="138" t="s">
        <v>13</v>
      </c>
      <c r="M996" s="138" t="s">
        <v>39</v>
      </c>
      <c r="N996" s="138" t="s">
        <v>11</v>
      </c>
      <c r="O996" s="138" t="s">
        <v>40</v>
      </c>
    </row>
    <row r="997" spans="1:15" x14ac:dyDescent="0.25">
      <c r="A997" s="77" t="str">
        <f>IF(D997="","",VLOOKUP(D997,'CUSTOS DER - MÃO DE OBRA'!A:D,2,0))</f>
        <v>Servente</v>
      </c>
      <c r="B997" s="113" t="s">
        <v>41</v>
      </c>
      <c r="C997" s="113" t="s">
        <v>6652</v>
      </c>
      <c r="D997" s="113">
        <v>200130</v>
      </c>
      <c r="E997" s="69">
        <f>VLOOKUP(D997,'CUSTOS DER - MÃO DE OBRA'!A:D,3,0)</f>
        <v>1.48</v>
      </c>
      <c r="F997" s="123"/>
      <c r="G997" s="124">
        <f>VLOOKUP(D997,'CUSTOS DER - MÃO DE OBRA'!A:D,4,0)</f>
        <v>26.35</v>
      </c>
      <c r="H997" s="290">
        <v>0.12709999999999999</v>
      </c>
      <c r="I997" s="116"/>
      <c r="J997" s="113"/>
      <c r="K997" s="113"/>
      <c r="L997" s="113"/>
      <c r="M997" s="125">
        <f>IF(D997="","",TRUNC(H997*G997,2))</f>
        <v>3.34</v>
      </c>
      <c r="N997" s="113"/>
      <c r="O997" s="69">
        <f>IF(D997="","",L997+M997)</f>
        <v>3.34</v>
      </c>
    </row>
    <row r="998" spans="1:15" x14ac:dyDescent="0.25">
      <c r="A998" s="77" t="str">
        <f>VLOOKUP(D998,'CUSTOS DNIT - MÃO DE OBRA'!A:G,2,0)</f>
        <v>Bombeiro hidráulico</v>
      </c>
      <c r="B998" s="113" t="s">
        <v>24</v>
      </c>
      <c r="C998" s="113" t="s">
        <v>6652</v>
      </c>
      <c r="D998" s="113" t="s">
        <v>6655</v>
      </c>
      <c r="E998" s="116">
        <v>0</v>
      </c>
      <c r="F998" s="123">
        <f>VLOOKUP(D998,'CUSTOS DNIT - MÃO DE OBRA'!A:G,5,0)</f>
        <v>1.8205610000000001</v>
      </c>
      <c r="G998" s="124">
        <f>VLOOKUP(D998,'CUSTOS DNIT - MÃO DE OBRA'!A:G,6,0)</f>
        <v>36.933199999999999</v>
      </c>
      <c r="H998" s="290">
        <v>0.12709999999999999</v>
      </c>
      <c r="I998" s="69"/>
      <c r="J998" s="69"/>
      <c r="K998" s="69"/>
      <c r="L998" s="113"/>
      <c r="M998" s="125">
        <f>IF(D998="","",TRUNC(H998*G998,2))</f>
        <v>4.6900000000000004</v>
      </c>
      <c r="N998" s="113"/>
      <c r="O998" s="69">
        <f>IF(D998="","",L998+M998)</f>
        <v>4.6900000000000004</v>
      </c>
    </row>
    <row r="999" spans="1:15" x14ac:dyDescent="0.25">
      <c r="A999" s="127"/>
      <c r="B999" s="128"/>
      <c r="C999" s="128"/>
      <c r="D999" s="128"/>
      <c r="E999" s="128"/>
      <c r="F999" s="128"/>
      <c r="G999" s="128"/>
      <c r="H999" s="128"/>
      <c r="I999" s="128"/>
      <c r="J999" s="121" t="s">
        <v>50</v>
      </c>
      <c r="K999" s="121"/>
      <c r="L999" s="122">
        <f>SUM(L997:L998)</f>
        <v>0</v>
      </c>
      <c r="M999" s="122">
        <f>SUM(M997:M998)</f>
        <v>8.0300000000000011</v>
      </c>
      <c r="N999" s="122">
        <f>SUM(N997:N998)</f>
        <v>0</v>
      </c>
      <c r="O999" s="122">
        <f>SUM(O997:O998)</f>
        <v>8.0300000000000011</v>
      </c>
    </row>
    <row r="1000" spans="1:15" x14ac:dyDescent="0.25">
      <c r="A1000" s="137" t="s">
        <v>51</v>
      </c>
      <c r="B1000" s="138" t="s">
        <v>1</v>
      </c>
      <c r="C1000" s="138" t="s">
        <v>32</v>
      </c>
      <c r="D1000" s="138" t="s">
        <v>2</v>
      </c>
      <c r="E1000" s="138" t="s">
        <v>52</v>
      </c>
      <c r="F1000" s="138" t="s">
        <v>53</v>
      </c>
      <c r="G1000" s="138" t="s">
        <v>54</v>
      </c>
      <c r="H1000" s="138" t="s">
        <v>55</v>
      </c>
      <c r="I1000" s="138"/>
      <c r="J1000" s="138"/>
      <c r="K1000" s="138"/>
      <c r="L1000" s="138"/>
      <c r="M1000" s="138"/>
      <c r="N1000" s="138"/>
      <c r="O1000" s="138" t="s">
        <v>56</v>
      </c>
    </row>
    <row r="1001" spans="1:15" x14ac:dyDescent="0.25">
      <c r="A1001" s="77"/>
      <c r="B1001" s="113"/>
      <c r="C1001" s="113"/>
      <c r="D1001" s="113"/>
      <c r="E1001" s="123"/>
      <c r="F1001" s="117"/>
      <c r="G1001" s="116"/>
      <c r="H1001" s="69"/>
      <c r="I1001" s="69"/>
      <c r="J1001" s="69"/>
      <c r="K1001" s="69"/>
      <c r="L1001" s="113"/>
      <c r="M1001" s="118">
        <f>TRUNC(E1001*O999,2)</f>
        <v>0</v>
      </c>
      <c r="N1001" s="113"/>
      <c r="O1001" s="69">
        <f>L1001+M1001</f>
        <v>0</v>
      </c>
    </row>
    <row r="1002" spans="1:15" x14ac:dyDescent="0.25">
      <c r="A1002" s="77"/>
      <c r="B1002" s="113"/>
      <c r="C1002" s="113"/>
      <c r="D1002" s="113"/>
      <c r="E1002" s="116"/>
      <c r="F1002" s="117"/>
      <c r="G1002" s="116"/>
      <c r="H1002" s="69"/>
      <c r="I1002" s="69"/>
      <c r="J1002" s="69"/>
      <c r="K1002" s="69"/>
      <c r="L1002" s="113"/>
      <c r="M1002" s="113"/>
      <c r="N1002" s="113"/>
      <c r="O1002" s="69">
        <f>L1002+M1002</f>
        <v>0</v>
      </c>
    </row>
    <row r="1003" spans="1:15" x14ac:dyDescent="0.25">
      <c r="A1003" s="127"/>
      <c r="B1003" s="128"/>
      <c r="C1003" s="128"/>
      <c r="D1003" s="128"/>
      <c r="E1003" s="128"/>
      <c r="F1003" s="128"/>
      <c r="G1003" s="128"/>
      <c r="H1003" s="128"/>
      <c r="I1003" s="128"/>
      <c r="J1003" s="121" t="s">
        <v>57</v>
      </c>
      <c r="K1003" s="121"/>
      <c r="L1003" s="122">
        <f>SUM(L1001:L1002)</f>
        <v>0</v>
      </c>
      <c r="M1003" s="122">
        <f>SUM(M1001:M1002)</f>
        <v>0</v>
      </c>
      <c r="N1003" s="122">
        <f>SUM(N1001:N1002)</f>
        <v>0</v>
      </c>
      <c r="O1003" s="122">
        <f>SUM(O1001:O1002)</f>
        <v>0</v>
      </c>
    </row>
    <row r="1004" spans="1:15" ht="30" x14ac:dyDescent="0.25">
      <c r="A1004" s="127" t="s">
        <v>58</v>
      </c>
      <c r="B1004" s="129"/>
      <c r="C1004" s="129"/>
      <c r="D1004" s="129"/>
      <c r="E1004" s="129"/>
      <c r="F1004" s="129"/>
      <c r="G1004" s="129"/>
      <c r="H1004" s="129"/>
      <c r="I1004" s="129"/>
      <c r="J1004" s="129"/>
      <c r="K1004" s="129"/>
      <c r="L1004" s="122">
        <f>L995+L999+L1003</f>
        <v>0</v>
      </c>
      <c r="M1004" s="122">
        <f>M995+M999+M1003</f>
        <v>8.0300000000000011</v>
      </c>
      <c r="N1004" s="122">
        <f>N995+N999+N1003</f>
        <v>0</v>
      </c>
      <c r="O1004" s="122">
        <f>O995+O999+O1003</f>
        <v>8.0300000000000011</v>
      </c>
    </row>
    <row r="1005" spans="1:15" x14ac:dyDescent="0.25">
      <c r="A1005" s="127" t="s">
        <v>59</v>
      </c>
      <c r="B1005" s="129"/>
      <c r="C1005" s="129"/>
      <c r="D1005" s="129"/>
      <c r="E1005" s="129"/>
      <c r="F1005" s="129"/>
      <c r="G1005" s="129"/>
      <c r="H1005" s="129"/>
      <c r="I1005" s="129"/>
      <c r="J1005" s="129"/>
      <c r="K1005" s="129"/>
      <c r="L1005" s="129"/>
      <c r="M1005" s="129"/>
      <c r="N1005" s="129"/>
      <c r="O1005" s="130">
        <v>1</v>
      </c>
    </row>
    <row r="1006" spans="1:15" ht="30" x14ac:dyDescent="0.25">
      <c r="A1006" s="127" t="s">
        <v>60</v>
      </c>
      <c r="B1006" s="120"/>
      <c r="C1006" s="120"/>
      <c r="D1006" s="120"/>
      <c r="E1006" s="120"/>
      <c r="F1006" s="120"/>
      <c r="G1006" s="120"/>
      <c r="H1006" s="120"/>
      <c r="I1006" s="120"/>
      <c r="J1006" s="120"/>
      <c r="K1006" s="120"/>
      <c r="L1006" s="122">
        <f>L1004/O1005</f>
        <v>0</v>
      </c>
      <c r="M1006" s="122">
        <f>M1004/O1005</f>
        <v>8.0300000000000011</v>
      </c>
      <c r="N1006" s="122">
        <f>N1004/O1005</f>
        <v>0</v>
      </c>
      <c r="O1006" s="122">
        <f>TRUNC(SUM(L1006:N1006),2)</f>
        <v>8.0299999999999994</v>
      </c>
    </row>
    <row r="1007" spans="1:15" ht="45" x14ac:dyDescent="0.25">
      <c r="A1007" s="137" t="s">
        <v>61</v>
      </c>
      <c r="B1007" s="138" t="s">
        <v>1</v>
      </c>
      <c r="C1007" s="138" t="s">
        <v>32</v>
      </c>
      <c r="D1007" s="138" t="s">
        <v>2</v>
      </c>
      <c r="E1007" s="138" t="s">
        <v>62</v>
      </c>
      <c r="F1007" s="138" t="s">
        <v>63</v>
      </c>
      <c r="G1007" s="138"/>
      <c r="H1007" s="138"/>
      <c r="I1007" s="138"/>
      <c r="J1007" s="138" t="s">
        <v>48</v>
      </c>
      <c r="K1007" s="138"/>
      <c r="L1007" s="138" t="s">
        <v>13</v>
      </c>
      <c r="M1007" s="138" t="s">
        <v>39</v>
      </c>
      <c r="N1007" s="138" t="s">
        <v>11</v>
      </c>
      <c r="O1007" s="138" t="s">
        <v>6</v>
      </c>
    </row>
    <row r="1008" spans="1:15" ht="30" x14ac:dyDescent="0.25">
      <c r="A1008" s="77" t="str">
        <f>VLOOKUP(D1008,'CUSTOS SINAPI - MATERIAIS'!A:D,2,0)</f>
        <v xml:space="preserve">ADESIVO PLASTICO PARA PVC, FRASCO COM *850* GR                                                                                                                                                                                                                                                                                                                                                                                                                                                            </v>
      </c>
      <c r="B1008" s="113" t="s">
        <v>1356</v>
      </c>
      <c r="C1008" s="113" t="s">
        <v>64</v>
      </c>
      <c r="D1008" s="113">
        <v>122</v>
      </c>
      <c r="E1008" s="131" t="str">
        <f>VLOOKUP(D1008,'CUSTOS SINAPI - MATERIAIS'!A:D,3,0)</f>
        <v xml:space="preserve">UN    </v>
      </c>
      <c r="F1008" s="107" t="str">
        <f>VLOOKUP(D1008,'CUSTOS SINAPI - MATERIAIS'!A:D,4,0)</f>
        <v>71,63</v>
      </c>
      <c r="G1008" s="107"/>
      <c r="H1008" s="93"/>
      <c r="I1008" s="93"/>
      <c r="J1008" s="292">
        <v>1.6500000000000001E-2</v>
      </c>
      <c r="K1008" s="116"/>
      <c r="L1008" s="69">
        <f>IF(D1008="","",TRUNC(F1008*J1008,2))</f>
        <v>1.18</v>
      </c>
      <c r="M1008" s="116"/>
      <c r="N1008" s="116"/>
      <c r="O1008" s="69">
        <f>IF(D1008="","",TRUNC(L1008+M1008+N1008,2))</f>
        <v>1.18</v>
      </c>
    </row>
    <row r="1009" spans="1:15" ht="45" x14ac:dyDescent="0.25">
      <c r="A1009" s="77" t="str">
        <f>VLOOKUP(D1009,'CUSTOS SINAPI - MATERIAIS'!A:D,2,0)</f>
        <v xml:space="preserve">JOELHO PVC, SOLDAVEL, 90 GRAUS, 50 MM, COR MARROM, PARA AGUA FRIA PREDIAL                                                                                                                                                                                                                                                                                                                                                                                                                                 </v>
      </c>
      <c r="B1009" s="113" t="s">
        <v>1356</v>
      </c>
      <c r="C1009" s="113" t="s">
        <v>64</v>
      </c>
      <c r="D1009" s="291">
        <v>3540</v>
      </c>
      <c r="E1009" s="131" t="str">
        <f>VLOOKUP(D1009,'CUSTOS SINAPI - MATERIAIS'!A:D,3,0)</f>
        <v xml:space="preserve">UN    </v>
      </c>
      <c r="F1009" s="107" t="str">
        <f>VLOOKUP(D1009,'CUSTOS SINAPI - MATERIAIS'!A:D,4,0)</f>
        <v>4,06</v>
      </c>
      <c r="G1009" s="107"/>
      <c r="H1009" s="93"/>
      <c r="I1009" s="93"/>
      <c r="J1009" s="292">
        <v>1</v>
      </c>
      <c r="K1009" s="116"/>
      <c r="L1009" s="69">
        <f>IF(D1009="","",TRUNC(F1009*J1009,2))</f>
        <v>4.0599999999999996</v>
      </c>
      <c r="M1009" s="116"/>
      <c r="N1009" s="116"/>
      <c r="O1009" s="69">
        <f>IF(D1009="","",TRUNC(L1009+M1009+N1009,2))</f>
        <v>4.0599999999999996</v>
      </c>
    </row>
    <row r="1010" spans="1:15" ht="45" x14ac:dyDescent="0.25">
      <c r="A1010" s="77" t="str">
        <f>VLOOKUP(D1010,'CUSTOS SINAPI - MATERIAIS'!A:D,2,0)</f>
        <v xml:space="preserve">SOLUCAO PREPARADORA / LIMPADORA PARA PVC, FRASCO COM 1000 CM3                                                                                                                                                                                                                                                                                                                                                                                                                                             </v>
      </c>
      <c r="B1010" s="113" t="s">
        <v>1356</v>
      </c>
      <c r="C1010" s="113" t="s">
        <v>64</v>
      </c>
      <c r="D1010" s="291">
        <v>20083</v>
      </c>
      <c r="E1010" s="131" t="str">
        <f>VLOOKUP(D1010,'CUSTOS SINAPI - MATERIAIS'!A:D,3,0)</f>
        <v xml:space="preserve">UN    </v>
      </c>
      <c r="F1010" s="107" t="str">
        <f>VLOOKUP(D1010,'CUSTOS SINAPI - MATERIAIS'!A:D,4,0)</f>
        <v>81,16</v>
      </c>
      <c r="G1010" s="107"/>
      <c r="H1010" s="93"/>
      <c r="I1010" s="93"/>
      <c r="J1010" s="292">
        <v>2.1999999999999999E-2</v>
      </c>
      <c r="K1010" s="116"/>
      <c r="L1010" s="69">
        <f>IF(D1010="","",TRUNC(F1010*J1010,2))</f>
        <v>1.78</v>
      </c>
      <c r="M1010" s="116"/>
      <c r="N1010" s="116"/>
      <c r="O1010" s="69">
        <f>IF(D1010="","",TRUNC(L1010+M1010+N1010,2))</f>
        <v>1.78</v>
      </c>
    </row>
    <row r="1011" spans="1:15" x14ac:dyDescent="0.25">
      <c r="A1011" s="77" t="str">
        <f>VLOOKUP(D1011,'CUSTOS SINAPI - MATERIAIS'!A:D,2,0)</f>
        <v xml:space="preserve">LIXA D'AGUA EM FOLHA, GRAO 100                                                                                                                                                                                                                                                                                                                                                                                                                                                                            </v>
      </c>
      <c r="B1011" s="113" t="s">
        <v>1356</v>
      </c>
      <c r="C1011" s="113" t="s">
        <v>64</v>
      </c>
      <c r="D1011" s="291">
        <v>38383</v>
      </c>
      <c r="E1011" s="131" t="str">
        <f>VLOOKUP(D1011,'CUSTOS SINAPI - MATERIAIS'!A:D,3,0)</f>
        <v xml:space="preserve">UN    </v>
      </c>
      <c r="F1011" s="107" t="str">
        <f>VLOOKUP(D1011,'CUSTOS SINAPI - MATERIAIS'!A:D,4,0)</f>
        <v>2,01</v>
      </c>
      <c r="G1011" s="107"/>
      <c r="H1011" s="93"/>
      <c r="I1011" s="93"/>
      <c r="J1011" s="292">
        <v>1.9E-2</v>
      </c>
      <c r="K1011" s="116"/>
      <c r="L1011" s="69">
        <f>IF(D1011="","",TRUNC(F1011*J1011,2))</f>
        <v>0.03</v>
      </c>
      <c r="M1011" s="116"/>
      <c r="N1011" s="116"/>
      <c r="O1011" s="69">
        <f>IF(D1011="","",TRUNC(L1011+M1011+N1011,2))</f>
        <v>0.03</v>
      </c>
    </row>
    <row r="1012" spans="1:15" x14ac:dyDescent="0.25">
      <c r="A1012" s="77"/>
      <c r="B1012" s="113"/>
      <c r="C1012" s="113"/>
      <c r="D1012" s="113"/>
      <c r="E1012" s="131"/>
      <c r="F1012" s="107"/>
      <c r="G1012" s="107"/>
      <c r="H1012" s="93"/>
      <c r="I1012" s="93"/>
      <c r="J1012" s="116"/>
      <c r="K1012" s="116"/>
      <c r="L1012" s="69"/>
      <c r="M1012" s="116"/>
      <c r="N1012" s="116"/>
      <c r="O1012" s="69"/>
    </row>
    <row r="1013" spans="1:15" x14ac:dyDescent="0.25">
      <c r="A1013" s="119"/>
      <c r="B1013" s="120"/>
      <c r="C1013" s="120"/>
      <c r="D1013" s="120"/>
      <c r="E1013" s="120"/>
      <c r="F1013" s="120"/>
      <c r="G1013" s="120"/>
      <c r="H1013" s="120"/>
      <c r="I1013" s="120"/>
      <c r="J1013" s="121" t="s">
        <v>65</v>
      </c>
      <c r="K1013" s="121"/>
      <c r="L1013" s="122">
        <f>SUM(L1008:L1012)</f>
        <v>7.05</v>
      </c>
      <c r="M1013" s="122">
        <f>SUM(M1008:M1012)</f>
        <v>0</v>
      </c>
      <c r="N1013" s="122">
        <f>SUM(N1008:N1012)</f>
        <v>0</v>
      </c>
      <c r="O1013" s="122">
        <f>TRUNC(SUM(L1013:N1013),2)</f>
        <v>7.05</v>
      </c>
    </row>
    <row r="1014" spans="1:15" ht="75" x14ac:dyDescent="0.25">
      <c r="A1014" s="137" t="s">
        <v>66</v>
      </c>
      <c r="B1014" s="138" t="s">
        <v>1</v>
      </c>
      <c r="C1014" s="138" t="s">
        <v>32</v>
      </c>
      <c r="D1014" s="138" t="s">
        <v>2</v>
      </c>
      <c r="E1014" s="138" t="s">
        <v>62</v>
      </c>
      <c r="F1014" s="138" t="s">
        <v>63</v>
      </c>
      <c r="G1014" s="138" t="s">
        <v>67</v>
      </c>
      <c r="H1014" s="138" t="s">
        <v>68</v>
      </c>
      <c r="I1014" s="138"/>
      <c r="J1014" s="138" t="s">
        <v>48</v>
      </c>
      <c r="K1014" s="138"/>
      <c r="L1014" s="138" t="s">
        <v>13</v>
      </c>
      <c r="M1014" s="138" t="s">
        <v>39</v>
      </c>
      <c r="N1014" s="138" t="s">
        <v>11</v>
      </c>
      <c r="O1014" s="138" t="s">
        <v>6</v>
      </c>
    </row>
    <row r="1015" spans="1:15" x14ac:dyDescent="0.25">
      <c r="A1015" s="77" t="str">
        <f>IF($D1015="","",VLOOKUP($D1015,'CCU AUXILIARES'!A:O,5,0))</f>
        <v/>
      </c>
      <c r="B1015" s="92"/>
      <c r="C1015" s="113"/>
      <c r="D1015" s="92"/>
      <c r="E1015" s="92" t="str">
        <f>IF($D1015="","",VLOOKUP($D1015,'CCU AUXILIARES'!A:O,3,0))</f>
        <v/>
      </c>
      <c r="F1015" s="92" t="str">
        <f>IF($D1015="","",VLOOKUP($D1015,'CCU AUXILIARES'!A:O,12,FALSE))</f>
        <v/>
      </c>
      <c r="G1015" s="92" t="str">
        <f>IF($D1015="","",VLOOKUP($D1015,'CCU AUXILIARES'!A:O,13,FALSE))</f>
        <v/>
      </c>
      <c r="H1015" s="92" t="str">
        <f>IF($D1015="","",VLOOKUP($D1015,'CCU AUXILIARES'!A:O,14,FALSE))</f>
        <v/>
      </c>
      <c r="I1015" s="116"/>
      <c r="J1015" s="116"/>
      <c r="K1015" s="116"/>
      <c r="L1015" s="69" t="str">
        <f>IF(D1015="","",TRUNC(F1015*J1015,2))</f>
        <v/>
      </c>
      <c r="M1015" s="69" t="str">
        <f>IF(D1015="","",TRUNC(G1015*J1015,2))</f>
        <v/>
      </c>
      <c r="N1015" s="69" t="str">
        <f>IF(D1015="","",TRUNC(H1015*J1015,2))</f>
        <v/>
      </c>
      <c r="O1015" s="69" t="str">
        <f>IF(D1015="","",L1015+M1015+N1015)</f>
        <v/>
      </c>
    </row>
    <row r="1016" spans="1:15" x14ac:dyDescent="0.25">
      <c r="A1016" s="77" t="str">
        <f>IF($D1016="","",VLOOKUP($D1016,'CCU AUXILIARES'!A:O,5,0))</f>
        <v/>
      </c>
      <c r="B1016" s="92"/>
      <c r="C1016" s="113"/>
      <c r="D1016" s="92"/>
      <c r="E1016" s="92" t="str">
        <f>IF($D1016="","",VLOOKUP($D1016,'CCU AUXILIARES'!A:O,3,0))</f>
        <v/>
      </c>
      <c r="F1016" s="92" t="str">
        <f>IF($D1016="","",VLOOKUP($D1016,'CCU AUXILIARES'!A:O,12,FALSE))</f>
        <v/>
      </c>
      <c r="G1016" s="92" t="str">
        <f>IF($D1016="","",VLOOKUP($D1016,'CCU AUXILIARES'!A:O,13,FALSE))</f>
        <v/>
      </c>
      <c r="H1016" s="92" t="str">
        <f>IF($D1016="","",VLOOKUP($D1016,'CCU AUXILIARES'!A:O,14,FALSE))</f>
        <v/>
      </c>
      <c r="I1016" s="116"/>
      <c r="J1016" s="116"/>
      <c r="K1016" s="116"/>
      <c r="L1016" s="69" t="str">
        <f>IF(D1016="","",TRUNC(F1016*J1016,2))</f>
        <v/>
      </c>
      <c r="M1016" s="69" t="str">
        <f>IF(D1016="","",TRUNC(G1016*J1016,2))</f>
        <v/>
      </c>
      <c r="N1016" s="69" t="str">
        <f>IF(D1016="","",TRUNC(H1016*J1016,2))</f>
        <v/>
      </c>
      <c r="O1016" s="69" t="str">
        <f>IF(D1016="","",L1016+M1016+N1016)</f>
        <v/>
      </c>
    </row>
    <row r="1017" spans="1:15" x14ac:dyDescent="0.25">
      <c r="A1017" s="77" t="str">
        <f>IF($D1017="","",VLOOKUP($D1017,'CCU AUXILIARES'!A:O,5,0))</f>
        <v/>
      </c>
      <c r="B1017" s="92"/>
      <c r="C1017" s="113"/>
      <c r="D1017" s="92"/>
      <c r="E1017" s="92" t="str">
        <f>IF($D1017="","",VLOOKUP($D1017,'CCU AUXILIARES'!A:O,3,0))</f>
        <v/>
      </c>
      <c r="F1017" s="92" t="str">
        <f>IF($D1017="","",VLOOKUP($D1017,'CCU AUXILIARES'!A:O,12,FALSE))</f>
        <v/>
      </c>
      <c r="G1017" s="92" t="str">
        <f>IF($D1017="","",VLOOKUP($D1017,'CCU AUXILIARES'!A:O,13,FALSE))</f>
        <v/>
      </c>
      <c r="H1017" s="92" t="str">
        <f>IF($D1017="","",VLOOKUP($D1017,'CCU AUXILIARES'!A:O,14,FALSE))</f>
        <v/>
      </c>
      <c r="I1017" s="116"/>
      <c r="J1017" s="116"/>
      <c r="K1017" s="116"/>
      <c r="L1017" s="69" t="str">
        <f>IF(D1017="","",TRUNC(F1017*J1017,2))</f>
        <v/>
      </c>
      <c r="M1017" s="69" t="str">
        <f>IF(D1017="","",TRUNC(G1017*J1017,2))</f>
        <v/>
      </c>
      <c r="N1017" s="69" t="str">
        <f>IF(D1017="","",TRUNC(H1017*J1017,2))</f>
        <v/>
      </c>
      <c r="O1017" s="69" t="str">
        <f>IF(D1017="","",L1017+M1017+N1017)</f>
        <v/>
      </c>
    </row>
    <row r="1018" spans="1:15" x14ac:dyDescent="0.25">
      <c r="A1018" s="77"/>
      <c r="B1018" s="92"/>
      <c r="C1018" s="113"/>
      <c r="D1018" s="92"/>
      <c r="E1018" s="92"/>
      <c r="F1018" s="92"/>
      <c r="G1018" s="92"/>
      <c r="H1018" s="92"/>
      <c r="I1018" s="116"/>
      <c r="J1018" s="116"/>
      <c r="K1018" s="116"/>
      <c r="L1018" s="69"/>
      <c r="M1018" s="69"/>
      <c r="N1018" s="69"/>
      <c r="O1018" s="69"/>
    </row>
    <row r="1019" spans="1:15" x14ac:dyDescent="0.25">
      <c r="A1019" s="119"/>
      <c r="B1019" s="120"/>
      <c r="C1019" s="120"/>
      <c r="D1019" s="120"/>
      <c r="E1019" s="120"/>
      <c r="F1019" s="120"/>
      <c r="G1019" s="120"/>
      <c r="H1019" s="120"/>
      <c r="I1019" s="120"/>
      <c r="J1019" s="121" t="s">
        <v>70</v>
      </c>
      <c r="K1019" s="121"/>
      <c r="L1019" s="122">
        <f>SUM(L1015:L1018)</f>
        <v>0</v>
      </c>
      <c r="M1019" s="122">
        <f>SUM(M1015:M1018)</f>
        <v>0</v>
      </c>
      <c r="N1019" s="122">
        <f>SUM(N1015:N1018)</f>
        <v>0</v>
      </c>
      <c r="O1019" s="122">
        <f>TRUNC(SUM(L1019:N1019),2)</f>
        <v>0</v>
      </c>
    </row>
    <row r="1020" spans="1:15" ht="30" x14ac:dyDescent="0.25">
      <c r="A1020" s="137" t="s">
        <v>71</v>
      </c>
      <c r="B1020" s="138" t="s">
        <v>1</v>
      </c>
      <c r="C1020" s="138" t="s">
        <v>32</v>
      </c>
      <c r="D1020" s="138" t="s">
        <v>2</v>
      </c>
      <c r="E1020" s="138" t="s">
        <v>62</v>
      </c>
      <c r="F1020" s="138" t="s">
        <v>72</v>
      </c>
      <c r="G1020" s="138" t="s">
        <v>73</v>
      </c>
      <c r="H1020" s="138"/>
      <c r="I1020" s="138" t="s">
        <v>74</v>
      </c>
      <c r="J1020" s="138"/>
      <c r="K1020" s="138"/>
      <c r="L1020" s="138" t="s">
        <v>75</v>
      </c>
      <c r="M1020" s="138" t="s">
        <v>56</v>
      </c>
      <c r="N1020" s="138" t="s">
        <v>48</v>
      </c>
      <c r="O1020" s="138" t="s">
        <v>6</v>
      </c>
    </row>
    <row r="1021" spans="1:15" x14ac:dyDescent="0.25">
      <c r="A1021" s="137"/>
      <c r="B1021" s="138"/>
      <c r="C1021" s="138"/>
      <c r="D1021" s="138"/>
      <c r="E1021" s="138"/>
      <c r="F1021" s="138"/>
      <c r="G1021" s="138" t="s">
        <v>76</v>
      </c>
      <c r="H1021" s="138" t="s">
        <v>77</v>
      </c>
      <c r="I1021" s="138" t="s">
        <v>76</v>
      </c>
      <c r="J1021" s="138" t="s">
        <v>77</v>
      </c>
      <c r="K1021" s="138"/>
      <c r="L1021" s="138" t="s">
        <v>76</v>
      </c>
      <c r="M1021" s="138"/>
      <c r="N1021" s="138"/>
      <c r="O1021" s="138"/>
    </row>
    <row r="1022" spans="1:15" x14ac:dyDescent="0.25">
      <c r="A1022" s="77" t="str">
        <f>IF($D1022="","",VLOOKUP($D1022,'TRANSPORTES MATERIAIS'!$A$17:$D$1916,2,FALSE))</f>
        <v/>
      </c>
      <c r="B1022" s="92"/>
      <c r="C1022" s="113"/>
      <c r="D1022" s="92"/>
      <c r="E1022" s="92"/>
      <c r="F1022" s="92"/>
      <c r="G1022" s="107"/>
      <c r="H1022" s="69"/>
      <c r="I1022" s="107"/>
      <c r="J1022" s="69"/>
      <c r="K1022" s="69"/>
      <c r="L1022" s="107"/>
      <c r="M1022" s="69"/>
      <c r="N1022" s="472"/>
      <c r="O1022" s="474">
        <f>TRUNC((M1022+M1023)*N1022,2)</f>
        <v>0</v>
      </c>
    </row>
    <row r="1023" spans="1:15" x14ac:dyDescent="0.25">
      <c r="A1023" s="77"/>
      <c r="B1023" s="92"/>
      <c r="C1023" s="113"/>
      <c r="D1023" s="92"/>
      <c r="E1023" s="92"/>
      <c r="F1023" s="92"/>
      <c r="G1023" s="107"/>
      <c r="H1023" s="69"/>
      <c r="I1023" s="107"/>
      <c r="J1023" s="69"/>
      <c r="K1023" s="69"/>
      <c r="L1023" s="107"/>
      <c r="M1023" s="69"/>
      <c r="N1023" s="473"/>
      <c r="O1023" s="475"/>
    </row>
    <row r="1024" spans="1:15" x14ac:dyDescent="0.25">
      <c r="A1024" s="77"/>
      <c r="B1024" s="92"/>
      <c r="C1024" s="92"/>
      <c r="D1024" s="92"/>
      <c r="E1024" s="92"/>
      <c r="F1024" s="107"/>
      <c r="G1024" s="107"/>
      <c r="H1024" s="69"/>
      <c r="I1024" s="116"/>
      <c r="J1024" s="69"/>
      <c r="K1024" s="69"/>
      <c r="L1024" s="116"/>
      <c r="M1024" s="116"/>
      <c r="N1024" s="69"/>
      <c r="O1024" s="69"/>
    </row>
    <row r="1025" spans="1:15" x14ac:dyDescent="0.25">
      <c r="A1025" s="119"/>
      <c r="B1025" s="120"/>
      <c r="C1025" s="120"/>
      <c r="D1025" s="120"/>
      <c r="E1025" s="120"/>
      <c r="F1025" s="120"/>
      <c r="G1025" s="120"/>
      <c r="H1025" s="120"/>
      <c r="I1025" s="120"/>
      <c r="J1025" s="121" t="s">
        <v>80</v>
      </c>
      <c r="K1025" s="121"/>
      <c r="L1025" s="122"/>
      <c r="M1025" s="122"/>
      <c r="N1025" s="122">
        <f>O1025</f>
        <v>0</v>
      </c>
      <c r="O1025" s="122">
        <f>SUM(O1022:O1024)</f>
        <v>0</v>
      </c>
    </row>
    <row r="1026" spans="1:15" ht="30" x14ac:dyDescent="0.25">
      <c r="A1026" s="469" t="str">
        <f>E1027</f>
        <v>TUBO,PVC, SOLDÁVEL, DN50MM, INSTALADO EM RAMAL OU SUB-RAMAL DE ÁGUA - FORNECIMENTO E INSTALAÇÃO. AF_06/2022</v>
      </c>
      <c r="B1026" s="470"/>
      <c r="C1026" s="470"/>
      <c r="D1026" s="470"/>
      <c r="E1026" s="470"/>
      <c r="F1026" s="470"/>
      <c r="G1026" s="470"/>
      <c r="H1026" s="470"/>
      <c r="I1026" s="470"/>
      <c r="J1026" s="470"/>
      <c r="K1026" s="471"/>
      <c r="L1026" s="84" t="s">
        <v>26</v>
      </c>
      <c r="M1026" s="84" t="s">
        <v>27</v>
      </c>
      <c r="N1026" s="84" t="s">
        <v>28</v>
      </c>
      <c r="O1026" s="85" t="s">
        <v>29</v>
      </c>
    </row>
    <row r="1027" spans="1:15" ht="30" x14ac:dyDescent="0.25">
      <c r="A1027" s="84" t="s">
        <v>25290</v>
      </c>
      <c r="B1027" s="84" t="s">
        <v>30</v>
      </c>
      <c r="C1027" s="84" t="s">
        <v>740</v>
      </c>
      <c r="D1027" s="86" t="s">
        <v>1356</v>
      </c>
      <c r="E1027" s="87" t="s">
        <v>25291</v>
      </c>
      <c r="F1027" s="87"/>
      <c r="G1027" s="87"/>
      <c r="H1027" s="87"/>
      <c r="I1027" s="87"/>
      <c r="J1027" s="87"/>
      <c r="K1027" s="88"/>
      <c r="L1027" s="89">
        <f>TRUNC(L1041+L1045+L1049+L1056,2)</f>
        <v>13.18</v>
      </c>
      <c r="M1027" s="89">
        <f>TRUNC(M1041+M1045+M1049+M1056,2)</f>
        <v>2.14</v>
      </c>
      <c r="N1027" s="89">
        <f>TRUNC(N1041+N1045+N1049+N1056,2)</f>
        <v>0</v>
      </c>
      <c r="O1027" s="89">
        <f>TRUNC(O1041+O1045+O1049+O1056,2)</f>
        <v>15.32</v>
      </c>
    </row>
    <row r="1028" spans="1:15" ht="45" x14ac:dyDescent="0.25">
      <c r="A1028" s="90" t="s">
        <v>31</v>
      </c>
      <c r="B1028" s="91" t="s">
        <v>1</v>
      </c>
      <c r="C1028" s="91" t="s">
        <v>32</v>
      </c>
      <c r="D1028" s="91" t="s">
        <v>2</v>
      </c>
      <c r="E1028" s="91" t="s">
        <v>33</v>
      </c>
      <c r="F1028" s="91" t="s">
        <v>34</v>
      </c>
      <c r="G1028" s="91" t="s">
        <v>35</v>
      </c>
      <c r="H1028" s="91" t="s">
        <v>36</v>
      </c>
      <c r="I1028" s="91" t="s">
        <v>37</v>
      </c>
      <c r="J1028" s="91" t="s">
        <v>38</v>
      </c>
      <c r="K1028" s="91"/>
      <c r="L1028" s="91" t="s">
        <v>13</v>
      </c>
      <c r="M1028" s="91" t="s">
        <v>39</v>
      </c>
      <c r="N1028" s="91" t="s">
        <v>11</v>
      </c>
      <c r="O1028" s="91" t="s">
        <v>40</v>
      </c>
    </row>
    <row r="1029" spans="1:15" x14ac:dyDescent="0.25">
      <c r="A1029" s="77"/>
      <c r="B1029" s="113"/>
      <c r="C1029" s="113"/>
      <c r="D1029" s="113"/>
      <c r="E1029" s="116"/>
      <c r="F1029" s="117"/>
      <c r="G1029" s="116"/>
      <c r="H1029" s="69"/>
      <c r="I1029" s="69"/>
      <c r="J1029" s="69"/>
      <c r="K1029" s="69"/>
      <c r="L1029" s="69" t="str">
        <f>IF(D1029="","",TRUNC(F1029*H1029,2))</f>
        <v/>
      </c>
      <c r="M1029" s="69" t="str">
        <f>IF(D1029="","",TRUNC(G1029*K1029,2))</f>
        <v/>
      </c>
      <c r="N1029" s="69"/>
      <c r="O1029" s="69"/>
    </row>
    <row r="1030" spans="1:15" x14ac:dyDescent="0.25">
      <c r="A1030" s="119"/>
      <c r="B1030" s="120"/>
      <c r="C1030" s="120"/>
      <c r="D1030" s="120"/>
      <c r="E1030" s="120"/>
      <c r="F1030" s="120"/>
      <c r="G1030" s="120"/>
      <c r="H1030" s="120"/>
      <c r="I1030" s="120"/>
      <c r="J1030" s="120"/>
      <c r="K1030" s="121" t="s">
        <v>43</v>
      </c>
      <c r="L1030" s="122">
        <f>SUM(L1029:L1029)</f>
        <v>0</v>
      </c>
      <c r="M1030" s="122">
        <f>SUM(M1029:M1029)</f>
        <v>0</v>
      </c>
      <c r="N1030" s="122">
        <f>SUM(N1029:N1029)</f>
        <v>0</v>
      </c>
      <c r="O1030" s="122">
        <f>SUM(O1029:O1029)</f>
        <v>0</v>
      </c>
    </row>
    <row r="1031" spans="1:15" ht="30" x14ac:dyDescent="0.25">
      <c r="A1031" s="90" t="s">
        <v>44</v>
      </c>
      <c r="B1031" s="91" t="s">
        <v>1</v>
      </c>
      <c r="C1031" s="91" t="s">
        <v>32</v>
      </c>
      <c r="D1031" s="91" t="s">
        <v>2</v>
      </c>
      <c r="E1031" s="91" t="s">
        <v>45</v>
      </c>
      <c r="F1031" s="91" t="s">
        <v>46</v>
      </c>
      <c r="G1031" s="91" t="s">
        <v>47</v>
      </c>
      <c r="H1031" s="91" t="s">
        <v>48</v>
      </c>
      <c r="I1031" s="91"/>
      <c r="J1031" s="91"/>
      <c r="K1031" s="91"/>
      <c r="L1031" s="91" t="s">
        <v>13</v>
      </c>
      <c r="M1031" s="91" t="s">
        <v>39</v>
      </c>
      <c r="N1031" s="91" t="s">
        <v>11</v>
      </c>
      <c r="O1031" s="91" t="s">
        <v>40</v>
      </c>
    </row>
    <row r="1032" spans="1:15" x14ac:dyDescent="0.25">
      <c r="A1032" s="77" t="str">
        <f>IF(D1032="","",VLOOKUP(D1032,'CUSTOS DER - MÃO DE OBRA'!A:D,2,0))</f>
        <v>Servente</v>
      </c>
      <c r="B1032" s="113" t="s">
        <v>41</v>
      </c>
      <c r="C1032" s="113" t="s">
        <v>6652</v>
      </c>
      <c r="D1032" s="113">
        <v>200130</v>
      </c>
      <c r="E1032" s="69">
        <f>VLOOKUP(D1032,'CUSTOS DER - MÃO DE OBRA'!A:D,3,0)</f>
        <v>1.48</v>
      </c>
      <c r="F1032" s="123"/>
      <c r="G1032" s="124">
        <f>VLOOKUP(D1032,'CUSTOS DER - MÃO DE OBRA'!A:D,4,0)</f>
        <v>26.35</v>
      </c>
      <c r="H1032" s="116">
        <v>3.4099999999999998E-2</v>
      </c>
      <c r="I1032" s="116"/>
      <c r="J1032" s="116"/>
      <c r="K1032" s="113"/>
      <c r="L1032" s="113"/>
      <c r="M1032" s="125">
        <f>IF(D1032="","",TRUNC(H1032*G1032,2))</f>
        <v>0.89</v>
      </c>
      <c r="N1032" s="113"/>
      <c r="O1032" s="95">
        <f>IF(D1032="","",L1032+M1032)</f>
        <v>0.89</v>
      </c>
    </row>
    <row r="1033" spans="1:15" x14ac:dyDescent="0.25">
      <c r="A1033" s="77" t="str">
        <f>VLOOKUP(D1033,'CUSTOS DNIT - MÃO DE OBRA'!A:G,2,0)</f>
        <v>Bombeiro hidráulico</v>
      </c>
      <c r="B1033" s="113" t="s">
        <v>24</v>
      </c>
      <c r="C1033" s="113" t="s">
        <v>6652</v>
      </c>
      <c r="D1033" s="113" t="s">
        <v>6655</v>
      </c>
      <c r="E1033" s="116">
        <v>0</v>
      </c>
      <c r="F1033" s="123">
        <f>VLOOKUP(D1033,'CUSTOS DNIT - MÃO DE OBRA'!A:G,5,0)</f>
        <v>1.8205610000000001</v>
      </c>
      <c r="G1033" s="124">
        <f>VLOOKUP(D1033,'CUSTOS DNIT - MÃO DE OBRA'!A:G,6,0)</f>
        <v>36.933199999999999</v>
      </c>
      <c r="H1033" s="116">
        <v>3.4099999999999998E-2</v>
      </c>
      <c r="I1033" s="69"/>
      <c r="J1033" s="69"/>
      <c r="K1033" s="69"/>
      <c r="L1033" s="113"/>
      <c r="M1033" s="125">
        <f>IF(D1033="","",TRUNC(H1033*G1033,2))</f>
        <v>1.25</v>
      </c>
      <c r="N1033" s="113"/>
      <c r="O1033" s="95">
        <f>IF(D1033="","",L1033+M1033)</f>
        <v>1.25</v>
      </c>
    </row>
    <row r="1034" spans="1:15" x14ac:dyDescent="0.25">
      <c r="A1034" s="127"/>
      <c r="B1034" s="128"/>
      <c r="C1034" s="128"/>
      <c r="D1034" s="128"/>
      <c r="E1034" s="128"/>
      <c r="F1034" s="128"/>
      <c r="G1034" s="128"/>
      <c r="H1034" s="128"/>
      <c r="I1034" s="128"/>
      <c r="J1034" s="128"/>
      <c r="K1034" s="121" t="s">
        <v>50</v>
      </c>
      <c r="L1034" s="122">
        <f>SUM(L1032:L1033)</f>
        <v>0</v>
      </c>
      <c r="M1034" s="122">
        <f>SUM(M1032:M1033)</f>
        <v>2.14</v>
      </c>
      <c r="N1034" s="122">
        <f>SUM(N1032:N1033)</f>
        <v>0</v>
      </c>
      <c r="O1034" s="122">
        <f>SUM(O1032:O1033)</f>
        <v>2.14</v>
      </c>
    </row>
    <row r="1035" spans="1:15" x14ac:dyDescent="0.25">
      <c r="A1035" s="90" t="s">
        <v>51</v>
      </c>
      <c r="B1035" s="91" t="s">
        <v>1</v>
      </c>
      <c r="C1035" s="91" t="s">
        <v>32</v>
      </c>
      <c r="D1035" s="91" t="s">
        <v>2</v>
      </c>
      <c r="E1035" s="91" t="s">
        <v>52</v>
      </c>
      <c r="F1035" s="91" t="s">
        <v>53</v>
      </c>
      <c r="G1035" s="91" t="s">
        <v>54</v>
      </c>
      <c r="H1035" s="91" t="s">
        <v>55</v>
      </c>
      <c r="I1035" s="91"/>
      <c r="J1035" s="91"/>
      <c r="K1035" s="91"/>
      <c r="L1035" s="91"/>
      <c r="M1035" s="91"/>
      <c r="N1035" s="91"/>
      <c r="O1035" s="91" t="s">
        <v>56</v>
      </c>
    </row>
    <row r="1036" spans="1:15" x14ac:dyDescent="0.25">
      <c r="A1036" s="77"/>
      <c r="B1036" s="113"/>
      <c r="C1036" s="113"/>
      <c r="D1036" s="113"/>
      <c r="E1036" s="123"/>
      <c r="F1036" s="117"/>
      <c r="G1036" s="116"/>
      <c r="H1036" s="69"/>
      <c r="I1036" s="69"/>
      <c r="J1036" s="69"/>
      <c r="K1036" s="69"/>
      <c r="L1036" s="113"/>
      <c r="M1036" s="118">
        <f>TRUNC(E1036*O1034,2)</f>
        <v>0</v>
      </c>
      <c r="N1036" s="113"/>
      <c r="O1036" s="69">
        <f>L1036+M1036</f>
        <v>0</v>
      </c>
    </row>
    <row r="1037" spans="1:15" x14ac:dyDescent="0.25">
      <c r="A1037" s="77"/>
      <c r="B1037" s="113"/>
      <c r="C1037" s="113"/>
      <c r="D1037" s="113"/>
      <c r="E1037" s="116"/>
      <c r="F1037" s="117"/>
      <c r="G1037" s="116"/>
      <c r="H1037" s="69"/>
      <c r="I1037" s="69"/>
      <c r="J1037" s="69"/>
      <c r="K1037" s="69"/>
      <c r="L1037" s="113"/>
      <c r="M1037" s="113"/>
      <c r="N1037" s="113"/>
      <c r="O1037" s="69">
        <f>L1037+M1037</f>
        <v>0</v>
      </c>
    </row>
    <row r="1038" spans="1:15" x14ac:dyDescent="0.25">
      <c r="A1038" s="127"/>
      <c r="B1038" s="128"/>
      <c r="C1038" s="128"/>
      <c r="D1038" s="128"/>
      <c r="E1038" s="128"/>
      <c r="F1038" s="128"/>
      <c r="G1038" s="128"/>
      <c r="H1038" s="128"/>
      <c r="I1038" s="128"/>
      <c r="J1038" s="128"/>
      <c r="K1038" s="121" t="s">
        <v>57</v>
      </c>
      <c r="L1038" s="122">
        <f>SUM(L1036:L1037)</f>
        <v>0</v>
      </c>
      <c r="M1038" s="122">
        <f>SUM(M1036:M1037)</f>
        <v>0</v>
      </c>
      <c r="N1038" s="122">
        <f>SUM(N1036:N1037)</f>
        <v>0</v>
      </c>
      <c r="O1038" s="122">
        <f>SUM(O1036:O1037)</f>
        <v>0</v>
      </c>
    </row>
    <row r="1039" spans="1:15" ht="30" x14ac:dyDescent="0.25">
      <c r="A1039" s="127" t="s">
        <v>58</v>
      </c>
      <c r="B1039" s="129"/>
      <c r="C1039" s="129"/>
      <c r="D1039" s="129"/>
      <c r="E1039" s="129"/>
      <c r="F1039" s="129"/>
      <c r="G1039" s="129"/>
      <c r="H1039" s="129"/>
      <c r="I1039" s="129"/>
      <c r="J1039" s="129"/>
      <c r="K1039" s="129"/>
      <c r="L1039" s="122">
        <f>L1030+L1034+L1038</f>
        <v>0</v>
      </c>
      <c r="M1039" s="122">
        <f>M1030+M1034+M1038</f>
        <v>2.14</v>
      </c>
      <c r="N1039" s="122">
        <f>N1030+N1034+N1038</f>
        <v>0</v>
      </c>
      <c r="O1039" s="122">
        <f>O1030+O1034+O1038</f>
        <v>2.14</v>
      </c>
    </row>
    <row r="1040" spans="1:15" x14ac:dyDescent="0.25">
      <c r="A1040" s="127" t="s">
        <v>59</v>
      </c>
      <c r="B1040" s="129"/>
      <c r="C1040" s="129"/>
      <c r="D1040" s="129"/>
      <c r="E1040" s="129"/>
      <c r="F1040" s="129"/>
      <c r="G1040" s="129"/>
      <c r="H1040" s="129"/>
      <c r="I1040" s="129"/>
      <c r="J1040" s="129"/>
      <c r="K1040" s="129"/>
      <c r="L1040" s="129"/>
      <c r="M1040" s="129"/>
      <c r="N1040" s="129"/>
      <c r="O1040" s="130">
        <v>1</v>
      </c>
    </row>
    <row r="1041" spans="1:15" ht="30" x14ac:dyDescent="0.25">
      <c r="A1041" s="127" t="s">
        <v>60</v>
      </c>
      <c r="B1041" s="120"/>
      <c r="C1041" s="120"/>
      <c r="D1041" s="120"/>
      <c r="E1041" s="120"/>
      <c r="F1041" s="120"/>
      <c r="G1041" s="120"/>
      <c r="H1041" s="120"/>
      <c r="I1041" s="120"/>
      <c r="J1041" s="120"/>
      <c r="K1041" s="120"/>
      <c r="L1041" s="122">
        <f>L1039/O1040</f>
        <v>0</v>
      </c>
      <c r="M1041" s="122">
        <f>M1039/O1040</f>
        <v>2.14</v>
      </c>
      <c r="N1041" s="122">
        <f>N1039/O1040</f>
        <v>0</v>
      </c>
      <c r="O1041" s="122">
        <f>TRUNC(SUM(L1041:N1041),2)</f>
        <v>2.14</v>
      </c>
    </row>
    <row r="1042" spans="1:15" ht="45" x14ac:dyDescent="0.25">
      <c r="A1042" s="90" t="s">
        <v>61</v>
      </c>
      <c r="B1042" s="91" t="s">
        <v>1</v>
      </c>
      <c r="C1042" s="91" t="s">
        <v>32</v>
      </c>
      <c r="D1042" s="91" t="s">
        <v>2</v>
      </c>
      <c r="E1042" s="91" t="s">
        <v>62</v>
      </c>
      <c r="F1042" s="91" t="s">
        <v>63</v>
      </c>
      <c r="G1042" s="91"/>
      <c r="H1042" s="91"/>
      <c r="I1042" s="91"/>
      <c r="J1042" s="91"/>
      <c r="K1042" s="91" t="s">
        <v>48</v>
      </c>
      <c r="L1042" s="91" t="s">
        <v>13</v>
      </c>
      <c r="M1042" s="91" t="s">
        <v>39</v>
      </c>
      <c r="N1042" s="91" t="s">
        <v>11</v>
      </c>
      <c r="O1042" s="91" t="s">
        <v>6</v>
      </c>
    </row>
    <row r="1043" spans="1:15" ht="30" x14ac:dyDescent="0.25">
      <c r="A1043" s="77" t="str">
        <f>IF(D1043="","",VLOOKUP(D1043,'CUSTOS SINAPI - MATERIAIS'!A:D,2,0))</f>
        <v xml:space="preserve">TUBO PVC, SOLDAVEL, DE 50 MM, AGUA FRIA (NBR-5648)                                                                                                                                                                                                                                                                                                                                                                                                                                                        </v>
      </c>
      <c r="B1043" s="113" t="s">
        <v>1356</v>
      </c>
      <c r="C1043" s="113" t="s">
        <v>64</v>
      </c>
      <c r="D1043" s="113">
        <v>9875</v>
      </c>
      <c r="E1043" s="92" t="str">
        <f>VLOOKUP(D1043,'CUSTOS SINAPI - MATERIAIS'!A:D,3,0)</f>
        <v xml:space="preserve">M     </v>
      </c>
      <c r="F1043" s="92" t="str">
        <f>VLOOKUP(D1043,'CUSTOS SINAPI - MATERIAIS'!A:D,4,0)</f>
        <v>12,56</v>
      </c>
      <c r="G1043" s="107"/>
      <c r="H1043" s="93"/>
      <c r="I1043" s="93"/>
      <c r="J1043" s="93"/>
      <c r="K1043" s="116">
        <v>1.0492999999999999</v>
      </c>
      <c r="L1043" s="69">
        <f>IF(D1043="","",TRUNC(F1043*K1043,2))</f>
        <v>13.17</v>
      </c>
      <c r="M1043" s="116"/>
      <c r="N1043" s="116"/>
      <c r="O1043" s="116">
        <f t="shared" ref="O1043:O1044" si="11">IF(D1043="","",L1043+M1043+N1043)</f>
        <v>13.17</v>
      </c>
    </row>
    <row r="1044" spans="1:15" x14ac:dyDescent="0.25">
      <c r="A1044" s="77" t="str">
        <f>IF(D1044="","",VLOOKUP(D1044,'CUSTOS SINAPI - MATERIAIS'!A:D,2,0))</f>
        <v xml:space="preserve">LIXA D'AGUA EM FOLHA, GRAO 100                                                                                                                                                                                                                                                                                                                                                                                                                                                                            </v>
      </c>
      <c r="B1044" s="113" t="s">
        <v>1356</v>
      </c>
      <c r="C1044" s="113" t="s">
        <v>64</v>
      </c>
      <c r="D1044" s="113">
        <v>38383</v>
      </c>
      <c r="E1044" s="92" t="str">
        <f>VLOOKUP(D1044,'CUSTOS SINAPI - MATERIAIS'!A:D,3,0)</f>
        <v xml:space="preserve">UN    </v>
      </c>
      <c r="F1044" s="92" t="str">
        <f>VLOOKUP(D1044,'CUSTOS SINAPI - MATERIAIS'!A:D,4,0)</f>
        <v>2,01</v>
      </c>
      <c r="G1044" s="107"/>
      <c r="H1044" s="93"/>
      <c r="I1044" s="93"/>
      <c r="J1044" s="93"/>
      <c r="K1044" s="116">
        <v>8.0000000000000002E-3</v>
      </c>
      <c r="L1044" s="69">
        <f>IF(D1044="","",TRUNC(F1044*K1044,2))</f>
        <v>0.01</v>
      </c>
      <c r="M1044" s="116"/>
      <c r="N1044" s="116"/>
      <c r="O1044" s="116">
        <f t="shared" si="11"/>
        <v>0.01</v>
      </c>
    </row>
    <row r="1045" spans="1:15" x14ac:dyDescent="0.25">
      <c r="A1045" s="119"/>
      <c r="B1045" s="120"/>
      <c r="C1045" s="120"/>
      <c r="D1045" s="120"/>
      <c r="E1045" s="120"/>
      <c r="F1045" s="120"/>
      <c r="G1045" s="120"/>
      <c r="H1045" s="120"/>
      <c r="I1045" s="120"/>
      <c r="J1045" s="120"/>
      <c r="K1045" s="121" t="s">
        <v>65</v>
      </c>
      <c r="L1045" s="122">
        <f>SUM(L1043:L1044)</f>
        <v>13.18</v>
      </c>
      <c r="M1045" s="122">
        <f>SUM(M1043:M1044)</f>
        <v>0</v>
      </c>
      <c r="N1045" s="122">
        <f>SUM(N1043:N1044)</f>
        <v>0</v>
      </c>
      <c r="O1045" s="122">
        <f>TRUNC(SUM(L1045:N1045),2)</f>
        <v>13.18</v>
      </c>
    </row>
    <row r="1046" spans="1:15" ht="75" x14ac:dyDescent="0.25">
      <c r="A1046" s="90" t="s">
        <v>66</v>
      </c>
      <c r="B1046" s="91" t="s">
        <v>1</v>
      </c>
      <c r="C1046" s="91" t="s">
        <v>32</v>
      </c>
      <c r="D1046" s="91" t="s">
        <v>2</v>
      </c>
      <c r="E1046" s="91" t="s">
        <v>62</v>
      </c>
      <c r="F1046" s="91" t="s">
        <v>63</v>
      </c>
      <c r="G1046" s="91" t="s">
        <v>67</v>
      </c>
      <c r="H1046" s="91" t="s">
        <v>68</v>
      </c>
      <c r="I1046" s="91"/>
      <c r="J1046" s="91"/>
      <c r="K1046" s="91" t="s">
        <v>48</v>
      </c>
      <c r="L1046" s="91" t="s">
        <v>13</v>
      </c>
      <c r="M1046" s="91" t="s">
        <v>39</v>
      </c>
      <c r="N1046" s="91" t="s">
        <v>11</v>
      </c>
      <c r="O1046" s="91" t="s">
        <v>6</v>
      </c>
    </row>
    <row r="1047" spans="1:15" x14ac:dyDescent="0.25">
      <c r="A1047" s="76"/>
      <c r="B1047" s="92"/>
      <c r="C1047" s="113"/>
      <c r="E1047" s="92"/>
      <c r="F1047" s="92"/>
      <c r="G1047" s="92"/>
      <c r="H1047" s="92"/>
      <c r="I1047" s="116"/>
      <c r="J1047" s="116"/>
      <c r="K1047" s="116"/>
      <c r="L1047" s="69"/>
      <c r="M1047" s="69"/>
      <c r="N1047" s="69"/>
      <c r="O1047" s="69"/>
    </row>
    <row r="1048" spans="1:15" x14ac:dyDescent="0.25">
      <c r="A1048" s="77"/>
      <c r="B1048" s="92"/>
      <c r="C1048" s="92"/>
      <c r="D1048" s="92"/>
      <c r="E1048" s="92"/>
      <c r="F1048" s="107"/>
      <c r="G1048" s="107"/>
      <c r="H1048" s="116"/>
      <c r="I1048" s="116"/>
      <c r="J1048" s="116"/>
      <c r="K1048" s="116"/>
      <c r="L1048" s="116"/>
      <c r="M1048" s="116"/>
      <c r="N1048" s="116"/>
      <c r="O1048" s="69"/>
    </row>
    <row r="1049" spans="1:15" x14ac:dyDescent="0.25">
      <c r="A1049" s="119"/>
      <c r="B1049" s="120"/>
      <c r="C1049" s="120"/>
      <c r="D1049" s="120"/>
      <c r="E1049" s="120"/>
      <c r="F1049" s="120"/>
      <c r="G1049" s="120"/>
      <c r="H1049" s="120"/>
      <c r="I1049" s="120"/>
      <c r="J1049" s="120"/>
      <c r="K1049" s="121" t="s">
        <v>70</v>
      </c>
      <c r="L1049" s="122">
        <f>SUM(L1047:L1048)</f>
        <v>0</v>
      </c>
      <c r="M1049" s="122">
        <f>SUM(M1047:M1048)</f>
        <v>0</v>
      </c>
      <c r="N1049" s="122">
        <f>SUM(N1047:N1048)</f>
        <v>0</v>
      </c>
      <c r="O1049" s="122">
        <f>TRUNC(SUM(L1049:N1049),2)</f>
        <v>0</v>
      </c>
    </row>
    <row r="1050" spans="1:15" ht="30" x14ac:dyDescent="0.25">
      <c r="A1050" s="90" t="s">
        <v>71</v>
      </c>
      <c r="B1050" s="91" t="s">
        <v>1</v>
      </c>
      <c r="C1050" s="91" t="s">
        <v>32</v>
      </c>
      <c r="D1050" s="91" t="s">
        <v>2</v>
      </c>
      <c r="E1050" s="91" t="s">
        <v>62</v>
      </c>
      <c r="F1050" s="91" t="s">
        <v>72</v>
      </c>
      <c r="G1050" s="91" t="s">
        <v>73</v>
      </c>
      <c r="H1050" s="91"/>
      <c r="I1050" s="91" t="s">
        <v>74</v>
      </c>
      <c r="J1050" s="91"/>
      <c r="K1050" s="91"/>
      <c r="L1050" s="91" t="s">
        <v>75</v>
      </c>
      <c r="M1050" s="91" t="s">
        <v>56</v>
      </c>
      <c r="N1050" s="91" t="s">
        <v>48</v>
      </c>
      <c r="O1050" s="91" t="s">
        <v>6</v>
      </c>
    </row>
    <row r="1051" spans="1:15" x14ac:dyDescent="0.25">
      <c r="A1051" s="90"/>
      <c r="B1051" s="91"/>
      <c r="C1051" s="91"/>
      <c r="D1051" s="91"/>
      <c r="E1051" s="91"/>
      <c r="F1051" s="91"/>
      <c r="G1051" s="91" t="s">
        <v>76</v>
      </c>
      <c r="H1051" s="91" t="s">
        <v>77</v>
      </c>
      <c r="I1051" s="91" t="s">
        <v>76</v>
      </c>
      <c r="J1051" s="91"/>
      <c r="K1051" s="91" t="s">
        <v>77</v>
      </c>
      <c r="L1051" s="91" t="s">
        <v>76</v>
      </c>
      <c r="M1051" s="91"/>
      <c r="N1051" s="91"/>
      <c r="O1051" s="91"/>
    </row>
    <row r="1052" spans="1:15" x14ac:dyDescent="0.25">
      <c r="A1052" s="478"/>
      <c r="B1052" s="476"/>
      <c r="C1052" s="476"/>
      <c r="D1052" s="476"/>
      <c r="E1052" s="476"/>
      <c r="F1052" s="92"/>
      <c r="G1052" s="107"/>
      <c r="H1052" s="69"/>
      <c r="I1052" s="107"/>
      <c r="J1052" s="107"/>
      <c r="K1052" s="69"/>
      <c r="L1052" s="107"/>
      <c r="M1052" s="69"/>
      <c r="N1052" s="472"/>
      <c r="O1052" s="474"/>
    </row>
    <row r="1053" spans="1:15" x14ac:dyDescent="0.25">
      <c r="A1053" s="479"/>
      <c r="B1053" s="477"/>
      <c r="C1053" s="477"/>
      <c r="D1053" s="477"/>
      <c r="E1053" s="477"/>
      <c r="F1053" s="92"/>
      <c r="G1053" s="107"/>
      <c r="H1053" s="69"/>
      <c r="I1053" s="107"/>
      <c r="J1053" s="107"/>
      <c r="K1053" s="69"/>
      <c r="L1053" s="107"/>
      <c r="M1053" s="69"/>
      <c r="N1053" s="473"/>
      <c r="O1053" s="475"/>
    </row>
    <row r="1054" spans="1:15" x14ac:dyDescent="0.25">
      <c r="A1054" s="151"/>
      <c r="B1054" s="152"/>
      <c r="C1054" s="152"/>
      <c r="D1054" s="152"/>
      <c r="E1054" s="152"/>
      <c r="F1054" s="92"/>
      <c r="G1054" s="107"/>
      <c r="H1054" s="69"/>
      <c r="I1054" s="107"/>
      <c r="J1054" s="107"/>
      <c r="K1054" s="69"/>
      <c r="L1054" s="107"/>
      <c r="M1054" s="69"/>
      <c r="N1054" s="149"/>
      <c r="O1054" s="150"/>
    </row>
    <row r="1055" spans="1:15" x14ac:dyDescent="0.25">
      <c r="A1055" s="77"/>
      <c r="B1055" s="92"/>
      <c r="C1055" s="92"/>
      <c r="D1055" s="92"/>
      <c r="E1055" s="92"/>
      <c r="F1055" s="107"/>
      <c r="G1055" s="107"/>
      <c r="H1055" s="69"/>
      <c r="I1055" s="116"/>
      <c r="J1055" s="116"/>
      <c r="K1055" s="69"/>
      <c r="L1055" s="116"/>
      <c r="M1055" s="116"/>
      <c r="N1055" s="69"/>
      <c r="O1055" s="69"/>
    </row>
    <row r="1056" spans="1:15" x14ac:dyDescent="0.25">
      <c r="A1056" s="119"/>
      <c r="B1056" s="120"/>
      <c r="C1056" s="120"/>
      <c r="D1056" s="120"/>
      <c r="E1056" s="120"/>
      <c r="F1056" s="120"/>
      <c r="G1056" s="120"/>
      <c r="H1056" s="120"/>
      <c r="I1056" s="120"/>
      <c r="J1056" s="120"/>
      <c r="K1056" s="121" t="s">
        <v>80</v>
      </c>
      <c r="L1056" s="122"/>
      <c r="M1056" s="122"/>
      <c r="N1056" s="122">
        <f>O1056</f>
        <v>0</v>
      </c>
      <c r="O1056" s="122">
        <f>SUM(O1052:O1055)</f>
        <v>0</v>
      </c>
    </row>
    <row r="1057" spans="1:16" ht="30" x14ac:dyDescent="0.25">
      <c r="A1057" s="469" t="s">
        <v>6710</v>
      </c>
      <c r="B1057" s="470"/>
      <c r="C1057" s="470"/>
      <c r="D1057" s="470"/>
      <c r="E1057" s="470"/>
      <c r="F1057" s="470"/>
      <c r="G1057" s="470"/>
      <c r="H1057" s="470"/>
      <c r="I1057" s="470"/>
      <c r="J1057" s="470"/>
      <c r="K1057" s="471"/>
      <c r="L1057" s="84" t="s">
        <v>26</v>
      </c>
      <c r="M1057" s="84" t="s">
        <v>27</v>
      </c>
      <c r="N1057" s="84" t="s">
        <v>28</v>
      </c>
      <c r="O1057" s="85" t="s">
        <v>29</v>
      </c>
    </row>
    <row r="1058" spans="1:16" ht="30" x14ac:dyDescent="0.25">
      <c r="A1058" s="84" t="s">
        <v>25292</v>
      </c>
      <c r="B1058" s="84" t="s">
        <v>30</v>
      </c>
      <c r="C1058" s="84" t="s">
        <v>740</v>
      </c>
      <c r="D1058" s="86" t="s">
        <v>1356</v>
      </c>
      <c r="E1058" s="87" t="s">
        <v>6710</v>
      </c>
      <c r="F1058" s="87"/>
      <c r="G1058" s="87"/>
      <c r="H1058" s="87"/>
      <c r="I1058" s="87"/>
      <c r="J1058" s="87"/>
      <c r="K1058" s="88"/>
      <c r="L1058" s="89">
        <f>TRUNC(L1072+L1076+L1080+L1087,2)</f>
        <v>16.55</v>
      </c>
      <c r="M1058" s="89">
        <f>TRUNC(M1072+M1076+M1080+M1087,2)</f>
        <v>28</v>
      </c>
      <c r="N1058" s="89">
        <f>TRUNC(N1072+N1076+N1080+N1087,2)</f>
        <v>0</v>
      </c>
      <c r="O1058" s="89">
        <f>TRUNC(O1072+O1076+O1080+O1087,2)</f>
        <v>44.55</v>
      </c>
      <c r="P1058" s="87" t="s">
        <v>6712</v>
      </c>
    </row>
    <row r="1059" spans="1:16" ht="45" x14ac:dyDescent="0.25">
      <c r="A1059" s="90" t="s">
        <v>31</v>
      </c>
      <c r="B1059" s="91" t="s">
        <v>1</v>
      </c>
      <c r="C1059" s="91" t="s">
        <v>32</v>
      </c>
      <c r="D1059" s="91" t="s">
        <v>2</v>
      </c>
      <c r="E1059" s="91" t="s">
        <v>33</v>
      </c>
      <c r="F1059" s="91" t="s">
        <v>34</v>
      </c>
      <c r="G1059" s="91" t="s">
        <v>35</v>
      </c>
      <c r="H1059" s="91" t="s">
        <v>36</v>
      </c>
      <c r="I1059" s="91" t="s">
        <v>37</v>
      </c>
      <c r="J1059" s="91" t="s">
        <v>38</v>
      </c>
      <c r="K1059" s="91"/>
      <c r="L1059" s="91" t="s">
        <v>13</v>
      </c>
      <c r="M1059" s="91" t="s">
        <v>39</v>
      </c>
      <c r="N1059" s="91" t="s">
        <v>11</v>
      </c>
      <c r="O1059" s="91" t="s">
        <v>40</v>
      </c>
    </row>
    <row r="1060" spans="1:16" x14ac:dyDescent="0.25">
      <c r="A1060" s="77"/>
      <c r="B1060" s="113"/>
      <c r="C1060" s="113"/>
      <c r="D1060" s="113"/>
      <c r="E1060" s="116"/>
      <c r="F1060" s="117"/>
      <c r="G1060" s="116"/>
      <c r="H1060" s="69"/>
      <c r="I1060" s="69"/>
      <c r="J1060" s="69"/>
      <c r="K1060" s="69"/>
      <c r="L1060" s="69" t="str">
        <f>IF(D1060="","",TRUNC(F1060*H1060,2))</f>
        <v/>
      </c>
      <c r="M1060" s="69" t="str">
        <f>IF(D1060="","",TRUNC(G1060*K1060,2))</f>
        <v/>
      </c>
      <c r="N1060" s="69"/>
      <c r="O1060" s="69"/>
    </row>
    <row r="1061" spans="1:16" x14ac:dyDescent="0.25">
      <c r="A1061" s="119"/>
      <c r="B1061" s="120"/>
      <c r="C1061" s="120"/>
      <c r="D1061" s="120"/>
      <c r="E1061" s="120"/>
      <c r="F1061" s="120"/>
      <c r="G1061" s="120"/>
      <c r="H1061" s="120"/>
      <c r="I1061" s="120"/>
      <c r="J1061" s="120"/>
      <c r="K1061" s="121" t="s">
        <v>43</v>
      </c>
      <c r="L1061" s="122">
        <f>SUM(L1060:L1060)</f>
        <v>0</v>
      </c>
      <c r="M1061" s="122">
        <f>SUM(M1060:M1060)</f>
        <v>0</v>
      </c>
      <c r="N1061" s="122">
        <f>SUM(N1060:N1060)</f>
        <v>0</v>
      </c>
      <c r="O1061" s="122">
        <f>SUM(O1060:O1060)</f>
        <v>0</v>
      </c>
    </row>
    <row r="1062" spans="1:16" ht="30" x14ac:dyDescent="0.25">
      <c r="A1062" s="90" t="s">
        <v>44</v>
      </c>
      <c r="B1062" s="91" t="s">
        <v>1</v>
      </c>
      <c r="C1062" s="91" t="s">
        <v>32</v>
      </c>
      <c r="D1062" s="91" t="s">
        <v>2</v>
      </c>
      <c r="E1062" s="91" t="s">
        <v>45</v>
      </c>
      <c r="F1062" s="91" t="s">
        <v>46</v>
      </c>
      <c r="G1062" s="91" t="s">
        <v>47</v>
      </c>
      <c r="H1062" s="91" t="s">
        <v>48</v>
      </c>
      <c r="I1062" s="91"/>
      <c r="J1062" s="91"/>
      <c r="K1062" s="91"/>
      <c r="L1062" s="91" t="s">
        <v>13</v>
      </c>
      <c r="M1062" s="91" t="s">
        <v>39</v>
      </c>
      <c r="N1062" s="91" t="s">
        <v>11</v>
      </c>
      <c r="O1062" s="91" t="s">
        <v>40</v>
      </c>
    </row>
    <row r="1063" spans="1:16" x14ac:dyDescent="0.25">
      <c r="A1063" s="77" t="str">
        <f>IF(D1063="","",VLOOKUP(D1063,'CUSTOS DER - MÃO DE OBRA'!A:D,2,0))</f>
        <v>Servente</v>
      </c>
      <c r="B1063" s="113" t="s">
        <v>41</v>
      </c>
      <c r="C1063" s="113" t="s">
        <v>6652</v>
      </c>
      <c r="D1063" s="113">
        <v>200130</v>
      </c>
      <c r="E1063" s="69">
        <f>VLOOKUP(D1063,'CUSTOS DER - MÃO DE OBRA'!A:D,3,0)</f>
        <v>1.48</v>
      </c>
      <c r="F1063" s="123"/>
      <c r="G1063" s="124">
        <f>VLOOKUP(D1063,'CUSTOS DER - MÃO DE OBRA'!A:D,4,0)</f>
        <v>26.35</v>
      </c>
      <c r="H1063" s="116">
        <v>0.44</v>
      </c>
      <c r="I1063" s="116"/>
      <c r="J1063" s="116"/>
      <c r="K1063" s="113"/>
      <c r="L1063" s="113"/>
      <c r="M1063" s="125">
        <f>IF(D1063="","",TRUNC(H1063*G1063,2))</f>
        <v>11.59</v>
      </c>
      <c r="N1063" s="113"/>
      <c r="O1063" s="95">
        <f>IF(D1063="","",L1063+M1063)</f>
        <v>11.59</v>
      </c>
    </row>
    <row r="1064" spans="1:16" x14ac:dyDescent="0.25">
      <c r="A1064" s="77" t="str">
        <f>VLOOKUP(D1064,'CUSTOS DNIT - MÃO DE OBRA'!A:G,2,0)</f>
        <v>Bombeiro hidráulico</v>
      </c>
      <c r="B1064" s="113" t="s">
        <v>24</v>
      </c>
      <c r="C1064" s="113" t="s">
        <v>6652</v>
      </c>
      <c r="D1064" s="113" t="s">
        <v>6655</v>
      </c>
      <c r="E1064" s="116">
        <v>0</v>
      </c>
      <c r="F1064" s="123">
        <f>VLOOKUP(D1064,'CUSTOS DNIT - MÃO DE OBRA'!A:G,5,0)</f>
        <v>1.8205610000000001</v>
      </c>
      <c r="G1064" s="124">
        <f>VLOOKUP(D1064,'CUSTOS DNIT - MÃO DE OBRA'!A:G,6,0)</f>
        <v>36.933199999999999</v>
      </c>
      <c r="H1064" s="116">
        <v>0.44440000000000002</v>
      </c>
      <c r="I1064" s="69"/>
      <c r="J1064" s="69"/>
      <c r="K1064" s="69"/>
      <c r="L1064" s="113"/>
      <c r="M1064" s="125">
        <f>IF(D1064="","",TRUNC(H1064*G1064,2))</f>
        <v>16.41</v>
      </c>
      <c r="N1064" s="113"/>
      <c r="O1064" s="95">
        <f>IF(D1064="","",L1064+M1064)</f>
        <v>16.41</v>
      </c>
    </row>
    <row r="1065" spans="1:16" x14ac:dyDescent="0.25">
      <c r="A1065" s="127"/>
      <c r="B1065" s="128"/>
      <c r="C1065" s="128"/>
      <c r="D1065" s="128"/>
      <c r="E1065" s="128"/>
      <c r="F1065" s="128"/>
      <c r="G1065" s="128"/>
      <c r="H1065" s="128"/>
      <c r="I1065" s="128"/>
      <c r="J1065" s="128"/>
      <c r="K1065" s="121" t="s">
        <v>50</v>
      </c>
      <c r="L1065" s="122">
        <f>SUM(L1063:L1064)</f>
        <v>0</v>
      </c>
      <c r="M1065" s="122">
        <f>SUM(M1063:M1064)</f>
        <v>28</v>
      </c>
      <c r="N1065" s="122">
        <f>SUM(N1063:N1064)</f>
        <v>0</v>
      </c>
      <c r="O1065" s="122">
        <f>SUM(O1063:O1064)</f>
        <v>28</v>
      </c>
    </row>
    <row r="1066" spans="1:16" x14ac:dyDescent="0.25">
      <c r="A1066" s="90" t="s">
        <v>51</v>
      </c>
      <c r="B1066" s="91" t="s">
        <v>1</v>
      </c>
      <c r="C1066" s="91" t="s">
        <v>32</v>
      </c>
      <c r="D1066" s="91" t="s">
        <v>2</v>
      </c>
      <c r="E1066" s="91" t="s">
        <v>52</v>
      </c>
      <c r="F1066" s="91" t="s">
        <v>53</v>
      </c>
      <c r="G1066" s="91" t="s">
        <v>54</v>
      </c>
      <c r="H1066" s="91" t="s">
        <v>55</v>
      </c>
      <c r="I1066" s="91"/>
      <c r="J1066" s="91"/>
      <c r="K1066" s="91"/>
      <c r="L1066" s="91"/>
      <c r="M1066" s="91"/>
      <c r="N1066" s="91"/>
      <c r="O1066" s="91" t="s">
        <v>56</v>
      </c>
    </row>
    <row r="1067" spans="1:16" x14ac:dyDescent="0.25">
      <c r="A1067" s="77"/>
      <c r="B1067" s="113"/>
      <c r="C1067" s="113"/>
      <c r="D1067" s="113"/>
      <c r="E1067" s="123"/>
      <c r="F1067" s="117"/>
      <c r="G1067" s="116"/>
      <c r="H1067" s="69"/>
      <c r="I1067" s="69"/>
      <c r="J1067" s="69"/>
      <c r="K1067" s="69"/>
      <c r="L1067" s="113"/>
      <c r="M1067" s="118">
        <f>TRUNC(E1067*O1065,2)</f>
        <v>0</v>
      </c>
      <c r="N1067" s="113"/>
      <c r="O1067" s="69">
        <f>L1067+M1067</f>
        <v>0</v>
      </c>
    </row>
    <row r="1068" spans="1:16" x14ac:dyDescent="0.25">
      <c r="A1068" s="77"/>
      <c r="B1068" s="113"/>
      <c r="C1068" s="113"/>
      <c r="D1068" s="113"/>
      <c r="E1068" s="116"/>
      <c r="F1068" s="117"/>
      <c r="G1068" s="116"/>
      <c r="H1068" s="69"/>
      <c r="I1068" s="69"/>
      <c r="J1068" s="69"/>
      <c r="K1068" s="69"/>
      <c r="L1068" s="113"/>
      <c r="M1068" s="113"/>
      <c r="N1068" s="113"/>
      <c r="O1068" s="69">
        <f>L1068+M1068</f>
        <v>0</v>
      </c>
    </row>
    <row r="1069" spans="1:16" x14ac:dyDescent="0.25">
      <c r="A1069" s="127"/>
      <c r="B1069" s="128"/>
      <c r="C1069" s="128"/>
      <c r="D1069" s="128"/>
      <c r="E1069" s="128"/>
      <c r="F1069" s="128"/>
      <c r="G1069" s="128"/>
      <c r="H1069" s="128"/>
      <c r="I1069" s="128"/>
      <c r="J1069" s="128"/>
      <c r="K1069" s="121" t="s">
        <v>57</v>
      </c>
      <c r="L1069" s="122">
        <f>SUM(L1067:L1068)</f>
        <v>0</v>
      </c>
      <c r="M1069" s="122">
        <f>SUM(M1067:M1068)</f>
        <v>0</v>
      </c>
      <c r="N1069" s="122">
        <f>SUM(N1067:N1068)</f>
        <v>0</v>
      </c>
      <c r="O1069" s="122">
        <f>SUM(O1067:O1068)</f>
        <v>0</v>
      </c>
    </row>
    <row r="1070" spans="1:16" ht="30" x14ac:dyDescent="0.25">
      <c r="A1070" s="127" t="s">
        <v>58</v>
      </c>
      <c r="B1070" s="129"/>
      <c r="C1070" s="129"/>
      <c r="D1070" s="129"/>
      <c r="E1070" s="129"/>
      <c r="F1070" s="129"/>
      <c r="G1070" s="129"/>
      <c r="H1070" s="129"/>
      <c r="I1070" s="129"/>
      <c r="J1070" s="129"/>
      <c r="K1070" s="129"/>
      <c r="L1070" s="122">
        <f>L1061+L1065+L1069</f>
        <v>0</v>
      </c>
      <c r="M1070" s="122">
        <f>M1061+M1065+M1069</f>
        <v>28</v>
      </c>
      <c r="N1070" s="122">
        <f>N1061+N1065+N1069</f>
        <v>0</v>
      </c>
      <c r="O1070" s="122">
        <f>O1061+O1065+O1069</f>
        <v>28</v>
      </c>
    </row>
    <row r="1071" spans="1:16" x14ac:dyDescent="0.25">
      <c r="A1071" s="127" t="s">
        <v>59</v>
      </c>
      <c r="B1071" s="129"/>
      <c r="C1071" s="129"/>
      <c r="D1071" s="129"/>
      <c r="E1071" s="129"/>
      <c r="F1071" s="129"/>
      <c r="G1071" s="129"/>
      <c r="H1071" s="129"/>
      <c r="I1071" s="129"/>
      <c r="J1071" s="129"/>
      <c r="K1071" s="129"/>
      <c r="L1071" s="129"/>
      <c r="M1071" s="129"/>
      <c r="N1071" s="129"/>
      <c r="O1071" s="130">
        <v>1</v>
      </c>
    </row>
    <row r="1072" spans="1:16" ht="30" x14ac:dyDescent="0.25">
      <c r="A1072" s="127" t="s">
        <v>60</v>
      </c>
      <c r="B1072" s="120"/>
      <c r="C1072" s="120"/>
      <c r="D1072" s="120"/>
      <c r="E1072" s="120"/>
      <c r="F1072" s="120"/>
      <c r="G1072" s="120"/>
      <c r="H1072" s="120"/>
      <c r="I1072" s="120"/>
      <c r="J1072" s="120"/>
      <c r="K1072" s="120"/>
      <c r="L1072" s="122">
        <f>L1070/O1071</f>
        <v>0</v>
      </c>
      <c r="M1072" s="122">
        <f>M1070/O1071</f>
        <v>28</v>
      </c>
      <c r="N1072" s="122">
        <f>N1070/O1071</f>
        <v>0</v>
      </c>
      <c r="O1072" s="122">
        <f>TRUNC(SUM(L1072:N1072),2)</f>
        <v>28</v>
      </c>
    </row>
    <row r="1073" spans="1:15" ht="45" x14ac:dyDescent="0.25">
      <c r="A1073" s="90" t="s">
        <v>61</v>
      </c>
      <c r="B1073" s="91" t="s">
        <v>1</v>
      </c>
      <c r="C1073" s="91" t="s">
        <v>32</v>
      </c>
      <c r="D1073" s="91" t="s">
        <v>2</v>
      </c>
      <c r="E1073" s="91" t="s">
        <v>62</v>
      </c>
      <c r="F1073" s="91" t="s">
        <v>63</v>
      </c>
      <c r="G1073" s="91"/>
      <c r="H1073" s="91"/>
      <c r="I1073" s="91"/>
      <c r="J1073" s="91"/>
      <c r="K1073" s="91" t="s">
        <v>48</v>
      </c>
      <c r="L1073" s="91" t="s">
        <v>13</v>
      </c>
      <c r="M1073" s="91" t="s">
        <v>39</v>
      </c>
      <c r="N1073" s="91" t="s">
        <v>11</v>
      </c>
      <c r="O1073" s="91" t="s">
        <v>6</v>
      </c>
    </row>
    <row r="1074" spans="1:15" ht="45" x14ac:dyDescent="0.25">
      <c r="A1074" s="77" t="str">
        <f>IF(D1074="","",VLOOKUP(D1074,'CUSTOS SINAPI - MATERIAIS'!A:D,2,0))</f>
        <v xml:space="preserve">TUBO PVC SERIE NORMAL, DN 100 MM, PARA ESGOTO PREDIAL (NBR 5688)                                                                                                                                                                                                                                                                                                                                                                                                                                          </v>
      </c>
      <c r="B1074" s="113" t="s">
        <v>1356</v>
      </c>
      <c r="C1074" s="113" t="s">
        <v>64</v>
      </c>
      <c r="D1074" s="113">
        <v>9836</v>
      </c>
      <c r="E1074" s="92" t="str">
        <f>VLOOKUP(D1074,'CUSTOS SINAPI - MATERIAIS'!A:D,3,0)</f>
        <v xml:space="preserve">M     </v>
      </c>
      <c r="F1074" s="92" t="str">
        <f>VLOOKUP(D1074,'CUSTOS SINAPI - MATERIAIS'!A:D,4,0)</f>
        <v>15,66</v>
      </c>
      <c r="G1074" s="107"/>
      <c r="H1074" s="93"/>
      <c r="I1074" s="93"/>
      <c r="J1074" s="93"/>
      <c r="K1074" s="116">
        <v>1.0548999999999999</v>
      </c>
      <c r="L1074" s="69">
        <f>IF(D1074="","",TRUNC(F1074*K1074,2))</f>
        <v>16.510000000000002</v>
      </c>
      <c r="M1074" s="116"/>
      <c r="N1074" s="116"/>
      <c r="O1074" s="69">
        <f>N1074+M1074+L1074</f>
        <v>16.510000000000002</v>
      </c>
    </row>
    <row r="1075" spans="1:15" x14ac:dyDescent="0.25">
      <c r="A1075" s="77" t="str">
        <f>IF(D1075="","",VLOOKUP(D1075,'CUSTOS SINAPI - MATERIAIS'!A:D,2,0))</f>
        <v xml:space="preserve">LIXA D'AGUA EM FOLHA, GRAO 100                                                                                                                                                                                                                                                                                                                                                                                                                                                                            </v>
      </c>
      <c r="B1075" s="113" t="s">
        <v>1356</v>
      </c>
      <c r="C1075" s="113" t="s">
        <v>64</v>
      </c>
      <c r="D1075" s="113">
        <v>38383</v>
      </c>
      <c r="E1075" s="92" t="str">
        <f>VLOOKUP(D1075,'CUSTOS SINAPI - MATERIAIS'!A:D,3,0)</f>
        <v xml:space="preserve">UN    </v>
      </c>
      <c r="F1075" s="92" t="str">
        <f>VLOOKUP(D1075,'CUSTOS SINAPI - MATERIAIS'!A:D,4,0)</f>
        <v>2,01</v>
      </c>
      <c r="G1075" s="107"/>
      <c r="H1075" s="93"/>
      <c r="I1075" s="93"/>
      <c r="J1075" s="93"/>
      <c r="K1075" s="116">
        <v>2.47E-2</v>
      </c>
      <c r="L1075" s="69">
        <f>IF(D1075="","",TRUNC(F1075*K1075,2))</f>
        <v>0.04</v>
      </c>
      <c r="M1075" s="116"/>
      <c r="N1075" s="116"/>
      <c r="O1075" s="69">
        <f>N1075+M1075+L1075</f>
        <v>0.04</v>
      </c>
    </row>
    <row r="1076" spans="1:15" x14ac:dyDescent="0.25">
      <c r="A1076" s="119"/>
      <c r="B1076" s="120"/>
      <c r="C1076" s="120"/>
      <c r="D1076" s="120"/>
      <c r="E1076" s="120"/>
      <c r="F1076" s="120"/>
      <c r="G1076" s="120"/>
      <c r="H1076" s="120"/>
      <c r="I1076" s="120"/>
      <c r="J1076" s="120"/>
      <c r="K1076" s="121" t="s">
        <v>65</v>
      </c>
      <c r="L1076" s="122">
        <f>SUM(L1074:L1075)</f>
        <v>16.55</v>
      </c>
      <c r="M1076" s="122">
        <f>SUM(M1074:M1075)</f>
        <v>0</v>
      </c>
      <c r="N1076" s="122">
        <f>SUM(N1074:N1075)</f>
        <v>0</v>
      </c>
      <c r="O1076" s="122">
        <f>TRUNC(SUM(L1076:N1076),2)</f>
        <v>16.55</v>
      </c>
    </row>
    <row r="1077" spans="1:15" ht="75" x14ac:dyDescent="0.25">
      <c r="A1077" s="90" t="s">
        <v>66</v>
      </c>
      <c r="B1077" s="91" t="s">
        <v>1</v>
      </c>
      <c r="C1077" s="91" t="s">
        <v>32</v>
      </c>
      <c r="D1077" s="91" t="s">
        <v>2</v>
      </c>
      <c r="E1077" s="91" t="s">
        <v>62</v>
      </c>
      <c r="F1077" s="91" t="s">
        <v>63</v>
      </c>
      <c r="G1077" s="91" t="s">
        <v>67</v>
      </c>
      <c r="H1077" s="91" t="s">
        <v>68</v>
      </c>
      <c r="I1077" s="91"/>
      <c r="J1077" s="91"/>
      <c r="K1077" s="91" t="s">
        <v>48</v>
      </c>
      <c r="L1077" s="91" t="s">
        <v>13</v>
      </c>
      <c r="M1077" s="91" t="s">
        <v>39</v>
      </c>
      <c r="N1077" s="91" t="s">
        <v>11</v>
      </c>
      <c r="O1077" s="91" t="s">
        <v>6</v>
      </c>
    </row>
    <row r="1078" spans="1:15" x14ac:dyDescent="0.25">
      <c r="B1078" s="92"/>
      <c r="C1078" s="113"/>
      <c r="E1078" s="92"/>
      <c r="F1078" s="92"/>
      <c r="G1078" s="92"/>
      <c r="H1078" s="92"/>
      <c r="I1078" s="116"/>
      <c r="J1078" s="116"/>
      <c r="K1078" s="116"/>
      <c r="L1078" s="69" t="str">
        <f>IF(D1078="","",TRUNC(F1078*K1078,2))</f>
        <v/>
      </c>
      <c r="M1078" s="69" t="str">
        <f>IF(D1078="","",TRUNC(G1078*K1078,2))</f>
        <v/>
      </c>
      <c r="N1078" s="69" t="str">
        <f>IF(D1078="","",TRUNC(H1078*K1078,2))</f>
        <v/>
      </c>
      <c r="O1078" s="69" t="str">
        <f>IF(D1078="","",L1078+M1078+N1078)</f>
        <v/>
      </c>
    </row>
    <row r="1079" spans="1:15" x14ac:dyDescent="0.25">
      <c r="A1079" s="77"/>
      <c r="B1079" s="92"/>
      <c r="C1079" s="92"/>
      <c r="D1079" s="92"/>
      <c r="E1079" s="92"/>
      <c r="F1079" s="107"/>
      <c r="G1079" s="107"/>
      <c r="H1079" s="116"/>
      <c r="I1079" s="116"/>
      <c r="J1079" s="116"/>
      <c r="K1079" s="116"/>
      <c r="L1079" s="116"/>
      <c r="M1079" s="116"/>
      <c r="N1079" s="116"/>
      <c r="O1079" s="69"/>
    </row>
    <row r="1080" spans="1:15" x14ac:dyDescent="0.25">
      <c r="A1080" s="119"/>
      <c r="B1080" s="120"/>
      <c r="C1080" s="120"/>
      <c r="D1080" s="120"/>
      <c r="E1080" s="120"/>
      <c r="F1080" s="120"/>
      <c r="G1080" s="120"/>
      <c r="H1080" s="120"/>
      <c r="I1080" s="120"/>
      <c r="J1080" s="120"/>
      <c r="K1080" s="121" t="s">
        <v>70</v>
      </c>
      <c r="L1080" s="122">
        <f>SUM(L1078:L1079)</f>
        <v>0</v>
      </c>
      <c r="M1080" s="122">
        <f>SUM(M1078:M1079)</f>
        <v>0</v>
      </c>
      <c r="N1080" s="122">
        <f>SUM(N1078:N1079)</f>
        <v>0</v>
      </c>
      <c r="O1080" s="122">
        <f>TRUNC(SUM(L1080:N1080),2)</f>
        <v>0</v>
      </c>
    </row>
    <row r="1081" spans="1:15" ht="30" x14ac:dyDescent="0.25">
      <c r="A1081" s="90" t="s">
        <v>71</v>
      </c>
      <c r="B1081" s="91" t="s">
        <v>1</v>
      </c>
      <c r="C1081" s="91" t="s">
        <v>32</v>
      </c>
      <c r="D1081" s="91" t="s">
        <v>2</v>
      </c>
      <c r="E1081" s="91" t="s">
        <v>62</v>
      </c>
      <c r="F1081" s="91" t="s">
        <v>72</v>
      </c>
      <c r="G1081" s="91" t="s">
        <v>73</v>
      </c>
      <c r="H1081" s="91"/>
      <c r="I1081" s="91" t="s">
        <v>74</v>
      </c>
      <c r="J1081" s="91"/>
      <c r="K1081" s="91"/>
      <c r="L1081" s="91" t="s">
        <v>75</v>
      </c>
      <c r="M1081" s="91" t="s">
        <v>56</v>
      </c>
      <c r="N1081" s="91" t="s">
        <v>48</v>
      </c>
      <c r="O1081" s="91" t="s">
        <v>6</v>
      </c>
    </row>
    <row r="1082" spans="1:15" x14ac:dyDescent="0.25">
      <c r="A1082" s="90"/>
      <c r="B1082" s="91"/>
      <c r="C1082" s="91"/>
      <c r="D1082" s="91"/>
      <c r="E1082" s="91"/>
      <c r="F1082" s="91"/>
      <c r="G1082" s="91" t="s">
        <v>76</v>
      </c>
      <c r="H1082" s="91" t="s">
        <v>77</v>
      </c>
      <c r="I1082" s="91" t="s">
        <v>76</v>
      </c>
      <c r="J1082" s="91"/>
      <c r="K1082" s="91" t="s">
        <v>77</v>
      </c>
      <c r="L1082" s="91" t="s">
        <v>76</v>
      </c>
      <c r="M1082" s="91"/>
      <c r="N1082" s="91"/>
      <c r="O1082" s="91"/>
    </row>
    <row r="1083" spans="1:15" x14ac:dyDescent="0.25">
      <c r="A1083" s="478"/>
      <c r="B1083" s="476"/>
      <c r="C1083" s="476"/>
      <c r="D1083" s="476"/>
      <c r="E1083" s="476"/>
      <c r="F1083" s="92"/>
      <c r="G1083" s="107"/>
      <c r="H1083" s="69"/>
      <c r="I1083" s="107"/>
      <c r="J1083" s="107"/>
      <c r="K1083" s="69"/>
      <c r="L1083" s="107"/>
      <c r="M1083" s="69"/>
      <c r="N1083" s="472"/>
      <c r="O1083" s="474"/>
    </row>
    <row r="1084" spans="1:15" x14ac:dyDescent="0.25">
      <c r="A1084" s="479"/>
      <c r="B1084" s="477"/>
      <c r="C1084" s="477"/>
      <c r="D1084" s="477"/>
      <c r="E1084" s="477"/>
      <c r="F1084" s="92"/>
      <c r="G1084" s="107"/>
      <c r="H1084" s="69"/>
      <c r="I1084" s="107"/>
      <c r="J1084" s="107"/>
      <c r="K1084" s="69"/>
      <c r="L1084" s="107"/>
      <c r="M1084" s="69"/>
      <c r="N1084" s="473"/>
      <c r="O1084" s="475"/>
    </row>
    <row r="1085" spans="1:15" x14ac:dyDescent="0.25">
      <c r="A1085" s="151"/>
      <c r="B1085" s="152"/>
      <c r="C1085" s="152"/>
      <c r="D1085" s="152"/>
      <c r="E1085" s="152"/>
      <c r="F1085" s="92"/>
      <c r="G1085" s="107"/>
      <c r="H1085" s="69"/>
      <c r="I1085" s="107"/>
      <c r="J1085" s="107"/>
      <c r="K1085" s="69"/>
      <c r="L1085" s="107"/>
      <c r="M1085" s="69"/>
      <c r="N1085" s="149"/>
      <c r="O1085" s="150"/>
    </row>
    <row r="1086" spans="1:15" x14ac:dyDescent="0.25">
      <c r="A1086" s="77"/>
      <c r="B1086" s="92"/>
      <c r="C1086" s="92"/>
      <c r="D1086" s="92"/>
      <c r="E1086" s="92"/>
      <c r="F1086" s="107"/>
      <c r="G1086" s="107"/>
      <c r="H1086" s="69"/>
      <c r="I1086" s="116"/>
      <c r="J1086" s="116"/>
      <c r="K1086" s="69"/>
      <c r="L1086" s="116"/>
      <c r="M1086" s="116"/>
      <c r="N1086" s="69"/>
      <c r="O1086" s="69"/>
    </row>
    <row r="1087" spans="1:15" x14ac:dyDescent="0.25">
      <c r="A1087" s="119"/>
      <c r="B1087" s="120"/>
      <c r="C1087" s="120"/>
      <c r="D1087" s="120"/>
      <c r="E1087" s="120"/>
      <c r="F1087" s="120"/>
      <c r="G1087" s="120"/>
      <c r="H1087" s="120"/>
      <c r="I1087" s="120"/>
      <c r="J1087" s="120"/>
      <c r="K1087" s="121" t="s">
        <v>80</v>
      </c>
      <c r="L1087" s="122"/>
      <c r="M1087" s="122"/>
      <c r="N1087" s="122">
        <f>O1087</f>
        <v>0</v>
      </c>
      <c r="O1087" s="122">
        <f>SUM(O1083:O1086)</f>
        <v>0</v>
      </c>
    </row>
    <row r="1088" spans="1:15" ht="45" x14ac:dyDescent="0.25">
      <c r="A1088" s="139" t="str">
        <f>E1089</f>
        <v>CURVA CURTA 90 GRAUS, PVC, SERIE NORMAL, ESGOTO PREDIAL, DN 100 MM, JUNTA ELÁSTICA, FORNECIDO E INSTALADO EM RAMAL DE DESCARGA OU RAMAL DE ESGOTO SANITÁRIO. AF_08/2022</v>
      </c>
      <c r="B1088" s="140"/>
      <c r="C1088" s="140"/>
      <c r="D1088" s="140"/>
      <c r="E1088" s="140"/>
      <c r="F1088" s="140"/>
      <c r="G1088" s="140"/>
      <c r="H1088" s="140"/>
      <c r="I1088" s="140"/>
      <c r="J1088" s="148"/>
      <c r="K1088" s="153"/>
      <c r="L1088" s="27" t="s">
        <v>26</v>
      </c>
      <c r="M1088" s="27" t="s">
        <v>27</v>
      </c>
      <c r="N1088" s="27" t="s">
        <v>28</v>
      </c>
      <c r="O1088" s="142" t="s">
        <v>29</v>
      </c>
    </row>
    <row r="1089" spans="1:16" x14ac:dyDescent="0.25">
      <c r="A1089" s="143" t="s">
        <v>25294</v>
      </c>
      <c r="B1089" s="143" t="s">
        <v>30</v>
      </c>
      <c r="C1089" s="143" t="s">
        <v>6632</v>
      </c>
      <c r="D1089" s="143" t="s">
        <v>1356</v>
      </c>
      <c r="E1089" s="146" t="s">
        <v>11147</v>
      </c>
      <c r="F1089" s="144"/>
      <c r="G1089" s="144"/>
      <c r="H1089" s="144"/>
      <c r="I1089" s="144"/>
      <c r="J1089" s="144"/>
      <c r="K1089" s="144"/>
      <c r="L1089" s="145">
        <f>TRUNC(L1104+L1111+L1117+L1123,2)</f>
        <v>32.89</v>
      </c>
      <c r="M1089" s="145">
        <f>TRUNC(M1104+M1111+M1117+M1123,2)</f>
        <v>12.18</v>
      </c>
      <c r="N1089" s="145">
        <f>TRUNC(N1104+N1111+N1117+N1123,2)</f>
        <v>0</v>
      </c>
      <c r="O1089" s="145">
        <f>TRUNC(O1104+O1111+O1117+O1123,2)</f>
        <v>45.07</v>
      </c>
      <c r="P1089" s="87" t="s">
        <v>25295</v>
      </c>
    </row>
    <row r="1090" spans="1:16" ht="45" x14ac:dyDescent="0.25">
      <c r="A1090" s="137" t="s">
        <v>31</v>
      </c>
      <c r="B1090" s="138" t="s">
        <v>1</v>
      </c>
      <c r="C1090" s="138" t="s">
        <v>32</v>
      </c>
      <c r="D1090" s="138" t="s">
        <v>2</v>
      </c>
      <c r="E1090" s="138" t="s">
        <v>33</v>
      </c>
      <c r="F1090" s="138" t="s">
        <v>34</v>
      </c>
      <c r="G1090" s="138" t="s">
        <v>35</v>
      </c>
      <c r="H1090" s="138" t="s">
        <v>36</v>
      </c>
      <c r="I1090" s="138" t="s">
        <v>37</v>
      </c>
      <c r="J1090" s="138" t="s">
        <v>38</v>
      </c>
      <c r="K1090" s="138"/>
      <c r="L1090" s="138" t="s">
        <v>13</v>
      </c>
      <c r="M1090" s="138" t="s">
        <v>39</v>
      </c>
      <c r="N1090" s="138" t="s">
        <v>11</v>
      </c>
      <c r="O1090" s="138" t="s">
        <v>40</v>
      </c>
    </row>
    <row r="1091" spans="1:16" x14ac:dyDescent="0.25">
      <c r="A1091" s="77" t="str">
        <f>IF(D1091="","",VLOOKUP(D1091,'CUSTOS DNIT - EQUIPAMENTOS'!A:K,2,FALSE))</f>
        <v/>
      </c>
      <c r="B1091" s="113"/>
      <c r="C1091" s="113"/>
      <c r="D1091" s="113"/>
      <c r="E1091" s="116"/>
      <c r="F1091" s="117"/>
      <c r="G1091" s="116"/>
      <c r="H1091" s="69"/>
      <c r="I1091" s="69"/>
      <c r="J1091" s="69"/>
      <c r="K1091" s="69"/>
      <c r="L1091" s="118" t="str">
        <f>IF(D1091="","",TRUNC(E1091*F1091*H1091,2))</f>
        <v/>
      </c>
      <c r="M1091" s="118" t="str">
        <f>IF(D1091="","",TRUNC(E1091*F1091*I1091+E1091*G1091*J1091,2))</f>
        <v/>
      </c>
      <c r="N1091" s="118"/>
      <c r="O1091" s="69" t="str">
        <f>IF(D1091="","",L1091+M1091)</f>
        <v/>
      </c>
    </row>
    <row r="1092" spans="1:16" x14ac:dyDescent="0.25">
      <c r="A1092" s="77"/>
      <c r="B1092" s="113"/>
      <c r="C1092" s="113"/>
      <c r="D1092" s="113"/>
      <c r="E1092" s="116"/>
      <c r="F1092" s="117"/>
      <c r="G1092" s="116"/>
      <c r="H1092" s="69"/>
      <c r="I1092" s="69"/>
      <c r="J1092" s="69"/>
      <c r="K1092" s="69"/>
      <c r="L1092" s="118"/>
      <c r="M1092" s="118"/>
      <c r="N1092" s="118"/>
      <c r="O1092" s="69"/>
    </row>
    <row r="1093" spans="1:16" x14ac:dyDescent="0.25">
      <c r="A1093" s="119"/>
      <c r="B1093" s="120"/>
      <c r="C1093" s="120"/>
      <c r="D1093" s="120"/>
      <c r="E1093" s="120"/>
      <c r="F1093" s="120"/>
      <c r="G1093" s="120"/>
      <c r="H1093" s="120"/>
      <c r="I1093" s="120"/>
      <c r="J1093" s="121" t="s">
        <v>43</v>
      </c>
      <c r="K1093" s="121"/>
      <c r="L1093" s="122">
        <f>SUM(L1091:L1092)</f>
        <v>0</v>
      </c>
      <c r="M1093" s="122">
        <f>SUM(M1091:M1092)</f>
        <v>0</v>
      </c>
      <c r="N1093" s="122">
        <f>SUM(N1091:N1092)</f>
        <v>0</v>
      </c>
      <c r="O1093" s="122">
        <f>SUM(O1091:O1092)</f>
        <v>0</v>
      </c>
    </row>
    <row r="1094" spans="1:16" ht="30" x14ac:dyDescent="0.25">
      <c r="A1094" s="137" t="s">
        <v>44</v>
      </c>
      <c r="B1094" s="138" t="s">
        <v>1</v>
      </c>
      <c r="C1094" s="138" t="s">
        <v>32</v>
      </c>
      <c r="D1094" s="138" t="s">
        <v>2</v>
      </c>
      <c r="E1094" s="138" t="s">
        <v>45</v>
      </c>
      <c r="F1094" s="138" t="s">
        <v>46</v>
      </c>
      <c r="G1094" s="138" t="s">
        <v>47</v>
      </c>
      <c r="H1094" s="138" t="s">
        <v>48</v>
      </c>
      <c r="I1094" s="138"/>
      <c r="J1094" s="138"/>
      <c r="K1094" s="138"/>
      <c r="L1094" s="138" t="s">
        <v>13</v>
      </c>
      <c r="M1094" s="138" t="s">
        <v>39</v>
      </c>
      <c r="N1094" s="138" t="s">
        <v>11</v>
      </c>
      <c r="O1094" s="138" t="s">
        <v>40</v>
      </c>
    </row>
    <row r="1095" spans="1:16" x14ac:dyDescent="0.25">
      <c r="A1095" s="77" t="str">
        <f>IF(D1095="","",VLOOKUP(D1095,'CUSTOS DER - MÃO DE OBRA'!A:D,2,0))</f>
        <v>Servente</v>
      </c>
      <c r="B1095" s="113" t="s">
        <v>41</v>
      </c>
      <c r="C1095" s="113" t="s">
        <v>6652</v>
      </c>
      <c r="D1095" s="113">
        <v>200130</v>
      </c>
      <c r="E1095" s="69">
        <f>VLOOKUP(D1095,'CUSTOS DER - MÃO DE OBRA'!A:D,3,0)</f>
        <v>1.48</v>
      </c>
      <c r="F1095" s="123"/>
      <c r="G1095" s="124">
        <f>VLOOKUP(D1095,'CUSTOS DER - MÃO DE OBRA'!A:D,4,0)</f>
        <v>26.35</v>
      </c>
      <c r="H1095" s="290">
        <v>0.19259999999999999</v>
      </c>
      <c r="I1095" s="116"/>
      <c r="J1095" s="113"/>
      <c r="K1095" s="113"/>
      <c r="L1095" s="113"/>
      <c r="M1095" s="125">
        <f>IF(D1095="","",TRUNC(H1095*G1095,2))</f>
        <v>5.07</v>
      </c>
      <c r="N1095" s="113"/>
      <c r="O1095" s="69">
        <f>IF(D1095="","",L1095+M1095)</f>
        <v>5.07</v>
      </c>
    </row>
    <row r="1096" spans="1:16" x14ac:dyDescent="0.25">
      <c r="A1096" s="77" t="str">
        <f>VLOOKUP(D1096,'CUSTOS DNIT - MÃO DE OBRA'!A:G,2,0)</f>
        <v>Bombeiro hidráulico</v>
      </c>
      <c r="B1096" s="113" t="s">
        <v>24</v>
      </c>
      <c r="C1096" s="113" t="s">
        <v>6652</v>
      </c>
      <c r="D1096" s="113" t="s">
        <v>6655</v>
      </c>
      <c r="E1096" s="116">
        <v>0</v>
      </c>
      <c r="F1096" s="123">
        <f>VLOOKUP(D1096,'CUSTOS DNIT - MÃO DE OBRA'!A:G,5,0)</f>
        <v>1.8205610000000001</v>
      </c>
      <c r="G1096" s="124">
        <f>VLOOKUP(D1096,'CUSTOS DNIT - MÃO DE OBRA'!A:G,6,0)</f>
        <v>36.933199999999999</v>
      </c>
      <c r="H1096" s="290">
        <v>0.19259999999999999</v>
      </c>
      <c r="I1096" s="69"/>
      <c r="J1096" s="69"/>
      <c r="K1096" s="69"/>
      <c r="L1096" s="113"/>
      <c r="M1096" s="125">
        <f>IF(D1096="","",TRUNC(H1096*G1096,2))</f>
        <v>7.11</v>
      </c>
      <c r="N1096" s="113"/>
      <c r="O1096" s="69">
        <f>IF(D1096="","",L1096+M1096)</f>
        <v>7.11</v>
      </c>
    </row>
    <row r="1097" spans="1:16" x14ac:dyDescent="0.25">
      <c r="A1097" s="127"/>
      <c r="B1097" s="128"/>
      <c r="C1097" s="128"/>
      <c r="D1097" s="128"/>
      <c r="E1097" s="128"/>
      <c r="F1097" s="128"/>
      <c r="G1097" s="128"/>
      <c r="H1097" s="128"/>
      <c r="I1097" s="128"/>
      <c r="J1097" s="121" t="s">
        <v>50</v>
      </c>
      <c r="K1097" s="121"/>
      <c r="L1097" s="122">
        <f>SUM(L1095:L1096)</f>
        <v>0</v>
      </c>
      <c r="M1097" s="122">
        <f>SUM(M1095:M1096)</f>
        <v>12.18</v>
      </c>
      <c r="N1097" s="122">
        <f>SUM(N1095:N1096)</f>
        <v>0</v>
      </c>
      <c r="O1097" s="122">
        <f>SUM(O1095:O1096)</f>
        <v>12.18</v>
      </c>
    </row>
    <row r="1098" spans="1:16" x14ac:dyDescent="0.25">
      <c r="A1098" s="137" t="s">
        <v>51</v>
      </c>
      <c r="B1098" s="138" t="s">
        <v>1</v>
      </c>
      <c r="C1098" s="138" t="s">
        <v>32</v>
      </c>
      <c r="D1098" s="138" t="s">
        <v>2</v>
      </c>
      <c r="E1098" s="138" t="s">
        <v>52</v>
      </c>
      <c r="F1098" s="138" t="s">
        <v>53</v>
      </c>
      <c r="G1098" s="138" t="s">
        <v>54</v>
      </c>
      <c r="H1098" s="138" t="s">
        <v>55</v>
      </c>
      <c r="I1098" s="138"/>
      <c r="J1098" s="138"/>
      <c r="K1098" s="138"/>
      <c r="L1098" s="138"/>
      <c r="M1098" s="138"/>
      <c r="N1098" s="138"/>
      <c r="O1098" s="138" t="s">
        <v>56</v>
      </c>
    </row>
    <row r="1099" spans="1:16" x14ac:dyDescent="0.25">
      <c r="A1099" s="77"/>
      <c r="B1099" s="113"/>
      <c r="C1099" s="113"/>
      <c r="D1099" s="113"/>
      <c r="E1099" s="123"/>
      <c r="F1099" s="117"/>
      <c r="G1099" s="116"/>
      <c r="H1099" s="69"/>
      <c r="I1099" s="69"/>
      <c r="J1099" s="69"/>
      <c r="K1099" s="69"/>
      <c r="L1099" s="113"/>
      <c r="M1099" s="118">
        <f>TRUNC(E1099*O1097,2)</f>
        <v>0</v>
      </c>
      <c r="N1099" s="113"/>
      <c r="O1099" s="69">
        <f>L1099+M1099</f>
        <v>0</v>
      </c>
    </row>
    <row r="1100" spans="1:16" x14ac:dyDescent="0.25">
      <c r="A1100" s="77"/>
      <c r="B1100" s="113"/>
      <c r="C1100" s="113"/>
      <c r="D1100" s="113"/>
      <c r="E1100" s="116"/>
      <c r="F1100" s="117"/>
      <c r="G1100" s="116"/>
      <c r="H1100" s="69"/>
      <c r="I1100" s="69"/>
      <c r="J1100" s="69"/>
      <c r="K1100" s="69"/>
      <c r="L1100" s="113"/>
      <c r="M1100" s="113"/>
      <c r="N1100" s="113"/>
      <c r="O1100" s="69">
        <f>L1100+M1100</f>
        <v>0</v>
      </c>
    </row>
    <row r="1101" spans="1:16" x14ac:dyDescent="0.25">
      <c r="A1101" s="127"/>
      <c r="B1101" s="128"/>
      <c r="C1101" s="128"/>
      <c r="D1101" s="128"/>
      <c r="E1101" s="128"/>
      <c r="F1101" s="128"/>
      <c r="G1101" s="128"/>
      <c r="H1101" s="128"/>
      <c r="I1101" s="128"/>
      <c r="J1101" s="121" t="s">
        <v>57</v>
      </c>
      <c r="K1101" s="121"/>
      <c r="L1101" s="122">
        <f>SUM(L1099:L1100)</f>
        <v>0</v>
      </c>
      <c r="M1101" s="122">
        <f>SUM(M1099:M1100)</f>
        <v>0</v>
      </c>
      <c r="N1101" s="122">
        <f>SUM(N1099:N1100)</f>
        <v>0</v>
      </c>
      <c r="O1101" s="122">
        <f>SUM(O1099:O1100)</f>
        <v>0</v>
      </c>
    </row>
    <row r="1102" spans="1:16" ht="30" x14ac:dyDescent="0.25">
      <c r="A1102" s="127" t="s">
        <v>58</v>
      </c>
      <c r="B1102" s="129"/>
      <c r="C1102" s="129"/>
      <c r="D1102" s="129"/>
      <c r="E1102" s="129"/>
      <c r="F1102" s="129"/>
      <c r="G1102" s="129"/>
      <c r="H1102" s="129"/>
      <c r="I1102" s="129"/>
      <c r="J1102" s="129"/>
      <c r="K1102" s="129"/>
      <c r="L1102" s="122">
        <f>L1093+L1097+L1101</f>
        <v>0</v>
      </c>
      <c r="M1102" s="122">
        <f>M1093+M1097+M1101</f>
        <v>12.18</v>
      </c>
      <c r="N1102" s="122">
        <f>N1093+N1097+N1101</f>
        <v>0</v>
      </c>
      <c r="O1102" s="122">
        <f>O1093+O1097+O1101</f>
        <v>12.18</v>
      </c>
    </row>
    <row r="1103" spans="1:16" x14ac:dyDescent="0.25">
      <c r="A1103" s="127" t="s">
        <v>59</v>
      </c>
      <c r="B1103" s="129"/>
      <c r="C1103" s="129"/>
      <c r="D1103" s="129"/>
      <c r="E1103" s="129"/>
      <c r="F1103" s="129"/>
      <c r="G1103" s="129"/>
      <c r="H1103" s="129"/>
      <c r="I1103" s="129"/>
      <c r="J1103" s="129"/>
      <c r="K1103" s="129"/>
      <c r="L1103" s="129"/>
      <c r="M1103" s="129"/>
      <c r="N1103" s="129"/>
      <c r="O1103" s="130">
        <v>1</v>
      </c>
    </row>
    <row r="1104" spans="1:16" ht="30" x14ac:dyDescent="0.25">
      <c r="A1104" s="127" t="s">
        <v>60</v>
      </c>
      <c r="B1104" s="120"/>
      <c r="C1104" s="120"/>
      <c r="D1104" s="120"/>
      <c r="E1104" s="120"/>
      <c r="F1104" s="120"/>
      <c r="G1104" s="120"/>
      <c r="H1104" s="120"/>
      <c r="I1104" s="120"/>
      <c r="J1104" s="120"/>
      <c r="K1104" s="120"/>
      <c r="L1104" s="122">
        <f>L1102/O1103</f>
        <v>0</v>
      </c>
      <c r="M1104" s="122">
        <f>M1102/O1103</f>
        <v>12.18</v>
      </c>
      <c r="N1104" s="122">
        <f>N1102/O1103</f>
        <v>0</v>
      </c>
      <c r="O1104" s="122">
        <f>TRUNC(SUM(L1104:N1104),2)</f>
        <v>12.18</v>
      </c>
    </row>
    <row r="1105" spans="1:15" ht="45" x14ac:dyDescent="0.25">
      <c r="A1105" s="137" t="s">
        <v>61</v>
      </c>
      <c r="B1105" s="138" t="s">
        <v>1</v>
      </c>
      <c r="C1105" s="138" t="s">
        <v>32</v>
      </c>
      <c r="D1105" s="138" t="s">
        <v>2</v>
      </c>
      <c r="E1105" s="138" t="s">
        <v>62</v>
      </c>
      <c r="F1105" s="138" t="s">
        <v>63</v>
      </c>
      <c r="G1105" s="138"/>
      <c r="H1105" s="138"/>
      <c r="I1105" s="138"/>
      <c r="J1105" s="138" t="s">
        <v>48</v>
      </c>
      <c r="K1105" s="138"/>
      <c r="L1105" s="138" t="s">
        <v>13</v>
      </c>
      <c r="M1105" s="138" t="s">
        <v>39</v>
      </c>
      <c r="N1105" s="138" t="s">
        <v>11</v>
      </c>
      <c r="O1105" s="138" t="s">
        <v>6</v>
      </c>
    </row>
    <row r="1106" spans="1:15" ht="45" x14ac:dyDescent="0.25">
      <c r="A1106" s="77" t="str">
        <f>VLOOKUP(D1106,'CUSTOS SINAPI - MATERIAIS'!A:D,2,0)</f>
        <v xml:space="preserve">ANEL BORRACHA PARA TUBO ESGOTO PREDIAL, DN 100 MM (NBR 5688)                                                                                                                                                                                                                                                                                                                                                                                                                                              </v>
      </c>
      <c r="B1106" s="113" t="s">
        <v>1356</v>
      </c>
      <c r="C1106" s="113" t="s">
        <v>64</v>
      </c>
      <c r="D1106" s="113">
        <v>301</v>
      </c>
      <c r="E1106" s="131" t="str">
        <f>VLOOKUP(D1106,'CUSTOS SINAPI - MATERIAIS'!A:D,3,0)</f>
        <v xml:space="preserve">UN    </v>
      </c>
      <c r="F1106" s="107" t="str">
        <f>VLOOKUP(D1106,'CUSTOS SINAPI - MATERIAIS'!A:D,4,0)</f>
        <v>2,50</v>
      </c>
      <c r="G1106" s="107"/>
      <c r="H1106" s="93"/>
      <c r="I1106" s="93"/>
      <c r="J1106" s="292">
        <v>2</v>
      </c>
      <c r="K1106" s="116"/>
      <c r="L1106" s="69">
        <f>IF(D1106="","",TRUNC(F1106*J1106,2))</f>
        <v>5</v>
      </c>
      <c r="M1106" s="116"/>
      <c r="N1106" s="116"/>
      <c r="O1106" s="69">
        <f>IF(D1106="","",TRUNC(L1106+M1106+N1106,2))</f>
        <v>5</v>
      </c>
    </row>
    <row r="1107" spans="1:15" ht="30" x14ac:dyDescent="0.25">
      <c r="A1107" s="77" t="str">
        <f>VLOOKUP(D1107,'CUSTOS SINAPI - MATERIAIS'!A:D,2,0)</f>
        <v xml:space="preserve">CURVA PVC CURTA 90 GRAUS, DN 100 MM, PARA ESGOTO PREDIAL                                                                                                                                                                                                                                                                                                                                                                                                                                                  </v>
      </c>
      <c r="B1107" s="113" t="s">
        <v>1356</v>
      </c>
      <c r="C1107" s="113" t="s">
        <v>64</v>
      </c>
      <c r="D1107" s="291">
        <v>1966</v>
      </c>
      <c r="E1107" s="131" t="str">
        <f>VLOOKUP(D1107,'CUSTOS SINAPI - MATERIAIS'!A:D,3,0)</f>
        <v xml:space="preserve">UN    </v>
      </c>
      <c r="F1107" s="107" t="str">
        <f>VLOOKUP(D1107,'CUSTOS SINAPI - MATERIAIS'!A:D,4,0)</f>
        <v>24,50</v>
      </c>
      <c r="G1107" s="107"/>
      <c r="H1107" s="93"/>
      <c r="I1107" s="93"/>
      <c r="J1107" s="292">
        <v>1</v>
      </c>
      <c r="K1107" s="116"/>
      <c r="L1107" s="69">
        <f>IF(D1107="","",TRUNC(F1107*J1107,2))</f>
        <v>24.5</v>
      </c>
      <c r="M1107" s="116"/>
      <c r="N1107" s="116"/>
      <c r="O1107" s="69">
        <f>IF(D1107="","",TRUNC(L1107+M1107+N1107,2))</f>
        <v>24.5</v>
      </c>
    </row>
    <row r="1108" spans="1:15" ht="75" x14ac:dyDescent="0.25">
      <c r="A1108" s="77" t="str">
        <f>VLOOKUP(D1108,'CUSTOS SINAPI - MATERIAIS'!A:D,2,0)</f>
        <v xml:space="preserve">PASTA LUBRIFICANTE PARA TUBOS E CONEXOES COM JUNTA ELASTICA, EMBALAGEM DE *400* GR (USO EM PVC, ACO, POLIETILENO E OUTROS)                                                                                                                                                                                                                                                                                                                                                                                </v>
      </c>
      <c r="B1108" s="113" t="s">
        <v>1356</v>
      </c>
      <c r="C1108" s="113" t="s">
        <v>64</v>
      </c>
      <c r="D1108" s="291">
        <v>20078</v>
      </c>
      <c r="E1108" s="131" t="str">
        <f>VLOOKUP(D1108,'CUSTOS SINAPI - MATERIAIS'!A:D,3,0)</f>
        <v xml:space="preserve">UN    </v>
      </c>
      <c r="F1108" s="107" t="str">
        <f>VLOOKUP(D1108,'CUSTOS SINAPI - MATERIAIS'!A:D,4,0)</f>
        <v>29,56</v>
      </c>
      <c r="G1108" s="107"/>
      <c r="H1108" s="93"/>
      <c r="I1108" s="93"/>
      <c r="J1108" s="292">
        <v>0.115</v>
      </c>
      <c r="K1108" s="116"/>
      <c r="L1108" s="69">
        <f>IF(D1108="","",TRUNC(F1108*J1108,2))</f>
        <v>3.39</v>
      </c>
      <c r="M1108" s="116"/>
      <c r="N1108" s="116"/>
      <c r="O1108" s="69">
        <f>IF(D1108="","",TRUNC(L1108+M1108+N1108,2))</f>
        <v>3.39</v>
      </c>
    </row>
    <row r="1109" spans="1:15" x14ac:dyDescent="0.25">
      <c r="A1109" s="77"/>
      <c r="B1109" s="113"/>
      <c r="C1109" s="113"/>
      <c r="D1109" s="291"/>
      <c r="E1109" s="131"/>
      <c r="F1109" s="107"/>
      <c r="G1109" s="107"/>
      <c r="H1109" s="93"/>
      <c r="I1109" s="93"/>
      <c r="J1109" s="292"/>
      <c r="K1109" s="116"/>
      <c r="L1109" s="69" t="str">
        <f>IF(D1109="","",TRUNC(F1109*J1109,2))</f>
        <v/>
      </c>
      <c r="M1109" s="116"/>
      <c r="N1109" s="116"/>
      <c r="O1109" s="69" t="str">
        <f>IF(D1109="","",TRUNC(L1109+M1109+N1109,2))</f>
        <v/>
      </c>
    </row>
    <row r="1110" spans="1:15" x14ac:dyDescent="0.25">
      <c r="A1110" s="77"/>
      <c r="B1110" s="113"/>
      <c r="C1110" s="113"/>
      <c r="D1110" s="113"/>
      <c r="E1110" s="131"/>
      <c r="F1110" s="107"/>
      <c r="G1110" s="107"/>
      <c r="H1110" s="93"/>
      <c r="I1110" s="93"/>
      <c r="J1110" s="116"/>
      <c r="K1110" s="116"/>
      <c r="L1110" s="69"/>
      <c r="M1110" s="116"/>
      <c r="N1110" s="116"/>
      <c r="O1110" s="69"/>
    </row>
    <row r="1111" spans="1:15" x14ac:dyDescent="0.25">
      <c r="A1111" s="119"/>
      <c r="B1111" s="120"/>
      <c r="C1111" s="120"/>
      <c r="D1111" s="120"/>
      <c r="E1111" s="120"/>
      <c r="F1111" s="120"/>
      <c r="G1111" s="120"/>
      <c r="H1111" s="120"/>
      <c r="I1111" s="120"/>
      <c r="J1111" s="121" t="s">
        <v>65</v>
      </c>
      <c r="K1111" s="121"/>
      <c r="L1111" s="122">
        <f>SUM(L1106:L1110)</f>
        <v>32.89</v>
      </c>
      <c r="M1111" s="122">
        <f>SUM(M1106:M1110)</f>
        <v>0</v>
      </c>
      <c r="N1111" s="122">
        <f>SUM(N1106:N1110)</f>
        <v>0</v>
      </c>
      <c r="O1111" s="122">
        <f>TRUNC(SUM(L1111:N1111),2)</f>
        <v>32.89</v>
      </c>
    </row>
    <row r="1112" spans="1:15" ht="75" x14ac:dyDescent="0.25">
      <c r="A1112" s="137" t="s">
        <v>66</v>
      </c>
      <c r="B1112" s="138" t="s">
        <v>1</v>
      </c>
      <c r="C1112" s="138" t="s">
        <v>32</v>
      </c>
      <c r="D1112" s="138" t="s">
        <v>2</v>
      </c>
      <c r="E1112" s="138" t="s">
        <v>62</v>
      </c>
      <c r="F1112" s="138" t="s">
        <v>63</v>
      </c>
      <c r="G1112" s="138" t="s">
        <v>67</v>
      </c>
      <c r="H1112" s="138" t="s">
        <v>68</v>
      </c>
      <c r="I1112" s="138"/>
      <c r="J1112" s="138" t="s">
        <v>48</v>
      </c>
      <c r="K1112" s="138"/>
      <c r="L1112" s="138" t="s">
        <v>13</v>
      </c>
      <c r="M1112" s="138" t="s">
        <v>39</v>
      </c>
      <c r="N1112" s="138" t="s">
        <v>11</v>
      </c>
      <c r="O1112" s="138" t="s">
        <v>6</v>
      </c>
    </row>
    <row r="1113" spans="1:15" x14ac:dyDescent="0.25">
      <c r="A1113" s="77" t="str">
        <f>IF($D1113="","",VLOOKUP($D1113,'CCU AUXILIARES'!A:O,5,0))</f>
        <v/>
      </c>
      <c r="B1113" s="92"/>
      <c r="C1113" s="113"/>
      <c r="D1113" s="92"/>
      <c r="E1113" s="92" t="str">
        <f>IF($D1113="","",VLOOKUP($D1113,'CCU AUXILIARES'!A:O,3,0))</f>
        <v/>
      </c>
      <c r="F1113" s="92" t="str">
        <f>IF($D1113="","",VLOOKUP($D1113,'CCU AUXILIARES'!A:O,12,FALSE))</f>
        <v/>
      </c>
      <c r="G1113" s="92" t="str">
        <f>IF($D1113="","",VLOOKUP($D1113,'CCU AUXILIARES'!A:O,13,FALSE))</f>
        <v/>
      </c>
      <c r="H1113" s="92" t="str">
        <f>IF($D1113="","",VLOOKUP($D1113,'CCU AUXILIARES'!A:O,14,FALSE))</f>
        <v/>
      </c>
      <c r="I1113" s="116"/>
      <c r="J1113" s="116"/>
      <c r="K1113" s="116"/>
      <c r="L1113" s="69" t="str">
        <f>IF(D1113="","",TRUNC(F1113*J1113,2))</f>
        <v/>
      </c>
      <c r="M1113" s="69" t="str">
        <f>IF(D1113="","",TRUNC(G1113*J1113,2))</f>
        <v/>
      </c>
      <c r="N1113" s="69" t="str">
        <f>IF(D1113="","",TRUNC(H1113*J1113,2))</f>
        <v/>
      </c>
      <c r="O1113" s="69" t="str">
        <f>IF(D1113="","",L1113+M1113+N1113)</f>
        <v/>
      </c>
    </row>
    <row r="1114" spans="1:15" x14ac:dyDescent="0.25">
      <c r="A1114" s="77" t="str">
        <f>IF($D1114="","",VLOOKUP($D1114,'CCU AUXILIARES'!A:O,5,0))</f>
        <v/>
      </c>
      <c r="B1114" s="92"/>
      <c r="C1114" s="113"/>
      <c r="D1114" s="92"/>
      <c r="E1114" s="92" t="str">
        <f>IF($D1114="","",VLOOKUP($D1114,'CCU AUXILIARES'!A:O,3,0))</f>
        <v/>
      </c>
      <c r="F1114" s="92" t="str">
        <f>IF($D1114="","",VLOOKUP($D1114,'CCU AUXILIARES'!A:O,12,FALSE))</f>
        <v/>
      </c>
      <c r="G1114" s="92" t="str">
        <f>IF($D1114="","",VLOOKUP($D1114,'CCU AUXILIARES'!A:O,13,FALSE))</f>
        <v/>
      </c>
      <c r="H1114" s="92" t="str">
        <f>IF($D1114="","",VLOOKUP($D1114,'CCU AUXILIARES'!A:O,14,FALSE))</f>
        <v/>
      </c>
      <c r="I1114" s="116"/>
      <c r="J1114" s="116"/>
      <c r="K1114" s="116"/>
      <c r="L1114" s="69" t="str">
        <f>IF(D1114="","",TRUNC(F1114*J1114,2))</f>
        <v/>
      </c>
      <c r="M1114" s="69" t="str">
        <f>IF(D1114="","",TRUNC(G1114*J1114,2))</f>
        <v/>
      </c>
      <c r="N1114" s="69" t="str">
        <f>IF(D1114="","",TRUNC(H1114*J1114,2))</f>
        <v/>
      </c>
      <c r="O1114" s="69" t="str">
        <f>IF(D1114="","",L1114+M1114+N1114)</f>
        <v/>
      </c>
    </row>
    <row r="1115" spans="1:15" x14ac:dyDescent="0.25">
      <c r="A1115" s="77" t="str">
        <f>IF($D1115="","",VLOOKUP($D1115,'CCU AUXILIARES'!A:O,5,0))</f>
        <v/>
      </c>
      <c r="B1115" s="92"/>
      <c r="C1115" s="113"/>
      <c r="D1115" s="92"/>
      <c r="E1115" s="92" t="str">
        <f>IF($D1115="","",VLOOKUP($D1115,'CCU AUXILIARES'!A:O,3,0))</f>
        <v/>
      </c>
      <c r="F1115" s="92" t="str">
        <f>IF($D1115="","",VLOOKUP($D1115,'CCU AUXILIARES'!A:O,12,FALSE))</f>
        <v/>
      </c>
      <c r="G1115" s="92" t="str">
        <f>IF($D1115="","",VLOOKUP($D1115,'CCU AUXILIARES'!A:O,13,FALSE))</f>
        <v/>
      </c>
      <c r="H1115" s="92" t="str">
        <f>IF($D1115="","",VLOOKUP($D1115,'CCU AUXILIARES'!A:O,14,FALSE))</f>
        <v/>
      </c>
      <c r="I1115" s="116"/>
      <c r="J1115" s="116"/>
      <c r="K1115" s="116"/>
      <c r="L1115" s="69" t="str">
        <f>IF(D1115="","",TRUNC(F1115*J1115,2))</f>
        <v/>
      </c>
      <c r="M1115" s="69" t="str">
        <f>IF(D1115="","",TRUNC(G1115*J1115,2))</f>
        <v/>
      </c>
      <c r="N1115" s="69" t="str">
        <f>IF(D1115="","",TRUNC(H1115*J1115,2))</f>
        <v/>
      </c>
      <c r="O1115" s="69" t="str">
        <f>IF(D1115="","",L1115+M1115+N1115)</f>
        <v/>
      </c>
    </row>
    <row r="1116" spans="1:15" x14ac:dyDescent="0.25">
      <c r="A1116" s="77"/>
      <c r="B1116" s="92"/>
      <c r="C1116" s="113"/>
      <c r="D1116" s="92"/>
      <c r="E1116" s="92"/>
      <c r="F1116" s="92"/>
      <c r="G1116" s="92"/>
      <c r="H1116" s="92"/>
      <c r="I1116" s="116"/>
      <c r="J1116" s="116"/>
      <c r="K1116" s="116"/>
      <c r="L1116" s="69"/>
      <c r="M1116" s="69"/>
      <c r="N1116" s="69"/>
      <c r="O1116" s="69"/>
    </row>
    <row r="1117" spans="1:15" x14ac:dyDescent="0.25">
      <c r="A1117" s="119"/>
      <c r="B1117" s="120"/>
      <c r="C1117" s="120"/>
      <c r="D1117" s="120"/>
      <c r="E1117" s="120"/>
      <c r="F1117" s="120"/>
      <c r="G1117" s="120"/>
      <c r="H1117" s="120"/>
      <c r="I1117" s="120"/>
      <c r="J1117" s="121" t="s">
        <v>70</v>
      </c>
      <c r="K1117" s="121"/>
      <c r="L1117" s="122">
        <f>SUM(L1113:L1116)</f>
        <v>0</v>
      </c>
      <c r="M1117" s="122">
        <f>SUM(M1113:M1116)</f>
        <v>0</v>
      </c>
      <c r="N1117" s="122">
        <f>SUM(N1113:N1116)</f>
        <v>0</v>
      </c>
      <c r="O1117" s="122">
        <f>TRUNC(SUM(L1117:N1117),2)</f>
        <v>0</v>
      </c>
    </row>
    <row r="1118" spans="1:15" ht="30" x14ac:dyDescent="0.25">
      <c r="A1118" s="137" t="s">
        <v>71</v>
      </c>
      <c r="B1118" s="138" t="s">
        <v>1</v>
      </c>
      <c r="C1118" s="138" t="s">
        <v>32</v>
      </c>
      <c r="D1118" s="138" t="s">
        <v>2</v>
      </c>
      <c r="E1118" s="138" t="s">
        <v>62</v>
      </c>
      <c r="F1118" s="138" t="s">
        <v>72</v>
      </c>
      <c r="G1118" s="138" t="s">
        <v>73</v>
      </c>
      <c r="H1118" s="138"/>
      <c r="I1118" s="138" t="s">
        <v>74</v>
      </c>
      <c r="J1118" s="138"/>
      <c r="K1118" s="138"/>
      <c r="L1118" s="138" t="s">
        <v>75</v>
      </c>
      <c r="M1118" s="138" t="s">
        <v>56</v>
      </c>
      <c r="N1118" s="138" t="s">
        <v>48</v>
      </c>
      <c r="O1118" s="138" t="s">
        <v>6</v>
      </c>
    </row>
    <row r="1119" spans="1:15" x14ac:dyDescent="0.25">
      <c r="A1119" s="137"/>
      <c r="B1119" s="138"/>
      <c r="C1119" s="138"/>
      <c r="D1119" s="138"/>
      <c r="E1119" s="138"/>
      <c r="F1119" s="138"/>
      <c r="G1119" s="138" t="s">
        <v>76</v>
      </c>
      <c r="H1119" s="138" t="s">
        <v>77</v>
      </c>
      <c r="I1119" s="138" t="s">
        <v>76</v>
      </c>
      <c r="J1119" s="138" t="s">
        <v>77</v>
      </c>
      <c r="K1119" s="138"/>
      <c r="L1119" s="138" t="s">
        <v>76</v>
      </c>
      <c r="M1119" s="138"/>
      <c r="N1119" s="138"/>
      <c r="O1119" s="138"/>
    </row>
    <row r="1120" spans="1:15" x14ac:dyDescent="0.25">
      <c r="A1120" s="77" t="str">
        <f>IF($D1120="","",VLOOKUP($D1120,'TRANSPORTES MATERIAIS'!$A$17:$D$1916,2,FALSE))</f>
        <v/>
      </c>
      <c r="B1120" s="92"/>
      <c r="C1120" s="113"/>
      <c r="D1120" s="92"/>
      <c r="E1120" s="92"/>
      <c r="F1120" s="92"/>
      <c r="G1120" s="107"/>
      <c r="H1120" s="69"/>
      <c r="I1120" s="107"/>
      <c r="J1120" s="69"/>
      <c r="K1120" s="69"/>
      <c r="L1120" s="107"/>
      <c r="M1120" s="69"/>
      <c r="N1120" s="472"/>
      <c r="O1120" s="474">
        <f>TRUNC((M1120+M1121)*N1120,2)</f>
        <v>0</v>
      </c>
    </row>
    <row r="1121" spans="1:16" x14ac:dyDescent="0.25">
      <c r="A1121" s="77"/>
      <c r="B1121" s="92"/>
      <c r="C1121" s="113"/>
      <c r="D1121" s="92"/>
      <c r="E1121" s="92"/>
      <c r="F1121" s="92"/>
      <c r="G1121" s="107"/>
      <c r="H1121" s="69"/>
      <c r="I1121" s="107"/>
      <c r="J1121" s="69"/>
      <c r="K1121" s="69"/>
      <c r="L1121" s="107"/>
      <c r="M1121" s="69"/>
      <c r="N1121" s="473"/>
      <c r="O1121" s="475"/>
    </row>
    <row r="1122" spans="1:16" x14ac:dyDescent="0.25">
      <c r="A1122" s="77"/>
      <c r="B1122" s="92"/>
      <c r="C1122" s="92"/>
      <c r="D1122" s="92"/>
      <c r="E1122" s="92"/>
      <c r="F1122" s="107"/>
      <c r="G1122" s="107"/>
      <c r="H1122" s="69"/>
      <c r="I1122" s="116"/>
      <c r="J1122" s="69"/>
      <c r="K1122" s="69"/>
      <c r="L1122" s="116"/>
      <c r="M1122" s="116"/>
      <c r="N1122" s="69"/>
      <c r="O1122" s="69"/>
    </row>
    <row r="1123" spans="1:16" x14ac:dyDescent="0.25">
      <c r="A1123" s="119"/>
      <c r="B1123" s="120"/>
      <c r="C1123" s="120"/>
      <c r="D1123" s="120"/>
      <c r="E1123" s="120"/>
      <c r="F1123" s="120"/>
      <c r="G1123" s="120"/>
      <c r="H1123" s="120"/>
      <c r="I1123" s="120"/>
      <c r="J1123" s="121" t="s">
        <v>80</v>
      </c>
      <c r="K1123" s="121"/>
      <c r="L1123" s="122"/>
      <c r="M1123" s="122"/>
      <c r="N1123" s="122">
        <f>O1123</f>
        <v>0</v>
      </c>
      <c r="O1123" s="122">
        <f>SUM(O1120:O1122)</f>
        <v>0</v>
      </c>
    </row>
    <row r="1124" spans="1:16" ht="45" x14ac:dyDescent="0.25">
      <c r="A1124" s="139" t="str">
        <f>E1125</f>
        <v>ARGAMASSA TRAÇO 1:1:6 (EM VOLUME DE CIMENTO, CAL E AREIA MÉDIA ÚMIDA) PARA EMBOÇO/MASSA ÚNICA/ASSENTAMENTO DE ALVENARIA DE VEDAÇÃO, PREPARO MANUAL. AF_08/2019</v>
      </c>
      <c r="B1124" s="140"/>
      <c r="C1124" s="140"/>
      <c r="D1124" s="140"/>
      <c r="E1124" s="140"/>
      <c r="F1124" s="140"/>
      <c r="G1124" s="140"/>
      <c r="H1124" s="140"/>
      <c r="I1124" s="140"/>
      <c r="J1124" s="148"/>
      <c r="K1124" s="153"/>
      <c r="L1124" s="27" t="s">
        <v>26</v>
      </c>
      <c r="M1124" s="27" t="s">
        <v>27</v>
      </c>
      <c r="N1124" s="27" t="s">
        <v>28</v>
      </c>
      <c r="O1124" s="142" t="s">
        <v>29</v>
      </c>
    </row>
    <row r="1125" spans="1:16" x14ac:dyDescent="0.25">
      <c r="A1125" s="143" t="s">
        <v>25332</v>
      </c>
      <c r="B1125" s="143" t="s">
        <v>30</v>
      </c>
      <c r="C1125" s="143" t="s">
        <v>6632</v>
      </c>
      <c r="D1125" s="143" t="s">
        <v>1356</v>
      </c>
      <c r="E1125" s="146" t="s">
        <v>13709</v>
      </c>
      <c r="F1125" s="144"/>
      <c r="G1125" s="144"/>
      <c r="H1125" s="144"/>
      <c r="I1125" s="144"/>
      <c r="J1125" s="144"/>
      <c r="K1125" s="144"/>
      <c r="L1125" s="145">
        <f>TRUNC(L1140+L1147+L1153+L1159,2)</f>
        <v>411.27</v>
      </c>
      <c r="M1125" s="145">
        <f>TRUNC(M1140+M1147+M1153+M1159,2)</f>
        <v>295.91000000000003</v>
      </c>
      <c r="N1125" s="145">
        <f>TRUNC(N1140+N1147+N1153+N1159,2)</f>
        <v>0</v>
      </c>
      <c r="O1125" s="145">
        <f>TRUNC(O1140+O1147+O1153+O1159,2)</f>
        <v>707.18</v>
      </c>
      <c r="P1125" s="87" t="s">
        <v>25331</v>
      </c>
    </row>
    <row r="1126" spans="1:16" ht="45" x14ac:dyDescent="0.25">
      <c r="A1126" s="137" t="s">
        <v>31</v>
      </c>
      <c r="B1126" s="138" t="s">
        <v>1</v>
      </c>
      <c r="C1126" s="138" t="s">
        <v>32</v>
      </c>
      <c r="D1126" s="138" t="s">
        <v>2</v>
      </c>
      <c r="E1126" s="138" t="s">
        <v>33</v>
      </c>
      <c r="F1126" s="138" t="s">
        <v>34</v>
      </c>
      <c r="G1126" s="138" t="s">
        <v>35</v>
      </c>
      <c r="H1126" s="138" t="s">
        <v>36</v>
      </c>
      <c r="I1126" s="138" t="s">
        <v>37</v>
      </c>
      <c r="J1126" s="138" t="s">
        <v>38</v>
      </c>
      <c r="K1126" s="138"/>
      <c r="L1126" s="138" t="s">
        <v>13</v>
      </c>
      <c r="M1126" s="138" t="s">
        <v>39</v>
      </c>
      <c r="N1126" s="138" t="s">
        <v>11</v>
      </c>
      <c r="O1126" s="138" t="s">
        <v>40</v>
      </c>
    </row>
    <row r="1127" spans="1:16" x14ac:dyDescent="0.25">
      <c r="A1127" s="77" t="str">
        <f>IF(D1127="","",VLOOKUP(D1127,'CUSTOS DNIT - EQUIPAMENTOS'!A:K,2,FALSE))</f>
        <v/>
      </c>
      <c r="B1127" s="113"/>
      <c r="C1127" s="113"/>
      <c r="D1127" s="113"/>
      <c r="E1127" s="116"/>
      <c r="F1127" s="117"/>
      <c r="G1127" s="116"/>
      <c r="H1127" s="69"/>
      <c r="I1127" s="69"/>
      <c r="J1127" s="69"/>
      <c r="K1127" s="69"/>
      <c r="L1127" s="118" t="str">
        <f>IF(D1127="","",TRUNC(E1127*F1127*H1127,2))</f>
        <v/>
      </c>
      <c r="M1127" s="118" t="str">
        <f>IF(D1127="","",TRUNC(E1127*F1127*I1127+E1127*G1127*J1127,2))</f>
        <v/>
      </c>
      <c r="N1127" s="118"/>
      <c r="O1127" s="69" t="str">
        <f>IF(D1127="","",L1127+M1127)</f>
        <v/>
      </c>
    </row>
    <row r="1128" spans="1:16" x14ac:dyDescent="0.25">
      <c r="A1128" s="77"/>
      <c r="B1128" s="113"/>
      <c r="C1128" s="113"/>
      <c r="D1128" s="113"/>
      <c r="E1128" s="116"/>
      <c r="F1128" s="117"/>
      <c r="G1128" s="116"/>
      <c r="H1128" s="69"/>
      <c r="I1128" s="69"/>
      <c r="J1128" s="69"/>
      <c r="K1128" s="69"/>
      <c r="L1128" s="118"/>
      <c r="M1128" s="118"/>
      <c r="N1128" s="118"/>
      <c r="O1128" s="69"/>
    </row>
    <row r="1129" spans="1:16" x14ac:dyDescent="0.25">
      <c r="A1129" s="119"/>
      <c r="B1129" s="120"/>
      <c r="C1129" s="120"/>
      <c r="D1129" s="120"/>
      <c r="E1129" s="120"/>
      <c r="F1129" s="120"/>
      <c r="G1129" s="120"/>
      <c r="H1129" s="120"/>
      <c r="I1129" s="120"/>
      <c r="J1129" s="121" t="s">
        <v>43</v>
      </c>
      <c r="K1129" s="121"/>
      <c r="L1129" s="122">
        <f>SUM(L1127:L1128)</f>
        <v>0</v>
      </c>
      <c r="M1129" s="122">
        <f>SUM(M1127:M1128)</f>
        <v>0</v>
      </c>
      <c r="N1129" s="122">
        <f>SUM(N1127:N1128)</f>
        <v>0</v>
      </c>
      <c r="O1129" s="122">
        <f>SUM(O1127:O1128)</f>
        <v>0</v>
      </c>
    </row>
    <row r="1130" spans="1:16" ht="30" x14ac:dyDescent="0.25">
      <c r="A1130" s="137" t="s">
        <v>44</v>
      </c>
      <c r="B1130" s="138" t="s">
        <v>1</v>
      </c>
      <c r="C1130" s="138" t="s">
        <v>32</v>
      </c>
      <c r="D1130" s="138" t="s">
        <v>2</v>
      </c>
      <c r="E1130" s="138" t="s">
        <v>45</v>
      </c>
      <c r="F1130" s="138" t="s">
        <v>46</v>
      </c>
      <c r="G1130" s="138" t="s">
        <v>47</v>
      </c>
      <c r="H1130" s="138" t="s">
        <v>48</v>
      </c>
      <c r="I1130" s="138"/>
      <c r="J1130" s="138"/>
      <c r="K1130" s="138"/>
      <c r="L1130" s="138" t="s">
        <v>13</v>
      </c>
      <c r="M1130" s="138" t="s">
        <v>39</v>
      </c>
      <c r="N1130" s="138" t="s">
        <v>11</v>
      </c>
      <c r="O1130" s="138" t="s">
        <v>40</v>
      </c>
    </row>
    <row r="1131" spans="1:16" x14ac:dyDescent="0.25">
      <c r="A1131" s="77" t="str">
        <f>IF(D1131="","",VLOOKUP(D1131,'CUSTOS DER - MÃO DE OBRA'!A:D,2,0))</f>
        <v>Servente</v>
      </c>
      <c r="B1131" s="113" t="s">
        <v>41</v>
      </c>
      <c r="C1131" s="113" t="s">
        <v>6652</v>
      </c>
      <c r="D1131" s="113">
        <v>200130</v>
      </c>
      <c r="E1131" s="69">
        <f>VLOOKUP(D1131,'CUSTOS DER - MÃO DE OBRA'!A:D,3,0)</f>
        <v>1.48</v>
      </c>
      <c r="F1131" s="123"/>
      <c r="G1131" s="124">
        <f>VLOOKUP(D1131,'CUSTOS DER - MÃO DE OBRA'!A:D,4,0)</f>
        <v>26.35</v>
      </c>
      <c r="H1131" s="290">
        <v>11.23</v>
      </c>
      <c r="I1131" s="116"/>
      <c r="J1131" s="113"/>
      <c r="K1131" s="113"/>
      <c r="L1131" s="113"/>
      <c r="M1131" s="125">
        <f>IF(D1131="","",TRUNC(H1131*G1131,2))</f>
        <v>295.91000000000003</v>
      </c>
      <c r="N1131" s="113"/>
      <c r="O1131" s="69">
        <f>IF(D1131="","",L1131+M1131)</f>
        <v>295.91000000000003</v>
      </c>
    </row>
    <row r="1132" spans="1:16" x14ac:dyDescent="0.25">
      <c r="A1132" s="77"/>
      <c r="B1132" s="113"/>
      <c r="C1132" s="113"/>
      <c r="D1132" s="113"/>
      <c r="E1132" s="116"/>
      <c r="F1132" s="123"/>
      <c r="G1132" s="124"/>
      <c r="H1132" s="290"/>
      <c r="I1132" s="69"/>
      <c r="J1132" s="69"/>
      <c r="K1132" s="69"/>
      <c r="L1132" s="113"/>
      <c r="M1132" s="125" t="str">
        <f>IF(D1132="","",TRUNC(H1132*G1132,2))</f>
        <v/>
      </c>
      <c r="N1132" s="113"/>
      <c r="O1132" s="69" t="str">
        <f>IF(D1132="","",L1132+M1132)</f>
        <v/>
      </c>
    </row>
    <row r="1133" spans="1:16" x14ac:dyDescent="0.25">
      <c r="A1133" s="127"/>
      <c r="B1133" s="128"/>
      <c r="C1133" s="128"/>
      <c r="D1133" s="128"/>
      <c r="E1133" s="128"/>
      <c r="F1133" s="128"/>
      <c r="G1133" s="128"/>
      <c r="H1133" s="128"/>
      <c r="I1133" s="128"/>
      <c r="J1133" s="121" t="s">
        <v>50</v>
      </c>
      <c r="K1133" s="121"/>
      <c r="L1133" s="122">
        <f>SUM(L1131:L1132)</f>
        <v>0</v>
      </c>
      <c r="M1133" s="122">
        <f>SUM(M1131:M1132)</f>
        <v>295.91000000000003</v>
      </c>
      <c r="N1133" s="122">
        <f>SUM(N1131:N1132)</f>
        <v>0</v>
      </c>
      <c r="O1133" s="122">
        <f>SUM(O1131:O1132)</f>
        <v>295.91000000000003</v>
      </c>
    </row>
    <row r="1134" spans="1:16" x14ac:dyDescent="0.25">
      <c r="A1134" s="137" t="s">
        <v>51</v>
      </c>
      <c r="B1134" s="138" t="s">
        <v>1</v>
      </c>
      <c r="C1134" s="138" t="s">
        <v>32</v>
      </c>
      <c r="D1134" s="138" t="s">
        <v>2</v>
      </c>
      <c r="E1134" s="138" t="s">
        <v>52</v>
      </c>
      <c r="F1134" s="138" t="s">
        <v>53</v>
      </c>
      <c r="G1134" s="138" t="s">
        <v>54</v>
      </c>
      <c r="H1134" s="138" t="s">
        <v>55</v>
      </c>
      <c r="I1134" s="138"/>
      <c r="J1134" s="138"/>
      <c r="K1134" s="138"/>
      <c r="L1134" s="138"/>
      <c r="M1134" s="138"/>
      <c r="N1134" s="138"/>
      <c r="O1134" s="138" t="s">
        <v>56</v>
      </c>
    </row>
    <row r="1135" spans="1:16" x14ac:dyDescent="0.25">
      <c r="A1135" s="77"/>
      <c r="B1135" s="113"/>
      <c r="C1135" s="113"/>
      <c r="D1135" s="113"/>
      <c r="E1135" s="123"/>
      <c r="F1135" s="117"/>
      <c r="G1135" s="116"/>
      <c r="H1135" s="69"/>
      <c r="I1135" s="69"/>
      <c r="J1135" s="69"/>
      <c r="K1135" s="69"/>
      <c r="L1135" s="113"/>
      <c r="M1135" s="118">
        <f>TRUNC(E1135*O1133,2)</f>
        <v>0</v>
      </c>
      <c r="N1135" s="113"/>
      <c r="O1135" s="69">
        <f>L1135+M1135</f>
        <v>0</v>
      </c>
    </row>
    <row r="1136" spans="1:16" x14ac:dyDescent="0.25">
      <c r="A1136" s="77"/>
      <c r="B1136" s="113"/>
      <c r="C1136" s="113"/>
      <c r="D1136" s="113"/>
      <c r="E1136" s="116"/>
      <c r="F1136" s="117"/>
      <c r="G1136" s="116"/>
      <c r="H1136" s="69"/>
      <c r="I1136" s="69"/>
      <c r="J1136" s="69"/>
      <c r="K1136" s="69"/>
      <c r="L1136" s="113"/>
      <c r="M1136" s="113"/>
      <c r="N1136" s="113"/>
      <c r="O1136" s="69">
        <f>L1136+M1136</f>
        <v>0</v>
      </c>
    </row>
    <row r="1137" spans="1:15" x14ac:dyDescent="0.25">
      <c r="A1137" s="127"/>
      <c r="B1137" s="128"/>
      <c r="C1137" s="128"/>
      <c r="D1137" s="128"/>
      <c r="E1137" s="128"/>
      <c r="F1137" s="128"/>
      <c r="G1137" s="128"/>
      <c r="H1137" s="128"/>
      <c r="I1137" s="128"/>
      <c r="J1137" s="121" t="s">
        <v>57</v>
      </c>
      <c r="K1137" s="121"/>
      <c r="L1137" s="122">
        <f>SUM(L1135:L1136)</f>
        <v>0</v>
      </c>
      <c r="M1137" s="122">
        <f>SUM(M1135:M1136)</f>
        <v>0</v>
      </c>
      <c r="N1137" s="122">
        <f>SUM(N1135:N1136)</f>
        <v>0</v>
      </c>
      <c r="O1137" s="122">
        <f>SUM(O1135:O1136)</f>
        <v>0</v>
      </c>
    </row>
    <row r="1138" spans="1:15" ht="30" x14ac:dyDescent="0.25">
      <c r="A1138" s="127" t="s">
        <v>58</v>
      </c>
      <c r="B1138" s="129"/>
      <c r="C1138" s="129"/>
      <c r="D1138" s="129"/>
      <c r="E1138" s="129"/>
      <c r="F1138" s="129"/>
      <c r="G1138" s="129"/>
      <c r="H1138" s="129"/>
      <c r="I1138" s="129"/>
      <c r="J1138" s="129"/>
      <c r="K1138" s="129"/>
      <c r="L1138" s="122">
        <f>L1129+L1133+L1137</f>
        <v>0</v>
      </c>
      <c r="M1138" s="122">
        <f>M1129+M1133+M1137</f>
        <v>295.91000000000003</v>
      </c>
      <c r="N1138" s="122">
        <f>N1129+N1133+N1137</f>
        <v>0</v>
      </c>
      <c r="O1138" s="122">
        <f>O1129+O1133+O1137</f>
        <v>295.91000000000003</v>
      </c>
    </row>
    <row r="1139" spans="1:15" x14ac:dyDescent="0.25">
      <c r="A1139" s="127" t="s">
        <v>59</v>
      </c>
      <c r="B1139" s="129"/>
      <c r="C1139" s="129"/>
      <c r="D1139" s="129"/>
      <c r="E1139" s="129"/>
      <c r="F1139" s="129"/>
      <c r="G1139" s="129"/>
      <c r="H1139" s="129"/>
      <c r="I1139" s="129"/>
      <c r="J1139" s="129"/>
      <c r="K1139" s="129"/>
      <c r="L1139" s="129"/>
      <c r="M1139" s="129"/>
      <c r="N1139" s="129"/>
      <c r="O1139" s="130">
        <v>1</v>
      </c>
    </row>
    <row r="1140" spans="1:15" ht="30" x14ac:dyDescent="0.25">
      <c r="A1140" s="127" t="s">
        <v>60</v>
      </c>
      <c r="B1140" s="120"/>
      <c r="C1140" s="120"/>
      <c r="D1140" s="120"/>
      <c r="E1140" s="120"/>
      <c r="F1140" s="120"/>
      <c r="G1140" s="120"/>
      <c r="H1140" s="120"/>
      <c r="I1140" s="120"/>
      <c r="J1140" s="120"/>
      <c r="K1140" s="120"/>
      <c r="L1140" s="122">
        <f>L1138/O1139</f>
        <v>0</v>
      </c>
      <c r="M1140" s="122">
        <f>M1138/O1139</f>
        <v>295.91000000000003</v>
      </c>
      <c r="N1140" s="122">
        <f>N1138/O1139</f>
        <v>0</v>
      </c>
      <c r="O1140" s="122">
        <f>TRUNC(SUM(L1140:N1140),2)</f>
        <v>295.91000000000003</v>
      </c>
    </row>
    <row r="1141" spans="1:15" ht="45" x14ac:dyDescent="0.25">
      <c r="A1141" s="137" t="s">
        <v>61</v>
      </c>
      <c r="B1141" s="138" t="s">
        <v>1</v>
      </c>
      <c r="C1141" s="138" t="s">
        <v>32</v>
      </c>
      <c r="D1141" s="138" t="s">
        <v>2</v>
      </c>
      <c r="E1141" s="138" t="s">
        <v>62</v>
      </c>
      <c r="F1141" s="138" t="s">
        <v>63</v>
      </c>
      <c r="G1141" s="138"/>
      <c r="H1141" s="138"/>
      <c r="I1141" s="138"/>
      <c r="J1141" s="138" t="s">
        <v>48</v>
      </c>
      <c r="K1141" s="138"/>
      <c r="L1141" s="138" t="s">
        <v>13</v>
      </c>
      <c r="M1141" s="138" t="s">
        <v>39</v>
      </c>
      <c r="N1141" s="138" t="s">
        <v>11</v>
      </c>
      <c r="O1141" s="138" t="s">
        <v>6</v>
      </c>
    </row>
    <row r="1142" spans="1:15" ht="45" x14ac:dyDescent="0.25">
      <c r="A1142" s="77" t="str">
        <f>VLOOKUP(D1142,'CUSTOS SINAPI - MATERIAIS'!A:D,2,0)</f>
        <v xml:space="preserve">AREIA MEDIA - POSTO JAZIDA/FORNECEDOR (RETIRADO NA JAZIDA, SEM TRANSPORTE)                                                                                                                                                                                                                                                                                                                                                                                                                                </v>
      </c>
      <c r="B1142" s="113" t="s">
        <v>1356</v>
      </c>
      <c r="C1142" s="113" t="s">
        <v>64</v>
      </c>
      <c r="D1142" s="113">
        <v>370</v>
      </c>
      <c r="E1142" s="131" t="str">
        <f>VLOOKUP(D1142,'CUSTOS SINAPI - MATERIAIS'!A:D,3,0)</f>
        <v xml:space="preserve">M3    </v>
      </c>
      <c r="F1142" s="107" t="str">
        <f>VLOOKUP(D1142,'CUSTOS SINAPI - MATERIAIS'!A:D,4,0)</f>
        <v>120,00</v>
      </c>
      <c r="G1142" s="107"/>
      <c r="H1142" s="93"/>
      <c r="I1142" s="93"/>
      <c r="J1142" s="292">
        <v>1.1599999999999999</v>
      </c>
      <c r="K1142" s="116"/>
      <c r="L1142" s="69">
        <f>IF(D1142="","",TRUNC(F1142*J1142,2))</f>
        <v>139.19999999999999</v>
      </c>
      <c r="M1142" s="116"/>
      <c r="N1142" s="116"/>
      <c r="O1142" s="69">
        <f>IF(D1142="","",TRUNC(L1142+M1142+N1142,2))</f>
        <v>139.19999999999999</v>
      </c>
    </row>
    <row r="1143" spans="1:15" ht="30" x14ac:dyDescent="0.25">
      <c r="A1143" s="77" t="str">
        <f>VLOOKUP(D1143,'CUSTOS SINAPI - MATERIAIS'!A:D,2,0)</f>
        <v xml:space="preserve">CAL HIDRATADA CH-I PARA ARGAMASSAS                                                                                                                                                                                                                                                                                                                                                                                                                                                                        </v>
      </c>
      <c r="B1143" s="113" t="s">
        <v>1356</v>
      </c>
      <c r="C1143" s="113" t="s">
        <v>64</v>
      </c>
      <c r="D1143" s="291">
        <v>1106</v>
      </c>
      <c r="E1143" s="131" t="str">
        <f>VLOOKUP(D1143,'CUSTOS SINAPI - MATERIAIS'!A:D,3,0)</f>
        <v xml:space="preserve">KG    </v>
      </c>
      <c r="F1143" s="107" t="str">
        <f>VLOOKUP(D1143,'CUSTOS SINAPI - MATERIAIS'!A:D,4,0)</f>
        <v>0,83</v>
      </c>
      <c r="G1143" s="107"/>
      <c r="H1143" s="93"/>
      <c r="I1143" s="93"/>
      <c r="J1143" s="292">
        <v>116.4</v>
      </c>
      <c r="K1143" s="116"/>
      <c r="L1143" s="69">
        <f>IF(D1143="","",TRUNC(F1143*J1143,2))</f>
        <v>96.61</v>
      </c>
      <c r="M1143" s="116"/>
      <c r="N1143" s="116"/>
      <c r="O1143" s="69">
        <f>IF(D1143="","",TRUNC(L1143+M1143+N1143,2))</f>
        <v>96.61</v>
      </c>
    </row>
    <row r="1144" spans="1:15" ht="30" x14ac:dyDescent="0.25">
      <c r="A1144" s="77" t="str">
        <f>VLOOKUP(D1144,'CUSTOS SINAPI - MATERIAIS'!A:D,2,0)</f>
        <v xml:space="preserve">CIMENTO PORTLAND COMPOSTO CP II-32                                                                                                                                                                                                                                                                                                                                                                                                                                                                        </v>
      </c>
      <c r="B1144" s="113" t="s">
        <v>1356</v>
      </c>
      <c r="C1144" s="113" t="s">
        <v>64</v>
      </c>
      <c r="D1144" s="291">
        <v>1379</v>
      </c>
      <c r="E1144" s="131" t="str">
        <f>VLOOKUP(D1144,'CUSTOS SINAPI - MATERIAIS'!A:D,3,0)</f>
        <v xml:space="preserve">KG    </v>
      </c>
      <c r="F1144" s="107" t="str">
        <f>VLOOKUP(D1144,'CUSTOS SINAPI - MATERIAIS'!A:D,4,0)</f>
        <v>0,67</v>
      </c>
      <c r="G1144" s="107"/>
      <c r="H1144" s="93"/>
      <c r="I1144" s="93"/>
      <c r="J1144" s="292">
        <v>261.89</v>
      </c>
      <c r="K1144" s="116"/>
      <c r="L1144" s="69">
        <f>IF(D1144="","",TRUNC(F1144*J1144,2))</f>
        <v>175.46</v>
      </c>
      <c r="M1144" s="116"/>
      <c r="N1144" s="116"/>
      <c r="O1144" s="69">
        <f>IF(D1144="","",TRUNC(L1144+M1144+N1144,2))</f>
        <v>175.46</v>
      </c>
    </row>
    <row r="1145" spans="1:15" x14ac:dyDescent="0.25">
      <c r="A1145" s="77"/>
      <c r="B1145" s="113"/>
      <c r="C1145" s="113"/>
      <c r="D1145" s="291"/>
      <c r="E1145" s="131"/>
      <c r="F1145" s="107"/>
      <c r="G1145" s="107"/>
      <c r="H1145" s="93"/>
      <c r="I1145" s="93"/>
      <c r="J1145" s="292"/>
      <c r="K1145" s="116"/>
      <c r="L1145" s="69" t="str">
        <f>IF(D1145="","",TRUNC(F1145*J1145,2))</f>
        <v/>
      </c>
      <c r="M1145" s="116"/>
      <c r="N1145" s="116"/>
      <c r="O1145" s="69" t="str">
        <f>IF(D1145="","",TRUNC(L1145+M1145+N1145,2))</f>
        <v/>
      </c>
    </row>
    <row r="1146" spans="1:15" x14ac:dyDescent="0.25">
      <c r="A1146" s="77"/>
      <c r="B1146" s="113"/>
      <c r="C1146" s="113"/>
      <c r="D1146" s="113"/>
      <c r="E1146" s="131"/>
      <c r="F1146" s="107"/>
      <c r="G1146" s="107"/>
      <c r="H1146" s="93"/>
      <c r="I1146" s="93"/>
      <c r="J1146" s="116"/>
      <c r="K1146" s="116"/>
      <c r="L1146" s="69"/>
      <c r="M1146" s="116"/>
      <c r="N1146" s="116"/>
      <c r="O1146" s="69"/>
    </row>
    <row r="1147" spans="1:15" x14ac:dyDescent="0.25">
      <c r="A1147" s="119"/>
      <c r="B1147" s="120"/>
      <c r="C1147" s="120"/>
      <c r="D1147" s="120"/>
      <c r="E1147" s="120"/>
      <c r="F1147" s="120"/>
      <c r="G1147" s="120"/>
      <c r="H1147" s="120"/>
      <c r="I1147" s="120"/>
      <c r="J1147" s="121" t="s">
        <v>65</v>
      </c>
      <c r="K1147" s="121"/>
      <c r="L1147" s="122">
        <f>SUM(L1142:L1146)</f>
        <v>411.27</v>
      </c>
      <c r="M1147" s="122">
        <f>SUM(M1142:M1146)</f>
        <v>0</v>
      </c>
      <c r="N1147" s="122">
        <f>SUM(N1142:N1146)</f>
        <v>0</v>
      </c>
      <c r="O1147" s="122">
        <f>TRUNC(SUM(L1147:N1147),2)</f>
        <v>411.27</v>
      </c>
    </row>
    <row r="1148" spans="1:15" ht="75" x14ac:dyDescent="0.25">
      <c r="A1148" s="137" t="s">
        <v>66</v>
      </c>
      <c r="B1148" s="138" t="s">
        <v>1</v>
      </c>
      <c r="C1148" s="138" t="s">
        <v>32</v>
      </c>
      <c r="D1148" s="138" t="s">
        <v>2</v>
      </c>
      <c r="E1148" s="138" t="s">
        <v>62</v>
      </c>
      <c r="F1148" s="138" t="s">
        <v>63</v>
      </c>
      <c r="G1148" s="138" t="s">
        <v>67</v>
      </c>
      <c r="H1148" s="138" t="s">
        <v>68</v>
      </c>
      <c r="I1148" s="138"/>
      <c r="J1148" s="138" t="s">
        <v>48</v>
      </c>
      <c r="K1148" s="138"/>
      <c r="L1148" s="138" t="s">
        <v>13</v>
      </c>
      <c r="M1148" s="138" t="s">
        <v>39</v>
      </c>
      <c r="N1148" s="138" t="s">
        <v>11</v>
      </c>
      <c r="O1148" s="138" t="s">
        <v>6</v>
      </c>
    </row>
    <row r="1149" spans="1:15" x14ac:dyDescent="0.25">
      <c r="A1149" s="77" t="str">
        <f>IF($D1149="","",VLOOKUP($D1149,'CCU AUXILIARES'!A:O,5,0))</f>
        <v/>
      </c>
      <c r="B1149" s="92"/>
      <c r="C1149" s="113"/>
      <c r="D1149" s="92"/>
      <c r="E1149" s="92" t="str">
        <f>IF($D1149="","",VLOOKUP($D1149,'CCU AUXILIARES'!A:O,3,0))</f>
        <v/>
      </c>
      <c r="F1149" s="92" t="str">
        <f>IF($D1149="","",VLOOKUP($D1149,'CCU AUXILIARES'!A:O,12,FALSE))</f>
        <v/>
      </c>
      <c r="G1149" s="92" t="str">
        <f>IF($D1149="","",VLOOKUP($D1149,'CCU AUXILIARES'!A:O,13,FALSE))</f>
        <v/>
      </c>
      <c r="H1149" s="92" t="str">
        <f>IF($D1149="","",VLOOKUP($D1149,'CCU AUXILIARES'!A:O,14,FALSE))</f>
        <v/>
      </c>
      <c r="I1149" s="116"/>
      <c r="J1149" s="116"/>
      <c r="K1149" s="116"/>
      <c r="L1149" s="69" t="str">
        <f>IF(D1149="","",TRUNC(F1149*J1149,2))</f>
        <v/>
      </c>
      <c r="M1149" s="69" t="str">
        <f>IF(D1149="","",TRUNC(G1149*J1149,2))</f>
        <v/>
      </c>
      <c r="N1149" s="69" t="str">
        <f>IF(D1149="","",TRUNC(H1149*J1149,2))</f>
        <v/>
      </c>
      <c r="O1149" s="69" t="str">
        <f>IF(D1149="","",L1149+M1149+N1149)</f>
        <v/>
      </c>
    </row>
    <row r="1150" spans="1:15" x14ac:dyDescent="0.25">
      <c r="A1150" s="77" t="str">
        <f>IF($D1150="","",VLOOKUP($D1150,'CCU AUXILIARES'!A:O,5,0))</f>
        <v/>
      </c>
      <c r="B1150" s="92"/>
      <c r="C1150" s="113"/>
      <c r="D1150" s="92"/>
      <c r="E1150" s="92" t="str">
        <f>IF($D1150="","",VLOOKUP($D1150,'CCU AUXILIARES'!A:O,3,0))</f>
        <v/>
      </c>
      <c r="F1150" s="92" t="str">
        <f>IF($D1150="","",VLOOKUP($D1150,'CCU AUXILIARES'!A:O,12,FALSE))</f>
        <v/>
      </c>
      <c r="G1150" s="92" t="str">
        <f>IF($D1150="","",VLOOKUP($D1150,'CCU AUXILIARES'!A:O,13,FALSE))</f>
        <v/>
      </c>
      <c r="H1150" s="92" t="str">
        <f>IF($D1150="","",VLOOKUP($D1150,'CCU AUXILIARES'!A:O,14,FALSE))</f>
        <v/>
      </c>
      <c r="I1150" s="116"/>
      <c r="J1150" s="116"/>
      <c r="K1150" s="116"/>
      <c r="L1150" s="69" t="str">
        <f>IF(D1150="","",TRUNC(F1150*J1150,2))</f>
        <v/>
      </c>
      <c r="M1150" s="69" t="str">
        <f>IF(D1150="","",TRUNC(G1150*J1150,2))</f>
        <v/>
      </c>
      <c r="N1150" s="69" t="str">
        <f>IF(D1150="","",TRUNC(H1150*J1150,2))</f>
        <v/>
      </c>
      <c r="O1150" s="69" t="str">
        <f>IF(D1150="","",L1150+M1150+N1150)</f>
        <v/>
      </c>
    </row>
    <row r="1151" spans="1:15" x14ac:dyDescent="0.25">
      <c r="A1151" s="77" t="str">
        <f>IF($D1151="","",VLOOKUP($D1151,'CCU AUXILIARES'!A:O,5,0))</f>
        <v/>
      </c>
      <c r="B1151" s="92"/>
      <c r="C1151" s="113"/>
      <c r="D1151" s="92"/>
      <c r="E1151" s="92" t="str">
        <f>IF($D1151="","",VLOOKUP($D1151,'CCU AUXILIARES'!A:O,3,0))</f>
        <v/>
      </c>
      <c r="F1151" s="92" t="str">
        <f>IF($D1151="","",VLOOKUP($D1151,'CCU AUXILIARES'!A:O,12,FALSE))</f>
        <v/>
      </c>
      <c r="G1151" s="92" t="str">
        <f>IF($D1151="","",VLOOKUP($D1151,'CCU AUXILIARES'!A:O,13,FALSE))</f>
        <v/>
      </c>
      <c r="H1151" s="92" t="str">
        <f>IF($D1151="","",VLOOKUP($D1151,'CCU AUXILIARES'!A:O,14,FALSE))</f>
        <v/>
      </c>
      <c r="I1151" s="116"/>
      <c r="J1151" s="116"/>
      <c r="K1151" s="116"/>
      <c r="L1151" s="69" t="str">
        <f>IF(D1151="","",TRUNC(F1151*J1151,2))</f>
        <v/>
      </c>
      <c r="M1151" s="69" t="str">
        <f>IF(D1151="","",TRUNC(G1151*J1151,2))</f>
        <v/>
      </c>
      <c r="N1151" s="69" t="str">
        <f>IF(D1151="","",TRUNC(H1151*J1151,2))</f>
        <v/>
      </c>
      <c r="O1151" s="69" t="str">
        <f>IF(D1151="","",L1151+M1151+N1151)</f>
        <v/>
      </c>
    </row>
    <row r="1152" spans="1:15" x14ac:dyDescent="0.25">
      <c r="A1152" s="77"/>
      <c r="B1152" s="92"/>
      <c r="C1152" s="113"/>
      <c r="D1152" s="92"/>
      <c r="E1152" s="92"/>
      <c r="F1152" s="92"/>
      <c r="G1152" s="92"/>
      <c r="H1152" s="92"/>
      <c r="I1152" s="116"/>
      <c r="J1152" s="116"/>
      <c r="K1152" s="116"/>
      <c r="L1152" s="69"/>
      <c r="M1152" s="69"/>
      <c r="N1152" s="69"/>
      <c r="O1152" s="69"/>
    </row>
    <row r="1153" spans="1:16" x14ac:dyDescent="0.25">
      <c r="A1153" s="119"/>
      <c r="B1153" s="120"/>
      <c r="C1153" s="120"/>
      <c r="D1153" s="120"/>
      <c r="E1153" s="120"/>
      <c r="F1153" s="120"/>
      <c r="G1153" s="120"/>
      <c r="H1153" s="120"/>
      <c r="I1153" s="120"/>
      <c r="J1153" s="121" t="s">
        <v>70</v>
      </c>
      <c r="K1153" s="121"/>
      <c r="L1153" s="122">
        <f>SUM(L1149:L1152)</f>
        <v>0</v>
      </c>
      <c r="M1153" s="122">
        <f>SUM(M1149:M1152)</f>
        <v>0</v>
      </c>
      <c r="N1153" s="122">
        <f>SUM(N1149:N1152)</f>
        <v>0</v>
      </c>
      <c r="O1153" s="122">
        <f>TRUNC(SUM(L1153:N1153),2)</f>
        <v>0</v>
      </c>
    </row>
    <row r="1154" spans="1:16" ht="30" x14ac:dyDescent="0.25">
      <c r="A1154" s="137" t="s">
        <v>71</v>
      </c>
      <c r="B1154" s="138" t="s">
        <v>1</v>
      </c>
      <c r="C1154" s="138" t="s">
        <v>32</v>
      </c>
      <c r="D1154" s="138" t="s">
        <v>2</v>
      </c>
      <c r="E1154" s="138" t="s">
        <v>62</v>
      </c>
      <c r="F1154" s="138" t="s">
        <v>72</v>
      </c>
      <c r="G1154" s="138" t="s">
        <v>73</v>
      </c>
      <c r="H1154" s="138"/>
      <c r="I1154" s="138" t="s">
        <v>74</v>
      </c>
      <c r="J1154" s="138"/>
      <c r="K1154" s="138"/>
      <c r="L1154" s="138" t="s">
        <v>75</v>
      </c>
      <c r="M1154" s="138" t="s">
        <v>56</v>
      </c>
      <c r="N1154" s="138" t="s">
        <v>48</v>
      </c>
      <c r="O1154" s="138" t="s">
        <v>6</v>
      </c>
    </row>
    <row r="1155" spans="1:16" x14ac:dyDescent="0.25">
      <c r="A1155" s="137"/>
      <c r="B1155" s="138"/>
      <c r="C1155" s="138"/>
      <c r="D1155" s="138"/>
      <c r="E1155" s="138"/>
      <c r="F1155" s="138"/>
      <c r="G1155" s="138" t="s">
        <v>76</v>
      </c>
      <c r="H1155" s="138" t="s">
        <v>77</v>
      </c>
      <c r="I1155" s="138" t="s">
        <v>76</v>
      </c>
      <c r="J1155" s="138" t="s">
        <v>77</v>
      </c>
      <c r="K1155" s="138"/>
      <c r="L1155" s="138" t="s">
        <v>76</v>
      </c>
      <c r="M1155" s="138"/>
      <c r="N1155" s="138"/>
      <c r="O1155" s="138"/>
    </row>
    <row r="1156" spans="1:16" x14ac:dyDescent="0.25">
      <c r="A1156" s="77" t="str">
        <f>IF($D1156="","",VLOOKUP($D1156,'TRANSPORTES MATERIAIS'!$A$17:$D$1916,2,FALSE))</f>
        <v/>
      </c>
      <c r="B1156" s="92"/>
      <c r="C1156" s="113"/>
      <c r="D1156" s="92"/>
      <c r="E1156" s="92"/>
      <c r="F1156" s="92"/>
      <c r="G1156" s="107"/>
      <c r="H1156" s="69"/>
      <c r="I1156" s="107"/>
      <c r="J1156" s="69"/>
      <c r="K1156" s="69"/>
      <c r="L1156" s="107"/>
      <c r="M1156" s="69"/>
      <c r="N1156" s="472"/>
      <c r="O1156" s="474">
        <f>TRUNC((M1156+M1157)*N1156,2)</f>
        <v>0</v>
      </c>
    </row>
    <row r="1157" spans="1:16" x14ac:dyDescent="0.25">
      <c r="A1157" s="77"/>
      <c r="B1157" s="92"/>
      <c r="C1157" s="113"/>
      <c r="D1157" s="92"/>
      <c r="E1157" s="92"/>
      <c r="F1157" s="92"/>
      <c r="G1157" s="107"/>
      <c r="H1157" s="69"/>
      <c r="I1157" s="107"/>
      <c r="J1157" s="69"/>
      <c r="K1157" s="69"/>
      <c r="L1157" s="107"/>
      <c r="M1157" s="69"/>
      <c r="N1157" s="473"/>
      <c r="O1157" s="475"/>
    </row>
    <row r="1158" spans="1:16" x14ac:dyDescent="0.25">
      <c r="A1158" s="77"/>
      <c r="B1158" s="92"/>
      <c r="C1158" s="92"/>
      <c r="D1158" s="92"/>
      <c r="E1158" s="92"/>
      <c r="F1158" s="107"/>
      <c r="G1158" s="107"/>
      <c r="H1158" s="69"/>
      <c r="I1158" s="116"/>
      <c r="J1158" s="69"/>
      <c r="K1158" s="69"/>
      <c r="L1158" s="116"/>
      <c r="M1158" s="116"/>
      <c r="N1158" s="69"/>
      <c r="O1158" s="69"/>
    </row>
    <row r="1159" spans="1:16" x14ac:dyDescent="0.25">
      <c r="A1159" s="119"/>
      <c r="B1159" s="120"/>
      <c r="C1159" s="120"/>
      <c r="D1159" s="120"/>
      <c r="E1159" s="120"/>
      <c r="F1159" s="120"/>
      <c r="G1159" s="120"/>
      <c r="H1159" s="120"/>
      <c r="I1159" s="120"/>
      <c r="J1159" s="121" t="s">
        <v>80</v>
      </c>
      <c r="K1159" s="121"/>
      <c r="L1159" s="122"/>
      <c r="M1159" s="122"/>
      <c r="N1159" s="122">
        <f>O1159</f>
        <v>0</v>
      </c>
      <c r="O1159" s="122">
        <f>SUM(O1156:O1158)</f>
        <v>0</v>
      </c>
    </row>
    <row r="1160" spans="1:16" ht="45" x14ac:dyDescent="0.25">
      <c r="A1160" s="139" t="str">
        <f>E1161</f>
        <v>CONCRETO MAGRO PARA LASTRO, TRAÇO 1:4,5:4,5 (EM MASSA SECA DE CIMENTO/ AREIA MÉDIA/ BRITA 1) - PREPARO MANUAL. AF_05/2021</v>
      </c>
      <c r="B1160" s="140"/>
      <c r="C1160" s="140"/>
      <c r="D1160" s="140"/>
      <c r="E1160" s="140"/>
      <c r="F1160" s="140"/>
      <c r="G1160" s="140"/>
      <c r="H1160" s="140"/>
      <c r="I1160" s="140"/>
      <c r="J1160" s="148"/>
      <c r="K1160" s="153"/>
      <c r="L1160" s="27" t="s">
        <v>26</v>
      </c>
      <c r="M1160" s="27" t="s">
        <v>27</v>
      </c>
      <c r="N1160" s="27" t="s">
        <v>28</v>
      </c>
      <c r="O1160" s="142" t="s">
        <v>29</v>
      </c>
    </row>
    <row r="1161" spans="1:16" x14ac:dyDescent="0.25">
      <c r="A1161" s="143" t="s">
        <v>29303</v>
      </c>
      <c r="B1161" s="143" t="s">
        <v>30</v>
      </c>
      <c r="C1161" s="143" t="s">
        <v>6682</v>
      </c>
      <c r="D1161" s="143" t="s">
        <v>1356</v>
      </c>
      <c r="E1161" s="146" t="s">
        <v>9770</v>
      </c>
      <c r="F1161" s="144"/>
      <c r="G1161" s="144"/>
      <c r="H1161" s="144"/>
      <c r="I1161" s="144"/>
      <c r="J1161" s="144"/>
      <c r="K1161" s="144"/>
      <c r="L1161" s="145">
        <f>TRUNC(L1176+L1183+L1189+L1195,2)</f>
        <v>287.17</v>
      </c>
      <c r="M1161" s="145">
        <f>TRUNC(M1176+M1183+M1189+M1195,2)</f>
        <v>165.63</v>
      </c>
      <c r="N1161" s="145">
        <f>TRUNC(N1176+N1183+N1189+N1195,2)</f>
        <v>0</v>
      </c>
      <c r="O1161" s="145">
        <f>TRUNC(O1176+O1183+O1189+O1195,2)</f>
        <v>452.8</v>
      </c>
      <c r="P1161" s="1">
        <v>94974</v>
      </c>
    </row>
    <row r="1162" spans="1:16" ht="45" x14ac:dyDescent="0.25">
      <c r="A1162" s="137" t="s">
        <v>31</v>
      </c>
      <c r="B1162" s="138" t="s">
        <v>1</v>
      </c>
      <c r="C1162" s="138" t="s">
        <v>32</v>
      </c>
      <c r="D1162" s="138" t="s">
        <v>2</v>
      </c>
      <c r="E1162" s="138" t="s">
        <v>33</v>
      </c>
      <c r="F1162" s="138" t="s">
        <v>34</v>
      </c>
      <c r="G1162" s="138" t="s">
        <v>35</v>
      </c>
      <c r="H1162" s="138" t="s">
        <v>36</v>
      </c>
      <c r="I1162" s="138" t="s">
        <v>37</v>
      </c>
      <c r="J1162" s="138" t="s">
        <v>38</v>
      </c>
      <c r="K1162" s="138"/>
      <c r="L1162" s="138" t="s">
        <v>13</v>
      </c>
      <c r="M1162" s="138" t="s">
        <v>39</v>
      </c>
      <c r="N1162" s="138" t="s">
        <v>11</v>
      </c>
      <c r="O1162" s="138" t="s">
        <v>40</v>
      </c>
    </row>
    <row r="1163" spans="1:16" x14ac:dyDescent="0.25">
      <c r="A1163" s="77" t="str">
        <f>IF(D1163="","",VLOOKUP(D1163,'CUSTOS DNIT - EQUIPAMENTOS'!A:K,2,FALSE))</f>
        <v/>
      </c>
      <c r="B1163" s="113"/>
      <c r="C1163" s="113"/>
      <c r="D1163" s="113"/>
      <c r="E1163" s="116"/>
      <c r="F1163" s="117"/>
      <c r="G1163" s="116"/>
      <c r="H1163" s="69"/>
      <c r="I1163" s="69"/>
      <c r="J1163" s="69"/>
      <c r="K1163" s="69"/>
      <c r="L1163" s="118" t="str">
        <f>IF(D1163="","",TRUNC(E1163*F1163*H1163,2))</f>
        <v/>
      </c>
      <c r="M1163" s="118" t="str">
        <f>IF(D1163="","",TRUNC(E1163*F1163*I1163+E1163*G1163*J1163,2))</f>
        <v/>
      </c>
      <c r="N1163" s="118"/>
      <c r="O1163" s="69" t="str">
        <f>IF(D1163="","",L1163+M1163)</f>
        <v/>
      </c>
    </row>
    <row r="1164" spans="1:16" x14ac:dyDescent="0.25">
      <c r="A1164" s="77"/>
      <c r="B1164" s="113"/>
      <c r="C1164" s="113"/>
      <c r="D1164" s="113"/>
      <c r="E1164" s="116"/>
      <c r="F1164" s="117"/>
      <c r="G1164" s="116"/>
      <c r="H1164" s="69"/>
      <c r="I1164" s="69"/>
      <c r="J1164" s="69"/>
      <c r="K1164" s="69"/>
      <c r="L1164" s="118"/>
      <c r="M1164" s="118"/>
      <c r="N1164" s="118"/>
      <c r="O1164" s="69"/>
    </row>
    <row r="1165" spans="1:16" x14ac:dyDescent="0.25">
      <c r="A1165" s="119"/>
      <c r="B1165" s="120"/>
      <c r="C1165" s="120"/>
      <c r="D1165" s="120"/>
      <c r="E1165" s="120"/>
      <c r="F1165" s="120"/>
      <c r="G1165" s="120"/>
      <c r="H1165" s="120"/>
      <c r="I1165" s="120"/>
      <c r="J1165" s="121" t="s">
        <v>43</v>
      </c>
      <c r="K1165" s="121"/>
      <c r="L1165" s="122">
        <f>SUM(L1163:L1164)</f>
        <v>0</v>
      </c>
      <c r="M1165" s="122">
        <f>SUM(M1163:M1164)</f>
        <v>0</v>
      </c>
      <c r="N1165" s="122">
        <f>SUM(N1163:N1164)</f>
        <v>0</v>
      </c>
      <c r="O1165" s="122">
        <f>SUM(O1163:O1164)</f>
        <v>0</v>
      </c>
    </row>
    <row r="1166" spans="1:16" ht="30" x14ac:dyDescent="0.25">
      <c r="A1166" s="137" t="s">
        <v>44</v>
      </c>
      <c r="B1166" s="138" t="s">
        <v>1</v>
      </c>
      <c r="C1166" s="138" t="s">
        <v>32</v>
      </c>
      <c r="D1166" s="138" t="s">
        <v>2</v>
      </c>
      <c r="E1166" s="138" t="s">
        <v>45</v>
      </c>
      <c r="F1166" s="138" t="s">
        <v>46</v>
      </c>
      <c r="G1166" s="138" t="s">
        <v>47</v>
      </c>
      <c r="H1166" s="138" t="s">
        <v>48</v>
      </c>
      <c r="I1166" s="138"/>
      <c r="J1166" s="138"/>
      <c r="K1166" s="138"/>
      <c r="L1166" s="138" t="s">
        <v>13</v>
      </c>
      <c r="M1166" s="138" t="s">
        <v>39</v>
      </c>
      <c r="N1166" s="138" t="s">
        <v>11</v>
      </c>
      <c r="O1166" s="138" t="s">
        <v>40</v>
      </c>
    </row>
    <row r="1167" spans="1:16" x14ac:dyDescent="0.25">
      <c r="A1167" s="77" t="str">
        <f>IF(D1167="","",VLOOKUP(D1167,'CUSTOS DER - MÃO DE OBRA'!A:D,2,0))</f>
        <v>Servente</v>
      </c>
      <c r="B1167" s="113" t="s">
        <v>41</v>
      </c>
      <c r="C1167" s="113" t="s">
        <v>6652</v>
      </c>
      <c r="D1167" s="113">
        <v>200130</v>
      </c>
      <c r="E1167" s="69">
        <f>VLOOKUP(D1167,'CUSTOS DER - MÃO DE OBRA'!A:D,3,0)</f>
        <v>1.48</v>
      </c>
      <c r="F1167" s="123"/>
      <c r="G1167" s="124">
        <f>VLOOKUP(D1167,'CUSTOS DER - MÃO DE OBRA'!A:D,4,0)</f>
        <v>26.35</v>
      </c>
      <c r="H1167" s="290">
        <v>6.2858000000000001</v>
      </c>
      <c r="I1167" s="116"/>
      <c r="J1167" s="113"/>
      <c r="K1167" s="113"/>
      <c r="L1167" s="113"/>
      <c r="M1167" s="125">
        <f>IF(D1167="","",TRUNC(H1167*G1167,2))</f>
        <v>165.63</v>
      </c>
      <c r="N1167" s="113"/>
      <c r="O1167" s="69">
        <f>IF(D1167="","",L1167+M1167)</f>
        <v>165.63</v>
      </c>
    </row>
    <row r="1168" spans="1:16" x14ac:dyDescent="0.25">
      <c r="A1168" s="77"/>
      <c r="B1168" s="113"/>
      <c r="C1168" s="113"/>
      <c r="D1168" s="113"/>
      <c r="E1168" s="116"/>
      <c r="F1168" s="123"/>
      <c r="G1168" s="124"/>
      <c r="H1168" s="290"/>
      <c r="I1168" s="69"/>
      <c r="J1168" s="69"/>
      <c r="K1168" s="69"/>
      <c r="L1168" s="113"/>
      <c r="M1168" s="125" t="str">
        <f>IF(D1168="","",TRUNC(H1168*G1168,2))</f>
        <v/>
      </c>
      <c r="N1168" s="113"/>
      <c r="O1168" s="69" t="str">
        <f>IF(D1168="","",L1168+M1168)</f>
        <v/>
      </c>
    </row>
    <row r="1169" spans="1:15" x14ac:dyDescent="0.25">
      <c r="A1169" s="127"/>
      <c r="B1169" s="128"/>
      <c r="C1169" s="128"/>
      <c r="D1169" s="128"/>
      <c r="E1169" s="128"/>
      <c r="F1169" s="128"/>
      <c r="G1169" s="128"/>
      <c r="H1169" s="128"/>
      <c r="I1169" s="128"/>
      <c r="J1169" s="121" t="s">
        <v>50</v>
      </c>
      <c r="K1169" s="121"/>
      <c r="L1169" s="122">
        <f>SUM(L1167:L1168)</f>
        <v>0</v>
      </c>
      <c r="M1169" s="122">
        <f>SUM(M1167:M1168)</f>
        <v>165.63</v>
      </c>
      <c r="N1169" s="122">
        <f>SUM(N1167:N1168)</f>
        <v>0</v>
      </c>
      <c r="O1169" s="122">
        <f>SUM(O1167:O1168)</f>
        <v>165.63</v>
      </c>
    </row>
    <row r="1170" spans="1:15" x14ac:dyDescent="0.25">
      <c r="A1170" s="137" t="s">
        <v>51</v>
      </c>
      <c r="B1170" s="138" t="s">
        <v>1</v>
      </c>
      <c r="C1170" s="138" t="s">
        <v>32</v>
      </c>
      <c r="D1170" s="138" t="s">
        <v>2</v>
      </c>
      <c r="E1170" s="138" t="s">
        <v>52</v>
      </c>
      <c r="F1170" s="138" t="s">
        <v>53</v>
      </c>
      <c r="G1170" s="138" t="s">
        <v>54</v>
      </c>
      <c r="H1170" s="138" t="s">
        <v>55</v>
      </c>
      <c r="I1170" s="138"/>
      <c r="J1170" s="138"/>
      <c r="K1170" s="138"/>
      <c r="L1170" s="138"/>
      <c r="M1170" s="138"/>
      <c r="N1170" s="138"/>
      <c r="O1170" s="138" t="s">
        <v>56</v>
      </c>
    </row>
    <row r="1171" spans="1:15" x14ac:dyDescent="0.25">
      <c r="A1171" s="77"/>
      <c r="B1171" s="113"/>
      <c r="C1171" s="113"/>
      <c r="D1171" s="113"/>
      <c r="E1171" s="123"/>
      <c r="F1171" s="117"/>
      <c r="G1171" s="116"/>
      <c r="H1171" s="69"/>
      <c r="I1171" s="69"/>
      <c r="J1171" s="69"/>
      <c r="K1171" s="69"/>
      <c r="L1171" s="113"/>
      <c r="M1171" s="118">
        <f>TRUNC(E1171*O1169,2)</f>
        <v>0</v>
      </c>
      <c r="N1171" s="113"/>
      <c r="O1171" s="69">
        <f>L1171+M1171</f>
        <v>0</v>
      </c>
    </row>
    <row r="1172" spans="1:15" x14ac:dyDescent="0.25">
      <c r="A1172" s="77"/>
      <c r="B1172" s="113"/>
      <c r="C1172" s="113"/>
      <c r="D1172" s="113"/>
      <c r="E1172" s="116"/>
      <c r="F1172" s="117"/>
      <c r="G1172" s="116"/>
      <c r="H1172" s="69"/>
      <c r="I1172" s="69"/>
      <c r="J1172" s="69"/>
      <c r="K1172" s="69"/>
      <c r="L1172" s="113"/>
      <c r="M1172" s="113"/>
      <c r="N1172" s="113"/>
      <c r="O1172" s="69">
        <f>L1172+M1172</f>
        <v>0</v>
      </c>
    </row>
    <row r="1173" spans="1:15" x14ac:dyDescent="0.25">
      <c r="A1173" s="127"/>
      <c r="B1173" s="128"/>
      <c r="C1173" s="128"/>
      <c r="D1173" s="128"/>
      <c r="E1173" s="128"/>
      <c r="F1173" s="128"/>
      <c r="G1173" s="128"/>
      <c r="H1173" s="128"/>
      <c r="I1173" s="128"/>
      <c r="J1173" s="121" t="s">
        <v>57</v>
      </c>
      <c r="K1173" s="121"/>
      <c r="L1173" s="122">
        <f>SUM(L1171:L1172)</f>
        <v>0</v>
      </c>
      <c r="M1173" s="122">
        <f>SUM(M1171:M1172)</f>
        <v>0</v>
      </c>
      <c r="N1173" s="122">
        <f>SUM(N1171:N1172)</f>
        <v>0</v>
      </c>
      <c r="O1173" s="122">
        <f>SUM(O1171:O1172)</f>
        <v>0</v>
      </c>
    </row>
    <row r="1174" spans="1:15" ht="30" x14ac:dyDescent="0.25">
      <c r="A1174" s="127" t="s">
        <v>58</v>
      </c>
      <c r="B1174" s="129"/>
      <c r="C1174" s="129"/>
      <c r="D1174" s="129"/>
      <c r="E1174" s="129"/>
      <c r="F1174" s="129"/>
      <c r="G1174" s="129"/>
      <c r="H1174" s="129"/>
      <c r="I1174" s="129"/>
      <c r="J1174" s="129"/>
      <c r="K1174" s="129"/>
      <c r="L1174" s="122">
        <f>L1165+L1169+L1173</f>
        <v>0</v>
      </c>
      <c r="M1174" s="122">
        <f>M1165+M1169+M1173</f>
        <v>165.63</v>
      </c>
      <c r="N1174" s="122">
        <f>N1165+N1169+N1173</f>
        <v>0</v>
      </c>
      <c r="O1174" s="122">
        <f>O1165+O1169+O1173</f>
        <v>165.63</v>
      </c>
    </row>
    <row r="1175" spans="1:15" x14ac:dyDescent="0.25">
      <c r="A1175" s="127" t="s">
        <v>59</v>
      </c>
      <c r="B1175" s="129"/>
      <c r="C1175" s="129"/>
      <c r="D1175" s="129"/>
      <c r="E1175" s="129"/>
      <c r="F1175" s="129"/>
      <c r="G1175" s="129"/>
      <c r="H1175" s="129"/>
      <c r="I1175" s="129"/>
      <c r="J1175" s="129"/>
      <c r="K1175" s="129"/>
      <c r="L1175" s="129"/>
      <c r="M1175" s="129"/>
      <c r="N1175" s="129"/>
      <c r="O1175" s="130">
        <v>1</v>
      </c>
    </row>
    <row r="1176" spans="1:15" ht="30" x14ac:dyDescent="0.25">
      <c r="A1176" s="127" t="s">
        <v>60</v>
      </c>
      <c r="B1176" s="120"/>
      <c r="C1176" s="120"/>
      <c r="D1176" s="120"/>
      <c r="E1176" s="120"/>
      <c r="F1176" s="120"/>
      <c r="G1176" s="120"/>
      <c r="H1176" s="120"/>
      <c r="I1176" s="120"/>
      <c r="J1176" s="120"/>
      <c r="K1176" s="120"/>
      <c r="L1176" s="122">
        <f>L1174/O1175</f>
        <v>0</v>
      </c>
      <c r="M1176" s="122">
        <f>M1174/O1175</f>
        <v>165.63</v>
      </c>
      <c r="N1176" s="122">
        <f>N1174/O1175</f>
        <v>0</v>
      </c>
      <c r="O1176" s="122">
        <f>TRUNC(SUM(L1176:N1176),2)</f>
        <v>165.63</v>
      </c>
    </row>
    <row r="1177" spans="1:15" ht="45" x14ac:dyDescent="0.25">
      <c r="A1177" s="137" t="s">
        <v>61</v>
      </c>
      <c r="B1177" s="138" t="s">
        <v>1</v>
      </c>
      <c r="C1177" s="138" t="s">
        <v>32</v>
      </c>
      <c r="D1177" s="138" t="s">
        <v>2</v>
      </c>
      <c r="E1177" s="138" t="s">
        <v>62</v>
      </c>
      <c r="F1177" s="138" t="s">
        <v>63</v>
      </c>
      <c r="G1177" s="138"/>
      <c r="H1177" s="138"/>
      <c r="I1177" s="138"/>
      <c r="J1177" s="138" t="s">
        <v>48</v>
      </c>
      <c r="K1177" s="138"/>
      <c r="L1177" s="138" t="s">
        <v>13</v>
      </c>
      <c r="M1177" s="138" t="s">
        <v>39</v>
      </c>
      <c r="N1177" s="138" t="s">
        <v>11</v>
      </c>
      <c r="O1177" s="138" t="s">
        <v>6</v>
      </c>
    </row>
    <row r="1178" spans="1:15" ht="45" x14ac:dyDescent="0.25">
      <c r="A1178" s="77" t="str">
        <f>VLOOKUP(D1178,'CUSTOS SINAPI - MATERIAIS'!A:D,2,0)</f>
        <v xml:space="preserve">AREIA MEDIA - POSTO JAZIDA/FORNECEDOR (RETIRADO NA JAZIDA, SEM TRANSPORTE)                                                                                                                                                                                                                                                                                                                                                                                                                                </v>
      </c>
      <c r="B1178" s="113" t="s">
        <v>1356</v>
      </c>
      <c r="C1178" s="113" t="s">
        <v>64</v>
      </c>
      <c r="D1178" s="113">
        <v>370</v>
      </c>
      <c r="E1178" s="131" t="str">
        <f>VLOOKUP(D1178,'CUSTOS SINAPI - MATERIAIS'!A:D,3,0)</f>
        <v xml:space="preserve">M3    </v>
      </c>
      <c r="F1178" s="107" t="str">
        <f>VLOOKUP(D1178,'CUSTOS SINAPI - MATERIAIS'!A:D,4,0)</f>
        <v>120,00</v>
      </c>
      <c r="G1178" s="107"/>
      <c r="H1178" s="93"/>
      <c r="I1178" s="93"/>
      <c r="J1178" s="292">
        <v>0.8538</v>
      </c>
      <c r="K1178" s="116"/>
      <c r="L1178" s="69">
        <f>IF(D1178="","",TRUNC(F1178*J1178,2))</f>
        <v>102.45</v>
      </c>
      <c r="M1178" s="116"/>
      <c r="N1178" s="116"/>
      <c r="O1178" s="69">
        <f>IF(D1178="","",TRUNC(L1178+M1178+N1178,2))</f>
        <v>102.45</v>
      </c>
    </row>
    <row r="1179" spans="1:15" ht="60" x14ac:dyDescent="0.25">
      <c r="A1179" s="77" t="str">
        <f>VLOOKUP(D1179,'CUSTOS SINAPI - MATERIAIS'!A:D,2,0)</f>
        <v xml:space="preserve">PEDRA BRITADA N. 1 (9,5 A 19 MM) POSTO PEDREIRA/FORNECEDOR, SEM FRETE                                                                                                                                                                                                                                                                                                                                                                                                                                     </v>
      </c>
      <c r="B1179" s="113" t="s">
        <v>1356</v>
      </c>
      <c r="C1179" s="113" t="s">
        <v>64</v>
      </c>
      <c r="D1179" s="291">
        <v>4721</v>
      </c>
      <c r="E1179" s="131" t="str">
        <f>VLOOKUP(D1179,'CUSTOS SINAPI - MATERIAIS'!A:D,3,0)</f>
        <v xml:space="preserve">M3    </v>
      </c>
      <c r="F1179" s="107" t="str">
        <f>VLOOKUP(D1179,'CUSTOS SINAPI - MATERIAIS'!A:D,4,0)</f>
        <v>63,71</v>
      </c>
      <c r="G1179" s="107"/>
      <c r="H1179" s="93"/>
      <c r="I1179" s="93"/>
      <c r="J1179" s="292">
        <v>0.59709999999999996</v>
      </c>
      <c r="K1179" s="116"/>
      <c r="L1179" s="69">
        <f>IF(D1179="","",TRUNC(F1179*J1179,2))</f>
        <v>38.04</v>
      </c>
      <c r="M1179" s="116"/>
      <c r="N1179" s="116"/>
      <c r="O1179" s="69">
        <f>IF(D1179="","",TRUNC(L1179+M1179+N1179,2))</f>
        <v>38.04</v>
      </c>
    </row>
    <row r="1180" spans="1:15" ht="30" x14ac:dyDescent="0.25">
      <c r="A1180" s="77" t="str">
        <f>VLOOKUP(D1180,'CUSTOS SINAPI - MATERIAIS'!A:D,2,0)</f>
        <v xml:space="preserve">CIMENTO PORTLAND COMPOSTO CP II-32                                                                                                                                                                                                                                                                                                                                                                                                                                                                        </v>
      </c>
      <c r="B1180" s="113" t="s">
        <v>1356</v>
      </c>
      <c r="C1180" s="113" t="s">
        <v>64</v>
      </c>
      <c r="D1180" s="291">
        <v>1379</v>
      </c>
      <c r="E1180" s="131" t="str">
        <f>VLOOKUP(D1180,'CUSTOS SINAPI - MATERIAIS'!A:D,3,0)</f>
        <v xml:space="preserve">KG    </v>
      </c>
      <c r="F1180" s="107" t="str">
        <f>VLOOKUP(D1180,'CUSTOS SINAPI - MATERIAIS'!A:D,4,0)</f>
        <v>0,67</v>
      </c>
      <c r="G1180" s="107"/>
      <c r="H1180" s="93"/>
      <c r="I1180" s="93"/>
      <c r="J1180" s="292">
        <v>218.93</v>
      </c>
      <c r="K1180" s="116"/>
      <c r="L1180" s="69">
        <f>IF(D1180="","",TRUNC(F1180*J1180,2))</f>
        <v>146.68</v>
      </c>
      <c r="M1180" s="116"/>
      <c r="N1180" s="116"/>
      <c r="O1180" s="69">
        <f>IF(D1180="","",TRUNC(L1180+M1180+N1180,2))</f>
        <v>146.68</v>
      </c>
    </row>
    <row r="1181" spans="1:15" x14ac:dyDescent="0.25">
      <c r="A1181" s="77"/>
      <c r="B1181" s="113"/>
      <c r="C1181" s="113"/>
      <c r="D1181" s="291"/>
      <c r="E1181" s="131"/>
      <c r="F1181" s="107"/>
      <c r="G1181" s="107"/>
      <c r="H1181" s="93"/>
      <c r="I1181" s="93"/>
      <c r="J1181" s="292"/>
      <c r="K1181" s="116"/>
      <c r="L1181" s="69" t="str">
        <f>IF(D1181="","",TRUNC(F1181*J1181,2))</f>
        <v/>
      </c>
      <c r="M1181" s="116"/>
      <c r="N1181" s="116"/>
      <c r="O1181" s="69" t="str">
        <f>IF(D1181="","",TRUNC(L1181+M1181+N1181,2))</f>
        <v/>
      </c>
    </row>
    <row r="1182" spans="1:15" x14ac:dyDescent="0.25">
      <c r="A1182" s="77"/>
      <c r="B1182" s="113"/>
      <c r="C1182" s="113"/>
      <c r="D1182" s="113"/>
      <c r="E1182" s="131"/>
      <c r="F1182" s="107"/>
      <c r="G1182" s="107"/>
      <c r="H1182" s="93"/>
      <c r="I1182" s="93"/>
      <c r="J1182" s="116"/>
      <c r="K1182" s="116"/>
      <c r="L1182" s="69"/>
      <c r="M1182" s="116"/>
      <c r="N1182" s="116"/>
      <c r="O1182" s="69"/>
    </row>
    <row r="1183" spans="1:15" x14ac:dyDescent="0.25">
      <c r="A1183" s="119"/>
      <c r="B1183" s="120"/>
      <c r="C1183" s="120"/>
      <c r="D1183" s="120"/>
      <c r="E1183" s="120"/>
      <c r="F1183" s="120"/>
      <c r="G1183" s="120"/>
      <c r="H1183" s="120"/>
      <c r="I1183" s="120"/>
      <c r="J1183" s="121" t="s">
        <v>65</v>
      </c>
      <c r="K1183" s="121"/>
      <c r="L1183" s="122">
        <f>SUM(L1178:L1182)</f>
        <v>287.17</v>
      </c>
      <c r="M1183" s="122">
        <f>SUM(M1178:M1182)</f>
        <v>0</v>
      </c>
      <c r="N1183" s="122">
        <f>SUM(N1178:N1182)</f>
        <v>0</v>
      </c>
      <c r="O1183" s="122">
        <f>TRUNC(SUM(L1183:N1183),2)</f>
        <v>287.17</v>
      </c>
    </row>
    <row r="1184" spans="1:15" ht="75" x14ac:dyDescent="0.25">
      <c r="A1184" s="137" t="s">
        <v>66</v>
      </c>
      <c r="B1184" s="138" t="s">
        <v>1</v>
      </c>
      <c r="C1184" s="138" t="s">
        <v>32</v>
      </c>
      <c r="D1184" s="138" t="s">
        <v>2</v>
      </c>
      <c r="E1184" s="138" t="s">
        <v>62</v>
      </c>
      <c r="F1184" s="138" t="s">
        <v>63</v>
      </c>
      <c r="G1184" s="138" t="s">
        <v>67</v>
      </c>
      <c r="H1184" s="138" t="s">
        <v>68</v>
      </c>
      <c r="I1184" s="138"/>
      <c r="J1184" s="138" t="s">
        <v>48</v>
      </c>
      <c r="K1184" s="138"/>
      <c r="L1184" s="138" t="s">
        <v>13</v>
      </c>
      <c r="M1184" s="138" t="s">
        <v>39</v>
      </c>
      <c r="N1184" s="138" t="s">
        <v>11</v>
      </c>
      <c r="O1184" s="138" t="s">
        <v>6</v>
      </c>
    </row>
    <row r="1185" spans="1:16" x14ac:dyDescent="0.25">
      <c r="A1185" s="77"/>
      <c r="B1185" s="92"/>
      <c r="C1185" s="113"/>
      <c r="D1185" s="293"/>
      <c r="E1185" s="92"/>
      <c r="F1185" s="92"/>
      <c r="G1185" s="92"/>
      <c r="H1185" s="92"/>
      <c r="I1185" s="116"/>
      <c r="J1185" s="294"/>
      <c r="K1185" s="294"/>
      <c r="L1185" s="69"/>
      <c r="M1185" s="69"/>
      <c r="N1185" s="69"/>
      <c r="O1185" s="69"/>
    </row>
    <row r="1186" spans="1:16" x14ac:dyDescent="0.25">
      <c r="A1186" s="77" t="str">
        <f>IF($D1186="","",VLOOKUP($D1186,'CCU AUXILIARES'!A:O,5,0))</f>
        <v/>
      </c>
      <c r="B1186" s="92"/>
      <c r="C1186" s="113"/>
      <c r="D1186" s="92"/>
      <c r="E1186" s="92" t="str">
        <f>IF($D1186="","",VLOOKUP($D1186,'CCU AUXILIARES'!A:O,3,0))</f>
        <v/>
      </c>
      <c r="F1186" s="92" t="str">
        <f>IF($D1186="","",VLOOKUP($D1186,'CCU AUXILIARES'!A:O,12,FALSE))</f>
        <v/>
      </c>
      <c r="G1186" s="92" t="str">
        <f>IF($D1186="","",VLOOKUP($D1186,'CCU AUXILIARES'!A:O,13,FALSE))</f>
        <v/>
      </c>
      <c r="H1186" s="92" t="str">
        <f>IF($D1186="","",VLOOKUP($D1186,'CCU AUXILIARES'!A:O,14,FALSE))</f>
        <v/>
      </c>
      <c r="I1186" s="116"/>
      <c r="J1186" s="116"/>
      <c r="K1186" s="116"/>
      <c r="L1186" s="69" t="str">
        <f>IF(D1186="","",TRUNC(F1186*J1186,2))</f>
        <v/>
      </c>
      <c r="M1186" s="69" t="str">
        <f>IF(D1186="","",TRUNC(G1186*J1186,2))</f>
        <v/>
      </c>
      <c r="N1186" s="69" t="str">
        <f>IF(D1186="","",TRUNC(H1186*J1186,2))</f>
        <v/>
      </c>
      <c r="O1186" s="69" t="str">
        <f>IF(D1186="","",L1186+M1186+N1186)</f>
        <v/>
      </c>
    </row>
    <row r="1187" spans="1:16" x14ac:dyDescent="0.25">
      <c r="A1187" s="77" t="str">
        <f>IF($D1187="","",VLOOKUP($D1187,'CCU AUXILIARES'!A:O,5,0))</f>
        <v/>
      </c>
      <c r="B1187" s="92"/>
      <c r="C1187" s="113"/>
      <c r="D1187" s="92"/>
      <c r="E1187" s="92" t="str">
        <f>IF($D1187="","",VLOOKUP($D1187,'CCU AUXILIARES'!A:O,3,0))</f>
        <v/>
      </c>
      <c r="F1187" s="92" t="str">
        <f>IF($D1187="","",VLOOKUP($D1187,'CCU AUXILIARES'!A:O,12,FALSE))</f>
        <v/>
      </c>
      <c r="G1187" s="92" t="str">
        <f>IF($D1187="","",VLOOKUP($D1187,'CCU AUXILIARES'!A:O,13,FALSE))</f>
        <v/>
      </c>
      <c r="H1187" s="92" t="str">
        <f>IF($D1187="","",VLOOKUP($D1187,'CCU AUXILIARES'!A:O,14,FALSE))</f>
        <v/>
      </c>
      <c r="I1187" s="116"/>
      <c r="J1187" s="116"/>
      <c r="K1187" s="116"/>
      <c r="L1187" s="69" t="str">
        <f>IF(D1187="","",TRUNC(F1187*J1187,2))</f>
        <v/>
      </c>
      <c r="M1187" s="69" t="str">
        <f>IF(D1187="","",TRUNC(G1187*J1187,2))</f>
        <v/>
      </c>
      <c r="N1187" s="69" t="str">
        <f>IF(D1187="","",TRUNC(H1187*J1187,2))</f>
        <v/>
      </c>
      <c r="O1187" s="69" t="str">
        <f>IF(D1187="","",L1187+M1187+N1187)</f>
        <v/>
      </c>
    </row>
    <row r="1188" spans="1:16" x14ac:dyDescent="0.25">
      <c r="A1188" s="77"/>
      <c r="B1188" s="92"/>
      <c r="C1188" s="113"/>
      <c r="D1188" s="92"/>
      <c r="E1188" s="92"/>
      <c r="F1188" s="92"/>
      <c r="G1188" s="92"/>
      <c r="H1188" s="92"/>
      <c r="I1188" s="116"/>
      <c r="J1188" s="116"/>
      <c r="K1188" s="116"/>
      <c r="L1188" s="69"/>
      <c r="M1188" s="69"/>
      <c r="N1188" s="69"/>
      <c r="O1188" s="69"/>
    </row>
    <row r="1189" spans="1:16" x14ac:dyDescent="0.25">
      <c r="A1189" s="119"/>
      <c r="B1189" s="120"/>
      <c r="C1189" s="120"/>
      <c r="D1189" s="120"/>
      <c r="E1189" s="120"/>
      <c r="F1189" s="120"/>
      <c r="G1189" s="120"/>
      <c r="H1189" s="120"/>
      <c r="I1189" s="120"/>
      <c r="J1189" s="121" t="s">
        <v>70</v>
      </c>
      <c r="K1189" s="121"/>
      <c r="L1189" s="122">
        <f>SUM(L1185:L1188)</f>
        <v>0</v>
      </c>
      <c r="M1189" s="122">
        <f>SUM(M1185:M1188)</f>
        <v>0</v>
      </c>
      <c r="N1189" s="122">
        <f>SUM(N1185:N1188)</f>
        <v>0</v>
      </c>
      <c r="O1189" s="122">
        <f>TRUNC(SUM(L1189:N1189),2)</f>
        <v>0</v>
      </c>
    </row>
    <row r="1190" spans="1:16" ht="30" x14ac:dyDescent="0.25">
      <c r="A1190" s="137" t="s">
        <v>71</v>
      </c>
      <c r="B1190" s="138" t="s">
        <v>1</v>
      </c>
      <c r="C1190" s="138" t="s">
        <v>32</v>
      </c>
      <c r="D1190" s="138" t="s">
        <v>2</v>
      </c>
      <c r="E1190" s="138" t="s">
        <v>62</v>
      </c>
      <c r="F1190" s="138" t="s">
        <v>72</v>
      </c>
      <c r="G1190" s="138" t="s">
        <v>73</v>
      </c>
      <c r="H1190" s="138"/>
      <c r="I1190" s="138" t="s">
        <v>74</v>
      </c>
      <c r="J1190" s="138"/>
      <c r="K1190" s="138"/>
      <c r="L1190" s="138" t="s">
        <v>75</v>
      </c>
      <c r="M1190" s="138" t="s">
        <v>56</v>
      </c>
      <c r="N1190" s="138" t="s">
        <v>48</v>
      </c>
      <c r="O1190" s="138" t="s">
        <v>6</v>
      </c>
    </row>
    <row r="1191" spans="1:16" x14ac:dyDescent="0.25">
      <c r="A1191" s="137"/>
      <c r="B1191" s="138"/>
      <c r="C1191" s="138"/>
      <c r="D1191" s="138"/>
      <c r="E1191" s="138"/>
      <c r="F1191" s="138"/>
      <c r="G1191" s="138" t="s">
        <v>76</v>
      </c>
      <c r="H1191" s="138" t="s">
        <v>77</v>
      </c>
      <c r="I1191" s="138" t="s">
        <v>76</v>
      </c>
      <c r="J1191" s="138" t="s">
        <v>77</v>
      </c>
      <c r="K1191" s="138"/>
      <c r="L1191" s="138" t="s">
        <v>76</v>
      </c>
      <c r="M1191" s="138"/>
      <c r="N1191" s="138"/>
      <c r="O1191" s="138"/>
    </row>
    <row r="1192" spans="1:16" x14ac:dyDescent="0.25">
      <c r="A1192" s="77" t="str">
        <f>IF($D1192="","",VLOOKUP($D1192,'TRANSPORTES MATERIAIS'!$A$17:$D$1916,2,FALSE))</f>
        <v/>
      </c>
      <c r="B1192" s="92"/>
      <c r="C1192" s="113"/>
      <c r="D1192" s="92"/>
      <c r="E1192" s="92"/>
      <c r="F1192" s="92"/>
      <c r="G1192" s="107"/>
      <c r="H1192" s="69"/>
      <c r="I1192" s="107"/>
      <c r="J1192" s="69"/>
      <c r="K1192" s="69"/>
      <c r="L1192" s="107"/>
      <c r="M1192" s="69"/>
      <c r="N1192" s="472"/>
      <c r="O1192" s="474">
        <f>TRUNC((M1192+M1193)*N1192,2)</f>
        <v>0</v>
      </c>
    </row>
    <row r="1193" spans="1:16" x14ac:dyDescent="0.25">
      <c r="A1193" s="77"/>
      <c r="B1193" s="92"/>
      <c r="C1193" s="113"/>
      <c r="D1193" s="92"/>
      <c r="E1193" s="92"/>
      <c r="F1193" s="92"/>
      <c r="G1193" s="107"/>
      <c r="H1193" s="69"/>
      <c r="I1193" s="107"/>
      <c r="J1193" s="69"/>
      <c r="K1193" s="69"/>
      <c r="L1193" s="107"/>
      <c r="M1193" s="69"/>
      <c r="N1193" s="473"/>
      <c r="O1193" s="475"/>
    </row>
    <row r="1194" spans="1:16" x14ac:dyDescent="0.25">
      <c r="A1194" s="77"/>
      <c r="B1194" s="92"/>
      <c r="C1194" s="92"/>
      <c r="D1194" s="92"/>
      <c r="E1194" s="92"/>
      <c r="F1194" s="107"/>
      <c r="G1194" s="107"/>
      <c r="H1194" s="69"/>
      <c r="I1194" s="116"/>
      <c r="J1194" s="69"/>
      <c r="K1194" s="69"/>
      <c r="L1194" s="116"/>
      <c r="M1194" s="116"/>
      <c r="N1194" s="69"/>
      <c r="O1194" s="69"/>
    </row>
    <row r="1195" spans="1:16" x14ac:dyDescent="0.25">
      <c r="A1195" s="119"/>
      <c r="B1195" s="120"/>
      <c r="C1195" s="120"/>
      <c r="D1195" s="120"/>
      <c r="E1195" s="120"/>
      <c r="F1195" s="120"/>
      <c r="G1195" s="120"/>
      <c r="H1195" s="120"/>
      <c r="I1195" s="120"/>
      <c r="J1195" s="121" t="s">
        <v>80</v>
      </c>
      <c r="K1195" s="121"/>
      <c r="L1195" s="122"/>
      <c r="M1195" s="122"/>
      <c r="N1195" s="122">
        <f>O1195</f>
        <v>0</v>
      </c>
      <c r="O1195" s="122">
        <f>SUM(O1192:O1194)</f>
        <v>0</v>
      </c>
    </row>
    <row r="1196" spans="1:16" ht="45" x14ac:dyDescent="0.25">
      <c r="A1196" s="139" t="str">
        <f>E1197</f>
        <v>CONECTOR GRAMPO METÁLICO TIPO OLHAL, PARA SPDA, PARA HASTE DE ATERRAMENTO DE 3/4'' E CABOS DE 10 A 50 MM2</v>
      </c>
      <c r="B1196" s="140"/>
      <c r="C1196" s="140"/>
      <c r="D1196" s="140"/>
      <c r="E1196" s="140"/>
      <c r="F1196" s="140"/>
      <c r="G1196" s="140"/>
      <c r="H1196" s="140"/>
      <c r="I1196" s="140"/>
      <c r="J1196" s="148"/>
      <c r="K1196" s="153"/>
      <c r="L1196" s="27" t="s">
        <v>26</v>
      </c>
      <c r="M1196" s="27" t="s">
        <v>27</v>
      </c>
      <c r="N1196" s="27" t="s">
        <v>28</v>
      </c>
      <c r="O1196" s="142" t="s">
        <v>29</v>
      </c>
    </row>
    <row r="1197" spans="1:16" x14ac:dyDescent="0.25">
      <c r="A1197" s="143" t="s">
        <v>29304</v>
      </c>
      <c r="B1197" s="143" t="s">
        <v>30</v>
      </c>
      <c r="C1197" s="143" t="s">
        <v>6632</v>
      </c>
      <c r="D1197" s="143" t="s">
        <v>24</v>
      </c>
      <c r="E1197" s="146" t="s">
        <v>29305</v>
      </c>
      <c r="F1197" s="144"/>
      <c r="G1197" s="144"/>
      <c r="H1197" s="144"/>
      <c r="I1197" s="144"/>
      <c r="J1197" s="144"/>
      <c r="K1197" s="144"/>
      <c r="L1197" s="145">
        <f>TRUNC(L1212+L1216+L1222+L1228,2)</f>
        <v>8.85</v>
      </c>
      <c r="M1197" s="145">
        <f>TRUNC(M1212+M1216+M1222+M1228,2)</f>
        <v>11.6</v>
      </c>
      <c r="N1197" s="145">
        <f>TRUNC(N1212+N1216+N1222+N1228,2)</f>
        <v>0</v>
      </c>
      <c r="O1197" s="145">
        <f>TRUNC(O1212+O1216+O1222+O1228,2)</f>
        <v>20.45</v>
      </c>
      <c r="P1197" s="1">
        <v>104749</v>
      </c>
    </row>
    <row r="1198" spans="1:16" ht="45" x14ac:dyDescent="0.25">
      <c r="A1198" s="137" t="s">
        <v>31</v>
      </c>
      <c r="B1198" s="138" t="s">
        <v>1</v>
      </c>
      <c r="C1198" s="138" t="s">
        <v>32</v>
      </c>
      <c r="D1198" s="138" t="s">
        <v>2</v>
      </c>
      <c r="E1198" s="138" t="s">
        <v>33</v>
      </c>
      <c r="F1198" s="138" t="s">
        <v>34</v>
      </c>
      <c r="G1198" s="138" t="s">
        <v>35</v>
      </c>
      <c r="H1198" s="138" t="s">
        <v>36</v>
      </c>
      <c r="I1198" s="138" t="s">
        <v>37</v>
      </c>
      <c r="J1198" s="138" t="s">
        <v>38</v>
      </c>
      <c r="K1198" s="138"/>
      <c r="L1198" s="138" t="s">
        <v>13</v>
      </c>
      <c r="M1198" s="138" t="s">
        <v>39</v>
      </c>
      <c r="N1198" s="138" t="s">
        <v>11</v>
      </c>
      <c r="O1198" s="138" t="s">
        <v>40</v>
      </c>
    </row>
    <row r="1199" spans="1:16" x14ac:dyDescent="0.25">
      <c r="A1199" s="77" t="str">
        <f>IF(D1199="","",VLOOKUP(D1199,'CUSTOS DNIT - EQUIPAMENTOS'!A:K,2,FALSE))</f>
        <v/>
      </c>
      <c r="B1199" s="113"/>
      <c r="C1199" s="113"/>
      <c r="D1199" s="113"/>
      <c r="E1199" s="116"/>
      <c r="F1199" s="117"/>
      <c r="G1199" s="116"/>
      <c r="H1199" s="69"/>
      <c r="I1199" s="69"/>
      <c r="J1199" s="69"/>
      <c r="K1199" s="69"/>
      <c r="L1199" s="118" t="str">
        <f>IF(D1199="","",TRUNC(E1199*F1199*H1199,2))</f>
        <v/>
      </c>
      <c r="M1199" s="118" t="str">
        <f>IF(D1199="","",TRUNC(E1199*F1199*I1199+E1199*G1199*J1199,2))</f>
        <v/>
      </c>
      <c r="N1199" s="118"/>
      <c r="O1199" s="69" t="str">
        <f>IF(D1199="","",L1199+M1199)</f>
        <v/>
      </c>
    </row>
    <row r="1200" spans="1:16" x14ac:dyDescent="0.25">
      <c r="A1200" s="77"/>
      <c r="B1200" s="113"/>
      <c r="C1200" s="113"/>
      <c r="D1200" s="113"/>
      <c r="E1200" s="116"/>
      <c r="F1200" s="117"/>
      <c r="G1200" s="116"/>
      <c r="H1200" s="69"/>
      <c r="I1200" s="69"/>
      <c r="J1200" s="69"/>
      <c r="K1200" s="69"/>
      <c r="L1200" s="118"/>
      <c r="M1200" s="118"/>
      <c r="N1200" s="118"/>
      <c r="O1200" s="69"/>
    </row>
    <row r="1201" spans="1:15" x14ac:dyDescent="0.25">
      <c r="A1201" s="119"/>
      <c r="B1201" s="120"/>
      <c r="C1201" s="120"/>
      <c r="D1201" s="120"/>
      <c r="E1201" s="120"/>
      <c r="F1201" s="120"/>
      <c r="G1201" s="120"/>
      <c r="H1201" s="120"/>
      <c r="I1201" s="120"/>
      <c r="J1201" s="121" t="s">
        <v>43</v>
      </c>
      <c r="K1201" s="121"/>
      <c r="L1201" s="122">
        <f>SUM(L1199:L1200)</f>
        <v>0</v>
      </c>
      <c r="M1201" s="122">
        <f>SUM(M1199:M1200)</f>
        <v>0</v>
      </c>
      <c r="N1201" s="122">
        <f>SUM(N1199:N1200)</f>
        <v>0</v>
      </c>
      <c r="O1201" s="122">
        <f>SUM(O1199:O1200)</f>
        <v>0</v>
      </c>
    </row>
    <row r="1202" spans="1:15" ht="30" x14ac:dyDescent="0.25">
      <c r="A1202" s="137" t="s">
        <v>44</v>
      </c>
      <c r="B1202" s="138" t="s">
        <v>1</v>
      </c>
      <c r="C1202" s="138" t="s">
        <v>32</v>
      </c>
      <c r="D1202" s="138" t="s">
        <v>2</v>
      </c>
      <c r="E1202" s="138" t="s">
        <v>45</v>
      </c>
      <c r="F1202" s="138" t="s">
        <v>46</v>
      </c>
      <c r="G1202" s="138" t="s">
        <v>47</v>
      </c>
      <c r="H1202" s="138" t="s">
        <v>48</v>
      </c>
      <c r="I1202" s="138"/>
      <c r="J1202" s="138"/>
      <c r="K1202" s="138"/>
      <c r="L1202" s="138" t="s">
        <v>13</v>
      </c>
      <c r="M1202" s="138" t="s">
        <v>39</v>
      </c>
      <c r="N1202" s="138" t="s">
        <v>11</v>
      </c>
      <c r="O1202" s="138" t="s">
        <v>40</v>
      </c>
    </row>
    <row r="1203" spans="1:15" x14ac:dyDescent="0.25">
      <c r="A1203" s="77" t="str">
        <f>IF(D1203="","",VLOOKUP(D1203,'CUSTOS DER - MÃO DE OBRA'!A:D,2,0))</f>
        <v>Eletricista</v>
      </c>
      <c r="B1203" s="113" t="s">
        <v>41</v>
      </c>
      <c r="C1203" s="113" t="s">
        <v>6652</v>
      </c>
      <c r="D1203" s="113">
        <v>210150</v>
      </c>
      <c r="E1203" s="69">
        <f>VLOOKUP(D1203,'CUSTOS DER - MÃO DE OBRA'!A:D,3,0)</f>
        <v>2.02</v>
      </c>
      <c r="F1203" s="123"/>
      <c r="G1203" s="124">
        <f>VLOOKUP(D1203,'CUSTOS DER - MÃO DE OBRA'!A:D,4,0)</f>
        <v>35.97</v>
      </c>
      <c r="H1203" s="290">
        <v>0.18629999999999999</v>
      </c>
      <c r="I1203" s="116"/>
      <c r="J1203" s="113"/>
      <c r="K1203" s="113"/>
      <c r="L1203" s="113"/>
      <c r="M1203" s="125">
        <f>IF(D1203="","",TRUNC(H1203*G1203,2))</f>
        <v>6.7</v>
      </c>
      <c r="N1203" s="113"/>
      <c r="O1203" s="69">
        <f>IF(D1203="","",L1203+M1203)</f>
        <v>6.7</v>
      </c>
    </row>
    <row r="1204" spans="1:15" x14ac:dyDescent="0.25">
      <c r="A1204" s="77" t="str">
        <f>IF(D1204="","",VLOOKUP(D1204,'CUSTOS DER - MÃO DE OBRA'!A:D,2,0))</f>
        <v>Servente</v>
      </c>
      <c r="B1204" s="113" t="s">
        <v>41</v>
      </c>
      <c r="C1204" s="113" t="s">
        <v>6652</v>
      </c>
      <c r="D1204" s="113">
        <v>200130</v>
      </c>
      <c r="E1204" s="69">
        <f>VLOOKUP(D1204,'CUSTOS DER - MÃO DE OBRA'!A:D,3,0)</f>
        <v>1.48</v>
      </c>
      <c r="F1204" s="123"/>
      <c r="G1204" s="124">
        <f>VLOOKUP(D1204,'CUSTOS DER - MÃO DE OBRA'!A:D,4,0)</f>
        <v>26.35</v>
      </c>
      <c r="H1204" s="290">
        <v>0.18629999999999999</v>
      </c>
      <c r="I1204" s="69"/>
      <c r="J1204" s="69"/>
      <c r="K1204" s="69"/>
      <c r="L1204" s="113"/>
      <c r="M1204" s="125">
        <f>IF(D1204="","",TRUNC(H1204*G1204,2))</f>
        <v>4.9000000000000004</v>
      </c>
      <c r="N1204" s="113"/>
      <c r="O1204" s="69">
        <f>IF(D1204="","",L1204+M1204)</f>
        <v>4.9000000000000004</v>
      </c>
    </row>
    <row r="1205" spans="1:15" x14ac:dyDescent="0.25">
      <c r="A1205" s="127"/>
      <c r="B1205" s="128"/>
      <c r="C1205" s="128"/>
      <c r="D1205" s="128"/>
      <c r="E1205" s="128"/>
      <c r="F1205" s="128"/>
      <c r="G1205" s="128"/>
      <c r="H1205" s="128"/>
      <c r="I1205" s="128"/>
      <c r="J1205" s="121" t="s">
        <v>50</v>
      </c>
      <c r="K1205" s="121"/>
      <c r="L1205" s="122">
        <f>SUM(L1203:L1204)</f>
        <v>0</v>
      </c>
      <c r="M1205" s="122">
        <f>SUM(M1203:M1204)</f>
        <v>11.600000000000001</v>
      </c>
      <c r="N1205" s="122">
        <f>SUM(N1203:N1204)</f>
        <v>0</v>
      </c>
      <c r="O1205" s="122">
        <f>SUM(O1203:O1204)</f>
        <v>11.600000000000001</v>
      </c>
    </row>
    <row r="1206" spans="1:15" x14ac:dyDescent="0.25">
      <c r="A1206" s="137" t="s">
        <v>51</v>
      </c>
      <c r="B1206" s="138" t="s">
        <v>1</v>
      </c>
      <c r="C1206" s="138" t="s">
        <v>32</v>
      </c>
      <c r="D1206" s="138" t="s">
        <v>2</v>
      </c>
      <c r="E1206" s="138" t="s">
        <v>52</v>
      </c>
      <c r="F1206" s="138" t="s">
        <v>53</v>
      </c>
      <c r="G1206" s="138" t="s">
        <v>54</v>
      </c>
      <c r="H1206" s="138" t="s">
        <v>55</v>
      </c>
      <c r="I1206" s="138"/>
      <c r="J1206" s="138"/>
      <c r="K1206" s="138"/>
      <c r="L1206" s="138"/>
      <c r="M1206" s="138"/>
      <c r="N1206" s="138"/>
      <c r="O1206" s="138" t="s">
        <v>56</v>
      </c>
    </row>
    <row r="1207" spans="1:15" x14ac:dyDescent="0.25">
      <c r="A1207" s="77"/>
      <c r="B1207" s="113"/>
      <c r="C1207" s="113"/>
      <c r="D1207" s="113"/>
      <c r="E1207" s="123"/>
      <c r="F1207" s="117"/>
      <c r="G1207" s="116"/>
      <c r="H1207" s="69"/>
      <c r="I1207" s="69"/>
      <c r="J1207" s="69"/>
      <c r="K1207" s="69"/>
      <c r="L1207" s="113"/>
      <c r="M1207" s="118">
        <f>TRUNC(E1207*O1205,2)</f>
        <v>0</v>
      </c>
      <c r="N1207" s="113"/>
      <c r="O1207" s="69">
        <f>L1207+M1207</f>
        <v>0</v>
      </c>
    </row>
    <row r="1208" spans="1:15" x14ac:dyDescent="0.25">
      <c r="A1208" s="77"/>
      <c r="B1208" s="113"/>
      <c r="C1208" s="113"/>
      <c r="D1208" s="113"/>
      <c r="E1208" s="116"/>
      <c r="F1208" s="117"/>
      <c r="G1208" s="116"/>
      <c r="H1208" s="69"/>
      <c r="I1208" s="69"/>
      <c r="J1208" s="69"/>
      <c r="K1208" s="69"/>
      <c r="L1208" s="113"/>
      <c r="M1208" s="113"/>
      <c r="N1208" s="113"/>
      <c r="O1208" s="69">
        <f>L1208+M1208</f>
        <v>0</v>
      </c>
    </row>
    <row r="1209" spans="1:15" x14ac:dyDescent="0.25">
      <c r="A1209" s="127"/>
      <c r="B1209" s="128"/>
      <c r="C1209" s="128"/>
      <c r="D1209" s="128"/>
      <c r="E1209" s="128"/>
      <c r="F1209" s="128"/>
      <c r="G1209" s="128"/>
      <c r="H1209" s="128"/>
      <c r="I1209" s="128"/>
      <c r="J1209" s="121" t="s">
        <v>57</v>
      </c>
      <c r="K1209" s="121"/>
      <c r="L1209" s="122">
        <f>SUM(L1207:L1208)</f>
        <v>0</v>
      </c>
      <c r="M1209" s="122">
        <f>SUM(M1207:M1208)</f>
        <v>0</v>
      </c>
      <c r="N1209" s="122">
        <f>SUM(N1207:N1208)</f>
        <v>0</v>
      </c>
      <c r="O1209" s="122">
        <f>SUM(O1207:O1208)</f>
        <v>0</v>
      </c>
    </row>
    <row r="1210" spans="1:15" ht="30" x14ac:dyDescent="0.25">
      <c r="A1210" s="127" t="s">
        <v>58</v>
      </c>
      <c r="B1210" s="129"/>
      <c r="C1210" s="129"/>
      <c r="D1210" s="129"/>
      <c r="E1210" s="129"/>
      <c r="F1210" s="129"/>
      <c r="G1210" s="129"/>
      <c r="H1210" s="129"/>
      <c r="I1210" s="129"/>
      <c r="J1210" s="129"/>
      <c r="K1210" s="129"/>
      <c r="L1210" s="122">
        <f>L1201+L1205+L1209</f>
        <v>0</v>
      </c>
      <c r="M1210" s="122">
        <f>M1201+M1205+M1209</f>
        <v>11.600000000000001</v>
      </c>
      <c r="N1210" s="122">
        <f>N1201+N1205+N1209</f>
        <v>0</v>
      </c>
      <c r="O1210" s="122">
        <f>O1201+O1205+O1209</f>
        <v>11.600000000000001</v>
      </c>
    </row>
    <row r="1211" spans="1:15" x14ac:dyDescent="0.25">
      <c r="A1211" s="127" t="s">
        <v>59</v>
      </c>
      <c r="B1211" s="129"/>
      <c r="C1211" s="129"/>
      <c r="D1211" s="129"/>
      <c r="E1211" s="129"/>
      <c r="F1211" s="129"/>
      <c r="G1211" s="129"/>
      <c r="H1211" s="129"/>
      <c r="I1211" s="129"/>
      <c r="J1211" s="129"/>
      <c r="K1211" s="129"/>
      <c r="L1211" s="129"/>
      <c r="M1211" s="129"/>
      <c r="N1211" s="129"/>
      <c r="O1211" s="130">
        <v>1</v>
      </c>
    </row>
    <row r="1212" spans="1:15" ht="30" x14ac:dyDescent="0.25">
      <c r="A1212" s="127" t="s">
        <v>60</v>
      </c>
      <c r="B1212" s="120"/>
      <c r="C1212" s="120"/>
      <c r="D1212" s="120"/>
      <c r="E1212" s="120"/>
      <c r="F1212" s="120"/>
      <c r="G1212" s="120"/>
      <c r="H1212" s="120"/>
      <c r="I1212" s="120"/>
      <c r="J1212" s="120"/>
      <c r="K1212" s="120"/>
      <c r="L1212" s="122">
        <f>L1210/O1211</f>
        <v>0</v>
      </c>
      <c r="M1212" s="122">
        <f>M1210/O1211</f>
        <v>11.600000000000001</v>
      </c>
      <c r="N1212" s="122">
        <f>N1210/O1211</f>
        <v>0</v>
      </c>
      <c r="O1212" s="122">
        <f>TRUNC(SUM(L1212:N1212),2)</f>
        <v>11.6</v>
      </c>
    </row>
    <row r="1213" spans="1:15" ht="45" x14ac:dyDescent="0.25">
      <c r="A1213" s="137" t="s">
        <v>61</v>
      </c>
      <c r="B1213" s="138" t="s">
        <v>1</v>
      </c>
      <c r="C1213" s="138" t="s">
        <v>32</v>
      </c>
      <c r="D1213" s="138" t="s">
        <v>2</v>
      </c>
      <c r="E1213" s="138" t="s">
        <v>62</v>
      </c>
      <c r="F1213" s="138" t="s">
        <v>63</v>
      </c>
      <c r="G1213" s="138"/>
      <c r="H1213" s="138"/>
      <c r="I1213" s="138"/>
      <c r="J1213" s="138" t="s">
        <v>48</v>
      </c>
      <c r="K1213" s="138"/>
      <c r="L1213" s="138" t="s">
        <v>13</v>
      </c>
      <c r="M1213" s="138" t="s">
        <v>39</v>
      </c>
      <c r="N1213" s="138" t="s">
        <v>11</v>
      </c>
      <c r="O1213" s="138" t="s">
        <v>6</v>
      </c>
    </row>
    <row r="1214" spans="1:15" ht="60" x14ac:dyDescent="0.25">
      <c r="A1214" s="77" t="str">
        <f>VLOOKUP(D1214,'CUSTOS SINAPI - MATERIAIS'!A:D,2,0)</f>
        <v xml:space="preserve">GRAMPO METALICO TIPO OLHAL PARA HASTE DE ATERRAMENTO DE 3/4", CONDUTOR DE *10* A 50 MM2                                                                                                                                                                                                                                                                                                                                                                                                                   </v>
      </c>
      <c r="B1214" s="113" t="s">
        <v>1356</v>
      </c>
      <c r="C1214" s="113" t="s">
        <v>64</v>
      </c>
      <c r="D1214" s="113">
        <v>416</v>
      </c>
      <c r="E1214" s="131" t="str">
        <f>VLOOKUP(D1214,'CUSTOS SINAPI - MATERIAIS'!A:D,3,0)</f>
        <v xml:space="preserve">UN    </v>
      </c>
      <c r="F1214" s="107" t="str">
        <f>VLOOKUP(D1214,'CUSTOS SINAPI - MATERIAIS'!A:D,4,0)</f>
        <v>8,85</v>
      </c>
      <c r="G1214" s="107"/>
      <c r="H1214" s="93"/>
      <c r="I1214" s="93"/>
      <c r="J1214" s="292">
        <v>1</v>
      </c>
      <c r="K1214" s="116"/>
      <c r="L1214" s="69">
        <f>IF(D1214="","",TRUNC(F1214*J1214,2))</f>
        <v>8.85</v>
      </c>
      <c r="M1214" s="116"/>
      <c r="N1214" s="116"/>
      <c r="O1214" s="69">
        <f>IF(D1214="","",TRUNC(L1214+M1214+N1214,2))</f>
        <v>8.85</v>
      </c>
    </row>
    <row r="1215" spans="1:15" x14ac:dyDescent="0.25">
      <c r="A1215" s="77"/>
      <c r="B1215" s="113"/>
      <c r="C1215" s="113"/>
      <c r="D1215" s="113"/>
      <c r="E1215" s="131"/>
      <c r="F1215" s="107"/>
      <c r="G1215" s="107"/>
      <c r="H1215" s="93"/>
      <c r="I1215" s="93"/>
      <c r="J1215" s="116"/>
      <c r="K1215" s="116"/>
      <c r="L1215" s="69"/>
      <c r="M1215" s="116"/>
      <c r="N1215" s="116"/>
      <c r="O1215" s="69"/>
    </row>
    <row r="1216" spans="1:15" x14ac:dyDescent="0.25">
      <c r="A1216" s="119"/>
      <c r="B1216" s="120"/>
      <c r="C1216" s="120"/>
      <c r="D1216" s="120"/>
      <c r="E1216" s="120"/>
      <c r="F1216" s="120"/>
      <c r="G1216" s="120"/>
      <c r="H1216" s="120"/>
      <c r="I1216" s="120"/>
      <c r="J1216" s="121" t="s">
        <v>65</v>
      </c>
      <c r="K1216" s="121"/>
      <c r="L1216" s="122">
        <f>SUM(L1214:L1215)</f>
        <v>8.85</v>
      </c>
      <c r="M1216" s="122">
        <f>SUM(M1214:M1215)</f>
        <v>0</v>
      </c>
      <c r="N1216" s="122">
        <f>SUM(N1214:N1215)</f>
        <v>0</v>
      </c>
      <c r="O1216" s="122">
        <f>TRUNC(SUM(L1216:N1216),2)</f>
        <v>8.85</v>
      </c>
    </row>
    <row r="1217" spans="1:15" ht="75" x14ac:dyDescent="0.25">
      <c r="A1217" s="137" t="s">
        <v>66</v>
      </c>
      <c r="B1217" s="138" t="s">
        <v>1</v>
      </c>
      <c r="C1217" s="138" t="s">
        <v>32</v>
      </c>
      <c r="D1217" s="138" t="s">
        <v>2</v>
      </c>
      <c r="E1217" s="138" t="s">
        <v>62</v>
      </c>
      <c r="F1217" s="138" t="s">
        <v>63</v>
      </c>
      <c r="G1217" s="138" t="s">
        <v>67</v>
      </c>
      <c r="H1217" s="138" t="s">
        <v>68</v>
      </c>
      <c r="I1217" s="138"/>
      <c r="J1217" s="138" t="s">
        <v>48</v>
      </c>
      <c r="K1217" s="138"/>
      <c r="L1217" s="138" t="s">
        <v>13</v>
      </c>
      <c r="M1217" s="138" t="s">
        <v>39</v>
      </c>
      <c r="N1217" s="138" t="s">
        <v>11</v>
      </c>
      <c r="O1217" s="138" t="s">
        <v>6</v>
      </c>
    </row>
    <row r="1218" spans="1:15" x14ac:dyDescent="0.25">
      <c r="A1218" s="77"/>
      <c r="B1218" s="92"/>
      <c r="C1218" s="113"/>
      <c r="D1218" s="293"/>
      <c r="E1218" s="92"/>
      <c r="F1218" s="92"/>
      <c r="G1218" s="92"/>
      <c r="H1218" s="92"/>
      <c r="I1218" s="116"/>
      <c r="J1218" s="294"/>
      <c r="K1218" s="294"/>
      <c r="L1218" s="69"/>
      <c r="M1218" s="69"/>
      <c r="N1218" s="69"/>
      <c r="O1218" s="69"/>
    </row>
    <row r="1219" spans="1:15" x14ac:dyDescent="0.25">
      <c r="A1219" s="77" t="str">
        <f>IF($D1219="","",VLOOKUP($D1219,'CCU AUXILIARES'!A:O,5,0))</f>
        <v/>
      </c>
      <c r="B1219" s="92"/>
      <c r="C1219" s="113"/>
      <c r="D1219" s="92"/>
      <c r="E1219" s="92" t="str">
        <f>IF($D1219="","",VLOOKUP($D1219,'CCU AUXILIARES'!A:O,3,0))</f>
        <v/>
      </c>
      <c r="F1219" s="92" t="str">
        <f>IF($D1219="","",VLOOKUP($D1219,'CCU AUXILIARES'!A:O,12,FALSE))</f>
        <v/>
      </c>
      <c r="G1219" s="92" t="str">
        <f>IF($D1219="","",VLOOKUP($D1219,'CCU AUXILIARES'!A:O,13,FALSE))</f>
        <v/>
      </c>
      <c r="H1219" s="92" t="str">
        <f>IF($D1219="","",VLOOKUP($D1219,'CCU AUXILIARES'!A:O,14,FALSE))</f>
        <v/>
      </c>
      <c r="I1219" s="116"/>
      <c r="J1219" s="116"/>
      <c r="K1219" s="116"/>
      <c r="L1219" s="69" t="str">
        <f>IF(D1219="","",TRUNC(F1219*J1219,2))</f>
        <v/>
      </c>
      <c r="M1219" s="69" t="str">
        <f>IF(D1219="","",TRUNC(G1219*J1219,2))</f>
        <v/>
      </c>
      <c r="N1219" s="69" t="str">
        <f>IF(D1219="","",TRUNC(H1219*J1219,2))</f>
        <v/>
      </c>
      <c r="O1219" s="69" t="str">
        <f>IF(D1219="","",L1219+M1219+N1219)</f>
        <v/>
      </c>
    </row>
    <row r="1220" spans="1:15" x14ac:dyDescent="0.25">
      <c r="A1220" s="77" t="str">
        <f>IF($D1220="","",VLOOKUP($D1220,'CCU AUXILIARES'!A:O,5,0))</f>
        <v/>
      </c>
      <c r="B1220" s="92"/>
      <c r="C1220" s="113"/>
      <c r="D1220" s="92"/>
      <c r="E1220" s="92" t="str">
        <f>IF($D1220="","",VLOOKUP($D1220,'CCU AUXILIARES'!A:O,3,0))</f>
        <v/>
      </c>
      <c r="F1220" s="92" t="str">
        <f>IF($D1220="","",VLOOKUP($D1220,'CCU AUXILIARES'!A:O,12,FALSE))</f>
        <v/>
      </c>
      <c r="G1220" s="92" t="str">
        <f>IF($D1220="","",VLOOKUP($D1220,'CCU AUXILIARES'!A:O,13,FALSE))</f>
        <v/>
      </c>
      <c r="H1220" s="92" t="str">
        <f>IF($D1220="","",VLOOKUP($D1220,'CCU AUXILIARES'!A:O,14,FALSE))</f>
        <v/>
      </c>
      <c r="I1220" s="116"/>
      <c r="J1220" s="116"/>
      <c r="K1220" s="116"/>
      <c r="L1220" s="69" t="str">
        <f>IF(D1220="","",TRUNC(F1220*J1220,2))</f>
        <v/>
      </c>
      <c r="M1220" s="69" t="str">
        <f>IF(D1220="","",TRUNC(G1220*J1220,2))</f>
        <v/>
      </c>
      <c r="N1220" s="69" t="str">
        <f>IF(D1220="","",TRUNC(H1220*J1220,2))</f>
        <v/>
      </c>
      <c r="O1220" s="69" t="str">
        <f>IF(D1220="","",L1220+M1220+N1220)</f>
        <v/>
      </c>
    </row>
    <row r="1221" spans="1:15" x14ac:dyDescent="0.25">
      <c r="A1221" s="77"/>
      <c r="B1221" s="92"/>
      <c r="C1221" s="113"/>
      <c r="D1221" s="92"/>
      <c r="E1221" s="92"/>
      <c r="F1221" s="92"/>
      <c r="G1221" s="92"/>
      <c r="H1221" s="92"/>
      <c r="I1221" s="116"/>
      <c r="J1221" s="116"/>
      <c r="K1221" s="116"/>
      <c r="L1221" s="69"/>
      <c r="M1221" s="69"/>
      <c r="N1221" s="69"/>
      <c r="O1221" s="69"/>
    </row>
    <row r="1222" spans="1:15" x14ac:dyDescent="0.25">
      <c r="A1222" s="119"/>
      <c r="B1222" s="120"/>
      <c r="C1222" s="120"/>
      <c r="D1222" s="120"/>
      <c r="E1222" s="120"/>
      <c r="F1222" s="120"/>
      <c r="G1222" s="120"/>
      <c r="H1222" s="120"/>
      <c r="I1222" s="120"/>
      <c r="J1222" s="121" t="s">
        <v>70</v>
      </c>
      <c r="K1222" s="121"/>
      <c r="L1222" s="122">
        <f>SUM(L1218:L1221)</f>
        <v>0</v>
      </c>
      <c r="M1222" s="122">
        <f>SUM(M1218:M1221)</f>
        <v>0</v>
      </c>
      <c r="N1222" s="122">
        <f>SUM(N1218:N1221)</f>
        <v>0</v>
      </c>
      <c r="O1222" s="122">
        <f>TRUNC(SUM(L1222:N1222),2)</f>
        <v>0</v>
      </c>
    </row>
    <row r="1223" spans="1:15" ht="30" x14ac:dyDescent="0.25">
      <c r="A1223" s="137" t="s">
        <v>71</v>
      </c>
      <c r="B1223" s="138" t="s">
        <v>1</v>
      </c>
      <c r="C1223" s="138" t="s">
        <v>32</v>
      </c>
      <c r="D1223" s="138" t="s">
        <v>2</v>
      </c>
      <c r="E1223" s="138" t="s">
        <v>62</v>
      </c>
      <c r="F1223" s="138" t="s">
        <v>72</v>
      </c>
      <c r="G1223" s="138" t="s">
        <v>73</v>
      </c>
      <c r="H1223" s="138"/>
      <c r="I1223" s="138" t="s">
        <v>74</v>
      </c>
      <c r="J1223" s="138"/>
      <c r="K1223" s="138"/>
      <c r="L1223" s="138" t="s">
        <v>75</v>
      </c>
      <c r="M1223" s="138" t="s">
        <v>56</v>
      </c>
      <c r="N1223" s="138" t="s">
        <v>48</v>
      </c>
      <c r="O1223" s="138" t="s">
        <v>6</v>
      </c>
    </row>
    <row r="1224" spans="1:15" x14ac:dyDescent="0.25">
      <c r="A1224" s="137"/>
      <c r="B1224" s="138"/>
      <c r="C1224" s="138"/>
      <c r="D1224" s="138"/>
      <c r="E1224" s="138"/>
      <c r="F1224" s="138"/>
      <c r="G1224" s="138" t="s">
        <v>76</v>
      </c>
      <c r="H1224" s="138" t="s">
        <v>77</v>
      </c>
      <c r="I1224" s="138" t="s">
        <v>76</v>
      </c>
      <c r="J1224" s="138" t="s">
        <v>77</v>
      </c>
      <c r="K1224" s="138"/>
      <c r="L1224" s="138" t="s">
        <v>76</v>
      </c>
      <c r="M1224" s="138"/>
      <c r="N1224" s="138"/>
      <c r="O1224" s="138"/>
    </row>
    <row r="1225" spans="1:15" x14ac:dyDescent="0.25">
      <c r="A1225" s="77" t="str">
        <f>IF($D1225="","",VLOOKUP($D1225,'TRANSPORTES MATERIAIS'!$A$17:$D$1916,2,FALSE))</f>
        <v/>
      </c>
      <c r="B1225" s="92"/>
      <c r="C1225" s="113"/>
      <c r="D1225" s="92"/>
      <c r="E1225" s="92"/>
      <c r="F1225" s="92"/>
      <c r="G1225" s="107"/>
      <c r="H1225" s="69"/>
      <c r="I1225" s="107"/>
      <c r="J1225" s="69"/>
      <c r="K1225" s="69"/>
      <c r="L1225" s="107"/>
      <c r="M1225" s="69"/>
      <c r="N1225" s="472"/>
      <c r="O1225" s="474">
        <f>TRUNC((M1225+M1226)*N1225,2)</f>
        <v>0</v>
      </c>
    </row>
    <row r="1226" spans="1:15" x14ac:dyDescent="0.25">
      <c r="A1226" s="77"/>
      <c r="B1226" s="92"/>
      <c r="C1226" s="113"/>
      <c r="D1226" s="92"/>
      <c r="E1226" s="92"/>
      <c r="F1226" s="92"/>
      <c r="G1226" s="107"/>
      <c r="H1226" s="69"/>
      <c r="I1226" s="107"/>
      <c r="J1226" s="69"/>
      <c r="K1226" s="69"/>
      <c r="L1226" s="107"/>
      <c r="M1226" s="69"/>
      <c r="N1226" s="473"/>
      <c r="O1226" s="475"/>
    </row>
    <row r="1227" spans="1:15" x14ac:dyDescent="0.25">
      <c r="A1227" s="77"/>
      <c r="B1227" s="92"/>
      <c r="C1227" s="92"/>
      <c r="D1227" s="92"/>
      <c r="E1227" s="92"/>
      <c r="F1227" s="107"/>
      <c r="G1227" s="107"/>
      <c r="H1227" s="69"/>
      <c r="I1227" s="116"/>
      <c r="J1227" s="69"/>
      <c r="K1227" s="69"/>
      <c r="L1227" s="116"/>
      <c r="M1227" s="116"/>
      <c r="N1227" s="69"/>
      <c r="O1227" s="69"/>
    </row>
    <row r="1228" spans="1:15" x14ac:dyDescent="0.25">
      <c r="A1228" s="119"/>
      <c r="B1228" s="120"/>
      <c r="C1228" s="120"/>
      <c r="D1228" s="120"/>
      <c r="E1228" s="120"/>
      <c r="F1228" s="120"/>
      <c r="G1228" s="120"/>
      <c r="H1228" s="120"/>
      <c r="I1228" s="120"/>
      <c r="J1228" s="121" t="s">
        <v>80</v>
      </c>
      <c r="K1228" s="121"/>
      <c r="L1228" s="122"/>
      <c r="M1228" s="122"/>
      <c r="N1228" s="122">
        <f>O1228</f>
        <v>0</v>
      </c>
      <c r="O1228" s="122">
        <f>SUM(O1225:O1227)</f>
        <v>0</v>
      </c>
    </row>
  </sheetData>
  <autoFilter ref="A1:O1228" xr:uid="{00000000-0001-0000-0A00-000000000000}"/>
  <mergeCells count="108">
    <mergeCell ref="N1156:N1157"/>
    <mergeCell ref="O1156:O1157"/>
    <mergeCell ref="N1120:N1121"/>
    <mergeCell ref="O1120:O1121"/>
    <mergeCell ref="O1083:O1084"/>
    <mergeCell ref="O1022:O1023"/>
    <mergeCell ref="O1052:O1053"/>
    <mergeCell ref="A1057:K1057"/>
    <mergeCell ref="A1083:A1084"/>
    <mergeCell ref="B1083:B1084"/>
    <mergeCell ref="C1083:C1084"/>
    <mergeCell ref="D1083:D1084"/>
    <mergeCell ref="E1083:E1084"/>
    <mergeCell ref="N1083:N1084"/>
    <mergeCell ref="N1022:N1023"/>
    <mergeCell ref="A1026:K1026"/>
    <mergeCell ref="A1052:A1053"/>
    <mergeCell ref="B1052:B1053"/>
    <mergeCell ref="C1052:C1053"/>
    <mergeCell ref="D1052:D1053"/>
    <mergeCell ref="E1052:E1053"/>
    <mergeCell ref="N1052:N1053"/>
    <mergeCell ref="O702:O703"/>
    <mergeCell ref="A700:A701"/>
    <mergeCell ref="B700:B701"/>
    <mergeCell ref="C700:C701"/>
    <mergeCell ref="A597:A598"/>
    <mergeCell ref="B597:B598"/>
    <mergeCell ref="C597:C598"/>
    <mergeCell ref="D597:D598"/>
    <mergeCell ref="E597:E598"/>
    <mergeCell ref="N597:N598"/>
    <mergeCell ref="O597:O598"/>
    <mergeCell ref="D698:D699"/>
    <mergeCell ref="E698:E699"/>
    <mergeCell ref="N698:N699"/>
    <mergeCell ref="A702:A703"/>
    <mergeCell ref="B702:B703"/>
    <mergeCell ref="C702:C703"/>
    <mergeCell ref="D702:D703"/>
    <mergeCell ref="E702:E703"/>
    <mergeCell ref="N702:N703"/>
    <mergeCell ref="C634:C635"/>
    <mergeCell ref="D634:D635"/>
    <mergeCell ref="E634:E635"/>
    <mergeCell ref="N634:N635"/>
    <mergeCell ref="A3:O3"/>
    <mergeCell ref="A376:K376"/>
    <mergeCell ref="A345:K345"/>
    <mergeCell ref="A314:K314"/>
    <mergeCell ref="A252:K252"/>
    <mergeCell ref="C595:C596"/>
    <mergeCell ref="D595:D596"/>
    <mergeCell ref="E595:E596"/>
    <mergeCell ref="N595:N596"/>
    <mergeCell ref="O595:O596"/>
    <mergeCell ref="A591:A592"/>
    <mergeCell ref="B591:B592"/>
    <mergeCell ref="C591:C592"/>
    <mergeCell ref="D591:D592"/>
    <mergeCell ref="E591:E592"/>
    <mergeCell ref="N591:N592"/>
    <mergeCell ref="O591:O592"/>
    <mergeCell ref="A593:A594"/>
    <mergeCell ref="B593:B594"/>
    <mergeCell ref="C593:C594"/>
    <mergeCell ref="D593:D594"/>
    <mergeCell ref="E593:E594"/>
    <mergeCell ref="O634:O635"/>
    <mergeCell ref="O700:O701"/>
    <mergeCell ref="A698:A699"/>
    <mergeCell ref="B698:B699"/>
    <mergeCell ref="C698:C699"/>
    <mergeCell ref="A6:K6"/>
    <mergeCell ref="A70:K70"/>
    <mergeCell ref="A157:K157"/>
    <mergeCell ref="A221:K221"/>
    <mergeCell ref="A99:K99"/>
    <mergeCell ref="A39:K39"/>
    <mergeCell ref="A128:K128"/>
    <mergeCell ref="A189:K189"/>
    <mergeCell ref="A283:K283"/>
    <mergeCell ref="A595:A596"/>
    <mergeCell ref="B595:B596"/>
    <mergeCell ref="N1192:N1193"/>
    <mergeCell ref="O1192:O1193"/>
    <mergeCell ref="N1225:N1226"/>
    <mergeCell ref="O1225:O1226"/>
    <mergeCell ref="A526:K526"/>
    <mergeCell ref="A497:K497"/>
    <mergeCell ref="A468:K468"/>
    <mergeCell ref="A439:K439"/>
    <mergeCell ref="A405:K405"/>
    <mergeCell ref="N593:N594"/>
    <mergeCell ref="O593:O594"/>
    <mergeCell ref="O698:O699"/>
    <mergeCell ref="D700:D701"/>
    <mergeCell ref="E700:E701"/>
    <mergeCell ref="N700:N701"/>
    <mergeCell ref="A632:A633"/>
    <mergeCell ref="B632:B633"/>
    <mergeCell ref="C632:C633"/>
    <mergeCell ref="D632:D633"/>
    <mergeCell ref="E632:E633"/>
    <mergeCell ref="N632:N633"/>
    <mergeCell ref="O632:O633"/>
    <mergeCell ref="A634:A635"/>
    <mergeCell ref="B634:B635"/>
  </mergeCells>
  <dataValidations disablePrompts="1" count="1">
    <dataValidation type="list" allowBlank="1" showInputMessage="1" showErrorMessage="1" sqref="C56:C59 C393:C394 C9 C547 C31 C42 C45 C62 C73 C76 C91 C87:C88 C102 C105 C120 C116:C117 C131 C134 C149 C145:C146 C160 C163 C181 C174:C178 C192 C195 C213 C206:C210 C224 C227 C244 C238:C241 C255 C258 C275 C269:C272 C286 C289 C306 C300:C303 C317 C320 C337 C331:C334 C348 C351 C368 C362:C365 C379 C382 C397 C24:C28 C422:C428 C408 C411 C431 C456:C457 C442 C445 C460 C485:C486 C471 C474 C489 C514:C515 C500 C503 C518 C543:C544 C529 C532 C12:C13 C558:C559 C563:C564 C575:C580 C583:C586 C604:C606 C610:C611 C622:C624 C627 C641 C645 C656:C657 C660 C674 C670 C685:C688 C691:C694 C713 C709 C728:C731 C724:C725 C744 C740 C759:C762 C755:C756 C775 C771 C790:C793 C786:C787 C806 C802 C821:C824 C817:C818 C837 C833 C853:C856 C848:C850 C869 C865 C885:C888 C880:C882 C901 C897 C917:C920 C912:C914 C933 C929 C949:C952 C944:C946 C965 C961 C981:C984 C976:C978 C993:C994 C1015:C1018 C1008:C1012 C1043:C1044 C1029 C1032 C1047 C1078 C1074:C1075 C1060 C1063 C1091:C1092 C1113:C1116 C1106:C1110 C1127:C1128 C1149:C1152 C1142:C1146 C1163:C1164 C1178:C1182 C1185:C1188 C1199:C1200 C1218:C1221 C1214:C1215" xr:uid="{00000000-0002-0000-0A00-000000000000}">
      <formula1>"Equipamento,Material,Mão de Obra,Serviço,Transporte"</formula1>
    </dataValidation>
  </dataValidations>
  <pageMargins left="0.51181102362204722" right="0.51181102362204722" top="0.78740157480314965" bottom="0.78740157480314965" header="0.31496062992125984" footer="0.31496062992125984"/>
  <pageSetup paperSize="9" scale="64" fitToHeight="0" orientation="landscape" r:id="rId1"/>
  <headerFooter>
    <oddFooter>&amp;LAGÊNCIA DE ASSUNTOS METROPOLITANOS DO PARANÁ - AMEP
DIRETORIA DE OBRAS
&amp;R&amp;P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49992370372631"/>
    <pageSetUpPr fitToPage="1"/>
  </sheetPr>
  <dimension ref="A1:P130"/>
  <sheetViews>
    <sheetView view="pageBreakPreview" zoomScale="60" zoomScaleNormal="100" workbookViewId="0">
      <selection activeCell="A4" sqref="A4"/>
    </sheetView>
  </sheetViews>
  <sheetFormatPr defaultColWidth="9" defaultRowHeight="15" x14ac:dyDescent="0.25"/>
  <cols>
    <col min="1" max="1" width="32.28515625" style="1" customWidth="1"/>
    <col min="2" max="2" width="9" style="1"/>
    <col min="3" max="3" width="11" style="1" customWidth="1"/>
    <col min="4" max="4" width="9" style="1"/>
    <col min="5" max="5" width="14.42578125" style="1" customWidth="1"/>
    <col min="6" max="6" width="14" style="1" customWidth="1"/>
    <col min="7" max="7" width="9" style="1"/>
    <col min="8" max="8" width="13.7109375" style="1" customWidth="1"/>
    <col min="9" max="9" width="12.42578125" style="1" customWidth="1"/>
    <col min="10" max="11" width="9" style="1"/>
    <col min="12" max="12" width="12.42578125" style="1" customWidth="1"/>
    <col min="13" max="13" width="17.140625" style="1" customWidth="1"/>
    <col min="14" max="14" width="17" style="1" customWidth="1"/>
    <col min="15" max="15" width="13.42578125" style="1" customWidth="1"/>
    <col min="16" max="16384" width="9" style="1"/>
  </cols>
  <sheetData>
    <row r="1" spans="1:16" ht="75" customHeight="1" x14ac:dyDescent="0.25">
      <c r="B1" s="78"/>
      <c r="C1" s="79"/>
      <c r="D1" s="79"/>
    </row>
    <row r="2" spans="1:16" x14ac:dyDescent="0.25">
      <c r="A2" s="80" t="s">
        <v>7285</v>
      </c>
      <c r="B2" s="80"/>
      <c r="C2" s="80"/>
      <c r="D2" s="80"/>
    </row>
    <row r="3" spans="1:16" x14ac:dyDescent="0.25">
      <c r="A3" s="420" t="s">
        <v>42455</v>
      </c>
      <c r="B3" s="420"/>
      <c r="C3" s="420"/>
      <c r="D3" s="420"/>
      <c r="E3" s="420"/>
      <c r="F3" s="420"/>
      <c r="G3" s="420"/>
      <c r="H3" s="420"/>
      <c r="I3" s="420"/>
      <c r="J3" s="420"/>
      <c r="K3" s="420"/>
      <c r="L3" s="420"/>
      <c r="M3" s="420"/>
      <c r="N3" s="420"/>
      <c r="O3" s="420"/>
    </row>
    <row r="4" spans="1:16" x14ac:dyDescent="0.25">
      <c r="A4" s="1" t="s">
        <v>26548</v>
      </c>
    </row>
    <row r="6" spans="1:16" ht="45" x14ac:dyDescent="0.25">
      <c r="A6" s="139"/>
      <c r="B6" s="140"/>
      <c r="C6" s="140"/>
      <c r="D6" s="140"/>
      <c r="E6" s="140"/>
      <c r="F6" s="140"/>
      <c r="G6" s="140"/>
      <c r="H6" s="140"/>
      <c r="I6" s="140"/>
      <c r="J6" s="148"/>
      <c r="K6" s="153"/>
      <c r="L6" s="27" t="s">
        <v>26</v>
      </c>
      <c r="M6" s="27" t="s">
        <v>27</v>
      </c>
      <c r="N6" s="27" t="s">
        <v>28</v>
      </c>
      <c r="O6" s="142" t="s">
        <v>29</v>
      </c>
    </row>
    <row r="7" spans="1:16" x14ac:dyDescent="0.25">
      <c r="A7" s="143" t="s">
        <v>25189</v>
      </c>
      <c r="B7" s="143" t="s">
        <v>30</v>
      </c>
      <c r="C7" s="143" t="s">
        <v>740</v>
      </c>
      <c r="D7" s="143" t="s">
        <v>24</v>
      </c>
      <c r="E7" s="146" t="s">
        <v>732</v>
      </c>
      <c r="F7" s="144"/>
      <c r="G7" s="144"/>
      <c r="H7" s="144"/>
      <c r="I7" s="144"/>
      <c r="J7" s="144"/>
      <c r="K7" s="144"/>
      <c r="L7" s="145">
        <f>TRUNC(L22+L27+L31+L35,2)</f>
        <v>0.61</v>
      </c>
      <c r="M7" s="145">
        <f>TRUNC(M22+M27+M31+M35,2)</f>
        <v>0.78</v>
      </c>
      <c r="N7" s="145">
        <f>TRUNC(N22+N27+N31+N35,2)</f>
        <v>0</v>
      </c>
      <c r="O7" s="145">
        <f>TRUNC(O22+O27+O31+O35,2)</f>
        <v>1.4</v>
      </c>
      <c r="P7" s="146" t="s">
        <v>25177</v>
      </c>
    </row>
    <row r="8" spans="1:16" ht="45" x14ac:dyDescent="0.25">
      <c r="A8" s="137" t="s">
        <v>31</v>
      </c>
      <c r="B8" s="138" t="s">
        <v>1</v>
      </c>
      <c r="C8" s="138" t="s">
        <v>32</v>
      </c>
      <c r="D8" s="138" t="s">
        <v>2</v>
      </c>
      <c r="E8" s="138" t="s">
        <v>33</v>
      </c>
      <c r="F8" s="138" t="s">
        <v>34</v>
      </c>
      <c r="G8" s="138" t="s">
        <v>35</v>
      </c>
      <c r="H8" s="138" t="s">
        <v>36</v>
      </c>
      <c r="I8" s="138" t="s">
        <v>37</v>
      </c>
      <c r="J8" s="138" t="s">
        <v>38</v>
      </c>
      <c r="K8" s="138"/>
      <c r="L8" s="138" t="s">
        <v>13</v>
      </c>
      <c r="M8" s="138" t="s">
        <v>39</v>
      </c>
      <c r="N8" s="138" t="s">
        <v>11</v>
      </c>
      <c r="O8" s="138" t="s">
        <v>40</v>
      </c>
    </row>
    <row r="9" spans="1:16" ht="30" x14ac:dyDescent="0.25">
      <c r="A9" s="77" t="str">
        <f>IF(D9="","",VLOOKUP(D9,'CUSTOS DNIT - EQUIPAMENTOS'!A:K,2,FALSE))</f>
        <v>Equipamento para solda e corte com oxiacetileno</v>
      </c>
      <c r="B9" s="113" t="s">
        <v>24</v>
      </c>
      <c r="C9" s="113" t="s">
        <v>42</v>
      </c>
      <c r="D9" s="113" t="s">
        <v>110</v>
      </c>
      <c r="E9" s="116">
        <v>1</v>
      </c>
      <c r="F9" s="117">
        <v>1</v>
      </c>
      <c r="G9" s="116">
        <f>1-F9</f>
        <v>0</v>
      </c>
      <c r="H9" s="69">
        <f>VLOOKUP(D9,'CUSTOS DNIT - EQUIPAMENTOS'!A:K,10,0)</f>
        <v>0.88300000000000001</v>
      </c>
      <c r="I9" s="69">
        <f>VLOOKUP(D9,'CUSTOS DNIT - EQUIPAMENTOS'!A:K,9,0)</f>
        <v>0</v>
      </c>
      <c r="J9" s="69">
        <f>VLOOKUP(D9,'CUSTOS DNIT - EQUIPAMENTOS'!A:K,11,0)</f>
        <v>0.48730000000000001</v>
      </c>
      <c r="K9" s="69"/>
      <c r="L9" s="118">
        <f>IF(D9="","",TRUNC(E9*F9*H9,2))</f>
        <v>0.88</v>
      </c>
      <c r="M9" s="118">
        <f>IF(D9="","",TRUNC(E9*F9*I9+E9*G9*J9,2))</f>
        <v>0</v>
      </c>
      <c r="N9" s="118"/>
      <c r="O9" s="69">
        <f>IF(D9="","",L9+M9)</f>
        <v>0.88</v>
      </c>
    </row>
    <row r="10" spans="1:16" x14ac:dyDescent="0.25">
      <c r="A10" s="77"/>
      <c r="B10" s="113"/>
      <c r="C10" s="113"/>
      <c r="D10" s="113"/>
      <c r="E10" s="116"/>
      <c r="F10" s="117"/>
      <c r="G10" s="116"/>
      <c r="H10" s="69"/>
      <c r="I10" s="69"/>
      <c r="J10" s="69"/>
      <c r="K10" s="69"/>
      <c r="L10" s="118"/>
      <c r="M10" s="118"/>
      <c r="N10" s="118"/>
      <c r="O10" s="69"/>
    </row>
    <row r="11" spans="1:16" x14ac:dyDescent="0.25">
      <c r="A11" s="119"/>
      <c r="B11" s="120"/>
      <c r="C11" s="120"/>
      <c r="D11" s="120"/>
      <c r="E11" s="120"/>
      <c r="F11" s="120"/>
      <c r="G11" s="120"/>
      <c r="H11" s="120"/>
      <c r="I11" s="120"/>
      <c r="J11" s="121" t="s">
        <v>43</v>
      </c>
      <c r="K11" s="121"/>
      <c r="L11" s="122">
        <f>SUM(L9:L10)</f>
        <v>0.88</v>
      </c>
      <c r="M11" s="122">
        <f>SUM(M9:M10)</f>
        <v>0</v>
      </c>
      <c r="N11" s="122">
        <f>SUM(N9:N10)</f>
        <v>0</v>
      </c>
      <c r="O11" s="122">
        <f>SUM(O9:O10)</f>
        <v>0.88</v>
      </c>
    </row>
    <row r="12" spans="1:16" ht="30" x14ac:dyDescent="0.25">
      <c r="A12" s="137" t="s">
        <v>44</v>
      </c>
      <c r="B12" s="138" t="s">
        <v>1</v>
      </c>
      <c r="C12" s="138" t="s">
        <v>32</v>
      </c>
      <c r="D12" s="138" t="s">
        <v>2</v>
      </c>
      <c r="E12" s="138" t="s">
        <v>45</v>
      </c>
      <c r="F12" s="138" t="s">
        <v>46</v>
      </c>
      <c r="G12" s="138" t="s">
        <v>47</v>
      </c>
      <c r="H12" s="138" t="s">
        <v>48</v>
      </c>
      <c r="I12" s="138"/>
      <c r="J12" s="138"/>
      <c r="K12" s="138"/>
      <c r="L12" s="138" t="s">
        <v>13</v>
      </c>
      <c r="M12" s="138" t="s">
        <v>39</v>
      </c>
      <c r="N12" s="138" t="s">
        <v>11</v>
      </c>
      <c r="O12" s="138" t="s">
        <v>40</v>
      </c>
    </row>
    <row r="13" spans="1:16" x14ac:dyDescent="0.25">
      <c r="A13" s="77" t="str">
        <f>IF(D13="","",VLOOKUP(D13,'CUSTOS DER - MÃO DE OBRA'!A:D,2,0))</f>
        <v>Soldador</v>
      </c>
      <c r="B13" s="113" t="s">
        <v>41</v>
      </c>
      <c r="C13" s="113" t="s">
        <v>49</v>
      </c>
      <c r="D13" s="113">
        <v>200280</v>
      </c>
      <c r="E13" s="69">
        <f>VLOOKUP(D13,'CUSTOS DER - MÃO DE OBRA'!A:D,3,0)</f>
        <v>2.02</v>
      </c>
      <c r="F13" s="123">
        <v>1.4166999999999998</v>
      </c>
      <c r="G13" s="124">
        <f>VLOOKUP(D13,'CUSTOS DER - MÃO DE OBRA'!A:D,4,0)</f>
        <v>35.97</v>
      </c>
      <c r="H13" s="116">
        <v>1</v>
      </c>
      <c r="I13" s="116"/>
      <c r="J13" s="113"/>
      <c r="K13" s="113"/>
      <c r="L13" s="113"/>
      <c r="M13" s="125">
        <f>IF(D13="","",TRUNC(H13*G13,2))</f>
        <v>35.97</v>
      </c>
      <c r="N13" s="113"/>
      <c r="O13" s="69">
        <f>IF(D13="","",L13+M13)</f>
        <v>35.97</v>
      </c>
    </row>
    <row r="14" spans="1:16" x14ac:dyDescent="0.25">
      <c r="A14" s="77"/>
      <c r="B14" s="113"/>
      <c r="C14" s="113"/>
      <c r="D14" s="113"/>
      <c r="E14" s="116"/>
      <c r="F14" s="123"/>
      <c r="G14" s="124"/>
      <c r="H14" s="69"/>
      <c r="I14" s="69"/>
      <c r="J14" s="69"/>
      <c r="K14" s="69"/>
      <c r="L14" s="113"/>
      <c r="M14" s="126"/>
      <c r="N14" s="113"/>
      <c r="O14" s="69"/>
    </row>
    <row r="15" spans="1:16" x14ac:dyDescent="0.25">
      <c r="A15" s="127"/>
      <c r="B15" s="128"/>
      <c r="C15" s="128"/>
      <c r="D15" s="128"/>
      <c r="E15" s="128"/>
      <c r="F15" s="128"/>
      <c r="G15" s="128"/>
      <c r="H15" s="128"/>
      <c r="I15" s="128"/>
      <c r="J15" s="121" t="s">
        <v>50</v>
      </c>
      <c r="K15" s="121"/>
      <c r="L15" s="122">
        <f>SUM(L13:L14)</f>
        <v>0</v>
      </c>
      <c r="M15" s="122">
        <f>SUM(M13:M14)</f>
        <v>35.97</v>
      </c>
      <c r="N15" s="122">
        <f>SUM(N13:N14)</f>
        <v>0</v>
      </c>
      <c r="O15" s="122">
        <f>SUM(O13:O14)</f>
        <v>35.97</v>
      </c>
    </row>
    <row r="16" spans="1:16" x14ac:dyDescent="0.25">
      <c r="A16" s="137" t="s">
        <v>51</v>
      </c>
      <c r="B16" s="138" t="s">
        <v>1</v>
      </c>
      <c r="C16" s="138" t="s">
        <v>32</v>
      </c>
      <c r="D16" s="138" t="s">
        <v>2</v>
      </c>
      <c r="E16" s="138" t="s">
        <v>52</v>
      </c>
      <c r="F16" s="138" t="s">
        <v>53</v>
      </c>
      <c r="G16" s="138" t="s">
        <v>54</v>
      </c>
      <c r="H16" s="138" t="s">
        <v>55</v>
      </c>
      <c r="I16" s="138"/>
      <c r="J16" s="138"/>
      <c r="K16" s="138"/>
      <c r="L16" s="138"/>
      <c r="M16" s="138"/>
      <c r="N16" s="138"/>
      <c r="O16" s="138" t="s">
        <v>56</v>
      </c>
    </row>
    <row r="17" spans="1:15" x14ac:dyDescent="0.25">
      <c r="A17" s="77"/>
      <c r="B17" s="113"/>
      <c r="C17" s="113"/>
      <c r="D17" s="113"/>
      <c r="E17" s="123"/>
      <c r="F17" s="117"/>
      <c r="G17" s="116"/>
      <c r="H17" s="69"/>
      <c r="I17" s="69"/>
      <c r="J17" s="69"/>
      <c r="K17" s="69"/>
      <c r="L17" s="113"/>
      <c r="M17" s="118">
        <f>TRUNC(E17*O15,2)</f>
        <v>0</v>
      </c>
      <c r="N17" s="113"/>
      <c r="O17" s="69">
        <f>L17+M17</f>
        <v>0</v>
      </c>
    </row>
    <row r="18" spans="1:15" x14ac:dyDescent="0.25">
      <c r="A18" s="77"/>
      <c r="B18" s="113"/>
      <c r="C18" s="113"/>
      <c r="D18" s="113"/>
      <c r="E18" s="116"/>
      <c r="F18" s="117"/>
      <c r="G18" s="116"/>
      <c r="H18" s="69"/>
      <c r="I18" s="69"/>
      <c r="J18" s="69"/>
      <c r="K18" s="69"/>
      <c r="L18" s="113"/>
      <c r="M18" s="113"/>
      <c r="N18" s="113"/>
      <c r="O18" s="69">
        <f>L18+M18</f>
        <v>0</v>
      </c>
    </row>
    <row r="19" spans="1:15" x14ac:dyDescent="0.25">
      <c r="A19" s="127"/>
      <c r="B19" s="128"/>
      <c r="C19" s="128"/>
      <c r="D19" s="128"/>
      <c r="E19" s="128"/>
      <c r="F19" s="128"/>
      <c r="G19" s="128"/>
      <c r="H19" s="128"/>
      <c r="I19" s="128"/>
      <c r="J19" s="121" t="s">
        <v>57</v>
      </c>
      <c r="K19" s="121"/>
      <c r="L19" s="122">
        <f>SUM(L17:L18)</f>
        <v>0</v>
      </c>
      <c r="M19" s="122">
        <f>SUM(M17:M18)</f>
        <v>0</v>
      </c>
      <c r="N19" s="122">
        <f>SUM(N17:N18)</f>
        <v>0</v>
      </c>
      <c r="O19" s="122">
        <f>SUM(O17:O18)</f>
        <v>0</v>
      </c>
    </row>
    <row r="20" spans="1:15" ht="30" x14ac:dyDescent="0.25">
      <c r="A20" s="127" t="s">
        <v>58</v>
      </c>
      <c r="B20" s="129"/>
      <c r="C20" s="129"/>
      <c r="D20" s="129"/>
      <c r="E20" s="129"/>
      <c r="F20" s="129"/>
      <c r="G20" s="129"/>
      <c r="H20" s="129"/>
      <c r="I20" s="129"/>
      <c r="J20" s="129"/>
      <c r="K20" s="129"/>
      <c r="L20" s="122">
        <f>L11+L15+L19</f>
        <v>0.88</v>
      </c>
      <c r="M20" s="122">
        <f>M11+M15+M19</f>
        <v>35.97</v>
      </c>
      <c r="N20" s="122">
        <f>N11+N15+N19</f>
        <v>0</v>
      </c>
      <c r="O20" s="122">
        <f>O11+O15+O19</f>
        <v>36.85</v>
      </c>
    </row>
    <row r="21" spans="1:15" x14ac:dyDescent="0.25">
      <c r="A21" s="127" t="s">
        <v>59</v>
      </c>
      <c r="B21" s="129"/>
      <c r="C21" s="129"/>
      <c r="D21" s="129"/>
      <c r="E21" s="129"/>
      <c r="F21" s="129"/>
      <c r="G21" s="129"/>
      <c r="H21" s="129"/>
      <c r="I21" s="129"/>
      <c r="J21" s="129"/>
      <c r="K21" s="129"/>
      <c r="L21" s="129"/>
      <c r="M21" s="129"/>
      <c r="N21" s="129"/>
      <c r="O21" s="130">
        <v>45.85</v>
      </c>
    </row>
    <row r="22" spans="1:15" ht="30" x14ac:dyDescent="0.25">
      <c r="A22" s="127" t="s">
        <v>60</v>
      </c>
      <c r="B22" s="120"/>
      <c r="C22" s="120"/>
      <c r="D22" s="120"/>
      <c r="E22" s="120"/>
      <c r="F22" s="120"/>
      <c r="G22" s="120"/>
      <c r="H22" s="120"/>
      <c r="I22" s="120"/>
      <c r="J22" s="120"/>
      <c r="K22" s="120"/>
      <c r="L22" s="122">
        <f>L20/O21</f>
        <v>1.9193020719738278E-2</v>
      </c>
      <c r="M22" s="122">
        <f>M20/O21</f>
        <v>0.78451472191930205</v>
      </c>
      <c r="N22" s="122">
        <f>N20/O21</f>
        <v>0</v>
      </c>
      <c r="O22" s="122">
        <f>TRUNC(SUM(L22:N22),2)</f>
        <v>0.8</v>
      </c>
    </row>
    <row r="23" spans="1:15" ht="45" x14ac:dyDescent="0.25">
      <c r="A23" s="137" t="s">
        <v>61</v>
      </c>
      <c r="B23" s="138" t="s">
        <v>1</v>
      </c>
      <c r="C23" s="138" t="s">
        <v>32</v>
      </c>
      <c r="D23" s="138" t="s">
        <v>2</v>
      </c>
      <c r="E23" s="138" t="s">
        <v>62</v>
      </c>
      <c r="F23" s="138" t="s">
        <v>63</v>
      </c>
      <c r="G23" s="138"/>
      <c r="H23" s="138"/>
      <c r="I23" s="138"/>
      <c r="J23" s="138" t="s">
        <v>48</v>
      </c>
      <c r="K23" s="138"/>
      <c r="L23" s="138" t="s">
        <v>13</v>
      </c>
      <c r="M23" s="138" t="s">
        <v>39</v>
      </c>
      <c r="N23" s="138" t="s">
        <v>11</v>
      </c>
      <c r="O23" s="138" t="s">
        <v>6</v>
      </c>
    </row>
    <row r="24" spans="1:15" x14ac:dyDescent="0.25">
      <c r="A24" s="77" t="str">
        <f>IF(D24="","",VLOOKUP(D24,'CUSTOS DNIT - MATERIAIS'!A:D,2,FALSE))</f>
        <v>Gás acetileno</v>
      </c>
      <c r="B24" s="113" t="s">
        <v>24</v>
      </c>
      <c r="C24" s="113" t="s">
        <v>64</v>
      </c>
      <c r="D24" s="113" t="s">
        <v>111</v>
      </c>
      <c r="E24" s="131" t="str">
        <f>IF(D24="","",VLOOKUP(D24,'CUSTOS DNIT - MATERIAIS'!A:D,3,FALSE))</f>
        <v>kg</v>
      </c>
      <c r="F24" s="107">
        <f>IF(D24="","",VLOOKUP(D24,'CUSTOS DNIT - MATERIAIS'!A:D,4,FALSE))</f>
        <v>74.083500000000001</v>
      </c>
      <c r="G24" s="107"/>
      <c r="H24" s="93"/>
      <c r="I24" s="93"/>
      <c r="J24" s="116">
        <v>4.9399999999999999E-3</v>
      </c>
      <c r="K24" s="116"/>
      <c r="L24" s="69">
        <f>IF(D24="","",TRUNC(F24*J24,2))</f>
        <v>0.36</v>
      </c>
      <c r="M24" s="116"/>
      <c r="N24" s="116"/>
      <c r="O24" s="69">
        <f>IF(D24="","",TRUNC(L24+M24+N24,2))</f>
        <v>0.36</v>
      </c>
    </row>
    <row r="25" spans="1:15" x14ac:dyDescent="0.25">
      <c r="A25" s="77" t="str">
        <f>IF(D25="","",VLOOKUP(D25,'CUSTOS DNIT - MATERIAIS'!A:D,2,FALSE))</f>
        <v>Gás oxigênio</v>
      </c>
      <c r="B25" s="113" t="s">
        <v>24</v>
      </c>
      <c r="C25" s="113" t="s">
        <v>64</v>
      </c>
      <c r="D25" s="113" t="s">
        <v>112</v>
      </c>
      <c r="E25" s="131" t="str">
        <f>IF(D25="","",VLOOKUP(D25,'CUSTOS DNIT - MATERIAIS'!A:D,3,FALSE))</f>
        <v>m³</v>
      </c>
      <c r="F25" s="107">
        <f>IF(D25="","",VLOOKUP(D25,'CUSTOS DNIT - MATERIAIS'!A:D,4,FALSE))</f>
        <v>14.45</v>
      </c>
      <c r="G25" s="107"/>
      <c r="H25" s="93"/>
      <c r="I25" s="93"/>
      <c r="J25" s="116">
        <v>1.6729999999999998E-2</v>
      </c>
      <c r="K25" s="116"/>
      <c r="L25" s="69">
        <f>IF(D25="","",TRUNC(F25*J25,2))</f>
        <v>0.24</v>
      </c>
      <c r="M25" s="116"/>
      <c r="N25" s="116"/>
      <c r="O25" s="69">
        <f>IF(D25="","",TRUNC(L25+M25+N25,2))</f>
        <v>0.24</v>
      </c>
    </row>
    <row r="26" spans="1:15" x14ac:dyDescent="0.25">
      <c r="A26" s="77"/>
      <c r="B26" s="113"/>
      <c r="C26" s="113"/>
      <c r="D26" s="113"/>
      <c r="E26" s="131"/>
      <c r="F26" s="107"/>
      <c r="G26" s="107"/>
      <c r="H26" s="93"/>
      <c r="I26" s="93"/>
      <c r="J26" s="116"/>
      <c r="K26" s="116"/>
      <c r="L26" s="69"/>
      <c r="M26" s="116"/>
      <c r="N26" s="116"/>
      <c r="O26" s="69"/>
    </row>
    <row r="27" spans="1:15" x14ac:dyDescent="0.25">
      <c r="A27" s="119"/>
      <c r="B27" s="120"/>
      <c r="C27" s="120"/>
      <c r="D27" s="120"/>
      <c r="E27" s="120"/>
      <c r="F27" s="120"/>
      <c r="G27" s="120"/>
      <c r="H27" s="120"/>
      <c r="I27" s="120"/>
      <c r="J27" s="121" t="s">
        <v>65</v>
      </c>
      <c r="K27" s="121"/>
      <c r="L27" s="122">
        <f>SUM(L24:L26)</f>
        <v>0.6</v>
      </c>
      <c r="M27" s="122">
        <f>SUM(M24:M26)</f>
        <v>0</v>
      </c>
      <c r="N27" s="122">
        <f>SUM(N24:N26)</f>
        <v>0</v>
      </c>
      <c r="O27" s="122">
        <f>TRUNC(SUM(L27:N27),2)</f>
        <v>0.6</v>
      </c>
    </row>
    <row r="28" spans="1:15" ht="75" x14ac:dyDescent="0.25">
      <c r="A28" s="137" t="s">
        <v>66</v>
      </c>
      <c r="B28" s="138" t="s">
        <v>1</v>
      </c>
      <c r="C28" s="138" t="s">
        <v>32</v>
      </c>
      <c r="D28" s="138" t="s">
        <v>2</v>
      </c>
      <c r="E28" s="138" t="s">
        <v>62</v>
      </c>
      <c r="F28" s="138" t="s">
        <v>63</v>
      </c>
      <c r="G28" s="138" t="s">
        <v>67</v>
      </c>
      <c r="H28" s="138" t="s">
        <v>68</v>
      </c>
      <c r="I28" s="138"/>
      <c r="J28" s="138" t="s">
        <v>48</v>
      </c>
      <c r="K28" s="138"/>
      <c r="L28" s="138" t="s">
        <v>13</v>
      </c>
      <c r="M28" s="138" t="s">
        <v>39</v>
      </c>
      <c r="N28" s="138" t="s">
        <v>11</v>
      </c>
      <c r="O28" s="138" t="s">
        <v>6</v>
      </c>
    </row>
    <row r="29" spans="1:15" x14ac:dyDescent="0.25">
      <c r="A29" s="77" t="str">
        <f>IF($D29="","",VLOOKUP($D29,#REF!,2,FALSE))</f>
        <v/>
      </c>
      <c r="B29" s="92" t="s">
        <v>41</v>
      </c>
      <c r="C29" s="113" t="s">
        <v>69</v>
      </c>
      <c r="D29" s="92"/>
      <c r="E29" s="92" t="str">
        <f>IF($D29="","",VLOOKUP($D29,#REF!,3,FALSE))</f>
        <v/>
      </c>
      <c r="F29" s="92" t="str">
        <f>IF($D29="","",VLOOKUP($D29,#REF!,8,FALSE))</f>
        <v/>
      </c>
      <c r="G29" s="92" t="str">
        <f>IF($D29="","",VLOOKUP($D29,#REF!,9,FALSE))</f>
        <v/>
      </c>
      <c r="H29" s="92" t="str">
        <f>IF($D29="","",VLOOKUP($D29,#REF!,10,FALSE))</f>
        <v/>
      </c>
      <c r="I29" s="116"/>
      <c r="J29" s="116"/>
      <c r="K29" s="116"/>
      <c r="L29" s="69" t="str">
        <f>IF(D29="","",TRUNC(F29*J29,2))</f>
        <v/>
      </c>
      <c r="M29" s="69" t="str">
        <f>IF(D29="","",TRUNC(G29*J29,2))</f>
        <v/>
      </c>
      <c r="N29" s="69" t="str">
        <f>IF(D29="","",TRUNC(H29*J29,2))</f>
        <v/>
      </c>
      <c r="O29" s="69" t="str">
        <f>IF(D29="","",L29+M29+N29)</f>
        <v/>
      </c>
    </row>
    <row r="30" spans="1:15" x14ac:dyDescent="0.25">
      <c r="A30" s="77"/>
      <c r="B30" s="92"/>
      <c r="C30" s="92"/>
      <c r="D30" s="92"/>
      <c r="E30" s="92"/>
      <c r="F30" s="107"/>
      <c r="G30" s="107"/>
      <c r="H30" s="116"/>
      <c r="I30" s="116"/>
      <c r="J30" s="116"/>
      <c r="K30" s="116"/>
      <c r="L30" s="116"/>
      <c r="M30" s="116"/>
      <c r="N30" s="116"/>
      <c r="O30" s="69"/>
    </row>
    <row r="31" spans="1:15" x14ac:dyDescent="0.25">
      <c r="A31" s="119"/>
      <c r="B31" s="120"/>
      <c r="C31" s="120"/>
      <c r="D31" s="120"/>
      <c r="E31" s="120"/>
      <c r="F31" s="120"/>
      <c r="G31" s="120"/>
      <c r="H31" s="120"/>
      <c r="I31" s="120"/>
      <c r="J31" s="121" t="s">
        <v>70</v>
      </c>
      <c r="K31" s="121"/>
      <c r="L31" s="122">
        <f>SUM(L29:L30)</f>
        <v>0</v>
      </c>
      <c r="M31" s="122">
        <f>SUM(M29:M30)</f>
        <v>0</v>
      </c>
      <c r="N31" s="122">
        <f>SUM(N29:N30)</f>
        <v>0</v>
      </c>
      <c r="O31" s="122">
        <f>TRUNC(SUM(L31:N31),2)</f>
        <v>0</v>
      </c>
    </row>
    <row r="32" spans="1:15" ht="30" x14ac:dyDescent="0.25">
      <c r="A32" s="137" t="s">
        <v>71</v>
      </c>
      <c r="B32" s="138" t="s">
        <v>1</v>
      </c>
      <c r="C32" s="138" t="s">
        <v>32</v>
      </c>
      <c r="D32" s="138" t="s">
        <v>2</v>
      </c>
      <c r="E32" s="138" t="s">
        <v>62</v>
      </c>
      <c r="F32" s="138" t="s">
        <v>72</v>
      </c>
      <c r="G32" s="138" t="s">
        <v>73</v>
      </c>
      <c r="H32" s="138"/>
      <c r="I32" s="138" t="s">
        <v>74</v>
      </c>
      <c r="J32" s="138"/>
      <c r="K32" s="138"/>
      <c r="L32" s="138" t="s">
        <v>75</v>
      </c>
      <c r="M32" s="138" t="s">
        <v>56</v>
      </c>
      <c r="N32" s="138" t="s">
        <v>48</v>
      </c>
      <c r="O32" s="138" t="s">
        <v>6</v>
      </c>
    </row>
    <row r="33" spans="1:16" x14ac:dyDescent="0.25">
      <c r="A33" s="137"/>
      <c r="B33" s="138"/>
      <c r="C33" s="138"/>
      <c r="D33" s="138"/>
      <c r="E33" s="138"/>
      <c r="F33" s="138"/>
      <c r="G33" s="138" t="s">
        <v>76</v>
      </c>
      <c r="H33" s="138" t="s">
        <v>77</v>
      </c>
      <c r="I33" s="138" t="s">
        <v>76</v>
      </c>
      <c r="J33" s="138" t="s">
        <v>77</v>
      </c>
      <c r="K33" s="138"/>
      <c r="L33" s="138" t="s">
        <v>76</v>
      </c>
      <c r="M33" s="138"/>
      <c r="N33" s="138"/>
      <c r="O33" s="138"/>
    </row>
    <row r="34" spans="1:16" x14ac:dyDescent="0.25">
      <c r="A34" s="77"/>
      <c r="B34" s="92"/>
      <c r="C34" s="92"/>
      <c r="D34" s="92"/>
      <c r="E34" s="92"/>
      <c r="F34" s="107"/>
      <c r="G34" s="107"/>
      <c r="H34" s="69"/>
      <c r="I34" s="116"/>
      <c r="J34" s="69"/>
      <c r="K34" s="69"/>
      <c r="L34" s="116"/>
      <c r="M34" s="116"/>
      <c r="N34" s="69"/>
      <c r="O34" s="69"/>
    </row>
    <row r="35" spans="1:16" x14ac:dyDescent="0.25">
      <c r="A35" s="119"/>
      <c r="B35" s="120"/>
      <c r="C35" s="120"/>
      <c r="D35" s="120"/>
      <c r="E35" s="120"/>
      <c r="F35" s="120"/>
      <c r="G35" s="120"/>
      <c r="H35" s="120"/>
      <c r="I35" s="120"/>
      <c r="J35" s="121" t="s">
        <v>80</v>
      </c>
      <c r="K35" s="121"/>
      <c r="L35" s="122"/>
      <c r="M35" s="122"/>
      <c r="N35" s="122">
        <f>O35</f>
        <v>0</v>
      </c>
      <c r="O35" s="122">
        <f>SUM(O34:O34)</f>
        <v>0</v>
      </c>
    </row>
    <row r="36" spans="1:16" ht="45" x14ac:dyDescent="0.25">
      <c r="A36" s="139"/>
      <c r="B36" s="140"/>
      <c r="C36" s="140"/>
      <c r="D36" s="140"/>
      <c r="E36" s="140"/>
      <c r="F36" s="140"/>
      <c r="G36" s="140"/>
      <c r="H36" s="140"/>
      <c r="I36" s="140"/>
      <c r="J36" s="148"/>
      <c r="K36" s="153"/>
      <c r="L36" s="27" t="s">
        <v>26</v>
      </c>
      <c r="M36" s="27" t="s">
        <v>27</v>
      </c>
      <c r="N36" s="27" t="s">
        <v>28</v>
      </c>
      <c r="O36" s="142" t="s">
        <v>29</v>
      </c>
    </row>
    <row r="37" spans="1:16" x14ac:dyDescent="0.25">
      <c r="A37" s="143" t="s">
        <v>25190</v>
      </c>
      <c r="B37" s="143" t="s">
        <v>30</v>
      </c>
      <c r="C37" s="143" t="s">
        <v>25192</v>
      </c>
      <c r="D37" s="143" t="s">
        <v>24</v>
      </c>
      <c r="E37" s="146" t="s">
        <v>733</v>
      </c>
      <c r="F37" s="144"/>
      <c r="G37" s="144"/>
      <c r="H37" s="144"/>
      <c r="I37" s="144"/>
      <c r="J37" s="144"/>
      <c r="K37" s="144"/>
      <c r="L37" s="145">
        <f>TRUNC(L52+L57+L61+L65,2)</f>
        <v>0.02</v>
      </c>
      <c r="M37" s="145">
        <f>TRUNC(M52+M57+M61+M65,2)</f>
        <v>0.02</v>
      </c>
      <c r="N37" s="145">
        <f>TRUNC(N52+N57+N61+N65,2)</f>
        <v>0</v>
      </c>
      <c r="O37" s="145">
        <f>TRUNC(O52+O57+O61+O65,2)</f>
        <v>0.04</v>
      </c>
      <c r="P37" s="146" t="s">
        <v>25178</v>
      </c>
    </row>
    <row r="38" spans="1:16" ht="45" x14ac:dyDescent="0.25">
      <c r="A38" s="137" t="s">
        <v>31</v>
      </c>
      <c r="B38" s="138" t="s">
        <v>1</v>
      </c>
      <c r="C38" s="138" t="s">
        <v>32</v>
      </c>
      <c r="D38" s="138" t="s">
        <v>2</v>
      </c>
      <c r="E38" s="138" t="s">
        <v>33</v>
      </c>
      <c r="F38" s="138" t="s">
        <v>34</v>
      </c>
      <c r="G38" s="138" t="s">
        <v>35</v>
      </c>
      <c r="H38" s="138" t="s">
        <v>36</v>
      </c>
      <c r="I38" s="138" t="s">
        <v>37</v>
      </c>
      <c r="J38" s="138" t="s">
        <v>38</v>
      </c>
      <c r="K38" s="138"/>
      <c r="L38" s="138" t="s">
        <v>13</v>
      </c>
      <c r="M38" s="138" t="s">
        <v>39</v>
      </c>
      <c r="N38" s="138" t="s">
        <v>11</v>
      </c>
      <c r="O38" s="138" t="s">
        <v>40</v>
      </c>
    </row>
    <row r="39" spans="1:16" ht="30" x14ac:dyDescent="0.25">
      <c r="A39" s="77" t="str">
        <f>IF(D39="","",VLOOKUP(D39,'CUSTOS DNIT - EQUIPAMENTOS'!A:K,2,FALSE))</f>
        <v>Equipamento para solda e corte com oxiacetileno</v>
      </c>
      <c r="B39" s="113" t="s">
        <v>24</v>
      </c>
      <c r="C39" s="113" t="s">
        <v>42</v>
      </c>
      <c r="D39" s="113" t="s">
        <v>110</v>
      </c>
      <c r="E39" s="116">
        <v>1</v>
      </c>
      <c r="F39" s="117">
        <v>1</v>
      </c>
      <c r="G39" s="116">
        <f>1-F39</f>
        <v>0</v>
      </c>
      <c r="H39" s="69">
        <f>VLOOKUP(D39,'CUSTOS DNIT - EQUIPAMENTOS'!A:K,10,0)</f>
        <v>0.88300000000000001</v>
      </c>
      <c r="I39" s="69">
        <f>VLOOKUP(D39,'CUSTOS DNIT - EQUIPAMENTOS'!A:K,9,0)</f>
        <v>0</v>
      </c>
      <c r="J39" s="69">
        <f>VLOOKUP(D39,'CUSTOS DNIT - EQUIPAMENTOS'!A:K,11,0)</f>
        <v>0.48730000000000001</v>
      </c>
      <c r="K39" s="69"/>
      <c r="L39" s="118">
        <f>IF(D39="","",TRUNC(E39*F39*H39,2))</f>
        <v>0.88</v>
      </c>
      <c r="M39" s="118">
        <f>IF(D39="","",TRUNC(E39*F39*I39+E39*G39*J39,2))</f>
        <v>0</v>
      </c>
      <c r="N39" s="118"/>
      <c r="O39" s="69">
        <f>IF(D39="","",L39+M39)</f>
        <v>0.88</v>
      </c>
    </row>
    <row r="40" spans="1:16" x14ac:dyDescent="0.25">
      <c r="A40" s="77"/>
      <c r="B40" s="113"/>
      <c r="C40" s="113"/>
      <c r="D40" s="113"/>
      <c r="E40" s="116"/>
      <c r="F40" s="117"/>
      <c r="G40" s="116"/>
      <c r="H40" s="69"/>
      <c r="I40" s="69"/>
      <c r="J40" s="69"/>
      <c r="K40" s="69"/>
      <c r="L40" s="118"/>
      <c r="M40" s="118"/>
      <c r="N40" s="118"/>
      <c r="O40" s="69"/>
    </row>
    <row r="41" spans="1:16" x14ac:dyDescent="0.25">
      <c r="A41" s="119"/>
      <c r="B41" s="120"/>
      <c r="C41" s="120"/>
      <c r="D41" s="120"/>
      <c r="E41" s="120"/>
      <c r="F41" s="120"/>
      <c r="G41" s="120"/>
      <c r="H41" s="120"/>
      <c r="I41" s="120"/>
      <c r="J41" s="121" t="s">
        <v>43</v>
      </c>
      <c r="K41" s="121"/>
      <c r="L41" s="122">
        <f>SUM(L39:L40)</f>
        <v>0.88</v>
      </c>
      <c r="M41" s="122">
        <f>SUM(M39:M40)</f>
        <v>0</v>
      </c>
      <c r="N41" s="122">
        <f>SUM(N39:N40)</f>
        <v>0</v>
      </c>
      <c r="O41" s="122">
        <f>SUM(O39:O40)</f>
        <v>0.88</v>
      </c>
    </row>
    <row r="42" spans="1:16" ht="30" x14ac:dyDescent="0.25">
      <c r="A42" s="137" t="s">
        <v>44</v>
      </c>
      <c r="B42" s="138" t="s">
        <v>1</v>
      </c>
      <c r="C42" s="138" t="s">
        <v>32</v>
      </c>
      <c r="D42" s="138" t="s">
        <v>2</v>
      </c>
      <c r="E42" s="138" t="s">
        <v>45</v>
      </c>
      <c r="F42" s="138" t="s">
        <v>46</v>
      </c>
      <c r="G42" s="138" t="s">
        <v>47</v>
      </c>
      <c r="H42" s="138" t="s">
        <v>48</v>
      </c>
      <c r="I42" s="138"/>
      <c r="J42" s="138"/>
      <c r="K42" s="138"/>
      <c r="L42" s="138" t="s">
        <v>13</v>
      </c>
      <c r="M42" s="138" t="s">
        <v>39</v>
      </c>
      <c r="N42" s="138" t="s">
        <v>11</v>
      </c>
      <c r="O42" s="138" t="s">
        <v>40</v>
      </c>
    </row>
    <row r="43" spans="1:16" x14ac:dyDescent="0.25">
      <c r="A43" s="77" t="str">
        <f>IF(D43="","",VLOOKUP(D43,'CUSTOS DER - MÃO DE OBRA'!A:D,2,0))</f>
        <v>Soldador</v>
      </c>
      <c r="B43" s="113" t="s">
        <v>41</v>
      </c>
      <c r="C43" s="113" t="s">
        <v>49</v>
      </c>
      <c r="D43" s="113">
        <v>200280</v>
      </c>
      <c r="E43" s="69">
        <f>VLOOKUP(D43,'CUSTOS DER - MÃO DE OBRA'!A:D,3,0)</f>
        <v>2.02</v>
      </c>
      <c r="F43" s="123">
        <v>1.4166999999999998</v>
      </c>
      <c r="G43" s="124">
        <f>VLOOKUP(D43,'CUSTOS DER - MÃO DE OBRA'!A:D,4,0)</f>
        <v>35.97</v>
      </c>
      <c r="H43" s="116">
        <v>1</v>
      </c>
      <c r="I43" s="116"/>
      <c r="J43" s="113"/>
      <c r="K43" s="113"/>
      <c r="L43" s="113"/>
      <c r="M43" s="125">
        <f>IF(D43="","",TRUNC(H43*G43,2))</f>
        <v>35.97</v>
      </c>
      <c r="N43" s="113"/>
      <c r="O43" s="69">
        <f>IF(D43="","",L43+M43)</f>
        <v>35.97</v>
      </c>
    </row>
    <row r="44" spans="1:16" x14ac:dyDescent="0.25">
      <c r="A44" s="77"/>
      <c r="B44" s="113"/>
      <c r="C44" s="113"/>
      <c r="D44" s="113"/>
      <c r="E44" s="116"/>
      <c r="F44" s="123"/>
      <c r="G44" s="124"/>
      <c r="H44" s="69"/>
      <c r="I44" s="69"/>
      <c r="J44" s="69"/>
      <c r="K44" s="69"/>
      <c r="L44" s="113"/>
      <c r="M44" s="126"/>
      <c r="N44" s="113"/>
      <c r="O44" s="69"/>
    </row>
    <row r="45" spans="1:16" x14ac:dyDescent="0.25">
      <c r="A45" s="127"/>
      <c r="B45" s="128"/>
      <c r="C45" s="128"/>
      <c r="D45" s="128"/>
      <c r="E45" s="128"/>
      <c r="F45" s="128"/>
      <c r="G45" s="128"/>
      <c r="H45" s="128"/>
      <c r="I45" s="128"/>
      <c r="J45" s="121" t="s">
        <v>50</v>
      </c>
      <c r="K45" s="121"/>
      <c r="L45" s="122">
        <f>SUM(L43:L44)</f>
        <v>0</v>
      </c>
      <c r="M45" s="122">
        <f>SUM(M43:M44)</f>
        <v>35.97</v>
      </c>
      <c r="N45" s="122">
        <f>SUM(N43:N44)</f>
        <v>0</v>
      </c>
      <c r="O45" s="122">
        <f>SUM(O43:O44)</f>
        <v>35.97</v>
      </c>
    </row>
    <row r="46" spans="1:16" x14ac:dyDescent="0.25">
      <c r="A46" s="137" t="s">
        <v>51</v>
      </c>
      <c r="B46" s="138" t="s">
        <v>1</v>
      </c>
      <c r="C46" s="138" t="s">
        <v>32</v>
      </c>
      <c r="D46" s="138" t="s">
        <v>2</v>
      </c>
      <c r="E46" s="138" t="s">
        <v>52</v>
      </c>
      <c r="F46" s="138" t="s">
        <v>53</v>
      </c>
      <c r="G46" s="138" t="s">
        <v>54</v>
      </c>
      <c r="H46" s="138" t="s">
        <v>55</v>
      </c>
      <c r="I46" s="138"/>
      <c r="J46" s="138"/>
      <c r="K46" s="138"/>
      <c r="L46" s="138"/>
      <c r="M46" s="138"/>
      <c r="N46" s="138"/>
      <c r="O46" s="138" t="s">
        <v>56</v>
      </c>
    </row>
    <row r="47" spans="1:16" x14ac:dyDescent="0.25">
      <c r="A47" s="77"/>
      <c r="B47" s="113"/>
      <c r="C47" s="113"/>
      <c r="D47" s="113"/>
      <c r="E47" s="123"/>
      <c r="F47" s="117"/>
      <c r="G47" s="116"/>
      <c r="H47" s="69"/>
      <c r="I47" s="69"/>
      <c r="J47" s="69"/>
      <c r="K47" s="69"/>
      <c r="L47" s="113"/>
      <c r="M47" s="118">
        <f>TRUNC(E47*O45,2)</f>
        <v>0</v>
      </c>
      <c r="N47" s="113"/>
      <c r="O47" s="69">
        <f>L47+M47</f>
        <v>0</v>
      </c>
    </row>
    <row r="48" spans="1:16" x14ac:dyDescent="0.25">
      <c r="A48" s="77"/>
      <c r="B48" s="113"/>
      <c r="C48" s="113"/>
      <c r="D48" s="113"/>
      <c r="E48" s="116"/>
      <c r="F48" s="117"/>
      <c r="G48" s="116"/>
      <c r="H48" s="69"/>
      <c r="I48" s="69"/>
      <c r="J48" s="69"/>
      <c r="K48" s="69"/>
      <c r="L48" s="113"/>
      <c r="M48" s="113"/>
      <c r="N48" s="113"/>
      <c r="O48" s="69">
        <f>L48+M48</f>
        <v>0</v>
      </c>
    </row>
    <row r="49" spans="1:15" x14ac:dyDescent="0.25">
      <c r="A49" s="127"/>
      <c r="B49" s="128"/>
      <c r="C49" s="128"/>
      <c r="D49" s="128"/>
      <c r="E49" s="128"/>
      <c r="F49" s="128"/>
      <c r="G49" s="128"/>
      <c r="H49" s="128"/>
      <c r="I49" s="128"/>
      <c r="J49" s="121" t="s">
        <v>57</v>
      </c>
      <c r="K49" s="121"/>
      <c r="L49" s="122">
        <f>SUM(L47:L48)</f>
        <v>0</v>
      </c>
      <c r="M49" s="122">
        <f>SUM(M47:M48)</f>
        <v>0</v>
      </c>
      <c r="N49" s="122">
        <f>SUM(N47:N48)</f>
        <v>0</v>
      </c>
      <c r="O49" s="122">
        <f>SUM(O47:O48)</f>
        <v>0</v>
      </c>
    </row>
    <row r="50" spans="1:15" ht="30" x14ac:dyDescent="0.25">
      <c r="A50" s="127" t="s">
        <v>58</v>
      </c>
      <c r="B50" s="129"/>
      <c r="C50" s="129"/>
      <c r="D50" s="129"/>
      <c r="E50" s="129"/>
      <c r="F50" s="129"/>
      <c r="G50" s="129"/>
      <c r="H50" s="129"/>
      <c r="I50" s="129"/>
      <c r="J50" s="129"/>
      <c r="K50" s="129"/>
      <c r="L50" s="122">
        <f>L41+L45+L49</f>
        <v>0.88</v>
      </c>
      <c r="M50" s="122">
        <f>M41+M45+M49</f>
        <v>35.97</v>
      </c>
      <c r="N50" s="122">
        <f>N41+N45+N49</f>
        <v>0</v>
      </c>
      <c r="O50" s="122">
        <f>O41+O45+O49</f>
        <v>36.85</v>
      </c>
    </row>
    <row r="51" spans="1:15" x14ac:dyDescent="0.25">
      <c r="A51" s="127" t="s">
        <v>59</v>
      </c>
      <c r="B51" s="129"/>
      <c r="C51" s="129"/>
      <c r="D51" s="129"/>
      <c r="E51" s="129"/>
      <c r="F51" s="129"/>
      <c r="G51" s="129"/>
      <c r="H51" s="129"/>
      <c r="I51" s="129"/>
      <c r="J51" s="129"/>
      <c r="K51" s="129"/>
      <c r="L51" s="129"/>
      <c r="M51" s="129"/>
      <c r="N51" s="129"/>
      <c r="O51" s="130">
        <v>1535.5</v>
      </c>
    </row>
    <row r="52" spans="1:15" ht="30" x14ac:dyDescent="0.25">
      <c r="A52" s="127" t="s">
        <v>60</v>
      </c>
      <c r="B52" s="120"/>
      <c r="C52" s="120"/>
      <c r="D52" s="120"/>
      <c r="E52" s="120"/>
      <c r="F52" s="120"/>
      <c r="G52" s="120"/>
      <c r="H52" s="120"/>
      <c r="I52" s="120"/>
      <c r="J52" s="120"/>
      <c r="K52" s="120"/>
      <c r="L52" s="122">
        <f>L50/O51</f>
        <v>5.7310322370563338E-4</v>
      </c>
      <c r="M52" s="122">
        <f>M50/O51</f>
        <v>2.3425594268967762E-2</v>
      </c>
      <c r="N52" s="122">
        <f>N50/O51</f>
        <v>0</v>
      </c>
      <c r="O52" s="122">
        <f>TRUNC(SUM(L52:N52),2)</f>
        <v>0.02</v>
      </c>
    </row>
    <row r="53" spans="1:15" ht="45" x14ac:dyDescent="0.25">
      <c r="A53" s="137" t="s">
        <v>61</v>
      </c>
      <c r="B53" s="138" t="s">
        <v>1</v>
      </c>
      <c r="C53" s="138" t="s">
        <v>32</v>
      </c>
      <c r="D53" s="138" t="s">
        <v>2</v>
      </c>
      <c r="E53" s="138" t="s">
        <v>62</v>
      </c>
      <c r="F53" s="138" t="s">
        <v>63</v>
      </c>
      <c r="G53" s="138"/>
      <c r="H53" s="138"/>
      <c r="I53" s="138"/>
      <c r="J53" s="138" t="s">
        <v>48</v>
      </c>
      <c r="K53" s="138"/>
      <c r="L53" s="138" t="s">
        <v>13</v>
      </c>
      <c r="M53" s="138" t="s">
        <v>39</v>
      </c>
      <c r="N53" s="138" t="s">
        <v>11</v>
      </c>
      <c r="O53" s="138" t="s">
        <v>6</v>
      </c>
    </row>
    <row r="54" spans="1:15" x14ac:dyDescent="0.25">
      <c r="A54" s="77" t="str">
        <f>IF(D54="","",VLOOKUP(D54,'CUSTOS DNIT - MATERIAIS'!A:D,2,FALSE))</f>
        <v>Gás acetileno</v>
      </c>
      <c r="B54" s="113" t="s">
        <v>24</v>
      </c>
      <c r="C54" s="113" t="s">
        <v>64</v>
      </c>
      <c r="D54" s="113" t="s">
        <v>111</v>
      </c>
      <c r="E54" s="131" t="str">
        <f>IF(D54="","",VLOOKUP(D54,'CUSTOS DNIT - MATERIAIS'!A:D,3,FALSE))</f>
        <v>kg</v>
      </c>
      <c r="F54" s="107">
        <f>IF(D54="","",VLOOKUP(D54,'CUSTOS DNIT - MATERIAIS'!A:D,4,FALSE))</f>
        <v>74.083500000000001</v>
      </c>
      <c r="G54" s="107"/>
      <c r="H54" s="93"/>
      <c r="I54" s="93"/>
      <c r="J54" s="116">
        <v>2.1000000000000001E-4</v>
      </c>
      <c r="K54" s="116"/>
      <c r="L54" s="69">
        <f>IF(D54="","",TRUNC(F54*J54,2))</f>
        <v>0.01</v>
      </c>
      <c r="M54" s="116"/>
      <c r="N54" s="116"/>
      <c r="O54" s="69">
        <f>IF(D54="","",TRUNC(L54+M54+N54,2))</f>
        <v>0.01</v>
      </c>
    </row>
    <row r="55" spans="1:15" x14ac:dyDescent="0.25">
      <c r="A55" s="77" t="str">
        <f>IF(D55="","",VLOOKUP(D55,'CUSTOS DNIT - MATERIAIS'!A:D,2,FALSE))</f>
        <v>Gás oxigênio</v>
      </c>
      <c r="B55" s="113" t="s">
        <v>24</v>
      </c>
      <c r="C55" s="113" t="s">
        <v>64</v>
      </c>
      <c r="D55" s="113" t="s">
        <v>112</v>
      </c>
      <c r="E55" s="131" t="str">
        <f>IF(D55="","",VLOOKUP(D55,'CUSTOS DNIT - MATERIAIS'!A:D,3,FALSE))</f>
        <v>m³</v>
      </c>
      <c r="F55" s="107">
        <f>IF(D55="","",VLOOKUP(D55,'CUSTOS DNIT - MATERIAIS'!A:D,4,FALSE))</f>
        <v>14.45</v>
      </c>
      <c r="G55" s="107"/>
      <c r="H55" s="93"/>
      <c r="I55" s="93"/>
      <c r="J55" s="116">
        <v>9.6000000000000002E-4</v>
      </c>
      <c r="K55" s="116"/>
      <c r="L55" s="69">
        <f>IF(D55="","",TRUNC(F55*J55,2))</f>
        <v>0.01</v>
      </c>
      <c r="M55" s="116"/>
      <c r="N55" s="116"/>
      <c r="O55" s="69">
        <f>IF(D55="","",TRUNC(L55+M55+N55,2))</f>
        <v>0.01</v>
      </c>
    </row>
    <row r="56" spans="1:15" x14ac:dyDescent="0.25">
      <c r="A56" s="77"/>
      <c r="B56" s="113"/>
      <c r="C56" s="113"/>
      <c r="D56" s="113"/>
      <c r="E56" s="131"/>
      <c r="F56" s="107"/>
      <c r="G56" s="107"/>
      <c r="H56" s="93"/>
      <c r="I56" s="93"/>
      <c r="J56" s="116"/>
      <c r="K56" s="116"/>
      <c r="L56" s="69"/>
      <c r="M56" s="116"/>
      <c r="N56" s="116"/>
      <c r="O56" s="69"/>
    </row>
    <row r="57" spans="1:15" x14ac:dyDescent="0.25">
      <c r="A57" s="119"/>
      <c r="B57" s="120"/>
      <c r="C57" s="120"/>
      <c r="D57" s="120"/>
      <c r="E57" s="120"/>
      <c r="F57" s="120"/>
      <c r="G57" s="120"/>
      <c r="H57" s="120"/>
      <c r="I57" s="120"/>
      <c r="J57" s="121" t="s">
        <v>65</v>
      </c>
      <c r="K57" s="121"/>
      <c r="L57" s="122">
        <f>SUM(L54:L56)</f>
        <v>0.02</v>
      </c>
      <c r="M57" s="122">
        <f>SUM(M54:M56)</f>
        <v>0</v>
      </c>
      <c r="N57" s="122">
        <f>SUM(N54:N56)</f>
        <v>0</v>
      </c>
      <c r="O57" s="122">
        <f>TRUNC(SUM(L57:N57),2)</f>
        <v>0.02</v>
      </c>
    </row>
    <row r="58" spans="1:15" ht="75" x14ac:dyDescent="0.25">
      <c r="A58" s="137" t="s">
        <v>66</v>
      </c>
      <c r="B58" s="138" t="s">
        <v>1</v>
      </c>
      <c r="C58" s="138" t="s">
        <v>32</v>
      </c>
      <c r="D58" s="138" t="s">
        <v>2</v>
      </c>
      <c r="E58" s="138" t="s">
        <v>62</v>
      </c>
      <c r="F58" s="138" t="s">
        <v>63</v>
      </c>
      <c r="G58" s="138" t="s">
        <v>67</v>
      </c>
      <c r="H58" s="138" t="s">
        <v>68</v>
      </c>
      <c r="I58" s="138"/>
      <c r="J58" s="138" t="s">
        <v>48</v>
      </c>
      <c r="K58" s="138"/>
      <c r="L58" s="138" t="s">
        <v>13</v>
      </c>
      <c r="M58" s="138" t="s">
        <v>39</v>
      </c>
      <c r="N58" s="138" t="s">
        <v>11</v>
      </c>
      <c r="O58" s="138" t="s">
        <v>6</v>
      </c>
    </row>
    <row r="59" spans="1:15" x14ac:dyDescent="0.25">
      <c r="A59" s="77" t="str">
        <f>IF($D59="","",VLOOKUP($D59,#REF!,2,FALSE))</f>
        <v/>
      </c>
      <c r="B59" s="92" t="s">
        <v>41</v>
      </c>
      <c r="C59" s="113" t="s">
        <v>69</v>
      </c>
      <c r="D59" s="92"/>
      <c r="E59" s="92" t="str">
        <f>IF($D59="","",VLOOKUP($D59,#REF!,3,FALSE))</f>
        <v/>
      </c>
      <c r="F59" s="92" t="str">
        <f>IF($D59="","",VLOOKUP($D59,#REF!,8,FALSE))</f>
        <v/>
      </c>
      <c r="G59" s="92" t="str">
        <f>IF($D59="","",VLOOKUP($D59,#REF!,9,FALSE))</f>
        <v/>
      </c>
      <c r="H59" s="92" t="str">
        <f>IF($D59="","",VLOOKUP($D59,#REF!,10,FALSE))</f>
        <v/>
      </c>
      <c r="I59" s="116"/>
      <c r="J59" s="116"/>
      <c r="K59" s="116"/>
      <c r="L59" s="69" t="str">
        <f>IF(D59="","",TRUNC(F59*J59,2))</f>
        <v/>
      </c>
      <c r="M59" s="69" t="str">
        <f>IF(D59="","",TRUNC(G59*J59,2))</f>
        <v/>
      </c>
      <c r="N59" s="69" t="str">
        <f>IF(D59="","",TRUNC(H59*J59,2))</f>
        <v/>
      </c>
      <c r="O59" s="69" t="str">
        <f>IF(D59="","",L59+M59+N59)</f>
        <v/>
      </c>
    </row>
    <row r="60" spans="1:15" x14ac:dyDescent="0.25">
      <c r="A60" s="77"/>
      <c r="B60" s="92"/>
      <c r="C60" s="92"/>
      <c r="D60" s="92"/>
      <c r="E60" s="92"/>
      <c r="F60" s="107"/>
      <c r="G60" s="107"/>
      <c r="H60" s="116"/>
      <c r="I60" s="116"/>
      <c r="J60" s="116"/>
      <c r="K60" s="116"/>
      <c r="L60" s="116"/>
      <c r="M60" s="116"/>
      <c r="N60" s="116"/>
      <c r="O60" s="69"/>
    </row>
    <row r="61" spans="1:15" x14ac:dyDescent="0.25">
      <c r="A61" s="119"/>
      <c r="B61" s="120"/>
      <c r="C61" s="120"/>
      <c r="D61" s="120"/>
      <c r="E61" s="120"/>
      <c r="F61" s="120"/>
      <c r="G61" s="120"/>
      <c r="H61" s="120"/>
      <c r="I61" s="120"/>
      <c r="J61" s="121" t="s">
        <v>70</v>
      </c>
      <c r="K61" s="121"/>
      <c r="L61" s="122">
        <f>SUM(L59:L60)</f>
        <v>0</v>
      </c>
      <c r="M61" s="122">
        <f>SUM(M59:M60)</f>
        <v>0</v>
      </c>
      <c r="N61" s="122">
        <f>SUM(N59:N60)</f>
        <v>0</v>
      </c>
      <c r="O61" s="122">
        <f>TRUNC(SUM(L61:N61),2)</f>
        <v>0</v>
      </c>
    </row>
    <row r="62" spans="1:15" ht="30" x14ac:dyDescent="0.25">
      <c r="A62" s="137" t="s">
        <v>71</v>
      </c>
      <c r="B62" s="138" t="s">
        <v>1</v>
      </c>
      <c r="C62" s="138" t="s">
        <v>32</v>
      </c>
      <c r="D62" s="138" t="s">
        <v>2</v>
      </c>
      <c r="E62" s="138" t="s">
        <v>62</v>
      </c>
      <c r="F62" s="138" t="s">
        <v>72</v>
      </c>
      <c r="G62" s="138" t="s">
        <v>73</v>
      </c>
      <c r="H62" s="138"/>
      <c r="I62" s="138" t="s">
        <v>74</v>
      </c>
      <c r="J62" s="138"/>
      <c r="K62" s="138"/>
      <c r="L62" s="138" t="s">
        <v>75</v>
      </c>
      <c r="M62" s="138" t="s">
        <v>56</v>
      </c>
      <c r="N62" s="138" t="s">
        <v>48</v>
      </c>
      <c r="O62" s="138" t="s">
        <v>6</v>
      </c>
    </row>
    <row r="63" spans="1:15" x14ac:dyDescent="0.25">
      <c r="A63" s="137"/>
      <c r="B63" s="138"/>
      <c r="C63" s="138"/>
      <c r="D63" s="138"/>
      <c r="E63" s="138"/>
      <c r="F63" s="138"/>
      <c r="G63" s="138" t="s">
        <v>76</v>
      </c>
      <c r="H63" s="138" t="s">
        <v>77</v>
      </c>
      <c r="I63" s="138" t="s">
        <v>76</v>
      </c>
      <c r="J63" s="138" t="s">
        <v>77</v>
      </c>
      <c r="K63" s="138"/>
      <c r="L63" s="138" t="s">
        <v>76</v>
      </c>
      <c r="M63" s="138"/>
      <c r="N63" s="138"/>
      <c r="O63" s="138"/>
    </row>
    <row r="64" spans="1:15" x14ac:dyDescent="0.25">
      <c r="A64" s="77"/>
      <c r="B64" s="92"/>
      <c r="C64" s="92"/>
      <c r="D64" s="92"/>
      <c r="E64" s="92"/>
      <c r="F64" s="107"/>
      <c r="G64" s="107"/>
      <c r="H64" s="69"/>
      <c r="I64" s="116"/>
      <c r="J64" s="69"/>
      <c r="K64" s="69"/>
      <c r="L64" s="116"/>
      <c r="M64" s="116"/>
      <c r="N64" s="69"/>
      <c r="O64" s="69"/>
    </row>
    <row r="65" spans="1:16" x14ac:dyDescent="0.25">
      <c r="A65" s="119"/>
      <c r="B65" s="120"/>
      <c r="C65" s="120"/>
      <c r="D65" s="120"/>
      <c r="E65" s="120"/>
      <c r="F65" s="120"/>
      <c r="G65" s="120"/>
      <c r="H65" s="120"/>
      <c r="I65" s="120"/>
      <c r="J65" s="121" t="s">
        <v>80</v>
      </c>
      <c r="K65" s="121"/>
      <c r="L65" s="122"/>
      <c r="M65" s="122"/>
      <c r="N65" s="122">
        <f>O65</f>
        <v>0</v>
      </c>
      <c r="O65" s="122">
        <f>SUM(O64:O64)</f>
        <v>0</v>
      </c>
    </row>
    <row r="66" spans="1:16" ht="45" x14ac:dyDescent="0.25">
      <c r="A66" s="139"/>
      <c r="B66" s="140"/>
      <c r="C66" s="140"/>
      <c r="D66" s="140"/>
      <c r="E66" s="140"/>
      <c r="F66" s="140"/>
      <c r="G66" s="140"/>
      <c r="H66" s="140"/>
      <c r="I66" s="140"/>
      <c r="J66" s="148"/>
      <c r="K66" s="153"/>
      <c r="L66" s="27" t="s">
        <v>26</v>
      </c>
      <c r="M66" s="27" t="s">
        <v>27</v>
      </c>
      <c r="N66" s="27" t="s">
        <v>28</v>
      </c>
      <c r="O66" s="142" t="s">
        <v>29</v>
      </c>
    </row>
    <row r="67" spans="1:16" x14ac:dyDescent="0.25">
      <c r="A67" s="143" t="s">
        <v>25191</v>
      </c>
      <c r="B67" s="143" t="s">
        <v>30</v>
      </c>
      <c r="C67" s="143" t="s">
        <v>6679</v>
      </c>
      <c r="D67" s="143" t="s">
        <v>24</v>
      </c>
      <c r="E67" s="146" t="s">
        <v>734</v>
      </c>
      <c r="F67" s="144"/>
      <c r="G67" s="144"/>
      <c r="H67" s="144"/>
      <c r="I67" s="144"/>
      <c r="J67" s="144"/>
      <c r="K67" s="144"/>
      <c r="L67" s="145">
        <f>TRUNC(L84+L88+L92+L98,2)</f>
        <v>93.75</v>
      </c>
      <c r="M67" s="145">
        <f>TRUNC(M84+M88+M92+M98,2)</f>
        <v>46.6</v>
      </c>
      <c r="N67" s="145">
        <f>TRUNC(N84+N88+N92+N98,2)</f>
        <v>0.01</v>
      </c>
      <c r="O67" s="145">
        <f>TRUNC(O84+O88+O92+O98,2)</f>
        <v>140.36000000000001</v>
      </c>
      <c r="P67" s="146" t="s">
        <v>25179</v>
      </c>
    </row>
    <row r="68" spans="1:16" ht="45" x14ac:dyDescent="0.25">
      <c r="A68" s="137" t="s">
        <v>31</v>
      </c>
      <c r="B68" s="138" t="s">
        <v>1</v>
      </c>
      <c r="C68" s="138" t="s">
        <v>32</v>
      </c>
      <c r="D68" s="138" t="s">
        <v>2</v>
      </c>
      <c r="E68" s="138" t="s">
        <v>33</v>
      </c>
      <c r="F68" s="138" t="s">
        <v>34</v>
      </c>
      <c r="G68" s="138" t="s">
        <v>35</v>
      </c>
      <c r="H68" s="138" t="s">
        <v>36</v>
      </c>
      <c r="I68" s="138" t="s">
        <v>37</v>
      </c>
      <c r="J68" s="138" t="s">
        <v>38</v>
      </c>
      <c r="K68" s="138"/>
      <c r="L68" s="138" t="s">
        <v>13</v>
      </c>
      <c r="M68" s="138" t="s">
        <v>39</v>
      </c>
      <c r="N68" s="138" t="s">
        <v>11</v>
      </c>
      <c r="O68" s="138" t="s">
        <v>40</v>
      </c>
    </row>
    <row r="69" spans="1:16" x14ac:dyDescent="0.25">
      <c r="A69" s="77" t="str">
        <f>IF(D69="","",VLOOKUP(D69,'CUSTOS DNIT - EQUIPAMENTOS'!A:K,2,FALSE))</f>
        <v>Grupo gerador - 23 kVA</v>
      </c>
      <c r="B69" s="113" t="s">
        <v>24</v>
      </c>
      <c r="C69" s="113" t="s">
        <v>42</v>
      </c>
      <c r="D69" s="113" t="s">
        <v>113</v>
      </c>
      <c r="E69" s="116">
        <v>1</v>
      </c>
      <c r="F69" s="117">
        <v>1</v>
      </c>
      <c r="G69" s="116">
        <f>1-F69</f>
        <v>0</v>
      </c>
      <c r="H69" s="69">
        <f>VLOOKUP(D69,'CUSTOS DNIT - EQUIPAMENTOS'!A:K,10,0)</f>
        <v>26.079799999999999</v>
      </c>
      <c r="I69" s="69">
        <f>VLOOKUP(D69,'CUSTOS DNIT - EQUIPAMENTOS'!A:K,9,0)</f>
        <v>0</v>
      </c>
      <c r="J69" s="69">
        <f>VLOOKUP(D69,'CUSTOS DNIT - EQUIPAMENTOS'!A:K,11,0)</f>
        <v>5.4245999999999999</v>
      </c>
      <c r="K69" s="69"/>
      <c r="L69" s="118">
        <f>IF(D69="","",TRUNC(E69*F69*H69,2))</f>
        <v>26.07</v>
      </c>
      <c r="M69" s="118">
        <f>IF(D69="","",TRUNC(E69*F69*I69+E69*G69*J69,2))</f>
        <v>0</v>
      </c>
      <c r="N69" s="118"/>
      <c r="O69" s="69">
        <f>IF(D69="","",L69+M69)</f>
        <v>26.07</v>
      </c>
    </row>
    <row r="70" spans="1:16" ht="30" x14ac:dyDescent="0.25">
      <c r="A70" s="77" t="str">
        <f>IF(D70="","",VLOOKUP(D70,'CUSTOS DNIT - EQUIPAMENTOS'!A:K,2,FALSE))</f>
        <v>Máquina de solda elétrica transformadora 250 A - 9,20 kW</v>
      </c>
      <c r="B70" s="113" t="s">
        <v>24</v>
      </c>
      <c r="C70" s="113" t="s">
        <v>42</v>
      </c>
      <c r="D70" s="113" t="s">
        <v>114</v>
      </c>
      <c r="E70" s="116">
        <v>1</v>
      </c>
      <c r="F70" s="117">
        <v>1</v>
      </c>
      <c r="G70" s="116">
        <f>1-F70</f>
        <v>0</v>
      </c>
      <c r="H70" s="69">
        <f>VLOOKUP(D70,'CUSTOS DNIT - EQUIPAMENTOS'!A:K,10,0)</f>
        <v>0.2437</v>
      </c>
      <c r="I70" s="69">
        <f>VLOOKUP(D70,'CUSTOS DNIT - EQUIPAMENTOS'!A:K,9,0)</f>
        <v>0</v>
      </c>
      <c r="J70" s="69">
        <f>VLOOKUP(D70,'CUSTOS DNIT - EQUIPAMENTOS'!A:K,11,0)</f>
        <v>0.13450000000000001</v>
      </c>
      <c r="K70" s="69"/>
      <c r="L70" s="118">
        <f>IF(D70="","",TRUNC(E70*F70*H70,2))</f>
        <v>0.24</v>
      </c>
      <c r="M70" s="118">
        <f>IF(D70="","",TRUNC(E70*F70*I70+E70*G70*J70,2))</f>
        <v>0</v>
      </c>
      <c r="N70" s="118"/>
      <c r="O70" s="69">
        <f>IF(D70="","",L70+M70)</f>
        <v>0.24</v>
      </c>
    </row>
    <row r="71" spans="1:16" x14ac:dyDescent="0.25">
      <c r="A71" s="77"/>
      <c r="B71" s="113"/>
      <c r="C71" s="113"/>
      <c r="D71" s="113"/>
      <c r="E71" s="116"/>
      <c r="F71" s="117"/>
      <c r="G71" s="116"/>
      <c r="H71" s="69"/>
      <c r="I71" s="69"/>
      <c r="J71" s="69"/>
      <c r="K71" s="69"/>
      <c r="L71" s="118"/>
      <c r="M71" s="118"/>
      <c r="N71" s="118"/>
      <c r="O71" s="69"/>
    </row>
    <row r="72" spans="1:16" x14ac:dyDescent="0.25">
      <c r="A72" s="119"/>
      <c r="B72" s="120"/>
      <c r="C72" s="120"/>
      <c r="D72" s="120"/>
      <c r="E72" s="120"/>
      <c r="F72" s="120"/>
      <c r="G72" s="120"/>
      <c r="H72" s="120"/>
      <c r="I72" s="120"/>
      <c r="J72" s="121" t="s">
        <v>43</v>
      </c>
      <c r="K72" s="121"/>
      <c r="L72" s="122">
        <f>SUM(L69:L71)</f>
        <v>26.31</v>
      </c>
      <c r="M72" s="122">
        <f>SUM(M69:M71)</f>
        <v>0</v>
      </c>
      <c r="N72" s="122">
        <f>SUM(N69:N71)</f>
        <v>0</v>
      </c>
      <c r="O72" s="122">
        <f>SUM(O69:O71)</f>
        <v>26.31</v>
      </c>
    </row>
    <row r="73" spans="1:16" ht="30" x14ac:dyDescent="0.25">
      <c r="A73" s="137" t="s">
        <v>44</v>
      </c>
      <c r="B73" s="138" t="s">
        <v>1</v>
      </c>
      <c r="C73" s="138" t="s">
        <v>32</v>
      </c>
      <c r="D73" s="138" t="s">
        <v>2</v>
      </c>
      <c r="E73" s="138" t="s">
        <v>45</v>
      </c>
      <c r="F73" s="138" t="s">
        <v>46</v>
      </c>
      <c r="G73" s="138" t="s">
        <v>47</v>
      </c>
      <c r="H73" s="138" t="s">
        <v>48</v>
      </c>
      <c r="I73" s="138"/>
      <c r="J73" s="138"/>
      <c r="K73" s="138"/>
      <c r="L73" s="138" t="s">
        <v>13</v>
      </c>
      <c r="M73" s="138" t="s">
        <v>39</v>
      </c>
      <c r="N73" s="138" t="s">
        <v>11</v>
      </c>
      <c r="O73" s="138" t="s">
        <v>40</v>
      </c>
    </row>
    <row r="74" spans="1:16" x14ac:dyDescent="0.25">
      <c r="A74" s="77" t="str">
        <f>IF(D74="","",VLOOKUP(D74,'CUSTOS DER - MÃO DE OBRA'!A:D,2,0))</f>
        <v>Servente</v>
      </c>
      <c r="B74" s="113" t="s">
        <v>41</v>
      </c>
      <c r="C74" s="113" t="s">
        <v>49</v>
      </c>
      <c r="D74" s="113">
        <v>200130</v>
      </c>
      <c r="E74" s="69">
        <f>VLOOKUP(D74,'CUSTOS DER - MÃO DE OBRA'!A:D,3,0)</f>
        <v>1.48</v>
      </c>
      <c r="F74" s="123">
        <v>1.4166999999999998</v>
      </c>
      <c r="G74" s="124">
        <f>VLOOKUP(D74,'CUSTOS DER - MÃO DE OBRA'!A:D,4,0)</f>
        <v>26.35</v>
      </c>
      <c r="H74" s="116">
        <v>1</v>
      </c>
      <c r="I74" s="116"/>
      <c r="J74" s="113"/>
      <c r="K74" s="113"/>
      <c r="L74" s="113"/>
      <c r="M74" s="125">
        <f>IF(D74="","",TRUNC(H74*G74,2))</f>
        <v>26.35</v>
      </c>
      <c r="N74" s="113"/>
      <c r="O74" s="69">
        <f>IF(D74="","",L74+M74)</f>
        <v>26.35</v>
      </c>
    </row>
    <row r="75" spans="1:16" x14ac:dyDescent="0.25">
      <c r="A75" s="77" t="str">
        <f>IF(D75="","",VLOOKUP(D75,'CUSTOS DER - MÃO DE OBRA'!A:D,2,0))</f>
        <v>Soldador</v>
      </c>
      <c r="B75" s="113" t="s">
        <v>41</v>
      </c>
      <c r="C75" s="113" t="s">
        <v>49</v>
      </c>
      <c r="D75" s="113">
        <v>200280</v>
      </c>
      <c r="E75" s="69">
        <f>VLOOKUP(D75,'CUSTOS DER - MÃO DE OBRA'!A:D,3,0)</f>
        <v>2.02</v>
      </c>
      <c r="F75" s="123">
        <v>1.4166999999999998</v>
      </c>
      <c r="G75" s="124">
        <f>VLOOKUP(D75,'CUSTOS DER - MÃO DE OBRA'!A:D,4,0)</f>
        <v>35.97</v>
      </c>
      <c r="H75" s="116">
        <v>1</v>
      </c>
      <c r="I75" s="116"/>
      <c r="J75" s="113"/>
      <c r="K75" s="113"/>
      <c r="L75" s="113"/>
      <c r="M75" s="125">
        <f>IF(D75="","",TRUNC(H75*G75,2))</f>
        <v>35.97</v>
      </c>
      <c r="N75" s="113"/>
      <c r="O75" s="69">
        <f>IF(D75="","",L75+M75)</f>
        <v>35.97</v>
      </c>
    </row>
    <row r="76" spans="1:16" x14ac:dyDescent="0.25">
      <c r="A76" s="77"/>
      <c r="B76" s="113"/>
      <c r="C76" s="113"/>
      <c r="D76" s="113"/>
      <c r="E76" s="116"/>
      <c r="F76" s="123"/>
      <c r="G76" s="124"/>
      <c r="H76" s="69"/>
      <c r="I76" s="69"/>
      <c r="J76" s="69"/>
      <c r="K76" s="69"/>
      <c r="L76" s="113"/>
      <c r="M76" s="126"/>
      <c r="N76" s="113"/>
      <c r="O76" s="69"/>
    </row>
    <row r="77" spans="1:16" x14ac:dyDescent="0.25">
      <c r="A77" s="127"/>
      <c r="B77" s="128"/>
      <c r="C77" s="128"/>
      <c r="D77" s="128"/>
      <c r="E77" s="128"/>
      <c r="F77" s="128"/>
      <c r="G77" s="128"/>
      <c r="H77" s="128"/>
      <c r="I77" s="128"/>
      <c r="J77" s="121" t="s">
        <v>50</v>
      </c>
      <c r="K77" s="121"/>
      <c r="L77" s="122">
        <f>SUM(L74:L76)</f>
        <v>0</v>
      </c>
      <c r="M77" s="122">
        <f>SUM(M74:M76)</f>
        <v>62.32</v>
      </c>
      <c r="N77" s="122">
        <f>SUM(N74:N76)</f>
        <v>0</v>
      </c>
      <c r="O77" s="122">
        <f>SUM(O74:O76)</f>
        <v>62.32</v>
      </c>
    </row>
    <row r="78" spans="1:16" x14ac:dyDescent="0.25">
      <c r="A78" s="137" t="s">
        <v>51</v>
      </c>
      <c r="B78" s="138" t="s">
        <v>1</v>
      </c>
      <c r="C78" s="138" t="s">
        <v>32</v>
      </c>
      <c r="D78" s="138" t="s">
        <v>2</v>
      </c>
      <c r="E78" s="138" t="s">
        <v>52</v>
      </c>
      <c r="F78" s="138" t="s">
        <v>53</v>
      </c>
      <c r="G78" s="138" t="s">
        <v>54</v>
      </c>
      <c r="H78" s="138" t="s">
        <v>55</v>
      </c>
      <c r="I78" s="138"/>
      <c r="J78" s="138"/>
      <c r="K78" s="138"/>
      <c r="L78" s="138"/>
      <c r="M78" s="138"/>
      <c r="N78" s="138"/>
      <c r="O78" s="138" t="s">
        <v>56</v>
      </c>
    </row>
    <row r="79" spans="1:16" x14ac:dyDescent="0.25">
      <c r="A79" s="77"/>
      <c r="B79" s="113"/>
      <c r="C79" s="113"/>
      <c r="D79" s="113"/>
      <c r="E79" s="123"/>
      <c r="F79" s="117"/>
      <c r="G79" s="116"/>
      <c r="H79" s="69"/>
      <c r="I79" s="69"/>
      <c r="J79" s="69"/>
      <c r="K79" s="69"/>
      <c r="L79" s="113"/>
      <c r="M79" s="118">
        <f>TRUNC(E79*O77,2)</f>
        <v>0</v>
      </c>
      <c r="N79" s="113"/>
      <c r="O79" s="69">
        <f>L79+M79</f>
        <v>0</v>
      </c>
    </row>
    <row r="80" spans="1:16" x14ac:dyDescent="0.25">
      <c r="A80" s="77"/>
      <c r="B80" s="113"/>
      <c r="C80" s="113"/>
      <c r="D80" s="113"/>
      <c r="E80" s="116"/>
      <c r="F80" s="117"/>
      <c r="G80" s="116"/>
      <c r="H80" s="69"/>
      <c r="I80" s="69"/>
      <c r="J80" s="69"/>
      <c r="K80" s="69"/>
      <c r="L80" s="113"/>
      <c r="M80" s="113"/>
      <c r="N80" s="113"/>
      <c r="O80" s="69">
        <f>L80+M80</f>
        <v>0</v>
      </c>
    </row>
    <row r="81" spans="1:15" x14ac:dyDescent="0.25">
      <c r="A81" s="127"/>
      <c r="B81" s="128"/>
      <c r="C81" s="128"/>
      <c r="D81" s="128"/>
      <c r="E81" s="128"/>
      <c r="F81" s="128"/>
      <c r="G81" s="128"/>
      <c r="H81" s="128"/>
      <c r="I81" s="128"/>
      <c r="J81" s="121" t="s">
        <v>57</v>
      </c>
      <c r="K81" s="121"/>
      <c r="L81" s="122">
        <f>SUM(L79:L80)</f>
        <v>0</v>
      </c>
      <c r="M81" s="122">
        <f>SUM(M79:M80)</f>
        <v>0</v>
      </c>
      <c r="N81" s="122">
        <f>SUM(N79:N80)</f>
        <v>0</v>
      </c>
      <c r="O81" s="122">
        <f>SUM(O79:O80)</f>
        <v>0</v>
      </c>
    </row>
    <row r="82" spans="1:15" ht="30" x14ac:dyDescent="0.25">
      <c r="A82" s="127" t="s">
        <v>58</v>
      </c>
      <c r="B82" s="129"/>
      <c r="C82" s="129"/>
      <c r="D82" s="129"/>
      <c r="E82" s="129"/>
      <c r="F82" s="129"/>
      <c r="G82" s="129"/>
      <c r="H82" s="129"/>
      <c r="I82" s="129"/>
      <c r="J82" s="129"/>
      <c r="K82" s="129"/>
      <c r="L82" s="122">
        <f>L72+L77+L81</f>
        <v>26.31</v>
      </c>
      <c r="M82" s="122">
        <f>M72+M77+M81</f>
        <v>62.32</v>
      </c>
      <c r="N82" s="122">
        <f>N72+N77+N81</f>
        <v>0</v>
      </c>
      <c r="O82" s="122">
        <f>O72+O77+O81</f>
        <v>88.63</v>
      </c>
    </row>
    <row r="83" spans="1:15" x14ac:dyDescent="0.25">
      <c r="A83" s="127" t="s">
        <v>59</v>
      </c>
      <c r="B83" s="129"/>
      <c r="C83" s="129"/>
      <c r="D83" s="129"/>
      <c r="E83" s="129"/>
      <c r="F83" s="129"/>
      <c r="G83" s="129"/>
      <c r="H83" s="129"/>
      <c r="I83" s="129"/>
      <c r="J83" s="129"/>
      <c r="K83" s="129"/>
      <c r="L83" s="129"/>
      <c r="M83" s="129"/>
      <c r="N83" s="129"/>
      <c r="O83" s="130">
        <v>1.3372200000000001</v>
      </c>
    </row>
    <row r="84" spans="1:15" ht="30" x14ac:dyDescent="0.25">
      <c r="A84" s="127" t="s">
        <v>60</v>
      </c>
      <c r="B84" s="120"/>
      <c r="C84" s="120"/>
      <c r="D84" s="120"/>
      <c r="E84" s="120"/>
      <c r="F84" s="120"/>
      <c r="G84" s="120"/>
      <c r="H84" s="120"/>
      <c r="I84" s="120"/>
      <c r="J84" s="120"/>
      <c r="K84" s="120"/>
      <c r="L84" s="122">
        <f>L82/O83</f>
        <v>19.675146946650511</v>
      </c>
      <c r="M84" s="122">
        <f>M82/O83</f>
        <v>46.604148905939184</v>
      </c>
      <c r="N84" s="122">
        <f>N82/O83</f>
        <v>0</v>
      </c>
      <c r="O84" s="122">
        <f>TRUNC(SUM(L84:N84),2)</f>
        <v>66.27</v>
      </c>
    </row>
    <row r="85" spans="1:15" ht="45" x14ac:dyDescent="0.25">
      <c r="A85" s="137" t="s">
        <v>61</v>
      </c>
      <c r="B85" s="138" t="s">
        <v>1</v>
      </c>
      <c r="C85" s="138" t="s">
        <v>32</v>
      </c>
      <c r="D85" s="138" t="s">
        <v>2</v>
      </c>
      <c r="E85" s="138" t="s">
        <v>62</v>
      </c>
      <c r="F85" s="138" t="s">
        <v>63</v>
      </c>
      <c r="G85" s="138"/>
      <c r="H85" s="138"/>
      <c r="I85" s="138"/>
      <c r="J85" s="138" t="s">
        <v>48</v>
      </c>
      <c r="K85" s="138"/>
      <c r="L85" s="138" t="s">
        <v>13</v>
      </c>
      <c r="M85" s="138" t="s">
        <v>39</v>
      </c>
      <c r="N85" s="138" t="s">
        <v>11</v>
      </c>
      <c r="O85" s="138" t="s">
        <v>6</v>
      </c>
    </row>
    <row r="86" spans="1:15" x14ac:dyDescent="0.25">
      <c r="A86" s="77" t="str">
        <f>IF(D86="","",VLOOKUP(D86,'CUSTOS DNIT - MATERIAIS'!A:D,2,FALSE))</f>
        <v>Gás acetileno</v>
      </c>
      <c r="B86" s="113" t="s">
        <v>24</v>
      </c>
      <c r="C86" s="113" t="s">
        <v>64</v>
      </c>
      <c r="D86" s="113" t="s">
        <v>111</v>
      </c>
      <c r="E86" s="131" t="str">
        <f>IF(D86="","",VLOOKUP(D86,'CUSTOS DNIT - MATERIAIS'!A:D,3,FALSE))</f>
        <v>kg</v>
      </c>
      <c r="F86" s="107">
        <f>IF(D86="","",VLOOKUP(D86,'CUSTOS DNIT - MATERIAIS'!A:D,4,FALSE))</f>
        <v>74.083500000000001</v>
      </c>
      <c r="G86" s="107"/>
      <c r="H86" s="93"/>
      <c r="I86" s="93"/>
      <c r="J86" s="116">
        <v>1</v>
      </c>
      <c r="K86" s="116"/>
      <c r="L86" s="69">
        <f>IF(D86="","",TRUNC(F86*J86,2))</f>
        <v>74.08</v>
      </c>
      <c r="M86" s="116"/>
      <c r="N86" s="116"/>
      <c r="O86" s="69">
        <f>IF(D86="","",TRUNC(L86+M86+N86,2))</f>
        <v>74.08</v>
      </c>
    </row>
    <row r="87" spans="1:15" x14ac:dyDescent="0.25">
      <c r="A87" s="77"/>
      <c r="B87" s="113"/>
      <c r="C87" s="113"/>
      <c r="D87" s="113"/>
      <c r="E87" s="131"/>
      <c r="F87" s="107"/>
      <c r="G87" s="107"/>
      <c r="H87" s="93"/>
      <c r="I87" s="93"/>
      <c r="J87" s="116"/>
      <c r="K87" s="116"/>
      <c r="L87" s="69"/>
      <c r="M87" s="116"/>
      <c r="N87" s="116"/>
      <c r="O87" s="69"/>
    </row>
    <row r="88" spans="1:15" x14ac:dyDescent="0.25">
      <c r="A88" s="119"/>
      <c r="B88" s="120"/>
      <c r="C88" s="120"/>
      <c r="D88" s="120"/>
      <c r="E88" s="120"/>
      <c r="F88" s="120"/>
      <c r="G88" s="120"/>
      <c r="H88" s="120"/>
      <c r="I88" s="120"/>
      <c r="J88" s="121" t="s">
        <v>65</v>
      </c>
      <c r="K88" s="121"/>
      <c r="L88" s="122">
        <f>SUM(L86:L87)</f>
        <v>74.08</v>
      </c>
      <c r="M88" s="122">
        <f>SUM(M86:M87)</f>
        <v>0</v>
      </c>
      <c r="N88" s="122">
        <f>SUM(N86:N87)</f>
        <v>0</v>
      </c>
      <c r="O88" s="122">
        <f>TRUNC(SUM(L88:N88),2)</f>
        <v>74.08</v>
      </c>
    </row>
    <row r="89" spans="1:15" ht="75" x14ac:dyDescent="0.25">
      <c r="A89" s="137" t="s">
        <v>66</v>
      </c>
      <c r="B89" s="138" t="s">
        <v>1</v>
      </c>
      <c r="C89" s="138" t="s">
        <v>32</v>
      </c>
      <c r="D89" s="138" t="s">
        <v>2</v>
      </c>
      <c r="E89" s="138" t="s">
        <v>62</v>
      </c>
      <c r="F89" s="138" t="s">
        <v>63</v>
      </c>
      <c r="G89" s="138" t="s">
        <v>67</v>
      </c>
      <c r="H89" s="138" t="s">
        <v>68</v>
      </c>
      <c r="I89" s="138"/>
      <c r="J89" s="138" t="s">
        <v>48</v>
      </c>
      <c r="K89" s="138"/>
      <c r="L89" s="138" t="s">
        <v>13</v>
      </c>
      <c r="M89" s="138" t="s">
        <v>39</v>
      </c>
      <c r="N89" s="138" t="s">
        <v>11</v>
      </c>
      <c r="O89" s="138" t="s">
        <v>6</v>
      </c>
    </row>
    <row r="90" spans="1:15" x14ac:dyDescent="0.25">
      <c r="A90" s="77" t="str">
        <f>IF($D90="","",VLOOKUP($D90,#REF!,2,FALSE))</f>
        <v/>
      </c>
      <c r="B90" s="92"/>
      <c r="C90" s="113"/>
      <c r="D90" s="92"/>
      <c r="E90" s="92" t="str">
        <f>IF($D90="","",VLOOKUP($D90,#REF!,3,FALSE))</f>
        <v/>
      </c>
      <c r="F90" s="92" t="str">
        <f>IF($D90="","",VLOOKUP($D90,#REF!,8,FALSE))</f>
        <v/>
      </c>
      <c r="G90" s="92" t="str">
        <f>IF($D90="","",VLOOKUP($D90,#REF!,9,FALSE))</f>
        <v/>
      </c>
      <c r="H90" s="92" t="str">
        <f>IF($D90="","",VLOOKUP($D90,#REF!,10,FALSE))</f>
        <v/>
      </c>
      <c r="I90" s="116"/>
      <c r="J90" s="116"/>
      <c r="K90" s="116"/>
      <c r="L90" s="69" t="str">
        <f>IF(D90="","",TRUNC(F90*J90,2))</f>
        <v/>
      </c>
      <c r="M90" s="69" t="str">
        <f>IF(D90="","",TRUNC(G90*J90,2))</f>
        <v/>
      </c>
      <c r="N90" s="69" t="str">
        <f>IF(D90="","",TRUNC(H90*J90,2))</f>
        <v/>
      </c>
      <c r="O90" s="69" t="str">
        <f>IF(D90="","",L90+M90+N90)</f>
        <v/>
      </c>
    </row>
    <row r="91" spans="1:15" x14ac:dyDescent="0.25">
      <c r="A91" s="77"/>
      <c r="B91" s="92"/>
      <c r="C91" s="92"/>
      <c r="D91" s="92"/>
      <c r="E91" s="92"/>
      <c r="F91" s="107"/>
      <c r="G91" s="107"/>
      <c r="H91" s="116"/>
      <c r="I91" s="116"/>
      <c r="J91" s="116"/>
      <c r="K91" s="116"/>
      <c r="L91" s="116"/>
      <c r="M91" s="116"/>
      <c r="N91" s="116"/>
      <c r="O91" s="69"/>
    </row>
    <row r="92" spans="1:15" x14ac:dyDescent="0.25">
      <c r="A92" s="119"/>
      <c r="B92" s="120"/>
      <c r="C92" s="120"/>
      <c r="D92" s="120"/>
      <c r="E92" s="120"/>
      <c r="F92" s="120"/>
      <c r="G92" s="120"/>
      <c r="H92" s="120"/>
      <c r="I92" s="120"/>
      <c r="J92" s="121" t="s">
        <v>70</v>
      </c>
      <c r="K92" s="121"/>
      <c r="L92" s="122">
        <f>SUM(L90:L91)</f>
        <v>0</v>
      </c>
      <c r="M92" s="122">
        <f>SUM(M90:M91)</f>
        <v>0</v>
      </c>
      <c r="N92" s="122">
        <f>SUM(N90:N91)</f>
        <v>0</v>
      </c>
      <c r="O92" s="122">
        <f>TRUNC(SUM(L92:N92),2)</f>
        <v>0</v>
      </c>
    </row>
    <row r="93" spans="1:15" ht="30" x14ac:dyDescent="0.25">
      <c r="A93" s="137" t="s">
        <v>71</v>
      </c>
      <c r="B93" s="138" t="s">
        <v>1</v>
      </c>
      <c r="C93" s="138" t="s">
        <v>32</v>
      </c>
      <c r="D93" s="138" t="s">
        <v>2</v>
      </c>
      <c r="E93" s="138" t="s">
        <v>62</v>
      </c>
      <c r="F93" s="138" t="s">
        <v>72</v>
      </c>
      <c r="G93" s="138" t="s">
        <v>73</v>
      </c>
      <c r="H93" s="138"/>
      <c r="I93" s="138" t="s">
        <v>74</v>
      </c>
      <c r="J93" s="138"/>
      <c r="K93" s="138"/>
      <c r="L93" s="138" t="s">
        <v>75</v>
      </c>
      <c r="M93" s="138" t="s">
        <v>56</v>
      </c>
      <c r="N93" s="138" t="s">
        <v>48</v>
      </c>
      <c r="O93" s="138" t="s">
        <v>6</v>
      </c>
    </row>
    <row r="94" spans="1:15" x14ac:dyDescent="0.25">
      <c r="A94" s="137"/>
      <c r="B94" s="138"/>
      <c r="C94" s="138"/>
      <c r="D94" s="138"/>
      <c r="E94" s="138"/>
      <c r="F94" s="138"/>
      <c r="G94" s="138" t="s">
        <v>76</v>
      </c>
      <c r="H94" s="138" t="s">
        <v>77</v>
      </c>
      <c r="I94" s="138" t="s">
        <v>76</v>
      </c>
      <c r="J94" s="138" t="s">
        <v>77</v>
      </c>
      <c r="K94" s="138"/>
      <c r="L94" s="138" t="s">
        <v>76</v>
      </c>
      <c r="M94" s="138"/>
      <c r="N94" s="138"/>
      <c r="O94" s="138"/>
    </row>
    <row r="95" spans="1:15" x14ac:dyDescent="0.25">
      <c r="A95" s="478" t="str">
        <f>IF($D95="","",VLOOKUP($D95,'TRANSPORTES MATERIAIS'!$A$17:$D$1916,2,FALSE))</f>
        <v>Eletrodo revestido E60XX</v>
      </c>
      <c r="B95" s="476" t="s">
        <v>41</v>
      </c>
      <c r="C95" s="476" t="s">
        <v>78</v>
      </c>
      <c r="D95" s="476" t="s">
        <v>115</v>
      </c>
      <c r="E95" s="476" t="s">
        <v>79</v>
      </c>
      <c r="F95" s="92">
        <v>972200</v>
      </c>
      <c r="G95" s="107">
        <f>IF($F95="","",VLOOKUP($F95,'TRANSPORTES MATERIAIS'!$A$7:$H$15,5,FALSE))</f>
        <v>0.74</v>
      </c>
      <c r="H95" s="69">
        <f>IF($D95="","",VLOOKUP($D95,'TRANSPORTES MATERIAIS'!$A$18:$K$4919,8,FALSE))</f>
        <v>0</v>
      </c>
      <c r="I95" s="107">
        <f>IF($F95="","",VLOOKUP($F95,'TRANSPORTES MATERIAIS'!$A$7:$H$15,6,FALSE))</f>
        <v>0.89</v>
      </c>
      <c r="J95" s="69">
        <f>IF($D95="","",VLOOKUP($D95,'TRANSPORTES MATERIAIS'!$A$18:$K$4919,9,FALSE))</f>
        <v>0</v>
      </c>
      <c r="K95" s="69"/>
      <c r="L95" s="107">
        <f>IF($F95="","",VLOOKUP($F95,'TRANSPORTES MATERIAIS'!$A$7:$H$15,7,FALSE))</f>
        <v>0</v>
      </c>
      <c r="M95" s="69">
        <f>IF($D95="",0,IF(D95="",0,IF(AND(H95=0,J95=0),0,TRUNC(G95*H95+I95*J95+L95,2))))</f>
        <v>0</v>
      </c>
      <c r="N95" s="472">
        <v>1E-3</v>
      </c>
      <c r="O95" s="474">
        <f>TRUNC((M95+M96)*N95,2)</f>
        <v>0.01</v>
      </c>
    </row>
    <row r="96" spans="1:15" x14ac:dyDescent="0.25">
      <c r="A96" s="479"/>
      <c r="B96" s="477"/>
      <c r="C96" s="477"/>
      <c r="D96" s="477"/>
      <c r="E96" s="477"/>
      <c r="F96" s="92">
        <v>972300</v>
      </c>
      <c r="G96" s="107">
        <f>IF($F96="","",VLOOKUP($F96,'TRANSPORTES MATERIAIS'!$A$7:$H$15,5,FALSE))</f>
        <v>0.74</v>
      </c>
      <c r="H96" s="69">
        <f>IF($D95="","",VLOOKUP($D95,'TRANSPORTES MATERIAIS'!$A$18:$K$4919,5,FALSE))</f>
        <v>15</v>
      </c>
      <c r="I96" s="107">
        <f>IF($F96="","",VLOOKUP($F96,'TRANSPORTES MATERIAIS'!$A$7:$H$15,6,FALSE))</f>
        <v>0.89</v>
      </c>
      <c r="J96" s="69">
        <f>IF($D95="","",VLOOKUP($D95,'TRANSPORTES MATERIAIS'!$A$18:$K$4919,6,FALSE))</f>
        <v>0</v>
      </c>
      <c r="K96" s="69"/>
      <c r="L96" s="107">
        <f>IF($F96="","",VLOOKUP($F96,'TRANSPORTES MATERIAIS'!$A$7:$H$15,7,FALSE))</f>
        <v>7.49</v>
      </c>
      <c r="M96" s="69">
        <f>IF($D95="",0,IF(D95="",0,IF(AND(H96=0,J96=0),0,TRUNC(G96*H96+I96*J96+L96,2))))</f>
        <v>18.59</v>
      </c>
      <c r="N96" s="473"/>
      <c r="O96" s="475"/>
    </row>
    <row r="97" spans="1:15" x14ac:dyDescent="0.25">
      <c r="A97" s="77"/>
      <c r="B97" s="92"/>
      <c r="C97" s="92"/>
      <c r="D97" s="92"/>
      <c r="E97" s="92"/>
      <c r="F97" s="107"/>
      <c r="G97" s="107"/>
      <c r="H97" s="69"/>
      <c r="I97" s="116"/>
      <c r="J97" s="69"/>
      <c r="K97" s="69"/>
      <c r="L97" s="116"/>
      <c r="M97" s="116"/>
      <c r="N97" s="69"/>
      <c r="O97" s="69"/>
    </row>
    <row r="98" spans="1:15" x14ac:dyDescent="0.25">
      <c r="A98" s="119"/>
      <c r="B98" s="120"/>
      <c r="C98" s="120"/>
      <c r="D98" s="120"/>
      <c r="E98" s="120"/>
      <c r="F98" s="120"/>
      <c r="G98" s="120"/>
      <c r="H98" s="120"/>
      <c r="I98" s="120"/>
      <c r="J98" s="121" t="s">
        <v>80</v>
      </c>
      <c r="K98" s="121"/>
      <c r="L98" s="122"/>
      <c r="M98" s="122"/>
      <c r="N98" s="122">
        <f>O98</f>
        <v>0.01</v>
      </c>
      <c r="O98" s="122">
        <f>SUM(O95:O97)</f>
        <v>0.01</v>
      </c>
    </row>
    <row r="99" spans="1:15" ht="45" x14ac:dyDescent="0.25">
      <c r="A99" s="139"/>
      <c r="B99" s="140"/>
      <c r="C99" s="140"/>
      <c r="D99" s="140"/>
      <c r="E99" s="140"/>
      <c r="F99" s="140"/>
      <c r="G99" s="140"/>
      <c r="H99" s="140"/>
      <c r="I99" s="140"/>
      <c r="J99" s="148"/>
      <c r="K99" s="153"/>
      <c r="L99" s="27" t="s">
        <v>26</v>
      </c>
      <c r="M99" s="27" t="s">
        <v>27</v>
      </c>
      <c r="N99" s="27" t="s">
        <v>28</v>
      </c>
      <c r="O99" s="142" t="s">
        <v>29</v>
      </c>
    </row>
    <row r="100" spans="1:15" x14ac:dyDescent="0.25">
      <c r="A100" s="143" t="s">
        <v>25196</v>
      </c>
      <c r="B100" s="143" t="s">
        <v>30</v>
      </c>
      <c r="C100" s="143" t="s">
        <v>1337</v>
      </c>
      <c r="D100" s="143" t="s">
        <v>24</v>
      </c>
      <c r="E100" s="146" t="s">
        <v>1402</v>
      </c>
      <c r="F100" s="144"/>
      <c r="G100" s="144"/>
      <c r="H100" s="144"/>
      <c r="I100" s="144"/>
      <c r="J100" s="144"/>
      <c r="K100" s="144"/>
      <c r="L100" s="145">
        <f>TRUNC(L116+L120+L124+L130,2)</f>
        <v>0.06</v>
      </c>
      <c r="M100" s="145">
        <f>TRUNC(M116+M120+M124+M130,2)</f>
        <v>0.14000000000000001</v>
      </c>
      <c r="N100" s="145">
        <f>TRUNC(N116+N120+N124+N130,2)</f>
        <v>0</v>
      </c>
      <c r="O100" s="145">
        <f>TRUNC(O116+O120+O124+O130,2)</f>
        <v>0.2</v>
      </c>
    </row>
    <row r="101" spans="1:15" ht="45" x14ac:dyDescent="0.25">
      <c r="A101" s="137" t="s">
        <v>31</v>
      </c>
      <c r="B101" s="138" t="s">
        <v>1</v>
      </c>
      <c r="C101" s="138" t="s">
        <v>32</v>
      </c>
      <c r="D101" s="138" t="s">
        <v>2</v>
      </c>
      <c r="E101" s="138" t="s">
        <v>33</v>
      </c>
      <c r="F101" s="138" t="s">
        <v>34</v>
      </c>
      <c r="G101" s="138" t="s">
        <v>35</v>
      </c>
      <c r="H101" s="138" t="s">
        <v>36</v>
      </c>
      <c r="I101" s="138" t="s">
        <v>37</v>
      </c>
      <c r="J101" s="138" t="s">
        <v>38</v>
      </c>
      <c r="K101" s="138"/>
      <c r="L101" s="138" t="s">
        <v>13</v>
      </c>
      <c r="M101" s="138" t="s">
        <v>39</v>
      </c>
      <c r="N101" s="138" t="s">
        <v>11</v>
      </c>
      <c r="O101" s="138" t="s">
        <v>40</v>
      </c>
    </row>
    <row r="102" spans="1:15" x14ac:dyDescent="0.25">
      <c r="A102" s="77" t="str">
        <f>IF(D102="","",VLOOKUP(D102,'CUSTOS DER - EQUIPAMENTOS'!A:P,2,FALSE))</f>
        <v>Grupo gerador  8 KVA</v>
      </c>
      <c r="B102" s="113" t="s">
        <v>41</v>
      </c>
      <c r="C102" s="113" t="s">
        <v>42</v>
      </c>
      <c r="D102" s="113">
        <v>340300</v>
      </c>
      <c r="E102" s="116">
        <v>1</v>
      </c>
      <c r="F102" s="117">
        <v>0.42</v>
      </c>
      <c r="G102" s="116">
        <f>1-F102</f>
        <v>0.58000000000000007</v>
      </c>
      <c r="H102" s="69">
        <f>VLOOKUP(D102,'CUSTOS DER - EQUIPAMENTOS'!A:P,12,0)</f>
        <v>18.46</v>
      </c>
      <c r="I102" s="69">
        <f>SUM(VLOOKUP(D102,'CUSTOS DER - EQUIPAMENTOS'!A:P,10,0),VLOOKUP(D102,'CUSTOS DER - EQUIPAMENTOS'!A:P,11,0),VLOOKUP(D102,'CUSTOS DER - EQUIPAMENTOS'!A:P,13,0))</f>
        <v>0.58000000000000007</v>
      </c>
      <c r="J102" s="69">
        <f>VLOOKUP(D102,'CUSTOS DER - EQUIPAMENTOS'!A:P,16,0)</f>
        <v>0.4</v>
      </c>
      <c r="K102" s="69"/>
      <c r="L102" s="118">
        <f>IF(D102="","",TRUNC(E102*F102*H102,2))</f>
        <v>7.75</v>
      </c>
      <c r="M102" s="118">
        <f>IF(D102="","",TRUNC(E102*F102*I102+E102*G102*J102,2))</f>
        <v>0.47</v>
      </c>
      <c r="N102" s="118"/>
      <c r="O102" s="69">
        <f>IF(D102="","",L102+M102)</f>
        <v>8.2200000000000006</v>
      </c>
    </row>
    <row r="103" spans="1:15" x14ac:dyDescent="0.25">
      <c r="A103" s="77" t="str">
        <f>IF(D103="","",VLOOKUP(D103,'CUSTOS DNIT - EQUIPAMENTOS'!A:K,2,FALSE))</f>
        <v>Máquina policorte - 2,20 kW</v>
      </c>
      <c r="B103" s="113" t="s">
        <v>24</v>
      </c>
      <c r="C103" s="113" t="s">
        <v>42</v>
      </c>
      <c r="D103" s="113" t="s">
        <v>1403</v>
      </c>
      <c r="E103" s="116">
        <v>1</v>
      </c>
      <c r="F103" s="117">
        <v>0.42</v>
      </c>
      <c r="G103" s="116">
        <f>1-F103</f>
        <v>0.58000000000000007</v>
      </c>
      <c r="H103" s="69">
        <f>VLOOKUP(D103,'CUSTOS DNIT - EQUIPAMENTOS'!A:K,10,0)</f>
        <v>0.14799999999999999</v>
      </c>
      <c r="I103" s="69">
        <f>VLOOKUP(D103,'CUSTOS DNIT - EQUIPAMENTOS'!A:K,9,0)</f>
        <v>0</v>
      </c>
      <c r="J103" s="69">
        <f>VLOOKUP(D103,'CUSTOS DNIT - EQUIPAMENTOS'!A:K,11,0)</f>
        <v>0.1013</v>
      </c>
      <c r="K103" s="69"/>
      <c r="L103" s="118">
        <f>IF(D103="","",TRUNC(E103*F103*H103,2))</f>
        <v>0.06</v>
      </c>
      <c r="M103" s="118">
        <f>IF(D103="","",TRUNC(E103*F103*I103+E103*G103*J103,2))</f>
        <v>0.05</v>
      </c>
      <c r="N103" s="118"/>
      <c r="O103" s="69">
        <f>IF(D103="","",L103+M103)</f>
        <v>0.11</v>
      </c>
    </row>
    <row r="104" spans="1:15" x14ac:dyDescent="0.25">
      <c r="A104" s="77"/>
      <c r="B104" s="113"/>
      <c r="C104" s="113"/>
      <c r="D104" s="113"/>
      <c r="E104" s="116"/>
      <c r="F104" s="117"/>
      <c r="G104" s="116"/>
      <c r="H104" s="69"/>
      <c r="I104" s="69"/>
      <c r="J104" s="69"/>
      <c r="K104" s="69"/>
      <c r="L104" s="118"/>
      <c r="M104" s="118"/>
      <c r="N104" s="118"/>
      <c r="O104" s="69"/>
    </row>
    <row r="105" spans="1:15" x14ac:dyDescent="0.25">
      <c r="A105" s="119"/>
      <c r="B105" s="120"/>
      <c r="C105" s="120"/>
      <c r="D105" s="120"/>
      <c r="E105" s="120"/>
      <c r="F105" s="120"/>
      <c r="G105" s="120"/>
      <c r="H105" s="120"/>
      <c r="I105" s="120"/>
      <c r="J105" s="121" t="s">
        <v>43</v>
      </c>
      <c r="K105" s="121"/>
      <c r="L105" s="122">
        <f>SUM(L102:L104)</f>
        <v>7.81</v>
      </c>
      <c r="M105" s="122">
        <f>SUM(M102:M104)</f>
        <v>0.52</v>
      </c>
      <c r="N105" s="122">
        <f>SUM(N102:N104)</f>
        <v>0</v>
      </c>
      <c r="O105" s="122">
        <f>SUM(O102:O104)</f>
        <v>8.33</v>
      </c>
    </row>
    <row r="106" spans="1:15" ht="30" x14ac:dyDescent="0.25">
      <c r="A106" s="137" t="s">
        <v>44</v>
      </c>
      <c r="B106" s="138" t="s">
        <v>1</v>
      </c>
      <c r="C106" s="138" t="s">
        <v>32</v>
      </c>
      <c r="D106" s="138" t="s">
        <v>2</v>
      </c>
      <c r="E106" s="138" t="s">
        <v>45</v>
      </c>
      <c r="F106" s="138" t="s">
        <v>46</v>
      </c>
      <c r="G106" s="138" t="s">
        <v>47</v>
      </c>
      <c r="H106" s="138" t="s">
        <v>48</v>
      </c>
      <c r="I106" s="138"/>
      <c r="J106" s="138"/>
      <c r="K106" s="138"/>
      <c r="L106" s="138" t="s">
        <v>13</v>
      </c>
      <c r="M106" s="138" t="s">
        <v>39</v>
      </c>
      <c r="N106" s="138" t="s">
        <v>11</v>
      </c>
      <c r="O106" s="138" t="s">
        <v>40</v>
      </c>
    </row>
    <row r="107" spans="1:15" x14ac:dyDescent="0.25">
      <c r="A107" s="77" t="str">
        <f>IF(D107="","",VLOOKUP(D107,'CUSTOS DER - MÃO DE OBRA'!A:D,2,0))</f>
        <v>Serralheiro</v>
      </c>
      <c r="B107" s="113" t="s">
        <v>41</v>
      </c>
      <c r="C107" s="113" t="s">
        <v>49</v>
      </c>
      <c r="D107" s="113">
        <v>210090</v>
      </c>
      <c r="E107" s="69">
        <f>VLOOKUP(D107,'CUSTOS DER - MÃO DE OBRA'!A:D,3,0)</f>
        <v>2.02</v>
      </c>
      <c r="F107" s="123">
        <v>1.4166999999999998</v>
      </c>
      <c r="G107" s="124">
        <f>VLOOKUP(D107,'CUSTOS DER - MÃO DE OBRA'!A:D,4,0)</f>
        <v>35.97</v>
      </c>
      <c r="H107" s="116">
        <v>1</v>
      </c>
      <c r="I107" s="116"/>
      <c r="J107" s="113"/>
      <c r="K107" s="113"/>
      <c r="L107" s="113"/>
      <c r="M107" s="125">
        <f>IF(D107="","",TRUNC(H107*G107,2))</f>
        <v>35.97</v>
      </c>
      <c r="N107" s="113"/>
      <c r="O107" s="69">
        <f>IF(D107="","",L107+M107)</f>
        <v>35.97</v>
      </c>
    </row>
    <row r="108" spans="1:15" x14ac:dyDescent="0.25">
      <c r="A108" s="77"/>
      <c r="B108" s="113"/>
      <c r="C108" s="113"/>
      <c r="D108" s="113"/>
      <c r="E108" s="116"/>
      <c r="F108" s="123"/>
      <c r="G108" s="124"/>
      <c r="H108" s="69"/>
      <c r="I108" s="69"/>
      <c r="J108" s="69"/>
      <c r="K108" s="69"/>
      <c r="L108" s="113"/>
      <c r="M108" s="126"/>
      <c r="N108" s="113"/>
      <c r="O108" s="69"/>
    </row>
    <row r="109" spans="1:15" x14ac:dyDescent="0.25">
      <c r="A109" s="127"/>
      <c r="B109" s="128"/>
      <c r="C109" s="128"/>
      <c r="D109" s="128"/>
      <c r="E109" s="128"/>
      <c r="F109" s="128"/>
      <c r="G109" s="128"/>
      <c r="H109" s="128"/>
      <c r="I109" s="128"/>
      <c r="J109" s="121" t="s">
        <v>50</v>
      </c>
      <c r="K109" s="121"/>
      <c r="L109" s="122">
        <f>SUM(L107:L108)</f>
        <v>0</v>
      </c>
      <c r="M109" s="122">
        <f>SUM(M107:M108)</f>
        <v>35.97</v>
      </c>
      <c r="N109" s="122">
        <f>SUM(N107:N108)</f>
        <v>0</v>
      </c>
      <c r="O109" s="122">
        <f>SUM(O107:O108)</f>
        <v>35.97</v>
      </c>
    </row>
    <row r="110" spans="1:15" x14ac:dyDescent="0.25">
      <c r="A110" s="137" t="s">
        <v>51</v>
      </c>
      <c r="B110" s="138" t="s">
        <v>1</v>
      </c>
      <c r="C110" s="138" t="s">
        <v>32</v>
      </c>
      <c r="D110" s="138" t="s">
        <v>2</v>
      </c>
      <c r="E110" s="138" t="s">
        <v>52</v>
      </c>
      <c r="F110" s="138" t="s">
        <v>53</v>
      </c>
      <c r="G110" s="138" t="s">
        <v>54</v>
      </c>
      <c r="H110" s="138" t="s">
        <v>55</v>
      </c>
      <c r="I110" s="138"/>
      <c r="J110" s="138"/>
      <c r="K110" s="138"/>
      <c r="L110" s="138"/>
      <c r="M110" s="138"/>
      <c r="N110" s="138"/>
      <c r="O110" s="138" t="s">
        <v>56</v>
      </c>
    </row>
    <row r="111" spans="1:15" x14ac:dyDescent="0.25">
      <c r="A111" s="77" t="s">
        <v>124</v>
      </c>
      <c r="B111" s="113"/>
      <c r="C111" s="113"/>
      <c r="D111" s="113"/>
      <c r="E111" s="123"/>
      <c r="F111" s="117"/>
      <c r="G111" s="116"/>
      <c r="H111" s="69"/>
      <c r="I111" s="69"/>
      <c r="J111" s="69"/>
      <c r="K111" s="69"/>
      <c r="L111" s="113"/>
      <c r="M111" s="118">
        <f>TRUNC(E111*O109,2)</f>
        <v>0</v>
      </c>
      <c r="N111" s="113"/>
      <c r="O111" s="69">
        <f>L111+M111</f>
        <v>0</v>
      </c>
    </row>
    <row r="112" spans="1:15" x14ac:dyDescent="0.25">
      <c r="A112" s="77"/>
      <c r="B112" s="113"/>
      <c r="C112" s="113"/>
      <c r="D112" s="113"/>
      <c r="E112" s="116"/>
      <c r="F112" s="117"/>
      <c r="G112" s="116"/>
      <c r="H112" s="69"/>
      <c r="I112" s="69"/>
      <c r="J112" s="69"/>
      <c r="K112" s="69"/>
      <c r="L112" s="113"/>
      <c r="M112" s="113"/>
      <c r="N112" s="113"/>
      <c r="O112" s="69">
        <f>L112+M112</f>
        <v>0</v>
      </c>
    </row>
    <row r="113" spans="1:15" x14ac:dyDescent="0.25">
      <c r="A113" s="127"/>
      <c r="B113" s="128"/>
      <c r="C113" s="128"/>
      <c r="D113" s="128"/>
      <c r="E113" s="128"/>
      <c r="F113" s="128"/>
      <c r="G113" s="128"/>
      <c r="H113" s="128"/>
      <c r="I113" s="128"/>
      <c r="J113" s="121" t="s">
        <v>57</v>
      </c>
      <c r="K113" s="121"/>
      <c r="L113" s="122">
        <f>SUM(L111:L112)</f>
        <v>0</v>
      </c>
      <c r="M113" s="122">
        <f>SUM(M111:M112)</f>
        <v>0</v>
      </c>
      <c r="N113" s="122">
        <f>SUM(N111:N112)</f>
        <v>0</v>
      </c>
      <c r="O113" s="122">
        <f>SUM(O111:O112)</f>
        <v>0</v>
      </c>
    </row>
    <row r="114" spans="1:15" ht="30" x14ac:dyDescent="0.25">
      <c r="A114" s="127" t="s">
        <v>58</v>
      </c>
      <c r="B114" s="129"/>
      <c r="C114" s="129"/>
      <c r="D114" s="129"/>
      <c r="E114" s="129"/>
      <c r="F114" s="129"/>
      <c r="G114" s="129"/>
      <c r="H114" s="129"/>
      <c r="I114" s="129"/>
      <c r="J114" s="129"/>
      <c r="K114" s="129"/>
      <c r="L114" s="122">
        <f>L105+L109+L113</f>
        <v>7.81</v>
      </c>
      <c r="M114" s="122">
        <f>M105+M109+M113</f>
        <v>36.49</v>
      </c>
      <c r="N114" s="122">
        <f>N105+N109+N113</f>
        <v>0</v>
      </c>
      <c r="O114" s="122">
        <f>O105+O109+O113</f>
        <v>44.3</v>
      </c>
    </row>
    <row r="115" spans="1:15" x14ac:dyDescent="0.25">
      <c r="A115" s="127" t="s">
        <v>59</v>
      </c>
      <c r="B115" s="129"/>
      <c r="C115" s="129"/>
      <c r="D115" s="129"/>
      <c r="E115" s="129"/>
      <c r="F115" s="129"/>
      <c r="G115" s="129"/>
      <c r="H115" s="129"/>
      <c r="I115" s="129"/>
      <c r="J115" s="129"/>
      <c r="K115" s="129"/>
      <c r="L115" s="129"/>
      <c r="M115" s="129"/>
      <c r="N115" s="129"/>
      <c r="O115" s="130">
        <v>249</v>
      </c>
    </row>
    <row r="116" spans="1:15" ht="30" x14ac:dyDescent="0.25">
      <c r="A116" s="127" t="s">
        <v>60</v>
      </c>
      <c r="B116" s="120"/>
      <c r="C116" s="120"/>
      <c r="D116" s="120"/>
      <c r="E116" s="120"/>
      <c r="F116" s="120"/>
      <c r="G116" s="120"/>
      <c r="H116" s="120"/>
      <c r="I116" s="120"/>
      <c r="J116" s="120"/>
      <c r="K116" s="120"/>
      <c r="L116" s="122">
        <f>L114/O115</f>
        <v>3.1365461847389559E-2</v>
      </c>
      <c r="M116" s="122">
        <f>M114/O115</f>
        <v>0.14654618473895584</v>
      </c>
      <c r="N116" s="122">
        <f>N114/O115</f>
        <v>0</v>
      </c>
      <c r="O116" s="122">
        <f>TRUNC(SUM(L116:N116),2)</f>
        <v>0.17</v>
      </c>
    </row>
    <row r="117" spans="1:15" ht="45" x14ac:dyDescent="0.25">
      <c r="A117" s="137" t="s">
        <v>61</v>
      </c>
      <c r="B117" s="138" t="s">
        <v>1</v>
      </c>
      <c r="C117" s="138" t="s">
        <v>32</v>
      </c>
      <c r="D117" s="138" t="s">
        <v>2</v>
      </c>
      <c r="E117" s="138" t="s">
        <v>62</v>
      </c>
      <c r="F117" s="138" t="s">
        <v>63</v>
      </c>
      <c r="G117" s="138"/>
      <c r="H117" s="138"/>
      <c r="I117" s="138"/>
      <c r="J117" s="138" t="s">
        <v>48</v>
      </c>
      <c r="K117" s="138"/>
      <c r="L117" s="138" t="s">
        <v>13</v>
      </c>
      <c r="M117" s="138" t="s">
        <v>39</v>
      </c>
      <c r="N117" s="138" t="s">
        <v>11</v>
      </c>
      <c r="O117" s="138" t="s">
        <v>6</v>
      </c>
    </row>
    <row r="118" spans="1:15" ht="30" x14ac:dyDescent="0.25">
      <c r="A118" s="77" t="str">
        <f>IF(D118="","",VLOOKUP(D118,'CUSTOS DNIT - MATERIAIS'!A:D,2,FALSE))</f>
        <v>Disco de corte abrasivo para policorte - D = 300 mm</v>
      </c>
      <c r="B118" s="113" t="s">
        <v>24</v>
      </c>
      <c r="C118" s="113" t="s">
        <v>64</v>
      </c>
      <c r="D118" s="113" t="s">
        <v>1405</v>
      </c>
      <c r="E118" s="131" t="str">
        <f>IF(D118="","",VLOOKUP(D118,'CUSTOS DNIT - MATERIAIS'!A:D,3,FALSE))</f>
        <v>un</v>
      </c>
      <c r="F118" s="107">
        <f>IF(D118="","",VLOOKUP(D118,'CUSTOS DNIT - MATERIAIS'!A:D,4,FALSE))</f>
        <v>15.255599999999999</v>
      </c>
      <c r="G118" s="107"/>
      <c r="H118" s="93"/>
      <c r="I118" s="93"/>
      <c r="J118" s="116">
        <v>2.5000000000000001E-3</v>
      </c>
      <c r="K118" s="116"/>
      <c r="L118" s="69">
        <f>IF(D118="","",TRUNC(F118*J118,2))</f>
        <v>0.03</v>
      </c>
      <c r="M118" s="116"/>
      <c r="N118" s="116"/>
      <c r="O118" s="69">
        <f>IF(D118="","",TRUNC(L118+M118+N118,2))</f>
        <v>0.03</v>
      </c>
    </row>
    <row r="119" spans="1:15" x14ac:dyDescent="0.25">
      <c r="A119" s="77"/>
      <c r="B119" s="113"/>
      <c r="C119" s="113"/>
      <c r="D119" s="113"/>
      <c r="E119" s="131"/>
      <c r="F119" s="107"/>
      <c r="G119" s="107"/>
      <c r="H119" s="93"/>
      <c r="I119" s="93"/>
      <c r="J119" s="116"/>
      <c r="K119" s="116"/>
      <c r="L119" s="69"/>
      <c r="M119" s="116"/>
      <c r="N119" s="116"/>
      <c r="O119" s="69"/>
    </row>
    <row r="120" spans="1:15" x14ac:dyDescent="0.25">
      <c r="A120" s="119"/>
      <c r="B120" s="120"/>
      <c r="C120" s="120"/>
      <c r="D120" s="120"/>
      <c r="E120" s="120"/>
      <c r="F120" s="120"/>
      <c r="G120" s="120"/>
      <c r="H120" s="120"/>
      <c r="I120" s="120"/>
      <c r="J120" s="121" t="s">
        <v>65</v>
      </c>
      <c r="K120" s="121"/>
      <c r="L120" s="122">
        <f>SUM(L118:L119)</f>
        <v>0.03</v>
      </c>
      <c r="M120" s="122">
        <f>SUM(M118:M119)</f>
        <v>0</v>
      </c>
      <c r="N120" s="122">
        <f>SUM(N118:N119)</f>
        <v>0</v>
      </c>
      <c r="O120" s="122">
        <f>TRUNC(SUM(L120:N120),2)</f>
        <v>0.03</v>
      </c>
    </row>
    <row r="121" spans="1:15" ht="75" x14ac:dyDescent="0.25">
      <c r="A121" s="137" t="s">
        <v>66</v>
      </c>
      <c r="B121" s="138" t="s">
        <v>1</v>
      </c>
      <c r="C121" s="138" t="s">
        <v>32</v>
      </c>
      <c r="D121" s="138" t="s">
        <v>2</v>
      </c>
      <c r="E121" s="138" t="s">
        <v>62</v>
      </c>
      <c r="F121" s="138" t="s">
        <v>63</v>
      </c>
      <c r="G121" s="138" t="s">
        <v>67</v>
      </c>
      <c r="H121" s="138" t="s">
        <v>68</v>
      </c>
      <c r="I121" s="138"/>
      <c r="J121" s="138" t="s">
        <v>48</v>
      </c>
      <c r="K121" s="138"/>
      <c r="L121" s="138" t="s">
        <v>13</v>
      </c>
      <c r="M121" s="138" t="s">
        <v>39</v>
      </c>
      <c r="N121" s="138" t="s">
        <v>11</v>
      </c>
      <c r="O121" s="138" t="s">
        <v>6</v>
      </c>
    </row>
    <row r="122" spans="1:15" x14ac:dyDescent="0.25">
      <c r="A122" s="77" t="str">
        <f>IF($D122="","",VLOOKUP($D122,#REF!,2,FALSE))</f>
        <v/>
      </c>
      <c r="B122" s="92" t="s">
        <v>41</v>
      </c>
      <c r="C122" s="113" t="s">
        <v>69</v>
      </c>
      <c r="D122" s="92"/>
      <c r="E122" s="92" t="str">
        <f>IF($D122="","",VLOOKUP($D122,#REF!,3,FALSE))</f>
        <v/>
      </c>
      <c r="F122" s="92" t="str">
        <f>IF($D122="","",VLOOKUP($D122,#REF!,8,FALSE))</f>
        <v/>
      </c>
      <c r="G122" s="92" t="str">
        <f>IF($D122="","",VLOOKUP($D122,#REF!,9,FALSE))</f>
        <v/>
      </c>
      <c r="H122" s="92" t="str">
        <f>IF($D122="","",VLOOKUP($D122,#REF!,10,FALSE))</f>
        <v/>
      </c>
      <c r="I122" s="116"/>
      <c r="J122" s="116"/>
      <c r="K122" s="116"/>
      <c r="L122" s="69" t="str">
        <f>IF(D122="","",TRUNC(F122*J122,2))</f>
        <v/>
      </c>
      <c r="M122" s="69" t="str">
        <f>IF(D122="","",TRUNC(G122*J122,2))</f>
        <v/>
      </c>
      <c r="N122" s="69" t="str">
        <f>IF(D122="","",TRUNC(H122*J122,2))</f>
        <v/>
      </c>
      <c r="O122" s="69" t="str">
        <f>IF(D122="","",L122+M122+N122)</f>
        <v/>
      </c>
    </row>
    <row r="123" spans="1:15" x14ac:dyDescent="0.25">
      <c r="A123" s="77"/>
      <c r="B123" s="92"/>
      <c r="C123" s="92"/>
      <c r="D123" s="92"/>
      <c r="E123" s="92"/>
      <c r="F123" s="107"/>
      <c r="G123" s="107"/>
      <c r="H123" s="116"/>
      <c r="I123" s="116"/>
      <c r="J123" s="116"/>
      <c r="K123" s="116"/>
      <c r="L123" s="116"/>
      <c r="M123" s="116"/>
      <c r="N123" s="116"/>
      <c r="O123" s="69"/>
    </row>
    <row r="124" spans="1:15" x14ac:dyDescent="0.25">
      <c r="A124" s="119"/>
      <c r="B124" s="120"/>
      <c r="C124" s="120"/>
      <c r="D124" s="120"/>
      <c r="E124" s="120"/>
      <c r="F124" s="120"/>
      <c r="G124" s="120"/>
      <c r="H124" s="120"/>
      <c r="I124" s="120"/>
      <c r="J124" s="121" t="s">
        <v>70</v>
      </c>
      <c r="K124" s="121"/>
      <c r="L124" s="122">
        <f>SUM(L122:L123)</f>
        <v>0</v>
      </c>
      <c r="M124" s="122">
        <f>SUM(M122:M123)</f>
        <v>0</v>
      </c>
      <c r="N124" s="122">
        <f>SUM(N122:N123)</f>
        <v>0</v>
      </c>
      <c r="O124" s="122">
        <f>TRUNC(SUM(L124:N124),2)</f>
        <v>0</v>
      </c>
    </row>
    <row r="125" spans="1:15" ht="30" x14ac:dyDescent="0.25">
      <c r="A125" s="137" t="s">
        <v>71</v>
      </c>
      <c r="B125" s="138" t="s">
        <v>1</v>
      </c>
      <c r="C125" s="138" t="s">
        <v>32</v>
      </c>
      <c r="D125" s="138" t="s">
        <v>2</v>
      </c>
      <c r="E125" s="138" t="s">
        <v>62</v>
      </c>
      <c r="F125" s="138" t="s">
        <v>72</v>
      </c>
      <c r="G125" s="138" t="s">
        <v>73</v>
      </c>
      <c r="H125" s="138"/>
      <c r="I125" s="138" t="s">
        <v>74</v>
      </c>
      <c r="J125" s="138"/>
      <c r="K125" s="138"/>
      <c r="L125" s="138" t="s">
        <v>75</v>
      </c>
      <c r="M125" s="138" t="s">
        <v>56</v>
      </c>
      <c r="N125" s="138" t="s">
        <v>48</v>
      </c>
      <c r="O125" s="138" t="s">
        <v>6</v>
      </c>
    </row>
    <row r="126" spans="1:15" x14ac:dyDescent="0.25">
      <c r="A126" s="137"/>
      <c r="B126" s="138"/>
      <c r="C126" s="138"/>
      <c r="D126" s="138"/>
      <c r="E126" s="138"/>
      <c r="F126" s="138"/>
      <c r="G126" s="138" t="s">
        <v>76</v>
      </c>
      <c r="H126" s="138" t="s">
        <v>77</v>
      </c>
      <c r="I126" s="138" t="s">
        <v>76</v>
      </c>
      <c r="J126" s="138" t="s">
        <v>77</v>
      </c>
      <c r="K126" s="138"/>
      <c r="L126" s="138" t="s">
        <v>76</v>
      </c>
      <c r="M126" s="138"/>
      <c r="N126" s="138"/>
      <c r="O126" s="138"/>
    </row>
    <row r="127" spans="1:15" x14ac:dyDescent="0.25">
      <c r="A127" s="478" t="str">
        <f>IF($D127="","",VLOOKUP($D127,'TRANSPORTES MATERIAIS'!$A$17:$D$1916,2,FALSE))</f>
        <v/>
      </c>
      <c r="B127" s="476" t="s">
        <v>41</v>
      </c>
      <c r="C127" s="476" t="s">
        <v>78</v>
      </c>
      <c r="D127" s="476"/>
      <c r="E127" s="476" t="s">
        <v>79</v>
      </c>
      <c r="F127" s="92"/>
      <c r="G127" s="107" t="str">
        <f>IF($F127="","",VLOOKUP($F127,'TRANSPORTES MATERIAIS'!$A$7:$H$15,5,FALSE))</f>
        <v/>
      </c>
      <c r="H127" s="69" t="str">
        <f>IF($D127="","",VLOOKUP($D127,'TRANSPORTES MATERIAIS'!$A$18:$K$4919,8,FALSE))</f>
        <v/>
      </c>
      <c r="I127" s="107" t="str">
        <f>IF($F127="","",VLOOKUP($F127,'TRANSPORTES MATERIAIS'!$A$7:$H$15,6,FALSE))</f>
        <v/>
      </c>
      <c r="J127" s="69" t="str">
        <f>IF($D127="","",VLOOKUP($D127,'TRANSPORTES MATERIAIS'!$A$18:$K$4919,9,FALSE))</f>
        <v/>
      </c>
      <c r="K127" s="69"/>
      <c r="L127" s="107" t="str">
        <f>IF($F127="","",VLOOKUP($F127,'TRANSPORTES MATERIAIS'!$A$7:$H$15,7,FALSE))</f>
        <v/>
      </c>
      <c r="M127" s="69">
        <f>IF($D127="",0,IF(D127="",0,IF(AND(H127=0,J127=0),0,TRUNC(G127*H127+I127*J127+L127,2))))</f>
        <v>0</v>
      </c>
      <c r="N127" s="472"/>
      <c r="O127" s="474">
        <f>TRUNC((M127+M128)*N127,2)</f>
        <v>0</v>
      </c>
    </row>
    <row r="128" spans="1:15" x14ac:dyDescent="0.25">
      <c r="A128" s="479"/>
      <c r="B128" s="477"/>
      <c r="C128" s="477"/>
      <c r="D128" s="477"/>
      <c r="E128" s="477"/>
      <c r="F128" s="92"/>
      <c r="G128" s="107" t="str">
        <f>IF($F128="","",VLOOKUP($F128,'TRANSPORTES MATERIAIS'!$A$7:$H$15,5,FALSE))</f>
        <v/>
      </c>
      <c r="H128" s="69" t="str">
        <f>IF($D127="","",VLOOKUP($D127,'TRANSPORTES MATERIAIS'!$A$18:$K$4919,5,FALSE))</f>
        <v/>
      </c>
      <c r="I128" s="107" t="str">
        <f>IF($F128="","",VLOOKUP($F128,'TRANSPORTES MATERIAIS'!$A$7:$H$15,6,FALSE))</f>
        <v/>
      </c>
      <c r="J128" s="69" t="str">
        <f>IF($D127="","",VLOOKUP($D127,'TRANSPORTES MATERIAIS'!$A$18:$K$4919,6,FALSE))</f>
        <v/>
      </c>
      <c r="K128" s="69"/>
      <c r="L128" s="107" t="str">
        <f>IF($F128="","",VLOOKUP($F128,'TRANSPORTES MATERIAIS'!$A$7:$H$15,7,FALSE))</f>
        <v/>
      </c>
      <c r="M128" s="69">
        <f>IF($D127="",0,IF(D127="",0,IF(AND(H128=0,J128=0),0,TRUNC(G128*H128+I128*J128+L128,2))))</f>
        <v>0</v>
      </c>
      <c r="N128" s="473"/>
      <c r="O128" s="475"/>
    </row>
    <row r="129" spans="1:15" x14ac:dyDescent="0.25">
      <c r="A129" s="77"/>
      <c r="B129" s="92"/>
      <c r="C129" s="92"/>
      <c r="D129" s="92"/>
      <c r="E129" s="92"/>
      <c r="F129" s="107"/>
      <c r="G129" s="107"/>
      <c r="H129" s="69"/>
      <c r="I129" s="116"/>
      <c r="J129" s="69"/>
      <c r="K129" s="69"/>
      <c r="L129" s="116"/>
      <c r="M129" s="116"/>
      <c r="N129" s="69"/>
      <c r="O129" s="69"/>
    </row>
    <row r="130" spans="1:15" x14ac:dyDescent="0.25">
      <c r="A130" s="119"/>
      <c r="B130" s="120"/>
      <c r="C130" s="120"/>
      <c r="D130" s="120"/>
      <c r="E130" s="120"/>
      <c r="F130" s="120"/>
      <c r="G130" s="120"/>
      <c r="H130" s="120"/>
      <c r="I130" s="120"/>
      <c r="J130" s="121" t="s">
        <v>80</v>
      </c>
      <c r="K130" s="121"/>
      <c r="L130" s="122"/>
      <c r="M130" s="122"/>
      <c r="N130" s="122">
        <f>O130</f>
        <v>0</v>
      </c>
      <c r="O130" s="122">
        <f>SUM(O127:O129)</f>
        <v>0</v>
      </c>
    </row>
  </sheetData>
  <autoFilter ref="A1:O130" xr:uid="{00000000-0001-0000-0B00-000000000000}"/>
  <mergeCells count="15">
    <mergeCell ref="A3:O3"/>
    <mergeCell ref="A127:A128"/>
    <mergeCell ref="B127:B128"/>
    <mergeCell ref="C127:C128"/>
    <mergeCell ref="D127:D128"/>
    <mergeCell ref="E127:E128"/>
    <mergeCell ref="N127:N128"/>
    <mergeCell ref="O127:O128"/>
    <mergeCell ref="N95:N96"/>
    <mergeCell ref="O95:O96"/>
    <mergeCell ref="A95:A96"/>
    <mergeCell ref="B95:B96"/>
    <mergeCell ref="C95:C96"/>
    <mergeCell ref="D95:D96"/>
    <mergeCell ref="E95:E96"/>
  </mergeCells>
  <dataValidations disablePrompts="1" count="1">
    <dataValidation type="list" allowBlank="1" showInputMessage="1" showErrorMessage="1" sqref="C9 C13 C24:C26 C29 C39 C43 C54:C56 C59 C69:C70 C74:C75 C86:C87 C90 C122 C107 C118:C119 C102:C103" xr:uid="{00000000-0002-0000-0B00-000000000000}">
      <formula1>"Equipamento,Material,Mão de Obra,Serviço,Transporte"</formula1>
    </dataValidation>
  </dataValidations>
  <pageMargins left="0.51181102362204722" right="0.51181102362204722" top="0.78740157480314965" bottom="0.78740157480314965" header="0.31496062992125984" footer="0.31496062992125984"/>
  <pageSetup paperSize="9" scale="67" fitToHeight="0" orientation="landscape" r:id="rId1"/>
  <headerFooter>
    <oddFooter>&amp;LAGÊNCIA DE ASSUNTOS METROPOLITANOS DO PARANÁ - AMEP
DIRETORIA DE OBRAS
&amp;R&amp;P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49992370372631"/>
    <pageSetUpPr fitToPage="1"/>
  </sheetPr>
  <dimension ref="A1:AE551"/>
  <sheetViews>
    <sheetView view="pageBreakPreview" topLeftCell="A378" zoomScale="60" zoomScaleNormal="100" workbookViewId="0">
      <selection activeCell="D413" sqref="D413"/>
    </sheetView>
  </sheetViews>
  <sheetFormatPr defaultColWidth="9.140625" defaultRowHeight="15" x14ac:dyDescent="0.25"/>
  <cols>
    <col min="1" max="1" width="42" style="78" customWidth="1"/>
    <col min="2" max="2" width="9.140625" style="1" customWidth="1"/>
    <col min="3" max="3" width="14.7109375" style="1" customWidth="1"/>
    <col min="4" max="4" width="9.140625" style="1" customWidth="1"/>
    <col min="5" max="5" width="14.28515625" style="1" bestFit="1" customWidth="1"/>
    <col min="6" max="6" width="12" style="1" customWidth="1"/>
    <col min="7" max="7" width="13.5703125" style="1" customWidth="1"/>
    <col min="8" max="8" width="14" style="1" customWidth="1"/>
    <col min="9" max="9" width="12.5703125" style="1" customWidth="1"/>
    <col min="10" max="11" width="11.42578125" style="1" customWidth="1"/>
    <col min="12" max="12" width="13.28515625" style="1" customWidth="1"/>
    <col min="13" max="13" width="20.42578125" style="1" bestFit="1" customWidth="1"/>
    <col min="14" max="14" width="15.85546875" style="1" customWidth="1"/>
    <col min="15" max="15" width="13.42578125" style="1" customWidth="1"/>
    <col min="16" max="16" width="9.140625" style="1" customWidth="1"/>
    <col min="17" max="17" width="42" style="1" customWidth="1"/>
    <col min="18" max="18" width="9.140625" style="1"/>
    <col min="19" max="19" width="14.7109375" style="1" customWidth="1"/>
    <col min="20" max="20" width="9.140625" style="1"/>
    <col min="21" max="21" width="14.28515625" style="1" bestFit="1" customWidth="1"/>
    <col min="22" max="22" width="12" style="1" customWidth="1"/>
    <col min="23" max="23" width="13.5703125" style="1" customWidth="1"/>
    <col min="24" max="24" width="14" style="1" customWidth="1"/>
    <col min="25" max="25" width="12.5703125" style="1" customWidth="1"/>
    <col min="26" max="27" width="11.42578125" style="1" customWidth="1"/>
    <col min="28" max="28" width="13.28515625" style="1" customWidth="1"/>
    <col min="29" max="29" width="20.42578125" style="1" bestFit="1" customWidth="1"/>
    <col min="30" max="30" width="15.85546875" style="1" customWidth="1"/>
    <col min="31" max="31" width="13.42578125" style="1" customWidth="1"/>
    <col min="32" max="16384" width="9.140625" style="1"/>
  </cols>
  <sheetData>
    <row r="1" spans="1:16" ht="79.5" customHeight="1" x14ac:dyDescent="0.25">
      <c r="A1" s="1"/>
      <c r="B1" s="78"/>
      <c r="C1" s="79"/>
      <c r="D1" s="79"/>
    </row>
    <row r="2" spans="1:16" x14ac:dyDescent="0.25">
      <c r="A2" s="80" t="s">
        <v>7285</v>
      </c>
      <c r="B2" s="80"/>
      <c r="C2" s="80"/>
      <c r="D2" s="80"/>
    </row>
    <row r="3" spans="1:16" x14ac:dyDescent="0.25">
      <c r="A3" s="420" t="s">
        <v>42455</v>
      </c>
      <c r="B3" s="420"/>
      <c r="C3" s="420"/>
      <c r="D3" s="420"/>
      <c r="E3" s="420"/>
      <c r="F3" s="420"/>
      <c r="G3" s="420"/>
      <c r="H3" s="420"/>
      <c r="I3" s="420"/>
      <c r="J3" s="420"/>
      <c r="K3" s="420"/>
      <c r="L3" s="420"/>
      <c r="M3" s="420"/>
      <c r="N3" s="420"/>
      <c r="O3" s="420"/>
    </row>
    <row r="4" spans="1:16" x14ac:dyDescent="0.25">
      <c r="A4" s="1" t="s">
        <v>26548</v>
      </c>
    </row>
    <row r="6" spans="1:16" ht="38.25" customHeight="1" x14ac:dyDescent="0.25">
      <c r="A6" s="480" t="str">
        <f>E7</f>
        <v xml:space="preserve">Tirante permanente protendido de aço D=32 mm, tensão de escoamento = 950 Mpa e tensão de ruptura = 1.050 Mpa - exceto perfuração </v>
      </c>
      <c r="B6" s="481"/>
      <c r="C6" s="481"/>
      <c r="D6" s="481"/>
      <c r="E6" s="481"/>
      <c r="F6" s="481"/>
      <c r="G6" s="481"/>
      <c r="H6" s="481"/>
      <c r="I6" s="481"/>
      <c r="J6" s="481"/>
      <c r="K6" s="154"/>
      <c r="L6" s="27" t="s">
        <v>26</v>
      </c>
      <c r="M6" s="27" t="s">
        <v>27</v>
      </c>
      <c r="N6" s="27" t="s">
        <v>28</v>
      </c>
      <c r="O6" s="142" t="s">
        <v>29</v>
      </c>
    </row>
    <row r="7" spans="1:16" x14ac:dyDescent="0.25">
      <c r="A7" s="143" t="s">
        <v>25182</v>
      </c>
      <c r="B7" s="143" t="s">
        <v>30</v>
      </c>
      <c r="C7" s="143" t="s">
        <v>740</v>
      </c>
      <c r="D7" s="143"/>
      <c r="E7" s="146" t="s">
        <v>25174</v>
      </c>
      <c r="F7" s="144"/>
      <c r="G7" s="144"/>
      <c r="H7" s="144"/>
      <c r="I7" s="144"/>
      <c r="J7" s="144"/>
      <c r="K7" s="144"/>
      <c r="L7" s="145">
        <f>TRUNC(L25+L35+L39+L51,2)</f>
        <v>381.74</v>
      </c>
      <c r="M7" s="145">
        <f>TRUNC(M25+M35+M39+M51,2)</f>
        <v>108.1</v>
      </c>
      <c r="N7" s="145">
        <f>TRUNC(N25+N35+N39+N51,2)</f>
        <v>3.92</v>
      </c>
      <c r="O7" s="145">
        <f>TRUNC(O25+O35+O39+O51,2)</f>
        <v>493.76</v>
      </c>
      <c r="P7" s="146" t="s">
        <v>25173</v>
      </c>
    </row>
    <row r="8" spans="1:16" ht="38.25" customHeight="1" x14ac:dyDescent="0.25">
      <c r="A8" s="137" t="s">
        <v>31</v>
      </c>
      <c r="B8" s="138" t="s">
        <v>1</v>
      </c>
      <c r="C8" s="138" t="s">
        <v>32</v>
      </c>
      <c r="D8" s="138" t="s">
        <v>2</v>
      </c>
      <c r="E8" s="138" t="s">
        <v>33</v>
      </c>
      <c r="F8" s="138" t="s">
        <v>34</v>
      </c>
      <c r="G8" s="138" t="s">
        <v>35</v>
      </c>
      <c r="H8" s="138" t="s">
        <v>36</v>
      </c>
      <c r="I8" s="138" t="s">
        <v>37</v>
      </c>
      <c r="J8" s="138" t="s">
        <v>38</v>
      </c>
      <c r="K8" s="138"/>
      <c r="L8" s="138" t="s">
        <v>13</v>
      </c>
      <c r="M8" s="138" t="s">
        <v>39</v>
      </c>
      <c r="N8" s="138" t="s">
        <v>11</v>
      </c>
      <c r="O8" s="138" t="s">
        <v>40</v>
      </c>
    </row>
    <row r="9" spans="1:16" ht="25.5" customHeight="1" x14ac:dyDescent="0.25">
      <c r="A9" s="77" t="str">
        <f>IF(D9="","",VLOOKUP(D9,'CUSTOS DNIT - EQUIPAMENTOS'!A:K,2,FALSE))</f>
        <v>Bomba para injeção de nata de cimento com capacidade de 2 MPa - 2,20 kW</v>
      </c>
      <c r="B9" s="113" t="s">
        <v>24</v>
      </c>
      <c r="C9" s="113" t="s">
        <v>42</v>
      </c>
      <c r="D9" s="113" t="s">
        <v>84</v>
      </c>
      <c r="E9" s="116">
        <v>0.61982000000000004</v>
      </c>
      <c r="F9" s="117">
        <v>1</v>
      </c>
      <c r="G9" s="116">
        <v>0</v>
      </c>
      <c r="H9" s="69">
        <f>VLOOKUP(D9,'CUSTOS DNIT - EQUIPAMENTOS'!A:K,10,0)</f>
        <v>5.3010999999999999</v>
      </c>
      <c r="I9" s="69">
        <f>VLOOKUP(D9,'CUSTOS DNIT - EQUIPAMENTOS'!A:K,9,0)</f>
        <v>0</v>
      </c>
      <c r="J9" s="69">
        <f>VLOOKUP(D9,'CUSTOS DNIT - EQUIPAMENTOS'!A:K,11,0)</f>
        <v>3.0990000000000002</v>
      </c>
      <c r="K9" s="69"/>
      <c r="L9" s="118">
        <f>IF(D9="","",TRUNC(E9*F9*H9,2))</f>
        <v>3.28</v>
      </c>
      <c r="M9" s="118">
        <f>IF(D9="","",TRUNC(E9*F9*I9+E9*G9*J9,2))</f>
        <v>0</v>
      </c>
      <c r="N9" s="118"/>
      <c r="O9" s="69">
        <f>IF(D9="","",L9+M9)</f>
        <v>3.28</v>
      </c>
    </row>
    <row r="10" spans="1:16" x14ac:dyDescent="0.25">
      <c r="A10" s="77" t="str">
        <f>IF(D10="","",VLOOKUP(D10,'CUSTOS DER - EQUIPAMENTOS'!A:P,2,FALSE))</f>
        <v>Grupo gerador  8 KVA</v>
      </c>
      <c r="B10" s="113" t="s">
        <v>41</v>
      </c>
      <c r="C10" s="113" t="s">
        <v>42</v>
      </c>
      <c r="D10" s="113">
        <v>340300</v>
      </c>
      <c r="E10" s="116">
        <v>0.61982000000000004</v>
      </c>
      <c r="F10" s="117">
        <v>1</v>
      </c>
      <c r="G10" s="116">
        <v>0</v>
      </c>
      <c r="H10" s="69">
        <f>VLOOKUP(D10,'CUSTOS DER - EQUIPAMENTOS'!A:P,12,0)</f>
        <v>18.46</v>
      </c>
      <c r="I10" s="69">
        <f>SUM(VLOOKUP(D10,'CUSTOS DER - EQUIPAMENTOS'!A:P,10,0),VLOOKUP(D10,'CUSTOS DER - EQUIPAMENTOS'!A:P,11,0),VLOOKUP(D10,'CUSTOS DER - EQUIPAMENTOS'!A:P,13,0))</f>
        <v>0.58000000000000007</v>
      </c>
      <c r="J10" s="69">
        <f>VLOOKUP(D10,'CUSTOS DER - EQUIPAMENTOS'!A:P,16,0)</f>
        <v>0.4</v>
      </c>
      <c r="K10" s="69"/>
      <c r="L10" s="118">
        <f>IF(D10="","",TRUNC(E10*F10*H10,2))</f>
        <v>11.44</v>
      </c>
      <c r="M10" s="118">
        <f>IF(D10="","",TRUNC(E10*F10*I10+E10*G10*J10,2))</f>
        <v>0.35</v>
      </c>
      <c r="N10" s="118"/>
      <c r="O10" s="69">
        <f>IF(D10="","",L10+M10)</f>
        <v>11.79</v>
      </c>
    </row>
    <row r="11" spans="1:16" x14ac:dyDescent="0.25">
      <c r="A11" s="77" t="str">
        <f>IF(D11="","",VLOOKUP(D11,'CUSTOS DNIT - EQUIPAMENTOS'!A:K,2,FALSE))</f>
        <v>Misturador de nata cimento - 1,50 kW</v>
      </c>
      <c r="B11" s="113" t="s">
        <v>24</v>
      </c>
      <c r="C11" s="113" t="s">
        <v>42</v>
      </c>
      <c r="D11" s="113" t="s">
        <v>85</v>
      </c>
      <c r="E11" s="116">
        <v>0.61982000000000004</v>
      </c>
      <c r="F11" s="117">
        <v>1</v>
      </c>
      <c r="G11" s="116">
        <v>0</v>
      </c>
      <c r="H11" s="69">
        <f>VLOOKUP(D11,'CUSTOS DNIT - EQUIPAMENTOS'!A:K,10,0)</f>
        <v>31.941800000000001</v>
      </c>
      <c r="I11" s="69">
        <f>VLOOKUP(D11,'CUSTOS DNIT - EQUIPAMENTOS'!A:K,9,0)</f>
        <v>30.7911</v>
      </c>
      <c r="J11" s="69">
        <f>VLOOKUP(D11,'CUSTOS DNIT - EQUIPAMENTOS'!A:K,11,0)</f>
        <v>31.463799999999999</v>
      </c>
      <c r="K11" s="69"/>
      <c r="L11" s="118">
        <f>IF(D11="","",TRUNC(E11*F11*H11,2))</f>
        <v>19.79</v>
      </c>
      <c r="M11" s="118">
        <f>IF(D11="","",TRUNC(E11*F11*I11+E11*G11*J11,2))</f>
        <v>19.079999999999998</v>
      </c>
      <c r="N11" s="118"/>
      <c r="O11" s="69">
        <f>IF(D11="","",L11+M11)</f>
        <v>38.869999999999997</v>
      </c>
    </row>
    <row r="12" spans="1:16" x14ac:dyDescent="0.25">
      <c r="A12" s="77"/>
      <c r="B12" s="113"/>
      <c r="C12" s="113"/>
      <c r="D12" s="113"/>
      <c r="E12" s="116"/>
      <c r="F12" s="117"/>
      <c r="G12" s="116"/>
      <c r="H12" s="69"/>
      <c r="I12" s="69"/>
      <c r="J12" s="69"/>
      <c r="K12" s="69"/>
      <c r="L12" s="118"/>
      <c r="M12" s="118"/>
      <c r="N12" s="118"/>
      <c r="O12" s="69"/>
    </row>
    <row r="13" spans="1:16" x14ac:dyDescent="0.25">
      <c r="A13" s="119"/>
      <c r="B13" s="120"/>
      <c r="C13" s="120"/>
      <c r="D13" s="120"/>
      <c r="E13" s="120"/>
      <c r="F13" s="120"/>
      <c r="G13" s="120"/>
      <c r="H13" s="120"/>
      <c r="I13" s="120"/>
      <c r="J13" s="121" t="s">
        <v>43</v>
      </c>
      <c r="K13" s="121"/>
      <c r="L13" s="122">
        <f>SUM(L9:L12)</f>
        <v>34.51</v>
      </c>
      <c r="M13" s="122">
        <f>SUM(M9:M12)</f>
        <v>19.43</v>
      </c>
      <c r="N13" s="122">
        <f>SUM(N9:N12)</f>
        <v>0</v>
      </c>
      <c r="O13" s="122">
        <f>SUM(O9:O12)</f>
        <v>53.94</v>
      </c>
    </row>
    <row r="14" spans="1:16" ht="25.5" customHeight="1" x14ac:dyDescent="0.25">
      <c r="A14" s="137" t="s">
        <v>44</v>
      </c>
      <c r="B14" s="138" t="s">
        <v>1</v>
      </c>
      <c r="C14" s="138" t="s">
        <v>32</v>
      </c>
      <c r="D14" s="138" t="s">
        <v>2</v>
      </c>
      <c r="E14" s="138" t="s">
        <v>45</v>
      </c>
      <c r="F14" s="138" t="s">
        <v>46</v>
      </c>
      <c r="G14" s="138" t="s">
        <v>47</v>
      </c>
      <c r="H14" s="138" t="s">
        <v>48</v>
      </c>
      <c r="I14" s="138"/>
      <c r="J14" s="138"/>
      <c r="K14" s="138"/>
      <c r="L14" s="138" t="s">
        <v>13</v>
      </c>
      <c r="M14" s="138" t="s">
        <v>39</v>
      </c>
      <c r="N14" s="138" t="s">
        <v>11</v>
      </c>
      <c r="O14" s="138" t="s">
        <v>40</v>
      </c>
    </row>
    <row r="15" spans="1:16" x14ac:dyDescent="0.25">
      <c r="A15" s="77" t="str">
        <f>IF(D15="","",VLOOKUP(D15,'CUSTOS DER - MÃO DE OBRA'!A:D,2,0))</f>
        <v>Armador</v>
      </c>
      <c r="B15" s="113" t="s">
        <v>41</v>
      </c>
      <c r="C15" s="113" t="s">
        <v>49</v>
      </c>
      <c r="D15" s="113">
        <v>200230</v>
      </c>
      <c r="E15" s="69">
        <f>VLOOKUP(D15,'CUSTOS DER - MÃO DE OBRA'!A:D,3,0)</f>
        <v>2.02</v>
      </c>
      <c r="F15" s="123">
        <v>1.4166999999999998</v>
      </c>
      <c r="G15" s="124">
        <f>VLOOKUP(D15,'CUSTOS DER - MÃO DE OBRA'!A:D,4,0)</f>
        <v>35.97</v>
      </c>
      <c r="H15" s="116">
        <v>1</v>
      </c>
      <c r="I15" s="116"/>
      <c r="J15" s="113"/>
      <c r="K15" s="113"/>
      <c r="L15" s="113"/>
      <c r="M15" s="125">
        <f>IF(D15="","",TRUNC(H15*G15,2))</f>
        <v>35.97</v>
      </c>
      <c r="N15" s="113"/>
      <c r="O15" s="69">
        <f>IF(D15="","",L15+M15)</f>
        <v>35.97</v>
      </c>
    </row>
    <row r="16" spans="1:16" x14ac:dyDescent="0.25">
      <c r="A16" s="77" t="str">
        <f>IF(D16="","",VLOOKUP(D16,'CUSTOS DER - MÃO DE OBRA'!A:D,2,0))</f>
        <v>Servente</v>
      </c>
      <c r="B16" s="113" t="s">
        <v>41</v>
      </c>
      <c r="C16" s="113" t="s">
        <v>49</v>
      </c>
      <c r="D16" s="113">
        <v>200130</v>
      </c>
      <c r="E16" s="69">
        <f>VLOOKUP(D16,'CUSTOS DER - MÃO DE OBRA'!A:D,3,0)</f>
        <v>1.48</v>
      </c>
      <c r="F16" s="123">
        <v>1.4166999999999998</v>
      </c>
      <c r="G16" s="124">
        <f>VLOOKUP(D16,'CUSTOS DER - MÃO DE OBRA'!A:D,4,0)</f>
        <v>26.35</v>
      </c>
      <c r="H16" s="116">
        <v>2</v>
      </c>
      <c r="I16" s="116"/>
      <c r="J16" s="113"/>
      <c r="K16" s="113"/>
      <c r="L16" s="113"/>
      <c r="M16" s="125">
        <f>IF(D16="","",TRUNC(H16*G16,2))</f>
        <v>52.7</v>
      </c>
      <c r="N16" s="113"/>
      <c r="O16" s="69">
        <f>IF(D16="","",L16+M16)</f>
        <v>52.7</v>
      </c>
    </row>
    <row r="17" spans="1:16" x14ac:dyDescent="0.25">
      <c r="A17" s="77"/>
      <c r="B17" s="113"/>
      <c r="C17" s="113"/>
      <c r="D17" s="113"/>
      <c r="E17" s="116"/>
      <c r="F17" s="123"/>
      <c r="G17" s="124"/>
      <c r="H17" s="69"/>
      <c r="I17" s="69"/>
      <c r="J17" s="69"/>
      <c r="K17" s="69"/>
      <c r="L17" s="113"/>
      <c r="M17" s="126"/>
      <c r="N17" s="113"/>
      <c r="O17" s="69"/>
    </row>
    <row r="18" spans="1:16" x14ac:dyDescent="0.25">
      <c r="A18" s="127"/>
      <c r="B18" s="128"/>
      <c r="C18" s="128"/>
      <c r="D18" s="128"/>
      <c r="E18" s="128"/>
      <c r="F18" s="128"/>
      <c r="G18" s="128"/>
      <c r="H18" s="128"/>
      <c r="I18" s="128"/>
      <c r="J18" s="121" t="s">
        <v>50</v>
      </c>
      <c r="K18" s="121"/>
      <c r="L18" s="122">
        <f>SUM(L15:L17)</f>
        <v>0</v>
      </c>
      <c r="M18" s="122">
        <f>SUM(M15:M17)</f>
        <v>88.67</v>
      </c>
      <c r="N18" s="122">
        <f>SUM(N15:N17)</f>
        <v>0</v>
      </c>
      <c r="O18" s="122">
        <f>SUM(O15:O17)</f>
        <v>88.67</v>
      </c>
    </row>
    <row r="19" spans="1:16" x14ac:dyDescent="0.25">
      <c r="A19" s="137" t="s">
        <v>51</v>
      </c>
      <c r="B19" s="138" t="s">
        <v>1</v>
      </c>
      <c r="C19" s="138" t="s">
        <v>32</v>
      </c>
      <c r="D19" s="138" t="s">
        <v>2</v>
      </c>
      <c r="E19" s="138" t="s">
        <v>52</v>
      </c>
      <c r="F19" s="138" t="s">
        <v>53</v>
      </c>
      <c r="G19" s="138" t="s">
        <v>54</v>
      </c>
      <c r="H19" s="138" t="s">
        <v>55</v>
      </c>
      <c r="I19" s="138"/>
      <c r="J19" s="138"/>
      <c r="K19" s="138"/>
      <c r="L19" s="138"/>
      <c r="M19" s="138"/>
      <c r="N19" s="138"/>
      <c r="O19" s="138" t="s">
        <v>56</v>
      </c>
    </row>
    <row r="20" spans="1:16" x14ac:dyDescent="0.25">
      <c r="A20" s="77"/>
      <c r="B20" s="113"/>
      <c r="C20" s="113"/>
      <c r="D20" s="113"/>
      <c r="E20" s="123"/>
      <c r="F20" s="117"/>
      <c r="G20" s="116"/>
      <c r="H20" s="69"/>
      <c r="I20" s="69"/>
      <c r="J20" s="69"/>
      <c r="K20" s="69"/>
      <c r="L20" s="113"/>
      <c r="M20" s="118">
        <f>TRUNC(E20*O18,2)</f>
        <v>0</v>
      </c>
      <c r="N20" s="113"/>
      <c r="O20" s="69">
        <f>L20+M20</f>
        <v>0</v>
      </c>
    </row>
    <row r="21" spans="1:16" x14ac:dyDescent="0.25">
      <c r="A21" s="77"/>
      <c r="B21" s="113"/>
      <c r="C21" s="113"/>
      <c r="D21" s="113"/>
      <c r="E21" s="116"/>
      <c r="F21" s="117"/>
      <c r="G21" s="116"/>
      <c r="H21" s="69"/>
      <c r="I21" s="69"/>
      <c r="J21" s="69"/>
      <c r="K21" s="69"/>
      <c r="L21" s="113"/>
      <c r="M21" s="113"/>
      <c r="N21" s="113"/>
      <c r="O21" s="69">
        <f>L21+M21</f>
        <v>0</v>
      </c>
    </row>
    <row r="22" spans="1:16" x14ac:dyDescent="0.25">
      <c r="A22" s="127"/>
      <c r="B22" s="128"/>
      <c r="C22" s="128"/>
      <c r="D22" s="128"/>
      <c r="E22" s="128"/>
      <c r="F22" s="128"/>
      <c r="G22" s="128"/>
      <c r="H22" s="128"/>
      <c r="I22" s="128"/>
      <c r="J22" s="121" t="s">
        <v>57</v>
      </c>
      <c r="K22" s="121"/>
      <c r="L22" s="122">
        <f>SUM(L20:L21)</f>
        <v>0</v>
      </c>
      <c r="M22" s="122">
        <f>SUM(M20:M21)</f>
        <v>0</v>
      </c>
      <c r="N22" s="122">
        <f>SUM(N20:N21)</f>
        <v>0</v>
      </c>
      <c r="O22" s="122">
        <f>SUM(O20:O21)</f>
        <v>0</v>
      </c>
    </row>
    <row r="23" spans="1:16" x14ac:dyDescent="0.25">
      <c r="A23" s="127" t="s">
        <v>58</v>
      </c>
      <c r="B23" s="129"/>
      <c r="C23" s="129"/>
      <c r="D23" s="129"/>
      <c r="E23" s="129"/>
      <c r="F23" s="129"/>
      <c r="G23" s="129"/>
      <c r="H23" s="129"/>
      <c r="I23" s="129"/>
      <c r="J23" s="129"/>
      <c r="K23" s="129"/>
      <c r="L23" s="122">
        <f>L13+L18+L22</f>
        <v>34.51</v>
      </c>
      <c r="M23" s="122">
        <f>M13+M18+M22</f>
        <v>108.1</v>
      </c>
      <c r="N23" s="122">
        <f>N13+N18+N22</f>
        <v>0</v>
      </c>
      <c r="O23" s="122">
        <f>O13+O18+O22</f>
        <v>142.61000000000001</v>
      </c>
    </row>
    <row r="24" spans="1:16" x14ac:dyDescent="0.25">
      <c r="A24" s="127" t="s">
        <v>59</v>
      </c>
      <c r="B24" s="129"/>
      <c r="C24" s="129"/>
      <c r="D24" s="129"/>
      <c r="E24" s="129"/>
      <c r="F24" s="129"/>
      <c r="G24" s="129"/>
      <c r="H24" s="129"/>
      <c r="I24" s="129"/>
      <c r="J24" s="129"/>
      <c r="K24" s="129"/>
      <c r="L24" s="129"/>
      <c r="M24" s="129"/>
      <c r="N24" s="129"/>
      <c r="O24" s="130">
        <v>1</v>
      </c>
      <c r="P24" s="1">
        <v>3.7870699999999999</v>
      </c>
    </row>
    <row r="25" spans="1:16" ht="16.5" customHeight="1" x14ac:dyDescent="0.25">
      <c r="A25" s="127" t="s">
        <v>60</v>
      </c>
      <c r="B25" s="120"/>
      <c r="C25" s="120"/>
      <c r="D25" s="120"/>
      <c r="E25" s="120"/>
      <c r="F25" s="120"/>
      <c r="G25" s="120"/>
      <c r="H25" s="120"/>
      <c r="I25" s="120"/>
      <c r="J25" s="120"/>
      <c r="K25" s="120"/>
      <c r="L25" s="122">
        <f>L23/O24</f>
        <v>34.51</v>
      </c>
      <c r="M25" s="122">
        <f>M23/O24</f>
        <v>108.1</v>
      </c>
      <c r="N25" s="122">
        <f>N23/O24</f>
        <v>0</v>
      </c>
      <c r="O25" s="122">
        <f>TRUNC(SUM(L25:N25),2)</f>
        <v>142.61000000000001</v>
      </c>
    </row>
    <row r="26" spans="1:16" ht="38.25" customHeight="1" x14ac:dyDescent="0.25">
      <c r="A26" s="137" t="s">
        <v>61</v>
      </c>
      <c r="B26" s="138" t="s">
        <v>1</v>
      </c>
      <c r="C26" s="138" t="s">
        <v>32</v>
      </c>
      <c r="D26" s="138" t="s">
        <v>2</v>
      </c>
      <c r="E26" s="138" t="s">
        <v>62</v>
      </c>
      <c r="F26" s="138" t="s">
        <v>63</v>
      </c>
      <c r="G26" s="138"/>
      <c r="H26" s="138"/>
      <c r="I26" s="138"/>
      <c r="J26" s="138" t="s">
        <v>48</v>
      </c>
      <c r="K26" s="138"/>
      <c r="L26" s="138" t="s">
        <v>13</v>
      </c>
      <c r="M26" s="138" t="s">
        <v>39</v>
      </c>
      <c r="N26" s="138" t="s">
        <v>11</v>
      </c>
      <c r="O26" s="138" t="s">
        <v>6</v>
      </c>
    </row>
    <row r="27" spans="1:16" x14ac:dyDescent="0.25">
      <c r="A27" s="77" t="str">
        <f>IF(D27="","",VLOOKUP(D27,'CUSTOS DER - MATERIAIS'!A:D,2,FALSE))</f>
        <v>Cimento Portland (saco de 50kg)</v>
      </c>
      <c r="B27" s="113" t="s">
        <v>41</v>
      </c>
      <c r="C27" s="113" t="s">
        <v>64</v>
      </c>
      <c r="D27" s="113">
        <v>173200</v>
      </c>
      <c r="E27" s="131" t="str">
        <f>IF(D27="","",VLOOKUP(D27,'CUSTOS DER - MATERIAIS'!A:D,3,FALSE))</f>
        <v>t</v>
      </c>
      <c r="F27" s="107">
        <f>IF(D27="","",VLOOKUP(D27,'CUSTOS DER - MATERIAIS'!A:D,4,FALSE))</f>
        <v>579.79999999999995</v>
      </c>
      <c r="G27" s="107"/>
      <c r="H27" s="93"/>
      <c r="I27" s="93"/>
      <c r="J27" s="116">
        <f>78.75/1000</f>
        <v>7.8750000000000001E-2</v>
      </c>
      <c r="K27" s="116"/>
      <c r="L27" s="69">
        <f t="shared" ref="L27:L33" si="0">IF(D27="","",TRUNC(F27*J27,2))</f>
        <v>45.65</v>
      </c>
      <c r="M27" s="116"/>
      <c r="N27" s="116"/>
      <c r="O27" s="69">
        <f t="shared" ref="O27:O33" si="1">IF(D27="","",TRUNC(L27+M27+N27,2))</f>
        <v>45.65</v>
      </c>
    </row>
    <row r="28" spans="1:16" ht="40.5" customHeight="1" x14ac:dyDescent="0.25">
      <c r="A28" s="77" t="str">
        <f>IF(D28="","",VLOOKUP(D28,'CUSTOS DNIT - MATERIAIS'!A:D,2,FALSE))</f>
        <v>Espaçador plástico tipo centralizador carambola para tirante de barra de aço - D = 32,0 mm</v>
      </c>
      <c r="B28" s="113" t="s">
        <v>24</v>
      </c>
      <c r="C28" s="113" t="s">
        <v>64</v>
      </c>
      <c r="D28" s="113" t="s">
        <v>86</v>
      </c>
      <c r="E28" s="131" t="str">
        <f>IF(D28="","",VLOOKUP(D28,'CUSTOS DNIT - MATERIAIS'!A:D,3,FALSE))</f>
        <v>un</v>
      </c>
      <c r="F28" s="107">
        <f>IF(D28="","",VLOOKUP(D28,'CUSTOS DNIT - MATERIAIS'!A:D,4,FALSE))</f>
        <v>8.0585000000000004</v>
      </c>
      <c r="G28" s="107"/>
      <c r="H28" s="93"/>
      <c r="I28" s="93"/>
      <c r="J28" s="116">
        <v>0.5</v>
      </c>
      <c r="K28" s="116"/>
      <c r="L28" s="69">
        <f t="shared" si="0"/>
        <v>4.0199999999999996</v>
      </c>
      <c r="M28" s="116"/>
      <c r="N28" s="116"/>
      <c r="O28" s="69">
        <f t="shared" si="1"/>
        <v>4.0199999999999996</v>
      </c>
    </row>
    <row r="29" spans="1:16" ht="25.5" customHeight="1" x14ac:dyDescent="0.25">
      <c r="A29" s="77" t="str">
        <f>IF(D29="","",VLOOKUP(D29,'CUSTOS DNIT - MATERIAIS'!A:D,2,FALSE))</f>
        <v>Luva em aço para emenda de tirantes - D = 63 mm e C = 180 mm</v>
      </c>
      <c r="B29" s="113" t="s">
        <v>24</v>
      </c>
      <c r="C29" s="113" t="s">
        <v>64</v>
      </c>
      <c r="D29" s="113" t="s">
        <v>87</v>
      </c>
      <c r="E29" s="131" t="str">
        <f>IF(D29="","",VLOOKUP(D29,'CUSTOS DNIT - MATERIAIS'!A:D,3,FALSE))</f>
        <v>un</v>
      </c>
      <c r="F29" s="107">
        <f>IF(D29="","",VLOOKUP(D29,'CUSTOS DNIT - MATERIAIS'!A:D,4,FALSE))</f>
        <v>129.8793</v>
      </c>
      <c r="G29" s="107"/>
      <c r="H29" s="93"/>
      <c r="I29" s="93"/>
      <c r="J29" s="116">
        <v>8.3333000000000004E-2</v>
      </c>
      <c r="K29" s="116"/>
      <c r="L29" s="69">
        <f t="shared" si="0"/>
        <v>10.82</v>
      </c>
      <c r="M29" s="116"/>
      <c r="N29" s="116"/>
      <c r="O29" s="69">
        <f t="shared" si="1"/>
        <v>10.82</v>
      </c>
    </row>
    <row r="30" spans="1:16" ht="38.25" customHeight="1" x14ac:dyDescent="0.25">
      <c r="A30" s="77" t="str">
        <f>IF(D30="","",VLOOKUP(D30,'CUSTOS DNIT - MATERIAIS'!A:D,2,FALSE))</f>
        <v>Tirante de barra de aço - tensão de escoamento = 950 MPa, tensão de ruptura = 1.050 MPa e D = 32 mm</v>
      </c>
      <c r="B30" s="113" t="s">
        <v>24</v>
      </c>
      <c r="C30" s="113" t="s">
        <v>64</v>
      </c>
      <c r="D30" s="113" t="s">
        <v>88</v>
      </c>
      <c r="E30" s="131" t="str">
        <f>IF(D30="","",VLOOKUP(D30,'CUSTOS DNIT - MATERIAIS'!A:D,3,FALSE))</f>
        <v>m</v>
      </c>
      <c r="F30" s="107">
        <f>IF(D30="","",VLOOKUP(D30,'CUSTOS DNIT - MATERIAIS'!A:D,4,FALSE))</f>
        <v>261.97579999999999</v>
      </c>
      <c r="G30" s="107"/>
      <c r="H30" s="93"/>
      <c r="I30" s="93"/>
      <c r="J30" s="116">
        <v>1.05</v>
      </c>
      <c r="K30" s="116"/>
      <c r="L30" s="69">
        <f t="shared" si="0"/>
        <v>275.07</v>
      </c>
      <c r="M30" s="116"/>
      <c r="N30" s="116"/>
      <c r="O30" s="69">
        <f t="shared" si="1"/>
        <v>275.07</v>
      </c>
    </row>
    <row r="31" spans="1:16" x14ac:dyDescent="0.25">
      <c r="A31" s="77" t="str">
        <f>IF(D31="","",VLOOKUP(D31,'CUSTOS DNIT - MATERIAIS'!A:D,2,FALSE))</f>
        <v>Tubo PEAD PE 80 PN 16 - D = 20 mm</v>
      </c>
      <c r="B31" s="113" t="s">
        <v>24</v>
      </c>
      <c r="C31" s="113" t="s">
        <v>64</v>
      </c>
      <c r="D31" s="113" t="s">
        <v>89</v>
      </c>
      <c r="E31" s="131" t="str">
        <f>IF(D31="","",VLOOKUP(D31,'CUSTOS DNIT - MATERIAIS'!A:D,3,FALSE))</f>
        <v>m</v>
      </c>
      <c r="F31" s="107">
        <f>IF(D31="","",VLOOKUP(D31,'CUSTOS DNIT - MATERIAIS'!A:D,4,FALSE))</f>
        <v>4.1197999999999997</v>
      </c>
      <c r="G31" s="107"/>
      <c r="H31" s="93"/>
      <c r="I31" s="93"/>
      <c r="J31" s="116">
        <v>1</v>
      </c>
      <c r="K31" s="116"/>
      <c r="L31" s="69">
        <f t="shared" si="0"/>
        <v>4.1100000000000003</v>
      </c>
      <c r="M31" s="116"/>
      <c r="N31" s="116"/>
      <c r="O31" s="69">
        <f t="shared" si="1"/>
        <v>4.1100000000000003</v>
      </c>
    </row>
    <row r="32" spans="1:16" x14ac:dyDescent="0.25">
      <c r="A32" s="77" t="str">
        <f>IF(D32="","",VLOOKUP(D32,'CUSTOS DNIT - MATERIAIS'!A:D,2,FALSE))</f>
        <v>Tubo PEAD PE 80 PN 6 - D = 40 mm</v>
      </c>
      <c r="B32" s="113" t="s">
        <v>24</v>
      </c>
      <c r="C32" s="113" t="s">
        <v>64</v>
      </c>
      <c r="D32" s="113" t="s">
        <v>90</v>
      </c>
      <c r="E32" s="131" t="str">
        <f>IF(D32="","",VLOOKUP(D32,'CUSTOS DNIT - MATERIAIS'!A:D,3,FALSE))</f>
        <v>m</v>
      </c>
      <c r="F32" s="107">
        <f>IF(D32="","",VLOOKUP(D32,'CUSTOS DNIT - MATERIAIS'!A:D,4,FALSE))</f>
        <v>10.337999999999999</v>
      </c>
      <c r="G32" s="107"/>
      <c r="H32" s="93"/>
      <c r="I32" s="93"/>
      <c r="J32" s="116">
        <v>0.5</v>
      </c>
      <c r="K32" s="116"/>
      <c r="L32" s="69">
        <f t="shared" si="0"/>
        <v>5.16</v>
      </c>
      <c r="M32" s="116"/>
      <c r="N32" s="116"/>
      <c r="O32" s="69">
        <f t="shared" si="1"/>
        <v>5.16</v>
      </c>
    </row>
    <row r="33" spans="1:15" x14ac:dyDescent="0.25">
      <c r="A33" s="77" t="str">
        <f>IF(D33="","",VLOOKUP(D33,'CUSTOS DNIT - MATERIAIS'!A:D,2,FALSE))</f>
        <v>Válvula manchete - D = 20 mm</v>
      </c>
      <c r="B33" s="113" t="s">
        <v>24</v>
      </c>
      <c r="C33" s="113" t="s">
        <v>64</v>
      </c>
      <c r="D33" s="113" t="s">
        <v>91</v>
      </c>
      <c r="E33" s="131" t="str">
        <f>IF(D33="","",VLOOKUP(D33,'CUSTOS DNIT - MATERIAIS'!A:D,3,FALSE))</f>
        <v>un</v>
      </c>
      <c r="F33" s="107">
        <f>IF(D33="","",VLOOKUP(D33,'CUSTOS DNIT - MATERIAIS'!A:D,4,FALSE))</f>
        <v>2.4024000000000001</v>
      </c>
      <c r="G33" s="107"/>
      <c r="H33" s="93"/>
      <c r="I33" s="93"/>
      <c r="J33" s="116">
        <v>1</v>
      </c>
      <c r="K33" s="116"/>
      <c r="L33" s="69">
        <f t="shared" si="0"/>
        <v>2.4</v>
      </c>
      <c r="M33" s="116"/>
      <c r="N33" s="116"/>
      <c r="O33" s="69">
        <f t="shared" si="1"/>
        <v>2.4</v>
      </c>
    </row>
    <row r="34" spans="1:15" x14ac:dyDescent="0.25">
      <c r="A34" s="77"/>
      <c r="B34" s="113"/>
      <c r="C34" s="113"/>
      <c r="D34" s="113"/>
      <c r="E34" s="131"/>
      <c r="F34" s="107"/>
      <c r="G34" s="107"/>
      <c r="H34" s="93"/>
      <c r="I34" s="93"/>
      <c r="J34" s="116"/>
      <c r="K34" s="116"/>
      <c r="L34" s="69"/>
      <c r="M34" s="116"/>
      <c r="N34" s="116"/>
      <c r="O34" s="69"/>
    </row>
    <row r="35" spans="1:15" x14ac:dyDescent="0.25">
      <c r="A35" s="119"/>
      <c r="B35" s="120"/>
      <c r="C35" s="120"/>
      <c r="D35" s="120"/>
      <c r="E35" s="120"/>
      <c r="F35" s="120"/>
      <c r="G35" s="120"/>
      <c r="H35" s="120"/>
      <c r="I35" s="120"/>
      <c r="J35" s="121" t="s">
        <v>65</v>
      </c>
      <c r="K35" s="121"/>
      <c r="L35" s="122">
        <f>SUM(L27:L34)</f>
        <v>347.23</v>
      </c>
      <c r="M35" s="122">
        <f>SUM(M27:M34)</f>
        <v>0</v>
      </c>
      <c r="N35" s="122">
        <f>SUM(N27:N34)</f>
        <v>0</v>
      </c>
      <c r="O35" s="122">
        <f>TRUNC(SUM(L35:N35),2)</f>
        <v>347.23</v>
      </c>
    </row>
    <row r="36" spans="1:15" ht="38.25" customHeight="1" x14ac:dyDescent="0.25">
      <c r="A36" s="137" t="s">
        <v>66</v>
      </c>
      <c r="B36" s="138" t="s">
        <v>1</v>
      </c>
      <c r="C36" s="138" t="s">
        <v>32</v>
      </c>
      <c r="D36" s="138" t="s">
        <v>2</v>
      </c>
      <c r="E36" s="138" t="s">
        <v>62</v>
      </c>
      <c r="F36" s="138" t="s">
        <v>63</v>
      </c>
      <c r="G36" s="138" t="s">
        <v>67</v>
      </c>
      <c r="H36" s="138" t="s">
        <v>68</v>
      </c>
      <c r="I36" s="138"/>
      <c r="J36" s="138" t="s">
        <v>48</v>
      </c>
      <c r="K36" s="138"/>
      <c r="L36" s="138" t="s">
        <v>13</v>
      </c>
      <c r="M36" s="138" t="s">
        <v>39</v>
      </c>
      <c r="N36" s="138" t="s">
        <v>11</v>
      </c>
      <c r="O36" s="138" t="s">
        <v>6</v>
      </c>
    </row>
    <row r="37" spans="1:15" x14ac:dyDescent="0.25">
      <c r="A37" s="77" t="str">
        <f>IF($D37="","",VLOOKUP($D37,#REF!,2,FALSE))</f>
        <v/>
      </c>
      <c r="B37" s="92"/>
      <c r="C37" s="113"/>
      <c r="D37" s="92"/>
      <c r="E37" s="92" t="str">
        <f>IF($D37="","",VLOOKUP($D37,#REF!,3,FALSE))</f>
        <v/>
      </c>
      <c r="F37" s="92" t="str">
        <f>IF($D37="","",VLOOKUP($D37,#REF!,8,FALSE))</f>
        <v/>
      </c>
      <c r="G37" s="92" t="str">
        <f>IF($D37="","",VLOOKUP($D37,#REF!,9,FALSE))</f>
        <v/>
      </c>
      <c r="H37" s="92" t="str">
        <f>IF($D37="","",VLOOKUP($D37,#REF!,10,FALSE))</f>
        <v/>
      </c>
      <c r="I37" s="116"/>
      <c r="J37" s="116"/>
      <c r="K37" s="116"/>
      <c r="L37" s="69" t="str">
        <f>IF(D37="","",TRUNC(F37*J37,2))</f>
        <v/>
      </c>
      <c r="M37" s="69" t="str">
        <f>IF(D37="","",TRUNC(G37*J37,2))</f>
        <v/>
      </c>
      <c r="N37" s="69" t="str">
        <f>IF(D37="","",TRUNC(H37*J37,2))</f>
        <v/>
      </c>
      <c r="O37" s="69" t="str">
        <f>IF(D37="","",L37+M37+N37)</f>
        <v/>
      </c>
    </row>
    <row r="38" spans="1:15" x14ac:dyDescent="0.25">
      <c r="A38" s="77"/>
      <c r="B38" s="92"/>
      <c r="C38" s="92"/>
      <c r="D38" s="92"/>
      <c r="E38" s="92"/>
      <c r="F38" s="107"/>
      <c r="G38" s="107"/>
      <c r="H38" s="116"/>
      <c r="I38" s="116"/>
      <c r="J38" s="116"/>
      <c r="K38" s="116"/>
      <c r="L38" s="116"/>
      <c r="M38" s="116"/>
      <c r="N38" s="116"/>
      <c r="O38" s="69"/>
    </row>
    <row r="39" spans="1:15" x14ac:dyDescent="0.25">
      <c r="A39" s="119"/>
      <c r="B39" s="120"/>
      <c r="C39" s="120"/>
      <c r="D39" s="120"/>
      <c r="E39" s="120"/>
      <c r="F39" s="120"/>
      <c r="G39" s="120"/>
      <c r="H39" s="120"/>
      <c r="I39" s="120"/>
      <c r="J39" s="121" t="s">
        <v>70</v>
      </c>
      <c r="K39" s="121"/>
      <c r="L39" s="122">
        <f>SUM(L37:L38)</f>
        <v>0</v>
      </c>
      <c r="M39" s="122">
        <f>SUM(M37:M38)</f>
        <v>0</v>
      </c>
      <c r="N39" s="122">
        <f>SUM(N37:N38)</f>
        <v>0</v>
      </c>
      <c r="O39" s="122">
        <f>TRUNC(SUM(L39:N39),2)</f>
        <v>0</v>
      </c>
    </row>
    <row r="40" spans="1:15" ht="31.5" customHeight="1" x14ac:dyDescent="0.25">
      <c r="A40" s="137" t="s">
        <v>71</v>
      </c>
      <c r="B40" s="138" t="s">
        <v>1</v>
      </c>
      <c r="C40" s="138" t="s">
        <v>32</v>
      </c>
      <c r="D40" s="138" t="s">
        <v>2</v>
      </c>
      <c r="E40" s="138" t="s">
        <v>62</v>
      </c>
      <c r="F40" s="138" t="s">
        <v>72</v>
      </c>
      <c r="G40" s="138" t="s">
        <v>73</v>
      </c>
      <c r="H40" s="138"/>
      <c r="I40" s="138" t="s">
        <v>74</v>
      </c>
      <c r="J40" s="138"/>
      <c r="K40" s="138"/>
      <c r="L40" s="138" t="s">
        <v>75</v>
      </c>
      <c r="M40" s="138" t="s">
        <v>56</v>
      </c>
      <c r="N40" s="138" t="s">
        <v>48</v>
      </c>
      <c r="O40" s="138" t="s">
        <v>6</v>
      </c>
    </row>
    <row r="41" spans="1:15" ht="15" customHeight="1" x14ac:dyDescent="0.25">
      <c r="A41" s="137"/>
      <c r="B41" s="138"/>
      <c r="C41" s="138"/>
      <c r="D41" s="138"/>
      <c r="E41" s="138"/>
      <c r="F41" s="138"/>
      <c r="G41" s="138" t="s">
        <v>76</v>
      </c>
      <c r="H41" s="138" t="s">
        <v>77</v>
      </c>
      <c r="I41" s="138" t="s">
        <v>76</v>
      </c>
      <c r="J41" s="138" t="s">
        <v>77</v>
      </c>
      <c r="K41" s="138"/>
      <c r="L41" s="138" t="s">
        <v>76</v>
      </c>
      <c r="M41" s="138"/>
      <c r="N41" s="138"/>
      <c r="O41" s="138"/>
    </row>
    <row r="42" spans="1:15" x14ac:dyDescent="0.25">
      <c r="A42" s="478" t="str">
        <f>IF($D42="","",VLOOKUP($D42,'TRANSPORTES MATERIAIS'!$A$17:$D$1916,2,FALSE))</f>
        <v>Cimento (Trecho)</v>
      </c>
      <c r="B42" s="476" t="s">
        <v>41</v>
      </c>
      <c r="C42" s="476" t="s">
        <v>78</v>
      </c>
      <c r="D42" s="476">
        <v>13200</v>
      </c>
      <c r="E42" s="476" t="s">
        <v>79</v>
      </c>
      <c r="F42" s="92">
        <v>972200</v>
      </c>
      <c r="G42" s="107">
        <f>IF($F42="","",VLOOKUP($F42,'TRANSPORTES MATERIAIS'!$A$7:$H$15,5,FALSE))</f>
        <v>0.74</v>
      </c>
      <c r="H42" s="69">
        <f>IF($D42="","",VLOOKUP($D42,'TRANSPORTES MATERIAIS'!$A$18:$K$4919,8,FALSE))</f>
        <v>0</v>
      </c>
      <c r="I42" s="107">
        <f>IF($F42="","",VLOOKUP($F42,'TRANSPORTES MATERIAIS'!$A$7:$H$15,6,FALSE))</f>
        <v>0.89</v>
      </c>
      <c r="J42" s="69">
        <f>IF($D42="","",VLOOKUP($D42,'TRANSPORTES MATERIAIS'!$A$18:$K$4919,9,FALSE))</f>
        <v>0</v>
      </c>
      <c r="K42" s="69"/>
      <c r="L42" s="107">
        <f>IF($F42="","",VLOOKUP($F42,'TRANSPORTES MATERIAIS'!$A$7:$H$15,7,FALSE))</f>
        <v>0</v>
      </c>
      <c r="M42" s="69">
        <f>IF($D42="",0,IF(D42="",0,IF(AND(H42=0,J42=0),0,TRUNC(G42*H42+I42*J42+L42,2))))</f>
        <v>0</v>
      </c>
      <c r="N42" s="472">
        <v>7.8750000000000001E-2</v>
      </c>
      <c r="O42" s="474">
        <f>TRUNC((M42+M43)*N42,2)</f>
        <v>3.8</v>
      </c>
    </row>
    <row r="43" spans="1:15" ht="15" customHeight="1" x14ac:dyDescent="0.25">
      <c r="A43" s="479"/>
      <c r="B43" s="477"/>
      <c r="C43" s="477"/>
      <c r="D43" s="477"/>
      <c r="E43" s="477"/>
      <c r="F43" s="92">
        <v>972300</v>
      </c>
      <c r="G43" s="107">
        <f>IF($F43="","",VLOOKUP($F43,'TRANSPORTES MATERIAIS'!$A$7:$H$15,5,FALSE))</f>
        <v>0.74</v>
      </c>
      <c r="H43" s="69">
        <f>IF($D42="","",VLOOKUP($D42,'TRANSPORTES MATERIAIS'!$A$18:$K$4919,5,FALSE))</f>
        <v>55.2</v>
      </c>
      <c r="I43" s="107">
        <f>IF($F43="","",VLOOKUP($F43,'TRANSPORTES MATERIAIS'!$A$7:$H$15,6,FALSE))</f>
        <v>0.89</v>
      </c>
      <c r="J43" s="69">
        <f>IF($D42="","",VLOOKUP($D42,'TRANSPORTES MATERIAIS'!$A$18:$K$4919,6,FALSE))</f>
        <v>0</v>
      </c>
      <c r="K43" s="69"/>
      <c r="L43" s="107">
        <f>IF($F43="","",VLOOKUP($F43,'TRANSPORTES MATERIAIS'!$A$7:$H$15,7,FALSE))</f>
        <v>7.49</v>
      </c>
      <c r="M43" s="69">
        <f>IF($D42="",0,IF(D42="",0,IF(AND(H43=0,J43=0),0,TRUNC(G43*H43+I43*J43+L43,2))))</f>
        <v>48.33</v>
      </c>
      <c r="N43" s="473"/>
      <c r="O43" s="475"/>
    </row>
    <row r="44" spans="1:15" ht="18" customHeight="1" x14ac:dyDescent="0.25">
      <c r="A44" s="478" t="str">
        <f>IF($D44="","",VLOOKUP($D44,'TRANSPORTES MATERIAIS'!$A$17:$D$1916,2,FALSE))</f>
        <v>Tirante de barra de aço - tensão de escoamento = 950 MPa, tensão de ruptura = 1.050 MPa e D = 32 mm</v>
      </c>
      <c r="B44" s="476" t="s">
        <v>41</v>
      </c>
      <c r="C44" s="476" t="s">
        <v>78</v>
      </c>
      <c r="D44" s="476" t="s">
        <v>88</v>
      </c>
      <c r="E44" s="476" t="s">
        <v>79</v>
      </c>
      <c r="F44" s="92">
        <v>972200</v>
      </c>
      <c r="G44" s="107">
        <f>IF($F44="","",VLOOKUP($F44,'TRANSPORTES MATERIAIS'!$A$7:$H$15,5,FALSE))</f>
        <v>0.74</v>
      </c>
      <c r="H44" s="69">
        <f>IF($D44="","",VLOOKUP($D44,'TRANSPORTES MATERIAIS'!$A$18:$K$4919,8,FALSE))</f>
        <v>0</v>
      </c>
      <c r="I44" s="107">
        <f>IF($F44="","",VLOOKUP($F44,'TRANSPORTES MATERIAIS'!$A$7:$H$15,6,FALSE))</f>
        <v>0.89</v>
      </c>
      <c r="J44" s="69">
        <f>IF($D44="","",VLOOKUP($D44,'TRANSPORTES MATERIAIS'!$A$18:$K$4919,9,FALSE))</f>
        <v>0</v>
      </c>
      <c r="K44" s="69"/>
      <c r="L44" s="107">
        <f>IF($F44="","",VLOOKUP($F44,'TRANSPORTES MATERIAIS'!$A$7:$H$15,7,FALSE))</f>
        <v>0</v>
      </c>
      <c r="M44" s="69">
        <f>IF($D44="",0,IF(D44="",0,IF(AND(H44=0,J44=0),0,TRUNC(G44*H44+I44*J44+L44,2))))</f>
        <v>0</v>
      </c>
      <c r="N44" s="472">
        <v>6.6299999999999996E-3</v>
      </c>
      <c r="O44" s="474">
        <f>TRUNC((M44+M45)*N44,2)</f>
        <v>0.12</v>
      </c>
    </row>
    <row r="45" spans="1:15" ht="17.25" customHeight="1" x14ac:dyDescent="0.25">
      <c r="A45" s="479"/>
      <c r="B45" s="477"/>
      <c r="C45" s="477"/>
      <c r="D45" s="477"/>
      <c r="E45" s="477"/>
      <c r="F45" s="92">
        <v>972300</v>
      </c>
      <c r="G45" s="107">
        <f>IF($F45="","",VLOOKUP($F45,'TRANSPORTES MATERIAIS'!$A$7:$H$15,5,FALSE))</f>
        <v>0.74</v>
      </c>
      <c r="H45" s="69">
        <f>IF($D44="","",VLOOKUP($D44,'TRANSPORTES MATERIAIS'!$A$18:$K$4919,5,FALSE))</f>
        <v>15</v>
      </c>
      <c r="I45" s="107">
        <f>IF($F45="","",VLOOKUP($F45,'TRANSPORTES MATERIAIS'!$A$7:$H$15,6,FALSE))</f>
        <v>0.89</v>
      </c>
      <c r="J45" s="69">
        <f>IF($D44="","",VLOOKUP($D44,'TRANSPORTES MATERIAIS'!$A$18:$K$4919,6,FALSE))</f>
        <v>0</v>
      </c>
      <c r="K45" s="69"/>
      <c r="L45" s="107">
        <f>IF($F45="","",VLOOKUP($F45,'TRANSPORTES MATERIAIS'!$A$7:$H$15,7,FALSE))</f>
        <v>7.49</v>
      </c>
      <c r="M45" s="69">
        <f>IF($D44="",0,IF(D44="",0,IF(AND(H45=0,J45=0),0,TRUNC(G45*H45+I45*J45+L45,2))))</f>
        <v>18.59</v>
      </c>
      <c r="N45" s="473"/>
      <c r="O45" s="475"/>
    </row>
    <row r="46" spans="1:15" x14ac:dyDescent="0.25">
      <c r="A46" s="478" t="str">
        <f>IF($D46="","",VLOOKUP($D46,'TRANSPORTES MATERIAIS'!$A$17:$D$1916,2,FALSE))</f>
        <v>Tubo PEAD PE 80 PN 16 - D = 20 mm</v>
      </c>
      <c r="B46" s="476" t="s">
        <v>41</v>
      </c>
      <c r="C46" s="476" t="s">
        <v>78</v>
      </c>
      <c r="D46" s="476" t="s">
        <v>89</v>
      </c>
      <c r="E46" s="476" t="s">
        <v>79</v>
      </c>
      <c r="F46" s="92">
        <v>972200</v>
      </c>
      <c r="G46" s="107">
        <f>IF($F46="","",VLOOKUP($F46,'TRANSPORTES MATERIAIS'!$A$7:$H$15,5,FALSE))</f>
        <v>0.74</v>
      </c>
      <c r="H46" s="69">
        <f>IF($D46="","",VLOOKUP($D46,'TRANSPORTES MATERIAIS'!$A$18:$K$4919,8,FALSE))</f>
        <v>0</v>
      </c>
      <c r="I46" s="107">
        <f>IF($F46="","",VLOOKUP($F46,'TRANSPORTES MATERIAIS'!$A$7:$H$15,6,FALSE))</f>
        <v>0.89</v>
      </c>
      <c r="J46" s="69">
        <f>IF($D46="","",VLOOKUP($D46,'TRANSPORTES MATERIAIS'!$A$18:$K$4919,9,FALSE))</f>
        <v>0</v>
      </c>
      <c r="K46" s="69"/>
      <c r="L46" s="107">
        <f>IF($F46="","",VLOOKUP($F46,'TRANSPORTES MATERIAIS'!$A$7:$H$15,7,FALSE))</f>
        <v>0</v>
      </c>
      <c r="M46" s="69">
        <f>IF($D46="",0,IF(D46="",0,IF(AND(H46=0,J46=0),0,TRUNC(G46*H46+I46*J46+L46,2))))</f>
        <v>0</v>
      </c>
      <c r="N46" s="472">
        <v>1.2999999999999999E-4</v>
      </c>
      <c r="O46" s="474">
        <f>TRUNC((M46+M47)*N46,2)</f>
        <v>0</v>
      </c>
    </row>
    <row r="47" spans="1:15" ht="15" customHeight="1" x14ac:dyDescent="0.25">
      <c r="A47" s="479"/>
      <c r="B47" s="477"/>
      <c r="C47" s="477"/>
      <c r="D47" s="477"/>
      <c r="E47" s="477"/>
      <c r="F47" s="92">
        <v>972300</v>
      </c>
      <c r="G47" s="107">
        <f>IF($F47="","",VLOOKUP($F47,'TRANSPORTES MATERIAIS'!$A$7:$H$15,5,FALSE))</f>
        <v>0.74</v>
      </c>
      <c r="H47" s="69">
        <f>IF($D46="","",VLOOKUP($D46,'TRANSPORTES MATERIAIS'!$A$18:$K$4919,5,FALSE))</f>
        <v>15</v>
      </c>
      <c r="I47" s="107">
        <f>IF($F47="","",VLOOKUP($F47,'TRANSPORTES MATERIAIS'!$A$7:$H$15,6,FALSE))</f>
        <v>0.89</v>
      </c>
      <c r="J47" s="69">
        <f>IF($D46="","",VLOOKUP($D46,'TRANSPORTES MATERIAIS'!$A$18:$K$4919,6,FALSE))</f>
        <v>0</v>
      </c>
      <c r="K47" s="69"/>
      <c r="L47" s="107">
        <f>IF($F47="","",VLOOKUP($F47,'TRANSPORTES MATERIAIS'!$A$7:$H$15,7,FALSE))</f>
        <v>7.49</v>
      </c>
      <c r="M47" s="69">
        <f>IF($D46="",0,IF(D46="",0,IF(AND(H47=0,J47=0),0,TRUNC(G47*H47+I47*J47+L47,2))))</f>
        <v>18.59</v>
      </c>
      <c r="N47" s="473"/>
      <c r="O47" s="475"/>
    </row>
    <row r="48" spans="1:15" x14ac:dyDescent="0.25">
      <c r="A48" s="478" t="str">
        <f>IF($D48="","",VLOOKUP($D48,'TRANSPORTES MATERIAIS'!$A$17:$D$1916,2,FALSE))</f>
        <v>Tubo PEAD PE 80 PN 6 - D = 40 mm</v>
      </c>
      <c r="B48" s="476" t="s">
        <v>41</v>
      </c>
      <c r="C48" s="476" t="s">
        <v>78</v>
      </c>
      <c r="D48" s="476" t="s">
        <v>90</v>
      </c>
      <c r="E48" s="476" t="s">
        <v>79</v>
      </c>
      <c r="F48" s="92">
        <v>972200</v>
      </c>
      <c r="G48" s="107">
        <f>IF($F48="","",VLOOKUP($F48,'TRANSPORTES MATERIAIS'!$A$7:$H$15,5,FALSE))</f>
        <v>0.74</v>
      </c>
      <c r="H48" s="69">
        <f>IF($D48="","",VLOOKUP($D48,'TRANSPORTES MATERIAIS'!$A$18:$K$4919,8,FALSE))</f>
        <v>0</v>
      </c>
      <c r="I48" s="107">
        <f>IF($F48="","",VLOOKUP($F48,'TRANSPORTES MATERIAIS'!$A$7:$H$15,6,FALSE))</f>
        <v>0.89</v>
      </c>
      <c r="J48" s="69">
        <f>IF($D48="","",VLOOKUP($D48,'TRANSPORTES MATERIAIS'!$A$18:$K$4919,9,FALSE))</f>
        <v>0</v>
      </c>
      <c r="K48" s="69"/>
      <c r="L48" s="107">
        <f>IF($F48="","",VLOOKUP($F48,'TRANSPORTES MATERIAIS'!$A$7:$H$15,7,FALSE))</f>
        <v>0</v>
      </c>
      <c r="M48" s="69">
        <f>IF($D48="",0,IF(D48="",0,IF(AND(H48=0,J48=0),0,TRUNC(G48*H48+I48*J48+L48,2))))</f>
        <v>0</v>
      </c>
      <c r="N48" s="472">
        <v>1.2E-4</v>
      </c>
      <c r="O48" s="474">
        <f>TRUNC((M48+M49)*N48,2)</f>
        <v>0</v>
      </c>
    </row>
    <row r="49" spans="1:16" ht="15" customHeight="1" x14ac:dyDescent="0.25">
      <c r="A49" s="479"/>
      <c r="B49" s="477"/>
      <c r="C49" s="477"/>
      <c r="D49" s="477"/>
      <c r="E49" s="477"/>
      <c r="F49" s="92">
        <v>972300</v>
      </c>
      <c r="G49" s="107">
        <f>IF($F49="","",VLOOKUP($F49,'TRANSPORTES MATERIAIS'!$A$7:$H$15,5,FALSE))</f>
        <v>0.74</v>
      </c>
      <c r="H49" s="69">
        <f>IF($D48="","",VLOOKUP($D48,'TRANSPORTES MATERIAIS'!$A$18:$K$4919,5,FALSE))</f>
        <v>15</v>
      </c>
      <c r="I49" s="107">
        <f>IF($F49="","",VLOOKUP($F49,'TRANSPORTES MATERIAIS'!$A$7:$H$15,6,FALSE))</f>
        <v>0.89</v>
      </c>
      <c r="J49" s="69">
        <f>IF($D48="","",VLOOKUP($D48,'TRANSPORTES MATERIAIS'!$A$18:$K$4919,6,FALSE))</f>
        <v>0</v>
      </c>
      <c r="K49" s="69"/>
      <c r="L49" s="107">
        <f>IF($F49="","",VLOOKUP($F49,'TRANSPORTES MATERIAIS'!$A$7:$H$15,7,FALSE))</f>
        <v>7.49</v>
      </c>
      <c r="M49" s="69">
        <f>IF($D48="",0,IF(D48="",0,IF(AND(H49=0,J49=0),0,TRUNC(G49*H49+I49*J49+L49,2))))</f>
        <v>18.59</v>
      </c>
      <c r="N49" s="473"/>
      <c r="O49" s="475"/>
    </row>
    <row r="50" spans="1:16" x14ac:dyDescent="0.25">
      <c r="A50" s="77"/>
      <c r="B50" s="92"/>
      <c r="C50" s="92"/>
      <c r="D50" s="92"/>
      <c r="E50" s="92"/>
      <c r="F50" s="107"/>
      <c r="G50" s="107"/>
      <c r="H50" s="69"/>
      <c r="I50" s="116"/>
      <c r="J50" s="69"/>
      <c r="K50" s="69"/>
      <c r="L50" s="116"/>
      <c r="M50" s="116"/>
      <c r="N50" s="69"/>
      <c r="O50" s="69"/>
    </row>
    <row r="51" spans="1:16" x14ac:dyDescent="0.25">
      <c r="A51" s="119"/>
      <c r="B51" s="120"/>
      <c r="C51" s="120"/>
      <c r="D51" s="120"/>
      <c r="E51" s="120"/>
      <c r="F51" s="120"/>
      <c r="G51" s="120"/>
      <c r="H51" s="120"/>
      <c r="I51" s="120"/>
      <c r="J51" s="121" t="s">
        <v>80</v>
      </c>
      <c r="K51" s="121"/>
      <c r="L51" s="122"/>
      <c r="M51" s="122"/>
      <c r="N51" s="122">
        <f>O51</f>
        <v>3.92</v>
      </c>
      <c r="O51" s="122">
        <f>SUM(O42:O50)</f>
        <v>3.92</v>
      </c>
    </row>
    <row r="52" spans="1:16" ht="38.25" customHeight="1" x14ac:dyDescent="0.25">
      <c r="A52" s="139" t="str">
        <f>E53</f>
        <v>Perfuração para tirante permanente protendido autoinjetável em material de 1ª categoria com diâmetro de até 120 mm</v>
      </c>
      <c r="B52" s="140"/>
      <c r="C52" s="140"/>
      <c r="D52" s="140"/>
      <c r="E52" s="140"/>
      <c r="F52" s="140"/>
      <c r="G52" s="140"/>
      <c r="H52" s="140"/>
      <c r="I52" s="140"/>
      <c r="J52" s="140"/>
      <c r="K52" s="140"/>
      <c r="L52" s="27" t="s">
        <v>26</v>
      </c>
      <c r="M52" s="27" t="s">
        <v>27</v>
      </c>
      <c r="N52" s="27" t="s">
        <v>28</v>
      </c>
      <c r="O52" s="142" t="s">
        <v>29</v>
      </c>
    </row>
    <row r="53" spans="1:16" x14ac:dyDescent="0.25">
      <c r="A53" s="143" t="s">
        <v>25183</v>
      </c>
      <c r="B53" s="143" t="s">
        <v>30</v>
      </c>
      <c r="C53" s="143" t="s">
        <v>740</v>
      </c>
      <c r="D53" s="143"/>
      <c r="E53" s="146" t="s">
        <v>728</v>
      </c>
      <c r="F53" s="144"/>
      <c r="G53" s="144"/>
      <c r="H53" s="144"/>
      <c r="I53" s="144"/>
      <c r="J53" s="144"/>
      <c r="K53" s="144"/>
      <c r="L53" s="145">
        <f>TRUNC(L68+L72+L76+L80,2)</f>
        <v>190.49</v>
      </c>
      <c r="M53" s="145">
        <f>TRUNC(M68+M72+M76+M80,2)</f>
        <v>15.47</v>
      </c>
      <c r="N53" s="145">
        <f>TRUNC(N68+N72+N76+N80,2)</f>
        <v>0</v>
      </c>
      <c r="O53" s="145">
        <f>TRUNC(O68+O72+O76+O80,2)</f>
        <v>205.97</v>
      </c>
      <c r="P53" s="146" t="s">
        <v>25175</v>
      </c>
    </row>
    <row r="54" spans="1:16" ht="38.25" customHeight="1" x14ac:dyDescent="0.25">
      <c r="A54" s="137" t="s">
        <v>31</v>
      </c>
      <c r="B54" s="138" t="s">
        <v>1</v>
      </c>
      <c r="C54" s="138" t="s">
        <v>32</v>
      </c>
      <c r="D54" s="138" t="s">
        <v>2</v>
      </c>
      <c r="E54" s="138" t="s">
        <v>33</v>
      </c>
      <c r="F54" s="138" t="s">
        <v>34</v>
      </c>
      <c r="G54" s="138" t="s">
        <v>35</v>
      </c>
      <c r="H54" s="138" t="s">
        <v>36</v>
      </c>
      <c r="I54" s="138" t="s">
        <v>37</v>
      </c>
      <c r="J54" s="138" t="s">
        <v>38</v>
      </c>
      <c r="K54" s="138"/>
      <c r="L54" s="138" t="s">
        <v>13</v>
      </c>
      <c r="M54" s="138" t="s">
        <v>39</v>
      </c>
      <c r="N54" s="138" t="s">
        <v>11</v>
      </c>
      <c r="O54" s="138" t="s">
        <v>40</v>
      </c>
    </row>
    <row r="55" spans="1:16" ht="30" x14ac:dyDescent="0.25">
      <c r="A55" s="77" t="str">
        <f>IF(D55="","",VLOOKUP(D55,'CUSTOS DNIT - EQUIPAMENTOS'!A:K,2,FALSE))</f>
        <v>Perfuratriz hidráulica rotopercussiva para CCPH - 123 kW</v>
      </c>
      <c r="B55" s="113" t="s">
        <v>24</v>
      </c>
      <c r="C55" s="113" t="s">
        <v>42</v>
      </c>
      <c r="D55" s="113" t="s">
        <v>92</v>
      </c>
      <c r="E55" s="116">
        <v>1</v>
      </c>
      <c r="F55" s="117">
        <v>1</v>
      </c>
      <c r="G55" s="116"/>
      <c r="H55" s="69">
        <f>VLOOKUP(D55,'CUSTOS DNIT - EQUIPAMENTOS'!A:K,10,0)</f>
        <v>688.51049999999998</v>
      </c>
      <c r="I55" s="69">
        <f>VLOOKUP(D55,'CUSTOS DNIT - EQUIPAMENTOS'!A:K,9,0)</f>
        <v>35.563600000000001</v>
      </c>
      <c r="J55" s="69">
        <f>VLOOKUP(D55,'CUSTOS DNIT - EQUIPAMENTOS'!A:K,11,0)</f>
        <v>347.16660000000002</v>
      </c>
      <c r="K55" s="69"/>
      <c r="L55" s="118">
        <f>IF(D55="","",TRUNC(E55*F55*H55,2))</f>
        <v>688.51</v>
      </c>
      <c r="M55" s="118">
        <f>IF(D55="","",TRUNC(E55*F55*I55+E55*G55*J55,2))</f>
        <v>35.56</v>
      </c>
      <c r="N55" s="118"/>
      <c r="O55" s="69">
        <f>IF(D55="","",L55+M55)</f>
        <v>724.06999999999994</v>
      </c>
    </row>
    <row r="56" spans="1:16" x14ac:dyDescent="0.25">
      <c r="A56" s="77"/>
      <c r="B56" s="113"/>
      <c r="C56" s="113"/>
      <c r="D56" s="113"/>
      <c r="E56" s="116"/>
      <c r="F56" s="117"/>
      <c r="G56" s="116"/>
      <c r="H56" s="69"/>
      <c r="I56" s="69"/>
      <c r="J56" s="69"/>
      <c r="K56" s="69"/>
      <c r="L56" s="118"/>
      <c r="M56" s="118"/>
      <c r="N56" s="118"/>
      <c r="O56" s="69"/>
    </row>
    <row r="57" spans="1:16" x14ac:dyDescent="0.25">
      <c r="A57" s="119"/>
      <c r="B57" s="120"/>
      <c r="C57" s="120"/>
      <c r="D57" s="120"/>
      <c r="E57" s="120"/>
      <c r="F57" s="120"/>
      <c r="G57" s="120"/>
      <c r="H57" s="120"/>
      <c r="I57" s="120"/>
      <c r="J57" s="121" t="s">
        <v>43</v>
      </c>
      <c r="K57" s="121"/>
      <c r="L57" s="122">
        <f>SUM(L55:L56)</f>
        <v>688.51</v>
      </c>
      <c r="M57" s="122">
        <f>SUM(M55:M56)</f>
        <v>35.56</v>
      </c>
      <c r="N57" s="122">
        <f>SUM(N55:N56)</f>
        <v>0</v>
      </c>
      <c r="O57" s="122">
        <f>SUM(O55:O56)</f>
        <v>724.06999999999994</v>
      </c>
    </row>
    <row r="58" spans="1:16" ht="25.5" customHeight="1" x14ac:dyDescent="0.25">
      <c r="A58" s="137" t="s">
        <v>44</v>
      </c>
      <c r="B58" s="138" t="s">
        <v>1</v>
      </c>
      <c r="C58" s="138" t="s">
        <v>32</v>
      </c>
      <c r="D58" s="138" t="s">
        <v>2</v>
      </c>
      <c r="E58" s="138" t="s">
        <v>45</v>
      </c>
      <c r="F58" s="138" t="s">
        <v>46</v>
      </c>
      <c r="G58" s="138" t="s">
        <v>47</v>
      </c>
      <c r="H58" s="138" t="s">
        <v>48</v>
      </c>
      <c r="I58" s="138"/>
      <c r="J58" s="138"/>
      <c r="K58" s="138"/>
      <c r="L58" s="138" t="s">
        <v>13</v>
      </c>
      <c r="M58" s="138" t="s">
        <v>39</v>
      </c>
      <c r="N58" s="138" t="s">
        <v>11</v>
      </c>
      <c r="O58" s="138" t="s">
        <v>40</v>
      </c>
    </row>
    <row r="59" spans="1:16" x14ac:dyDescent="0.25">
      <c r="A59" s="77" t="str">
        <f>IF(D59="","",VLOOKUP(D59,'CUSTOS DER - MÃO DE OBRA'!A:D,2,0))</f>
        <v>Servente</v>
      </c>
      <c r="B59" s="113" t="s">
        <v>41</v>
      </c>
      <c r="C59" s="113" t="s">
        <v>49</v>
      </c>
      <c r="D59" s="113">
        <v>200130</v>
      </c>
      <c r="E59" s="69">
        <f>VLOOKUP(D59,'CUSTOS DER - MÃO DE OBRA'!A:D,3,0)</f>
        <v>1.48</v>
      </c>
      <c r="F59" s="123">
        <v>1.4166999999999998</v>
      </c>
      <c r="G59" s="124">
        <f>VLOOKUP(D59,'CUSTOS DER - MÃO DE OBRA'!A:D,4,0)</f>
        <v>26.35</v>
      </c>
      <c r="H59" s="116">
        <v>1</v>
      </c>
      <c r="I59" s="116"/>
      <c r="J59" s="113"/>
      <c r="K59" s="113"/>
      <c r="L59" s="113"/>
      <c r="M59" s="125">
        <f>IF(D59="","",TRUNC(H59*G59,2))</f>
        <v>26.35</v>
      </c>
      <c r="N59" s="113"/>
      <c r="O59" s="69">
        <f>IF(D59="","",L59+M59)</f>
        <v>26.35</v>
      </c>
    </row>
    <row r="60" spans="1:16" x14ac:dyDescent="0.25">
      <c r="A60" s="77"/>
      <c r="B60" s="113"/>
      <c r="C60" s="113"/>
      <c r="D60" s="113"/>
      <c r="E60" s="116"/>
      <c r="F60" s="123"/>
      <c r="G60" s="124"/>
      <c r="H60" s="69"/>
      <c r="I60" s="69"/>
      <c r="J60" s="69"/>
      <c r="K60" s="69"/>
      <c r="L60" s="113"/>
      <c r="M60" s="126"/>
      <c r="N60" s="113"/>
      <c r="O60" s="69"/>
    </row>
    <row r="61" spans="1:16" x14ac:dyDescent="0.25">
      <c r="A61" s="127"/>
      <c r="B61" s="128"/>
      <c r="C61" s="128"/>
      <c r="D61" s="128"/>
      <c r="E61" s="128"/>
      <c r="F61" s="128"/>
      <c r="G61" s="128"/>
      <c r="H61" s="128"/>
      <c r="I61" s="128"/>
      <c r="J61" s="121" t="s">
        <v>50</v>
      </c>
      <c r="K61" s="121"/>
      <c r="L61" s="122">
        <f>SUM(L59:L60)</f>
        <v>0</v>
      </c>
      <c r="M61" s="122">
        <f>SUM(M59:M60)</f>
        <v>26.35</v>
      </c>
      <c r="N61" s="122">
        <f>SUM(N59:N60)</f>
        <v>0</v>
      </c>
      <c r="O61" s="122">
        <f>SUM(O59:O60)</f>
        <v>26.35</v>
      </c>
    </row>
    <row r="62" spans="1:16" x14ac:dyDescent="0.25">
      <c r="A62" s="137" t="s">
        <v>51</v>
      </c>
      <c r="B62" s="138" t="s">
        <v>1</v>
      </c>
      <c r="C62" s="138" t="s">
        <v>32</v>
      </c>
      <c r="D62" s="138" t="s">
        <v>2</v>
      </c>
      <c r="E62" s="138" t="s">
        <v>52</v>
      </c>
      <c r="F62" s="138" t="s">
        <v>53</v>
      </c>
      <c r="G62" s="138" t="s">
        <v>54</v>
      </c>
      <c r="H62" s="138" t="s">
        <v>55</v>
      </c>
      <c r="I62" s="138"/>
      <c r="J62" s="138"/>
      <c r="K62" s="138"/>
      <c r="L62" s="138"/>
      <c r="M62" s="138"/>
      <c r="N62" s="138"/>
      <c r="O62" s="138" t="s">
        <v>56</v>
      </c>
    </row>
    <row r="63" spans="1:16" x14ac:dyDescent="0.25">
      <c r="A63" s="77"/>
      <c r="B63" s="113"/>
      <c r="C63" s="113"/>
      <c r="D63" s="113"/>
      <c r="E63" s="123"/>
      <c r="F63" s="117"/>
      <c r="G63" s="116"/>
      <c r="H63" s="69"/>
      <c r="I63" s="69"/>
      <c r="J63" s="69"/>
      <c r="K63" s="69"/>
      <c r="L63" s="113"/>
      <c r="M63" s="118">
        <f>TRUNC(E63*O61,2)</f>
        <v>0</v>
      </c>
      <c r="N63" s="113"/>
      <c r="O63" s="69">
        <f>L63+M63</f>
        <v>0</v>
      </c>
    </row>
    <row r="64" spans="1:16" x14ac:dyDescent="0.25">
      <c r="A64" s="77"/>
      <c r="B64" s="113"/>
      <c r="C64" s="113"/>
      <c r="D64" s="113"/>
      <c r="E64" s="116"/>
      <c r="F64" s="117"/>
      <c r="G64" s="116"/>
      <c r="H64" s="69"/>
      <c r="I64" s="69"/>
      <c r="J64" s="69"/>
      <c r="K64" s="69"/>
      <c r="L64" s="113"/>
      <c r="M64" s="113"/>
      <c r="N64" s="113"/>
      <c r="O64" s="69">
        <f>L64+M64</f>
        <v>0</v>
      </c>
    </row>
    <row r="65" spans="1:16" x14ac:dyDescent="0.25">
      <c r="A65" s="127"/>
      <c r="B65" s="128"/>
      <c r="C65" s="128"/>
      <c r="D65" s="128"/>
      <c r="E65" s="128"/>
      <c r="F65" s="128"/>
      <c r="G65" s="128"/>
      <c r="H65" s="128"/>
      <c r="I65" s="128"/>
      <c r="J65" s="121" t="s">
        <v>57</v>
      </c>
      <c r="K65" s="121"/>
      <c r="L65" s="122">
        <f>SUM(L63:L64)</f>
        <v>0</v>
      </c>
      <c r="M65" s="122">
        <f>SUM(M63:M64)</f>
        <v>0</v>
      </c>
      <c r="N65" s="122">
        <f>SUM(N63:N64)</f>
        <v>0</v>
      </c>
      <c r="O65" s="122">
        <f>SUM(O63:O64)</f>
        <v>0</v>
      </c>
    </row>
    <row r="66" spans="1:16" x14ac:dyDescent="0.25">
      <c r="A66" s="127" t="s">
        <v>58</v>
      </c>
      <c r="B66" s="129"/>
      <c r="C66" s="129"/>
      <c r="D66" s="129"/>
      <c r="E66" s="129"/>
      <c r="F66" s="129"/>
      <c r="G66" s="129"/>
      <c r="H66" s="129"/>
      <c r="I66" s="129"/>
      <c r="J66" s="129"/>
      <c r="K66" s="129"/>
      <c r="L66" s="122">
        <f>L57+L61+L65</f>
        <v>688.51</v>
      </c>
      <c r="M66" s="122">
        <f>M57+M61+M65</f>
        <v>61.910000000000004</v>
      </c>
      <c r="N66" s="122">
        <f>N57+N61+N65</f>
        <v>0</v>
      </c>
      <c r="O66" s="122">
        <f>O57+O61+O65</f>
        <v>750.42</v>
      </c>
    </row>
    <row r="67" spans="1:16" x14ac:dyDescent="0.25">
      <c r="A67" s="127" t="s">
        <v>59</v>
      </c>
      <c r="B67" s="129"/>
      <c r="C67" s="129"/>
      <c r="D67" s="129"/>
      <c r="E67" s="129"/>
      <c r="F67" s="129"/>
      <c r="G67" s="129"/>
      <c r="H67" s="129"/>
      <c r="I67" s="129"/>
      <c r="J67" s="129"/>
      <c r="K67" s="129"/>
      <c r="L67" s="129"/>
      <c r="M67" s="129"/>
      <c r="N67" s="129"/>
      <c r="O67" s="130">
        <v>4</v>
      </c>
    </row>
    <row r="68" spans="1:16" ht="16.5" customHeight="1" x14ac:dyDescent="0.25">
      <c r="A68" s="127" t="s">
        <v>60</v>
      </c>
      <c r="B68" s="120"/>
      <c r="C68" s="120"/>
      <c r="D68" s="120"/>
      <c r="E68" s="120"/>
      <c r="F68" s="120"/>
      <c r="G68" s="120"/>
      <c r="H68" s="120"/>
      <c r="I68" s="120"/>
      <c r="J68" s="120"/>
      <c r="K68" s="120"/>
      <c r="L68" s="122">
        <f>L66/O67</f>
        <v>172.1275</v>
      </c>
      <c r="M68" s="122">
        <f>M66/O67</f>
        <v>15.477500000000001</v>
      </c>
      <c r="N68" s="122">
        <f>N66/O67</f>
        <v>0</v>
      </c>
      <c r="O68" s="122">
        <f>TRUNC(SUM(L68:N68),2)</f>
        <v>187.6</v>
      </c>
    </row>
    <row r="69" spans="1:16" ht="38.25" customHeight="1" x14ac:dyDescent="0.25">
      <c r="A69" s="137" t="s">
        <v>61</v>
      </c>
      <c r="B69" s="138" t="s">
        <v>1</v>
      </c>
      <c r="C69" s="138" t="s">
        <v>32</v>
      </c>
      <c r="D69" s="138" t="s">
        <v>2</v>
      </c>
      <c r="E69" s="138" t="s">
        <v>62</v>
      </c>
      <c r="F69" s="138" t="s">
        <v>63</v>
      </c>
      <c r="G69" s="138"/>
      <c r="H69" s="138"/>
      <c r="I69" s="138"/>
      <c r="J69" s="138" t="s">
        <v>48</v>
      </c>
      <c r="K69" s="138"/>
      <c r="L69" s="138" t="s">
        <v>13</v>
      </c>
      <c r="M69" s="138" t="s">
        <v>39</v>
      </c>
      <c r="N69" s="138" t="s">
        <v>11</v>
      </c>
      <c r="O69" s="138" t="s">
        <v>6</v>
      </c>
    </row>
    <row r="70" spans="1:16" ht="30" x14ac:dyDescent="0.25">
      <c r="A70" s="77" t="str">
        <f>IF(D70="","",VLOOKUP(D70,'CUSTOS DNIT - MATERIAIS'!A:D,2,FALSE))</f>
        <v>Tricone para tirante autoinjetável - D = 120 mm</v>
      </c>
      <c r="B70" s="113" t="s">
        <v>24</v>
      </c>
      <c r="C70" s="113" t="s">
        <v>64</v>
      </c>
      <c r="D70" s="113" t="s">
        <v>93</v>
      </c>
      <c r="E70" s="131" t="str">
        <f>IF(D70="","",VLOOKUP(D70,'CUSTOS DNIT - MATERIAIS'!A:D,3,FALSE))</f>
        <v>un</v>
      </c>
      <c r="F70" s="107">
        <f>IF(D70="","",VLOOKUP(D70,'CUSTOS DNIT - MATERIAIS'!A:D,4,FALSE))</f>
        <v>367.50490000000002</v>
      </c>
      <c r="G70" s="107"/>
      <c r="H70" s="93"/>
      <c r="I70" s="93"/>
      <c r="J70" s="116">
        <v>0.05</v>
      </c>
      <c r="K70" s="116"/>
      <c r="L70" s="69">
        <f>IF(D70="","",TRUNC(F70*J70,2))</f>
        <v>18.37</v>
      </c>
      <c r="M70" s="116"/>
      <c r="N70" s="116"/>
      <c r="O70" s="69">
        <f>IF(D70="","",TRUNC(L70+M70+N70,2))</f>
        <v>18.37</v>
      </c>
      <c r="P70" s="147"/>
    </row>
    <row r="71" spans="1:16" x14ac:dyDescent="0.25">
      <c r="A71" s="77"/>
      <c r="B71" s="113"/>
      <c r="C71" s="113"/>
      <c r="D71" s="113"/>
      <c r="E71" s="131"/>
      <c r="F71" s="107"/>
      <c r="G71" s="107"/>
      <c r="H71" s="93"/>
      <c r="I71" s="93"/>
      <c r="J71" s="116"/>
      <c r="K71" s="116"/>
      <c r="L71" s="69"/>
      <c r="M71" s="116"/>
      <c r="N71" s="116"/>
      <c r="O71" s="69"/>
    </row>
    <row r="72" spans="1:16" x14ac:dyDescent="0.25">
      <c r="A72" s="119"/>
      <c r="B72" s="120"/>
      <c r="C72" s="120"/>
      <c r="D72" s="120"/>
      <c r="E72" s="120"/>
      <c r="F72" s="120"/>
      <c r="G72" s="120"/>
      <c r="H72" s="120"/>
      <c r="I72" s="120"/>
      <c r="J72" s="121" t="s">
        <v>65</v>
      </c>
      <c r="K72" s="121"/>
      <c r="L72" s="122">
        <f>SUM(L70:L71)</f>
        <v>18.37</v>
      </c>
      <c r="M72" s="122">
        <f>SUM(M70:M71)</f>
        <v>0</v>
      </c>
      <c r="N72" s="122">
        <f>SUM(N70:N71)</f>
        <v>0</v>
      </c>
      <c r="O72" s="122">
        <f>TRUNC(SUM(L72:N72),2)</f>
        <v>18.37</v>
      </c>
    </row>
    <row r="73" spans="1:16" ht="38.25" customHeight="1" x14ac:dyDescent="0.25">
      <c r="A73" s="137" t="s">
        <v>66</v>
      </c>
      <c r="B73" s="138" t="s">
        <v>1</v>
      </c>
      <c r="C73" s="138" t="s">
        <v>32</v>
      </c>
      <c r="D73" s="138" t="s">
        <v>2</v>
      </c>
      <c r="E73" s="138" t="s">
        <v>62</v>
      </c>
      <c r="F73" s="138" t="s">
        <v>63</v>
      </c>
      <c r="G73" s="138" t="s">
        <v>67</v>
      </c>
      <c r="H73" s="138" t="s">
        <v>68</v>
      </c>
      <c r="I73" s="138"/>
      <c r="J73" s="138" t="s">
        <v>48</v>
      </c>
      <c r="K73" s="138"/>
      <c r="L73" s="138" t="s">
        <v>13</v>
      </c>
      <c r="M73" s="138" t="s">
        <v>39</v>
      </c>
      <c r="N73" s="138" t="s">
        <v>11</v>
      </c>
      <c r="O73" s="138" t="s">
        <v>6</v>
      </c>
    </row>
    <row r="74" spans="1:16" x14ac:dyDescent="0.25">
      <c r="A74" s="77" t="str">
        <f>IF($D74="","",VLOOKUP($D74,#REF!,2,FALSE))</f>
        <v/>
      </c>
      <c r="B74" s="92"/>
      <c r="C74" s="113"/>
      <c r="D74" s="92"/>
      <c r="E74" s="92" t="str">
        <f>IF($D74="","",VLOOKUP($D74,#REF!,3,FALSE))</f>
        <v/>
      </c>
      <c r="F74" s="92" t="str">
        <f>IF($D74="","",VLOOKUP($D74,#REF!,8,FALSE))</f>
        <v/>
      </c>
      <c r="G74" s="92" t="str">
        <f>IF($D74="","",VLOOKUP($D74,#REF!,9,FALSE))</f>
        <v/>
      </c>
      <c r="H74" s="92" t="str">
        <f>IF($D74="","",VLOOKUP($D74,#REF!,10,FALSE))</f>
        <v/>
      </c>
      <c r="I74" s="116"/>
      <c r="J74" s="116"/>
      <c r="K74" s="116"/>
      <c r="L74" s="69" t="str">
        <f>IF(D74="","",TRUNC(F74*J74,2))</f>
        <v/>
      </c>
      <c r="M74" s="69" t="str">
        <f>IF(D74="","",TRUNC(G74*J74,2))</f>
        <v/>
      </c>
      <c r="N74" s="69" t="str">
        <f>IF(D74="","",TRUNC(H74*J74,2))</f>
        <v/>
      </c>
      <c r="O74" s="69" t="str">
        <f>IF(D74="","",L74+M74+N74)</f>
        <v/>
      </c>
    </row>
    <row r="75" spans="1:16" x14ac:dyDescent="0.25">
      <c r="A75" s="77"/>
      <c r="B75" s="92"/>
      <c r="C75" s="92"/>
      <c r="D75" s="92"/>
      <c r="E75" s="92"/>
      <c r="F75" s="107"/>
      <c r="G75" s="107"/>
      <c r="H75" s="116"/>
      <c r="I75" s="116"/>
      <c r="J75" s="116"/>
      <c r="K75" s="116"/>
      <c r="L75" s="116"/>
      <c r="M75" s="116"/>
      <c r="N75" s="116"/>
      <c r="O75" s="69"/>
    </row>
    <row r="76" spans="1:16" x14ac:dyDescent="0.25">
      <c r="A76" s="119"/>
      <c r="B76" s="120"/>
      <c r="C76" s="120"/>
      <c r="D76" s="120"/>
      <c r="E76" s="120"/>
      <c r="F76" s="120"/>
      <c r="G76" s="120"/>
      <c r="H76" s="120"/>
      <c r="I76" s="120"/>
      <c r="J76" s="121" t="s">
        <v>70</v>
      </c>
      <c r="K76" s="121"/>
      <c r="L76" s="122">
        <f>SUM(L74:L75)</f>
        <v>0</v>
      </c>
      <c r="M76" s="122">
        <f>SUM(M74:M75)</f>
        <v>0</v>
      </c>
      <c r="N76" s="122">
        <f>SUM(N74:N75)</f>
        <v>0</v>
      </c>
      <c r="O76" s="122">
        <f>TRUNC(SUM(L76:N76),2)</f>
        <v>0</v>
      </c>
    </row>
    <row r="77" spans="1:16" ht="31.5" customHeight="1" x14ac:dyDescent="0.25">
      <c r="A77" s="137" t="s">
        <v>71</v>
      </c>
      <c r="B77" s="138" t="s">
        <v>1</v>
      </c>
      <c r="C77" s="138" t="s">
        <v>32</v>
      </c>
      <c r="D77" s="138" t="s">
        <v>2</v>
      </c>
      <c r="E77" s="138" t="s">
        <v>62</v>
      </c>
      <c r="F77" s="138" t="s">
        <v>72</v>
      </c>
      <c r="G77" s="138" t="s">
        <v>73</v>
      </c>
      <c r="H77" s="138"/>
      <c r="I77" s="138" t="s">
        <v>74</v>
      </c>
      <c r="J77" s="138"/>
      <c r="K77" s="138"/>
      <c r="L77" s="138" t="s">
        <v>75</v>
      </c>
      <c r="M77" s="138" t="s">
        <v>56</v>
      </c>
      <c r="N77" s="138" t="s">
        <v>48</v>
      </c>
      <c r="O77" s="138" t="s">
        <v>6</v>
      </c>
    </row>
    <row r="78" spans="1:16" ht="15" customHeight="1" x14ac:dyDescent="0.25">
      <c r="A78" s="137"/>
      <c r="B78" s="138"/>
      <c r="C78" s="138"/>
      <c r="D78" s="138"/>
      <c r="E78" s="138"/>
      <c r="F78" s="138"/>
      <c r="G78" s="138" t="s">
        <v>76</v>
      </c>
      <c r="H78" s="138" t="s">
        <v>77</v>
      </c>
      <c r="I78" s="138" t="s">
        <v>76</v>
      </c>
      <c r="J78" s="138" t="s">
        <v>77</v>
      </c>
      <c r="K78" s="138"/>
      <c r="L78" s="138" t="s">
        <v>76</v>
      </c>
      <c r="M78" s="138"/>
      <c r="N78" s="138"/>
      <c r="O78" s="138"/>
    </row>
    <row r="79" spans="1:16" x14ac:dyDescent="0.25">
      <c r="A79" s="77"/>
      <c r="B79" s="92"/>
      <c r="C79" s="92"/>
      <c r="D79" s="92"/>
      <c r="E79" s="92"/>
      <c r="F79" s="107"/>
      <c r="G79" s="107"/>
      <c r="H79" s="69"/>
      <c r="I79" s="116"/>
      <c r="J79" s="69"/>
      <c r="K79" s="69"/>
      <c r="L79" s="116"/>
      <c r="M79" s="116"/>
      <c r="N79" s="69"/>
      <c r="O79" s="69"/>
    </row>
    <row r="80" spans="1:16" x14ac:dyDescent="0.25">
      <c r="A80" s="119"/>
      <c r="B80" s="120"/>
      <c r="C80" s="120"/>
      <c r="D80" s="120"/>
      <c r="E80" s="120"/>
      <c r="F80" s="120"/>
      <c r="G80" s="120"/>
      <c r="H80" s="120"/>
      <c r="I80" s="120"/>
      <c r="J80" s="121" t="s">
        <v>80</v>
      </c>
      <c r="K80" s="121"/>
      <c r="L80" s="122"/>
      <c r="M80" s="122"/>
      <c r="N80" s="122">
        <f>O80</f>
        <v>0</v>
      </c>
      <c r="O80" s="122">
        <f>SUM(O79:O79)</f>
        <v>0</v>
      </c>
    </row>
    <row r="81" spans="1:16" ht="38.25" customHeight="1" x14ac:dyDescent="0.25">
      <c r="A81" s="139" t="str">
        <f>E82</f>
        <v>Protensão de tirante permanente protendido de aço D = 32 mm, tensão de escoamento = 950 MPa e tensão de ruptura = 1.050 MPa - inclusive ancoragem e grauteamento da cabeça</v>
      </c>
      <c r="B81" s="140"/>
      <c r="C81" s="140"/>
      <c r="D81" s="140"/>
      <c r="E81" s="140"/>
      <c r="F81" s="140"/>
      <c r="G81" s="140"/>
      <c r="H81" s="140"/>
      <c r="I81" s="140"/>
      <c r="J81" s="148"/>
      <c r="K81" s="153"/>
      <c r="L81" s="27" t="s">
        <v>26</v>
      </c>
      <c r="M81" s="27" t="s">
        <v>27</v>
      </c>
      <c r="N81" s="27" t="s">
        <v>28</v>
      </c>
      <c r="O81" s="142" t="s">
        <v>29</v>
      </c>
    </row>
    <row r="82" spans="1:16" x14ac:dyDescent="0.25">
      <c r="A82" s="143" t="s">
        <v>25188</v>
      </c>
      <c r="B82" s="143" t="s">
        <v>30</v>
      </c>
      <c r="C82" s="143" t="s">
        <v>1337</v>
      </c>
      <c r="D82" s="143"/>
      <c r="E82" s="146" t="s">
        <v>729</v>
      </c>
      <c r="F82" s="144"/>
      <c r="G82" s="144"/>
      <c r="H82" s="144"/>
      <c r="I82" s="144"/>
      <c r="J82" s="144"/>
      <c r="K82" s="144"/>
      <c r="L82" s="145">
        <f>TRUNC(L100+L106+L111+L121,2)</f>
        <v>707.02</v>
      </c>
      <c r="M82" s="145">
        <f>TRUNC(M100+M106+M111+M121,2)</f>
        <v>549.33000000000004</v>
      </c>
      <c r="N82" s="145">
        <f>TRUNC(N100+N106+N111+N121,2)</f>
        <v>1.21</v>
      </c>
      <c r="O82" s="145">
        <f>TRUNC(O100+O106+O111+O121,2)</f>
        <v>1257.56</v>
      </c>
      <c r="P82" s="146" t="s">
        <v>25176</v>
      </c>
    </row>
    <row r="83" spans="1:16" ht="38.25" customHeight="1" x14ac:dyDescent="0.25">
      <c r="A83" s="137" t="s">
        <v>31</v>
      </c>
      <c r="B83" s="138" t="s">
        <v>1</v>
      </c>
      <c r="C83" s="138" t="s">
        <v>32</v>
      </c>
      <c r="D83" s="138" t="s">
        <v>2</v>
      </c>
      <c r="E83" s="138" t="s">
        <v>33</v>
      </c>
      <c r="F83" s="138" t="s">
        <v>34</v>
      </c>
      <c r="G83" s="138" t="s">
        <v>35</v>
      </c>
      <c r="H83" s="138" t="s">
        <v>36</v>
      </c>
      <c r="I83" s="138" t="s">
        <v>37</v>
      </c>
      <c r="J83" s="138" t="s">
        <v>38</v>
      </c>
      <c r="K83" s="138"/>
      <c r="L83" s="138" t="s">
        <v>13</v>
      </c>
      <c r="M83" s="138" t="s">
        <v>39</v>
      </c>
      <c r="N83" s="138" t="s">
        <v>11</v>
      </c>
      <c r="O83" s="138" t="s">
        <v>40</v>
      </c>
    </row>
    <row r="84" spans="1:16" ht="25.5" customHeight="1" x14ac:dyDescent="0.25">
      <c r="A84" s="77" t="str">
        <f>IF(D84="","",VLOOKUP(D84,'CUSTOS DNIT - EQUIPAMENTOS'!A:K,2,FALSE))</f>
        <v>Conjunto bomba e macaco hidráulico para protensão com capacidade de 1.150 kN - 5 kW</v>
      </c>
      <c r="B84" s="113" t="s">
        <v>24</v>
      </c>
      <c r="C84" s="113" t="s">
        <v>42</v>
      </c>
      <c r="D84" s="113" t="s">
        <v>94</v>
      </c>
      <c r="E84" s="116">
        <v>1</v>
      </c>
      <c r="F84" s="117">
        <v>0.91</v>
      </c>
      <c r="G84" s="116">
        <f>1-F84</f>
        <v>8.9999999999999969E-2</v>
      </c>
      <c r="H84" s="69">
        <f>VLOOKUP(D84,'CUSTOS DNIT - EQUIPAMENTOS'!A:K,10,0)</f>
        <v>48.3232</v>
      </c>
      <c r="I84" s="69">
        <f>VLOOKUP(D84,'CUSTOS DNIT - EQUIPAMENTOS'!A:K,9,0)</f>
        <v>45.048099999999998</v>
      </c>
      <c r="J84" s="69">
        <f>VLOOKUP(D84,'CUSTOS DNIT - EQUIPAMENTOS'!A:K,11,0)</f>
        <v>46.904499999999999</v>
      </c>
      <c r="K84" s="69"/>
      <c r="L84" s="118">
        <f>IF(D84="","",TRUNC(E84*F84*H84,2))</f>
        <v>43.97</v>
      </c>
      <c r="M84" s="118">
        <f>IF(D84="","",TRUNC(E84*F84*I84+E84*G84*J84,2))</f>
        <v>45.21</v>
      </c>
      <c r="N84" s="118"/>
      <c r="O84" s="69">
        <f>IF(D84="","",L84+M84)</f>
        <v>89.18</v>
      </c>
    </row>
    <row r="85" spans="1:16" x14ac:dyDescent="0.25">
      <c r="A85" s="77" t="str">
        <f>IF(D85="","",VLOOKUP(D85,'CUSTOS DER - EQUIPAMENTOS'!A:P,2,FALSE))</f>
        <v>Grupo gerador  8 KVA</v>
      </c>
      <c r="B85" s="113" t="s">
        <v>41</v>
      </c>
      <c r="C85" s="113" t="s">
        <v>42</v>
      </c>
      <c r="D85" s="113">
        <v>340300</v>
      </c>
      <c r="E85" s="116">
        <v>1</v>
      </c>
      <c r="F85" s="117">
        <v>0.91</v>
      </c>
      <c r="G85" s="116">
        <f>1-F85</f>
        <v>8.9999999999999969E-2</v>
      </c>
      <c r="H85" s="69">
        <f>VLOOKUP(D85,'CUSTOS DER - EQUIPAMENTOS'!A:P,12,0)</f>
        <v>18.46</v>
      </c>
      <c r="I85" s="69">
        <f>SUM(VLOOKUP(D85,'CUSTOS DER - EQUIPAMENTOS'!A:P,10,0),VLOOKUP(D85,'CUSTOS DER - EQUIPAMENTOS'!A:P,11,0),VLOOKUP(D85,'CUSTOS DER - EQUIPAMENTOS'!A:P,13,0))</f>
        <v>0.58000000000000007</v>
      </c>
      <c r="J85" s="69">
        <f>VLOOKUP(D85,'CUSTOS DER - EQUIPAMENTOS'!A:P,16,0)</f>
        <v>0.4</v>
      </c>
      <c r="K85" s="69"/>
      <c r="L85" s="118">
        <f>IF(D85="","",TRUNC(E85*F85*H85,2))</f>
        <v>16.79</v>
      </c>
      <c r="M85" s="118">
        <f>IF(D85="","",TRUNC(E85*F85*I85+E85*G85*J85,2))</f>
        <v>0.56000000000000005</v>
      </c>
      <c r="N85" s="118"/>
      <c r="O85" s="69">
        <f>IF(D85="","",L85+M85)</f>
        <v>17.349999999999998</v>
      </c>
    </row>
    <row r="86" spans="1:16" x14ac:dyDescent="0.25">
      <c r="A86" s="77" t="str">
        <f>IF(D86="","",VLOOKUP(D86,'CUSTOS DNIT - EQUIPAMENTOS'!A:K,2,FALSE))</f>
        <v>Talha manual com capacidade de 3 t</v>
      </c>
      <c r="B86" s="113" t="s">
        <v>24</v>
      </c>
      <c r="C86" s="113" t="s">
        <v>42</v>
      </c>
      <c r="D86" s="113" t="s">
        <v>95</v>
      </c>
      <c r="E86" s="116">
        <v>1</v>
      </c>
      <c r="F86" s="117">
        <v>0.91</v>
      </c>
      <c r="G86" s="116">
        <f>1-F86</f>
        <v>8.9999999999999969E-2</v>
      </c>
      <c r="H86" s="69">
        <f>VLOOKUP(D86,'CUSTOS DNIT - EQUIPAMENTOS'!A:K,10,0)</f>
        <v>0.62619999999999998</v>
      </c>
      <c r="I86" s="69">
        <f>VLOOKUP(D86,'CUSTOS DNIT - EQUIPAMENTOS'!A:K,9,0)</f>
        <v>0</v>
      </c>
      <c r="J86" s="69">
        <f>VLOOKUP(D86,'CUSTOS DNIT - EQUIPAMENTOS'!A:K,11,0)</f>
        <v>0.43519999999999998</v>
      </c>
      <c r="K86" s="69"/>
      <c r="L86" s="118">
        <f>IF(D86="","",TRUNC(E86*F86*H86,2))</f>
        <v>0.56000000000000005</v>
      </c>
      <c r="M86" s="118">
        <f>IF(D86="","",TRUNC(E86*F86*I86+E86*G86*J86,2))</f>
        <v>0.03</v>
      </c>
      <c r="N86" s="118"/>
      <c r="O86" s="69">
        <f>IF(D86="","",L86+M86)</f>
        <v>0.59000000000000008</v>
      </c>
    </row>
    <row r="87" spans="1:16" x14ac:dyDescent="0.25">
      <c r="A87" s="77"/>
      <c r="B87" s="113"/>
      <c r="C87" s="113"/>
      <c r="D87" s="113"/>
      <c r="E87" s="116"/>
      <c r="F87" s="117"/>
      <c r="G87" s="116"/>
      <c r="H87" s="69"/>
      <c r="I87" s="69"/>
      <c r="J87" s="69"/>
      <c r="K87" s="69"/>
      <c r="L87" s="118"/>
      <c r="M87" s="118"/>
      <c r="N87" s="118"/>
      <c r="O87" s="69"/>
    </row>
    <row r="88" spans="1:16" x14ac:dyDescent="0.25">
      <c r="A88" s="119"/>
      <c r="B88" s="120"/>
      <c r="C88" s="120"/>
      <c r="D88" s="120"/>
      <c r="E88" s="120"/>
      <c r="F88" s="120"/>
      <c r="G88" s="120"/>
      <c r="H88" s="120"/>
      <c r="I88" s="120"/>
      <c r="J88" s="121" t="s">
        <v>43</v>
      </c>
      <c r="K88" s="121"/>
      <c r="L88" s="122">
        <f>SUM(L84:L87)</f>
        <v>61.32</v>
      </c>
      <c r="M88" s="122">
        <f>SUM(M84:M87)</f>
        <v>45.800000000000004</v>
      </c>
      <c r="N88" s="122">
        <f>SUM(N84:N87)</f>
        <v>0</v>
      </c>
      <c r="O88" s="122">
        <f>SUM(O84:O87)</f>
        <v>107.12</v>
      </c>
    </row>
    <row r="89" spans="1:16" ht="25.5" customHeight="1" x14ac:dyDescent="0.25">
      <c r="A89" s="137" t="s">
        <v>44</v>
      </c>
      <c r="B89" s="138" t="s">
        <v>1</v>
      </c>
      <c r="C89" s="138" t="s">
        <v>32</v>
      </c>
      <c r="D89" s="138" t="s">
        <v>2</v>
      </c>
      <c r="E89" s="138" t="s">
        <v>45</v>
      </c>
      <c r="F89" s="138" t="s">
        <v>46</v>
      </c>
      <c r="G89" s="138" t="s">
        <v>47</v>
      </c>
      <c r="H89" s="138" t="s">
        <v>48</v>
      </c>
      <c r="I89" s="138"/>
      <c r="J89" s="138"/>
      <c r="K89" s="138"/>
      <c r="L89" s="138" t="s">
        <v>13</v>
      </c>
      <c r="M89" s="138" t="s">
        <v>39</v>
      </c>
      <c r="N89" s="138" t="s">
        <v>11</v>
      </c>
      <c r="O89" s="138" t="s">
        <v>40</v>
      </c>
    </row>
    <row r="90" spans="1:16" x14ac:dyDescent="0.25">
      <c r="A90" s="77" t="str">
        <f>IF(D90="","",VLOOKUP(D90,'CUSTOS DER - MÃO DE OBRA'!A:D,2,0))</f>
        <v>Armador</v>
      </c>
      <c r="B90" s="113" t="s">
        <v>41</v>
      </c>
      <c r="C90" s="113" t="s">
        <v>49</v>
      </c>
      <c r="D90" s="113">
        <v>200230</v>
      </c>
      <c r="E90" s="69">
        <f>VLOOKUP(D90,'CUSTOS DER - MÃO DE OBRA'!A:D,3,0)</f>
        <v>2.02</v>
      </c>
      <c r="F90" s="123">
        <v>1.4166999999999998</v>
      </c>
      <c r="G90" s="124">
        <f>VLOOKUP(D90,'CUSTOS DER - MÃO DE OBRA'!A:D,4,0)</f>
        <v>35.97</v>
      </c>
      <c r="H90" s="116">
        <v>1</v>
      </c>
      <c r="I90" s="116"/>
      <c r="J90" s="113"/>
      <c r="K90" s="113"/>
      <c r="L90" s="113"/>
      <c r="M90" s="125">
        <f>IF(D90="","",TRUNC(H90*G90,2))</f>
        <v>35.97</v>
      </c>
      <c r="N90" s="113"/>
      <c r="O90" s="69">
        <f>IF(D90="","",L90+M90)</f>
        <v>35.97</v>
      </c>
    </row>
    <row r="91" spans="1:16" x14ac:dyDescent="0.25">
      <c r="A91" s="77" t="str">
        <f>IF(D91="","",VLOOKUP(D91,'CUSTOS DER - MÃO DE OBRA'!A:D,2,0))</f>
        <v>Servente</v>
      </c>
      <c r="B91" s="113" t="s">
        <v>41</v>
      </c>
      <c r="C91" s="113" t="s">
        <v>49</v>
      </c>
      <c r="D91" s="113">
        <v>200130</v>
      </c>
      <c r="E91" s="69">
        <f>VLOOKUP(D91,'CUSTOS DER - MÃO DE OBRA'!A:D,3,0)</f>
        <v>1.48</v>
      </c>
      <c r="F91" s="123">
        <v>1.4166999999999998</v>
      </c>
      <c r="G91" s="124">
        <f>VLOOKUP(D91,'CUSTOS DER - MÃO DE OBRA'!A:D,4,0)</f>
        <v>26.35</v>
      </c>
      <c r="H91" s="116">
        <v>2</v>
      </c>
      <c r="I91" s="116"/>
      <c r="J91" s="113"/>
      <c r="K91" s="113"/>
      <c r="L91" s="113"/>
      <c r="M91" s="125">
        <f>IF(D91="","",TRUNC(H91*G91,2))</f>
        <v>52.7</v>
      </c>
      <c r="N91" s="113"/>
      <c r="O91" s="69">
        <f>IF(D91="","",L91+M91)</f>
        <v>52.7</v>
      </c>
    </row>
    <row r="92" spans="1:16" x14ac:dyDescent="0.25">
      <c r="A92" s="77"/>
      <c r="B92" s="113"/>
      <c r="C92" s="113"/>
      <c r="D92" s="113"/>
      <c r="E92" s="116"/>
      <c r="F92" s="123"/>
      <c r="G92" s="124"/>
      <c r="H92" s="69"/>
      <c r="I92" s="69"/>
      <c r="J92" s="69"/>
      <c r="K92" s="69"/>
      <c r="L92" s="113"/>
      <c r="M92" s="126"/>
      <c r="N92" s="113"/>
      <c r="O92" s="69"/>
    </row>
    <row r="93" spans="1:16" x14ac:dyDescent="0.25">
      <c r="A93" s="127"/>
      <c r="B93" s="128"/>
      <c r="C93" s="128"/>
      <c r="D93" s="128"/>
      <c r="E93" s="128"/>
      <c r="F93" s="128"/>
      <c r="G93" s="128"/>
      <c r="H93" s="128"/>
      <c r="I93" s="128"/>
      <c r="J93" s="121" t="s">
        <v>50</v>
      </c>
      <c r="K93" s="121"/>
      <c r="L93" s="122">
        <f>SUM(L90:L92)</f>
        <v>0</v>
      </c>
      <c r="M93" s="122">
        <f>SUM(M90:M92)</f>
        <v>88.67</v>
      </c>
      <c r="N93" s="122">
        <f>SUM(N90:N92)</f>
        <v>0</v>
      </c>
      <c r="O93" s="122">
        <f>SUM(O90:O92)</f>
        <v>88.67</v>
      </c>
    </row>
    <row r="94" spans="1:16" x14ac:dyDescent="0.25">
      <c r="A94" s="137" t="s">
        <v>51</v>
      </c>
      <c r="B94" s="138" t="s">
        <v>1</v>
      </c>
      <c r="C94" s="138" t="s">
        <v>32</v>
      </c>
      <c r="D94" s="138" t="s">
        <v>2</v>
      </c>
      <c r="E94" s="138" t="s">
        <v>52</v>
      </c>
      <c r="F94" s="138" t="s">
        <v>53</v>
      </c>
      <c r="G94" s="138" t="s">
        <v>54</v>
      </c>
      <c r="H94" s="138" t="s">
        <v>55</v>
      </c>
      <c r="I94" s="138"/>
      <c r="J94" s="138"/>
      <c r="K94" s="138"/>
      <c r="L94" s="138"/>
      <c r="M94" s="138"/>
      <c r="N94" s="138"/>
      <c r="O94" s="138" t="s">
        <v>56</v>
      </c>
    </row>
    <row r="95" spans="1:16" x14ac:dyDescent="0.25">
      <c r="A95" s="77"/>
      <c r="B95" s="113"/>
      <c r="C95" s="113"/>
      <c r="D95" s="113"/>
      <c r="E95" s="123"/>
      <c r="F95" s="117"/>
      <c r="G95" s="116"/>
      <c r="H95" s="69"/>
      <c r="I95" s="69"/>
      <c r="J95" s="69"/>
      <c r="K95" s="69"/>
      <c r="L95" s="113"/>
      <c r="M95" s="118">
        <f>TRUNC(E95*O93,2)</f>
        <v>0</v>
      </c>
      <c r="N95" s="113"/>
      <c r="O95" s="69">
        <f>L95+M95</f>
        <v>0</v>
      </c>
    </row>
    <row r="96" spans="1:16" x14ac:dyDescent="0.25">
      <c r="A96" s="77"/>
      <c r="B96" s="113"/>
      <c r="C96" s="113"/>
      <c r="D96" s="113"/>
      <c r="E96" s="116"/>
      <c r="F96" s="117"/>
      <c r="G96" s="116"/>
      <c r="H96" s="69"/>
      <c r="I96" s="69"/>
      <c r="J96" s="69"/>
      <c r="K96" s="69"/>
      <c r="L96" s="113"/>
      <c r="M96" s="113"/>
      <c r="N96" s="113"/>
      <c r="O96" s="69">
        <f>L96+M96</f>
        <v>0</v>
      </c>
    </row>
    <row r="97" spans="1:15" x14ac:dyDescent="0.25">
      <c r="A97" s="127"/>
      <c r="B97" s="128"/>
      <c r="C97" s="128"/>
      <c r="D97" s="128"/>
      <c r="E97" s="128"/>
      <c r="F97" s="128"/>
      <c r="G97" s="128"/>
      <c r="H97" s="128"/>
      <c r="I97" s="128"/>
      <c r="J97" s="121" t="s">
        <v>57</v>
      </c>
      <c r="K97" s="121"/>
      <c r="L97" s="122">
        <f>SUM(L95:L96)</f>
        <v>0</v>
      </c>
      <c r="M97" s="122">
        <f>SUM(M95:M96)</f>
        <v>0</v>
      </c>
      <c r="N97" s="122">
        <f>SUM(N95:N96)</f>
        <v>0</v>
      </c>
      <c r="O97" s="122">
        <f>SUM(O95:O96)</f>
        <v>0</v>
      </c>
    </row>
    <row r="98" spans="1:15" x14ac:dyDescent="0.25">
      <c r="A98" s="127" t="s">
        <v>58</v>
      </c>
      <c r="B98" s="129"/>
      <c r="C98" s="129"/>
      <c r="D98" s="129"/>
      <c r="E98" s="129"/>
      <c r="F98" s="129"/>
      <c r="G98" s="129"/>
      <c r="H98" s="129"/>
      <c r="I98" s="129"/>
      <c r="J98" s="129"/>
      <c r="K98" s="129"/>
      <c r="L98" s="122">
        <f>L88+L93+L97</f>
        <v>61.32</v>
      </c>
      <c r="M98" s="122">
        <f>M88+M93+M97</f>
        <v>134.47</v>
      </c>
      <c r="N98" s="122">
        <f>N88+N93+N97</f>
        <v>0</v>
      </c>
      <c r="O98" s="122">
        <f>O88+O93+O97</f>
        <v>195.79000000000002</v>
      </c>
    </row>
    <row r="99" spans="1:15" x14ac:dyDescent="0.25">
      <c r="A99" s="127" t="s">
        <v>59</v>
      </c>
      <c r="B99" s="129"/>
      <c r="C99" s="129"/>
      <c r="D99" s="129"/>
      <c r="E99" s="129"/>
      <c r="F99" s="129"/>
      <c r="G99" s="129"/>
      <c r="H99" s="129"/>
      <c r="I99" s="129"/>
      <c r="J99" s="129"/>
      <c r="K99" s="129"/>
      <c r="L99" s="129"/>
      <c r="M99" s="129"/>
      <c r="N99" s="129"/>
      <c r="O99" s="130">
        <v>0.25</v>
      </c>
    </row>
    <row r="100" spans="1:15" ht="16.5" customHeight="1" x14ac:dyDescent="0.25">
      <c r="A100" s="127" t="s">
        <v>60</v>
      </c>
      <c r="B100" s="120"/>
      <c r="C100" s="120"/>
      <c r="D100" s="120"/>
      <c r="E100" s="120"/>
      <c r="F100" s="120"/>
      <c r="G100" s="120"/>
      <c r="H100" s="120"/>
      <c r="I100" s="120"/>
      <c r="J100" s="120"/>
      <c r="K100" s="120"/>
      <c r="L100" s="122">
        <f>L98/O99</f>
        <v>245.28</v>
      </c>
      <c r="M100" s="122">
        <f>M98/O99</f>
        <v>537.88</v>
      </c>
      <c r="N100" s="122">
        <f>N98/O99</f>
        <v>0</v>
      </c>
      <c r="O100" s="122">
        <f>TRUNC(SUM(L100:N100),2)</f>
        <v>783.16</v>
      </c>
    </row>
    <row r="101" spans="1:15" ht="38.25" customHeight="1" x14ac:dyDescent="0.25">
      <c r="A101" s="137" t="s">
        <v>61</v>
      </c>
      <c r="B101" s="138" t="s">
        <v>1</v>
      </c>
      <c r="C101" s="138" t="s">
        <v>32</v>
      </c>
      <c r="D101" s="138" t="s">
        <v>2</v>
      </c>
      <c r="E101" s="138" t="s">
        <v>62</v>
      </c>
      <c r="F101" s="138" t="s">
        <v>63</v>
      </c>
      <c r="G101" s="138"/>
      <c r="H101" s="138"/>
      <c r="I101" s="138"/>
      <c r="J101" s="138" t="s">
        <v>48</v>
      </c>
      <c r="K101" s="138"/>
      <c r="L101" s="138" t="s">
        <v>13</v>
      </c>
      <c r="M101" s="138" t="s">
        <v>39</v>
      </c>
      <c r="N101" s="138" t="s">
        <v>11</v>
      </c>
      <c r="O101" s="138" t="s">
        <v>6</v>
      </c>
    </row>
    <row r="102" spans="1:15" ht="25.5" customHeight="1" x14ac:dyDescent="0.25">
      <c r="A102" s="77" t="str">
        <f>IF(D102="","",VLOOKUP(D102,'CUSTOS DNIT - MATERIAIS'!A:D,2,FALSE))</f>
        <v>Anel de compensação angular para tirantes com diâmetro de 32 mm</v>
      </c>
      <c r="B102" s="113" t="s">
        <v>24</v>
      </c>
      <c r="C102" s="113" t="s">
        <v>64</v>
      </c>
      <c r="D102" s="113" t="s">
        <v>96</v>
      </c>
      <c r="E102" s="131" t="str">
        <f>IF(D102="","",VLOOKUP(D102,'CUSTOS DNIT - MATERIAIS'!A:D,3,FALSE))</f>
        <v>un</v>
      </c>
      <c r="F102" s="107">
        <f>IF(D102="","",VLOOKUP(D102,'CUSTOS DNIT - MATERIAIS'!A:D,4,FALSE))</f>
        <v>77.562799999999996</v>
      </c>
      <c r="G102" s="107"/>
      <c r="H102" s="93"/>
      <c r="I102" s="93"/>
      <c r="J102" s="116">
        <v>1</v>
      </c>
      <c r="K102" s="116"/>
      <c r="L102" s="69">
        <f>IF(D102="","",TRUNC(F102*J102,2))</f>
        <v>77.56</v>
      </c>
      <c r="M102" s="116"/>
      <c r="N102" s="116"/>
      <c r="O102" s="69">
        <f>IF(D102="","",TRUNC(L102+M102+N102,2))</f>
        <v>77.56</v>
      </c>
    </row>
    <row r="103" spans="1:15" ht="25.5" customHeight="1" x14ac:dyDescent="0.25">
      <c r="A103" s="77" t="str">
        <f>IF(D103="","",VLOOKUP(D103,'CUSTOS DNIT - MATERIAIS'!A:D,2,FALSE))</f>
        <v>Placa de ancoragem para tirante de barra de aço - E = 20,0 mm e seção de 200 x 200 mm</v>
      </c>
      <c r="B103" s="113" t="s">
        <v>24</v>
      </c>
      <c r="C103" s="113" t="s">
        <v>64</v>
      </c>
      <c r="D103" s="113" t="s">
        <v>97</v>
      </c>
      <c r="E103" s="131" t="str">
        <f>IF(D103="","",VLOOKUP(D103,'CUSTOS DNIT - MATERIAIS'!A:D,3,FALSE))</f>
        <v>un</v>
      </c>
      <c r="F103" s="107">
        <f>IF(D103="","",VLOOKUP(D103,'CUSTOS DNIT - MATERIAIS'!A:D,4,FALSE))</f>
        <v>191.00980000000001</v>
      </c>
      <c r="G103" s="107"/>
      <c r="H103" s="93"/>
      <c r="I103" s="93"/>
      <c r="J103" s="116">
        <v>1</v>
      </c>
      <c r="K103" s="116"/>
      <c r="L103" s="69">
        <f>IF(D103="","",TRUNC(F103*J103,2))</f>
        <v>191</v>
      </c>
      <c r="M103" s="116"/>
      <c r="N103" s="116"/>
      <c r="O103" s="69">
        <f>IF(D103="","",TRUNC(L103+M103+N103,2))</f>
        <v>191</v>
      </c>
    </row>
    <row r="104" spans="1:15" ht="25.5" customHeight="1" x14ac:dyDescent="0.25">
      <c r="A104" s="77" t="str">
        <f>IF(D104="","",VLOOKUP(D104,'CUSTOS DNIT - MATERIAIS'!A:D,2,FALSE))</f>
        <v>Porca sextavada em aço para ancoragem de tirantes - D = 50 mm e C = 85 mm</v>
      </c>
      <c r="B104" s="113" t="s">
        <v>24</v>
      </c>
      <c r="C104" s="113" t="s">
        <v>64</v>
      </c>
      <c r="D104" s="113" t="s">
        <v>98</v>
      </c>
      <c r="E104" s="131" t="str">
        <f>IF(D104="","",VLOOKUP(D104,'CUSTOS DNIT - MATERIAIS'!A:D,3,FALSE))</f>
        <v>un</v>
      </c>
      <c r="F104" s="107">
        <f>IF(D104="","",VLOOKUP(D104,'CUSTOS DNIT - MATERIAIS'!A:D,4,FALSE))</f>
        <v>98.185000000000002</v>
      </c>
      <c r="G104" s="107"/>
      <c r="H104" s="93"/>
      <c r="I104" s="93"/>
      <c r="J104" s="116">
        <v>1</v>
      </c>
      <c r="K104" s="116"/>
      <c r="L104" s="69">
        <f>IF(D104="","",TRUNC(F104*J104,2))</f>
        <v>98.18</v>
      </c>
      <c r="M104" s="116"/>
      <c r="N104" s="116"/>
      <c r="O104" s="69">
        <f>IF(D104="","",TRUNC(L104+M104+N104,2))</f>
        <v>98.18</v>
      </c>
    </row>
    <row r="105" spans="1:15" x14ac:dyDescent="0.25">
      <c r="A105" s="77"/>
      <c r="B105" s="113"/>
      <c r="C105" s="113"/>
      <c r="D105" s="113"/>
      <c r="E105" s="131"/>
      <c r="F105" s="107"/>
      <c r="G105" s="107"/>
      <c r="H105" s="93"/>
      <c r="I105" s="93"/>
      <c r="J105" s="116"/>
      <c r="K105" s="116"/>
      <c r="L105" s="69"/>
      <c r="M105" s="116"/>
      <c r="N105" s="116"/>
      <c r="O105" s="69"/>
    </row>
    <row r="106" spans="1:15" x14ac:dyDescent="0.25">
      <c r="A106" s="119"/>
      <c r="B106" s="120"/>
      <c r="C106" s="120"/>
      <c r="D106" s="120"/>
      <c r="E106" s="120"/>
      <c r="F106" s="120"/>
      <c r="G106" s="120"/>
      <c r="H106" s="120"/>
      <c r="I106" s="120"/>
      <c r="J106" s="121" t="s">
        <v>65</v>
      </c>
      <c r="K106" s="121"/>
      <c r="L106" s="122">
        <f>SUM(L102:L105)</f>
        <v>366.74</v>
      </c>
      <c r="M106" s="122">
        <f>SUM(M102:M105)</f>
        <v>0</v>
      </c>
      <c r="N106" s="122">
        <f>SUM(N102:N105)</f>
        <v>0</v>
      </c>
      <c r="O106" s="122">
        <f>TRUNC(SUM(L106:N106),2)</f>
        <v>366.74</v>
      </c>
    </row>
    <row r="107" spans="1:15" ht="38.25" customHeight="1" x14ac:dyDescent="0.25">
      <c r="A107" s="137" t="s">
        <v>66</v>
      </c>
      <c r="B107" s="138" t="s">
        <v>1</v>
      </c>
      <c r="C107" s="138" t="s">
        <v>32</v>
      </c>
      <c r="D107" s="138" t="s">
        <v>2</v>
      </c>
      <c r="E107" s="138" t="s">
        <v>62</v>
      </c>
      <c r="F107" s="138" t="s">
        <v>63</v>
      </c>
      <c r="G107" s="138" t="s">
        <v>67</v>
      </c>
      <c r="H107" s="138" t="s">
        <v>68</v>
      </c>
      <c r="I107" s="138"/>
      <c r="J107" s="138" t="s">
        <v>48</v>
      </c>
      <c r="K107" s="138"/>
      <c r="L107" s="138" t="s">
        <v>13</v>
      </c>
      <c r="M107" s="138" t="s">
        <v>39</v>
      </c>
      <c r="N107" s="138" t="s">
        <v>11</v>
      </c>
      <c r="O107" s="138" t="s">
        <v>6</v>
      </c>
    </row>
    <row r="108" spans="1:15" ht="38.25" customHeight="1" x14ac:dyDescent="0.25">
      <c r="A108" s="77" t="str">
        <f>IF($D108="","",VLOOKUP($D108,'CCU COMPLEMENTARES'!A:O,5,FALSE))</f>
        <v>Fôrma em chapa metálica 1/8” para cabeça de tirantes - utilização de 50 vezes - confecção, instalação e retirada</v>
      </c>
      <c r="B108" s="92" t="s">
        <v>6624</v>
      </c>
      <c r="C108" s="113" t="s">
        <v>69</v>
      </c>
      <c r="D108" s="92" t="s">
        <v>25184</v>
      </c>
      <c r="E108" s="92" t="str">
        <f>IF($D108="","",VLOOKUP($D108,'CCU COMPLEMENTARES'!A:O,3,FALSE))</f>
        <v>M2</v>
      </c>
      <c r="F108" s="92">
        <f>IF($D108="","",VLOOKUP($D108,'CCU COMPLEMENTARES'!A:O,12,FALSE))</f>
        <v>14.96</v>
      </c>
      <c r="G108" s="92">
        <f>IF($D108="","",VLOOKUP($D108,'CCU COMPLEMENTARES'!A:O,13,FALSE))</f>
        <v>20.99</v>
      </c>
      <c r="H108" s="92">
        <f>IF($D108="","",VLOOKUP($D108,'CCU COMPLEMENTARES'!A:O,14,FALSE))</f>
        <v>0</v>
      </c>
      <c r="I108" s="116"/>
      <c r="J108" s="116">
        <v>0.32800000000000001</v>
      </c>
      <c r="K108" s="116"/>
      <c r="L108" s="69">
        <f>IF(D108="","",TRUNC(F108*J108,2))</f>
        <v>4.9000000000000004</v>
      </c>
      <c r="M108" s="69">
        <f>IF(D108="","",TRUNC(G108*J108,2))</f>
        <v>6.88</v>
      </c>
      <c r="N108" s="69">
        <f>IF(D108="","",TRUNC(H108*J108,2))</f>
        <v>0</v>
      </c>
      <c r="O108" s="69">
        <f>IF(D108="","",L108+M108+N108)</f>
        <v>11.780000000000001</v>
      </c>
    </row>
    <row r="109" spans="1:15" ht="39.75" customHeight="1" x14ac:dyDescent="0.25">
      <c r="A109" s="77" t="str">
        <f>IF($D109="","",VLOOKUP($D109,'CCU COMPLEMENTARES'!A:O,5,FALSE))</f>
        <v>Microconcreto para reparos e grauteamento - confecção em misturador e lançamento manual</v>
      </c>
      <c r="B109" s="92" t="s">
        <v>6624</v>
      </c>
      <c r="C109" s="113" t="s">
        <v>69</v>
      </c>
      <c r="D109" s="92" t="s">
        <v>25185</v>
      </c>
      <c r="E109" s="92" t="str">
        <f>IF($D109="","",VLOOKUP($D109,'CCU COMPLEMENTARES'!A:O,3,FALSE))</f>
        <v>M3</v>
      </c>
      <c r="F109" s="92">
        <f>IF($D109="","",VLOOKUP($D109,'CCU COMPLEMENTARES'!A:O,12,FALSE))</f>
        <v>3218.07</v>
      </c>
      <c r="G109" s="92">
        <f>IF($D109="","",VLOOKUP($D109,'CCU COMPLEMENTARES'!A:O,13,FALSE))</f>
        <v>163.56</v>
      </c>
      <c r="H109" s="92">
        <f>IF($D109="","",VLOOKUP($D109,'CCU COMPLEMENTARES'!A:O,14,FALSE))</f>
        <v>39.04</v>
      </c>
      <c r="I109" s="116"/>
      <c r="J109" s="116">
        <v>2.8000000000000001E-2</v>
      </c>
      <c r="K109" s="116"/>
      <c r="L109" s="69">
        <f>IF(D109="","",TRUNC(F109*J109,2))</f>
        <v>90.1</v>
      </c>
      <c r="M109" s="69">
        <f>IF(D109="","",TRUNC(G109*J109,2))</f>
        <v>4.57</v>
      </c>
      <c r="N109" s="69">
        <f>IF(D109="","",TRUNC(H109*J109,2))</f>
        <v>1.0900000000000001</v>
      </c>
      <c r="O109" s="69">
        <f>IF(D109="","",L109+M109+N109)</f>
        <v>95.759999999999991</v>
      </c>
    </row>
    <row r="110" spans="1:15" x14ac:dyDescent="0.25">
      <c r="A110" s="77"/>
      <c r="B110" s="92"/>
      <c r="C110" s="92"/>
      <c r="D110" s="92"/>
      <c r="E110" s="92"/>
      <c r="F110" s="107"/>
      <c r="G110" s="107"/>
      <c r="H110" s="116"/>
      <c r="I110" s="116"/>
      <c r="J110" s="116"/>
      <c r="K110" s="116"/>
      <c r="L110" s="116"/>
      <c r="M110" s="116"/>
      <c r="N110" s="116"/>
      <c r="O110" s="69"/>
    </row>
    <row r="111" spans="1:15" x14ac:dyDescent="0.25">
      <c r="A111" s="119"/>
      <c r="B111" s="120"/>
      <c r="C111" s="120"/>
      <c r="D111" s="120"/>
      <c r="E111" s="120"/>
      <c r="F111" s="120"/>
      <c r="G111" s="120"/>
      <c r="H111" s="120"/>
      <c r="I111" s="120"/>
      <c r="J111" s="121" t="s">
        <v>70</v>
      </c>
      <c r="K111" s="121"/>
      <c r="L111" s="122">
        <f>SUM(L108:L110)</f>
        <v>95</v>
      </c>
      <c r="M111" s="122">
        <f>SUM(M108:M110)</f>
        <v>11.45</v>
      </c>
      <c r="N111" s="122">
        <f>SUM(N108:N110)</f>
        <v>1.0900000000000001</v>
      </c>
      <c r="O111" s="122">
        <f>TRUNC(SUM(L111:N111),2)</f>
        <v>107.54</v>
      </c>
    </row>
    <row r="112" spans="1:15" ht="31.5" customHeight="1" x14ac:dyDescent="0.25">
      <c r="A112" s="137" t="s">
        <v>71</v>
      </c>
      <c r="B112" s="138" t="s">
        <v>1</v>
      </c>
      <c r="C112" s="138" t="s">
        <v>32</v>
      </c>
      <c r="D112" s="138" t="s">
        <v>2</v>
      </c>
      <c r="E112" s="138" t="s">
        <v>62</v>
      </c>
      <c r="F112" s="138" t="s">
        <v>72</v>
      </c>
      <c r="G112" s="138" t="s">
        <v>73</v>
      </c>
      <c r="H112" s="138"/>
      <c r="I112" s="138" t="s">
        <v>74</v>
      </c>
      <c r="J112" s="138"/>
      <c r="K112" s="138"/>
      <c r="L112" s="138" t="s">
        <v>75</v>
      </c>
      <c r="M112" s="138" t="s">
        <v>56</v>
      </c>
      <c r="N112" s="138" t="s">
        <v>48</v>
      </c>
      <c r="O112" s="138" t="s">
        <v>6</v>
      </c>
    </row>
    <row r="113" spans="1:16" ht="15" customHeight="1" x14ac:dyDescent="0.25">
      <c r="A113" s="137"/>
      <c r="B113" s="138"/>
      <c r="C113" s="138"/>
      <c r="D113" s="138"/>
      <c r="E113" s="138"/>
      <c r="F113" s="138"/>
      <c r="G113" s="138" t="s">
        <v>76</v>
      </c>
      <c r="H113" s="138" t="s">
        <v>77</v>
      </c>
      <c r="I113" s="138" t="s">
        <v>76</v>
      </c>
      <c r="J113" s="138" t="s">
        <v>77</v>
      </c>
      <c r="K113" s="138"/>
      <c r="L113" s="138" t="s">
        <v>76</v>
      </c>
      <c r="M113" s="138"/>
      <c r="N113" s="138"/>
      <c r="O113" s="138"/>
    </row>
    <row r="114" spans="1:16" x14ac:dyDescent="0.25">
      <c r="A114" s="478" t="str">
        <f>IF($D114="","",VLOOKUP($D114,'TRANSPORTES MATERIAIS'!$A$17:$D$1916,2,FALSE))</f>
        <v>Anel de compensação angular para tirantes de D = 32 mm</v>
      </c>
      <c r="B114" s="476"/>
      <c r="C114" s="476" t="s">
        <v>78</v>
      </c>
      <c r="D114" s="476" t="s">
        <v>96</v>
      </c>
      <c r="E114" s="476" t="s">
        <v>79</v>
      </c>
      <c r="F114" s="92">
        <v>972200</v>
      </c>
      <c r="G114" s="107">
        <f>IF($F114="","",VLOOKUP($F114,'TRANSPORTES MATERIAIS'!$A$7:$H$15,5,FALSE))</f>
        <v>0.74</v>
      </c>
      <c r="H114" s="69">
        <f>IF($D114="","",VLOOKUP($D114,'TRANSPORTES MATERIAIS'!$A$18:$K$4919,8,FALSE))</f>
        <v>0</v>
      </c>
      <c r="I114" s="107">
        <f>IF($F114="","",VLOOKUP($F114,'TRANSPORTES MATERIAIS'!$A$7:$H$15,6,FALSE))</f>
        <v>0.89</v>
      </c>
      <c r="J114" s="69">
        <f>IF($D114="","",VLOOKUP($D114,'TRANSPORTES MATERIAIS'!$A$18:$K$4919,9,FALSE))</f>
        <v>0</v>
      </c>
      <c r="K114" s="69"/>
      <c r="L114" s="107">
        <f>IF($F114="","",VLOOKUP($F114,'TRANSPORTES MATERIAIS'!$A$7:$H$15,7,FALSE))</f>
        <v>0</v>
      </c>
      <c r="M114" s="69">
        <f>IF($D114="",0,IF(D114="",0,IF(AND(H114=0,J114=0),0,TRUNC(G114*H114+I114*J114+L114,2))))</f>
        <v>0</v>
      </c>
      <c r="N114" s="472">
        <v>3.3E-4</v>
      </c>
      <c r="O114" s="474">
        <f>TRUNC((M114+M115)*N114,2)</f>
        <v>0</v>
      </c>
    </row>
    <row r="115" spans="1:16" ht="15" customHeight="1" x14ac:dyDescent="0.25">
      <c r="A115" s="479"/>
      <c r="B115" s="477"/>
      <c r="C115" s="477"/>
      <c r="D115" s="477"/>
      <c r="E115" s="477"/>
      <c r="F115" s="92">
        <v>972300</v>
      </c>
      <c r="G115" s="107">
        <f>IF($F115="","",VLOOKUP($F115,'TRANSPORTES MATERIAIS'!$A$7:$H$15,5,FALSE))</f>
        <v>0.74</v>
      </c>
      <c r="H115" s="69">
        <f>IF($D114="","",VLOOKUP($D114,'TRANSPORTES MATERIAIS'!$A$18:$K$4919,5,FALSE))</f>
        <v>15</v>
      </c>
      <c r="I115" s="107">
        <f>IF($F115="","",VLOOKUP($F115,'TRANSPORTES MATERIAIS'!$A$7:$H$15,6,FALSE))</f>
        <v>0.89</v>
      </c>
      <c r="J115" s="69">
        <f>IF($D114="","",VLOOKUP($D114,'TRANSPORTES MATERIAIS'!$A$18:$K$4919,6,FALSE))</f>
        <v>0</v>
      </c>
      <c r="K115" s="69"/>
      <c r="L115" s="107">
        <f>IF($F115="","",VLOOKUP($F115,'TRANSPORTES MATERIAIS'!$A$7:$H$15,7,FALSE))</f>
        <v>7.49</v>
      </c>
      <c r="M115" s="69">
        <f>IF($D114="",0,IF(D114="",0,IF(AND(H115=0,J115=0),0,TRUNC(G115*H115+I115*J115+L115,2))))</f>
        <v>18.59</v>
      </c>
      <c r="N115" s="473"/>
      <c r="O115" s="475"/>
    </row>
    <row r="116" spans="1:16" x14ac:dyDescent="0.25">
      <c r="A116" s="478" t="str">
        <f>IF($D116="","",VLOOKUP($D116,'TRANSPORTES MATERIAIS'!$A$17:$D$1916,2,FALSE))</f>
        <v>Placa de ancoragem para tirante de barra de aço - E = 20,0 mm e seção de 200 x 200 mm</v>
      </c>
      <c r="B116" s="476"/>
      <c r="C116" s="476" t="s">
        <v>78</v>
      </c>
      <c r="D116" s="476" t="s">
        <v>97</v>
      </c>
      <c r="E116" s="476" t="s">
        <v>79</v>
      </c>
      <c r="F116" s="92">
        <v>972200</v>
      </c>
      <c r="G116" s="107">
        <f>IF($F116="","",VLOOKUP($F116,'TRANSPORTES MATERIAIS'!$A$7:$H$15,5,FALSE))</f>
        <v>0.74</v>
      </c>
      <c r="H116" s="69">
        <f>IF($D116="","",VLOOKUP($D116,'TRANSPORTES MATERIAIS'!$A$18:$K$4919,8,FALSE))</f>
        <v>0</v>
      </c>
      <c r="I116" s="107">
        <f>IF($F116="","",VLOOKUP($F116,'TRANSPORTES MATERIAIS'!$A$7:$H$15,6,FALSE))</f>
        <v>0.89</v>
      </c>
      <c r="J116" s="69">
        <f>IF($D116="","",VLOOKUP($D116,'TRANSPORTES MATERIAIS'!$A$18:$K$4919,9,FALSE))</f>
        <v>0</v>
      </c>
      <c r="K116" s="69"/>
      <c r="L116" s="107">
        <f>IF($F116="","",VLOOKUP($F116,'TRANSPORTES MATERIAIS'!$A$7:$H$15,7,FALSE))</f>
        <v>0</v>
      </c>
      <c r="M116" s="69">
        <f>IF($D116="",0,IF(D116="",0,IF(AND(H116=0,J116=0),0,TRUNC(G116*H116+I116*J116+L116,2))))</f>
        <v>0</v>
      </c>
      <c r="N116" s="472">
        <v>6.0499999999999998E-3</v>
      </c>
      <c r="O116" s="474">
        <f>TRUNC((M116+M117)*N116,2)</f>
        <v>0.11</v>
      </c>
    </row>
    <row r="117" spans="1:16" ht="15" customHeight="1" x14ac:dyDescent="0.25">
      <c r="A117" s="479"/>
      <c r="B117" s="477"/>
      <c r="C117" s="477"/>
      <c r="D117" s="477"/>
      <c r="E117" s="477"/>
      <c r="F117" s="92">
        <v>972300</v>
      </c>
      <c r="G117" s="107">
        <f>IF($F117="","",VLOOKUP($F117,'TRANSPORTES MATERIAIS'!$A$7:$H$15,5,FALSE))</f>
        <v>0.74</v>
      </c>
      <c r="H117" s="69">
        <f>IF($D116="","",VLOOKUP($D116,'TRANSPORTES MATERIAIS'!$A$18:$K$4919,5,FALSE))</f>
        <v>15</v>
      </c>
      <c r="I117" s="107">
        <f>IF($F117="","",VLOOKUP($F117,'TRANSPORTES MATERIAIS'!$A$7:$H$15,6,FALSE))</f>
        <v>0.89</v>
      </c>
      <c r="J117" s="69">
        <f>IF($D116="","",VLOOKUP($D116,'TRANSPORTES MATERIAIS'!$A$18:$K$4919,6,FALSE))</f>
        <v>0</v>
      </c>
      <c r="K117" s="69"/>
      <c r="L117" s="107">
        <f>IF($F117="","",VLOOKUP($F117,'TRANSPORTES MATERIAIS'!$A$7:$H$15,7,FALSE))</f>
        <v>7.49</v>
      </c>
      <c r="M117" s="69">
        <f>IF($D116="",0,IF(D116="",0,IF(AND(H117=0,J117=0),0,TRUNC(G117*H117+I117*J117+L117,2))))</f>
        <v>18.59</v>
      </c>
      <c r="N117" s="473"/>
      <c r="O117" s="475"/>
    </row>
    <row r="118" spans="1:16" x14ac:dyDescent="0.25">
      <c r="A118" s="478" t="str">
        <f>IF($D118="","",VLOOKUP($D118,'TRANSPORTES MATERIAIS'!$A$17:$D$1916,2,FALSE))</f>
        <v>Porca sextavada em aço para ancoragem de tirantes - D = 50 mm e E = 85 mm</v>
      </c>
      <c r="B118" s="476"/>
      <c r="C118" s="476" t="s">
        <v>78</v>
      </c>
      <c r="D118" s="476" t="s">
        <v>98</v>
      </c>
      <c r="E118" s="476" t="s">
        <v>79</v>
      </c>
      <c r="F118" s="92">
        <v>972200</v>
      </c>
      <c r="G118" s="107">
        <f>IF($F118="","",VLOOKUP($F118,'TRANSPORTES MATERIAIS'!$A$7:$H$15,5,FALSE))</f>
        <v>0.74</v>
      </c>
      <c r="H118" s="69">
        <f>IF($D118="","",VLOOKUP($D118,'TRANSPORTES MATERIAIS'!$A$18:$K$4919,8,FALSE))</f>
        <v>0</v>
      </c>
      <c r="I118" s="107">
        <f>IF($F118="","",VLOOKUP($F118,'TRANSPORTES MATERIAIS'!$A$7:$H$15,6,FALSE))</f>
        <v>0.89</v>
      </c>
      <c r="J118" s="69">
        <f>IF($D118="","",VLOOKUP($D118,'TRANSPORTES MATERIAIS'!$A$18:$K$4919,9,FALSE))</f>
        <v>0</v>
      </c>
      <c r="K118" s="69"/>
      <c r="L118" s="107">
        <f>IF($F118="","",VLOOKUP($F118,'TRANSPORTES MATERIAIS'!$A$7:$H$15,7,FALSE))</f>
        <v>0</v>
      </c>
      <c r="M118" s="69">
        <f>IF($D118="",0,IF(D118="",0,IF(AND(H118=0,J118=0),0,TRUNC(G118*H118+I118*J118+L118,2))))</f>
        <v>0</v>
      </c>
      <c r="N118" s="472">
        <v>9.1E-4</v>
      </c>
      <c r="O118" s="474">
        <f>TRUNC((M118+M119)*N118,2)</f>
        <v>0.01</v>
      </c>
    </row>
    <row r="119" spans="1:16" ht="15" customHeight="1" x14ac:dyDescent="0.25">
      <c r="A119" s="479"/>
      <c r="B119" s="477"/>
      <c r="C119" s="477"/>
      <c r="D119" s="477"/>
      <c r="E119" s="477"/>
      <c r="F119" s="92">
        <v>972300</v>
      </c>
      <c r="G119" s="107">
        <f>IF($F119="","",VLOOKUP($F119,'TRANSPORTES MATERIAIS'!$A$7:$H$15,5,FALSE))</f>
        <v>0.74</v>
      </c>
      <c r="H119" s="69">
        <f>IF($D118="","",VLOOKUP($D118,'TRANSPORTES MATERIAIS'!$A$18:$K$4919,5,FALSE))</f>
        <v>15</v>
      </c>
      <c r="I119" s="107">
        <f>IF($F119="","",VLOOKUP($F119,'TRANSPORTES MATERIAIS'!$A$7:$H$15,6,FALSE))</f>
        <v>0.89</v>
      </c>
      <c r="J119" s="69">
        <f>IF($D118="","",VLOOKUP($D118,'TRANSPORTES MATERIAIS'!$A$18:$K$4919,6,FALSE))</f>
        <v>0</v>
      </c>
      <c r="K119" s="69"/>
      <c r="L119" s="107">
        <f>IF($F119="","",VLOOKUP($F119,'TRANSPORTES MATERIAIS'!$A$7:$H$15,7,FALSE))</f>
        <v>7.49</v>
      </c>
      <c r="M119" s="69">
        <f>IF($D118="",0,IF(D118="",0,IF(AND(H119=0,J119=0),0,TRUNC(G119*H119+I119*J119+L119,2))))</f>
        <v>18.59</v>
      </c>
      <c r="N119" s="473"/>
      <c r="O119" s="475"/>
    </row>
    <row r="120" spans="1:16" x14ac:dyDescent="0.25">
      <c r="A120" s="77"/>
      <c r="B120" s="92"/>
      <c r="C120" s="92"/>
      <c r="D120" s="92"/>
      <c r="E120" s="92"/>
      <c r="F120" s="107"/>
      <c r="G120" s="107"/>
      <c r="H120" s="69"/>
      <c r="I120" s="116"/>
      <c r="J120" s="69"/>
      <c r="K120" s="69"/>
      <c r="L120" s="116"/>
      <c r="M120" s="116"/>
      <c r="N120" s="69"/>
      <c r="O120" s="69"/>
    </row>
    <row r="121" spans="1:16" x14ac:dyDescent="0.25">
      <c r="A121" s="119"/>
      <c r="B121" s="120"/>
      <c r="C121" s="120"/>
      <c r="D121" s="120"/>
      <c r="E121" s="120"/>
      <c r="F121" s="120"/>
      <c r="G121" s="120"/>
      <c r="H121" s="120"/>
      <c r="I121" s="120"/>
      <c r="J121" s="121" t="s">
        <v>80</v>
      </c>
      <c r="K121" s="121"/>
      <c r="L121" s="122"/>
      <c r="M121" s="122"/>
      <c r="N121" s="122">
        <f>O121</f>
        <v>0.12</v>
      </c>
      <c r="O121" s="122">
        <f>SUM(O114:O120)</f>
        <v>0.12</v>
      </c>
    </row>
    <row r="122" spans="1:16" ht="38.25" customHeight="1" x14ac:dyDescent="0.25">
      <c r="A122" s="139" t="str">
        <f>E123</f>
        <v>Plataforma de trabalho em aço tubular apoiada no solo - altura de 4 a 6 m - utilização de 100 vezes - fornecimento, instalação e retirada</v>
      </c>
      <c r="B122" s="140"/>
      <c r="C122" s="140"/>
      <c r="D122" s="140"/>
      <c r="E122" s="140"/>
      <c r="F122" s="140"/>
      <c r="G122" s="140"/>
      <c r="H122" s="140"/>
      <c r="I122" s="140"/>
      <c r="J122" s="148"/>
      <c r="K122" s="153"/>
      <c r="L122" s="27" t="s">
        <v>26</v>
      </c>
      <c r="M122" s="27" t="s">
        <v>27</v>
      </c>
      <c r="N122" s="27" t="s">
        <v>28</v>
      </c>
      <c r="O122" s="142" t="s">
        <v>29</v>
      </c>
    </row>
    <row r="123" spans="1:16" x14ac:dyDescent="0.25">
      <c r="A123" s="143" t="s">
        <v>25193</v>
      </c>
      <c r="B123" s="143" t="s">
        <v>30</v>
      </c>
      <c r="C123" s="143" t="s">
        <v>6682</v>
      </c>
      <c r="D123" s="143" t="s">
        <v>24</v>
      </c>
      <c r="E123" s="146" t="s">
        <v>735</v>
      </c>
      <c r="F123" s="144"/>
      <c r="G123" s="144"/>
      <c r="H123" s="144"/>
      <c r="I123" s="144"/>
      <c r="J123" s="144"/>
      <c r="K123" s="144"/>
      <c r="L123" s="145">
        <f>TRUNC(L139+L148+L152+L167,2)</f>
        <v>4.4400000000000004</v>
      </c>
      <c r="M123" s="145">
        <f>TRUNC(M139+M148+M152+M167,2)</f>
        <v>13.08</v>
      </c>
      <c r="N123" s="145">
        <f>TRUNC(N139+N148+N152+N167,2)</f>
        <v>0.05</v>
      </c>
      <c r="O123" s="145">
        <f>TRUNC(O139+O148+O152+O167,2)</f>
        <v>17.57</v>
      </c>
      <c r="P123" s="146" t="s">
        <v>25180</v>
      </c>
    </row>
    <row r="124" spans="1:16" ht="38.25" customHeight="1" x14ac:dyDescent="0.25">
      <c r="A124" s="137" t="s">
        <v>31</v>
      </c>
      <c r="B124" s="138" t="s">
        <v>1</v>
      </c>
      <c r="C124" s="138" t="s">
        <v>32</v>
      </c>
      <c r="D124" s="138" t="s">
        <v>2</v>
      </c>
      <c r="E124" s="138" t="s">
        <v>33</v>
      </c>
      <c r="F124" s="138" t="s">
        <v>34</v>
      </c>
      <c r="G124" s="138" t="s">
        <v>35</v>
      </c>
      <c r="H124" s="138" t="s">
        <v>36</v>
      </c>
      <c r="I124" s="138" t="s">
        <v>37</v>
      </c>
      <c r="J124" s="138" t="s">
        <v>38</v>
      </c>
      <c r="K124" s="138"/>
      <c r="L124" s="138" t="s">
        <v>13</v>
      </c>
      <c r="M124" s="138" t="s">
        <v>39</v>
      </c>
      <c r="N124" s="138" t="s">
        <v>11</v>
      </c>
      <c r="O124" s="138" t="s">
        <v>40</v>
      </c>
    </row>
    <row r="125" spans="1:16" x14ac:dyDescent="0.25">
      <c r="A125" s="77" t="str">
        <f>IF(D125="","",VLOOKUP(D125,#REF!,2,FALSE))</f>
        <v/>
      </c>
      <c r="B125" s="113"/>
      <c r="C125" s="113"/>
      <c r="D125" s="113"/>
      <c r="E125" s="116"/>
      <c r="F125" s="117"/>
      <c r="G125" s="116"/>
      <c r="H125" s="69" t="str">
        <f>IF(D125="","",VLOOKUP(D125,#REF!,14,FALSE))</f>
        <v/>
      </c>
      <c r="I125" s="69" t="str">
        <f>IF(D125="","",VLOOKUP(D125,#REF!,17,FALSE)-H125)</f>
        <v/>
      </c>
      <c r="J125" s="69" t="str">
        <f>IF(D125="","",VLOOKUP(D125,#REF!,18,FALSE))</f>
        <v/>
      </c>
      <c r="K125" s="69"/>
      <c r="L125" s="118" t="str">
        <f>IF(D125="","",TRUNC(E125*F125*H125,2))</f>
        <v/>
      </c>
      <c r="M125" s="118" t="str">
        <f>IF(D125="","",TRUNC(E125*F125*I125+E125*G125*J125,2))</f>
        <v/>
      </c>
      <c r="N125" s="118"/>
      <c r="O125" s="69" t="str">
        <f>IF(D125="","",L125+M125)</f>
        <v/>
      </c>
    </row>
    <row r="126" spans="1:16" x14ac:dyDescent="0.25">
      <c r="A126" s="77"/>
      <c r="B126" s="113"/>
      <c r="C126" s="113"/>
      <c r="D126" s="113"/>
      <c r="E126" s="116"/>
      <c r="F126" s="117"/>
      <c r="G126" s="116"/>
      <c r="H126" s="69"/>
      <c r="I126" s="69"/>
      <c r="J126" s="69"/>
      <c r="K126" s="69"/>
      <c r="L126" s="118"/>
      <c r="M126" s="118"/>
      <c r="N126" s="118"/>
      <c r="O126" s="69"/>
    </row>
    <row r="127" spans="1:16" x14ac:dyDescent="0.25">
      <c r="A127" s="119"/>
      <c r="B127" s="120"/>
      <c r="C127" s="120"/>
      <c r="D127" s="120"/>
      <c r="E127" s="120"/>
      <c r="F127" s="120"/>
      <c r="G127" s="120"/>
      <c r="H127" s="120"/>
      <c r="I127" s="120"/>
      <c r="J127" s="121" t="s">
        <v>43</v>
      </c>
      <c r="K127" s="121"/>
      <c r="L127" s="122">
        <f>SUM(L125:L126)</f>
        <v>0</v>
      </c>
      <c r="M127" s="122">
        <f>SUM(M125:M126)</f>
        <v>0</v>
      </c>
      <c r="N127" s="122">
        <f>SUM(N125:N126)</f>
        <v>0</v>
      </c>
      <c r="O127" s="122">
        <f>SUM(O125:O126)</f>
        <v>0</v>
      </c>
    </row>
    <row r="128" spans="1:16" ht="25.5" customHeight="1" x14ac:dyDescent="0.25">
      <c r="A128" s="137" t="s">
        <v>44</v>
      </c>
      <c r="B128" s="138" t="s">
        <v>1</v>
      </c>
      <c r="C128" s="138" t="s">
        <v>32</v>
      </c>
      <c r="D128" s="138" t="s">
        <v>2</v>
      </c>
      <c r="E128" s="138" t="s">
        <v>45</v>
      </c>
      <c r="F128" s="138" t="s">
        <v>46</v>
      </c>
      <c r="G128" s="138" t="s">
        <v>47</v>
      </c>
      <c r="H128" s="138" t="s">
        <v>48</v>
      </c>
      <c r="I128" s="138"/>
      <c r="J128" s="138"/>
      <c r="K128" s="138"/>
      <c r="L128" s="138" t="s">
        <v>13</v>
      </c>
      <c r="M128" s="138" t="s">
        <v>39</v>
      </c>
      <c r="N128" s="138" t="s">
        <v>11</v>
      </c>
      <c r="O128" s="138" t="s">
        <v>40</v>
      </c>
    </row>
    <row r="129" spans="1:15" x14ac:dyDescent="0.25">
      <c r="A129" s="77" t="str">
        <f>IF(D129="","",VLOOKUP(D129,'CUSTOS DER - MÃO DE OBRA'!A:D,2,0))</f>
        <v>Servente</v>
      </c>
      <c r="B129" s="113" t="s">
        <v>41</v>
      </c>
      <c r="C129" s="113" t="s">
        <v>49</v>
      </c>
      <c r="D129" s="113">
        <v>200130</v>
      </c>
      <c r="E129" s="69">
        <f>VLOOKUP(D129,'CUSTOS DER - MÃO DE OBRA'!A:D,3,0)</f>
        <v>1.48</v>
      </c>
      <c r="F129" s="123">
        <v>1.4166999999999998</v>
      </c>
      <c r="G129" s="124">
        <f>VLOOKUP(D129,'CUSTOS DER - MÃO DE OBRA'!A:D,4,0)</f>
        <v>26.35</v>
      </c>
      <c r="H129" s="116">
        <v>1</v>
      </c>
      <c r="I129" s="116"/>
      <c r="J129" s="113"/>
      <c r="K129" s="113"/>
      <c r="L129" s="113"/>
      <c r="M129" s="125">
        <f>IF(D129="","",TRUNC(H129*G129,2))</f>
        <v>26.35</v>
      </c>
      <c r="N129" s="113"/>
      <c r="O129" s="69">
        <f>IF(D129="","",L129+M129)</f>
        <v>26.35</v>
      </c>
    </row>
    <row r="130" spans="1:15" x14ac:dyDescent="0.25">
      <c r="A130" s="77" t="str">
        <f>IF(D130="","",VLOOKUP(D130,'CUSTOS DER - MÃO DE OBRA'!A:D,2,0))</f>
        <v>Montador</v>
      </c>
      <c r="B130" s="113" t="s">
        <v>41</v>
      </c>
      <c r="C130" s="113" t="s">
        <v>49</v>
      </c>
      <c r="D130" s="113">
        <v>200290</v>
      </c>
      <c r="E130" s="69">
        <f>VLOOKUP(D130,'CUSTOS DER - MÃO DE OBRA'!A:D,3,0)</f>
        <v>1.67</v>
      </c>
      <c r="F130" s="123">
        <v>1.4166999999999998</v>
      </c>
      <c r="G130" s="124">
        <f>VLOOKUP(D130,'CUSTOS DER - MÃO DE OBRA'!A:D,4,0)</f>
        <v>29.74</v>
      </c>
      <c r="H130" s="116">
        <v>1</v>
      </c>
      <c r="I130" s="116"/>
      <c r="J130" s="113"/>
      <c r="K130" s="113"/>
      <c r="L130" s="113"/>
      <c r="M130" s="125">
        <f>IF(D130="","",TRUNC(H130*G130,2))</f>
        <v>29.74</v>
      </c>
      <c r="N130" s="113"/>
      <c r="O130" s="69">
        <f>IF(D130="","",L130+M130)</f>
        <v>29.74</v>
      </c>
    </row>
    <row r="131" spans="1:15" x14ac:dyDescent="0.25">
      <c r="A131" s="77"/>
      <c r="B131" s="113"/>
      <c r="C131" s="113"/>
      <c r="D131" s="113"/>
      <c r="E131" s="116"/>
      <c r="F131" s="123"/>
      <c r="G131" s="124"/>
      <c r="H131" s="69"/>
      <c r="I131" s="69"/>
      <c r="J131" s="69"/>
      <c r="K131" s="69"/>
      <c r="L131" s="113"/>
      <c r="M131" s="126"/>
      <c r="N131" s="113"/>
      <c r="O131" s="69"/>
    </row>
    <row r="132" spans="1:15" x14ac:dyDescent="0.25">
      <c r="A132" s="127"/>
      <c r="B132" s="128"/>
      <c r="C132" s="128"/>
      <c r="D132" s="128"/>
      <c r="E132" s="128"/>
      <c r="F132" s="128"/>
      <c r="G132" s="128"/>
      <c r="H132" s="128"/>
      <c r="I132" s="128"/>
      <c r="J132" s="121" t="s">
        <v>50</v>
      </c>
      <c r="K132" s="121"/>
      <c r="L132" s="122">
        <f>SUM(L129:L131)</f>
        <v>0</v>
      </c>
      <c r="M132" s="122">
        <f>SUM(M129:M131)</f>
        <v>56.09</v>
      </c>
      <c r="N132" s="122">
        <f>SUM(N129:N131)</f>
        <v>0</v>
      </c>
      <c r="O132" s="122">
        <f>SUM(O129:O131)</f>
        <v>56.09</v>
      </c>
    </row>
    <row r="133" spans="1:15" x14ac:dyDescent="0.25">
      <c r="A133" s="137" t="s">
        <v>51</v>
      </c>
      <c r="B133" s="138" t="s">
        <v>1</v>
      </c>
      <c r="C133" s="138" t="s">
        <v>32</v>
      </c>
      <c r="D133" s="138" t="s">
        <v>2</v>
      </c>
      <c r="E133" s="138" t="s">
        <v>52</v>
      </c>
      <c r="F133" s="138" t="s">
        <v>53</v>
      </c>
      <c r="G133" s="138" t="s">
        <v>54</v>
      </c>
      <c r="H133" s="138" t="s">
        <v>55</v>
      </c>
      <c r="I133" s="138"/>
      <c r="J133" s="138"/>
      <c r="K133" s="138"/>
      <c r="L133" s="138"/>
      <c r="M133" s="138"/>
      <c r="N133" s="138"/>
      <c r="O133" s="138" t="s">
        <v>56</v>
      </c>
    </row>
    <row r="134" spans="1:15" x14ac:dyDescent="0.25">
      <c r="A134" s="77"/>
      <c r="B134" s="113"/>
      <c r="C134" s="113"/>
      <c r="D134" s="113"/>
      <c r="E134" s="123"/>
      <c r="F134" s="117"/>
      <c r="G134" s="116"/>
      <c r="H134" s="69"/>
      <c r="I134" s="69"/>
      <c r="J134" s="69"/>
      <c r="K134" s="69"/>
      <c r="L134" s="113"/>
      <c r="M134" s="118">
        <f>TRUNC(E134*O132,2)</f>
        <v>0</v>
      </c>
      <c r="N134" s="113"/>
      <c r="O134" s="69">
        <f>L134+M134</f>
        <v>0</v>
      </c>
    </row>
    <row r="135" spans="1:15" x14ac:dyDescent="0.25">
      <c r="A135" s="77"/>
      <c r="B135" s="113"/>
      <c r="C135" s="113"/>
      <c r="D135" s="113"/>
      <c r="E135" s="116"/>
      <c r="F135" s="117"/>
      <c r="G135" s="116"/>
      <c r="H135" s="69"/>
      <c r="I135" s="69"/>
      <c r="J135" s="69"/>
      <c r="K135" s="69"/>
      <c r="L135" s="113"/>
      <c r="M135" s="113"/>
      <c r="N135" s="113"/>
      <c r="O135" s="69">
        <f>L135+M135</f>
        <v>0</v>
      </c>
    </row>
    <row r="136" spans="1:15" x14ac:dyDescent="0.25">
      <c r="A136" s="127"/>
      <c r="B136" s="128"/>
      <c r="C136" s="128"/>
      <c r="D136" s="128"/>
      <c r="E136" s="128"/>
      <c r="F136" s="128"/>
      <c r="G136" s="128"/>
      <c r="H136" s="128"/>
      <c r="I136" s="128"/>
      <c r="J136" s="121" t="s">
        <v>57</v>
      </c>
      <c r="K136" s="121"/>
      <c r="L136" s="122">
        <f>SUM(L134:L135)</f>
        <v>0</v>
      </c>
      <c r="M136" s="122">
        <f>SUM(M134:M135)</f>
        <v>0</v>
      </c>
      <c r="N136" s="122">
        <f>SUM(N134:N135)</f>
        <v>0</v>
      </c>
      <c r="O136" s="122">
        <f>SUM(O134:O135)</f>
        <v>0</v>
      </c>
    </row>
    <row r="137" spans="1:15" x14ac:dyDescent="0.25">
      <c r="A137" s="127" t="s">
        <v>58</v>
      </c>
      <c r="B137" s="129"/>
      <c r="C137" s="129"/>
      <c r="D137" s="129"/>
      <c r="E137" s="129"/>
      <c r="F137" s="129"/>
      <c r="G137" s="129"/>
      <c r="H137" s="129"/>
      <c r="I137" s="129"/>
      <c r="J137" s="129"/>
      <c r="K137" s="129"/>
      <c r="L137" s="122">
        <f>L127+L132+L136</f>
        <v>0</v>
      </c>
      <c r="M137" s="122">
        <f>M127+M132+M136</f>
        <v>56.09</v>
      </c>
      <c r="N137" s="122">
        <f>N127+N132+N136</f>
        <v>0</v>
      </c>
      <c r="O137" s="122">
        <f>O127+O132+O136</f>
        <v>56.09</v>
      </c>
    </row>
    <row r="138" spans="1:15" x14ac:dyDescent="0.25">
      <c r="A138" s="127" t="s">
        <v>59</v>
      </c>
      <c r="B138" s="129"/>
      <c r="C138" s="129"/>
      <c r="D138" s="129"/>
      <c r="E138" s="129"/>
      <c r="F138" s="129"/>
      <c r="G138" s="129"/>
      <c r="H138" s="129"/>
      <c r="I138" s="129"/>
      <c r="J138" s="129"/>
      <c r="K138" s="129"/>
      <c r="L138" s="129"/>
      <c r="M138" s="129"/>
      <c r="N138" s="129"/>
      <c r="O138" s="130">
        <v>4.2857099999999999</v>
      </c>
    </row>
    <row r="139" spans="1:15" ht="16.5" customHeight="1" x14ac:dyDescent="0.25">
      <c r="A139" s="127" t="s">
        <v>60</v>
      </c>
      <c r="B139" s="120"/>
      <c r="C139" s="120"/>
      <c r="D139" s="120"/>
      <c r="E139" s="120"/>
      <c r="F139" s="120"/>
      <c r="G139" s="120"/>
      <c r="H139" s="120"/>
      <c r="I139" s="120"/>
      <c r="J139" s="120"/>
      <c r="K139" s="120"/>
      <c r="L139" s="122">
        <f>L137/O138</f>
        <v>0</v>
      </c>
      <c r="M139" s="122">
        <f>M137/O138</f>
        <v>13.087679754346421</v>
      </c>
      <c r="N139" s="122">
        <f>N137/O138</f>
        <v>0</v>
      </c>
      <c r="O139" s="122">
        <f>TRUNC(SUM(L139:N139),2)</f>
        <v>13.08</v>
      </c>
    </row>
    <row r="140" spans="1:15" ht="38.25" customHeight="1" x14ac:dyDescent="0.25">
      <c r="A140" s="137" t="s">
        <v>61</v>
      </c>
      <c r="B140" s="138" t="s">
        <v>1</v>
      </c>
      <c r="C140" s="138" t="s">
        <v>32</v>
      </c>
      <c r="D140" s="138" t="s">
        <v>2</v>
      </c>
      <c r="E140" s="138" t="s">
        <v>62</v>
      </c>
      <c r="F140" s="138" t="s">
        <v>63</v>
      </c>
      <c r="G140" s="138"/>
      <c r="H140" s="138"/>
      <c r="I140" s="138"/>
      <c r="J140" s="138" t="s">
        <v>48</v>
      </c>
      <c r="K140" s="138"/>
      <c r="L140" s="138" t="s">
        <v>13</v>
      </c>
      <c r="M140" s="138" t="s">
        <v>39</v>
      </c>
      <c r="N140" s="138" t="s">
        <v>11</v>
      </c>
      <c r="O140" s="138" t="s">
        <v>6</v>
      </c>
    </row>
    <row r="141" spans="1:15" x14ac:dyDescent="0.25">
      <c r="A141" s="77" t="str">
        <f>IF(D141="","",VLOOKUP(D141,'CUSTOS DNIT - MATERIAIS'!A:D,2,FALSE))</f>
        <v>Diagonal tubular para andaime - C = 212 cm</v>
      </c>
      <c r="B141" s="113" t="s">
        <v>24</v>
      </c>
      <c r="C141" s="113" t="s">
        <v>64</v>
      </c>
      <c r="D141" s="113" t="s">
        <v>116</v>
      </c>
      <c r="E141" s="131" t="str">
        <f>IF(D141="","",VLOOKUP(D141,'CUSTOS DNIT - MATERIAIS'!A:D,3,FALSE))</f>
        <v>un</v>
      </c>
      <c r="F141" s="107">
        <f>IF(D141="","",VLOOKUP(D141,'CUSTOS DNIT - MATERIAIS'!A:D,4,FALSE))</f>
        <v>67.924999999999997</v>
      </c>
      <c r="G141" s="107"/>
      <c r="H141" s="93"/>
      <c r="I141" s="93"/>
      <c r="J141" s="116">
        <v>8.8999999999999995E-4</v>
      </c>
      <c r="K141" s="116"/>
      <c r="L141" s="69">
        <f t="shared" ref="L141:L146" si="2">IF(D141="","",TRUNC(F141*J141,2))</f>
        <v>0.06</v>
      </c>
      <c r="M141" s="116"/>
      <c r="N141" s="116"/>
      <c r="O141" s="69">
        <f t="shared" ref="O141:O146" si="3">IF(D141="","",TRUNC(L141+M141+N141,2))</f>
        <v>0.06</v>
      </c>
    </row>
    <row r="142" spans="1:15" x14ac:dyDescent="0.25">
      <c r="A142" s="77" t="str">
        <f>IF(D142="","",VLOOKUP(D142,'CUSTOS DNIT - MATERIAIS'!A:D,2,FALSE))</f>
        <v>Escada metálica tipo marinheiro para andaime</v>
      </c>
      <c r="B142" s="113" t="s">
        <v>24</v>
      </c>
      <c r="C142" s="113" t="s">
        <v>64</v>
      </c>
      <c r="D142" s="113" t="s">
        <v>117</v>
      </c>
      <c r="E142" s="131" t="str">
        <f>IF(D142="","",VLOOKUP(D142,'CUSTOS DNIT - MATERIAIS'!A:D,3,FALSE))</f>
        <v>m</v>
      </c>
      <c r="F142" s="107">
        <f>IF(D142="","",VLOOKUP(D142,'CUSTOS DNIT - MATERIAIS'!A:D,4,FALSE))</f>
        <v>141.05850000000001</v>
      </c>
      <c r="G142" s="107"/>
      <c r="H142" s="93"/>
      <c r="I142" s="93"/>
      <c r="J142" s="116">
        <v>4.4400000000000004E-3</v>
      </c>
      <c r="K142" s="116"/>
      <c r="L142" s="69">
        <f t="shared" si="2"/>
        <v>0.62</v>
      </c>
      <c r="M142" s="116"/>
      <c r="N142" s="116"/>
      <c r="O142" s="69">
        <f t="shared" si="3"/>
        <v>0.62</v>
      </c>
    </row>
    <row r="143" spans="1:15" ht="25.5" customHeight="1" x14ac:dyDescent="0.25">
      <c r="A143" s="77" t="str">
        <f>IF(D143="","",VLOOKUP(D143,'CUSTOS DNIT - MATERIAIS'!A:D,2,FALSE))</f>
        <v>Plataforma metálica de piso para andaime - C = 150 e L = 37 cm</v>
      </c>
      <c r="B143" s="113" t="s">
        <v>24</v>
      </c>
      <c r="C143" s="113" t="s">
        <v>64</v>
      </c>
      <c r="D143" s="113" t="s">
        <v>118</v>
      </c>
      <c r="E143" s="131" t="str">
        <f>IF(D143="","",VLOOKUP(D143,'CUSTOS DNIT - MATERIAIS'!A:D,3,FALSE))</f>
        <v>un</v>
      </c>
      <c r="F143" s="107">
        <f>IF(D143="","",VLOOKUP(D143,'CUSTOS DNIT - MATERIAIS'!A:D,4,FALSE))</f>
        <v>219.49</v>
      </c>
      <c r="G143" s="107"/>
      <c r="H143" s="93"/>
      <c r="I143" s="93"/>
      <c r="J143" s="116">
        <v>3.5599999999999998E-3</v>
      </c>
      <c r="K143" s="116"/>
      <c r="L143" s="69">
        <f t="shared" si="2"/>
        <v>0.78</v>
      </c>
      <c r="M143" s="116"/>
      <c r="N143" s="116"/>
      <c r="O143" s="69">
        <f t="shared" si="3"/>
        <v>0.78</v>
      </c>
    </row>
    <row r="144" spans="1:15" ht="25.5" customHeight="1" x14ac:dyDescent="0.25">
      <c r="A144" s="77" t="str">
        <f>IF(D144="","",VLOOKUP(D144,'CUSTOS DNIT - MATERIAIS'!A:D,2,FALSE))</f>
        <v>Quadro tubular contraventado para andaime - H = 100 cm e L = 150 cm</v>
      </c>
      <c r="B144" s="113" t="s">
        <v>24</v>
      </c>
      <c r="C144" s="113" t="s">
        <v>64</v>
      </c>
      <c r="D144" s="113" t="s">
        <v>119</v>
      </c>
      <c r="E144" s="131" t="str">
        <f>IF(D144="","",VLOOKUP(D144,'CUSTOS DNIT - MATERIAIS'!A:D,3,FALSE))</f>
        <v>un</v>
      </c>
      <c r="F144" s="107">
        <f>IF(D144="","",VLOOKUP(D144,'CUSTOS DNIT - MATERIAIS'!A:D,4,FALSE))</f>
        <v>193.77500000000001</v>
      </c>
      <c r="G144" s="107"/>
      <c r="H144" s="93"/>
      <c r="I144" s="93"/>
      <c r="J144" s="116">
        <v>8.8900000000000003E-3</v>
      </c>
      <c r="K144" s="116"/>
      <c r="L144" s="69">
        <f t="shared" si="2"/>
        <v>1.72</v>
      </c>
      <c r="M144" s="116"/>
      <c r="N144" s="116"/>
      <c r="O144" s="69">
        <f t="shared" si="3"/>
        <v>1.72</v>
      </c>
    </row>
    <row r="145" spans="1:15" ht="38.25" customHeight="1" x14ac:dyDescent="0.25">
      <c r="A145" s="77" t="str">
        <f>IF(D145="","",VLOOKUP(D145,'CUSTOS DNIT - MATERIAIS'!A:D,2,FALSE))</f>
        <v>Quadro tubular tipo guarda-corpo com acessórios para andaime - H = 120 cm e L = 150 cm</v>
      </c>
      <c r="B145" s="113" t="s">
        <v>24</v>
      </c>
      <c r="C145" s="113" t="s">
        <v>64</v>
      </c>
      <c r="D145" s="113" t="s">
        <v>120</v>
      </c>
      <c r="E145" s="131" t="str">
        <f>IF(D145="","",VLOOKUP(D145,'CUSTOS DNIT - MATERIAIS'!A:D,3,FALSE))</f>
        <v>un</v>
      </c>
      <c r="F145" s="107">
        <f>IF(D145="","",VLOOKUP(D145,'CUSTOS DNIT - MATERIAIS'!A:D,4,FALSE))</f>
        <v>267.88319999999999</v>
      </c>
      <c r="G145" s="107"/>
      <c r="H145" s="93"/>
      <c r="I145" s="93"/>
      <c r="J145" s="116">
        <v>3.5599999999999998E-3</v>
      </c>
      <c r="K145" s="116"/>
      <c r="L145" s="69">
        <f t="shared" si="2"/>
        <v>0.95</v>
      </c>
      <c r="M145" s="116"/>
      <c r="N145" s="116"/>
      <c r="O145" s="69">
        <f t="shared" si="3"/>
        <v>0.95</v>
      </c>
    </row>
    <row r="146" spans="1:15" ht="25.5" customHeight="1" x14ac:dyDescent="0.25">
      <c r="A146" s="77" t="str">
        <f>IF(D146="","",VLOOKUP(D146,'CUSTOS DNIT - MATERIAIS'!A:D,2,FALSE))</f>
        <v>Sapata ajustável para andaime - base quadrada de 15 x 15 cm</v>
      </c>
      <c r="B146" s="113" t="s">
        <v>24</v>
      </c>
      <c r="C146" s="113" t="s">
        <v>64</v>
      </c>
      <c r="D146" s="113" t="s">
        <v>121</v>
      </c>
      <c r="E146" s="131" t="str">
        <f>IF(D146="","",VLOOKUP(D146,'CUSTOS DNIT - MATERIAIS'!A:D,3,FALSE))</f>
        <v>un</v>
      </c>
      <c r="F146" s="107">
        <f>IF(D146="","",VLOOKUP(D146,'CUSTOS DNIT - MATERIAIS'!A:D,4,FALSE))</f>
        <v>87.458399999999997</v>
      </c>
      <c r="G146" s="107"/>
      <c r="H146" s="93"/>
      <c r="I146" s="93"/>
      <c r="J146" s="116">
        <v>3.5599999999999998E-3</v>
      </c>
      <c r="K146" s="116"/>
      <c r="L146" s="69">
        <f t="shared" si="2"/>
        <v>0.31</v>
      </c>
      <c r="M146" s="116"/>
      <c r="N146" s="116"/>
      <c r="O146" s="69">
        <f t="shared" si="3"/>
        <v>0.31</v>
      </c>
    </row>
    <row r="147" spans="1:15" x14ac:dyDescent="0.25">
      <c r="A147" s="77"/>
      <c r="B147" s="113"/>
      <c r="C147" s="113"/>
      <c r="D147" s="113"/>
      <c r="E147" s="131"/>
      <c r="F147" s="107"/>
      <c r="G147" s="107"/>
      <c r="H147" s="93"/>
      <c r="I147" s="93"/>
      <c r="J147" s="116"/>
      <c r="K147" s="116"/>
      <c r="L147" s="69"/>
      <c r="M147" s="116"/>
      <c r="N147" s="116"/>
      <c r="O147" s="69"/>
    </row>
    <row r="148" spans="1:15" x14ac:dyDescent="0.25">
      <c r="A148" s="119"/>
      <c r="B148" s="120"/>
      <c r="C148" s="120"/>
      <c r="D148" s="120"/>
      <c r="E148" s="120"/>
      <c r="F148" s="120"/>
      <c r="G148" s="120"/>
      <c r="H148" s="120"/>
      <c r="I148" s="120"/>
      <c r="J148" s="121" t="s">
        <v>65</v>
      </c>
      <c r="K148" s="121"/>
      <c r="L148" s="122">
        <f>SUM(L141:L147)</f>
        <v>4.4399999999999995</v>
      </c>
      <c r="M148" s="122">
        <f>SUM(M141:M147)</f>
        <v>0</v>
      </c>
      <c r="N148" s="122">
        <f>SUM(N141:N147)</f>
        <v>0</v>
      </c>
      <c r="O148" s="122">
        <f>TRUNC(SUM(L148:N148),2)</f>
        <v>4.4400000000000004</v>
      </c>
    </row>
    <row r="149" spans="1:15" ht="38.25" customHeight="1" x14ac:dyDescent="0.25">
      <c r="A149" s="137" t="s">
        <v>66</v>
      </c>
      <c r="B149" s="138" t="s">
        <v>1</v>
      </c>
      <c r="C149" s="138" t="s">
        <v>32</v>
      </c>
      <c r="D149" s="138" t="s">
        <v>2</v>
      </c>
      <c r="E149" s="138" t="s">
        <v>62</v>
      </c>
      <c r="F149" s="138" t="s">
        <v>63</v>
      </c>
      <c r="G149" s="138" t="s">
        <v>67</v>
      </c>
      <c r="H149" s="138" t="s">
        <v>68</v>
      </c>
      <c r="I149" s="138"/>
      <c r="J149" s="138" t="s">
        <v>48</v>
      </c>
      <c r="K149" s="138"/>
      <c r="L149" s="138" t="s">
        <v>13</v>
      </c>
      <c r="M149" s="138" t="s">
        <v>39</v>
      </c>
      <c r="N149" s="138" t="s">
        <v>11</v>
      </c>
      <c r="O149" s="138" t="s">
        <v>6</v>
      </c>
    </row>
    <row r="150" spans="1:15" x14ac:dyDescent="0.25">
      <c r="A150" s="77" t="str">
        <f>IF($D150="","",VLOOKUP($D150,#REF!,2,FALSE))</f>
        <v/>
      </c>
      <c r="B150" s="92"/>
      <c r="C150" s="113"/>
      <c r="D150" s="92"/>
      <c r="E150" s="92" t="str">
        <f>IF($D150="","",VLOOKUP($D150,#REF!,3,FALSE))</f>
        <v/>
      </c>
      <c r="F150" s="92" t="str">
        <f>IF($D150="","",VLOOKUP($D150,#REF!,8,FALSE))</f>
        <v/>
      </c>
      <c r="G150" s="92" t="str">
        <f>IF($D150="","",VLOOKUP($D150,#REF!,9,FALSE))</f>
        <v/>
      </c>
      <c r="H150" s="92" t="str">
        <f>IF($D150="","",VLOOKUP($D150,#REF!,10,FALSE))</f>
        <v/>
      </c>
      <c r="I150" s="116"/>
      <c r="J150" s="116"/>
      <c r="K150" s="116"/>
      <c r="L150" s="69" t="str">
        <f>IF(D150="","",TRUNC(F150*J150,2))</f>
        <v/>
      </c>
      <c r="M150" s="69" t="str">
        <f>IF(D150="","",TRUNC(G150*J150,2))</f>
        <v/>
      </c>
      <c r="N150" s="69" t="str">
        <f>IF(D150="","",TRUNC(H150*J150,2))</f>
        <v/>
      </c>
      <c r="O150" s="69" t="str">
        <f>IF(D150="","",L150+M150+N150)</f>
        <v/>
      </c>
    </row>
    <row r="151" spans="1:15" x14ac:dyDescent="0.25">
      <c r="A151" s="77"/>
      <c r="B151" s="92"/>
      <c r="C151" s="92"/>
      <c r="D151" s="92"/>
      <c r="E151" s="92"/>
      <c r="F151" s="107"/>
      <c r="G151" s="107"/>
      <c r="H151" s="116"/>
      <c r="I151" s="116"/>
      <c r="J151" s="116"/>
      <c r="K151" s="116"/>
      <c r="L151" s="116"/>
      <c r="M151" s="116"/>
      <c r="N151" s="116"/>
      <c r="O151" s="69"/>
    </row>
    <row r="152" spans="1:15" x14ac:dyDescent="0.25">
      <c r="A152" s="119"/>
      <c r="B152" s="120"/>
      <c r="C152" s="120"/>
      <c r="D152" s="120"/>
      <c r="E152" s="120"/>
      <c r="F152" s="120"/>
      <c r="G152" s="120"/>
      <c r="H152" s="120"/>
      <c r="I152" s="120"/>
      <c r="J152" s="121" t="s">
        <v>70</v>
      </c>
      <c r="K152" s="121"/>
      <c r="L152" s="122">
        <f>SUM(L150:L151)</f>
        <v>0</v>
      </c>
      <c r="M152" s="122">
        <f>SUM(M150:M151)</f>
        <v>0</v>
      </c>
      <c r="N152" s="122">
        <f>SUM(N150:N151)</f>
        <v>0</v>
      </c>
      <c r="O152" s="122">
        <f>TRUNC(SUM(L152:N152),2)</f>
        <v>0</v>
      </c>
    </row>
    <row r="153" spans="1:15" ht="31.5" customHeight="1" x14ac:dyDescent="0.25">
      <c r="A153" s="137" t="s">
        <v>71</v>
      </c>
      <c r="B153" s="138" t="s">
        <v>1</v>
      </c>
      <c r="C153" s="138" t="s">
        <v>32</v>
      </c>
      <c r="D153" s="138" t="s">
        <v>2</v>
      </c>
      <c r="E153" s="138" t="s">
        <v>62</v>
      </c>
      <c r="F153" s="138" t="s">
        <v>72</v>
      </c>
      <c r="G153" s="138" t="s">
        <v>73</v>
      </c>
      <c r="H153" s="138"/>
      <c r="I153" s="138" t="s">
        <v>74</v>
      </c>
      <c r="J153" s="138"/>
      <c r="K153" s="138"/>
      <c r="L153" s="138" t="s">
        <v>75</v>
      </c>
      <c r="M153" s="138" t="s">
        <v>56</v>
      </c>
      <c r="N153" s="138" t="s">
        <v>48</v>
      </c>
      <c r="O153" s="138" t="s">
        <v>6</v>
      </c>
    </row>
    <row r="154" spans="1:15" ht="15" customHeight="1" x14ac:dyDescent="0.25">
      <c r="A154" s="137"/>
      <c r="B154" s="138"/>
      <c r="C154" s="138"/>
      <c r="D154" s="138"/>
      <c r="E154" s="138"/>
      <c r="F154" s="138"/>
      <c r="G154" s="138" t="s">
        <v>76</v>
      </c>
      <c r="H154" s="138" t="s">
        <v>77</v>
      </c>
      <c r="I154" s="138" t="s">
        <v>76</v>
      </c>
      <c r="J154" s="138" t="s">
        <v>77</v>
      </c>
      <c r="K154" s="138"/>
      <c r="L154" s="138" t="s">
        <v>76</v>
      </c>
      <c r="M154" s="138"/>
      <c r="N154" s="138"/>
      <c r="O154" s="138"/>
    </row>
    <row r="155" spans="1:15" x14ac:dyDescent="0.25">
      <c r="A155" s="478" t="str">
        <f>IF($D155="","",VLOOKUP($D155,'TRANSPORTES MATERIAIS'!$A$17:$D$1916,2,FALSE))</f>
        <v>Escada metálica tipo marinheiro para andaime</v>
      </c>
      <c r="B155" s="476" t="s">
        <v>41</v>
      </c>
      <c r="C155" s="476" t="s">
        <v>78</v>
      </c>
      <c r="D155" s="476" t="s">
        <v>117</v>
      </c>
      <c r="E155" s="476" t="s">
        <v>79</v>
      </c>
      <c r="F155" s="92">
        <v>972200</v>
      </c>
      <c r="G155" s="107">
        <f>IF($F155="","",VLOOKUP($F155,'TRANSPORTES MATERIAIS'!$A$7:$H$15,5,FALSE))</f>
        <v>0.74</v>
      </c>
      <c r="H155" s="69">
        <f>IF($D155="","",VLOOKUP($D155,'TRANSPORTES MATERIAIS'!$A$18:$K$4919,8,FALSE))</f>
        <v>0</v>
      </c>
      <c r="I155" s="107">
        <f>IF($F155="","",VLOOKUP($F155,'TRANSPORTES MATERIAIS'!$A$7:$H$15,6,FALSE))</f>
        <v>0.89</v>
      </c>
      <c r="J155" s="69">
        <f>IF($D155="","",VLOOKUP($D155,'TRANSPORTES MATERIAIS'!$A$18:$K$4919,9,FALSE))</f>
        <v>0</v>
      </c>
      <c r="K155" s="69"/>
      <c r="L155" s="107">
        <f>IF($F155="","",VLOOKUP($F155,'TRANSPORTES MATERIAIS'!$A$7:$H$15,7,FALSE))</f>
        <v>0</v>
      </c>
      <c r="M155" s="69">
        <f>IF($D155="",0,IF(D155="",0,IF(AND(H155=0,J155=0),0,TRUNC(G155*H155+I155*J155+L155,2))))</f>
        <v>0</v>
      </c>
      <c r="N155" s="472">
        <v>1E-3</v>
      </c>
      <c r="O155" s="474">
        <f>TRUNC((M155+M156)*N155,2)</f>
        <v>0.01</v>
      </c>
    </row>
    <row r="156" spans="1:15" ht="15" customHeight="1" x14ac:dyDescent="0.25">
      <c r="A156" s="479"/>
      <c r="B156" s="477"/>
      <c r="C156" s="477"/>
      <c r="D156" s="477"/>
      <c r="E156" s="477"/>
      <c r="F156" s="92">
        <v>972300</v>
      </c>
      <c r="G156" s="107">
        <f>IF($F156="","",VLOOKUP($F156,'TRANSPORTES MATERIAIS'!$A$7:$H$15,5,FALSE))</f>
        <v>0.74</v>
      </c>
      <c r="H156" s="69">
        <f>IF($D155="","",VLOOKUP($D155,'TRANSPORTES MATERIAIS'!$A$18:$K$4919,5,FALSE))</f>
        <v>15</v>
      </c>
      <c r="I156" s="107">
        <f>IF($F156="","",VLOOKUP($F156,'TRANSPORTES MATERIAIS'!$A$7:$H$15,6,FALSE))</f>
        <v>0.89</v>
      </c>
      <c r="J156" s="69">
        <f>IF($D155="","",VLOOKUP($D155,'TRANSPORTES MATERIAIS'!$A$18:$K$4919,6,FALSE))</f>
        <v>0</v>
      </c>
      <c r="K156" s="69"/>
      <c r="L156" s="107">
        <f>IF($F156="","",VLOOKUP($F156,'TRANSPORTES MATERIAIS'!$A$7:$H$15,7,FALSE))</f>
        <v>7.49</v>
      </c>
      <c r="M156" s="69">
        <f>IF($D155="",0,IF(D155="",0,IF(AND(H156=0,J156=0),0,TRUNC(G156*H156+I156*J156+L156,2))))</f>
        <v>18.59</v>
      </c>
      <c r="N156" s="473"/>
      <c r="O156" s="475"/>
    </row>
    <row r="157" spans="1:15" x14ac:dyDescent="0.25">
      <c r="A157" s="478" t="str">
        <f>IF($D157="","",VLOOKUP($D157,'TRANSPORTES MATERIAIS'!$A$17:$D$1916,2,FALSE))</f>
        <v>Plataforma metálica de piso para andaime - C = 150 e L = 37 cm</v>
      </c>
      <c r="B157" s="476" t="s">
        <v>41</v>
      </c>
      <c r="C157" s="476" t="s">
        <v>78</v>
      </c>
      <c r="D157" s="476" t="s">
        <v>118</v>
      </c>
      <c r="E157" s="476" t="s">
        <v>79</v>
      </c>
      <c r="F157" s="92">
        <v>972200</v>
      </c>
      <c r="G157" s="107">
        <f>IF($F157="","",VLOOKUP($F157,'TRANSPORTES MATERIAIS'!$A$7:$H$15,5,FALSE))</f>
        <v>0.74</v>
      </c>
      <c r="H157" s="69">
        <f>IF($D157="","",VLOOKUP($D157,'TRANSPORTES MATERIAIS'!$A$18:$K$4919,8,FALSE))</f>
        <v>0</v>
      </c>
      <c r="I157" s="107">
        <f>IF($F157="","",VLOOKUP($F157,'TRANSPORTES MATERIAIS'!$A$7:$H$15,6,FALSE))</f>
        <v>0.89</v>
      </c>
      <c r="J157" s="69">
        <f>IF($D157="","",VLOOKUP($D157,'TRANSPORTES MATERIAIS'!$A$18:$K$4919,9,FALSE))</f>
        <v>0</v>
      </c>
      <c r="K157" s="69"/>
      <c r="L157" s="107">
        <f>IF($F157="","",VLOOKUP($F157,'TRANSPORTES MATERIAIS'!$A$7:$H$15,7,FALSE))</f>
        <v>0</v>
      </c>
      <c r="M157" s="69">
        <f>IF($D157="",0,IF(D157="",0,IF(AND(H157=0,J157=0),0,TRUNC(G157*H157+I157*J157+L157,2))))</f>
        <v>0</v>
      </c>
      <c r="N157" s="472">
        <v>1E-3</v>
      </c>
      <c r="O157" s="474">
        <f>TRUNC((M157+M158)*N157,2)</f>
        <v>0.01</v>
      </c>
    </row>
    <row r="158" spans="1:15" ht="15" customHeight="1" x14ac:dyDescent="0.25">
      <c r="A158" s="479"/>
      <c r="B158" s="477"/>
      <c r="C158" s="477"/>
      <c r="D158" s="477"/>
      <c r="E158" s="477"/>
      <c r="F158" s="92">
        <v>972300</v>
      </c>
      <c r="G158" s="107">
        <f>IF($F158="","",VLOOKUP($F158,'TRANSPORTES MATERIAIS'!$A$7:$H$15,5,FALSE))</f>
        <v>0.74</v>
      </c>
      <c r="H158" s="69">
        <f>IF($D157="","",VLOOKUP($D157,'TRANSPORTES MATERIAIS'!$A$18:$K$4919,5,FALSE))</f>
        <v>15</v>
      </c>
      <c r="I158" s="107">
        <f>IF($F158="","",VLOOKUP($F158,'TRANSPORTES MATERIAIS'!$A$7:$H$15,6,FALSE))</f>
        <v>0.89</v>
      </c>
      <c r="J158" s="69">
        <f>IF($D157="","",VLOOKUP($D157,'TRANSPORTES MATERIAIS'!$A$18:$K$4919,6,FALSE))</f>
        <v>0</v>
      </c>
      <c r="K158" s="69"/>
      <c r="L158" s="107">
        <f>IF($F158="","",VLOOKUP($F158,'TRANSPORTES MATERIAIS'!$A$7:$H$15,7,FALSE))</f>
        <v>7.49</v>
      </c>
      <c r="M158" s="69">
        <f>IF($D157="",0,IF(D157="",0,IF(AND(H158=0,J158=0),0,TRUNC(G158*H158+I158*J158+L158,2))))</f>
        <v>18.59</v>
      </c>
      <c r="N158" s="473"/>
      <c r="O158" s="475"/>
    </row>
    <row r="159" spans="1:15" x14ac:dyDescent="0.25">
      <c r="A159" s="478" t="str">
        <f>IF($D159="","",VLOOKUP($D159,'TRANSPORTES MATERIAIS'!$A$17:$D$1916,2,FALSE))</f>
        <v>Quadro tubular contraventado para andaime - H = 100 cm e L = 150 cm</v>
      </c>
      <c r="B159" s="476" t="s">
        <v>41</v>
      </c>
      <c r="C159" s="476" t="s">
        <v>78</v>
      </c>
      <c r="D159" s="476" t="s">
        <v>119</v>
      </c>
      <c r="E159" s="476" t="s">
        <v>79</v>
      </c>
      <c r="F159" s="92">
        <v>972200</v>
      </c>
      <c r="G159" s="107">
        <f>IF($F159="","",VLOOKUP($F159,'TRANSPORTES MATERIAIS'!$A$7:$H$15,5,FALSE))</f>
        <v>0.74</v>
      </c>
      <c r="H159" s="69">
        <f>IF($D159="","",VLOOKUP($D159,'TRANSPORTES MATERIAIS'!$A$18:$K$4919,8,FALSE))</f>
        <v>0</v>
      </c>
      <c r="I159" s="107">
        <f>IF($F159="","",VLOOKUP($F159,'TRANSPORTES MATERIAIS'!$A$7:$H$15,6,FALSE))</f>
        <v>0.89</v>
      </c>
      <c r="J159" s="69">
        <f>IF($D159="","",VLOOKUP($D159,'TRANSPORTES MATERIAIS'!$A$18:$K$4919,9,FALSE))</f>
        <v>0</v>
      </c>
      <c r="K159" s="69"/>
      <c r="L159" s="107">
        <f>IF($F159="","",VLOOKUP($F159,'TRANSPORTES MATERIAIS'!$A$7:$H$15,7,FALSE))</f>
        <v>0</v>
      </c>
      <c r="M159" s="69">
        <f>IF($D159="",0,IF(D159="",0,IF(AND(H159=0,J159=0),0,TRUNC(G159*H159+I159*J159+L159,2))))</f>
        <v>0</v>
      </c>
      <c r="N159" s="472">
        <v>1E-3</v>
      </c>
      <c r="O159" s="474">
        <f>TRUNC((M159+M160)*N159,2)</f>
        <v>0.01</v>
      </c>
    </row>
    <row r="160" spans="1:15" ht="15" customHeight="1" x14ac:dyDescent="0.25">
      <c r="A160" s="479"/>
      <c r="B160" s="477"/>
      <c r="C160" s="477"/>
      <c r="D160" s="477"/>
      <c r="E160" s="477"/>
      <c r="F160" s="92">
        <v>972300</v>
      </c>
      <c r="G160" s="107">
        <f>IF($F160="","",VLOOKUP($F160,'TRANSPORTES MATERIAIS'!$A$7:$H$15,5,FALSE))</f>
        <v>0.74</v>
      </c>
      <c r="H160" s="69">
        <f>IF($D159="","",VLOOKUP($D159,'TRANSPORTES MATERIAIS'!$A$18:$K$4919,5,FALSE))</f>
        <v>15</v>
      </c>
      <c r="I160" s="107">
        <f>IF($F160="","",VLOOKUP($F160,'TRANSPORTES MATERIAIS'!$A$7:$H$15,6,FALSE))</f>
        <v>0.89</v>
      </c>
      <c r="J160" s="69">
        <f>IF($D159="","",VLOOKUP($D159,'TRANSPORTES MATERIAIS'!$A$18:$K$4919,6,FALSE))</f>
        <v>0</v>
      </c>
      <c r="K160" s="69"/>
      <c r="L160" s="107">
        <f>IF($F160="","",VLOOKUP($F160,'TRANSPORTES MATERIAIS'!$A$7:$H$15,7,FALSE))</f>
        <v>7.49</v>
      </c>
      <c r="M160" s="69">
        <f>IF($D159="",0,IF(D159="",0,IF(AND(H160=0,J160=0),0,TRUNC(G160*H160+I160*J160+L160,2))))</f>
        <v>18.59</v>
      </c>
      <c r="N160" s="473"/>
      <c r="O160" s="475"/>
    </row>
    <row r="161" spans="1:15" ht="17.25" customHeight="1" x14ac:dyDescent="0.25">
      <c r="A161" s="478" t="str">
        <f>IF($D161="","",VLOOKUP($D161,'TRANSPORTES MATERIAIS'!$A$17:$D$1916,2,FALSE))</f>
        <v>Quadro tubular tipo guarda-corpo com acessórios para andaime - H = 120 cm e L = 150 cm</v>
      </c>
      <c r="B161" s="476" t="s">
        <v>41</v>
      </c>
      <c r="C161" s="476" t="s">
        <v>78</v>
      </c>
      <c r="D161" s="476" t="s">
        <v>120</v>
      </c>
      <c r="E161" s="476" t="s">
        <v>79</v>
      </c>
      <c r="F161" s="92">
        <v>972200</v>
      </c>
      <c r="G161" s="107">
        <f>IF($F161="","",VLOOKUP($F161,'TRANSPORTES MATERIAIS'!$A$7:$H$15,5,FALSE))</f>
        <v>0.74</v>
      </c>
      <c r="H161" s="69">
        <f>IF($D161="","",VLOOKUP($D161,'TRANSPORTES MATERIAIS'!$A$18:$K$4919,8,FALSE))</f>
        <v>0</v>
      </c>
      <c r="I161" s="107">
        <f>IF($F161="","",VLOOKUP($F161,'TRANSPORTES MATERIAIS'!$A$7:$H$15,6,FALSE))</f>
        <v>0.89</v>
      </c>
      <c r="J161" s="69">
        <f>IF($D161="","",VLOOKUP($D161,'TRANSPORTES MATERIAIS'!$A$18:$K$4919,9,FALSE))</f>
        <v>0</v>
      </c>
      <c r="K161" s="69"/>
      <c r="L161" s="107">
        <f>IF($F161="","",VLOOKUP($F161,'TRANSPORTES MATERIAIS'!$A$7:$H$15,7,FALSE))</f>
        <v>0</v>
      </c>
      <c r="M161" s="69">
        <f>IF($D161="",0,IF(D161="",0,IF(AND(H161=0,J161=0),0,TRUNC(G161*H161+I161*J161+L161,2))))</f>
        <v>0</v>
      </c>
      <c r="N161" s="472">
        <v>1E-3</v>
      </c>
      <c r="O161" s="474">
        <f>TRUNC((M161+M162)*N161,2)</f>
        <v>0.01</v>
      </c>
    </row>
    <row r="162" spans="1:15" ht="20.25" customHeight="1" x14ac:dyDescent="0.25">
      <c r="A162" s="479"/>
      <c r="B162" s="477"/>
      <c r="C162" s="477"/>
      <c r="D162" s="477"/>
      <c r="E162" s="477"/>
      <c r="F162" s="92">
        <v>972300</v>
      </c>
      <c r="G162" s="107">
        <f>IF($F162="","",VLOOKUP($F162,'TRANSPORTES MATERIAIS'!$A$7:$H$15,5,FALSE))</f>
        <v>0.74</v>
      </c>
      <c r="H162" s="69">
        <f>IF($D161="","",VLOOKUP($D161,'TRANSPORTES MATERIAIS'!$A$18:$K$4919,5,FALSE))</f>
        <v>15</v>
      </c>
      <c r="I162" s="107">
        <f>IF($F162="","",VLOOKUP($F162,'TRANSPORTES MATERIAIS'!$A$7:$H$15,6,FALSE))</f>
        <v>0.89</v>
      </c>
      <c r="J162" s="69">
        <f>IF($D161="","",VLOOKUP($D161,'TRANSPORTES MATERIAIS'!$A$18:$K$4919,6,FALSE))</f>
        <v>0</v>
      </c>
      <c r="K162" s="69"/>
      <c r="L162" s="107">
        <f>IF($F162="","",VLOOKUP($F162,'TRANSPORTES MATERIAIS'!$A$7:$H$15,7,FALSE))</f>
        <v>7.49</v>
      </c>
      <c r="M162" s="69">
        <f>IF($D161="",0,IF(D161="",0,IF(AND(H162=0,J162=0),0,TRUNC(G162*H162+I162*J162+L162,2))))</f>
        <v>18.59</v>
      </c>
      <c r="N162" s="473"/>
      <c r="O162" s="475"/>
    </row>
    <row r="163" spans="1:15" x14ac:dyDescent="0.25">
      <c r="A163" s="478" t="str">
        <f>IF($D163="","",VLOOKUP($D163,'TRANSPORTES MATERIAIS'!$A$17:$D$1916,2,FALSE))</f>
        <v>Sapata ajustável para andaime - base quadrada de 15 x 15 cm</v>
      </c>
      <c r="B163" s="476" t="s">
        <v>41</v>
      </c>
      <c r="C163" s="476" t="s">
        <v>78</v>
      </c>
      <c r="D163" s="476" t="s">
        <v>121</v>
      </c>
      <c r="E163" s="476" t="s">
        <v>79</v>
      </c>
      <c r="F163" s="92">
        <v>972200</v>
      </c>
      <c r="G163" s="107">
        <f>IF($F163="","",VLOOKUP($F163,'TRANSPORTES MATERIAIS'!$A$7:$H$15,5,FALSE))</f>
        <v>0.74</v>
      </c>
      <c r="H163" s="69">
        <f>IF($D163="","",VLOOKUP($D163,'TRANSPORTES MATERIAIS'!$A$18:$K$4919,8,FALSE))</f>
        <v>0</v>
      </c>
      <c r="I163" s="107">
        <f>IF($F163="","",VLOOKUP($F163,'TRANSPORTES MATERIAIS'!$A$7:$H$15,6,FALSE))</f>
        <v>0.89</v>
      </c>
      <c r="J163" s="69">
        <f>IF($D163="","",VLOOKUP($D163,'TRANSPORTES MATERIAIS'!$A$18:$K$4919,9,FALSE))</f>
        <v>0</v>
      </c>
      <c r="K163" s="69"/>
      <c r="L163" s="107">
        <f>IF($F163="","",VLOOKUP($F163,'TRANSPORTES MATERIAIS'!$A$7:$H$15,7,FALSE))</f>
        <v>0</v>
      </c>
      <c r="M163" s="69">
        <f>IF($D163="",0,IF(D163="",0,IF(AND(H163=0,J163=0),0,TRUNC(G163*H163+I163*J163+L163,2))))</f>
        <v>0</v>
      </c>
      <c r="N163" s="472">
        <v>1E-3</v>
      </c>
      <c r="O163" s="474">
        <f>TRUNC((M163+M164)*N163,2)</f>
        <v>0.01</v>
      </c>
    </row>
    <row r="164" spans="1:15" ht="15" customHeight="1" x14ac:dyDescent="0.25">
      <c r="A164" s="479"/>
      <c r="B164" s="477"/>
      <c r="C164" s="477"/>
      <c r="D164" s="477"/>
      <c r="E164" s="477"/>
      <c r="F164" s="92">
        <v>972300</v>
      </c>
      <c r="G164" s="107">
        <f>IF($F164="","",VLOOKUP($F164,'TRANSPORTES MATERIAIS'!$A$7:$H$15,5,FALSE))</f>
        <v>0.74</v>
      </c>
      <c r="H164" s="69">
        <f>IF($D163="","",VLOOKUP($D163,'TRANSPORTES MATERIAIS'!$A$18:$K$4919,5,FALSE))</f>
        <v>15</v>
      </c>
      <c r="I164" s="107">
        <f>IF($F164="","",VLOOKUP($F164,'TRANSPORTES MATERIAIS'!$A$7:$H$15,6,FALSE))</f>
        <v>0.89</v>
      </c>
      <c r="J164" s="69">
        <f>IF($D163="","",VLOOKUP($D163,'TRANSPORTES MATERIAIS'!$A$18:$K$4919,6,FALSE))</f>
        <v>0</v>
      </c>
      <c r="K164" s="69"/>
      <c r="L164" s="107">
        <f>IF($F164="","",VLOOKUP($F164,'TRANSPORTES MATERIAIS'!$A$7:$H$15,7,FALSE))</f>
        <v>7.49</v>
      </c>
      <c r="M164" s="69">
        <f>IF($D163="",0,IF(D163="",0,IF(AND(H164=0,J164=0),0,TRUNC(G164*H164+I164*J164+L164,2))))</f>
        <v>18.59</v>
      </c>
      <c r="N164" s="473"/>
      <c r="O164" s="475"/>
    </row>
    <row r="165" spans="1:15" ht="15" customHeight="1" x14ac:dyDescent="0.25">
      <c r="A165" s="151"/>
      <c r="B165" s="152"/>
      <c r="C165" s="152"/>
      <c r="D165" s="152"/>
      <c r="E165" s="152"/>
      <c r="F165" s="92"/>
      <c r="G165" s="107"/>
      <c r="H165" s="69"/>
      <c r="I165" s="107"/>
      <c r="J165" s="69"/>
      <c r="K165" s="69"/>
      <c r="L165" s="107"/>
      <c r="M165" s="69"/>
      <c r="N165" s="149"/>
      <c r="O165" s="150"/>
    </row>
    <row r="166" spans="1:15" x14ac:dyDescent="0.25">
      <c r="A166" s="77"/>
      <c r="B166" s="92"/>
      <c r="C166" s="92"/>
      <c r="D166" s="92"/>
      <c r="E166" s="92"/>
      <c r="F166" s="107"/>
      <c r="G166" s="107"/>
      <c r="H166" s="69"/>
      <c r="I166" s="116"/>
      <c r="J166" s="69"/>
      <c r="K166" s="69"/>
      <c r="L166" s="116"/>
      <c r="M166" s="116"/>
      <c r="N166" s="69"/>
      <c r="O166" s="69"/>
    </row>
    <row r="167" spans="1:15" x14ac:dyDescent="0.25">
      <c r="A167" s="119"/>
      <c r="B167" s="120"/>
      <c r="C167" s="120"/>
      <c r="D167" s="120"/>
      <c r="E167" s="120"/>
      <c r="F167" s="120"/>
      <c r="G167" s="120"/>
      <c r="H167" s="120"/>
      <c r="I167" s="120"/>
      <c r="J167" s="121" t="s">
        <v>80</v>
      </c>
      <c r="K167" s="121"/>
      <c r="L167" s="122"/>
      <c r="M167" s="122"/>
      <c r="N167" s="122">
        <f>O167</f>
        <v>0.05</v>
      </c>
      <c r="O167" s="122">
        <f>SUM(O155:O166)</f>
        <v>0.05</v>
      </c>
    </row>
    <row r="168" spans="1:15" ht="38.25" customHeight="1" x14ac:dyDescent="0.25">
      <c r="A168" s="482" t="str">
        <f>E169</f>
        <v>Preenchimento com areia</v>
      </c>
      <c r="B168" s="483"/>
      <c r="C168" s="483"/>
      <c r="D168" s="483"/>
      <c r="E168" s="483"/>
      <c r="F168" s="483"/>
      <c r="G168" s="483"/>
      <c r="H168" s="483"/>
      <c r="I168" s="483"/>
      <c r="J168" s="484"/>
      <c r="K168" s="153"/>
      <c r="L168" s="27" t="s">
        <v>26</v>
      </c>
      <c r="M168" s="27" t="s">
        <v>27</v>
      </c>
      <c r="N168" s="27" t="s">
        <v>28</v>
      </c>
      <c r="O168" s="142" t="s">
        <v>29</v>
      </c>
    </row>
    <row r="169" spans="1:15" x14ac:dyDescent="0.25">
      <c r="A169" s="143" t="s">
        <v>25194</v>
      </c>
      <c r="B169" s="143" t="s">
        <v>30</v>
      </c>
      <c r="C169" s="143" t="s">
        <v>6682</v>
      </c>
      <c r="D169" s="143"/>
      <c r="E169" s="146" t="s">
        <v>736</v>
      </c>
      <c r="F169" s="144"/>
      <c r="G169" s="144"/>
      <c r="H169" s="144"/>
      <c r="I169" s="144"/>
      <c r="J169" s="144"/>
      <c r="K169" s="144"/>
      <c r="L169" s="145">
        <f>TRUNC(L184+L188+L192+L198,2)</f>
        <v>114.17</v>
      </c>
      <c r="M169" s="145">
        <f>TRUNC(M184+M188+M192+M198,2)</f>
        <v>181.79</v>
      </c>
      <c r="N169" s="145">
        <f>TRUNC(N184+N188+N192+N198,2)</f>
        <v>0.01</v>
      </c>
      <c r="O169" s="145">
        <f>TRUNC(O184+O188+O192+O198,2)</f>
        <v>295.97000000000003</v>
      </c>
    </row>
    <row r="170" spans="1:15" ht="38.25" customHeight="1" x14ac:dyDescent="0.25">
      <c r="A170" s="137" t="s">
        <v>31</v>
      </c>
      <c r="B170" s="138" t="s">
        <v>1</v>
      </c>
      <c r="C170" s="138" t="s">
        <v>32</v>
      </c>
      <c r="D170" s="138" t="s">
        <v>2</v>
      </c>
      <c r="E170" s="138" t="s">
        <v>33</v>
      </c>
      <c r="F170" s="138" t="s">
        <v>34</v>
      </c>
      <c r="G170" s="138" t="s">
        <v>35</v>
      </c>
      <c r="H170" s="138" t="s">
        <v>36</v>
      </c>
      <c r="I170" s="138" t="s">
        <v>37</v>
      </c>
      <c r="J170" s="138" t="s">
        <v>38</v>
      </c>
      <c r="K170" s="138"/>
      <c r="L170" s="138" t="s">
        <v>13</v>
      </c>
      <c r="M170" s="138" t="s">
        <v>39</v>
      </c>
      <c r="N170" s="138" t="s">
        <v>11</v>
      </c>
      <c r="O170" s="138" t="s">
        <v>40</v>
      </c>
    </row>
    <row r="171" spans="1:15" x14ac:dyDescent="0.25">
      <c r="A171" s="77" t="str">
        <f>IF(D171="","",VLOOKUP(D171,'CUSTOS DER - EQUIPAMENTOS'!A:P,2,FALSE))</f>
        <v>Caminhão pipa 6000 l</v>
      </c>
      <c r="B171" s="113" t="s">
        <v>41</v>
      </c>
      <c r="C171" s="113" t="s">
        <v>42</v>
      </c>
      <c r="D171" s="113">
        <v>346070</v>
      </c>
      <c r="E171" s="116">
        <v>1</v>
      </c>
      <c r="F171" s="117">
        <v>0.2</v>
      </c>
      <c r="G171" s="116">
        <f>1-F171</f>
        <v>0.8</v>
      </c>
      <c r="H171" s="69">
        <f>VLOOKUP(D171,'CUSTOS DER - EQUIPAMENTOS'!A:P,12,0)</f>
        <v>121.49</v>
      </c>
      <c r="I171" s="69">
        <f>SUM(VLOOKUP(D171,'CUSTOS DER - EQUIPAMENTOS'!A:P,10,0),VLOOKUP(D171,'CUSTOS DER - EQUIPAMENTOS'!A:P,11,0),VLOOKUP(D171,'CUSTOS DER - EQUIPAMENTOS'!A:P,13,0))</f>
        <v>126.86999999999999</v>
      </c>
      <c r="J171" s="69">
        <f>VLOOKUP(D171,'CUSTOS DER - EQUIPAMENTOS'!A:P,16,0)</f>
        <v>77.37</v>
      </c>
      <c r="K171" s="69"/>
      <c r="L171" s="118">
        <f>IF(D171="","",TRUNC(E171*F171*H171,2))</f>
        <v>24.29</v>
      </c>
      <c r="M171" s="118">
        <f>IF(D171="","",TRUNC(E171*F171*I171+E171*G171*J171,2))</f>
        <v>87.27</v>
      </c>
      <c r="N171" s="118"/>
      <c r="O171" s="69">
        <f>IF(D171="","",L171+M171)</f>
        <v>111.56</v>
      </c>
    </row>
    <row r="172" spans="1:15" x14ac:dyDescent="0.25">
      <c r="A172" s="77"/>
      <c r="B172" s="113"/>
      <c r="C172" s="113"/>
      <c r="D172" s="113"/>
      <c r="E172" s="116"/>
      <c r="F172" s="117"/>
      <c r="G172" s="116"/>
      <c r="H172" s="69"/>
      <c r="I172" s="69"/>
      <c r="J172" s="69"/>
      <c r="K172" s="69"/>
      <c r="L172" s="118"/>
      <c r="M172" s="118"/>
      <c r="N172" s="118"/>
      <c r="O172" s="69"/>
    </row>
    <row r="173" spans="1:15" x14ac:dyDescent="0.25">
      <c r="A173" s="119"/>
      <c r="B173" s="120"/>
      <c r="C173" s="120"/>
      <c r="D173" s="120"/>
      <c r="E173" s="120"/>
      <c r="F173" s="120"/>
      <c r="G173" s="120"/>
      <c r="H173" s="120"/>
      <c r="I173" s="120"/>
      <c r="J173" s="121" t="s">
        <v>43</v>
      </c>
      <c r="K173" s="121"/>
      <c r="L173" s="122">
        <f>SUM(L171:L172)</f>
        <v>24.29</v>
      </c>
      <c r="M173" s="122">
        <f>SUM(M171:M172)</f>
        <v>87.27</v>
      </c>
      <c r="N173" s="122">
        <f>SUM(N171:N172)</f>
        <v>0</v>
      </c>
      <c r="O173" s="122">
        <f>SUM(O171:O172)</f>
        <v>111.56</v>
      </c>
    </row>
    <row r="174" spans="1:15" ht="25.5" customHeight="1" x14ac:dyDescent="0.25">
      <c r="A174" s="137" t="s">
        <v>44</v>
      </c>
      <c r="B174" s="138" t="s">
        <v>1</v>
      </c>
      <c r="C174" s="138" t="s">
        <v>32</v>
      </c>
      <c r="D174" s="138" t="s">
        <v>2</v>
      </c>
      <c r="E174" s="138" t="s">
        <v>45</v>
      </c>
      <c r="F174" s="138" t="s">
        <v>46</v>
      </c>
      <c r="G174" s="138" t="s">
        <v>47</v>
      </c>
      <c r="H174" s="138" t="s">
        <v>48</v>
      </c>
      <c r="I174" s="138"/>
      <c r="J174" s="138"/>
      <c r="K174" s="138"/>
      <c r="L174" s="138" t="s">
        <v>13</v>
      </c>
      <c r="M174" s="138" t="s">
        <v>39</v>
      </c>
      <c r="N174" s="138" t="s">
        <v>11</v>
      </c>
      <c r="O174" s="138" t="s">
        <v>40</v>
      </c>
    </row>
    <row r="175" spans="1:15" x14ac:dyDescent="0.25">
      <c r="A175" s="77" t="str">
        <f>IF(D175="","",VLOOKUP(D175,'CUSTOS DER - MÃO DE OBRA'!A:D,2,0))</f>
        <v>Servente</v>
      </c>
      <c r="B175" s="113" t="s">
        <v>41</v>
      </c>
      <c r="C175" s="113" t="s">
        <v>49</v>
      </c>
      <c r="D175" s="113">
        <v>200130</v>
      </c>
      <c r="E175" s="69">
        <f>VLOOKUP(D175,'CUSTOS DER - MÃO DE OBRA'!A:D,3,0)</f>
        <v>1.48</v>
      </c>
      <c r="F175" s="123">
        <v>1.4166999999999998</v>
      </c>
      <c r="G175" s="124">
        <f>VLOOKUP(D175,'CUSTOS DER - MÃO DE OBRA'!A:D,4,0)</f>
        <v>26.35</v>
      </c>
      <c r="H175" s="116">
        <v>1</v>
      </c>
      <c r="I175" s="116"/>
      <c r="J175" s="113"/>
      <c r="K175" s="113"/>
      <c r="L175" s="113"/>
      <c r="M175" s="125">
        <f>IF(D175="","",TRUNC(H175*G175,2))</f>
        <v>26.35</v>
      </c>
      <c r="N175" s="113"/>
      <c r="O175" s="69">
        <f>IF(D175="","",L175+M175)</f>
        <v>26.35</v>
      </c>
    </row>
    <row r="176" spans="1:15" x14ac:dyDescent="0.25">
      <c r="A176" s="77"/>
      <c r="B176" s="113"/>
      <c r="C176" s="113"/>
      <c r="D176" s="113"/>
      <c r="E176" s="116"/>
      <c r="F176" s="123"/>
      <c r="G176" s="124"/>
      <c r="H176" s="69"/>
      <c r="I176" s="69"/>
      <c r="J176" s="69"/>
      <c r="K176" s="69"/>
      <c r="L176" s="113"/>
      <c r="M176" s="126"/>
      <c r="N176" s="113"/>
      <c r="O176" s="69"/>
    </row>
    <row r="177" spans="1:15" x14ac:dyDescent="0.25">
      <c r="A177" s="127"/>
      <c r="B177" s="128"/>
      <c r="C177" s="128"/>
      <c r="D177" s="128"/>
      <c r="E177" s="128"/>
      <c r="F177" s="128"/>
      <c r="G177" s="128"/>
      <c r="H177" s="128"/>
      <c r="I177" s="128"/>
      <c r="J177" s="121" t="s">
        <v>50</v>
      </c>
      <c r="K177" s="121"/>
      <c r="L177" s="122">
        <f>SUM(L175:L176)</f>
        <v>0</v>
      </c>
      <c r="M177" s="122">
        <f>SUM(M175:M176)</f>
        <v>26.35</v>
      </c>
      <c r="N177" s="122">
        <f>SUM(N175:N176)</f>
        <v>0</v>
      </c>
      <c r="O177" s="122">
        <f>SUM(O175:O176)</f>
        <v>26.35</v>
      </c>
    </row>
    <row r="178" spans="1:15" x14ac:dyDescent="0.25">
      <c r="A178" s="137" t="s">
        <v>51</v>
      </c>
      <c r="B178" s="138" t="s">
        <v>1</v>
      </c>
      <c r="C178" s="138" t="s">
        <v>32</v>
      </c>
      <c r="D178" s="138" t="s">
        <v>2</v>
      </c>
      <c r="E178" s="138" t="s">
        <v>52</v>
      </c>
      <c r="F178" s="138" t="s">
        <v>53</v>
      </c>
      <c r="G178" s="138" t="s">
        <v>54</v>
      </c>
      <c r="H178" s="138" t="s">
        <v>55</v>
      </c>
      <c r="I178" s="138"/>
      <c r="J178" s="138"/>
      <c r="K178" s="138"/>
      <c r="L178" s="138"/>
      <c r="M178" s="138"/>
      <c r="N178" s="138"/>
      <c r="O178" s="138" t="s">
        <v>56</v>
      </c>
    </row>
    <row r="179" spans="1:15" x14ac:dyDescent="0.25">
      <c r="A179" s="77"/>
      <c r="B179" s="113"/>
      <c r="C179" s="113"/>
      <c r="D179" s="113"/>
      <c r="E179" s="123"/>
      <c r="F179" s="117"/>
      <c r="G179" s="116"/>
      <c r="H179" s="69"/>
      <c r="I179" s="69"/>
      <c r="J179" s="69"/>
      <c r="K179" s="69"/>
      <c r="L179" s="113"/>
      <c r="M179" s="118">
        <f>TRUNC(E179*O177,2)</f>
        <v>0</v>
      </c>
      <c r="N179" s="113"/>
      <c r="O179" s="69">
        <f>L179+M179</f>
        <v>0</v>
      </c>
    </row>
    <row r="180" spans="1:15" x14ac:dyDescent="0.25">
      <c r="A180" s="77"/>
      <c r="B180" s="113"/>
      <c r="C180" s="113"/>
      <c r="D180" s="113"/>
      <c r="E180" s="116"/>
      <c r="F180" s="117"/>
      <c r="G180" s="116"/>
      <c r="H180" s="69"/>
      <c r="I180" s="69"/>
      <c r="J180" s="69"/>
      <c r="K180" s="69"/>
      <c r="L180" s="113"/>
      <c r="M180" s="113"/>
      <c r="N180" s="113"/>
      <c r="O180" s="69">
        <f>L180+M180</f>
        <v>0</v>
      </c>
    </row>
    <row r="181" spans="1:15" x14ac:dyDescent="0.25">
      <c r="A181" s="127"/>
      <c r="B181" s="128"/>
      <c r="C181" s="128"/>
      <c r="D181" s="128"/>
      <c r="E181" s="128"/>
      <c r="F181" s="128"/>
      <c r="G181" s="128"/>
      <c r="H181" s="128"/>
      <c r="I181" s="128"/>
      <c r="J181" s="121" t="s">
        <v>57</v>
      </c>
      <c r="K181" s="121"/>
      <c r="L181" s="122">
        <f>SUM(L179:L180)</f>
        <v>0</v>
      </c>
      <c r="M181" s="122">
        <f>SUM(M179:M180)</f>
        <v>0</v>
      </c>
      <c r="N181" s="122">
        <f>SUM(N179:N180)</f>
        <v>0</v>
      </c>
      <c r="O181" s="122">
        <f>SUM(O179:O180)</f>
        <v>0</v>
      </c>
    </row>
    <row r="182" spans="1:15" x14ac:dyDescent="0.25">
      <c r="A182" s="127" t="s">
        <v>58</v>
      </c>
      <c r="B182" s="129"/>
      <c r="C182" s="129"/>
      <c r="D182" s="129"/>
      <c r="E182" s="129"/>
      <c r="F182" s="129"/>
      <c r="G182" s="129"/>
      <c r="H182" s="129"/>
      <c r="I182" s="129"/>
      <c r="J182" s="129"/>
      <c r="K182" s="129"/>
      <c r="L182" s="122">
        <f>L173+L177+L181</f>
        <v>24.29</v>
      </c>
      <c r="M182" s="122">
        <f>M173+M177+M181</f>
        <v>113.62</v>
      </c>
      <c r="N182" s="122">
        <f>N173+N177+N181</f>
        <v>0</v>
      </c>
      <c r="O182" s="122">
        <f>O173+O177+O181</f>
        <v>137.91</v>
      </c>
    </row>
    <row r="183" spans="1:15" x14ac:dyDescent="0.25">
      <c r="A183" s="127" t="s">
        <v>59</v>
      </c>
      <c r="B183" s="129"/>
      <c r="C183" s="129"/>
      <c r="D183" s="129"/>
      <c r="E183" s="129"/>
      <c r="F183" s="129"/>
      <c r="G183" s="129"/>
      <c r="H183" s="129"/>
      <c r="I183" s="129"/>
      <c r="J183" s="129"/>
      <c r="K183" s="129"/>
      <c r="L183" s="129"/>
      <c r="M183" s="129"/>
      <c r="N183" s="129"/>
      <c r="O183" s="130">
        <v>0.625</v>
      </c>
    </row>
    <row r="184" spans="1:15" ht="16.5" customHeight="1" x14ac:dyDescent="0.25">
      <c r="A184" s="127" t="s">
        <v>60</v>
      </c>
      <c r="B184" s="120"/>
      <c r="C184" s="120"/>
      <c r="D184" s="120"/>
      <c r="E184" s="120"/>
      <c r="F184" s="120"/>
      <c r="G184" s="120"/>
      <c r="H184" s="120"/>
      <c r="I184" s="120"/>
      <c r="J184" s="120"/>
      <c r="K184" s="120"/>
      <c r="L184" s="122">
        <f>L182/O183</f>
        <v>38.863999999999997</v>
      </c>
      <c r="M184" s="122">
        <f>M182/O183</f>
        <v>181.792</v>
      </c>
      <c r="N184" s="122">
        <f>N182/O183</f>
        <v>0</v>
      </c>
      <c r="O184" s="122">
        <f>TRUNC(SUM(L184:N184),2)</f>
        <v>220.65</v>
      </c>
    </row>
    <row r="185" spans="1:15" ht="38.25" customHeight="1" x14ac:dyDescent="0.25">
      <c r="A185" s="137" t="s">
        <v>61</v>
      </c>
      <c r="B185" s="138" t="s">
        <v>1</v>
      </c>
      <c r="C185" s="138" t="s">
        <v>32</v>
      </c>
      <c r="D185" s="138" t="s">
        <v>2</v>
      </c>
      <c r="E185" s="138" t="s">
        <v>62</v>
      </c>
      <c r="F185" s="138" t="s">
        <v>63</v>
      </c>
      <c r="G185" s="138"/>
      <c r="H185" s="138"/>
      <c r="I185" s="138"/>
      <c r="J185" s="138" t="s">
        <v>48</v>
      </c>
      <c r="K185" s="138"/>
      <c r="L185" s="138" t="s">
        <v>13</v>
      </c>
      <c r="M185" s="138" t="s">
        <v>39</v>
      </c>
      <c r="N185" s="138" t="s">
        <v>11</v>
      </c>
      <c r="O185" s="138" t="s">
        <v>6</v>
      </c>
    </row>
    <row r="186" spans="1:15" x14ac:dyDescent="0.25">
      <c r="A186" s="77" t="str">
        <f>IF(D186="","",VLOOKUP(D186,'CUSTOS DER - MATERIAIS'!A:D,2,FALSE))</f>
        <v>Areia</v>
      </c>
      <c r="B186" s="113" t="s">
        <v>41</v>
      </c>
      <c r="C186" s="113" t="s">
        <v>64</v>
      </c>
      <c r="D186" s="113">
        <v>139000</v>
      </c>
      <c r="E186" s="131" t="str">
        <f>IF(D186="","",VLOOKUP(D186,'CUSTOS DER - MATERIAIS'!A:D,3,FALSE))</f>
        <v>m3</v>
      </c>
      <c r="F186" s="107">
        <f>IF(D186="","",VLOOKUP(D186,'CUSTOS DER - MATERIAIS'!A:D,4,FALSE))</f>
        <v>75.31</v>
      </c>
      <c r="G186" s="107"/>
      <c r="H186" s="93"/>
      <c r="I186" s="93"/>
      <c r="J186" s="116">
        <v>1</v>
      </c>
      <c r="K186" s="116"/>
      <c r="L186" s="69">
        <f>IF(D186="","",TRUNC(F186*J186,2))</f>
        <v>75.31</v>
      </c>
      <c r="M186" s="116"/>
      <c r="N186" s="116"/>
      <c r="O186" s="69">
        <f>IF(D186="","",TRUNC(L186+M186+N186,2))</f>
        <v>75.31</v>
      </c>
    </row>
    <row r="187" spans="1:15" x14ac:dyDescent="0.25">
      <c r="A187" s="77"/>
      <c r="B187" s="113"/>
      <c r="C187" s="113"/>
      <c r="D187" s="113"/>
      <c r="E187" s="131"/>
      <c r="F187" s="107"/>
      <c r="G187" s="107"/>
      <c r="H187" s="93"/>
      <c r="I187" s="93"/>
      <c r="J187" s="116"/>
      <c r="K187" s="116"/>
      <c r="L187" s="69"/>
      <c r="M187" s="116"/>
      <c r="N187" s="116"/>
      <c r="O187" s="69"/>
    </row>
    <row r="188" spans="1:15" x14ac:dyDescent="0.25">
      <c r="A188" s="119"/>
      <c r="B188" s="120"/>
      <c r="C188" s="120"/>
      <c r="D188" s="120"/>
      <c r="E188" s="120"/>
      <c r="F188" s="120"/>
      <c r="G188" s="120"/>
      <c r="H188" s="120"/>
      <c r="I188" s="120"/>
      <c r="J188" s="121" t="s">
        <v>65</v>
      </c>
      <c r="K188" s="121"/>
      <c r="L188" s="122">
        <f>SUM(L186:L187)</f>
        <v>75.31</v>
      </c>
      <c r="M188" s="122">
        <f>SUM(M186:M187)</f>
        <v>0</v>
      </c>
      <c r="N188" s="122">
        <f>SUM(N186:N187)</f>
        <v>0</v>
      </c>
      <c r="O188" s="122">
        <f>TRUNC(SUM(L188:N188),2)</f>
        <v>75.31</v>
      </c>
    </row>
    <row r="189" spans="1:15" ht="38.25" customHeight="1" x14ac:dyDescent="0.25">
      <c r="A189" s="137" t="s">
        <v>66</v>
      </c>
      <c r="B189" s="138" t="s">
        <v>1</v>
      </c>
      <c r="C189" s="138" t="s">
        <v>32</v>
      </c>
      <c r="D189" s="138" t="s">
        <v>2</v>
      </c>
      <c r="E189" s="138" t="s">
        <v>62</v>
      </c>
      <c r="F189" s="138" t="s">
        <v>63</v>
      </c>
      <c r="G189" s="138" t="s">
        <v>67</v>
      </c>
      <c r="H189" s="138" t="s">
        <v>68</v>
      </c>
      <c r="I189" s="138"/>
      <c r="J189" s="138" t="s">
        <v>48</v>
      </c>
      <c r="K189" s="138"/>
      <c r="L189" s="138" t="s">
        <v>13</v>
      </c>
      <c r="M189" s="138" t="s">
        <v>39</v>
      </c>
      <c r="N189" s="138" t="s">
        <v>11</v>
      </c>
      <c r="O189" s="138" t="s">
        <v>6</v>
      </c>
    </row>
    <row r="190" spans="1:15" x14ac:dyDescent="0.25">
      <c r="A190" s="77" t="str">
        <f>IF($D190="","",VLOOKUP($D190,#REF!,2,FALSE))</f>
        <v/>
      </c>
      <c r="B190" s="92"/>
      <c r="C190" s="113"/>
      <c r="D190" s="92"/>
      <c r="E190" s="92" t="str">
        <f>IF($D190="","",VLOOKUP($D190,#REF!,3,FALSE))</f>
        <v/>
      </c>
      <c r="F190" s="92" t="str">
        <f>IF($D190="","",VLOOKUP($D190,#REF!,8,FALSE))</f>
        <v/>
      </c>
      <c r="G190" s="92" t="str">
        <f>IF($D190="","",VLOOKUP($D190,#REF!,9,FALSE))</f>
        <v/>
      </c>
      <c r="H190" s="92" t="str">
        <f>IF($D190="","",VLOOKUP($D190,#REF!,10,FALSE))</f>
        <v/>
      </c>
      <c r="I190" s="116"/>
      <c r="J190" s="116"/>
      <c r="K190" s="116"/>
      <c r="L190" s="69" t="str">
        <f>IF(D190="","",TRUNC(F190*J190,2))</f>
        <v/>
      </c>
      <c r="M190" s="69" t="str">
        <f>IF(D190="","",TRUNC(G190*J190,2))</f>
        <v/>
      </c>
      <c r="N190" s="69" t="str">
        <f>IF(D190="","",TRUNC(H190*J190,2))</f>
        <v/>
      </c>
      <c r="O190" s="69" t="str">
        <f>IF(D190="","",L190+M190+N190)</f>
        <v/>
      </c>
    </row>
    <row r="191" spans="1:15" x14ac:dyDescent="0.25">
      <c r="A191" s="77"/>
      <c r="B191" s="92"/>
      <c r="C191" s="92"/>
      <c r="D191" s="92"/>
      <c r="E191" s="92"/>
      <c r="F191" s="107"/>
      <c r="G191" s="107"/>
      <c r="H191" s="116"/>
      <c r="I191" s="116"/>
      <c r="J191" s="116"/>
      <c r="K191" s="116"/>
      <c r="L191" s="116"/>
      <c r="M191" s="116"/>
      <c r="N191" s="116"/>
      <c r="O191" s="69"/>
    </row>
    <row r="192" spans="1:15" x14ac:dyDescent="0.25">
      <c r="A192" s="119"/>
      <c r="B192" s="120"/>
      <c r="C192" s="120"/>
      <c r="D192" s="120"/>
      <c r="E192" s="120"/>
      <c r="F192" s="120"/>
      <c r="G192" s="120"/>
      <c r="H192" s="120"/>
      <c r="I192" s="120"/>
      <c r="J192" s="121" t="s">
        <v>70</v>
      </c>
      <c r="K192" s="121"/>
      <c r="L192" s="122">
        <f>SUM(L190:L191)</f>
        <v>0</v>
      </c>
      <c r="M192" s="122">
        <f>SUM(M190:M191)</f>
        <v>0</v>
      </c>
      <c r="N192" s="122">
        <f>SUM(N190:N191)</f>
        <v>0</v>
      </c>
      <c r="O192" s="122">
        <f>TRUNC(SUM(L192:N192),2)</f>
        <v>0</v>
      </c>
    </row>
    <row r="193" spans="1:16" ht="31.5" customHeight="1" x14ac:dyDescent="0.25">
      <c r="A193" s="137" t="s">
        <v>71</v>
      </c>
      <c r="B193" s="138" t="s">
        <v>1</v>
      </c>
      <c r="C193" s="138" t="s">
        <v>32</v>
      </c>
      <c r="D193" s="138" t="s">
        <v>2</v>
      </c>
      <c r="E193" s="138" t="s">
        <v>62</v>
      </c>
      <c r="F193" s="138" t="s">
        <v>72</v>
      </c>
      <c r="G193" s="138" t="s">
        <v>73</v>
      </c>
      <c r="H193" s="138"/>
      <c r="I193" s="138" t="s">
        <v>74</v>
      </c>
      <c r="J193" s="138"/>
      <c r="K193" s="138"/>
      <c r="L193" s="138" t="s">
        <v>75</v>
      </c>
      <c r="M193" s="138" t="s">
        <v>56</v>
      </c>
      <c r="N193" s="138" t="s">
        <v>48</v>
      </c>
      <c r="O193" s="138" t="s">
        <v>6</v>
      </c>
    </row>
    <row r="194" spans="1:16" ht="15" customHeight="1" x14ac:dyDescent="0.25">
      <c r="A194" s="137"/>
      <c r="B194" s="138"/>
      <c r="C194" s="138"/>
      <c r="D194" s="138"/>
      <c r="E194" s="138"/>
      <c r="F194" s="138"/>
      <c r="G194" s="138" t="s">
        <v>76</v>
      </c>
      <c r="H194" s="138" t="s">
        <v>77</v>
      </c>
      <c r="I194" s="138" t="s">
        <v>76</v>
      </c>
      <c r="J194" s="138" t="s">
        <v>77</v>
      </c>
      <c r="K194" s="138"/>
      <c r="L194" s="138" t="s">
        <v>76</v>
      </c>
      <c r="M194" s="138"/>
      <c r="N194" s="138"/>
      <c r="O194" s="138"/>
    </row>
    <row r="195" spans="1:16" x14ac:dyDescent="0.25">
      <c r="A195" s="478" t="str">
        <f>IF($D195="","",VLOOKUP($D195,'TRANSPORTES MATERIAIS'!$A$17:$D$1916,2,FALSE))</f>
        <v>Areia (Trecho)</v>
      </c>
      <c r="B195" s="476" t="s">
        <v>41</v>
      </c>
      <c r="C195" s="476" t="s">
        <v>78</v>
      </c>
      <c r="D195" s="476">
        <v>19010</v>
      </c>
      <c r="E195" s="476" t="s">
        <v>79</v>
      </c>
      <c r="F195" s="92">
        <v>972000</v>
      </c>
      <c r="G195" s="107">
        <f>IF($F195="","",VLOOKUP($F195,'TRANSPORTES MATERIAIS'!$A$7:$H$15,5,FALSE))</f>
        <v>1.02</v>
      </c>
      <c r="H195" s="69">
        <f>IF($D195="","",VLOOKUP($D195,'TRANSPORTES MATERIAIS'!$A$18:$K$4919,8,FALSE))</f>
        <v>0</v>
      </c>
      <c r="I195" s="107">
        <f>IF($F195="","",VLOOKUP($F195,'TRANSPORTES MATERIAIS'!$A$7:$H$15,6,FALSE))</f>
        <v>1.23</v>
      </c>
      <c r="J195" s="69">
        <f>IF($D195="","",VLOOKUP($D195,'TRANSPORTES MATERIAIS'!$A$18:$K$4919,9,FALSE))</f>
        <v>0</v>
      </c>
      <c r="K195" s="69"/>
      <c r="L195" s="107">
        <f>IF($F195="","",VLOOKUP($F195,'TRANSPORTES MATERIAIS'!$A$7:$H$15,7,FALSE))</f>
        <v>0</v>
      </c>
      <c r="M195" s="69">
        <f>IF($D195="",0,IF(D195="",0,IF(AND(H195=0,J195=0),0,TRUNC(G195*H195+I195*J195+L195,2))))</f>
        <v>0</v>
      </c>
      <c r="N195" s="472">
        <v>1E-3</v>
      </c>
      <c r="O195" s="474">
        <f>TRUNC((M195+M196)*N195,2)</f>
        <v>0.01</v>
      </c>
    </row>
    <row r="196" spans="1:16" ht="15" customHeight="1" x14ac:dyDescent="0.25">
      <c r="A196" s="479"/>
      <c r="B196" s="477"/>
      <c r="C196" s="477"/>
      <c r="D196" s="477"/>
      <c r="E196" s="477"/>
      <c r="F196" s="92">
        <v>972100</v>
      </c>
      <c r="G196" s="107">
        <f>IF($F196="","",VLOOKUP($F196,'TRANSPORTES MATERIAIS'!$A$7:$H$15,5,FALSE))</f>
        <v>1.02</v>
      </c>
      <c r="H196" s="69">
        <f>IF($D195="","",VLOOKUP($D195,'TRANSPORTES MATERIAIS'!$A$18:$K$4919,5,FALSE))</f>
        <v>8.6999999999999993</v>
      </c>
      <c r="I196" s="107">
        <f>IF($F196="","",VLOOKUP($F196,'TRANSPORTES MATERIAIS'!$A$7:$H$15,6,FALSE))</f>
        <v>1.23</v>
      </c>
      <c r="J196" s="69">
        <f>IF($D195="","",VLOOKUP($D195,'TRANSPORTES MATERIAIS'!$A$18:$K$4919,6,FALSE))</f>
        <v>0.9</v>
      </c>
      <c r="K196" s="69"/>
      <c r="L196" s="107">
        <f>IF($F196="","",VLOOKUP($F196,'TRANSPORTES MATERIAIS'!$A$7:$H$15,7,FALSE))</f>
        <v>2.56</v>
      </c>
      <c r="M196" s="69">
        <f>IF($D195="",0,IF(D195="",0,IF(AND(H196=0,J196=0),0,TRUNC(G196*H196+I196*J196+L196,2))))</f>
        <v>12.54</v>
      </c>
      <c r="N196" s="473"/>
      <c r="O196" s="475"/>
    </row>
    <row r="197" spans="1:16" x14ac:dyDescent="0.25">
      <c r="A197" s="77"/>
      <c r="B197" s="92"/>
      <c r="C197" s="92"/>
      <c r="D197" s="92"/>
      <c r="E197" s="92"/>
      <c r="F197" s="107"/>
      <c r="G197" s="107"/>
      <c r="H197" s="69"/>
      <c r="I197" s="116"/>
      <c r="J197" s="69"/>
      <c r="K197" s="69"/>
      <c r="L197" s="116"/>
      <c r="M197" s="116"/>
      <c r="N197" s="69"/>
      <c r="O197" s="69"/>
    </row>
    <row r="198" spans="1:16" x14ac:dyDescent="0.25">
      <c r="A198" s="119"/>
      <c r="B198" s="120"/>
      <c r="C198" s="120"/>
      <c r="D198" s="120"/>
      <c r="E198" s="120"/>
      <c r="F198" s="120"/>
      <c r="G198" s="120"/>
      <c r="H198" s="120"/>
      <c r="I198" s="120"/>
      <c r="J198" s="121" t="s">
        <v>80</v>
      </c>
      <c r="K198" s="121"/>
      <c r="L198" s="122"/>
      <c r="M198" s="122"/>
      <c r="N198" s="122">
        <f>O198</f>
        <v>0.01</v>
      </c>
      <c r="O198" s="122">
        <f>SUM(O195:O197)</f>
        <v>0.01</v>
      </c>
    </row>
    <row r="199" spans="1:16" ht="38.25" customHeight="1" x14ac:dyDescent="0.25">
      <c r="A199" s="139" t="str">
        <f>E200</f>
        <v>Perfuração em concreto com coroa diamantada - D = 150 mm</v>
      </c>
      <c r="B199" s="140"/>
      <c r="C199" s="140"/>
      <c r="D199" s="140"/>
      <c r="E199" s="140"/>
      <c r="F199" s="140"/>
      <c r="G199" s="140"/>
      <c r="H199" s="140"/>
      <c r="I199" s="140"/>
      <c r="J199" s="148"/>
      <c r="K199" s="153"/>
      <c r="L199" s="27" t="s">
        <v>26</v>
      </c>
      <c r="M199" s="27" t="s">
        <v>27</v>
      </c>
      <c r="N199" s="27" t="s">
        <v>28</v>
      </c>
      <c r="O199" s="142" t="s">
        <v>29</v>
      </c>
    </row>
    <row r="200" spans="1:16" x14ac:dyDescent="0.25">
      <c r="A200" s="143" t="s">
        <v>25195</v>
      </c>
      <c r="B200" s="143" t="s">
        <v>30</v>
      </c>
      <c r="C200" s="143" t="s">
        <v>740</v>
      </c>
      <c r="D200" s="143" t="s">
        <v>24</v>
      </c>
      <c r="E200" s="146" t="s">
        <v>737</v>
      </c>
      <c r="F200" s="144"/>
      <c r="G200" s="144"/>
      <c r="H200" s="144"/>
      <c r="I200" s="144"/>
      <c r="J200" s="144"/>
      <c r="K200" s="144"/>
      <c r="L200" s="145">
        <f>TRUNC(L216+L220+L224+L228,2)</f>
        <v>218.51</v>
      </c>
      <c r="M200" s="145">
        <f>TRUNC(M216+M220+M224+M228,2)</f>
        <v>40.79</v>
      </c>
      <c r="N200" s="145">
        <f>TRUNC(N216+N220+N224+N228,2)</f>
        <v>0</v>
      </c>
      <c r="O200" s="145">
        <f>TRUNC(O216+O220+O224+O228,2)</f>
        <v>259.31</v>
      </c>
      <c r="P200" s="146" t="s">
        <v>25181</v>
      </c>
    </row>
    <row r="201" spans="1:16" ht="38.25" customHeight="1" x14ac:dyDescent="0.25">
      <c r="A201" s="137" t="s">
        <v>31</v>
      </c>
      <c r="B201" s="138" t="s">
        <v>1</v>
      </c>
      <c r="C201" s="138" t="s">
        <v>32</v>
      </c>
      <c r="D201" s="138" t="s">
        <v>2</v>
      </c>
      <c r="E201" s="138" t="s">
        <v>33</v>
      </c>
      <c r="F201" s="138" t="s">
        <v>34</v>
      </c>
      <c r="G201" s="138" t="s">
        <v>35</v>
      </c>
      <c r="H201" s="138" t="s">
        <v>36</v>
      </c>
      <c r="I201" s="138" t="s">
        <v>37</v>
      </c>
      <c r="J201" s="138" t="s">
        <v>38</v>
      </c>
      <c r="K201" s="138"/>
      <c r="L201" s="138" t="s">
        <v>13</v>
      </c>
      <c r="M201" s="138" t="s">
        <v>39</v>
      </c>
      <c r="N201" s="138" t="s">
        <v>11</v>
      </c>
      <c r="O201" s="138" t="s">
        <v>40</v>
      </c>
    </row>
    <row r="202" spans="1:16" x14ac:dyDescent="0.25">
      <c r="A202" s="77" t="str">
        <f>IF(D202="","",VLOOKUP(D202,'CUSTOS DER - EQUIPAMENTOS'!A:P,2,FALSE))</f>
        <v>Grupo gerador  8 KVA</v>
      </c>
      <c r="B202" s="113" t="s">
        <v>41</v>
      </c>
      <c r="C202" s="113" t="s">
        <v>42</v>
      </c>
      <c r="D202" s="113">
        <v>340300</v>
      </c>
      <c r="E202" s="116">
        <v>1</v>
      </c>
      <c r="F202" s="117">
        <v>1</v>
      </c>
      <c r="G202" s="116">
        <f>1-F202</f>
        <v>0</v>
      </c>
      <c r="H202" s="69">
        <f>VLOOKUP(D202,'CUSTOS DER - EQUIPAMENTOS'!A:P,12,0)</f>
        <v>18.46</v>
      </c>
      <c r="I202" s="69">
        <f>SUM(VLOOKUP(D202,'CUSTOS DER - EQUIPAMENTOS'!A:P,10,0),VLOOKUP(D202,'CUSTOS DER - EQUIPAMENTOS'!A:P,11,0),VLOOKUP(D202,'CUSTOS DER - EQUIPAMENTOS'!A:P,13,0))</f>
        <v>0.58000000000000007</v>
      </c>
      <c r="J202" s="69">
        <f>VLOOKUP(D202,'CUSTOS DER - EQUIPAMENTOS'!A:P,16,0)</f>
        <v>0.4</v>
      </c>
      <c r="K202" s="69"/>
      <c r="L202" s="118">
        <f>IF(D202="","",TRUNC(E202*F202*H202,2))</f>
        <v>18.46</v>
      </c>
      <c r="M202" s="118">
        <f>IF(D202="","",TRUNC(E202*F202*I202+E202*G202*J202,2))</f>
        <v>0.57999999999999996</v>
      </c>
      <c r="N202" s="118"/>
      <c r="O202" s="69">
        <f>IF(D202="","",L202+M202)</f>
        <v>19.04</v>
      </c>
    </row>
    <row r="203" spans="1:16" ht="30" x14ac:dyDescent="0.25">
      <c r="A203" s="77" t="str">
        <f>IF(D203="","",VLOOKUP(D203,'CUSTOS DNIT - EQUIPAMENTOS'!A:K,2,FALSE))</f>
        <v>Perfuratriz manual para coroa diamantada - 1,60 kW</v>
      </c>
      <c r="B203" s="113" t="s">
        <v>24</v>
      </c>
      <c r="C203" s="113" t="s">
        <v>42</v>
      </c>
      <c r="D203" s="113" t="s">
        <v>122</v>
      </c>
      <c r="E203" s="116">
        <v>1</v>
      </c>
      <c r="F203" s="117">
        <v>1</v>
      </c>
      <c r="G203" s="116">
        <f>1-F203</f>
        <v>0</v>
      </c>
      <c r="H203" s="69">
        <f>VLOOKUP(D203,'CUSTOS DNIT - EQUIPAMENTOS'!A:K,10,0)</f>
        <v>3.5733000000000001</v>
      </c>
      <c r="I203" s="69">
        <f>VLOOKUP(D203,'CUSTOS DNIT - EQUIPAMENTOS'!A:K,9,0)</f>
        <v>0</v>
      </c>
      <c r="J203" s="69">
        <f>VLOOKUP(D203,'CUSTOS DNIT - EQUIPAMENTOS'!A:K,11,0)</f>
        <v>1.9719</v>
      </c>
      <c r="K203" s="69"/>
      <c r="L203" s="118">
        <f>IF(D203="","",TRUNC(E203*F203*H203,2))</f>
        <v>3.57</v>
      </c>
      <c r="M203" s="118">
        <f>IF(D203="","",TRUNC(E203*F203*I203+E203*G203*J203,2))</f>
        <v>0</v>
      </c>
      <c r="N203" s="118"/>
      <c r="O203" s="69">
        <f>IF(D203="","",L203+M203)</f>
        <v>3.57</v>
      </c>
    </row>
    <row r="204" spans="1:16" x14ac:dyDescent="0.25">
      <c r="A204" s="77"/>
      <c r="B204" s="113"/>
      <c r="C204" s="113"/>
      <c r="D204" s="113"/>
      <c r="E204" s="116"/>
      <c r="F204" s="117"/>
      <c r="G204" s="116"/>
      <c r="H204" s="69"/>
      <c r="I204" s="69"/>
      <c r="J204" s="69"/>
      <c r="K204" s="69"/>
      <c r="L204" s="118"/>
      <c r="M204" s="118"/>
      <c r="N204" s="118"/>
      <c r="O204" s="69"/>
    </row>
    <row r="205" spans="1:16" x14ac:dyDescent="0.25">
      <c r="A205" s="119"/>
      <c r="B205" s="120"/>
      <c r="C205" s="120"/>
      <c r="D205" s="120"/>
      <c r="E205" s="120"/>
      <c r="F205" s="120"/>
      <c r="G205" s="120"/>
      <c r="H205" s="120"/>
      <c r="I205" s="120"/>
      <c r="J205" s="121" t="s">
        <v>43</v>
      </c>
      <c r="K205" s="121"/>
      <c r="L205" s="122">
        <f>SUM(L202:L204)</f>
        <v>22.03</v>
      </c>
      <c r="M205" s="122">
        <f>SUM(M202:M204)</f>
        <v>0.57999999999999996</v>
      </c>
      <c r="N205" s="122">
        <f>SUM(N202:N204)</f>
        <v>0</v>
      </c>
      <c r="O205" s="122">
        <f>SUM(O202:O204)</f>
        <v>22.61</v>
      </c>
    </row>
    <row r="206" spans="1:16" ht="25.5" customHeight="1" x14ac:dyDescent="0.25">
      <c r="A206" s="137" t="s">
        <v>44</v>
      </c>
      <c r="B206" s="138" t="s">
        <v>1</v>
      </c>
      <c r="C206" s="138" t="s">
        <v>32</v>
      </c>
      <c r="D206" s="138" t="s">
        <v>2</v>
      </c>
      <c r="E206" s="138" t="s">
        <v>45</v>
      </c>
      <c r="F206" s="138" t="s">
        <v>46</v>
      </c>
      <c r="G206" s="138" t="s">
        <v>47</v>
      </c>
      <c r="H206" s="138" t="s">
        <v>48</v>
      </c>
      <c r="I206" s="138"/>
      <c r="J206" s="138"/>
      <c r="K206" s="138"/>
      <c r="L206" s="138" t="s">
        <v>13</v>
      </c>
      <c r="M206" s="138" t="s">
        <v>39</v>
      </c>
      <c r="N206" s="138" t="s">
        <v>11</v>
      </c>
      <c r="O206" s="138" t="s">
        <v>40</v>
      </c>
    </row>
    <row r="207" spans="1:16" x14ac:dyDescent="0.25">
      <c r="A207" s="77" t="str">
        <f>IF(D207="","",VLOOKUP(D207,'CUSTOS DER - MÃO DE OBRA'!A:D,2,0))</f>
        <v>Servente</v>
      </c>
      <c r="B207" s="113" t="s">
        <v>41</v>
      </c>
      <c r="C207" s="113" t="s">
        <v>49</v>
      </c>
      <c r="D207" s="113">
        <v>200130</v>
      </c>
      <c r="E207" s="69">
        <f>VLOOKUP(D207,'CUSTOS DER - MÃO DE OBRA'!A:D,3,0)</f>
        <v>1.48</v>
      </c>
      <c r="F207" s="123">
        <v>1.4166999999999998</v>
      </c>
      <c r="G207" s="124">
        <f>VLOOKUP(D207,'CUSTOS DER - MÃO DE OBRA'!A:D,4,0)</f>
        <v>26.35</v>
      </c>
      <c r="H207" s="116">
        <v>1</v>
      </c>
      <c r="I207" s="116"/>
      <c r="J207" s="113"/>
      <c r="K207" s="113"/>
      <c r="L207" s="113"/>
      <c r="M207" s="125">
        <f>IF(D207="","",TRUNC(H207*G207,2))</f>
        <v>26.35</v>
      </c>
      <c r="N207" s="113"/>
      <c r="O207" s="69">
        <f>IF(D207="","",L207+M207)</f>
        <v>26.35</v>
      </c>
    </row>
    <row r="208" spans="1:16" x14ac:dyDescent="0.25">
      <c r="A208" s="77"/>
      <c r="B208" s="113"/>
      <c r="C208" s="113"/>
      <c r="D208" s="113"/>
      <c r="E208" s="116"/>
      <c r="F208" s="123"/>
      <c r="G208" s="124"/>
      <c r="H208" s="69"/>
      <c r="I208" s="69"/>
      <c r="J208" s="69"/>
      <c r="K208" s="69"/>
      <c r="L208" s="113"/>
      <c r="M208" s="126"/>
      <c r="N208" s="113"/>
      <c r="O208" s="69"/>
    </row>
    <row r="209" spans="1:15" x14ac:dyDescent="0.25">
      <c r="A209" s="127"/>
      <c r="B209" s="128"/>
      <c r="C209" s="128"/>
      <c r="D209" s="128"/>
      <c r="E209" s="128"/>
      <c r="F209" s="128"/>
      <c r="G209" s="128"/>
      <c r="H209" s="128"/>
      <c r="I209" s="128"/>
      <c r="J209" s="121" t="s">
        <v>50</v>
      </c>
      <c r="K209" s="121"/>
      <c r="L209" s="122">
        <f>SUM(L207:L208)</f>
        <v>0</v>
      </c>
      <c r="M209" s="122">
        <f>SUM(M207:M208)</f>
        <v>26.35</v>
      </c>
      <c r="N209" s="122">
        <f>SUM(N207:N208)</f>
        <v>0</v>
      </c>
      <c r="O209" s="122">
        <f>SUM(O207:O208)</f>
        <v>26.35</v>
      </c>
    </row>
    <row r="210" spans="1:15" x14ac:dyDescent="0.25">
      <c r="A210" s="137" t="s">
        <v>51</v>
      </c>
      <c r="B210" s="138" t="s">
        <v>1</v>
      </c>
      <c r="C210" s="138" t="s">
        <v>32</v>
      </c>
      <c r="D210" s="138" t="s">
        <v>2</v>
      </c>
      <c r="E210" s="138" t="s">
        <v>52</v>
      </c>
      <c r="F210" s="138" t="s">
        <v>53</v>
      </c>
      <c r="G210" s="138" t="s">
        <v>54</v>
      </c>
      <c r="H210" s="138" t="s">
        <v>55</v>
      </c>
      <c r="I210" s="138"/>
      <c r="J210" s="138"/>
      <c r="K210" s="138"/>
      <c r="L210" s="138"/>
      <c r="M210" s="138"/>
      <c r="N210" s="138"/>
      <c r="O210" s="138" t="s">
        <v>56</v>
      </c>
    </row>
    <row r="211" spans="1:15" x14ac:dyDescent="0.25">
      <c r="A211" s="77"/>
      <c r="B211" s="113"/>
      <c r="C211" s="113"/>
      <c r="D211" s="113"/>
      <c r="E211" s="123"/>
      <c r="F211" s="117"/>
      <c r="G211" s="116"/>
      <c r="H211" s="69"/>
      <c r="I211" s="69"/>
      <c r="J211" s="69"/>
      <c r="K211" s="69"/>
      <c r="L211" s="113"/>
      <c r="M211" s="118">
        <f>TRUNC(E211*O209,2)</f>
        <v>0</v>
      </c>
      <c r="N211" s="113"/>
      <c r="O211" s="69">
        <f>L211+M211</f>
        <v>0</v>
      </c>
    </row>
    <row r="212" spans="1:15" x14ac:dyDescent="0.25">
      <c r="A212" s="77"/>
      <c r="B212" s="113"/>
      <c r="C212" s="113"/>
      <c r="D212" s="113"/>
      <c r="E212" s="116"/>
      <c r="F212" s="117"/>
      <c r="G212" s="116"/>
      <c r="H212" s="69"/>
      <c r="I212" s="69"/>
      <c r="J212" s="69"/>
      <c r="K212" s="69"/>
      <c r="L212" s="113"/>
      <c r="M212" s="113"/>
      <c r="N212" s="113"/>
      <c r="O212" s="69">
        <f>L212+M212</f>
        <v>0</v>
      </c>
    </row>
    <row r="213" spans="1:15" x14ac:dyDescent="0.25">
      <c r="A213" s="127"/>
      <c r="B213" s="128"/>
      <c r="C213" s="128"/>
      <c r="D213" s="128"/>
      <c r="E213" s="128"/>
      <c r="F213" s="128"/>
      <c r="G213" s="128"/>
      <c r="H213" s="128"/>
      <c r="I213" s="128"/>
      <c r="J213" s="121" t="s">
        <v>57</v>
      </c>
      <c r="K213" s="121"/>
      <c r="L213" s="122">
        <f>SUM(L211:L212)</f>
        <v>0</v>
      </c>
      <c r="M213" s="122">
        <f>SUM(M211:M212)</f>
        <v>0</v>
      </c>
      <c r="N213" s="122">
        <f>SUM(N211:N212)</f>
        <v>0</v>
      </c>
      <c r="O213" s="122">
        <f>SUM(O211:O212)</f>
        <v>0</v>
      </c>
    </row>
    <row r="214" spans="1:15" x14ac:dyDescent="0.25">
      <c r="A214" s="127" t="s">
        <v>58</v>
      </c>
      <c r="B214" s="129"/>
      <c r="C214" s="129"/>
      <c r="D214" s="129"/>
      <c r="E214" s="129"/>
      <c r="F214" s="129"/>
      <c r="G214" s="129"/>
      <c r="H214" s="129"/>
      <c r="I214" s="129"/>
      <c r="J214" s="129"/>
      <c r="K214" s="129"/>
      <c r="L214" s="122">
        <f>L205+L209+L213</f>
        <v>22.03</v>
      </c>
      <c r="M214" s="122">
        <f>M205+M209+M213</f>
        <v>26.93</v>
      </c>
      <c r="N214" s="122">
        <f>N205+N209+N213</f>
        <v>0</v>
      </c>
      <c r="O214" s="122">
        <f>O205+O209+O213</f>
        <v>48.96</v>
      </c>
    </row>
    <row r="215" spans="1:15" x14ac:dyDescent="0.25">
      <c r="A215" s="127" t="s">
        <v>59</v>
      </c>
      <c r="B215" s="129"/>
      <c r="C215" s="129"/>
      <c r="D215" s="129"/>
      <c r="E215" s="129"/>
      <c r="F215" s="129"/>
      <c r="G215" s="129"/>
      <c r="H215" s="129"/>
      <c r="I215" s="129"/>
      <c r="J215" s="129"/>
      <c r="K215" s="129"/>
      <c r="L215" s="129"/>
      <c r="M215" s="129"/>
      <c r="N215" s="129"/>
      <c r="O215" s="130">
        <v>0.66400000000000003</v>
      </c>
    </row>
    <row r="216" spans="1:15" ht="16.5" customHeight="1" x14ac:dyDescent="0.25">
      <c r="A216" s="127" t="s">
        <v>60</v>
      </c>
      <c r="B216" s="120"/>
      <c r="C216" s="120"/>
      <c r="D216" s="120"/>
      <c r="E216" s="120"/>
      <c r="F216" s="120"/>
      <c r="G216" s="120"/>
      <c r="H216" s="120"/>
      <c r="I216" s="120"/>
      <c r="J216" s="120"/>
      <c r="K216" s="120"/>
      <c r="L216" s="122">
        <f>L214/O215</f>
        <v>33.177710843373497</v>
      </c>
      <c r="M216" s="122">
        <f>M214/O215</f>
        <v>40.557228915662648</v>
      </c>
      <c r="N216" s="122">
        <f>N214/O215</f>
        <v>0</v>
      </c>
      <c r="O216" s="122">
        <f>TRUNC(SUM(L216:N216),2)</f>
        <v>73.73</v>
      </c>
    </row>
    <row r="217" spans="1:15" ht="38.25" customHeight="1" x14ac:dyDescent="0.25">
      <c r="A217" s="137" t="s">
        <v>61</v>
      </c>
      <c r="B217" s="138" t="s">
        <v>1</v>
      </c>
      <c r="C217" s="138" t="s">
        <v>32</v>
      </c>
      <c r="D217" s="138" t="s">
        <v>2</v>
      </c>
      <c r="E217" s="138" t="s">
        <v>62</v>
      </c>
      <c r="F217" s="138" t="s">
        <v>63</v>
      </c>
      <c r="G217" s="138"/>
      <c r="H217" s="138"/>
      <c r="I217" s="138"/>
      <c r="J217" s="138" t="s">
        <v>48</v>
      </c>
      <c r="K217" s="138"/>
      <c r="L217" s="138" t="s">
        <v>13</v>
      </c>
      <c r="M217" s="138" t="s">
        <v>39</v>
      </c>
      <c r="N217" s="138" t="s">
        <v>11</v>
      </c>
      <c r="O217" s="138" t="s">
        <v>6</v>
      </c>
    </row>
    <row r="218" spans="1:15" x14ac:dyDescent="0.25">
      <c r="A218" s="77" t="str">
        <f>IF(D218="","",VLOOKUP(D218,'CUSTOS DNIT - MATERIAIS'!A:D,2,FALSE))</f>
        <v>Coroa diamantada - D = 101,60 mm (4")</v>
      </c>
      <c r="B218" s="113" t="s">
        <v>24</v>
      </c>
      <c r="C218" s="113" t="s">
        <v>64</v>
      </c>
      <c r="D218" s="113" t="s">
        <v>123</v>
      </c>
      <c r="E218" s="131" t="str">
        <f>IF(D218="","",VLOOKUP(D218,'CUSTOS DNIT - MATERIAIS'!A:D,3,FALSE))</f>
        <v>un</v>
      </c>
      <c r="F218" s="107">
        <f>IF(D218="","",VLOOKUP(D218,'CUSTOS DNIT - MATERIAIS'!A:D,4,FALSE))</f>
        <v>926.74990000000003</v>
      </c>
      <c r="G218" s="107"/>
      <c r="H218" s="93"/>
      <c r="I218" s="93"/>
      <c r="J218" s="116">
        <v>0.2</v>
      </c>
      <c r="K218" s="116"/>
      <c r="L218" s="69">
        <f>IF(D218="","",TRUNC(F218*J218,2))</f>
        <v>185.34</v>
      </c>
      <c r="M218" s="116"/>
      <c r="N218" s="116"/>
      <c r="O218" s="69">
        <f>IF(D218="","",TRUNC(L218+M218+N218,2))</f>
        <v>185.34</v>
      </c>
    </row>
    <row r="219" spans="1:15" x14ac:dyDescent="0.25">
      <c r="A219" s="77"/>
      <c r="B219" s="113"/>
      <c r="C219" s="113"/>
      <c r="D219" s="113"/>
      <c r="E219" s="131"/>
      <c r="F219" s="107"/>
      <c r="G219" s="107"/>
      <c r="H219" s="93"/>
      <c r="I219" s="93"/>
      <c r="J219" s="116"/>
      <c r="K219" s="116"/>
      <c r="L219" s="69"/>
      <c r="M219" s="116"/>
      <c r="N219" s="116"/>
      <c r="O219" s="69"/>
    </row>
    <row r="220" spans="1:15" x14ac:dyDescent="0.25">
      <c r="A220" s="119"/>
      <c r="B220" s="120"/>
      <c r="C220" s="120"/>
      <c r="D220" s="120"/>
      <c r="E220" s="120"/>
      <c r="F220" s="120"/>
      <c r="G220" s="120"/>
      <c r="H220" s="120"/>
      <c r="I220" s="120"/>
      <c r="J220" s="121" t="s">
        <v>65</v>
      </c>
      <c r="K220" s="121"/>
      <c r="L220" s="122">
        <f>SUM(L218:L219)</f>
        <v>185.34</v>
      </c>
      <c r="M220" s="122">
        <f>SUM(M218:M219)</f>
        <v>0</v>
      </c>
      <c r="N220" s="122">
        <f>SUM(N218:N219)</f>
        <v>0</v>
      </c>
      <c r="O220" s="122">
        <f>TRUNC(SUM(L220:N220),2)</f>
        <v>185.34</v>
      </c>
    </row>
    <row r="221" spans="1:15" ht="38.25" customHeight="1" x14ac:dyDescent="0.25">
      <c r="A221" s="137" t="s">
        <v>66</v>
      </c>
      <c r="B221" s="138" t="s">
        <v>1</v>
      </c>
      <c r="C221" s="138" t="s">
        <v>32</v>
      </c>
      <c r="D221" s="138" t="s">
        <v>2</v>
      </c>
      <c r="E221" s="138" t="s">
        <v>62</v>
      </c>
      <c r="F221" s="138" t="s">
        <v>63</v>
      </c>
      <c r="G221" s="138" t="s">
        <v>67</v>
      </c>
      <c r="H221" s="138" t="s">
        <v>68</v>
      </c>
      <c r="I221" s="138"/>
      <c r="J221" s="138" t="s">
        <v>48</v>
      </c>
      <c r="K221" s="138"/>
      <c r="L221" s="138" t="s">
        <v>13</v>
      </c>
      <c r="M221" s="138" t="s">
        <v>39</v>
      </c>
      <c r="N221" s="138" t="s">
        <v>11</v>
      </c>
      <c r="O221" s="138" t="s">
        <v>6</v>
      </c>
    </row>
    <row r="222" spans="1:15" ht="30" x14ac:dyDescent="0.25">
      <c r="A222" s="77" t="str">
        <f>IF($D222="","",VLOOKUP($D222,'CCU COMPLEMENTARES'!A:O,5,FALSE))</f>
        <v>Apicoamento manual de concreto</v>
      </c>
      <c r="B222" s="92" t="s">
        <v>6624</v>
      </c>
      <c r="C222" s="113" t="s">
        <v>69</v>
      </c>
      <c r="D222" s="92" t="s">
        <v>25186</v>
      </c>
      <c r="E222" s="92" t="str">
        <f>IF($D222="","",VLOOKUP($D222,'CCU COMPLEMENTARES'!A:O,3,FALSE))</f>
        <v>M3</v>
      </c>
      <c r="F222" s="92">
        <f>IF($D222="","",VLOOKUP($D222,'CCU COMPLEMENTARES'!A:O,12,FALSE))</f>
        <v>0</v>
      </c>
      <c r="G222" s="92">
        <f>IF($D222="","",VLOOKUP($D222,'CCU COMPLEMENTARES'!A:O,13,FALSE))</f>
        <v>24.79</v>
      </c>
      <c r="H222" s="92">
        <f>IF($D222="","",VLOOKUP($D222,'CCU COMPLEMENTARES'!A:O,14,FALSE))</f>
        <v>0</v>
      </c>
      <c r="I222" s="116"/>
      <c r="J222" s="116">
        <v>9.8169999999999993E-3</v>
      </c>
      <c r="K222" s="116"/>
      <c r="L222" s="69">
        <f>IF(D222="","",TRUNC(F222*J222,2))</f>
        <v>0</v>
      </c>
      <c r="M222" s="69">
        <f>IF(D222="","",TRUNC(G222*J222,2))</f>
        <v>0.24</v>
      </c>
      <c r="N222" s="69">
        <f>IF(D222="","",TRUNC(H222*J222,2))</f>
        <v>0</v>
      </c>
      <c r="O222" s="69">
        <f>IF(D222="","",L222+M222+N222)</f>
        <v>0.24</v>
      </c>
    </row>
    <row r="223" spans="1:15" x14ac:dyDescent="0.25">
      <c r="A223" s="77"/>
      <c r="B223" s="92"/>
      <c r="C223" s="92"/>
      <c r="D223" s="92"/>
      <c r="E223" s="92"/>
      <c r="F223" s="107"/>
      <c r="G223" s="107"/>
      <c r="H223" s="116"/>
      <c r="I223" s="116"/>
      <c r="J223" s="116"/>
      <c r="K223" s="116"/>
      <c r="L223" s="116"/>
      <c r="M223" s="116"/>
      <c r="N223" s="116"/>
      <c r="O223" s="69"/>
    </row>
    <row r="224" spans="1:15" x14ac:dyDescent="0.25">
      <c r="A224" s="119"/>
      <c r="B224" s="120"/>
      <c r="C224" s="120"/>
      <c r="D224" s="120"/>
      <c r="E224" s="120"/>
      <c r="F224" s="120"/>
      <c r="G224" s="120"/>
      <c r="H224" s="120"/>
      <c r="I224" s="120"/>
      <c r="J224" s="121" t="s">
        <v>70</v>
      </c>
      <c r="K224" s="121"/>
      <c r="L224" s="122">
        <f>SUM(L222:L223)</f>
        <v>0</v>
      </c>
      <c r="M224" s="122">
        <f>SUM(M222:M223)</f>
        <v>0.24</v>
      </c>
      <c r="N224" s="122">
        <f>SUM(N222:N223)</f>
        <v>0</v>
      </c>
      <c r="O224" s="122">
        <f>TRUNC(SUM(L224:N224),2)</f>
        <v>0.24</v>
      </c>
    </row>
    <row r="225" spans="1:31" ht="31.5" customHeight="1" x14ac:dyDescent="0.25">
      <c r="A225" s="137" t="s">
        <v>71</v>
      </c>
      <c r="B225" s="138" t="s">
        <v>1</v>
      </c>
      <c r="C225" s="138" t="s">
        <v>32</v>
      </c>
      <c r="D225" s="138" t="s">
        <v>2</v>
      </c>
      <c r="E225" s="138" t="s">
        <v>62</v>
      </c>
      <c r="F225" s="138" t="s">
        <v>72</v>
      </c>
      <c r="G225" s="138" t="s">
        <v>73</v>
      </c>
      <c r="H225" s="138"/>
      <c r="I225" s="138" t="s">
        <v>74</v>
      </c>
      <c r="J225" s="138"/>
      <c r="K225" s="138"/>
      <c r="L225" s="138" t="s">
        <v>75</v>
      </c>
      <c r="M225" s="138" t="s">
        <v>56</v>
      </c>
      <c r="N225" s="138" t="s">
        <v>48</v>
      </c>
      <c r="O225" s="138" t="s">
        <v>6</v>
      </c>
    </row>
    <row r="226" spans="1:31" ht="15" customHeight="1" x14ac:dyDescent="0.25">
      <c r="A226" s="137"/>
      <c r="B226" s="138"/>
      <c r="C226" s="138"/>
      <c r="D226" s="138"/>
      <c r="E226" s="138"/>
      <c r="F226" s="138"/>
      <c r="G226" s="138" t="s">
        <v>76</v>
      </c>
      <c r="H226" s="138" t="s">
        <v>77</v>
      </c>
      <c r="I226" s="138" t="s">
        <v>76</v>
      </c>
      <c r="J226" s="138" t="s">
        <v>77</v>
      </c>
      <c r="K226" s="138"/>
      <c r="L226" s="138" t="s">
        <v>76</v>
      </c>
      <c r="M226" s="138"/>
      <c r="N226" s="138"/>
      <c r="O226" s="138"/>
    </row>
    <row r="227" spans="1:31" x14ac:dyDescent="0.25">
      <c r="A227" s="77"/>
      <c r="B227" s="92"/>
      <c r="C227" s="92"/>
      <c r="D227" s="92"/>
      <c r="E227" s="92"/>
      <c r="F227" s="107"/>
      <c r="G227" s="107"/>
      <c r="H227" s="69"/>
      <c r="I227" s="116"/>
      <c r="J227" s="69"/>
      <c r="K227" s="69"/>
      <c r="L227" s="116"/>
      <c r="M227" s="116"/>
      <c r="N227" s="69"/>
      <c r="O227" s="69"/>
    </row>
    <row r="228" spans="1:31" x14ac:dyDescent="0.25">
      <c r="A228" s="119"/>
      <c r="B228" s="120"/>
      <c r="C228" s="120"/>
      <c r="D228" s="120"/>
      <c r="E228" s="120"/>
      <c r="F228" s="120"/>
      <c r="G228" s="120"/>
      <c r="H228" s="120"/>
      <c r="I228" s="120"/>
      <c r="J228" s="121" t="s">
        <v>80</v>
      </c>
      <c r="K228" s="121"/>
      <c r="L228" s="122"/>
      <c r="M228" s="122"/>
      <c r="N228" s="122">
        <f>O228</f>
        <v>0</v>
      </c>
      <c r="O228" s="122">
        <f>SUM(O227:O227)</f>
        <v>0</v>
      </c>
    </row>
    <row r="229" spans="1:31" ht="38.25" customHeight="1" x14ac:dyDescent="0.25">
      <c r="A229" s="485" t="str">
        <f>E230</f>
        <v>Reconstrução pavimento com imprimação com emulsão asfáltica</v>
      </c>
      <c r="B229" s="486"/>
      <c r="C229" s="486"/>
      <c r="D229" s="486"/>
      <c r="E229" s="486"/>
      <c r="F229" s="486"/>
      <c r="G229" s="486"/>
      <c r="H229" s="486"/>
      <c r="I229" s="486"/>
      <c r="J229" s="486"/>
      <c r="K229" s="141"/>
      <c r="L229" s="27" t="s">
        <v>26</v>
      </c>
      <c r="M229" s="27" t="s">
        <v>27</v>
      </c>
      <c r="N229" s="27" t="s">
        <v>28</v>
      </c>
      <c r="O229" s="142" t="s">
        <v>29</v>
      </c>
      <c r="Q229"/>
      <c r="R229"/>
      <c r="S229"/>
      <c r="T229"/>
      <c r="U229"/>
      <c r="V229"/>
      <c r="W229"/>
      <c r="X229"/>
      <c r="Y229"/>
      <c r="Z229"/>
      <c r="AA229"/>
      <c r="AB229"/>
      <c r="AC229"/>
      <c r="AD229"/>
      <c r="AE229"/>
    </row>
    <row r="230" spans="1:31" x14ac:dyDescent="0.25">
      <c r="A230" s="143" t="s">
        <v>25197</v>
      </c>
      <c r="B230" s="143" t="s">
        <v>30</v>
      </c>
      <c r="C230" s="143" t="s">
        <v>6682</v>
      </c>
      <c r="D230" s="143" t="s">
        <v>24</v>
      </c>
      <c r="E230" s="146" t="s">
        <v>29358</v>
      </c>
      <c r="F230" s="144"/>
      <c r="G230" s="144"/>
      <c r="H230" s="144"/>
      <c r="I230" s="144"/>
      <c r="J230" s="144"/>
      <c r="K230" s="144"/>
      <c r="L230" s="145">
        <f>TRUNC(L246+L249+L254+L260,2)</f>
        <v>11.06</v>
      </c>
      <c r="M230" s="145">
        <f>TRUNC(M246+M249+M254+M260,2)</f>
        <v>199.24</v>
      </c>
      <c r="N230" s="145">
        <f>TRUNC(N246+N249+N254+N260,2)</f>
        <v>0</v>
      </c>
      <c r="O230" s="145">
        <f>TRUNC(O246+O249+O254+O260,2)</f>
        <v>210.3</v>
      </c>
      <c r="P230" s="146"/>
      <c r="Q230"/>
      <c r="R230"/>
      <c r="S230"/>
      <c r="T230"/>
      <c r="U230"/>
      <c r="V230"/>
      <c r="W230"/>
      <c r="X230"/>
      <c r="Y230"/>
      <c r="Z230"/>
      <c r="AA230"/>
      <c r="AB230"/>
      <c r="AC230"/>
      <c r="AD230"/>
      <c r="AE230"/>
    </row>
    <row r="231" spans="1:31" ht="38.25" customHeight="1" x14ac:dyDescent="0.25">
      <c r="A231" s="137" t="s">
        <v>31</v>
      </c>
      <c r="B231" s="138" t="s">
        <v>1</v>
      </c>
      <c r="C231" s="138" t="s">
        <v>32</v>
      </c>
      <c r="D231" s="138" t="s">
        <v>2</v>
      </c>
      <c r="E231" s="138" t="s">
        <v>33</v>
      </c>
      <c r="F231" s="138" t="s">
        <v>34</v>
      </c>
      <c r="G231" s="138" t="s">
        <v>35</v>
      </c>
      <c r="H231" s="138" t="s">
        <v>36</v>
      </c>
      <c r="I231" s="138" t="s">
        <v>37</v>
      </c>
      <c r="J231" s="138" t="s">
        <v>38</v>
      </c>
      <c r="K231" s="138"/>
      <c r="L231" s="138" t="s">
        <v>13</v>
      </c>
      <c r="M231" s="138" t="s">
        <v>39</v>
      </c>
      <c r="N231" s="138" t="s">
        <v>11</v>
      </c>
      <c r="O231" s="138" t="s">
        <v>40</v>
      </c>
      <c r="Q231"/>
      <c r="R231"/>
      <c r="S231"/>
      <c r="T231"/>
      <c r="U231"/>
      <c r="V231"/>
      <c r="W231"/>
      <c r="X231"/>
      <c r="Y231"/>
      <c r="Z231"/>
      <c r="AA231"/>
      <c r="AB231"/>
      <c r="AC231"/>
      <c r="AD231"/>
      <c r="AE231"/>
    </row>
    <row r="232" spans="1:31" ht="30" x14ac:dyDescent="0.25">
      <c r="A232" s="77" t="str">
        <f>IF(D232="","",VLOOKUP(D232,'CUSTOS DNIT - EQUIPAMENTOS'!A:K,2,FALSE))</f>
        <v>Compactador manual com soquete vibratório - 4,10 kW</v>
      </c>
      <c r="B232" s="113" t="s">
        <v>24</v>
      </c>
      <c r="C232" s="113" t="s">
        <v>42</v>
      </c>
      <c r="D232" s="113" t="s">
        <v>24596</v>
      </c>
      <c r="E232" s="116">
        <v>1</v>
      </c>
      <c r="F232" s="117">
        <v>0.28000000000000003</v>
      </c>
      <c r="G232" s="116">
        <v>0.72</v>
      </c>
      <c r="H232" s="69">
        <f>VLOOKUP(D232,'CUSTOS DNIT - EQUIPAMENTOS'!A:K,10,0)</f>
        <v>9.0025999999999993</v>
      </c>
      <c r="I232" s="69">
        <f>VLOOKUP(D232,'CUSTOS DNIT - EQUIPAMENTOS'!A:K,9,0)</f>
        <v>0</v>
      </c>
      <c r="J232" s="69">
        <f>VLOOKUP(D232,'CUSTOS DNIT - EQUIPAMENTOS'!A:K,11,0)</f>
        <v>1.0371999999999999</v>
      </c>
      <c r="K232" s="69"/>
      <c r="L232" s="118">
        <f t="shared" ref="L232:L234" si="4">IF(D232="","",TRUNC(E232*F232*H232,2))</f>
        <v>2.52</v>
      </c>
      <c r="M232" s="118">
        <f t="shared" ref="M232:M234" si="5">IF(D232="","",TRUNC(E232*F232*I232+E232*G232*J232,2))</f>
        <v>0.74</v>
      </c>
      <c r="N232" s="118"/>
      <c r="O232" s="69">
        <f t="shared" ref="O232:O234" si="6">IF(D232="","",L232+M232)</f>
        <v>3.26</v>
      </c>
      <c r="Q232"/>
      <c r="R232"/>
      <c r="S232"/>
      <c r="T232"/>
      <c r="U232"/>
      <c r="V232"/>
      <c r="W232"/>
      <c r="X232"/>
      <c r="Y232"/>
      <c r="Z232"/>
      <c r="AA232"/>
      <c r="AB232"/>
      <c r="AC232"/>
      <c r="AD232"/>
      <c r="AE232"/>
    </row>
    <row r="233" spans="1:31" ht="30" x14ac:dyDescent="0.25">
      <c r="A233" s="77" t="str">
        <f>IF(D233="","",VLOOKUP(D233,'CUSTOS DNIT - EQUIPAMENTOS'!A:K,2,FALSE))</f>
        <v>Compactador manual de placa vibratória - 3,00 kW</v>
      </c>
      <c r="B233" s="113" t="s">
        <v>24</v>
      </c>
      <c r="C233" s="113" t="s">
        <v>42</v>
      </c>
      <c r="D233" s="113" t="s">
        <v>24450</v>
      </c>
      <c r="E233" s="116">
        <v>1</v>
      </c>
      <c r="F233" s="117">
        <v>0.09</v>
      </c>
      <c r="G233" s="116">
        <v>0.91</v>
      </c>
      <c r="H233" s="69">
        <f>VLOOKUP(D233,'CUSTOS DNIT - EQUIPAMENTOS'!A:K,10,0)</f>
        <v>6.8529</v>
      </c>
      <c r="I233" s="69">
        <f>VLOOKUP(D233,'CUSTOS DNIT - EQUIPAMENTOS'!A:K,9,0)</f>
        <v>0</v>
      </c>
      <c r="J233" s="69">
        <f>VLOOKUP(D233,'CUSTOS DNIT - EQUIPAMENTOS'!A:K,11,0)</f>
        <v>0.90749999999999997</v>
      </c>
      <c r="K233" s="69"/>
      <c r="L233" s="118">
        <f t="shared" si="4"/>
        <v>0.61</v>
      </c>
      <c r="M233" s="118">
        <f t="shared" si="5"/>
        <v>0.82</v>
      </c>
      <c r="N233" s="118"/>
      <c r="O233" s="69">
        <f t="shared" si="6"/>
        <v>1.43</v>
      </c>
      <c r="Q233"/>
      <c r="R233"/>
      <c r="S233"/>
      <c r="T233"/>
      <c r="U233"/>
      <c r="V233"/>
      <c r="W233"/>
      <c r="X233"/>
      <c r="Y233"/>
      <c r="Z233"/>
      <c r="AA233"/>
      <c r="AB233"/>
      <c r="AC233"/>
      <c r="AD233"/>
      <c r="AE233"/>
    </row>
    <row r="234" spans="1:31" ht="30" x14ac:dyDescent="0.25">
      <c r="A234" s="77" t="str">
        <f>IF(D234="","",VLOOKUP(D234,'CUSTOS DNIT - EQUIPAMENTOS'!A:K,2,FALSE))</f>
        <v>Compressor de ar portátil de 58,52 l/s (124 PCM) - 27 kW</v>
      </c>
      <c r="B234" s="113" t="s">
        <v>24</v>
      </c>
      <c r="C234" s="113" t="s">
        <v>42</v>
      </c>
      <c r="D234" s="113" t="s">
        <v>24594</v>
      </c>
      <c r="E234" s="116">
        <v>1</v>
      </c>
      <c r="F234" s="117">
        <v>0.19</v>
      </c>
      <c r="G234" s="116">
        <v>0.81</v>
      </c>
      <c r="H234" s="69">
        <f>VLOOKUP(D234,'CUSTOS DNIT - EQUIPAMENTOS'!A:K,10,0)</f>
        <v>41.747900000000001</v>
      </c>
      <c r="I234" s="69">
        <f>VLOOKUP(D234,'CUSTOS DNIT - EQUIPAMENTOS'!A:K,9,0)</f>
        <v>0</v>
      </c>
      <c r="J234" s="69">
        <f>VLOOKUP(D234,'CUSTOS DNIT - EQUIPAMENTOS'!A:K,11,0)</f>
        <v>9.9982000000000006</v>
      </c>
      <c r="K234" s="69"/>
      <c r="L234" s="118">
        <f t="shared" si="4"/>
        <v>7.93</v>
      </c>
      <c r="M234" s="118">
        <f t="shared" si="5"/>
        <v>8.09</v>
      </c>
      <c r="N234" s="118"/>
      <c r="O234" s="69">
        <f t="shared" si="6"/>
        <v>16.02</v>
      </c>
      <c r="Q234"/>
      <c r="R234"/>
      <c r="S234"/>
      <c r="T234"/>
      <c r="U234"/>
      <c r="V234"/>
      <c r="W234"/>
      <c r="X234"/>
      <c r="Y234"/>
      <c r="Z234"/>
      <c r="AA234"/>
      <c r="AB234"/>
      <c r="AC234"/>
      <c r="AD234"/>
      <c r="AE234"/>
    </row>
    <row r="235" spans="1:31" x14ac:dyDescent="0.25">
      <c r="A235" s="119"/>
      <c r="B235" s="120"/>
      <c r="C235" s="120"/>
      <c r="D235" s="120"/>
      <c r="E235" s="120"/>
      <c r="F235" s="120"/>
      <c r="G235" s="120"/>
      <c r="H235" s="120"/>
      <c r="I235" s="120"/>
      <c r="J235" s="121" t="s">
        <v>43</v>
      </c>
      <c r="K235" s="121"/>
      <c r="L235" s="122">
        <f>SUM(L232:L234)</f>
        <v>11.059999999999999</v>
      </c>
      <c r="M235" s="122">
        <f>SUM(M232:M234)</f>
        <v>9.65</v>
      </c>
      <c r="N235" s="122">
        <f>SUM(N232:N234)</f>
        <v>0</v>
      </c>
      <c r="O235" s="122">
        <f>SUM(O232:O234)</f>
        <v>20.71</v>
      </c>
      <c r="Q235"/>
      <c r="R235"/>
      <c r="S235"/>
      <c r="T235"/>
      <c r="U235"/>
      <c r="V235"/>
      <c r="W235"/>
      <c r="X235"/>
      <c r="Y235"/>
      <c r="Z235"/>
      <c r="AA235"/>
      <c r="AB235"/>
      <c r="AC235"/>
      <c r="AD235"/>
      <c r="AE235"/>
    </row>
    <row r="236" spans="1:31" ht="30" x14ac:dyDescent="0.25">
      <c r="A236" s="137" t="s">
        <v>44</v>
      </c>
      <c r="B236" s="138" t="s">
        <v>1</v>
      </c>
      <c r="C236" s="138" t="s">
        <v>32</v>
      </c>
      <c r="D236" s="138" t="s">
        <v>2</v>
      </c>
      <c r="E236" s="138" t="s">
        <v>45</v>
      </c>
      <c r="F236" s="138" t="s">
        <v>46</v>
      </c>
      <c r="G236" s="138" t="s">
        <v>47</v>
      </c>
      <c r="H236" s="138" t="s">
        <v>48</v>
      </c>
      <c r="I236" s="138"/>
      <c r="J236" s="138"/>
      <c r="K236" s="138"/>
      <c r="L236" s="138" t="s">
        <v>13</v>
      </c>
      <c r="M236" s="138" t="s">
        <v>39</v>
      </c>
      <c r="N236" s="138" t="s">
        <v>11</v>
      </c>
      <c r="O236" s="138" t="s">
        <v>40</v>
      </c>
      <c r="Q236"/>
      <c r="R236"/>
      <c r="S236"/>
      <c r="T236"/>
      <c r="U236"/>
      <c r="V236"/>
      <c r="W236"/>
      <c r="X236"/>
      <c r="Y236"/>
      <c r="Z236"/>
      <c r="AA236"/>
      <c r="AB236"/>
      <c r="AC236"/>
      <c r="AD236"/>
      <c r="AE236"/>
    </row>
    <row r="237" spans="1:31" x14ac:dyDescent="0.25">
      <c r="A237" s="77" t="str">
        <f>IF(D237="","",VLOOKUP(D237,'CUSTOS DER - MÃO DE OBRA'!A:D,2,FALSE))</f>
        <v>Servente</v>
      </c>
      <c r="B237" s="113" t="s">
        <v>41</v>
      </c>
      <c r="C237" s="113" t="s">
        <v>49</v>
      </c>
      <c r="D237" s="113">
        <v>200130</v>
      </c>
      <c r="E237" s="69">
        <f>IF(D237="","",VLOOKUP(D237,'CUSTOS DER - MÃO DE OBRA'!A:D,3,FALSE))</f>
        <v>1.48</v>
      </c>
      <c r="F237" s="123">
        <v>1.4167000000000001</v>
      </c>
      <c r="G237" s="124">
        <f>IF(D237="","",VLOOKUP(D237,'CUSTOS DER - MÃO DE OBRA'!A:D,4,FALSE))</f>
        <v>26.35</v>
      </c>
      <c r="H237" s="116">
        <v>6</v>
      </c>
      <c r="I237" s="116"/>
      <c r="J237" s="113"/>
      <c r="K237" s="113"/>
      <c r="L237" s="113"/>
      <c r="M237" s="125">
        <f>IF(D237="","",TRUNC(H237*G237,2))</f>
        <v>158.1</v>
      </c>
      <c r="N237" s="113"/>
      <c r="O237" s="69">
        <f>IF(D237="","",L237+M237)</f>
        <v>158.1</v>
      </c>
      <c r="Q237"/>
      <c r="R237"/>
      <c r="S237"/>
      <c r="T237"/>
      <c r="U237"/>
      <c r="V237"/>
      <c r="W237"/>
      <c r="X237"/>
      <c r="Y237"/>
      <c r="Z237"/>
      <c r="AA237"/>
      <c r="AB237"/>
      <c r="AC237"/>
      <c r="AD237"/>
      <c r="AE237"/>
    </row>
    <row r="238" spans="1:31" x14ac:dyDescent="0.25">
      <c r="A238" s="77"/>
      <c r="B238" s="113"/>
      <c r="C238" s="113"/>
      <c r="D238" s="113"/>
      <c r="E238" s="116"/>
      <c r="F238" s="123"/>
      <c r="G238" s="124"/>
      <c r="H238" s="69"/>
      <c r="I238" s="69"/>
      <c r="J238" s="69"/>
      <c r="K238" s="69"/>
      <c r="L238" s="113"/>
      <c r="M238" s="126"/>
      <c r="N238" s="113"/>
      <c r="O238" s="69"/>
      <c r="Q238"/>
      <c r="R238"/>
      <c r="S238"/>
      <c r="T238"/>
      <c r="U238"/>
      <c r="V238"/>
      <c r="W238"/>
      <c r="X238"/>
      <c r="Y238"/>
      <c r="Z238"/>
      <c r="AA238"/>
      <c r="AB238"/>
      <c r="AC238"/>
      <c r="AD238"/>
      <c r="AE238"/>
    </row>
    <row r="239" spans="1:31" x14ac:dyDescent="0.25">
      <c r="A239" s="127"/>
      <c r="B239" s="128"/>
      <c r="C239" s="128"/>
      <c r="D239" s="128"/>
      <c r="E239" s="128"/>
      <c r="F239" s="128"/>
      <c r="G239" s="128"/>
      <c r="H239" s="128"/>
      <c r="I239" s="128"/>
      <c r="J239" s="121" t="s">
        <v>50</v>
      </c>
      <c r="K239" s="121"/>
      <c r="L239" s="122">
        <f>SUM(L237:L238)</f>
        <v>0</v>
      </c>
      <c r="M239" s="122">
        <f>SUM(M237:M238)</f>
        <v>158.1</v>
      </c>
      <c r="N239" s="122">
        <f>SUM(N237:N238)</f>
        <v>0</v>
      </c>
      <c r="O239" s="122">
        <f>SUM(O237:O238)</f>
        <v>158.1</v>
      </c>
      <c r="Q239"/>
      <c r="R239"/>
      <c r="S239"/>
      <c r="T239"/>
      <c r="U239"/>
      <c r="V239"/>
      <c r="W239"/>
      <c r="X239"/>
      <c r="Y239"/>
      <c r="Z239"/>
      <c r="AA239"/>
      <c r="AB239"/>
      <c r="AC239"/>
      <c r="AD239"/>
      <c r="AE239"/>
    </row>
    <row r="240" spans="1:31" x14ac:dyDescent="0.25">
      <c r="A240" s="137" t="s">
        <v>51</v>
      </c>
      <c r="B240" s="138" t="s">
        <v>1</v>
      </c>
      <c r="C240" s="138" t="s">
        <v>32</v>
      </c>
      <c r="D240" s="138" t="s">
        <v>2</v>
      </c>
      <c r="E240" s="138" t="s">
        <v>52</v>
      </c>
      <c r="F240" s="138" t="s">
        <v>53</v>
      </c>
      <c r="G240" s="138" t="s">
        <v>54</v>
      </c>
      <c r="H240" s="138" t="s">
        <v>55</v>
      </c>
      <c r="I240" s="138"/>
      <c r="J240" s="138"/>
      <c r="K240" s="138"/>
      <c r="L240" s="138"/>
      <c r="M240" s="138"/>
      <c r="N240" s="138"/>
      <c r="O240" s="138" t="s">
        <v>56</v>
      </c>
      <c r="Q240"/>
      <c r="R240"/>
      <c r="S240"/>
      <c r="T240"/>
      <c r="U240"/>
      <c r="V240"/>
      <c r="W240"/>
      <c r="X240"/>
      <c r="Y240"/>
      <c r="Z240"/>
      <c r="AA240"/>
      <c r="AB240"/>
      <c r="AC240"/>
      <c r="AD240"/>
      <c r="AE240"/>
    </row>
    <row r="241" spans="1:31" x14ac:dyDescent="0.25">
      <c r="A241" s="77"/>
      <c r="B241" s="113"/>
      <c r="C241" s="113"/>
      <c r="D241" s="113"/>
      <c r="E241" s="123"/>
      <c r="F241" s="117"/>
      <c r="G241" s="116"/>
      <c r="H241" s="69"/>
      <c r="I241" s="69"/>
      <c r="J241" s="69"/>
      <c r="K241" s="69"/>
      <c r="L241" s="113"/>
      <c r="M241" s="118">
        <f>TRUNC(E241*O239,2)</f>
        <v>0</v>
      </c>
      <c r="N241" s="113"/>
      <c r="O241" s="69">
        <f>M241+L5807</f>
        <v>0</v>
      </c>
      <c r="Q241"/>
      <c r="R241"/>
      <c r="S241"/>
      <c r="T241"/>
      <c r="U241"/>
      <c r="V241"/>
      <c r="W241"/>
      <c r="X241"/>
      <c r="Y241"/>
      <c r="Z241"/>
      <c r="AA241"/>
      <c r="AB241"/>
      <c r="AC241"/>
      <c r="AD241"/>
      <c r="AE241"/>
    </row>
    <row r="242" spans="1:31" x14ac:dyDescent="0.25">
      <c r="A242" s="77"/>
      <c r="B242" s="113"/>
      <c r="C242" s="113"/>
      <c r="D242" s="113"/>
      <c r="E242" s="116"/>
      <c r="F242" s="117"/>
      <c r="G242" s="116"/>
      <c r="H242" s="69"/>
      <c r="I242" s="69"/>
      <c r="J242" s="69"/>
      <c r="K242" s="69"/>
      <c r="L242" s="113"/>
      <c r="M242" s="113"/>
      <c r="N242" s="113"/>
      <c r="O242" s="69">
        <f>L242+M242</f>
        <v>0</v>
      </c>
      <c r="Q242"/>
      <c r="R242"/>
      <c r="S242"/>
      <c r="T242"/>
      <c r="U242"/>
      <c r="V242"/>
      <c r="W242"/>
      <c r="X242"/>
      <c r="Y242"/>
      <c r="Z242"/>
      <c r="AA242"/>
      <c r="AB242"/>
      <c r="AC242"/>
      <c r="AD242"/>
      <c r="AE242"/>
    </row>
    <row r="243" spans="1:31" x14ac:dyDescent="0.25">
      <c r="A243" s="127"/>
      <c r="B243" s="128"/>
      <c r="C243" s="128"/>
      <c r="D243" s="128"/>
      <c r="E243" s="128"/>
      <c r="F243" s="128"/>
      <c r="G243" s="128"/>
      <c r="H243" s="128"/>
      <c r="I243" s="128"/>
      <c r="J243" s="121" t="s">
        <v>57</v>
      </c>
      <c r="K243" s="121"/>
      <c r="L243" s="122">
        <f>SUM(L241:L242)</f>
        <v>0</v>
      </c>
      <c r="M243" s="122">
        <f>SUM(M241:M242)</f>
        <v>0</v>
      </c>
      <c r="N243" s="122">
        <f>SUM(N241:N242)</f>
        <v>0</v>
      </c>
      <c r="O243" s="122">
        <f>SUM(O241:O242)</f>
        <v>0</v>
      </c>
      <c r="Q243"/>
      <c r="R243"/>
      <c r="S243"/>
      <c r="T243"/>
      <c r="U243"/>
      <c r="V243"/>
      <c r="W243"/>
      <c r="X243"/>
      <c r="Y243"/>
      <c r="Z243"/>
      <c r="AA243"/>
      <c r="AB243"/>
      <c r="AC243"/>
      <c r="AD243"/>
      <c r="AE243"/>
    </row>
    <row r="244" spans="1:31" x14ac:dyDescent="0.25">
      <c r="A244" s="127" t="s">
        <v>58</v>
      </c>
      <c r="B244" s="129"/>
      <c r="C244" s="129"/>
      <c r="D244" s="129"/>
      <c r="E244" s="129"/>
      <c r="F244" s="129"/>
      <c r="G244" s="129"/>
      <c r="H244" s="129"/>
      <c r="I244" s="129"/>
      <c r="J244" s="129"/>
      <c r="K244" s="129"/>
      <c r="L244" s="122">
        <f>L235+L239+L243</f>
        <v>11.059999999999999</v>
      </c>
      <c r="M244" s="122">
        <f>M235+M239+M243</f>
        <v>167.75</v>
      </c>
      <c r="N244" s="122">
        <f>N235+N239+N243</f>
        <v>0</v>
      </c>
      <c r="O244" s="122">
        <f>O235+O239+O243</f>
        <v>178.81</v>
      </c>
      <c r="Q244"/>
      <c r="R244"/>
      <c r="S244"/>
      <c r="T244"/>
      <c r="U244"/>
      <c r="V244"/>
      <c r="W244"/>
      <c r="X244"/>
      <c r="Y244"/>
      <c r="Z244"/>
      <c r="AA244"/>
      <c r="AB244"/>
      <c r="AC244"/>
      <c r="AD244"/>
      <c r="AE244"/>
    </row>
    <row r="245" spans="1:31" x14ac:dyDescent="0.25">
      <c r="A245" s="127" t="s">
        <v>59</v>
      </c>
      <c r="B245" s="129"/>
      <c r="C245" s="129"/>
      <c r="D245" s="129"/>
      <c r="E245" s="129"/>
      <c r="F245" s="129"/>
      <c r="G245" s="129"/>
      <c r="H245" s="129"/>
      <c r="I245" s="129"/>
      <c r="J245" s="129"/>
      <c r="K245" s="129"/>
      <c r="L245" s="129"/>
      <c r="M245" s="129"/>
      <c r="N245" s="129"/>
      <c r="O245" s="130">
        <v>1</v>
      </c>
      <c r="Q245"/>
      <c r="R245"/>
      <c r="S245"/>
      <c r="T245"/>
      <c r="U245"/>
      <c r="V245"/>
      <c r="W245"/>
      <c r="X245"/>
      <c r="Y245"/>
      <c r="Z245"/>
      <c r="AA245"/>
      <c r="AB245"/>
      <c r="AC245"/>
      <c r="AD245"/>
      <c r="AE245"/>
    </row>
    <row r="246" spans="1:31" x14ac:dyDescent="0.25">
      <c r="A246" s="127" t="s">
        <v>60</v>
      </c>
      <c r="B246" s="120"/>
      <c r="C246" s="120"/>
      <c r="D246" s="120"/>
      <c r="E246" s="120"/>
      <c r="F246" s="120"/>
      <c r="G246" s="120"/>
      <c r="H246" s="120"/>
      <c r="I246" s="120"/>
      <c r="J246" s="120"/>
      <c r="K246" s="120"/>
      <c r="L246" s="122">
        <f>L244/O245</f>
        <v>11.059999999999999</v>
      </c>
      <c r="M246" s="122">
        <f>M244/O245</f>
        <v>167.75</v>
      </c>
      <c r="N246" s="122">
        <f>N244/O245</f>
        <v>0</v>
      </c>
      <c r="O246" s="122">
        <f>TRUNC(SUM(L246:N246),2)</f>
        <v>178.81</v>
      </c>
      <c r="Q246"/>
      <c r="R246"/>
      <c r="S246"/>
      <c r="T246"/>
      <c r="U246"/>
      <c r="V246"/>
      <c r="W246"/>
      <c r="X246"/>
      <c r="Y246"/>
      <c r="Z246"/>
      <c r="AA246"/>
      <c r="AB246"/>
      <c r="AC246"/>
      <c r="AD246"/>
      <c r="AE246"/>
    </row>
    <row r="247" spans="1:31" ht="45" x14ac:dyDescent="0.25">
      <c r="A247" s="137" t="s">
        <v>61</v>
      </c>
      <c r="B247" s="138" t="s">
        <v>1</v>
      </c>
      <c r="C247" s="138" t="s">
        <v>32</v>
      </c>
      <c r="D247" s="138" t="s">
        <v>2</v>
      </c>
      <c r="E247" s="138" t="s">
        <v>62</v>
      </c>
      <c r="F247" s="138" t="s">
        <v>63</v>
      </c>
      <c r="G247" s="138"/>
      <c r="H247" s="138"/>
      <c r="I247" s="138"/>
      <c r="J247" s="138" t="s">
        <v>48</v>
      </c>
      <c r="K247" s="138"/>
      <c r="L247" s="138" t="s">
        <v>13</v>
      </c>
      <c r="M247" s="138" t="s">
        <v>39</v>
      </c>
      <c r="N247" s="138" t="s">
        <v>11</v>
      </c>
      <c r="O247" s="138" t="s">
        <v>6</v>
      </c>
      <c r="Q247"/>
      <c r="R247"/>
      <c r="S247"/>
      <c r="T247"/>
      <c r="U247"/>
      <c r="V247"/>
      <c r="W247"/>
      <c r="X247"/>
      <c r="Y247"/>
      <c r="Z247"/>
      <c r="AA247"/>
      <c r="AB247"/>
      <c r="AC247"/>
      <c r="AD247"/>
      <c r="AE247"/>
    </row>
    <row r="248" spans="1:31" x14ac:dyDescent="0.25">
      <c r="A248" s="77"/>
      <c r="B248" s="113"/>
      <c r="C248" s="113"/>
      <c r="D248" s="92"/>
      <c r="E248" s="131"/>
      <c r="F248" s="107"/>
      <c r="G248" s="107"/>
      <c r="H248" s="93"/>
      <c r="I248" s="93"/>
      <c r="J248" s="116"/>
      <c r="K248" s="116"/>
      <c r="L248" s="69"/>
      <c r="M248" s="116"/>
      <c r="N248" s="116"/>
      <c r="O248" s="69"/>
      <c r="Q248"/>
      <c r="R248"/>
      <c r="S248"/>
      <c r="T248"/>
      <c r="U248"/>
      <c r="V248"/>
      <c r="W248"/>
      <c r="X248"/>
      <c r="Y248"/>
      <c r="Z248"/>
      <c r="AA248"/>
      <c r="AB248"/>
      <c r="AC248"/>
      <c r="AD248"/>
      <c r="AE248"/>
    </row>
    <row r="249" spans="1:31" x14ac:dyDescent="0.25">
      <c r="A249" s="119"/>
      <c r="B249" s="120"/>
      <c r="C249" s="120"/>
      <c r="D249" s="120"/>
      <c r="E249" s="120"/>
      <c r="F249" s="120"/>
      <c r="G249" s="120"/>
      <c r="H249" s="120"/>
      <c r="I249" s="120"/>
      <c r="J249" s="121" t="s">
        <v>65</v>
      </c>
      <c r="K249" s="121"/>
      <c r="L249" s="122">
        <f>SUM(L248:L248)</f>
        <v>0</v>
      </c>
      <c r="M249" s="122">
        <f>SUM(M248:M248)</f>
        <v>0</v>
      </c>
      <c r="N249" s="122">
        <f>SUM(N248:N248)</f>
        <v>0</v>
      </c>
      <c r="O249" s="122">
        <f>TRUNC(SUM(L249:N249),2)</f>
        <v>0</v>
      </c>
      <c r="Q249"/>
      <c r="R249"/>
      <c r="S249"/>
      <c r="T249"/>
      <c r="U249"/>
      <c r="V249"/>
      <c r="W249"/>
      <c r="X249"/>
      <c r="Y249"/>
      <c r="Z249"/>
      <c r="AA249"/>
      <c r="AB249"/>
      <c r="AC249"/>
      <c r="AD249"/>
      <c r="AE249"/>
    </row>
    <row r="250" spans="1:31" ht="45" x14ac:dyDescent="0.25">
      <c r="A250" s="137" t="s">
        <v>66</v>
      </c>
      <c r="B250" s="138" t="s">
        <v>1</v>
      </c>
      <c r="C250" s="138" t="s">
        <v>32</v>
      </c>
      <c r="D250" s="138" t="s">
        <v>2</v>
      </c>
      <c r="E250" s="138" t="s">
        <v>62</v>
      </c>
      <c r="F250" s="138" t="s">
        <v>63</v>
      </c>
      <c r="G250" s="138" t="s">
        <v>67</v>
      </c>
      <c r="H250" s="138" t="s">
        <v>68</v>
      </c>
      <c r="I250" s="138"/>
      <c r="J250" s="138" t="s">
        <v>48</v>
      </c>
      <c r="K250" s="138"/>
      <c r="L250" s="138" t="s">
        <v>13</v>
      </c>
      <c r="M250" s="138" t="s">
        <v>39</v>
      </c>
      <c r="N250" s="138" t="s">
        <v>11</v>
      </c>
      <c r="O250" s="138" t="s">
        <v>6</v>
      </c>
      <c r="Q250"/>
      <c r="R250"/>
      <c r="S250"/>
      <c r="T250"/>
      <c r="U250"/>
      <c r="V250"/>
      <c r="W250"/>
      <c r="X250"/>
      <c r="Y250"/>
      <c r="Z250"/>
      <c r="AA250"/>
      <c r="AB250"/>
      <c r="AC250"/>
      <c r="AD250"/>
      <c r="AE250"/>
    </row>
    <row r="251" spans="1:31" ht="30" x14ac:dyDescent="0.25">
      <c r="A251" s="77" t="str">
        <f>IF($D252="","",VLOOKUP(D251,'CUSTOS DNIT - SERVIÇOS'!A:D,2,FALSE))</f>
        <v>Mistura betuminosa a frio executada em betoneira - faixa C - areia e brita comerciais</v>
      </c>
      <c r="B251" s="92" t="s">
        <v>24</v>
      </c>
      <c r="C251" s="92" t="s">
        <v>69</v>
      </c>
      <c r="D251" s="92">
        <v>4916290</v>
      </c>
      <c r="E251" s="92" t="str">
        <f>VLOOKUP(D251,'CUSTOS DNIT - SERVIÇOS'!A:D,3,0)</f>
        <v>m³</v>
      </c>
      <c r="F251" s="107"/>
      <c r="G251" s="107">
        <f>VLOOKUP(D251,'CUSTOS DNIT - SERVIÇOS'!A:D,4,0)</f>
        <v>325.85000000000002</v>
      </c>
      <c r="H251" s="116"/>
      <c r="I251" s="116"/>
      <c r="J251" s="116">
        <f>0.24/2.48276</f>
        <v>9.6666612962992796E-2</v>
      </c>
      <c r="K251" s="116"/>
      <c r="L251" s="69">
        <f>IF(D251="","",TRUNC(F251*J251,2))</f>
        <v>0</v>
      </c>
      <c r="M251" s="69">
        <f>IF(D251="","",TRUNC(G251*J251,2))</f>
        <v>31.49</v>
      </c>
      <c r="N251" s="69">
        <f>IF(D251="","",TRUNC(H251*J251,2))</f>
        <v>0</v>
      </c>
      <c r="O251" s="69">
        <f>IF(D251="","",L251+M251+N251)</f>
        <v>31.49</v>
      </c>
      <c r="Q251"/>
      <c r="R251"/>
      <c r="S251"/>
      <c r="T251"/>
      <c r="U251"/>
      <c r="V251"/>
      <c r="W251"/>
      <c r="X251"/>
      <c r="Y251"/>
      <c r="Z251"/>
      <c r="AA251"/>
      <c r="AB251"/>
      <c r="AC251"/>
      <c r="AD251"/>
      <c r="AE251"/>
    </row>
    <row r="252" spans="1:31" ht="30" x14ac:dyDescent="0.25">
      <c r="A252" s="77" t="str">
        <f>IF($D252="","",VLOOKUP($D252,'CUSTOS DER - SERVIÇOS'!A:H,2,FALSE))</f>
        <v>Brita graduada 100% PI (manual) para remendo profundo</v>
      </c>
      <c r="B252" s="92" t="s">
        <v>41</v>
      </c>
      <c r="C252" s="92" t="s">
        <v>69</v>
      </c>
      <c r="D252" s="92">
        <v>531020</v>
      </c>
      <c r="E252" s="92" t="str">
        <f>IF($D252="","",VLOOKUP($D252,'CUSTOS DER - SERVIÇOS'!A:H,3,FALSE))</f>
        <v>m3</v>
      </c>
      <c r="F252" s="92">
        <f>IF($D252="","",VLOOKUP($D252,'CCU DER'!A:O,12,FALSE))</f>
        <v>109.08</v>
      </c>
      <c r="G252" s="92">
        <f>IF($D252="","",SUM(VLOOKUP($D252,'CUSTOS DER - SERVIÇOS'!A:H,4,FALSE),(VLOOKUP($D252,'CUSTOS DER - SERVIÇOS'!A:H,6,FALSE))))</f>
        <v>154.06</v>
      </c>
      <c r="H252" s="92">
        <f>IF(VLOOKUP(D252,'CUSTOS DER - SERVIÇOS'!A:H,8,0)="A acrescer",VLOOKUP(D252,'CCU DER'!A:O,14,0),VLOOKUP(D252,'CUSTOS DER - SERVIÇOS'!A:H,8,0))</f>
        <v>57.18</v>
      </c>
      <c r="I252" s="116"/>
      <c r="J252" s="116">
        <v>0.76</v>
      </c>
      <c r="K252" s="116"/>
      <c r="L252" s="69">
        <f>IF(D252="","",TRUNC(F252*J252,2))</f>
        <v>82.9</v>
      </c>
      <c r="M252" s="69">
        <f>IF(D252="","",TRUNC(G252*J252,2))</f>
        <v>117.08</v>
      </c>
      <c r="N252" s="69">
        <f>IF(D252="","",TRUNC(H252*J252,2))</f>
        <v>43.45</v>
      </c>
      <c r="O252" s="69">
        <f>IF(D252="","",L252+M252+N252)</f>
        <v>243.43</v>
      </c>
      <c r="Q252"/>
      <c r="R252"/>
      <c r="S252"/>
      <c r="T252"/>
      <c r="U252"/>
      <c r="V252"/>
      <c r="W252"/>
      <c r="X252"/>
      <c r="Y252"/>
      <c r="Z252"/>
      <c r="AA252"/>
      <c r="AB252"/>
      <c r="AC252"/>
      <c r="AD252"/>
      <c r="AE252"/>
    </row>
    <row r="253" spans="1:31" ht="30" x14ac:dyDescent="0.25">
      <c r="A253" s="77" t="str">
        <f>IF($D253="","",VLOOKUP($D253,'CUSTOS DER - SERVIÇOS'!A:H,2,FALSE))</f>
        <v>Fornecimento de emulsão asfáltica EAI p/imprimação</v>
      </c>
      <c r="B253" s="92" t="s">
        <v>41</v>
      </c>
      <c r="C253" s="92" t="s">
        <v>69</v>
      </c>
      <c r="D253" s="92">
        <v>589190</v>
      </c>
      <c r="E253" s="92" t="str">
        <f>IF($D253="","",VLOOKUP($D253,'CUSTOS DER - SERVIÇOS'!A:H,3,FALSE))</f>
        <v>t</v>
      </c>
      <c r="F253" s="92">
        <f>IF($D253="","",VLOOKUP($D253,'CUSTOS DER - SERVIÇOS'!A:H,5,FALSE))</f>
        <v>3392.07</v>
      </c>
      <c r="G253" s="92">
        <f>IF($D253="","",SUM(VLOOKUP($D253,'CUSTOS DER - SERVIÇOS'!A:H,4,FALSE),(VLOOKUP($D253,'CUSTOS DER - SERVIÇOS'!A:H,6,FALSE))))</f>
        <v>0</v>
      </c>
      <c r="H253" s="92">
        <f>IF(VLOOKUP(D253,'CUSTOS DER - SERVIÇOS'!A:H,8,0)="A acrescer",VLOOKUP(D253,'CCU DER'!A:O,14,0),VLOOKUP(D253,'CUSTOS DER - SERVIÇOS'!A:H,8,0))</f>
        <v>0</v>
      </c>
      <c r="I253" s="116"/>
      <c r="J253" s="116">
        <v>5.1999999999999998E-3</v>
      </c>
      <c r="K253" s="116"/>
      <c r="L253" s="69">
        <f>IF(D253="","",TRUNC(F253*J253,2))</f>
        <v>17.63</v>
      </c>
      <c r="M253" s="69">
        <f>IF(D253="","",TRUNC(G253*J253,2))</f>
        <v>0</v>
      </c>
      <c r="N253" s="69">
        <f>IF(D253="","",TRUNC(H253*J253,2))</f>
        <v>0</v>
      </c>
      <c r="O253" s="69">
        <f>IF(D253="","",L253+M253+N253)</f>
        <v>17.63</v>
      </c>
      <c r="Q253"/>
      <c r="R253"/>
      <c r="S253"/>
      <c r="T253"/>
      <c r="U253"/>
      <c r="V253"/>
      <c r="W253"/>
      <c r="X253"/>
      <c r="Y253"/>
      <c r="Z253"/>
      <c r="AA253"/>
      <c r="AB253"/>
      <c r="AC253"/>
      <c r="AD253"/>
      <c r="AE253"/>
    </row>
    <row r="254" spans="1:31" x14ac:dyDescent="0.25">
      <c r="A254" s="119"/>
      <c r="B254" s="120"/>
      <c r="C254" s="120"/>
      <c r="D254" s="120"/>
      <c r="E254" s="120"/>
      <c r="F254" s="120"/>
      <c r="G254" s="120"/>
      <c r="H254" s="120"/>
      <c r="I254" s="120"/>
      <c r="J254" s="121" t="s">
        <v>70</v>
      </c>
      <c r="K254" s="121"/>
      <c r="L254" s="122">
        <f>SUM(L251:L251)</f>
        <v>0</v>
      </c>
      <c r="M254" s="122">
        <f>SUM(M251:M251)</f>
        <v>31.49</v>
      </c>
      <c r="N254" s="122">
        <f>SUM(N251:N251)</f>
        <v>0</v>
      </c>
      <c r="O254" s="122">
        <f>TRUNC(SUM(L254:N254),2)</f>
        <v>31.49</v>
      </c>
      <c r="Q254"/>
      <c r="R254"/>
      <c r="S254"/>
      <c r="T254"/>
      <c r="U254"/>
      <c r="V254"/>
      <c r="W254"/>
      <c r="X254"/>
      <c r="Y254"/>
      <c r="Z254"/>
      <c r="AA254"/>
      <c r="AB254"/>
      <c r="AC254"/>
      <c r="AD254"/>
      <c r="AE254"/>
    </row>
    <row r="255" spans="1:31" ht="30" x14ac:dyDescent="0.25">
      <c r="A255" s="137" t="s">
        <v>71</v>
      </c>
      <c r="B255" s="138" t="s">
        <v>1</v>
      </c>
      <c r="C255" s="138" t="s">
        <v>32</v>
      </c>
      <c r="D255" s="138" t="s">
        <v>2</v>
      </c>
      <c r="E255" s="138" t="s">
        <v>62</v>
      </c>
      <c r="F255" s="138" t="s">
        <v>72</v>
      </c>
      <c r="G255" s="138" t="s">
        <v>73</v>
      </c>
      <c r="H255" s="138"/>
      <c r="I255" s="138" t="s">
        <v>74</v>
      </c>
      <c r="J255" s="138"/>
      <c r="K255" s="138"/>
      <c r="L255" s="138" t="s">
        <v>75</v>
      </c>
      <c r="M255" s="138" t="s">
        <v>56</v>
      </c>
      <c r="N255" s="138" t="s">
        <v>48</v>
      </c>
      <c r="O255" s="138" t="s">
        <v>6</v>
      </c>
      <c r="Q255"/>
      <c r="R255"/>
      <c r="S255"/>
      <c r="T255"/>
      <c r="U255"/>
      <c r="V255"/>
      <c r="W255"/>
      <c r="X255"/>
      <c r="Y255"/>
      <c r="Z255"/>
      <c r="AA255"/>
      <c r="AB255"/>
      <c r="AC255"/>
      <c r="AD255"/>
      <c r="AE255"/>
    </row>
    <row r="256" spans="1:31" x14ac:dyDescent="0.25">
      <c r="A256" s="137"/>
      <c r="B256" s="138"/>
      <c r="C256" s="138"/>
      <c r="D256" s="138"/>
      <c r="E256" s="138"/>
      <c r="F256" s="138"/>
      <c r="G256" s="138" t="s">
        <v>76</v>
      </c>
      <c r="H256" s="138" t="s">
        <v>77</v>
      </c>
      <c r="I256" s="138" t="s">
        <v>76</v>
      </c>
      <c r="J256" s="138" t="s">
        <v>77</v>
      </c>
      <c r="K256" s="138"/>
      <c r="L256" s="138" t="s">
        <v>76</v>
      </c>
      <c r="M256" s="138"/>
      <c r="N256" s="138"/>
      <c r="O256" s="138"/>
      <c r="Q256"/>
      <c r="R256"/>
      <c r="S256"/>
      <c r="T256"/>
      <c r="U256"/>
      <c r="V256"/>
      <c r="W256"/>
      <c r="X256"/>
      <c r="Y256"/>
      <c r="Z256"/>
      <c r="AA256"/>
      <c r="AB256"/>
      <c r="AC256"/>
      <c r="AD256"/>
      <c r="AE256"/>
    </row>
    <row r="257" spans="1:31" x14ac:dyDescent="0.25">
      <c r="A257" s="478" t="str">
        <f>IF($D262="","",VLOOKUP($D262,'TRANSPORTES MATERIAIS'!$A$17:$D$1916,2,FALSE))</f>
        <v/>
      </c>
      <c r="B257" s="476" t="s">
        <v>41</v>
      </c>
      <c r="C257" s="476" t="s">
        <v>78</v>
      </c>
      <c r="D257" s="476" t="s">
        <v>82</v>
      </c>
      <c r="E257" s="476" t="s">
        <v>79</v>
      </c>
      <c r="F257" s="92">
        <v>972100</v>
      </c>
      <c r="G257" s="107" t="str">
        <f>IF($F262="","",VLOOKUP($F262,'TRANSPORTES MATERIAIS'!$A$7:$H$15,5,FALSE))</f>
        <v/>
      </c>
      <c r="H257" s="69" t="str">
        <f>IF($D262="","",VLOOKUP($D262,'TRANSPORTES MATERIAIS'!$A$18:$K$4919,8,FALSE))</f>
        <v/>
      </c>
      <c r="I257" s="107" t="str">
        <f>IF($F262="","",VLOOKUP($F262,'TRANSPORTES MATERIAIS'!$A$7:$H$15,6,FALSE))</f>
        <v/>
      </c>
      <c r="J257" s="69" t="str">
        <f>IF($D262="","",VLOOKUP($D262,'TRANSPORTES MATERIAIS'!$A$18:$K$4919,9,FALSE))</f>
        <v/>
      </c>
      <c r="K257" s="69"/>
      <c r="L257" s="107" t="str">
        <f>IF($F262="","",VLOOKUP($F262,'TRANSPORTES MATERIAIS'!$A$7:$H$15,7,FALSE))</f>
        <v/>
      </c>
      <c r="M257" s="69">
        <f>IF($D262="",0,IF(D257="",0,IF(AND(H257=0,J257=0),0,TRUNC(G257*H257+I257*J257+L257,2))))</f>
        <v>0</v>
      </c>
      <c r="N257" s="472"/>
      <c r="O257" s="474">
        <f>TRUNC((M257+M258)*N257,2)</f>
        <v>0</v>
      </c>
      <c r="Q257"/>
      <c r="R257"/>
      <c r="S257"/>
      <c r="T257"/>
      <c r="U257"/>
      <c r="V257"/>
      <c r="W257"/>
      <c r="X257"/>
      <c r="Y257"/>
      <c r="Z257"/>
      <c r="AA257"/>
      <c r="AB257"/>
      <c r="AC257"/>
      <c r="AD257"/>
      <c r="AE257"/>
    </row>
    <row r="258" spans="1:31" x14ac:dyDescent="0.25">
      <c r="A258" s="479"/>
      <c r="B258" s="477"/>
      <c r="C258" s="477"/>
      <c r="D258" s="477"/>
      <c r="E258" s="477"/>
      <c r="F258" s="92">
        <v>972100</v>
      </c>
      <c r="G258" s="107"/>
      <c r="H258" s="69" t="str">
        <f>IF($D262="","",VLOOKUP($D262,'TRANSPORTES MATERIAIS'!$A$18:$K$4919,5,FALSE))</f>
        <v/>
      </c>
      <c r="I258" s="107"/>
      <c r="J258" s="69" t="str">
        <f>IF($D262="","",VLOOKUP($D262,'TRANSPORTES MATERIAIS'!$A$18:$K$4919,6,FALSE))</f>
        <v/>
      </c>
      <c r="K258" s="69"/>
      <c r="L258" s="107"/>
      <c r="M258" s="69">
        <f>IF($D262="",0,IF(D257="",0,IF(AND(H258=0,J258=0),0,TRUNC(G258*H258+I258*J258+L258,2))))</f>
        <v>0</v>
      </c>
      <c r="N258" s="473"/>
      <c r="O258" s="475"/>
      <c r="Q258"/>
      <c r="R258"/>
      <c r="S258"/>
      <c r="T258"/>
      <c r="U258"/>
      <c r="V258"/>
      <c r="W258"/>
      <c r="X258"/>
      <c r="Y258"/>
      <c r="Z258"/>
      <c r="AA258"/>
      <c r="AB258"/>
      <c r="AC258"/>
      <c r="AD258"/>
      <c r="AE258"/>
    </row>
    <row r="259" spans="1:31" x14ac:dyDescent="0.25">
      <c r="A259" s="77"/>
      <c r="B259" s="92"/>
      <c r="C259" s="92"/>
      <c r="D259" s="92"/>
      <c r="E259" s="92"/>
      <c r="F259" s="107"/>
      <c r="G259" s="107"/>
      <c r="H259" s="69"/>
      <c r="I259" s="116"/>
      <c r="J259" s="69"/>
      <c r="K259" s="69"/>
      <c r="L259" s="116"/>
      <c r="M259" s="116"/>
      <c r="N259" s="69"/>
      <c r="O259" s="69"/>
      <c r="Q259"/>
      <c r="R259"/>
      <c r="S259"/>
      <c r="T259"/>
      <c r="U259"/>
      <c r="V259"/>
      <c r="W259"/>
      <c r="X259"/>
      <c r="Y259"/>
      <c r="Z259"/>
      <c r="AA259"/>
      <c r="AB259"/>
      <c r="AC259"/>
      <c r="AD259"/>
      <c r="AE259"/>
    </row>
    <row r="260" spans="1:31" x14ac:dyDescent="0.25">
      <c r="A260" s="119"/>
      <c r="B260" s="120"/>
      <c r="C260" s="120"/>
      <c r="D260" s="120"/>
      <c r="E260" s="120"/>
      <c r="F260" s="120"/>
      <c r="G260" s="120"/>
      <c r="H260" s="120"/>
      <c r="I260" s="120"/>
      <c r="J260" s="121" t="s">
        <v>80</v>
      </c>
      <c r="K260" s="121"/>
      <c r="L260" s="122"/>
      <c r="M260" s="122"/>
      <c r="N260" s="122">
        <f>O260</f>
        <v>0</v>
      </c>
      <c r="O260" s="122">
        <f>SUM(O257:O259)</f>
        <v>0</v>
      </c>
      <c r="Q260"/>
      <c r="R260"/>
      <c r="S260"/>
      <c r="T260"/>
      <c r="U260"/>
      <c r="V260"/>
      <c r="W260"/>
      <c r="X260"/>
      <c r="Y260"/>
      <c r="Z260"/>
      <c r="AA260"/>
      <c r="AB260"/>
      <c r="AC260"/>
      <c r="AD260"/>
      <c r="AE260"/>
    </row>
    <row r="261" spans="1:31" ht="38.25" customHeight="1" x14ac:dyDescent="0.25">
      <c r="A261" s="139" t="str">
        <f>E262</f>
        <v>Limpeza de vias</v>
      </c>
      <c r="B261" s="140"/>
      <c r="C261" s="140"/>
      <c r="D261" s="140"/>
      <c r="E261" s="140"/>
      <c r="F261" s="140"/>
      <c r="G261" s="140"/>
      <c r="H261" s="140"/>
      <c r="I261" s="140"/>
      <c r="J261" s="148"/>
      <c r="K261" s="153"/>
      <c r="L261" s="27" t="s">
        <v>26</v>
      </c>
      <c r="M261" s="27" t="s">
        <v>27</v>
      </c>
      <c r="N261" s="27" t="s">
        <v>28</v>
      </c>
      <c r="O261" s="142" t="s">
        <v>29</v>
      </c>
    </row>
    <row r="262" spans="1:31" ht="15" customHeight="1" x14ac:dyDescent="0.25">
      <c r="A262" s="143" t="s">
        <v>25198</v>
      </c>
      <c r="B262" s="143" t="s">
        <v>30</v>
      </c>
      <c r="C262" s="143" t="s">
        <v>6676</v>
      </c>
      <c r="D262" s="143"/>
      <c r="E262" s="146" t="s">
        <v>1412</v>
      </c>
      <c r="F262" s="144"/>
      <c r="G262" s="144"/>
      <c r="H262" s="144"/>
      <c r="I262" s="144"/>
      <c r="J262" s="144"/>
      <c r="K262" s="144"/>
      <c r="L262" s="145">
        <f>TRUNC(L278+L282+L286+L290,2)</f>
        <v>5.49</v>
      </c>
      <c r="M262" s="145">
        <f>TRUNC(M278+M282+M286+M290,2)</f>
        <v>20.74</v>
      </c>
      <c r="N262" s="145">
        <f>TRUNC(N278+N282+N286+N290,2)</f>
        <v>0</v>
      </c>
      <c r="O262" s="145">
        <f>TRUNC(O278+O282+O286+O290,2)</f>
        <v>26.23</v>
      </c>
    </row>
    <row r="263" spans="1:31" ht="38.25" customHeight="1" x14ac:dyDescent="0.25">
      <c r="A263" s="137" t="s">
        <v>31</v>
      </c>
      <c r="B263" s="138" t="s">
        <v>1</v>
      </c>
      <c r="C263" s="138" t="s">
        <v>32</v>
      </c>
      <c r="D263" s="138" t="s">
        <v>2</v>
      </c>
      <c r="E263" s="138" t="s">
        <v>33</v>
      </c>
      <c r="F263" s="138" t="s">
        <v>34</v>
      </c>
      <c r="G263" s="138" t="s">
        <v>35</v>
      </c>
      <c r="H263" s="138" t="s">
        <v>36</v>
      </c>
      <c r="I263" s="138" t="s">
        <v>37</v>
      </c>
      <c r="J263" s="138" t="s">
        <v>38</v>
      </c>
      <c r="K263" s="138"/>
      <c r="L263" s="138" t="s">
        <v>13</v>
      </c>
      <c r="M263" s="138" t="s">
        <v>39</v>
      </c>
      <c r="N263" s="138" t="s">
        <v>11</v>
      </c>
      <c r="O263" s="138" t="s">
        <v>40</v>
      </c>
    </row>
    <row r="264" spans="1:31" ht="30" x14ac:dyDescent="0.25">
      <c r="A264" s="77" t="str">
        <f>IF(D264="","",VLOOKUP(D264,'CUSTOS DNIT - EQUIPAMENTOS'!A:K,2,FALSE))</f>
        <v>Jateador pressurizado multiabrasivo com capacidade de 280 l</v>
      </c>
      <c r="B264" s="113" t="s">
        <v>24</v>
      </c>
      <c r="C264" s="113" t="s">
        <v>42</v>
      </c>
      <c r="D264" s="113" t="s">
        <v>1410</v>
      </c>
      <c r="E264" s="116">
        <v>1</v>
      </c>
      <c r="F264" s="117">
        <v>0.3</v>
      </c>
      <c r="G264" s="116">
        <v>0.7</v>
      </c>
      <c r="H264" s="69">
        <f>VLOOKUP(D264,'CUSTOS DNIT - EQUIPAMENTOS'!A:K,10,0)</f>
        <v>35.585299999999997</v>
      </c>
      <c r="I264" s="69">
        <f>VLOOKUP(D264,'CUSTOS DNIT - EQUIPAMENTOS'!A:K,9,0)</f>
        <v>30.7911</v>
      </c>
      <c r="J264" s="69">
        <f>VLOOKUP(D264,'CUSTOS DNIT - EQUIPAMENTOS'!A:K,11,0)</f>
        <v>33.411700000000003</v>
      </c>
      <c r="K264" s="69"/>
      <c r="L264" s="118">
        <f>IF(D264="","",TRUNC(E264*F264*H264,2))</f>
        <v>10.67</v>
      </c>
      <c r="M264" s="118">
        <f>IF(D264="","",TRUNC(E264*F264*I264+E264*G264*J264,2))</f>
        <v>32.619999999999997</v>
      </c>
      <c r="N264" s="118"/>
      <c r="O264" s="69">
        <f>IF(D264="","",L264+M264)</f>
        <v>43.29</v>
      </c>
    </row>
    <row r="265" spans="1:31" x14ac:dyDescent="0.25">
      <c r="A265" s="77" t="str">
        <f>IF(D265="","",VLOOKUP(D265,'CUSTOS DER - EQUIPAMENTOS'!A:P,2,FALSE))</f>
        <v>Minicarregadeira de pneus 226-B c/vassoura</v>
      </c>
      <c r="B265" s="113" t="s">
        <v>41</v>
      </c>
      <c r="C265" s="113" t="s">
        <v>42</v>
      </c>
      <c r="D265" s="113">
        <v>327530</v>
      </c>
      <c r="E265" s="116">
        <v>1</v>
      </c>
      <c r="F265" s="117">
        <v>1</v>
      </c>
      <c r="G265" s="116">
        <v>0</v>
      </c>
      <c r="H265" s="69">
        <f>VLOOKUP(D265,'CUSTOS DER - EQUIPAMENTOS'!A:P,12,0)</f>
        <v>44.28</v>
      </c>
      <c r="I265" s="69">
        <f>SUM(VLOOKUP(D265,'CUSTOS DER - EQUIPAMENTOS'!A:P,10,0),VLOOKUP(D265,'CUSTOS DER - EQUIPAMENTOS'!A:P,11,0),VLOOKUP(D265,'CUSTOS DER - EQUIPAMENTOS'!A:P,13,0))</f>
        <v>91.82</v>
      </c>
      <c r="J265" s="69">
        <f>VLOOKUP(D265,'CUSTOS DER - EQUIPAMENTOS'!A:P,16,0)</f>
        <v>59.35</v>
      </c>
      <c r="K265" s="69"/>
      <c r="L265" s="118">
        <f>IF(D265="","",TRUNC(E265*F265*H265,2))</f>
        <v>44.28</v>
      </c>
      <c r="M265" s="118">
        <f>IF(D265="","",TRUNC(E265*F265*I265+E265*G265*J265,2))</f>
        <v>91.82</v>
      </c>
      <c r="N265" s="118"/>
      <c r="O265" s="69">
        <f>IF(D265="","",L265+M265)</f>
        <v>136.1</v>
      </c>
    </row>
    <row r="266" spans="1:31" x14ac:dyDescent="0.25">
      <c r="A266" s="77"/>
      <c r="B266" s="113"/>
      <c r="C266" s="113"/>
      <c r="D266" s="113"/>
      <c r="E266" s="116"/>
      <c r="F266" s="117"/>
      <c r="G266" s="116"/>
      <c r="H266" s="69"/>
      <c r="I266" s="69"/>
      <c r="J266" s="69"/>
      <c r="K266" s="69"/>
      <c r="L266" s="118"/>
      <c r="M266" s="118"/>
      <c r="N266" s="118"/>
      <c r="O266" s="69"/>
    </row>
    <row r="267" spans="1:31" x14ac:dyDescent="0.25">
      <c r="A267" s="119"/>
      <c r="B267" s="120"/>
      <c r="C267" s="120"/>
      <c r="D267" s="120"/>
      <c r="E267" s="120"/>
      <c r="F267" s="120"/>
      <c r="G267" s="120"/>
      <c r="H267" s="120"/>
      <c r="I267" s="120"/>
      <c r="J267" s="121" t="s">
        <v>43</v>
      </c>
      <c r="K267" s="121"/>
      <c r="L267" s="122">
        <f>SUM(L264:L266)</f>
        <v>54.95</v>
      </c>
      <c r="M267" s="122">
        <f>SUM(M264:M266)</f>
        <v>124.44</v>
      </c>
      <c r="N267" s="122">
        <f>SUM(N265:N266)</f>
        <v>0</v>
      </c>
      <c r="O267" s="122">
        <f>SUM(O264:O266)</f>
        <v>179.39</v>
      </c>
    </row>
    <row r="268" spans="1:31" ht="25.5" customHeight="1" x14ac:dyDescent="0.25">
      <c r="A268" s="137" t="s">
        <v>44</v>
      </c>
      <c r="B268" s="138" t="s">
        <v>1</v>
      </c>
      <c r="C268" s="138" t="s">
        <v>32</v>
      </c>
      <c r="D268" s="138" t="s">
        <v>2</v>
      </c>
      <c r="E268" s="138" t="s">
        <v>45</v>
      </c>
      <c r="F268" s="138" t="s">
        <v>46</v>
      </c>
      <c r="G268" s="138" t="s">
        <v>47</v>
      </c>
      <c r="H268" s="138" t="s">
        <v>48</v>
      </c>
      <c r="I268" s="138"/>
      <c r="J268" s="138"/>
      <c r="K268" s="138"/>
      <c r="L268" s="138" t="s">
        <v>13</v>
      </c>
      <c r="M268" s="138" t="s">
        <v>39</v>
      </c>
      <c r="N268" s="138" t="s">
        <v>11</v>
      </c>
      <c r="O268" s="138" t="s">
        <v>40</v>
      </c>
    </row>
    <row r="269" spans="1:31" x14ac:dyDescent="0.25">
      <c r="A269" s="77" t="str">
        <f>IF(D269="","",VLOOKUP(D269,'CUSTOS DER - MÃO DE OBRA'!A:D,2,0))</f>
        <v>Servente</v>
      </c>
      <c r="B269" s="113" t="s">
        <v>41</v>
      </c>
      <c r="C269" s="113" t="s">
        <v>49</v>
      </c>
      <c r="D269" s="113">
        <v>200130</v>
      </c>
      <c r="E269" s="69">
        <f>VLOOKUP(D269,'CUSTOS DER - MÃO DE OBRA'!A:D,3,0)</f>
        <v>1.48</v>
      </c>
      <c r="F269" s="123">
        <v>1.4166999999999998</v>
      </c>
      <c r="G269" s="124">
        <f>VLOOKUP(D269,'CUSTOS DER - MÃO DE OBRA'!A:D,4,0)</f>
        <v>26.35</v>
      </c>
      <c r="H269" s="116">
        <v>3</v>
      </c>
      <c r="I269" s="116"/>
      <c r="J269" s="113"/>
      <c r="K269" s="113"/>
      <c r="L269" s="113"/>
      <c r="M269" s="125">
        <f>IF(D269="","",TRUNC(H269*G269,2))</f>
        <v>79.05</v>
      </c>
      <c r="N269" s="113"/>
      <c r="O269" s="69">
        <f>IF(D269="","",L269+M269)</f>
        <v>79.05</v>
      </c>
    </row>
    <row r="270" spans="1:31" x14ac:dyDescent="0.25">
      <c r="A270" s="77"/>
      <c r="B270" s="113"/>
      <c r="C270" s="113"/>
      <c r="D270" s="113"/>
      <c r="E270" s="116"/>
      <c r="F270" s="123"/>
      <c r="G270" s="124"/>
      <c r="H270" s="69"/>
      <c r="I270" s="69"/>
      <c r="J270" s="69"/>
      <c r="K270" s="69"/>
      <c r="L270" s="113"/>
      <c r="M270" s="126"/>
      <c r="N270" s="113"/>
      <c r="O270" s="69"/>
    </row>
    <row r="271" spans="1:31" x14ac:dyDescent="0.25">
      <c r="A271" s="127"/>
      <c r="B271" s="128"/>
      <c r="C271" s="128"/>
      <c r="D271" s="128"/>
      <c r="E271" s="128"/>
      <c r="F271" s="128"/>
      <c r="G271" s="128"/>
      <c r="H271" s="128"/>
      <c r="I271" s="128"/>
      <c r="J271" s="121" t="s">
        <v>50</v>
      </c>
      <c r="K271" s="121"/>
      <c r="L271" s="122">
        <f>SUM(L269:L270)</f>
        <v>0</v>
      </c>
      <c r="M271" s="122">
        <f>SUM(M269:M270)</f>
        <v>79.05</v>
      </c>
      <c r="N271" s="122">
        <f>SUM(N269:N270)</f>
        <v>0</v>
      </c>
      <c r="O271" s="122">
        <f>SUM(O269:O270)</f>
        <v>79.05</v>
      </c>
    </row>
    <row r="272" spans="1:31" x14ac:dyDescent="0.25">
      <c r="A272" s="137" t="s">
        <v>51</v>
      </c>
      <c r="B272" s="138" t="s">
        <v>1</v>
      </c>
      <c r="C272" s="138" t="s">
        <v>32</v>
      </c>
      <c r="D272" s="138" t="s">
        <v>2</v>
      </c>
      <c r="E272" s="138" t="s">
        <v>52</v>
      </c>
      <c r="F272" s="138" t="s">
        <v>53</v>
      </c>
      <c r="G272" s="138" t="s">
        <v>54</v>
      </c>
      <c r="H272" s="138" t="s">
        <v>55</v>
      </c>
      <c r="I272" s="138"/>
      <c r="J272" s="138"/>
      <c r="K272" s="138"/>
      <c r="L272" s="138"/>
      <c r="M272" s="138"/>
      <c r="N272" s="138"/>
      <c r="O272" s="138" t="s">
        <v>56</v>
      </c>
    </row>
    <row r="273" spans="1:15" x14ac:dyDescent="0.25">
      <c r="A273" s="77" t="s">
        <v>124</v>
      </c>
      <c r="B273" s="113"/>
      <c r="C273" s="113"/>
      <c r="D273" s="113">
        <v>29990</v>
      </c>
      <c r="E273" s="123">
        <v>0.05</v>
      </c>
      <c r="F273" s="117" t="s">
        <v>125</v>
      </c>
      <c r="G273" s="116"/>
      <c r="H273" s="69"/>
      <c r="I273" s="69"/>
      <c r="J273" s="69"/>
      <c r="K273" s="69"/>
      <c r="L273" s="113"/>
      <c r="M273" s="118">
        <f>TRUNC(E273*O271,2)</f>
        <v>3.95</v>
      </c>
      <c r="N273" s="113"/>
      <c r="O273" s="69">
        <f>L273+M273</f>
        <v>3.95</v>
      </c>
    </row>
    <row r="274" spans="1:15" x14ac:dyDescent="0.25">
      <c r="A274" s="77"/>
      <c r="B274" s="113"/>
      <c r="C274" s="113"/>
      <c r="D274" s="113"/>
      <c r="E274" s="116"/>
      <c r="F274" s="117"/>
      <c r="G274" s="116"/>
      <c r="H274" s="69"/>
      <c r="I274" s="69"/>
      <c r="J274" s="69"/>
      <c r="K274" s="69"/>
      <c r="L274" s="113"/>
      <c r="M274" s="113"/>
      <c r="N274" s="113"/>
      <c r="O274" s="69">
        <f>L274+M274</f>
        <v>0</v>
      </c>
    </row>
    <row r="275" spans="1:15" x14ac:dyDescent="0.25">
      <c r="A275" s="127"/>
      <c r="B275" s="128"/>
      <c r="C275" s="128"/>
      <c r="D275" s="128"/>
      <c r="E275" s="128"/>
      <c r="F275" s="128"/>
      <c r="G275" s="128"/>
      <c r="H275" s="128"/>
      <c r="I275" s="128"/>
      <c r="J275" s="121" t="s">
        <v>57</v>
      </c>
      <c r="K275" s="121"/>
      <c r="L275" s="122">
        <f>SUM(L273:L274)</f>
        <v>0</v>
      </c>
      <c r="M275" s="122">
        <f>SUM(M273:M274)</f>
        <v>3.95</v>
      </c>
      <c r="N275" s="122">
        <f>SUM(N273:N274)</f>
        <v>0</v>
      </c>
      <c r="O275" s="122">
        <f>SUM(O273:O274)</f>
        <v>3.95</v>
      </c>
    </row>
    <row r="276" spans="1:15" x14ac:dyDescent="0.25">
      <c r="A276" s="127" t="s">
        <v>58</v>
      </c>
      <c r="B276" s="129"/>
      <c r="C276" s="129"/>
      <c r="D276" s="129"/>
      <c r="E276" s="129"/>
      <c r="F276" s="129"/>
      <c r="G276" s="129"/>
      <c r="H276" s="129"/>
      <c r="I276" s="129"/>
      <c r="J276" s="129"/>
      <c r="K276" s="129"/>
      <c r="L276" s="122">
        <f>L267+L271+L275</f>
        <v>54.95</v>
      </c>
      <c r="M276" s="122">
        <f>M267+M271+M275</f>
        <v>207.44</v>
      </c>
      <c r="N276" s="122">
        <f>N267+N271+N275</f>
        <v>0</v>
      </c>
      <c r="O276" s="122">
        <f>O267+O271+O275</f>
        <v>262.39</v>
      </c>
    </row>
    <row r="277" spans="1:15" x14ac:dyDescent="0.25">
      <c r="A277" s="127" t="s">
        <v>59</v>
      </c>
      <c r="B277" s="129"/>
      <c r="C277" s="129"/>
      <c r="D277" s="129"/>
      <c r="E277" s="129"/>
      <c r="F277" s="129"/>
      <c r="G277" s="129"/>
      <c r="H277" s="129"/>
      <c r="I277" s="129"/>
      <c r="J277" s="129"/>
      <c r="K277" s="129"/>
      <c r="L277" s="129"/>
      <c r="M277" s="129"/>
      <c r="N277" s="129"/>
      <c r="O277" s="130">
        <v>10</v>
      </c>
    </row>
    <row r="278" spans="1:15" ht="16.5" customHeight="1" x14ac:dyDescent="0.25">
      <c r="A278" s="127" t="s">
        <v>60</v>
      </c>
      <c r="B278" s="120"/>
      <c r="C278" s="120"/>
      <c r="D278" s="120"/>
      <c r="E278" s="120"/>
      <c r="F278" s="120"/>
      <c r="G278" s="120"/>
      <c r="H278" s="120"/>
      <c r="I278" s="120"/>
      <c r="J278" s="120"/>
      <c r="K278" s="120"/>
      <c r="L278" s="122">
        <f>L276/O277</f>
        <v>5.4950000000000001</v>
      </c>
      <c r="M278" s="122">
        <f>M276/O277</f>
        <v>20.744</v>
      </c>
      <c r="N278" s="122">
        <f>N276/O277</f>
        <v>0</v>
      </c>
      <c r="O278" s="122">
        <f>TRUNC(SUM(L278:N278),2)</f>
        <v>26.23</v>
      </c>
    </row>
    <row r="279" spans="1:15" ht="38.25" customHeight="1" x14ac:dyDescent="0.25">
      <c r="A279" s="137" t="s">
        <v>61</v>
      </c>
      <c r="B279" s="138" t="s">
        <v>1</v>
      </c>
      <c r="C279" s="138" t="s">
        <v>32</v>
      </c>
      <c r="D279" s="138" t="s">
        <v>2</v>
      </c>
      <c r="E279" s="138" t="s">
        <v>62</v>
      </c>
      <c r="F279" s="138" t="s">
        <v>63</v>
      </c>
      <c r="G279" s="138"/>
      <c r="H279" s="138"/>
      <c r="I279" s="138"/>
      <c r="J279" s="138" t="s">
        <v>48</v>
      </c>
      <c r="K279" s="138"/>
      <c r="L279" s="138" t="s">
        <v>13</v>
      </c>
      <c r="M279" s="138" t="s">
        <v>39</v>
      </c>
      <c r="N279" s="138" t="s">
        <v>11</v>
      </c>
      <c r="O279" s="138" t="s">
        <v>6</v>
      </c>
    </row>
    <row r="280" spans="1:15" x14ac:dyDescent="0.25">
      <c r="A280" s="77" t="str">
        <f>IF(D280="","",VLOOKUP(D280,#REF!,2,FALSE))</f>
        <v/>
      </c>
      <c r="B280" s="113"/>
      <c r="C280" s="113"/>
      <c r="D280" s="113"/>
      <c r="E280" s="131" t="str">
        <f>IF(D280="","",VLOOKUP(D280,#REF!,3,FALSE))</f>
        <v/>
      </c>
      <c r="F280" s="107" t="str">
        <f>IF(D280="","",VLOOKUP(D280,#REF!,4,FALSE))</f>
        <v/>
      </c>
      <c r="G280" s="107"/>
      <c r="H280" s="93"/>
      <c r="I280" s="93"/>
      <c r="J280" s="116"/>
      <c r="K280" s="116"/>
      <c r="L280" s="69" t="str">
        <f>IF(D280="","",TRUNC(F280*J280,2))</f>
        <v/>
      </c>
      <c r="M280" s="116"/>
      <c r="N280" s="116"/>
      <c r="O280" s="69" t="str">
        <f>IF(D280="","",TRUNC(L280+M280+N280,2))</f>
        <v/>
      </c>
    </row>
    <row r="281" spans="1:15" x14ac:dyDescent="0.25">
      <c r="A281" s="77"/>
      <c r="B281" s="113"/>
      <c r="C281" s="113"/>
      <c r="D281" s="113"/>
      <c r="E281" s="131"/>
      <c r="F281" s="107"/>
      <c r="G281" s="107"/>
      <c r="H281" s="93"/>
      <c r="I281" s="93"/>
      <c r="J281" s="116"/>
      <c r="K281" s="116"/>
      <c r="L281" s="69"/>
      <c r="M281" s="116"/>
      <c r="N281" s="116"/>
      <c r="O281" s="69"/>
    </row>
    <row r="282" spans="1:15" x14ac:dyDescent="0.25">
      <c r="A282" s="119"/>
      <c r="B282" s="120"/>
      <c r="C282" s="120"/>
      <c r="D282" s="120"/>
      <c r="E282" s="120"/>
      <c r="F282" s="120"/>
      <c r="G282" s="120"/>
      <c r="H282" s="120"/>
      <c r="I282" s="120"/>
      <c r="J282" s="121" t="s">
        <v>65</v>
      </c>
      <c r="K282" s="121"/>
      <c r="L282" s="122">
        <f>SUM(L280:L281)</f>
        <v>0</v>
      </c>
      <c r="M282" s="122">
        <f>SUM(M280:M281)</f>
        <v>0</v>
      </c>
      <c r="N282" s="122">
        <f>SUM(N280:N281)</f>
        <v>0</v>
      </c>
      <c r="O282" s="122">
        <f>TRUNC(SUM(L282:N282),2)</f>
        <v>0</v>
      </c>
    </row>
    <row r="283" spans="1:15" ht="38.25" customHeight="1" x14ac:dyDescent="0.25">
      <c r="A283" s="137" t="s">
        <v>66</v>
      </c>
      <c r="B283" s="138" t="s">
        <v>1</v>
      </c>
      <c r="C283" s="138" t="s">
        <v>32</v>
      </c>
      <c r="D283" s="138" t="s">
        <v>2</v>
      </c>
      <c r="E283" s="138" t="s">
        <v>62</v>
      </c>
      <c r="F283" s="138" t="s">
        <v>63</v>
      </c>
      <c r="G283" s="138" t="s">
        <v>67</v>
      </c>
      <c r="H283" s="138" t="s">
        <v>68</v>
      </c>
      <c r="I283" s="138"/>
      <c r="J283" s="138" t="s">
        <v>48</v>
      </c>
      <c r="K283" s="138"/>
      <c r="L283" s="138" t="s">
        <v>13</v>
      </c>
      <c r="M283" s="138" t="s">
        <v>39</v>
      </c>
      <c r="N283" s="138" t="s">
        <v>11</v>
      </c>
      <c r="O283" s="138" t="s">
        <v>6</v>
      </c>
    </row>
    <row r="284" spans="1:15" x14ac:dyDescent="0.25">
      <c r="A284" s="77" t="str">
        <f>IF($D284="","",VLOOKUP($D284,#REF!,2,FALSE))</f>
        <v/>
      </c>
      <c r="B284" s="92"/>
      <c r="C284" s="113"/>
      <c r="D284" s="92"/>
      <c r="E284" s="92" t="str">
        <f>IF($D284="","",VLOOKUP($D284,#REF!,3,FALSE))</f>
        <v/>
      </c>
      <c r="F284" s="92" t="str">
        <f>IF($D284="","",VLOOKUP($D284,#REF!,8,FALSE))</f>
        <v/>
      </c>
      <c r="G284" s="92" t="str">
        <f>IF($D284="","",VLOOKUP($D284,#REF!,9,FALSE))</f>
        <v/>
      </c>
      <c r="H284" s="92" t="str">
        <f>IF($D284="","",VLOOKUP($D284,#REF!,10,FALSE))</f>
        <v/>
      </c>
      <c r="I284" s="116"/>
      <c r="J284" s="116"/>
      <c r="K284" s="116"/>
      <c r="L284" s="69" t="str">
        <f>IF(D284="","",TRUNC(F284*J284,2))</f>
        <v/>
      </c>
      <c r="M284" s="69" t="str">
        <f>IF(D284="","",TRUNC(G284*J284,2))</f>
        <v/>
      </c>
      <c r="N284" s="69" t="str">
        <f>IF(D284="","",TRUNC(H284*J284,2))</f>
        <v/>
      </c>
      <c r="O284" s="69" t="str">
        <f>IF(D284="","",L284+M284+N284)</f>
        <v/>
      </c>
    </row>
    <row r="285" spans="1:15" x14ac:dyDescent="0.25">
      <c r="A285" s="77"/>
      <c r="B285" s="92"/>
      <c r="C285" s="92"/>
      <c r="D285" s="92"/>
      <c r="E285" s="92"/>
      <c r="F285" s="107"/>
      <c r="G285" s="107"/>
      <c r="H285" s="116"/>
      <c r="I285" s="116"/>
      <c r="J285" s="116"/>
      <c r="K285" s="116"/>
      <c r="L285" s="116"/>
      <c r="M285" s="116"/>
      <c r="N285" s="116"/>
      <c r="O285" s="69"/>
    </row>
    <row r="286" spans="1:15" x14ac:dyDescent="0.25">
      <c r="A286" s="119"/>
      <c r="B286" s="120"/>
      <c r="C286" s="120"/>
      <c r="D286" s="120"/>
      <c r="E286" s="120"/>
      <c r="F286" s="120"/>
      <c r="G286" s="120"/>
      <c r="H286" s="120"/>
      <c r="I286" s="120"/>
      <c r="J286" s="121" t="s">
        <v>70</v>
      </c>
      <c r="K286" s="121"/>
      <c r="L286" s="122">
        <f>SUM(L284:L285)</f>
        <v>0</v>
      </c>
      <c r="M286" s="122">
        <f>SUM(M284:M285)</f>
        <v>0</v>
      </c>
      <c r="N286" s="122">
        <f>SUM(N284:N285)</f>
        <v>0</v>
      </c>
      <c r="O286" s="122">
        <f>TRUNC(SUM(L286:N286),2)</f>
        <v>0</v>
      </c>
    </row>
    <row r="287" spans="1:15" ht="31.5" customHeight="1" x14ac:dyDescent="0.25">
      <c r="A287" s="137" t="s">
        <v>71</v>
      </c>
      <c r="B287" s="138" t="s">
        <v>1</v>
      </c>
      <c r="C287" s="138" t="s">
        <v>32</v>
      </c>
      <c r="D287" s="138" t="s">
        <v>2</v>
      </c>
      <c r="E287" s="138" t="s">
        <v>62</v>
      </c>
      <c r="F287" s="138" t="s">
        <v>72</v>
      </c>
      <c r="G287" s="138" t="s">
        <v>73</v>
      </c>
      <c r="H287" s="138"/>
      <c r="I287" s="138" t="s">
        <v>74</v>
      </c>
      <c r="J287" s="138"/>
      <c r="K287" s="138"/>
      <c r="L287" s="138" t="s">
        <v>75</v>
      </c>
      <c r="M287" s="138" t="s">
        <v>56</v>
      </c>
      <c r="N287" s="138" t="s">
        <v>48</v>
      </c>
      <c r="O287" s="138" t="s">
        <v>6</v>
      </c>
    </row>
    <row r="288" spans="1:15" ht="15" customHeight="1" x14ac:dyDescent="0.25">
      <c r="A288" s="137"/>
      <c r="B288" s="138"/>
      <c r="C288" s="138"/>
      <c r="D288" s="138"/>
      <c r="E288" s="138"/>
      <c r="F288" s="138"/>
      <c r="G288" s="138" t="s">
        <v>76</v>
      </c>
      <c r="H288" s="138" t="s">
        <v>77</v>
      </c>
      <c r="I288" s="138" t="s">
        <v>76</v>
      </c>
      <c r="J288" s="138" t="s">
        <v>77</v>
      </c>
      <c r="K288" s="138"/>
      <c r="L288" s="138" t="s">
        <v>76</v>
      </c>
      <c r="M288" s="138"/>
      <c r="N288" s="138"/>
      <c r="O288" s="138"/>
    </row>
    <row r="289" spans="1:16" x14ac:dyDescent="0.25">
      <c r="A289" s="77"/>
      <c r="B289" s="92"/>
      <c r="C289" s="92"/>
      <c r="D289" s="92"/>
      <c r="E289" s="92"/>
      <c r="F289" s="107"/>
      <c r="G289" s="107"/>
      <c r="H289" s="69"/>
      <c r="I289" s="116"/>
      <c r="J289" s="69"/>
      <c r="K289" s="69"/>
      <c r="L289" s="116"/>
      <c r="M289" s="116"/>
      <c r="N289" s="69"/>
      <c r="O289" s="69"/>
    </row>
    <row r="290" spans="1:16" x14ac:dyDescent="0.25">
      <c r="A290" s="119"/>
      <c r="B290" s="120"/>
      <c r="C290" s="120"/>
      <c r="D290" s="120"/>
      <c r="E290" s="120"/>
      <c r="F290" s="120"/>
      <c r="G290" s="120"/>
      <c r="H290" s="120"/>
      <c r="I290" s="120"/>
      <c r="J290" s="121" t="s">
        <v>80</v>
      </c>
      <c r="K290" s="121"/>
      <c r="L290" s="122"/>
      <c r="M290" s="122"/>
      <c r="N290" s="122">
        <f>O290</f>
        <v>0</v>
      </c>
      <c r="O290" s="122">
        <f>SUM(O289:O289)</f>
        <v>0</v>
      </c>
    </row>
    <row r="291" spans="1:16" ht="30" x14ac:dyDescent="0.25">
      <c r="A291" s="480" t="str">
        <f>E292</f>
        <v>CARGA DE ÁGUA PARA PERFURAÇÃO DE TIRANTES</v>
      </c>
      <c r="B291" s="481"/>
      <c r="C291" s="481"/>
      <c r="D291" s="481"/>
      <c r="E291" s="481"/>
      <c r="F291" s="481"/>
      <c r="G291" s="481"/>
      <c r="H291" s="481"/>
      <c r="I291" s="481"/>
      <c r="J291" s="481"/>
      <c r="K291" s="154"/>
      <c r="L291" s="27" t="s">
        <v>26</v>
      </c>
      <c r="M291" s="27" t="s">
        <v>27</v>
      </c>
      <c r="N291" s="27" t="s">
        <v>28</v>
      </c>
      <c r="O291" s="142" t="s">
        <v>29</v>
      </c>
    </row>
    <row r="292" spans="1:16" x14ac:dyDescent="0.25">
      <c r="A292" s="143" t="s">
        <v>25261</v>
      </c>
      <c r="B292" s="143" t="s">
        <v>30</v>
      </c>
      <c r="C292" s="143" t="s">
        <v>6632</v>
      </c>
      <c r="D292" s="143" t="s">
        <v>1356</v>
      </c>
      <c r="E292" s="146" t="s">
        <v>25263</v>
      </c>
      <c r="F292" s="144"/>
      <c r="G292" s="144"/>
      <c r="H292" s="144"/>
      <c r="I292" s="144"/>
      <c r="J292" s="144"/>
      <c r="K292" s="144"/>
      <c r="L292" s="145">
        <f>TRUNC(L307+L311+L315+L321,2)</f>
        <v>4055.18</v>
      </c>
      <c r="M292" s="145">
        <f>TRUNC(M307+M311+M315+M321,2)</f>
        <v>1200.3399999999999</v>
      </c>
      <c r="N292" s="145">
        <f>TRUNC(N307+N311+N315+N321,2)</f>
        <v>0</v>
      </c>
      <c r="O292" s="145">
        <f>TRUNC(O307+O311+O315+O321,2)</f>
        <v>5255.52</v>
      </c>
      <c r="P292" s="146" t="s">
        <v>25262</v>
      </c>
    </row>
    <row r="293" spans="1:16" ht="45" x14ac:dyDescent="0.25">
      <c r="A293" s="137" t="s">
        <v>31</v>
      </c>
      <c r="B293" s="138" t="s">
        <v>1</v>
      </c>
      <c r="C293" s="138" t="s">
        <v>32</v>
      </c>
      <c r="D293" s="138" t="s">
        <v>2</v>
      </c>
      <c r="E293" s="138" t="s">
        <v>33</v>
      </c>
      <c r="F293" s="138" t="s">
        <v>34</v>
      </c>
      <c r="G293" s="138" t="s">
        <v>35</v>
      </c>
      <c r="H293" s="138" t="s">
        <v>36</v>
      </c>
      <c r="I293" s="138" t="s">
        <v>37</v>
      </c>
      <c r="J293" s="138" t="s">
        <v>38</v>
      </c>
      <c r="K293" s="138"/>
      <c r="L293" s="138" t="s">
        <v>13</v>
      </c>
      <c r="M293" s="138" t="s">
        <v>39</v>
      </c>
      <c r="N293" s="138" t="s">
        <v>11</v>
      </c>
      <c r="O293" s="138" t="s">
        <v>40</v>
      </c>
    </row>
    <row r="294" spans="1:16" x14ac:dyDescent="0.25">
      <c r="A294" s="77"/>
      <c r="B294" s="113"/>
      <c r="C294" s="113"/>
      <c r="D294" s="113"/>
      <c r="E294" s="116"/>
      <c r="F294" s="117"/>
      <c r="G294" s="116"/>
      <c r="H294" s="69"/>
      <c r="I294" s="69"/>
      <c r="J294" s="69"/>
      <c r="K294" s="69"/>
      <c r="L294" s="118"/>
      <c r="M294" s="118"/>
      <c r="N294" s="118"/>
      <c r="O294" s="69"/>
    </row>
    <row r="295" spans="1:16" x14ac:dyDescent="0.25">
      <c r="A295" s="77"/>
      <c r="B295" s="113"/>
      <c r="C295" s="113"/>
      <c r="D295" s="113"/>
      <c r="E295" s="116"/>
      <c r="F295" s="117"/>
      <c r="G295" s="116"/>
      <c r="H295" s="69"/>
      <c r="I295" s="69"/>
      <c r="J295" s="69"/>
      <c r="K295" s="69"/>
      <c r="L295" s="118"/>
      <c r="M295" s="118"/>
      <c r="N295" s="118"/>
      <c r="O295" s="69"/>
    </row>
    <row r="296" spans="1:16" x14ac:dyDescent="0.25">
      <c r="A296" s="119"/>
      <c r="B296" s="120"/>
      <c r="C296" s="120"/>
      <c r="D296" s="120"/>
      <c r="E296" s="120"/>
      <c r="F296" s="120"/>
      <c r="G296" s="120"/>
      <c r="H296" s="120"/>
      <c r="I296" s="120"/>
      <c r="J296" s="121" t="s">
        <v>43</v>
      </c>
      <c r="K296" s="121"/>
      <c r="L296" s="122">
        <f>SUM(L294:L295)</f>
        <v>0</v>
      </c>
      <c r="M296" s="122">
        <f>SUM(M294:M295)</f>
        <v>0</v>
      </c>
      <c r="N296" s="122">
        <f>SUM(N294:N295)</f>
        <v>0</v>
      </c>
      <c r="O296" s="122">
        <f>SUM(O294:O295)</f>
        <v>0</v>
      </c>
    </row>
    <row r="297" spans="1:16" ht="30" x14ac:dyDescent="0.25">
      <c r="A297" s="137" t="s">
        <v>44</v>
      </c>
      <c r="B297" s="138" t="s">
        <v>1</v>
      </c>
      <c r="C297" s="138" t="s">
        <v>32</v>
      </c>
      <c r="D297" s="138" t="s">
        <v>2</v>
      </c>
      <c r="E297" s="138" t="s">
        <v>45</v>
      </c>
      <c r="F297" s="138" t="s">
        <v>46</v>
      </c>
      <c r="G297" s="138" t="s">
        <v>47</v>
      </c>
      <c r="H297" s="138" t="s">
        <v>48</v>
      </c>
      <c r="I297" s="138"/>
      <c r="J297" s="138"/>
      <c r="K297" s="138"/>
      <c r="L297" s="138" t="s">
        <v>13</v>
      </c>
      <c r="M297" s="138" t="s">
        <v>39</v>
      </c>
      <c r="N297" s="138" t="s">
        <v>11</v>
      </c>
      <c r="O297" s="138" t="s">
        <v>40</v>
      </c>
    </row>
    <row r="298" spans="1:16" x14ac:dyDescent="0.25">
      <c r="A298" s="77" t="str">
        <f>IF(D298="","",VLOOKUP(D298,'CUSTOS DER - MÃO DE OBRA'!A:D,2,0))</f>
        <v>Servente</v>
      </c>
      <c r="B298" s="113" t="s">
        <v>41</v>
      </c>
      <c r="C298" s="113" t="s">
        <v>49</v>
      </c>
      <c r="D298" s="113">
        <v>200130</v>
      </c>
      <c r="E298" s="69">
        <f>VLOOKUP(D298,'CUSTOS DER - MÃO DE OBRA'!A:D,3,0)</f>
        <v>1.48</v>
      </c>
      <c r="F298" s="123">
        <v>1.4166999999999998</v>
      </c>
      <c r="G298" s="124">
        <f>VLOOKUP(D298,'CUSTOS DER - MÃO DE OBRA'!A:D,4,0)</f>
        <v>26.35</v>
      </c>
      <c r="H298" s="116">
        <f>1/6</f>
        <v>0.16666666666666666</v>
      </c>
      <c r="I298" s="116"/>
      <c r="J298" s="113"/>
      <c r="K298" s="113"/>
      <c r="L298" s="113"/>
      <c r="M298" s="125">
        <f>IF(D298="","",TRUNC(H298*G298,2))</f>
        <v>4.3899999999999997</v>
      </c>
      <c r="N298" s="113"/>
      <c r="O298" s="69">
        <f>IF(D298="","",L298+M298)</f>
        <v>4.3899999999999997</v>
      </c>
    </row>
    <row r="299" spans="1:16" x14ac:dyDescent="0.25">
      <c r="A299" s="77"/>
      <c r="B299" s="113"/>
      <c r="C299" s="113"/>
      <c r="D299" s="113"/>
      <c r="E299" s="116"/>
      <c r="F299" s="123"/>
      <c r="G299" s="124"/>
      <c r="H299" s="69"/>
      <c r="I299" s="69"/>
      <c r="J299" s="69"/>
      <c r="K299" s="69"/>
      <c r="L299" s="113"/>
      <c r="M299" s="126"/>
      <c r="N299" s="113"/>
      <c r="O299" s="69"/>
    </row>
    <row r="300" spans="1:16" x14ac:dyDescent="0.25">
      <c r="A300" s="127"/>
      <c r="B300" s="128"/>
      <c r="C300" s="128"/>
      <c r="D300" s="128"/>
      <c r="E300" s="128"/>
      <c r="F300" s="128"/>
      <c r="G300" s="128"/>
      <c r="H300" s="128"/>
      <c r="I300" s="128"/>
      <c r="J300" s="121" t="s">
        <v>50</v>
      </c>
      <c r="K300" s="121"/>
      <c r="L300" s="122">
        <f>SUM(L298:L299)</f>
        <v>0</v>
      </c>
      <c r="M300" s="122">
        <f>SUM(M298:M299)</f>
        <v>4.3899999999999997</v>
      </c>
      <c r="N300" s="122">
        <f>SUM(N298:N299)</f>
        <v>0</v>
      </c>
      <c r="O300" s="122">
        <f>SUM(O298:O299)</f>
        <v>4.3899999999999997</v>
      </c>
    </row>
    <row r="301" spans="1:16" x14ac:dyDescent="0.25">
      <c r="A301" s="137" t="s">
        <v>51</v>
      </c>
      <c r="B301" s="138" t="s">
        <v>1</v>
      </c>
      <c r="C301" s="138" t="s">
        <v>32</v>
      </c>
      <c r="D301" s="138" t="s">
        <v>2</v>
      </c>
      <c r="E301" s="138" t="s">
        <v>52</v>
      </c>
      <c r="F301" s="138" t="s">
        <v>53</v>
      </c>
      <c r="G301" s="138" t="s">
        <v>54</v>
      </c>
      <c r="H301" s="138" t="s">
        <v>55</v>
      </c>
      <c r="I301" s="138"/>
      <c r="J301" s="138"/>
      <c r="K301" s="138"/>
      <c r="L301" s="138"/>
      <c r="M301" s="138"/>
      <c r="N301" s="138"/>
      <c r="O301" s="138" t="s">
        <v>56</v>
      </c>
    </row>
    <row r="302" spans="1:16" x14ac:dyDescent="0.25">
      <c r="A302" s="77"/>
      <c r="B302" s="113"/>
      <c r="C302" s="113"/>
      <c r="D302" s="113"/>
      <c r="E302" s="123"/>
      <c r="F302" s="117"/>
      <c r="G302" s="116"/>
      <c r="H302" s="69"/>
      <c r="I302" s="69"/>
      <c r="J302" s="69"/>
      <c r="K302" s="69"/>
      <c r="L302" s="113"/>
      <c r="M302" s="118">
        <f>TRUNC(E302*O300,2)</f>
        <v>0</v>
      </c>
      <c r="N302" s="113"/>
      <c r="O302" s="69">
        <f>L302+M302</f>
        <v>0</v>
      </c>
    </row>
    <row r="303" spans="1:16" x14ac:dyDescent="0.25">
      <c r="A303" s="77"/>
      <c r="B303" s="113"/>
      <c r="C303" s="113"/>
      <c r="D303" s="113"/>
      <c r="E303" s="116"/>
      <c r="F303" s="117"/>
      <c r="G303" s="116"/>
      <c r="H303" s="69"/>
      <c r="I303" s="69"/>
      <c r="J303" s="69"/>
      <c r="K303" s="69"/>
      <c r="L303" s="113"/>
      <c r="M303" s="113"/>
      <c r="N303" s="113"/>
      <c r="O303" s="69">
        <f>L303+M303</f>
        <v>0</v>
      </c>
    </row>
    <row r="304" spans="1:16" x14ac:dyDescent="0.25">
      <c r="A304" s="127"/>
      <c r="B304" s="128"/>
      <c r="C304" s="128"/>
      <c r="D304" s="128"/>
      <c r="E304" s="128"/>
      <c r="F304" s="128"/>
      <c r="G304" s="128"/>
      <c r="H304" s="128"/>
      <c r="I304" s="128"/>
      <c r="J304" s="121" t="s">
        <v>57</v>
      </c>
      <c r="K304" s="121"/>
      <c r="L304" s="122">
        <f>SUM(L302:L303)</f>
        <v>0</v>
      </c>
      <c r="M304" s="122">
        <f>SUM(M302:M303)</f>
        <v>0</v>
      </c>
      <c r="N304" s="122">
        <f>SUM(N302:N303)</f>
        <v>0</v>
      </c>
      <c r="O304" s="122">
        <f>SUM(O302:O303)</f>
        <v>0</v>
      </c>
    </row>
    <row r="305" spans="1:15" x14ac:dyDescent="0.25">
      <c r="A305" s="127" t="s">
        <v>58</v>
      </c>
      <c r="B305" s="129"/>
      <c r="C305" s="129"/>
      <c r="D305" s="129"/>
      <c r="E305" s="129"/>
      <c r="F305" s="129"/>
      <c r="G305" s="129"/>
      <c r="H305" s="129"/>
      <c r="I305" s="129"/>
      <c r="J305" s="129"/>
      <c r="K305" s="129"/>
      <c r="L305" s="122">
        <f>L296+L300+L304</f>
        <v>0</v>
      </c>
      <c r="M305" s="122">
        <f>M296+M300+M304</f>
        <v>4.3899999999999997</v>
      </c>
      <c r="N305" s="122">
        <f>N296+N300+N304</f>
        <v>0</v>
      </c>
      <c r="O305" s="122">
        <f>O296+O300+O304</f>
        <v>4.3899999999999997</v>
      </c>
    </row>
    <row r="306" spans="1:15" x14ac:dyDescent="0.25">
      <c r="A306" s="127" t="s">
        <v>59</v>
      </c>
      <c r="B306" s="129"/>
      <c r="C306" s="129"/>
      <c r="D306" s="129"/>
      <c r="E306" s="129"/>
      <c r="F306" s="129"/>
      <c r="G306" s="129"/>
      <c r="H306" s="129"/>
      <c r="I306" s="129"/>
      <c r="J306" s="129"/>
      <c r="K306" s="129"/>
      <c r="L306" s="129"/>
      <c r="M306" s="129"/>
      <c r="N306" s="129"/>
      <c r="O306" s="130">
        <v>1</v>
      </c>
    </row>
    <row r="307" spans="1:15" x14ac:dyDescent="0.25">
      <c r="A307" s="127" t="s">
        <v>60</v>
      </c>
      <c r="B307" s="120"/>
      <c r="C307" s="120"/>
      <c r="D307" s="120"/>
      <c r="E307" s="120"/>
      <c r="F307" s="120"/>
      <c r="G307" s="120"/>
      <c r="H307" s="120"/>
      <c r="I307" s="120"/>
      <c r="J307" s="120"/>
      <c r="K307" s="120"/>
      <c r="L307" s="122">
        <f>L305/O306</f>
        <v>0</v>
      </c>
      <c r="M307" s="122">
        <f>M305/O306</f>
        <v>4.3899999999999997</v>
      </c>
      <c r="N307" s="122">
        <f>N305/O306</f>
        <v>0</v>
      </c>
      <c r="O307" s="122">
        <f>TRUNC(SUM(L307:N307),2)</f>
        <v>4.3899999999999997</v>
      </c>
    </row>
    <row r="308" spans="1:15" ht="45" x14ac:dyDescent="0.25">
      <c r="A308" s="137" t="s">
        <v>61</v>
      </c>
      <c r="B308" s="138" t="s">
        <v>1</v>
      </c>
      <c r="C308" s="138" t="s">
        <v>32</v>
      </c>
      <c r="D308" s="138" t="s">
        <v>2</v>
      </c>
      <c r="E308" s="138" t="s">
        <v>62</v>
      </c>
      <c r="F308" s="138" t="s">
        <v>63</v>
      </c>
      <c r="G308" s="138"/>
      <c r="H308" s="138"/>
      <c r="I308" s="138"/>
      <c r="J308" s="138" t="s">
        <v>48</v>
      </c>
      <c r="K308" s="138"/>
      <c r="L308" s="138" t="s">
        <v>13</v>
      </c>
      <c r="M308" s="138" t="s">
        <v>39</v>
      </c>
      <c r="N308" s="138" t="s">
        <v>11</v>
      </c>
      <c r="O308" s="138" t="s">
        <v>6</v>
      </c>
    </row>
    <row r="309" spans="1:15" ht="45" x14ac:dyDescent="0.25">
      <c r="A309" s="77" t="str">
        <f>IF(D309="","",VLOOKUP(D309,'CUSTOS SINAPI - MATERIAIS'!A:D,2,FALSE))</f>
        <v xml:space="preserve">CAIXA D'AGUA / RESERVATORIO EM POLIESTER REFORCADO COM FIBRA DE VIDRO, 7000 LITROS, COM TAMPA                                                                                                                                                                                                                                                                                                                                                                                                             </v>
      </c>
      <c r="B309" s="113" t="s">
        <v>1356</v>
      </c>
      <c r="C309" s="113" t="s">
        <v>64</v>
      </c>
      <c r="D309" s="113">
        <v>43980</v>
      </c>
      <c r="E309" s="131" t="str">
        <f>IF(D309="","",VLOOKUP(D309,'CUSTOS SINAPI - MATERIAIS'!A:D,3,FALSE))</f>
        <v xml:space="preserve">UN    </v>
      </c>
      <c r="F309" s="107" t="str">
        <f>IF(D309="","",VLOOKUP(D309,'CUSTOS SINAPI - MATERIAIS'!A:D,4,FALSE))</f>
        <v>3.824,18</v>
      </c>
      <c r="G309" s="107"/>
      <c r="H309" s="93"/>
      <c r="I309" s="93"/>
      <c r="J309" s="116">
        <v>1</v>
      </c>
      <c r="K309" s="116"/>
      <c r="L309" s="69">
        <f t="shared" ref="L309:L310" si="7">IF(D309="","",TRUNC(F309*J309,2))</f>
        <v>3824.18</v>
      </c>
      <c r="M309" s="116"/>
      <c r="N309" s="116"/>
      <c r="O309" s="69">
        <f t="shared" ref="O309:O310" si="8">IF(D309="","",TRUNC(L309+M309+N309,2))</f>
        <v>3824.18</v>
      </c>
    </row>
    <row r="310" spans="1:15" ht="30" x14ac:dyDescent="0.25">
      <c r="A310" s="77" t="str">
        <f>IF(D310="","",VLOOKUP(D310,'CUSTOS SINAPI - MATERIAIS'!A:D,2,FALSE))</f>
        <v xml:space="preserve">MANGUEIRA CRISTAL, LISA, PVC TRANSPARENTE, 1/4" X1 MM                                                                                                                                                                                                                                                                                                                                                                                                                                                     </v>
      </c>
      <c r="B310" s="113" t="s">
        <v>1356</v>
      </c>
      <c r="C310" s="113" t="s">
        <v>64</v>
      </c>
      <c r="D310" s="113">
        <v>37454</v>
      </c>
      <c r="E310" s="131" t="str">
        <f>IF(D310="","",VLOOKUP(D310,'CUSTOS SINAPI - MATERIAIS'!A:D,3,FALSE))</f>
        <v xml:space="preserve">M     </v>
      </c>
      <c r="F310" s="107" t="str">
        <f>IF(D310="","",VLOOKUP(D310,'CUSTOS SINAPI - MATERIAIS'!A:D,4,FALSE))</f>
        <v>2,31</v>
      </c>
      <c r="G310" s="107"/>
      <c r="H310" s="93"/>
      <c r="I310" s="93"/>
      <c r="J310" s="116">
        <v>100</v>
      </c>
      <c r="K310" s="116"/>
      <c r="L310" s="69">
        <f t="shared" si="7"/>
        <v>231</v>
      </c>
      <c r="M310" s="116"/>
      <c r="N310" s="116"/>
      <c r="O310" s="69">
        <f t="shared" si="8"/>
        <v>231</v>
      </c>
    </row>
    <row r="311" spans="1:15" x14ac:dyDescent="0.25">
      <c r="A311" s="119"/>
      <c r="B311" s="120"/>
      <c r="C311" s="120"/>
      <c r="D311" s="120"/>
      <c r="E311" s="120"/>
      <c r="F311" s="120"/>
      <c r="G311" s="120"/>
      <c r="H311" s="120"/>
      <c r="I311" s="120"/>
      <c r="J311" s="121" t="s">
        <v>65</v>
      </c>
      <c r="K311" s="121"/>
      <c r="L311" s="122">
        <f>SUM(L309:L310)</f>
        <v>4055.18</v>
      </c>
      <c r="M311" s="122">
        <f>SUM(M309:M310)</f>
        <v>0</v>
      </c>
      <c r="N311" s="122">
        <f>SUM(N309:N310)</f>
        <v>0</v>
      </c>
      <c r="O311" s="122">
        <f>TRUNC(SUM(L311:N311),2)</f>
        <v>4055.18</v>
      </c>
    </row>
    <row r="312" spans="1:15" ht="45" x14ac:dyDescent="0.25">
      <c r="A312" s="137" t="s">
        <v>66</v>
      </c>
      <c r="B312" s="138" t="s">
        <v>1</v>
      </c>
      <c r="C312" s="138" t="s">
        <v>32</v>
      </c>
      <c r="D312" s="138" t="s">
        <v>2</v>
      </c>
      <c r="E312" s="138" t="s">
        <v>62</v>
      </c>
      <c r="F312" s="138" t="s">
        <v>63</v>
      </c>
      <c r="G312" s="138" t="s">
        <v>67</v>
      </c>
      <c r="H312" s="138" t="s">
        <v>68</v>
      </c>
      <c r="I312" s="138"/>
      <c r="J312" s="138" t="s">
        <v>48</v>
      </c>
      <c r="K312" s="138"/>
      <c r="L312" s="138" t="s">
        <v>13</v>
      </c>
      <c r="M312" s="138" t="s">
        <v>39</v>
      </c>
      <c r="N312" s="138" t="s">
        <v>11</v>
      </c>
      <c r="O312" s="138" t="s">
        <v>6</v>
      </c>
    </row>
    <row r="313" spans="1:15" ht="30" customHeight="1" x14ac:dyDescent="0.25">
      <c r="A313" s="77" t="str">
        <f>IF($D313="","",VLOOKUP($D313,'CUSTOS COTAÇÕES DE MERCADO'!A:F,2,0))</f>
        <v>TARIFA DE FORNECIMENTO DE ÁGUA DA SANEPAR RESOLUÇÃO 12/2023 - INDUSTRIAL</v>
      </c>
      <c r="B313" s="92" t="s">
        <v>6624</v>
      </c>
      <c r="C313" s="113" t="s">
        <v>69</v>
      </c>
      <c r="D313" s="92" t="s">
        <v>25170</v>
      </c>
      <c r="E313" s="92" t="str">
        <f>IF($D313="","",VLOOKUP($D313,'CUSTOS COTAÇÕES DE MERCADO'!A:F,4,0))</f>
        <v>M3</v>
      </c>
      <c r="F313" s="92"/>
      <c r="G313" s="92">
        <f>IF($D313="","",VLOOKUP($D313,'CUSTOS COTAÇÕES DE MERCADO'!A:F,6,0))</f>
        <v>11.39</v>
      </c>
      <c r="H313" s="92"/>
      <c r="I313" s="116"/>
      <c r="J313" s="116">
        <f>7*15</f>
        <v>105</v>
      </c>
      <c r="K313" s="116"/>
      <c r="L313" s="69">
        <f>IF(D313="","",TRUNC(F313*J313,2))</f>
        <v>0</v>
      </c>
      <c r="M313" s="69">
        <f>IF(D313="","",TRUNC(G313*J313,2))</f>
        <v>1195.95</v>
      </c>
      <c r="N313" s="69">
        <f>IF(D313="","",TRUNC(H313*J313,2))</f>
        <v>0</v>
      </c>
      <c r="O313" s="69">
        <f>IF(D313="","",L313+M313+N313)</f>
        <v>1195.95</v>
      </c>
    </row>
    <row r="314" spans="1:15" x14ac:dyDescent="0.25">
      <c r="A314" s="77" t="str">
        <f>IF($D314="","",VLOOKUP($D314,'CCU COMPLEMENTARES'!A:O,5,FALSE))</f>
        <v/>
      </c>
      <c r="B314" s="92"/>
      <c r="C314" s="113"/>
      <c r="D314" s="92"/>
      <c r="E314" s="92" t="str">
        <f>IF($D314="","",VLOOKUP($D314,'CCU COMPLEMENTARES'!A:O,3,FALSE))</f>
        <v/>
      </c>
      <c r="F314" s="92" t="str">
        <f>IF($D314="","",VLOOKUP($D314,'CCU COMPLEMENTARES'!A:O,12,FALSE))</f>
        <v/>
      </c>
      <c r="G314" s="92" t="str">
        <f>IF($D314="","",VLOOKUP($D314,'CCU COMPLEMENTARES'!A:O,13,FALSE))</f>
        <v/>
      </c>
      <c r="H314" s="92" t="str">
        <f>IF($D314="","",VLOOKUP($D314,'CCU COMPLEMENTARES'!A:O,14,FALSE))</f>
        <v/>
      </c>
      <c r="I314" s="116"/>
      <c r="J314" s="116"/>
      <c r="K314" s="116"/>
      <c r="L314" s="69" t="str">
        <f>IF(D314="","",TRUNC(F314*J314,2))</f>
        <v/>
      </c>
      <c r="M314" s="69" t="str">
        <f>IF(D314="","",TRUNC(G314*J314,2))</f>
        <v/>
      </c>
      <c r="N314" s="69" t="str">
        <f>IF(D314="","",TRUNC(H314*J314,2))</f>
        <v/>
      </c>
      <c r="O314" s="69" t="str">
        <f>IF(D314="","",L314+M314+N314)</f>
        <v/>
      </c>
    </row>
    <row r="315" spans="1:15" x14ac:dyDescent="0.25">
      <c r="A315" s="119"/>
      <c r="B315" s="120"/>
      <c r="C315" s="120"/>
      <c r="D315" s="120"/>
      <c r="E315" s="120"/>
      <c r="F315" s="120"/>
      <c r="G315" s="120"/>
      <c r="H315" s="120"/>
      <c r="I315" s="120"/>
      <c r="J315" s="121" t="s">
        <v>70</v>
      </c>
      <c r="K315" s="121"/>
      <c r="L315" s="122">
        <f>SUM(L313:L314)</f>
        <v>0</v>
      </c>
      <c r="M315" s="122">
        <f>SUM(M313:M314)</f>
        <v>1195.95</v>
      </c>
      <c r="N315" s="122">
        <f>SUM(N313:N314)</f>
        <v>0</v>
      </c>
      <c r="O315" s="122">
        <f>TRUNC(SUM(L315:N315),2)</f>
        <v>1195.95</v>
      </c>
    </row>
    <row r="316" spans="1:15" ht="30" x14ac:dyDescent="0.25">
      <c r="A316" s="137" t="s">
        <v>71</v>
      </c>
      <c r="B316" s="138" t="s">
        <v>1</v>
      </c>
      <c r="C316" s="138" t="s">
        <v>32</v>
      </c>
      <c r="D316" s="138" t="s">
        <v>2</v>
      </c>
      <c r="E316" s="138" t="s">
        <v>62</v>
      </c>
      <c r="F316" s="138" t="s">
        <v>72</v>
      </c>
      <c r="G316" s="138" t="s">
        <v>73</v>
      </c>
      <c r="H316" s="138"/>
      <c r="I316" s="138" t="s">
        <v>74</v>
      </c>
      <c r="J316" s="138"/>
      <c r="K316" s="138"/>
      <c r="L316" s="138" t="s">
        <v>75</v>
      </c>
      <c r="M316" s="138" t="s">
        <v>56</v>
      </c>
      <c r="N316" s="138" t="s">
        <v>48</v>
      </c>
      <c r="O316" s="138" t="s">
        <v>6</v>
      </c>
    </row>
    <row r="317" spans="1:15" x14ac:dyDescent="0.25">
      <c r="A317" s="137"/>
      <c r="B317" s="138"/>
      <c r="C317" s="138"/>
      <c r="D317" s="138"/>
      <c r="E317" s="138"/>
      <c r="F317" s="138"/>
      <c r="G317" s="138" t="s">
        <v>76</v>
      </c>
      <c r="H317" s="138" t="s">
        <v>77</v>
      </c>
      <c r="I317" s="138" t="s">
        <v>76</v>
      </c>
      <c r="J317" s="138" t="s">
        <v>77</v>
      </c>
      <c r="K317" s="138"/>
      <c r="L317" s="138" t="s">
        <v>76</v>
      </c>
      <c r="M317" s="138"/>
      <c r="N317" s="138"/>
      <c r="O317" s="138"/>
    </row>
    <row r="318" spans="1:15" x14ac:dyDescent="0.25">
      <c r="A318" s="478"/>
      <c r="B318" s="476"/>
      <c r="C318" s="476"/>
      <c r="D318" s="476"/>
      <c r="E318" s="476"/>
      <c r="F318" s="92"/>
      <c r="G318" s="107" t="str">
        <f>IF($F318="","",VLOOKUP($F318,'TRANSPORTES MATERIAIS'!$A$7:$H$15,5,FALSE))</f>
        <v/>
      </c>
      <c r="H318" s="69" t="str">
        <f>IF($D318="","",VLOOKUP($D318,'TRANSPORTES MATERIAIS'!$A$18:$K$4919,8,FALSE))</f>
        <v/>
      </c>
      <c r="I318" s="107" t="str">
        <f>IF($F318="","",VLOOKUP($F318,'TRANSPORTES MATERIAIS'!$A$7:$H$15,6,FALSE))</f>
        <v/>
      </c>
      <c r="J318" s="69" t="str">
        <f>IF($D318="","",VLOOKUP($D318,'TRANSPORTES MATERIAIS'!$A$18:$K$4919,9,FALSE))</f>
        <v/>
      </c>
      <c r="K318" s="69"/>
      <c r="L318" s="107" t="str">
        <f>IF($F318="","",VLOOKUP($F318,'TRANSPORTES MATERIAIS'!$A$7:$H$15,7,FALSE))</f>
        <v/>
      </c>
      <c r="M318" s="69">
        <f>IF($D318="",0,IF(D318="",0,IF(AND(H318=0,J318=0),0,TRUNC(G318*H318+I318*J318+L318,2))))</f>
        <v>0</v>
      </c>
      <c r="N318" s="472">
        <v>7.8750000000000001E-2</v>
      </c>
      <c r="O318" s="474">
        <f>TRUNC((M318+M319)*N318,2)</f>
        <v>0</v>
      </c>
    </row>
    <row r="319" spans="1:15" x14ac:dyDescent="0.25">
      <c r="A319" s="479"/>
      <c r="B319" s="477"/>
      <c r="C319" s="477"/>
      <c r="D319" s="477"/>
      <c r="E319" s="477"/>
      <c r="F319" s="92"/>
      <c r="G319" s="107" t="str">
        <f>IF($F319="","",VLOOKUP($F319,'TRANSPORTES MATERIAIS'!$A$7:$H$15,5,FALSE))</f>
        <v/>
      </c>
      <c r="H319" s="69" t="str">
        <f>IF($D318="","",VLOOKUP($D318,'TRANSPORTES MATERIAIS'!$A$18:$K$4919,5,FALSE))</f>
        <v/>
      </c>
      <c r="I319" s="107" t="str">
        <f>IF($F319="","",VLOOKUP($F319,'TRANSPORTES MATERIAIS'!$A$7:$H$15,6,FALSE))</f>
        <v/>
      </c>
      <c r="J319" s="69" t="str">
        <f>IF($D318="","",VLOOKUP($D318,'TRANSPORTES MATERIAIS'!$A$18:$K$4919,6,FALSE))</f>
        <v/>
      </c>
      <c r="K319" s="69"/>
      <c r="L319" s="107" t="str">
        <f>IF($F319="","",VLOOKUP($F319,'TRANSPORTES MATERIAIS'!$A$7:$H$15,7,FALSE))</f>
        <v/>
      </c>
      <c r="M319" s="69">
        <f>IF($D318="",0,IF(D318="",0,IF(AND(H319=0,J319=0),0,TRUNC(G319*H319+I319*J319+L319,2))))</f>
        <v>0</v>
      </c>
      <c r="N319" s="473"/>
      <c r="O319" s="475"/>
    </row>
    <row r="320" spans="1:15" x14ac:dyDescent="0.25">
      <c r="A320" s="77"/>
      <c r="B320" s="92"/>
      <c r="C320" s="92"/>
      <c r="D320" s="92"/>
      <c r="E320" s="92"/>
      <c r="F320" s="107"/>
      <c r="G320" s="107"/>
      <c r="H320" s="69"/>
      <c r="I320" s="116"/>
      <c r="J320" s="69"/>
      <c r="K320" s="69"/>
      <c r="L320" s="116"/>
      <c r="M320" s="116"/>
      <c r="N320" s="69"/>
      <c r="O320" s="69"/>
    </row>
    <row r="321" spans="1:15" x14ac:dyDescent="0.25">
      <c r="A321" s="119"/>
      <c r="B321" s="120"/>
      <c r="C321" s="120"/>
      <c r="D321" s="120"/>
      <c r="E321" s="120"/>
      <c r="F321" s="120"/>
      <c r="G321" s="120"/>
      <c r="H321" s="120"/>
      <c r="I321" s="120"/>
      <c r="J321" s="121" t="s">
        <v>80</v>
      </c>
      <c r="K321" s="121"/>
      <c r="L321" s="122"/>
      <c r="M321" s="122"/>
      <c r="N321" s="122">
        <f>O321</f>
        <v>0</v>
      </c>
      <c r="O321" s="122">
        <f>SUM(O318:O320)</f>
        <v>0</v>
      </c>
    </row>
    <row r="322" spans="1:15" ht="30" x14ac:dyDescent="0.25">
      <c r="A322" s="485" t="str">
        <f>E323</f>
        <v>CARGA E TRANSPORTE DE MATERIAL DE DEMOLIÇÃO DE BOTA FORA</v>
      </c>
      <c r="B322" s="486"/>
      <c r="C322" s="486"/>
      <c r="D322" s="486"/>
      <c r="E322" s="486"/>
      <c r="F322" s="486"/>
      <c r="G322" s="486"/>
      <c r="H322" s="486"/>
      <c r="I322" s="486"/>
      <c r="J322" s="486"/>
      <c r="K322" s="141"/>
      <c r="L322" s="27" t="s">
        <v>26</v>
      </c>
      <c r="M322" s="27" t="s">
        <v>27</v>
      </c>
      <c r="N322" s="27" t="s">
        <v>28</v>
      </c>
      <c r="O322" s="142" t="s">
        <v>29</v>
      </c>
    </row>
    <row r="323" spans="1:15" x14ac:dyDescent="0.25">
      <c r="A323" s="143" t="s">
        <v>25341</v>
      </c>
      <c r="B323" s="143" t="s">
        <v>30</v>
      </c>
      <c r="C323" s="143" t="s">
        <v>6682</v>
      </c>
      <c r="D323" s="143" t="s">
        <v>21</v>
      </c>
      <c r="E323" s="146" t="s">
        <v>25342</v>
      </c>
      <c r="F323" s="144"/>
      <c r="G323" s="144"/>
      <c r="H323" s="144"/>
      <c r="I323" s="144"/>
      <c r="J323" s="144"/>
      <c r="K323" s="144"/>
      <c r="L323" s="145">
        <f>TRUNC(L338+L342+L345+L351,2)</f>
        <v>8.31</v>
      </c>
      <c r="M323" s="145">
        <f>TRUNC(M338+M342+M345+M351,2)</f>
        <v>18.43</v>
      </c>
      <c r="N323" s="145">
        <f>TRUNC(N338+N342+N345+N351,2)</f>
        <v>50.35</v>
      </c>
      <c r="O323" s="145">
        <f>TRUNC(O338+O342+O345+O351,2)</f>
        <v>77.09</v>
      </c>
    </row>
    <row r="324" spans="1:15" ht="45" x14ac:dyDescent="0.25">
      <c r="A324" s="137" t="s">
        <v>31</v>
      </c>
      <c r="B324" s="138" t="s">
        <v>1</v>
      </c>
      <c r="C324" s="138" t="s">
        <v>32</v>
      </c>
      <c r="D324" s="138" t="s">
        <v>2</v>
      </c>
      <c r="E324" s="138" t="s">
        <v>33</v>
      </c>
      <c r="F324" s="138" t="s">
        <v>34</v>
      </c>
      <c r="G324" s="138" t="s">
        <v>35</v>
      </c>
      <c r="H324" s="138" t="s">
        <v>36</v>
      </c>
      <c r="I324" s="138" t="s">
        <v>37</v>
      </c>
      <c r="J324" s="138" t="s">
        <v>38</v>
      </c>
      <c r="K324" s="138"/>
      <c r="L324" s="138" t="s">
        <v>13</v>
      </c>
      <c r="M324" s="138" t="s">
        <v>39</v>
      </c>
      <c r="N324" s="138" t="s">
        <v>11</v>
      </c>
      <c r="O324" s="138" t="s">
        <v>40</v>
      </c>
    </row>
    <row r="325" spans="1:15" x14ac:dyDescent="0.25">
      <c r="A325" s="77" t="str">
        <f>IF(D325="","",VLOOKUP(D325,'CUSTOS DER - EQUIPAMENTOS'!A:P,2,FALSE))</f>
        <v>Carreg. frontal pneus 924-K severa</v>
      </c>
      <c r="B325" s="113" t="s">
        <v>41</v>
      </c>
      <c r="C325" s="113" t="s">
        <v>42</v>
      </c>
      <c r="D325" s="113">
        <v>339300</v>
      </c>
      <c r="E325" s="116">
        <v>1</v>
      </c>
      <c r="F325" s="117">
        <v>1</v>
      </c>
      <c r="G325" s="116">
        <v>0</v>
      </c>
      <c r="H325" s="69">
        <f>IF(D325="","",VLOOKUP(D325,'CUSTOS DER - EQUIPAMENTOS'!A:P,12,FALSE))</f>
        <v>124.71</v>
      </c>
      <c r="I325" s="69">
        <f>IF(D325="","",VLOOKUP(D325,'CUSTOS DER - EQUIPAMENTOS'!A:P,15,FALSE)-H325)</f>
        <v>271.84000000000003</v>
      </c>
      <c r="J325" s="69">
        <f>IF(D325="","",VLOOKUP(D325,'CUSTOS DER - EQUIPAMENTOS'!A:P,16,FALSE))</f>
        <v>130.87</v>
      </c>
      <c r="K325" s="69"/>
      <c r="L325" s="118">
        <f>IF(D325="","",TRUNC(E325*F325*H325,2))</f>
        <v>124.71</v>
      </c>
      <c r="M325" s="118">
        <f>IF(D325="","",TRUNC(E325*F325*I325+E325*G325*J325,2))</f>
        <v>271.83999999999997</v>
      </c>
      <c r="N325" s="118"/>
      <c r="O325" s="69">
        <f>IF(D325="","",L325+M325)</f>
        <v>396.54999999999995</v>
      </c>
    </row>
    <row r="326" spans="1:15" x14ac:dyDescent="0.25">
      <c r="A326" s="77"/>
      <c r="B326" s="113"/>
      <c r="C326" s="113"/>
      <c r="D326" s="113"/>
      <c r="E326" s="116"/>
      <c r="F326" s="117"/>
      <c r="G326" s="116"/>
      <c r="H326" s="69"/>
      <c r="I326" s="69"/>
      <c r="J326" s="69"/>
      <c r="K326" s="69"/>
      <c r="L326" s="118"/>
      <c r="M326" s="118"/>
      <c r="N326" s="118"/>
      <c r="O326" s="69"/>
    </row>
    <row r="327" spans="1:15" x14ac:dyDescent="0.25">
      <c r="A327" s="119"/>
      <c r="B327" s="120"/>
      <c r="C327" s="120"/>
      <c r="D327" s="120"/>
      <c r="E327" s="120"/>
      <c r="F327" s="120"/>
      <c r="G327" s="120"/>
      <c r="H327" s="120"/>
      <c r="I327" s="120"/>
      <c r="J327" s="121" t="s">
        <v>43</v>
      </c>
      <c r="K327" s="121"/>
      <c r="L327" s="122">
        <f>SUM(L325:L326)</f>
        <v>124.71</v>
      </c>
      <c r="M327" s="122">
        <f>SUM(M325:M326)</f>
        <v>271.83999999999997</v>
      </c>
      <c r="N327" s="122">
        <f>SUM(N325:N326)</f>
        <v>0</v>
      </c>
      <c r="O327" s="122">
        <f>SUM(O325:O326)</f>
        <v>396.54999999999995</v>
      </c>
    </row>
    <row r="328" spans="1:15" ht="30" x14ac:dyDescent="0.25">
      <c r="A328" s="137" t="s">
        <v>44</v>
      </c>
      <c r="B328" s="138" t="s">
        <v>1</v>
      </c>
      <c r="C328" s="138" t="s">
        <v>32</v>
      </c>
      <c r="D328" s="138" t="s">
        <v>2</v>
      </c>
      <c r="E328" s="138" t="s">
        <v>45</v>
      </c>
      <c r="F328" s="138" t="s">
        <v>46</v>
      </c>
      <c r="G328" s="138" t="s">
        <v>47</v>
      </c>
      <c r="H328" s="138" t="s">
        <v>48</v>
      </c>
      <c r="I328" s="138"/>
      <c r="J328" s="138"/>
      <c r="K328" s="138"/>
      <c r="L328" s="138" t="s">
        <v>13</v>
      </c>
      <c r="M328" s="138" t="s">
        <v>39</v>
      </c>
      <c r="N328" s="138" t="s">
        <v>11</v>
      </c>
      <c r="O328" s="138" t="s">
        <v>40</v>
      </c>
    </row>
    <row r="329" spans="1:15" x14ac:dyDescent="0.25">
      <c r="A329" s="77" t="str">
        <f>IF(D329="","",VLOOKUP(D329,'CUSTOS DER - MÃO DE OBRA'!A:D,2,FALSE))</f>
        <v>Técnico de Campo I</v>
      </c>
      <c r="B329" s="113" t="s">
        <v>41</v>
      </c>
      <c r="C329" s="113" t="s">
        <v>49</v>
      </c>
      <c r="D329" s="113">
        <v>210060</v>
      </c>
      <c r="E329" s="69">
        <f>IF(D329="","",VLOOKUP(D329,'CUSTOS DER - MÃO DE OBRA'!A:D,3,FALSE))</f>
        <v>2.62</v>
      </c>
      <c r="F329" s="123">
        <v>1.4167000000000001</v>
      </c>
      <c r="G329" s="124">
        <f>IF(D329="","",VLOOKUP(D329,'CUSTOS DER - MÃO DE OBRA'!A:D,4,FALSE))</f>
        <v>46.66</v>
      </c>
      <c r="H329" s="116">
        <v>0.1</v>
      </c>
      <c r="I329" s="116"/>
      <c r="J329" s="113"/>
      <c r="K329" s="113"/>
      <c r="L329" s="113"/>
      <c r="M329" s="125">
        <f>IF(D329="","",TRUNC(H329*G329,2))</f>
        <v>4.66</v>
      </c>
      <c r="N329" s="113"/>
      <c r="O329" s="69">
        <f>IF(D329="","",L329+M329)</f>
        <v>4.66</v>
      </c>
    </row>
    <row r="330" spans="1:15" x14ac:dyDescent="0.25">
      <c r="A330" s="77"/>
      <c r="B330" s="113"/>
      <c r="C330" s="113"/>
      <c r="D330" s="113"/>
      <c r="E330" s="116"/>
      <c r="F330" s="123"/>
      <c r="G330" s="124"/>
      <c r="H330" s="69"/>
      <c r="I330" s="69"/>
      <c r="J330" s="69"/>
      <c r="K330" s="69"/>
      <c r="L330" s="113"/>
      <c r="M330" s="126"/>
      <c r="N330" s="113"/>
      <c r="O330" s="69"/>
    </row>
    <row r="331" spans="1:15" x14ac:dyDescent="0.25">
      <c r="A331" s="127"/>
      <c r="B331" s="128"/>
      <c r="C331" s="128"/>
      <c r="D331" s="128"/>
      <c r="E331" s="128"/>
      <c r="F331" s="128"/>
      <c r="G331" s="128"/>
      <c r="H331" s="128"/>
      <c r="I331" s="128"/>
      <c r="J331" s="121" t="s">
        <v>50</v>
      </c>
      <c r="K331" s="121"/>
      <c r="L331" s="122">
        <f>SUM(L329:L330)</f>
        <v>0</v>
      </c>
      <c r="M331" s="122">
        <f>SUM(M329:M330)</f>
        <v>4.66</v>
      </c>
      <c r="N331" s="122">
        <f>SUM(N329:N330)</f>
        <v>0</v>
      </c>
      <c r="O331" s="122">
        <f>SUM(O329:O330)</f>
        <v>4.66</v>
      </c>
    </row>
    <row r="332" spans="1:15" x14ac:dyDescent="0.25">
      <c r="A332" s="137" t="s">
        <v>51</v>
      </c>
      <c r="B332" s="138" t="s">
        <v>1</v>
      </c>
      <c r="C332" s="138" t="s">
        <v>32</v>
      </c>
      <c r="D332" s="138" t="s">
        <v>2</v>
      </c>
      <c r="E332" s="138" t="s">
        <v>52</v>
      </c>
      <c r="F332" s="138" t="s">
        <v>53</v>
      </c>
      <c r="G332" s="138" t="s">
        <v>54</v>
      </c>
      <c r="H332" s="138" t="s">
        <v>55</v>
      </c>
      <c r="I332" s="138"/>
      <c r="J332" s="138"/>
      <c r="K332" s="138"/>
      <c r="L332" s="138"/>
      <c r="M332" s="138"/>
      <c r="N332" s="138"/>
      <c r="O332" s="138" t="s">
        <v>56</v>
      </c>
    </row>
    <row r="333" spans="1:15" x14ac:dyDescent="0.25">
      <c r="A333" s="77"/>
      <c r="B333" s="113"/>
      <c r="C333" s="113"/>
      <c r="D333" s="113"/>
      <c r="E333" s="69"/>
      <c r="F333" s="123"/>
      <c r="G333" s="124"/>
      <c r="H333" s="116"/>
      <c r="I333" s="116"/>
      <c r="J333" s="113"/>
      <c r="K333" s="113"/>
      <c r="L333" s="113"/>
      <c r="M333" s="125">
        <f>TRUNC(E333*O331,2)</f>
        <v>0</v>
      </c>
      <c r="N333" s="113"/>
      <c r="O333" s="69">
        <f>L333+M333</f>
        <v>0</v>
      </c>
    </row>
    <row r="334" spans="1:15" x14ac:dyDescent="0.25">
      <c r="A334" s="77"/>
      <c r="B334" s="113"/>
      <c r="C334" s="113"/>
      <c r="D334" s="113"/>
      <c r="E334" s="116"/>
      <c r="F334" s="117"/>
      <c r="G334" s="116"/>
      <c r="H334" s="69"/>
      <c r="I334" s="69"/>
      <c r="J334" s="69"/>
      <c r="K334" s="69"/>
      <c r="L334" s="113"/>
      <c r="M334" s="113"/>
      <c r="N334" s="113"/>
      <c r="O334" s="69">
        <f>L334+M334</f>
        <v>0</v>
      </c>
    </row>
    <row r="335" spans="1:15" x14ac:dyDescent="0.25">
      <c r="A335" s="127"/>
      <c r="B335" s="128"/>
      <c r="C335" s="128"/>
      <c r="D335" s="128"/>
      <c r="E335" s="128"/>
      <c r="F335" s="128"/>
      <c r="G335" s="128"/>
      <c r="H335" s="128"/>
      <c r="I335" s="128"/>
      <c r="J335" s="121" t="s">
        <v>57</v>
      </c>
      <c r="K335" s="121"/>
      <c r="L335" s="122">
        <f>SUM(L333:L334)</f>
        <v>0</v>
      </c>
      <c r="M335" s="122">
        <f>SUM(M333:M334)</f>
        <v>0</v>
      </c>
      <c r="N335" s="122">
        <f>SUM(N333:N334)</f>
        <v>0</v>
      </c>
      <c r="O335" s="122">
        <f>SUM(O333:O334)</f>
        <v>0</v>
      </c>
    </row>
    <row r="336" spans="1:15" x14ac:dyDescent="0.25">
      <c r="A336" s="127" t="s">
        <v>58</v>
      </c>
      <c r="B336" s="129"/>
      <c r="C336" s="129"/>
      <c r="D336" s="129"/>
      <c r="E336" s="129"/>
      <c r="F336" s="129"/>
      <c r="G336" s="129"/>
      <c r="H336" s="129"/>
      <c r="I336" s="129"/>
      <c r="J336" s="129"/>
      <c r="K336" s="129"/>
      <c r="L336" s="122">
        <f>L327+L331+L335</f>
        <v>124.71</v>
      </c>
      <c r="M336" s="122">
        <f>M327+M331+M335</f>
        <v>276.5</v>
      </c>
      <c r="N336" s="122">
        <f>N327+N331+N335</f>
        <v>0</v>
      </c>
      <c r="O336" s="122">
        <f>O327+O331+O335</f>
        <v>401.21</v>
      </c>
    </row>
    <row r="337" spans="1:15" x14ac:dyDescent="0.25">
      <c r="A337" s="127" t="s">
        <v>59</v>
      </c>
      <c r="B337" s="129"/>
      <c r="C337" s="129"/>
      <c r="D337" s="129"/>
      <c r="E337" s="129"/>
      <c r="F337" s="129"/>
      <c r="G337" s="129"/>
      <c r="H337" s="129"/>
      <c r="I337" s="129"/>
      <c r="J337" s="129"/>
      <c r="K337" s="129"/>
      <c r="L337" s="129"/>
      <c r="M337" s="129"/>
      <c r="N337" s="129"/>
      <c r="O337" s="130">
        <v>15</v>
      </c>
    </row>
    <row r="338" spans="1:15" x14ac:dyDescent="0.25">
      <c r="A338" s="127" t="s">
        <v>60</v>
      </c>
      <c r="B338" s="120"/>
      <c r="C338" s="120"/>
      <c r="D338" s="120"/>
      <c r="E338" s="120"/>
      <c r="F338" s="120"/>
      <c r="G338" s="120"/>
      <c r="H338" s="120"/>
      <c r="I338" s="120"/>
      <c r="J338" s="120"/>
      <c r="K338" s="120"/>
      <c r="L338" s="122">
        <f>L336/O337</f>
        <v>8.3140000000000001</v>
      </c>
      <c r="M338" s="122">
        <f>M336/O337</f>
        <v>18.433333333333334</v>
      </c>
      <c r="N338" s="122">
        <f>N336/O337</f>
        <v>0</v>
      </c>
      <c r="O338" s="122">
        <f>TRUNC(SUM(L338:N338),2)</f>
        <v>26.74</v>
      </c>
    </row>
    <row r="339" spans="1:15" ht="45" x14ac:dyDescent="0.25">
      <c r="A339" s="137" t="s">
        <v>61</v>
      </c>
      <c r="B339" s="138" t="s">
        <v>1</v>
      </c>
      <c r="C339" s="138" t="s">
        <v>32</v>
      </c>
      <c r="D339" s="138" t="s">
        <v>2</v>
      </c>
      <c r="E339" s="138" t="s">
        <v>62</v>
      </c>
      <c r="F339" s="138" t="s">
        <v>63</v>
      </c>
      <c r="G339" s="138"/>
      <c r="H339" s="138"/>
      <c r="I339" s="138"/>
      <c r="J339" s="138" t="s">
        <v>48</v>
      </c>
      <c r="K339" s="138"/>
      <c r="L339" s="138" t="s">
        <v>13</v>
      </c>
      <c r="M339" s="138" t="s">
        <v>39</v>
      </c>
      <c r="N339" s="138" t="s">
        <v>11</v>
      </c>
      <c r="O339" s="138" t="s">
        <v>6</v>
      </c>
    </row>
    <row r="340" spans="1:15" x14ac:dyDescent="0.25">
      <c r="A340" s="77" t="str">
        <f>IF(D340="","",VLOOKUP(D340,'CUSTOS DER - MATERIAIS'!A:D,2,FALSE))</f>
        <v/>
      </c>
      <c r="B340" s="113" t="s">
        <v>41</v>
      </c>
      <c r="C340" s="113" t="s">
        <v>64</v>
      </c>
      <c r="D340" s="113"/>
      <c r="E340" s="131" t="str">
        <f>IF(D340="","",VLOOKUP(D340,'CUSTOS DER - MATERIAIS'!A:D,3,FALSE))</f>
        <v/>
      </c>
      <c r="F340" s="107" t="str">
        <f>IF(D340="","",VLOOKUP(D340,'CUSTOS DER - MATERIAIS'!A:D,4,FALSE))</f>
        <v/>
      </c>
      <c r="G340" s="107"/>
      <c r="H340" s="93"/>
      <c r="I340" s="93"/>
      <c r="J340" s="93">
        <v>7.4999999999999997E-3</v>
      </c>
      <c r="K340" s="116"/>
      <c r="L340" s="69" t="str">
        <f>IF(D340="","",TRUNC(F340*J340,2))</f>
        <v/>
      </c>
      <c r="M340" s="116"/>
      <c r="N340" s="116"/>
      <c r="O340" s="69" t="str">
        <f>IF(D340="","",TRUNC(L340+M340+N340,2))</f>
        <v/>
      </c>
    </row>
    <row r="341" spans="1:15" x14ac:dyDescent="0.25">
      <c r="A341" s="77"/>
      <c r="B341" s="113"/>
      <c r="C341" s="113"/>
      <c r="D341" s="113"/>
      <c r="E341" s="131"/>
      <c r="F341" s="107"/>
      <c r="G341" s="107"/>
      <c r="H341" s="93"/>
      <c r="I341" s="93"/>
      <c r="J341" s="116"/>
      <c r="K341" s="116"/>
      <c r="L341" s="69"/>
      <c r="M341" s="116"/>
      <c r="N341" s="116"/>
      <c r="O341" s="69"/>
    </row>
    <row r="342" spans="1:15" x14ac:dyDescent="0.25">
      <c r="A342" s="119"/>
      <c r="B342" s="120"/>
      <c r="C342" s="120"/>
      <c r="D342" s="120"/>
      <c r="E342" s="120"/>
      <c r="F342" s="120"/>
      <c r="G342" s="120"/>
      <c r="H342" s="120"/>
      <c r="I342" s="120"/>
      <c r="J342" s="121" t="s">
        <v>65</v>
      </c>
      <c r="K342" s="121"/>
      <c r="L342" s="122">
        <f>SUM(L340:L341)</f>
        <v>0</v>
      </c>
      <c r="M342" s="122">
        <f>SUM(M340:M341)</f>
        <v>0</v>
      </c>
      <c r="N342" s="122">
        <f>SUM(N340:N341)</f>
        <v>0</v>
      </c>
      <c r="O342" s="122">
        <f>TRUNC(SUM(L342:N342),2)</f>
        <v>0</v>
      </c>
    </row>
    <row r="343" spans="1:15" ht="45" x14ac:dyDescent="0.25">
      <c r="A343" s="137" t="s">
        <v>66</v>
      </c>
      <c r="B343" s="138" t="s">
        <v>1</v>
      </c>
      <c r="C343" s="138" t="s">
        <v>32</v>
      </c>
      <c r="D343" s="138" t="s">
        <v>2</v>
      </c>
      <c r="E343" s="138" t="s">
        <v>62</v>
      </c>
      <c r="F343" s="138" t="s">
        <v>63</v>
      </c>
      <c r="G343" s="138" t="s">
        <v>67</v>
      </c>
      <c r="H343" s="138" t="s">
        <v>68</v>
      </c>
      <c r="I343" s="138"/>
      <c r="J343" s="138" t="s">
        <v>48</v>
      </c>
      <c r="K343" s="138"/>
      <c r="L343" s="138" t="s">
        <v>13</v>
      </c>
      <c r="M343" s="138" t="s">
        <v>39</v>
      </c>
      <c r="N343" s="138" t="s">
        <v>11</v>
      </c>
      <c r="O343" s="138" t="s">
        <v>6</v>
      </c>
    </row>
    <row r="344" spans="1:15" x14ac:dyDescent="0.25">
      <c r="A344" s="77"/>
      <c r="B344" s="92"/>
      <c r="C344" s="92"/>
      <c r="D344" s="92"/>
      <c r="E344" s="92"/>
      <c r="F344" s="107"/>
      <c r="G344" s="107"/>
      <c r="H344" s="116"/>
      <c r="I344" s="116"/>
      <c r="J344" s="116"/>
      <c r="K344" s="116"/>
      <c r="L344" s="116"/>
      <c r="M344" s="116"/>
      <c r="N344" s="116"/>
      <c r="O344" s="69"/>
    </row>
    <row r="345" spans="1:15" x14ac:dyDescent="0.25">
      <c r="A345" s="119"/>
      <c r="B345" s="120"/>
      <c r="C345" s="120"/>
      <c r="D345" s="120"/>
      <c r="E345" s="120"/>
      <c r="F345" s="120"/>
      <c r="G345" s="120"/>
      <c r="H345" s="120"/>
      <c r="I345" s="120"/>
      <c r="J345" s="121" t="s">
        <v>70</v>
      </c>
      <c r="K345" s="121"/>
      <c r="L345" s="122">
        <f>SUM(L344:L344)</f>
        <v>0</v>
      </c>
      <c r="M345" s="122">
        <f>SUM(M344:M344)</f>
        <v>0</v>
      </c>
      <c r="N345" s="122">
        <f>SUM(N344:N344)</f>
        <v>0</v>
      </c>
      <c r="O345" s="122">
        <f>TRUNC(SUM(L345:N345),2)</f>
        <v>0</v>
      </c>
    </row>
    <row r="346" spans="1:15" ht="30" x14ac:dyDescent="0.25">
      <c r="A346" s="137" t="s">
        <v>71</v>
      </c>
      <c r="B346" s="138" t="s">
        <v>1</v>
      </c>
      <c r="C346" s="138" t="s">
        <v>32</v>
      </c>
      <c r="D346" s="138" t="s">
        <v>2</v>
      </c>
      <c r="E346" s="138" t="s">
        <v>62</v>
      </c>
      <c r="F346" s="138" t="s">
        <v>72</v>
      </c>
      <c r="G346" s="138" t="s">
        <v>73</v>
      </c>
      <c r="H346" s="138"/>
      <c r="I346" s="138" t="s">
        <v>74</v>
      </c>
      <c r="J346" s="138"/>
      <c r="K346" s="138"/>
      <c r="L346" s="138" t="s">
        <v>75</v>
      </c>
      <c r="M346" s="138" t="s">
        <v>56</v>
      </c>
      <c r="N346" s="138" t="s">
        <v>48</v>
      </c>
      <c r="O346" s="138" t="s">
        <v>6</v>
      </c>
    </row>
    <row r="347" spans="1:15" x14ac:dyDescent="0.25">
      <c r="A347" s="137"/>
      <c r="B347" s="138"/>
      <c r="C347" s="138"/>
      <c r="D347" s="138"/>
      <c r="E347" s="138"/>
      <c r="F347" s="138"/>
      <c r="G347" s="138" t="s">
        <v>76</v>
      </c>
      <c r="H347" s="138" t="s">
        <v>77</v>
      </c>
      <c r="I347" s="138" t="s">
        <v>76</v>
      </c>
      <c r="J347" s="138" t="s">
        <v>77</v>
      </c>
      <c r="K347" s="138"/>
      <c r="L347" s="138" t="s">
        <v>76</v>
      </c>
      <c r="M347" s="138"/>
      <c r="N347" s="138"/>
      <c r="O347" s="138"/>
    </row>
    <row r="348" spans="1:15" x14ac:dyDescent="0.25">
      <c r="A348" s="478" t="str">
        <f>IF($D348="","",VLOOKUP($D348,'TRANSPORTES MATERIAIS'!$A$17:$D$1916,2,FALSE))</f>
        <v>Bota-Fora</v>
      </c>
      <c r="B348" s="476" t="s">
        <v>41</v>
      </c>
      <c r="C348" s="476" t="s">
        <v>78</v>
      </c>
      <c r="D348" s="476" t="s">
        <v>82</v>
      </c>
      <c r="E348" s="476" t="s">
        <v>79</v>
      </c>
      <c r="F348" s="92">
        <v>972000</v>
      </c>
      <c r="G348" s="107">
        <f>IF($F348="","",VLOOKUP($F348,'TRANSPORTES MATERIAIS'!$A$7:$H$15,5,FALSE))</f>
        <v>1.02</v>
      </c>
      <c r="H348" s="69">
        <f>IF($D348="","",VLOOKUP($D348,'TRANSPORTES MATERIAIS'!$A$18:$K$4919,8,FALSE))</f>
        <v>0</v>
      </c>
      <c r="I348" s="107">
        <f>IF($F348="","",VLOOKUP($F348,'TRANSPORTES MATERIAIS'!$A$7:$H$15,6,FALSE))</f>
        <v>1.23</v>
      </c>
      <c r="J348" s="69">
        <f>IF($D348="","",VLOOKUP($D348,'TRANSPORTES MATERIAIS'!$A$18:$K$4919,9,FALSE))</f>
        <v>0</v>
      </c>
      <c r="K348" s="69"/>
      <c r="L348" s="107">
        <f>IF($F348="","",VLOOKUP($F348,'TRANSPORTES MATERIAIS'!$A$7:$H$15,7,FALSE))</f>
        <v>0</v>
      </c>
      <c r="M348" s="69">
        <f>IF($D348="",0,IF(D348="",0,IF(AND(H348=0,J348=0),0,TRUNC(G348*H348+I348*J348+L348,2))))</f>
        <v>0</v>
      </c>
      <c r="N348" s="472">
        <v>2.5</v>
      </c>
      <c r="O348" s="474">
        <f>TRUNC((M348+M349)*N348,2)</f>
        <v>50.35</v>
      </c>
    </row>
    <row r="349" spans="1:15" x14ac:dyDescent="0.25">
      <c r="A349" s="479"/>
      <c r="B349" s="477"/>
      <c r="C349" s="477"/>
      <c r="D349" s="477"/>
      <c r="E349" s="477"/>
      <c r="F349" s="92">
        <v>972100</v>
      </c>
      <c r="G349" s="107">
        <f>IF($F349="","",VLOOKUP($F349,'TRANSPORTES MATERIAIS'!$A$7:$H$15,5,FALSE))</f>
        <v>1.02</v>
      </c>
      <c r="H349" s="69">
        <f>IF($D348="","",VLOOKUP($D348,'TRANSPORTES MATERIAIS'!$A$18:$K$4919,5,FALSE))</f>
        <v>17</v>
      </c>
      <c r="I349" s="107">
        <f>IF($F349="","",VLOOKUP($F349,'TRANSPORTES MATERIAIS'!$A$7:$H$15,6,FALSE))</f>
        <v>1.23</v>
      </c>
      <c r="J349" s="69">
        <f>IF($D348="","",VLOOKUP($D348,'TRANSPORTES MATERIAIS'!$A$18:$K$4919,6,FALSE))</f>
        <v>0.2</v>
      </c>
      <c r="K349" s="69"/>
      <c r="L349" s="107">
        <f>IF($F349="","",VLOOKUP($F349,'TRANSPORTES MATERIAIS'!$A$7:$H$15,7,FALSE))</f>
        <v>2.56</v>
      </c>
      <c r="M349" s="69">
        <f>IF($D348="",0,IF(D348="",0,IF(AND(H349=0,J349=0),0,TRUNC(G349*H349+I349*J349+L349,2))))</f>
        <v>20.14</v>
      </c>
      <c r="N349" s="473"/>
      <c r="O349" s="475"/>
    </row>
    <row r="350" spans="1:15" x14ac:dyDescent="0.25">
      <c r="A350" s="77"/>
      <c r="B350" s="92"/>
      <c r="C350" s="92"/>
      <c r="D350" s="92"/>
      <c r="E350" s="92"/>
      <c r="F350" s="107"/>
      <c r="G350" s="107"/>
      <c r="H350" s="69"/>
      <c r="I350" s="116"/>
      <c r="J350" s="69"/>
      <c r="K350" s="69"/>
      <c r="L350" s="116"/>
      <c r="M350" s="116"/>
      <c r="N350" s="69"/>
      <c r="O350" s="69"/>
    </row>
    <row r="351" spans="1:15" x14ac:dyDescent="0.25">
      <c r="A351" s="119"/>
      <c r="B351" s="120"/>
      <c r="C351" s="120"/>
      <c r="D351" s="120"/>
      <c r="E351" s="120"/>
      <c r="F351" s="120"/>
      <c r="G351" s="120"/>
      <c r="H351" s="120"/>
      <c r="I351" s="120"/>
      <c r="J351" s="121" t="s">
        <v>80</v>
      </c>
      <c r="K351" s="121"/>
      <c r="L351" s="122"/>
      <c r="M351" s="122"/>
      <c r="N351" s="122">
        <f>O351</f>
        <v>50.35</v>
      </c>
      <c r="O351" s="122">
        <f>SUM(O348:O350)</f>
        <v>50.35</v>
      </c>
    </row>
    <row r="352" spans="1:15" ht="30" x14ac:dyDescent="0.25">
      <c r="A352" s="485" t="str">
        <f>E353</f>
        <v>Reconstrução pavimento com imprimação com emulsão asfáltica - demolição mecânica e corte com serra</v>
      </c>
      <c r="B352" s="486"/>
      <c r="C352" s="486"/>
      <c r="D352" s="486"/>
      <c r="E352" s="486"/>
      <c r="F352" s="486"/>
      <c r="G352" s="486"/>
      <c r="H352" s="486"/>
      <c r="I352" s="486"/>
      <c r="J352" s="486"/>
      <c r="K352" s="141"/>
      <c r="L352" s="27" t="s">
        <v>26</v>
      </c>
      <c r="M352" s="27" t="s">
        <v>27</v>
      </c>
      <c r="N352" s="27" t="s">
        <v>28</v>
      </c>
      <c r="O352" s="142" t="s">
        <v>29</v>
      </c>
    </row>
    <row r="353" spans="1:16" x14ac:dyDescent="0.25">
      <c r="A353" s="143" t="s">
        <v>29312</v>
      </c>
      <c r="B353" s="143" t="s">
        <v>30</v>
      </c>
      <c r="C353" s="143" t="s">
        <v>6682</v>
      </c>
      <c r="D353" s="143" t="s">
        <v>24</v>
      </c>
      <c r="E353" s="146" t="s">
        <v>29313</v>
      </c>
      <c r="F353" s="144"/>
      <c r="G353" s="144"/>
      <c r="H353" s="144"/>
      <c r="I353" s="144"/>
      <c r="J353" s="144"/>
      <c r="K353" s="144"/>
      <c r="L353" s="145">
        <f>TRUNC(L371+L376+L381+L387,2)</f>
        <v>43.11</v>
      </c>
      <c r="M353" s="145">
        <f>TRUNC(M371+M376+M381+M387,2)</f>
        <v>233.78</v>
      </c>
      <c r="N353" s="145">
        <f>TRUNC(N371+N376+N381+N387,2)</f>
        <v>50.35</v>
      </c>
      <c r="O353" s="145">
        <f>TRUNC(O371+O376+O381+O387,2)</f>
        <v>327.24</v>
      </c>
      <c r="P353" s="1">
        <v>4915631</v>
      </c>
    </row>
    <row r="354" spans="1:16" ht="45" x14ac:dyDescent="0.25">
      <c r="A354" s="137" t="s">
        <v>31</v>
      </c>
      <c r="B354" s="138" t="s">
        <v>1</v>
      </c>
      <c r="C354" s="138" t="s">
        <v>32</v>
      </c>
      <c r="D354" s="138" t="s">
        <v>2</v>
      </c>
      <c r="E354" s="138" t="s">
        <v>33</v>
      </c>
      <c r="F354" s="138" t="s">
        <v>34</v>
      </c>
      <c r="G354" s="138" t="s">
        <v>35</v>
      </c>
      <c r="H354" s="138" t="s">
        <v>36</v>
      </c>
      <c r="I354" s="138" t="s">
        <v>37</v>
      </c>
      <c r="J354" s="138" t="s">
        <v>38</v>
      </c>
      <c r="K354" s="138"/>
      <c r="L354" s="138" t="s">
        <v>13</v>
      </c>
      <c r="M354" s="138" t="s">
        <v>39</v>
      </c>
      <c r="N354" s="138" t="s">
        <v>11</v>
      </c>
      <c r="O354" s="138" t="s">
        <v>40</v>
      </c>
    </row>
    <row r="355" spans="1:16" ht="30" x14ac:dyDescent="0.25">
      <c r="A355" s="77" t="str">
        <f>IF(D355="","",VLOOKUP(D355,'CUSTOS DNIT - EQUIPAMENTOS'!A:K,2,FALSE))</f>
        <v>Compactador manual com soquete vibratório - 4,10 kW</v>
      </c>
      <c r="B355" s="113" t="s">
        <v>24</v>
      </c>
      <c r="C355" s="113" t="s">
        <v>42</v>
      </c>
      <c r="D355" s="113" t="s">
        <v>24596</v>
      </c>
      <c r="E355" s="116">
        <v>1</v>
      </c>
      <c r="F355" s="117">
        <v>0.28000000000000003</v>
      </c>
      <c r="G355" s="116">
        <v>0.72</v>
      </c>
      <c r="H355" s="69">
        <f>VLOOKUP(D355,'CUSTOS DNIT - EQUIPAMENTOS'!A:K,10,0)</f>
        <v>9.0025999999999993</v>
      </c>
      <c r="I355" s="69">
        <f>VLOOKUP(D355,'CUSTOS DNIT - EQUIPAMENTOS'!A:K,9,0)</f>
        <v>0</v>
      </c>
      <c r="J355" s="69">
        <f>VLOOKUP(D355,'CUSTOS DNIT - EQUIPAMENTOS'!A:K,11,0)</f>
        <v>1.0371999999999999</v>
      </c>
      <c r="K355" s="69"/>
      <c r="L355" s="118">
        <f t="shared" ref="L355:L359" si="9">IF(D355="","",TRUNC(E355*F355*H355,2))</f>
        <v>2.52</v>
      </c>
      <c r="M355" s="118">
        <f t="shared" ref="M355:M359" si="10">IF(D355="","",TRUNC(E355*F355*I355+E355*G355*J355,2))</f>
        <v>0.74</v>
      </c>
      <c r="N355" s="118"/>
      <c r="O355" s="69">
        <f t="shared" ref="O355:O359" si="11">IF(D355="","",L355+M355)</f>
        <v>3.26</v>
      </c>
    </row>
    <row r="356" spans="1:16" ht="30" x14ac:dyDescent="0.25">
      <c r="A356" s="77" t="str">
        <f>IF(D356="","",VLOOKUP(D356,'CUSTOS DNIT - EQUIPAMENTOS'!A:K,2,FALSE))</f>
        <v>Compactador manual de placa vibratória - 3,00 kW</v>
      </c>
      <c r="B356" s="113" t="s">
        <v>24</v>
      </c>
      <c r="C356" s="113" t="s">
        <v>42</v>
      </c>
      <c r="D356" s="113" t="s">
        <v>24450</v>
      </c>
      <c r="E356" s="116">
        <v>1</v>
      </c>
      <c r="F356" s="117">
        <v>0.09</v>
      </c>
      <c r="G356" s="116">
        <v>0.91</v>
      </c>
      <c r="H356" s="69">
        <f>VLOOKUP(D356,'CUSTOS DNIT - EQUIPAMENTOS'!A:K,10,0)</f>
        <v>6.8529</v>
      </c>
      <c r="I356" s="69">
        <f>VLOOKUP(D356,'CUSTOS DNIT - EQUIPAMENTOS'!A:K,9,0)</f>
        <v>0</v>
      </c>
      <c r="J356" s="69">
        <f>VLOOKUP(D356,'CUSTOS DNIT - EQUIPAMENTOS'!A:K,11,0)</f>
        <v>0.90749999999999997</v>
      </c>
      <c r="K356" s="69"/>
      <c r="L356" s="118">
        <f t="shared" si="9"/>
        <v>0.61</v>
      </c>
      <c r="M356" s="118">
        <f t="shared" si="10"/>
        <v>0.82</v>
      </c>
      <c r="N356" s="118"/>
      <c r="O356" s="69">
        <f t="shared" si="11"/>
        <v>1.43</v>
      </c>
    </row>
    <row r="357" spans="1:16" ht="30" x14ac:dyDescent="0.25">
      <c r="A357" s="77" t="str">
        <f>IF(D357="","",VLOOKUP(D357,'CUSTOS DNIT - EQUIPAMENTOS'!A:K,2,FALSE))</f>
        <v>Compressor de ar portátil de 58,52 l/s (124 PCM) - 27 kW</v>
      </c>
      <c r="B357" s="113" t="s">
        <v>24</v>
      </c>
      <c r="C357" s="113" t="s">
        <v>42</v>
      </c>
      <c r="D357" s="113" t="s">
        <v>24594</v>
      </c>
      <c r="E357" s="116">
        <v>1</v>
      </c>
      <c r="F357" s="117">
        <v>0.19</v>
      </c>
      <c r="G357" s="116">
        <v>0.81</v>
      </c>
      <c r="H357" s="69">
        <f>VLOOKUP(D357,'CUSTOS DNIT - EQUIPAMENTOS'!A:K,10,0)</f>
        <v>41.747900000000001</v>
      </c>
      <c r="I357" s="69">
        <f>VLOOKUP(D357,'CUSTOS DNIT - EQUIPAMENTOS'!A:K,9,0)</f>
        <v>0</v>
      </c>
      <c r="J357" s="69">
        <f>VLOOKUP(D357,'CUSTOS DNIT - EQUIPAMENTOS'!A:K,11,0)</f>
        <v>9.9982000000000006</v>
      </c>
      <c r="K357" s="69"/>
      <c r="L357" s="118">
        <f t="shared" si="9"/>
        <v>7.93</v>
      </c>
      <c r="M357" s="118">
        <f t="shared" si="10"/>
        <v>8.09</v>
      </c>
      <c r="N357" s="118"/>
      <c r="O357" s="69">
        <f t="shared" si="11"/>
        <v>16.02</v>
      </c>
    </row>
    <row r="358" spans="1:16" ht="45" x14ac:dyDescent="0.25">
      <c r="A358" s="77" t="str">
        <f>IF(D358="","",VLOOKUP(D358,'CUSTOS DNIT - EQUIPAMENTOS'!A:K,2,FALSE))</f>
        <v>Martelete perfurador/rompedor a ar comprimido de 25 kg para rocha com capacidade de 2.040 gpm</v>
      </c>
      <c r="B358" s="113" t="s">
        <v>24</v>
      </c>
      <c r="C358" s="113" t="s">
        <v>42</v>
      </c>
      <c r="D358" s="113" t="s">
        <v>24415</v>
      </c>
      <c r="E358" s="116">
        <v>1</v>
      </c>
      <c r="F358" s="117">
        <v>0.19</v>
      </c>
      <c r="G358" s="116">
        <v>0.81</v>
      </c>
      <c r="H358" s="69">
        <f>VLOOKUP(D358,'CUSTOS DNIT - EQUIPAMENTOS'!A:K,10,0)</f>
        <v>35.404899999999998</v>
      </c>
      <c r="I358" s="69">
        <f>VLOOKUP(D358,'CUSTOS DNIT - EQUIPAMENTOS'!A:K,9,0)</f>
        <v>30.7911</v>
      </c>
      <c r="J358" s="69">
        <f>VLOOKUP(D358,'CUSTOS DNIT - EQUIPAMENTOS'!A:K,11,0)</f>
        <v>33.337200000000003</v>
      </c>
      <c r="K358" s="69"/>
      <c r="L358" s="118">
        <f t="shared" si="9"/>
        <v>6.72</v>
      </c>
      <c r="M358" s="118">
        <f t="shared" si="10"/>
        <v>32.85</v>
      </c>
      <c r="N358" s="118"/>
      <c r="O358" s="69">
        <f t="shared" si="11"/>
        <v>39.57</v>
      </c>
    </row>
    <row r="359" spans="1:16" x14ac:dyDescent="0.25">
      <c r="A359" s="77" t="str">
        <f>IF(D359="","",VLOOKUP(D359,'CUSTOS DNIT - EQUIPAMENTOS'!A:K,2,FALSE))</f>
        <v>Serra para corte de concreto e asfalto - 10 kW</v>
      </c>
      <c r="B359" s="113" t="s">
        <v>24</v>
      </c>
      <c r="C359" s="113" t="s">
        <v>42</v>
      </c>
      <c r="D359" s="113" t="s">
        <v>24502</v>
      </c>
      <c r="E359" s="116">
        <v>1</v>
      </c>
      <c r="F359" s="117">
        <v>0.12</v>
      </c>
      <c r="G359" s="116">
        <v>0.88</v>
      </c>
      <c r="H359" s="69">
        <f>VLOOKUP(D359,'CUSTOS DNIT - EQUIPAMENTOS'!A:K,10,0)</f>
        <v>20.724900000000002</v>
      </c>
      <c r="I359" s="69">
        <f>VLOOKUP(D359,'CUSTOS DNIT - EQUIPAMENTOS'!A:K,9,0)</f>
        <v>0</v>
      </c>
      <c r="J359" s="69">
        <f>VLOOKUP(D359,'CUSTOS DNIT - EQUIPAMENTOS'!A:K,11,0)</f>
        <v>1.9227000000000001</v>
      </c>
      <c r="K359" s="69"/>
      <c r="L359" s="118">
        <f t="shared" si="9"/>
        <v>2.48</v>
      </c>
      <c r="M359" s="118">
        <f t="shared" si="10"/>
        <v>1.69</v>
      </c>
      <c r="N359" s="118"/>
      <c r="O359" s="69">
        <f t="shared" si="11"/>
        <v>4.17</v>
      </c>
    </row>
    <row r="360" spans="1:16" x14ac:dyDescent="0.25">
      <c r="A360" s="119"/>
      <c r="B360" s="120"/>
      <c r="C360" s="120"/>
      <c r="D360" s="120"/>
      <c r="E360" s="120"/>
      <c r="F360" s="120"/>
      <c r="G360" s="120"/>
      <c r="H360" s="120"/>
      <c r="I360" s="120"/>
      <c r="J360" s="121" t="s">
        <v>43</v>
      </c>
      <c r="K360" s="121"/>
      <c r="L360" s="122">
        <f>SUM(L355:L359)</f>
        <v>20.259999999999998</v>
      </c>
      <c r="M360" s="122">
        <f>SUM(M355:M359)</f>
        <v>44.19</v>
      </c>
      <c r="N360" s="122">
        <f>SUM(N355:N359)</f>
        <v>0</v>
      </c>
      <c r="O360" s="122">
        <f>SUM(O355:O359)</f>
        <v>64.45</v>
      </c>
    </row>
    <row r="361" spans="1:16" ht="30" x14ac:dyDescent="0.25">
      <c r="A361" s="137" t="s">
        <v>44</v>
      </c>
      <c r="B361" s="138" t="s">
        <v>1</v>
      </c>
      <c r="C361" s="138" t="s">
        <v>32</v>
      </c>
      <c r="D361" s="138" t="s">
        <v>2</v>
      </c>
      <c r="E361" s="138" t="s">
        <v>45</v>
      </c>
      <c r="F361" s="138" t="s">
        <v>46</v>
      </c>
      <c r="G361" s="138" t="s">
        <v>47</v>
      </c>
      <c r="H361" s="138" t="s">
        <v>48</v>
      </c>
      <c r="I361" s="138"/>
      <c r="J361" s="138"/>
      <c r="K361" s="138"/>
      <c r="L361" s="138" t="s">
        <v>13</v>
      </c>
      <c r="M361" s="138" t="s">
        <v>39</v>
      </c>
      <c r="N361" s="138" t="s">
        <v>11</v>
      </c>
      <c r="O361" s="138" t="s">
        <v>40</v>
      </c>
    </row>
    <row r="362" spans="1:16" x14ac:dyDescent="0.25">
      <c r="A362" s="77" t="str">
        <f>IF(D362="","",VLOOKUP(D362,'CUSTOS DER - MÃO DE OBRA'!A:D,2,FALSE))</f>
        <v>Servente</v>
      </c>
      <c r="B362" s="113" t="s">
        <v>41</v>
      </c>
      <c r="C362" s="113" t="s">
        <v>49</v>
      </c>
      <c r="D362" s="113">
        <v>200130</v>
      </c>
      <c r="E362" s="69">
        <f>IF(D362="","",VLOOKUP(D362,'CUSTOS DER - MÃO DE OBRA'!A:D,3,FALSE))</f>
        <v>1.48</v>
      </c>
      <c r="F362" s="123">
        <v>1.4167000000000001</v>
      </c>
      <c r="G362" s="124">
        <f>IF(D362="","",VLOOKUP(D362,'CUSTOS DER - MÃO DE OBRA'!A:D,4,FALSE))</f>
        <v>26.35</v>
      </c>
      <c r="H362" s="116">
        <v>6</v>
      </c>
      <c r="I362" s="116"/>
      <c r="J362" s="113"/>
      <c r="K362" s="113"/>
      <c r="L362" s="113"/>
      <c r="M362" s="125">
        <f>IF(D362="","",TRUNC(H362*G362,2))</f>
        <v>158.1</v>
      </c>
      <c r="N362" s="113"/>
      <c r="O362" s="69">
        <f>IF(D362="","",L362+M362)</f>
        <v>158.1</v>
      </c>
    </row>
    <row r="363" spans="1:16" x14ac:dyDescent="0.25">
      <c r="A363" s="77"/>
      <c r="B363" s="113"/>
      <c r="C363" s="113"/>
      <c r="D363" s="113"/>
      <c r="E363" s="116"/>
      <c r="F363" s="123"/>
      <c r="G363" s="124"/>
      <c r="H363" s="69"/>
      <c r="I363" s="69"/>
      <c r="J363" s="69"/>
      <c r="K363" s="69"/>
      <c r="L363" s="113"/>
      <c r="M363" s="126"/>
      <c r="N363" s="113"/>
      <c r="O363" s="69"/>
    </row>
    <row r="364" spans="1:16" x14ac:dyDescent="0.25">
      <c r="A364" s="127"/>
      <c r="B364" s="128"/>
      <c r="C364" s="128"/>
      <c r="D364" s="128"/>
      <c r="E364" s="128"/>
      <c r="F364" s="128"/>
      <c r="G364" s="128"/>
      <c r="H364" s="128"/>
      <c r="I364" s="128"/>
      <c r="J364" s="121" t="s">
        <v>50</v>
      </c>
      <c r="K364" s="121"/>
      <c r="L364" s="122">
        <f>SUM(L362:L363)</f>
        <v>0</v>
      </c>
      <c r="M364" s="122">
        <f>SUM(M362:M363)</f>
        <v>158.1</v>
      </c>
      <c r="N364" s="122">
        <f>SUM(N362:N363)</f>
        <v>0</v>
      </c>
      <c r="O364" s="122">
        <f>SUM(O362:O363)</f>
        <v>158.1</v>
      </c>
    </row>
    <row r="365" spans="1:16" x14ac:dyDescent="0.25">
      <c r="A365" s="137" t="s">
        <v>51</v>
      </c>
      <c r="B365" s="138" t="s">
        <v>1</v>
      </c>
      <c r="C365" s="138" t="s">
        <v>32</v>
      </c>
      <c r="D365" s="138" t="s">
        <v>2</v>
      </c>
      <c r="E365" s="138" t="s">
        <v>52</v>
      </c>
      <c r="F365" s="138" t="s">
        <v>53</v>
      </c>
      <c r="G365" s="138" t="s">
        <v>54</v>
      </c>
      <c r="H365" s="138" t="s">
        <v>55</v>
      </c>
      <c r="I365" s="138"/>
      <c r="J365" s="138"/>
      <c r="K365" s="138"/>
      <c r="L365" s="138"/>
      <c r="M365" s="138"/>
      <c r="N365" s="138"/>
      <c r="O365" s="138" t="s">
        <v>56</v>
      </c>
    </row>
    <row r="366" spans="1:16" x14ac:dyDescent="0.25">
      <c r="A366" s="77"/>
      <c r="B366" s="113"/>
      <c r="C366" s="113"/>
      <c r="D366" s="113"/>
      <c r="E366" s="123"/>
      <c r="F366" s="117"/>
      <c r="G366" s="116"/>
      <c r="H366" s="69"/>
      <c r="I366" s="69"/>
      <c r="J366" s="69"/>
      <c r="K366" s="69"/>
      <c r="L366" s="113"/>
      <c r="M366" s="118">
        <f>TRUNC(E366*O364,2)</f>
        <v>0</v>
      </c>
      <c r="N366" s="113"/>
      <c r="O366" s="69">
        <f>M366+L5934</f>
        <v>0</v>
      </c>
    </row>
    <row r="367" spans="1:16" x14ac:dyDescent="0.25">
      <c r="A367" s="77"/>
      <c r="B367" s="113"/>
      <c r="C367" s="113"/>
      <c r="D367" s="113"/>
      <c r="E367" s="116"/>
      <c r="F367" s="117"/>
      <c r="G367" s="116"/>
      <c r="H367" s="69"/>
      <c r="I367" s="69"/>
      <c r="J367" s="69"/>
      <c r="K367" s="69"/>
      <c r="L367" s="113"/>
      <c r="M367" s="113"/>
      <c r="N367" s="113"/>
      <c r="O367" s="69">
        <f>L367+M367</f>
        <v>0</v>
      </c>
    </row>
    <row r="368" spans="1:16" x14ac:dyDescent="0.25">
      <c r="A368" s="127"/>
      <c r="B368" s="128"/>
      <c r="C368" s="128"/>
      <c r="D368" s="128"/>
      <c r="E368" s="128"/>
      <c r="F368" s="128"/>
      <c r="G368" s="128"/>
      <c r="H368" s="128"/>
      <c r="I368" s="128"/>
      <c r="J368" s="121" t="s">
        <v>57</v>
      </c>
      <c r="K368" s="121"/>
      <c r="L368" s="122">
        <f>SUM(L366:L367)</f>
        <v>0</v>
      </c>
      <c r="M368" s="122">
        <f>SUM(M366:M367)</f>
        <v>0</v>
      </c>
      <c r="N368" s="122">
        <f>SUM(N366:N367)</f>
        <v>0</v>
      </c>
      <c r="O368" s="122">
        <f>SUM(O366:O367)</f>
        <v>0</v>
      </c>
    </row>
    <row r="369" spans="1:16" x14ac:dyDescent="0.25">
      <c r="A369" s="127" t="s">
        <v>58</v>
      </c>
      <c r="B369" s="129"/>
      <c r="C369" s="129"/>
      <c r="D369" s="129"/>
      <c r="E369" s="129"/>
      <c r="F369" s="129"/>
      <c r="G369" s="129"/>
      <c r="H369" s="129"/>
      <c r="I369" s="129"/>
      <c r="J369" s="129"/>
      <c r="K369" s="129"/>
      <c r="L369" s="122">
        <f>L360+L364+L368</f>
        <v>20.259999999999998</v>
      </c>
      <c r="M369" s="122">
        <f>M360+M364+M368</f>
        <v>202.29</v>
      </c>
      <c r="N369" s="122">
        <f>N360+N364+N368</f>
        <v>0</v>
      </c>
      <c r="O369" s="122">
        <f>O360+O364+O368</f>
        <v>222.55</v>
      </c>
    </row>
    <row r="370" spans="1:16" x14ac:dyDescent="0.25">
      <c r="A370" s="127" t="s">
        <v>59</v>
      </c>
      <c r="B370" s="129"/>
      <c r="C370" s="129"/>
      <c r="D370" s="129"/>
      <c r="E370" s="129"/>
      <c r="F370" s="129"/>
      <c r="G370" s="129"/>
      <c r="H370" s="129"/>
      <c r="I370" s="129"/>
      <c r="J370" s="129"/>
      <c r="K370" s="129"/>
      <c r="L370" s="129"/>
      <c r="M370" s="129"/>
      <c r="N370" s="129"/>
      <c r="O370" s="130">
        <v>1</v>
      </c>
    </row>
    <row r="371" spans="1:16" x14ac:dyDescent="0.25">
      <c r="A371" s="127" t="s">
        <v>60</v>
      </c>
      <c r="B371" s="120"/>
      <c r="C371" s="120"/>
      <c r="D371" s="120"/>
      <c r="E371" s="120"/>
      <c r="F371" s="120"/>
      <c r="G371" s="120"/>
      <c r="H371" s="120"/>
      <c r="I371" s="120"/>
      <c r="J371" s="120"/>
      <c r="K371" s="120"/>
      <c r="L371" s="122">
        <f>L369/O370</f>
        <v>20.259999999999998</v>
      </c>
      <c r="M371" s="122">
        <f>M369/O370</f>
        <v>202.29</v>
      </c>
      <c r="N371" s="122">
        <f>N369/O370</f>
        <v>0</v>
      </c>
      <c r="O371" s="122">
        <f>TRUNC(SUM(L371:N371),2)</f>
        <v>222.55</v>
      </c>
    </row>
    <row r="372" spans="1:16" ht="45" x14ac:dyDescent="0.25">
      <c r="A372" s="137" t="s">
        <v>61</v>
      </c>
      <c r="B372" s="138" t="s">
        <v>1</v>
      </c>
      <c r="C372" s="138" t="s">
        <v>32</v>
      </c>
      <c r="D372" s="138" t="s">
        <v>2</v>
      </c>
      <c r="E372" s="138" t="s">
        <v>62</v>
      </c>
      <c r="F372" s="138" t="s">
        <v>63</v>
      </c>
      <c r="G372" s="138"/>
      <c r="H372" s="138"/>
      <c r="I372" s="138"/>
      <c r="J372" s="138" t="s">
        <v>48</v>
      </c>
      <c r="K372" s="138"/>
      <c r="L372" s="138" t="s">
        <v>13</v>
      </c>
      <c r="M372" s="138" t="s">
        <v>39</v>
      </c>
      <c r="N372" s="138" t="s">
        <v>11</v>
      </c>
      <c r="O372" s="138" t="s">
        <v>6</v>
      </c>
    </row>
    <row r="373" spans="1:16" ht="30" x14ac:dyDescent="0.25">
      <c r="A373" s="77" t="str">
        <f>IF(D373="","",VLOOKUP(D373,'CUSTOS DNIT - MATERIAIS'!A:D,2,FALSE))</f>
        <v>Disco de corte diamantado para concreto e asfalto - D = 350 mm</v>
      </c>
      <c r="B373" s="113" t="s">
        <v>24</v>
      </c>
      <c r="C373" s="113" t="s">
        <v>64</v>
      </c>
      <c r="D373" s="113" t="s">
        <v>21539</v>
      </c>
      <c r="E373" s="131" t="str">
        <f>IF(D373="","",VLOOKUP(D373,'CUSTOS DNIT - MATERIAIS'!A:D,3,FALSE))</f>
        <v>un</v>
      </c>
      <c r="F373" s="107">
        <f>IF(D373="","",VLOOKUP(D373,'CUSTOS DNIT - MATERIAIS'!A:D,4,FALSE))</f>
        <v>486.56790000000001</v>
      </c>
      <c r="G373" s="107"/>
      <c r="H373" s="93"/>
      <c r="I373" s="93"/>
      <c r="J373" s="116">
        <v>2.9669999999999998E-2</v>
      </c>
      <c r="K373" s="116"/>
      <c r="L373" s="69">
        <f>IF(D373="","",TRUNC(F373*J373,2))</f>
        <v>14.43</v>
      </c>
      <c r="M373" s="116"/>
      <c r="N373" s="116"/>
      <c r="O373" s="69">
        <f>IF(D373="","",TRUNC(L373+M373+N373,2))</f>
        <v>14.43</v>
      </c>
    </row>
    <row r="374" spans="1:16" ht="30" x14ac:dyDescent="0.25">
      <c r="A374" s="77" t="str">
        <f>IF(D374="","",VLOOKUP(D374,'CUSTOS DNIT - MATERIAIS'!A:D,2,FALSE))</f>
        <v>Ponteiro para martelete - D = 22 mm e C = 1,00 m</v>
      </c>
      <c r="B374" s="113" t="s">
        <v>24</v>
      </c>
      <c r="C374" s="113" t="s">
        <v>64</v>
      </c>
      <c r="D374" s="113" t="s">
        <v>21547</v>
      </c>
      <c r="E374" s="131" t="str">
        <f>IF(D374="","",VLOOKUP(D374,'CUSTOS DNIT - MATERIAIS'!A:D,3,FALSE))</f>
        <v>un</v>
      </c>
      <c r="F374" s="107">
        <f>IF(D374="","",VLOOKUP(D374,'CUSTOS DNIT - MATERIAIS'!A:D,4,FALSE))</f>
        <v>421.30369999999999</v>
      </c>
      <c r="G374" s="107"/>
      <c r="H374" s="93"/>
      <c r="I374" s="93"/>
      <c r="J374" s="116">
        <v>0.02</v>
      </c>
      <c r="K374" s="116"/>
      <c r="L374" s="69">
        <f t="shared" ref="L374" si="12">IF(D374="","",TRUNC(F374*J374,2))</f>
        <v>8.42</v>
      </c>
      <c r="M374" s="116"/>
      <c r="N374" s="116"/>
      <c r="O374" s="69">
        <f t="shared" ref="O374" si="13">IF(D374="","",TRUNC(L374+M374+N374,2))</f>
        <v>8.42</v>
      </c>
    </row>
    <row r="375" spans="1:16" x14ac:dyDescent="0.25">
      <c r="A375" s="77"/>
      <c r="B375" s="113"/>
      <c r="C375" s="113"/>
      <c r="D375" s="92"/>
      <c r="E375" s="131"/>
      <c r="F375" s="107"/>
      <c r="G375" s="107"/>
      <c r="H375" s="93"/>
      <c r="I375" s="93"/>
      <c r="J375" s="116"/>
      <c r="K375" s="116"/>
      <c r="L375" s="69"/>
      <c r="M375" s="116"/>
      <c r="N375" s="116"/>
      <c r="O375" s="69"/>
    </row>
    <row r="376" spans="1:16" x14ac:dyDescent="0.25">
      <c r="A376" s="119"/>
      <c r="B376" s="120"/>
      <c r="C376" s="120"/>
      <c r="D376" s="120"/>
      <c r="E376" s="120"/>
      <c r="F376" s="120"/>
      <c r="G376" s="120"/>
      <c r="H376" s="120"/>
      <c r="I376" s="120"/>
      <c r="J376" s="121" t="s">
        <v>65</v>
      </c>
      <c r="K376" s="121"/>
      <c r="L376" s="122">
        <f>SUM(L373:L375)</f>
        <v>22.85</v>
      </c>
      <c r="M376" s="122">
        <f>SUM(M373:M375)</f>
        <v>0</v>
      </c>
      <c r="N376" s="122">
        <f>SUM(N373:N375)</f>
        <v>0</v>
      </c>
      <c r="O376" s="122">
        <f>TRUNC(SUM(L376:N376),2)</f>
        <v>22.85</v>
      </c>
    </row>
    <row r="377" spans="1:16" ht="45" x14ac:dyDescent="0.25">
      <c r="A377" s="137" t="s">
        <v>66</v>
      </c>
      <c r="B377" s="138" t="s">
        <v>1</v>
      </c>
      <c r="C377" s="138" t="s">
        <v>32</v>
      </c>
      <c r="D377" s="138" t="s">
        <v>2</v>
      </c>
      <c r="E377" s="138" t="s">
        <v>62</v>
      </c>
      <c r="F377" s="138" t="s">
        <v>63</v>
      </c>
      <c r="G377" s="138" t="s">
        <v>67</v>
      </c>
      <c r="H377" s="138" t="s">
        <v>68</v>
      </c>
      <c r="I377" s="138"/>
      <c r="J377" s="138" t="s">
        <v>48</v>
      </c>
      <c r="K377" s="138"/>
      <c r="L377" s="138" t="s">
        <v>13</v>
      </c>
      <c r="M377" s="138" t="s">
        <v>39</v>
      </c>
      <c r="N377" s="138" t="s">
        <v>11</v>
      </c>
      <c r="O377" s="138" t="s">
        <v>6</v>
      </c>
    </row>
    <row r="378" spans="1:16" ht="30" x14ac:dyDescent="0.25">
      <c r="A378" s="77" t="str">
        <f>IF($D379="","",VLOOKUP(D378,'CUSTOS DNIT - SERVIÇOS'!A:D,2,FALSE))</f>
        <v>Mistura betuminosa a frio executada em betoneira - faixa C - areia e brita comerciais</v>
      </c>
      <c r="B378" s="92" t="s">
        <v>24</v>
      </c>
      <c r="C378" s="92" t="s">
        <v>69</v>
      </c>
      <c r="D378" s="92">
        <v>4916290</v>
      </c>
      <c r="E378" s="92" t="str">
        <f>VLOOKUP(D378,'CUSTOS DNIT - SERVIÇOS'!A:D,3,0)</f>
        <v>m³</v>
      </c>
      <c r="F378" s="107"/>
      <c r="G378" s="107">
        <f>VLOOKUP(D378,'CUSTOS DNIT - SERVIÇOS'!A:D,4,0)</f>
        <v>325.85000000000002</v>
      </c>
      <c r="H378" s="116"/>
      <c r="I378" s="116"/>
      <c r="J378" s="116">
        <f>0.24/2.48276</f>
        <v>9.6666612962992796E-2</v>
      </c>
      <c r="K378" s="116"/>
      <c r="L378" s="69">
        <f>IF(D378="","",TRUNC(F378*J378,2))</f>
        <v>0</v>
      </c>
      <c r="M378" s="69">
        <f>IF(D378="","",TRUNC(G378*J378,2))</f>
        <v>31.49</v>
      </c>
      <c r="N378" s="69">
        <f>IF(D378="","",TRUNC(H378*J378,2))</f>
        <v>0</v>
      </c>
      <c r="O378" s="69">
        <f>IF(D378="","",L378+M378+N378)</f>
        <v>31.49</v>
      </c>
      <c r="P378" t="s">
        <v>29342</v>
      </c>
    </row>
    <row r="379" spans="1:16" ht="30" x14ac:dyDescent="0.25">
      <c r="A379" s="77" t="str">
        <f>IF($D379="","",VLOOKUP($D379,'CUSTOS DER - SERVIÇOS'!A:H,2,FALSE))</f>
        <v>Brita graduada 100% PI (manual) para remendo profundo</v>
      </c>
      <c r="B379" s="92" t="s">
        <v>41</v>
      </c>
      <c r="C379" s="92" t="s">
        <v>69</v>
      </c>
      <c r="D379" s="92">
        <v>531020</v>
      </c>
      <c r="E379" s="92" t="str">
        <f>IF($D379="","",VLOOKUP($D379,'CUSTOS DER - SERVIÇOS'!A:H,3,FALSE))</f>
        <v>m3</v>
      </c>
      <c r="F379" s="92">
        <f>IF($D379="","",VLOOKUP($D379,'CCU DER'!A:O,12,FALSE))</f>
        <v>109.08</v>
      </c>
      <c r="G379" s="92">
        <f>IF($D379="","",SUM(VLOOKUP($D379,'CUSTOS DER - SERVIÇOS'!A:H,4,FALSE),(VLOOKUP($D379,'CUSTOS DER - SERVIÇOS'!A:H,6,FALSE))))</f>
        <v>154.06</v>
      </c>
      <c r="H379" s="92">
        <f>IF(VLOOKUP(D379,'CUSTOS DER - SERVIÇOS'!A:H,8,0)="A acrescer",VLOOKUP(D379,'CCU DER'!A:O,14,0),VLOOKUP(D379,'CUSTOS DER - SERVIÇOS'!A:H,8,0))</f>
        <v>57.18</v>
      </c>
      <c r="I379" s="116"/>
      <c r="J379" s="116">
        <v>0.76</v>
      </c>
      <c r="K379" s="116"/>
      <c r="L379" s="69">
        <f>IF(D379="","",TRUNC(F379*J379,2))</f>
        <v>82.9</v>
      </c>
      <c r="M379" s="69">
        <f>IF(D379="","",TRUNC(G379*J379,2))</f>
        <v>117.08</v>
      </c>
      <c r="N379" s="69">
        <f>IF(D379="","",TRUNC(H379*J379,2))</f>
        <v>43.45</v>
      </c>
      <c r="O379" s="69">
        <f>IF(D379="","",L379+M379+N379)</f>
        <v>243.43</v>
      </c>
    </row>
    <row r="380" spans="1:16" ht="30" x14ac:dyDescent="0.25">
      <c r="A380" s="77" t="str">
        <f>IF($D380="","",VLOOKUP($D380,'CUSTOS DER - SERVIÇOS'!A:H,2,FALSE))</f>
        <v>Fornecimento de emulsão asfáltica EAI p/imprimação</v>
      </c>
      <c r="B380" s="92" t="s">
        <v>41</v>
      </c>
      <c r="C380" s="92" t="s">
        <v>69</v>
      </c>
      <c r="D380" s="92">
        <v>589190</v>
      </c>
      <c r="E380" s="92" t="str">
        <f>IF($D380="","",VLOOKUP($D380,'CUSTOS DER - SERVIÇOS'!A:H,3,FALSE))</f>
        <v>t</v>
      </c>
      <c r="F380" s="92">
        <f>IF($D380="","",VLOOKUP($D380,'CUSTOS DER - SERVIÇOS'!A:H,5,FALSE))</f>
        <v>3392.07</v>
      </c>
      <c r="G380" s="92">
        <f>IF($D380="","",SUM(VLOOKUP($D380,'CUSTOS DER - SERVIÇOS'!A:H,4,FALSE),(VLOOKUP($D380,'CUSTOS DER - SERVIÇOS'!A:H,6,FALSE))))</f>
        <v>0</v>
      </c>
      <c r="H380" s="92">
        <f>IF(VLOOKUP(D380,'CUSTOS DER - SERVIÇOS'!A:H,8,0)="A acrescer",VLOOKUP(D380,'CCU DER'!A:O,14,0),VLOOKUP(D380,'CUSTOS DER - SERVIÇOS'!A:H,8,0))</f>
        <v>0</v>
      </c>
      <c r="I380" s="116"/>
      <c r="J380" s="116">
        <v>5.1999999999999998E-3</v>
      </c>
      <c r="K380" s="116"/>
      <c r="L380" s="69">
        <f>IF(D380="","",TRUNC(F380*J380,2))</f>
        <v>17.63</v>
      </c>
      <c r="M380" s="69">
        <f>IF(D380="","",TRUNC(G380*J380,2))</f>
        <v>0</v>
      </c>
      <c r="N380" s="69">
        <f>IF(D380="","",TRUNC(H380*J380,2))</f>
        <v>0</v>
      </c>
      <c r="O380" s="69">
        <f>IF(D380="","",L380+M380+N380)</f>
        <v>17.63</v>
      </c>
    </row>
    <row r="381" spans="1:16" x14ac:dyDescent="0.25">
      <c r="A381" s="119"/>
      <c r="B381" s="120"/>
      <c r="C381" s="120"/>
      <c r="D381" s="120"/>
      <c r="E381" s="120"/>
      <c r="F381" s="120"/>
      <c r="G381" s="120"/>
      <c r="H381" s="120"/>
      <c r="I381" s="120"/>
      <c r="J381" s="121" t="s">
        <v>70</v>
      </c>
      <c r="K381" s="121"/>
      <c r="L381" s="122">
        <f>SUM(L378:L378)</f>
        <v>0</v>
      </c>
      <c r="M381" s="122">
        <f>SUM(M378:M378)</f>
        <v>31.49</v>
      </c>
      <c r="N381" s="122">
        <f>SUM(N378:N378)</f>
        <v>0</v>
      </c>
      <c r="O381" s="122">
        <f>TRUNC(SUM(L381:N381),2)</f>
        <v>31.49</v>
      </c>
    </row>
    <row r="382" spans="1:16" ht="30" x14ac:dyDescent="0.25">
      <c r="A382" s="137" t="s">
        <v>71</v>
      </c>
      <c r="B382" s="138" t="s">
        <v>1</v>
      </c>
      <c r="C382" s="138" t="s">
        <v>32</v>
      </c>
      <c r="D382" s="138" t="s">
        <v>2</v>
      </c>
      <c r="E382" s="138" t="s">
        <v>62</v>
      </c>
      <c r="F382" s="138" t="s">
        <v>72</v>
      </c>
      <c r="G382" s="138" t="s">
        <v>73</v>
      </c>
      <c r="H382" s="138"/>
      <c r="I382" s="138" t="s">
        <v>74</v>
      </c>
      <c r="J382" s="138"/>
      <c r="K382" s="138"/>
      <c r="L382" s="138" t="s">
        <v>75</v>
      </c>
      <c r="M382" s="138" t="s">
        <v>56</v>
      </c>
      <c r="N382" s="138" t="s">
        <v>48</v>
      </c>
      <c r="O382" s="138" t="s">
        <v>6</v>
      </c>
    </row>
    <row r="383" spans="1:16" x14ac:dyDescent="0.25">
      <c r="A383" s="137"/>
      <c r="B383" s="138"/>
      <c r="C383" s="138"/>
      <c r="D383" s="138"/>
      <c r="E383" s="138"/>
      <c r="F383" s="138"/>
      <c r="G383" s="138" t="s">
        <v>76</v>
      </c>
      <c r="H383" s="138" t="s">
        <v>77</v>
      </c>
      <c r="I383" s="138" t="s">
        <v>76</v>
      </c>
      <c r="J383" s="138" t="s">
        <v>77</v>
      </c>
      <c r="K383" s="138"/>
      <c r="L383" s="138" t="s">
        <v>76</v>
      </c>
      <c r="M383" s="138"/>
      <c r="N383" s="138"/>
      <c r="O383" s="138"/>
    </row>
    <row r="384" spans="1:16" x14ac:dyDescent="0.25">
      <c r="A384" s="478" t="str">
        <f>IF($D384="","",VLOOKUP($D384,'TRANSPORTES MATERIAIS'!$A$17:$D$1916,2,FALSE))</f>
        <v>Bota-Fora</v>
      </c>
      <c r="B384" s="476" t="s">
        <v>41</v>
      </c>
      <c r="C384" s="476" t="s">
        <v>78</v>
      </c>
      <c r="D384" s="476" t="s">
        <v>82</v>
      </c>
      <c r="E384" s="476" t="s">
        <v>79</v>
      </c>
      <c r="F384" s="92">
        <v>972100</v>
      </c>
      <c r="G384" s="107">
        <f>IF($F384="","",VLOOKUP($F384,'TRANSPORTES MATERIAIS'!$A$7:$H$15,5,FALSE))</f>
        <v>1.02</v>
      </c>
      <c r="H384" s="69">
        <f>IF($D384="","",VLOOKUP($D384,'TRANSPORTES MATERIAIS'!$A$18:$K$4919,8,FALSE))</f>
        <v>0</v>
      </c>
      <c r="I384" s="107">
        <f>IF($F384="","",VLOOKUP($F384,'TRANSPORTES MATERIAIS'!$A$7:$H$15,6,FALSE))</f>
        <v>1.23</v>
      </c>
      <c r="J384" s="69">
        <f>IF($D384="","",VLOOKUP($D384,'TRANSPORTES MATERIAIS'!$A$18:$K$4919,9,FALSE))</f>
        <v>0</v>
      </c>
      <c r="K384" s="69"/>
      <c r="L384" s="107">
        <f>IF($F384="","",VLOOKUP($F384,'TRANSPORTES MATERIAIS'!$A$7:$H$15,7,FALSE))</f>
        <v>2.56</v>
      </c>
      <c r="M384" s="69">
        <f>IF($D384="",0,IF(D384="",0,IF(AND(H384=0,J384=0),0,TRUNC(G384*H384+I384*J384+L384,2))))</f>
        <v>0</v>
      </c>
      <c r="N384" s="472">
        <v>2.5</v>
      </c>
      <c r="O384" s="474">
        <f>TRUNC((M384+M385)*N384,2)</f>
        <v>50.35</v>
      </c>
    </row>
    <row r="385" spans="1:15" x14ac:dyDescent="0.25">
      <c r="A385" s="479"/>
      <c r="B385" s="477"/>
      <c r="C385" s="477"/>
      <c r="D385" s="477"/>
      <c r="E385" s="477"/>
      <c r="F385" s="92">
        <v>972100</v>
      </c>
      <c r="G385" s="107">
        <f>IF($F385="","",VLOOKUP($F385,'TRANSPORTES MATERIAIS'!$A$7:$H$15,5,FALSE))</f>
        <v>1.02</v>
      </c>
      <c r="H385" s="69">
        <f>IF($D384="","",VLOOKUP($D384,'TRANSPORTES MATERIAIS'!$A$18:$K$4919,5,FALSE))</f>
        <v>17</v>
      </c>
      <c r="I385" s="107">
        <f>IF($F385="","",VLOOKUP($F385,'TRANSPORTES MATERIAIS'!$A$7:$H$15,6,FALSE))</f>
        <v>1.23</v>
      </c>
      <c r="J385" s="69">
        <f>IF($D384="","",VLOOKUP($D384,'TRANSPORTES MATERIAIS'!$A$18:$K$4919,6,FALSE))</f>
        <v>0.2</v>
      </c>
      <c r="K385" s="69"/>
      <c r="L385" s="107">
        <f>IF($F385="","",VLOOKUP($F385,'TRANSPORTES MATERIAIS'!$A$7:$H$15,7,FALSE))</f>
        <v>2.56</v>
      </c>
      <c r="M385" s="69">
        <f>IF($D384="",0,IF(D384="",0,IF(AND(H385=0,J385=0),0,TRUNC(G385*H385+I385*J385+L385,2))))</f>
        <v>20.14</v>
      </c>
      <c r="N385" s="473"/>
      <c r="O385" s="475"/>
    </row>
    <row r="386" spans="1:15" x14ac:dyDescent="0.25">
      <c r="A386" s="77"/>
      <c r="B386" s="92"/>
      <c r="C386" s="92"/>
      <c r="D386" s="92"/>
      <c r="E386" s="92"/>
      <c r="F386" s="107"/>
      <c r="G386" s="107"/>
      <c r="H386" s="69"/>
      <c r="I386" s="116"/>
      <c r="J386" s="69"/>
      <c r="K386" s="69"/>
      <c r="L386" s="116"/>
      <c r="M386" s="116"/>
      <c r="N386" s="69"/>
      <c r="O386" s="69"/>
    </row>
    <row r="387" spans="1:15" x14ac:dyDescent="0.25">
      <c r="A387" s="119"/>
      <c r="B387" s="120"/>
      <c r="C387" s="120"/>
      <c r="D387" s="120"/>
      <c r="E387" s="120"/>
      <c r="F387" s="120"/>
      <c r="G387" s="120"/>
      <c r="H387" s="120"/>
      <c r="I387" s="120"/>
      <c r="J387" s="121" t="s">
        <v>80</v>
      </c>
      <c r="K387" s="121"/>
      <c r="L387" s="122"/>
      <c r="M387" s="122"/>
      <c r="N387" s="122">
        <f>O387</f>
        <v>50.35</v>
      </c>
      <c r="O387" s="122">
        <f>SUM(O384:O386)</f>
        <v>50.35</v>
      </c>
    </row>
    <row r="388" spans="1:15" ht="30" x14ac:dyDescent="0.25">
      <c r="A388" s="485" t="str">
        <f>E389</f>
        <v>Instalações provisórias de água</v>
      </c>
      <c r="B388" s="486"/>
      <c r="C388" s="486"/>
      <c r="D388" s="486"/>
      <c r="E388" s="486"/>
      <c r="F388" s="486"/>
      <c r="G388" s="486"/>
      <c r="H388" s="486"/>
      <c r="I388" s="486"/>
      <c r="J388" s="486"/>
      <c r="K388" s="141"/>
      <c r="L388" s="27" t="s">
        <v>26</v>
      </c>
      <c r="M388" s="27" t="s">
        <v>27</v>
      </c>
      <c r="N388" s="27" t="s">
        <v>28</v>
      </c>
      <c r="O388" s="142" t="s">
        <v>29</v>
      </c>
    </row>
    <row r="389" spans="1:15" x14ac:dyDescent="0.25">
      <c r="A389" s="143" t="s">
        <v>29343</v>
      </c>
      <c r="B389" s="143" t="s">
        <v>30</v>
      </c>
      <c r="C389" s="143" t="s">
        <v>29345</v>
      </c>
      <c r="D389" s="143"/>
      <c r="E389" s="146" t="s">
        <v>29344</v>
      </c>
      <c r="F389" s="144"/>
      <c r="G389" s="144"/>
      <c r="H389" s="144"/>
      <c r="I389" s="144"/>
      <c r="J389" s="144"/>
      <c r="K389" s="144"/>
      <c r="L389" s="145">
        <f>TRUNC(L404+L408+L415+L421,2)</f>
        <v>2742.11</v>
      </c>
      <c r="M389" s="145">
        <f>TRUNC(M404+M408+M415+M421,2)</f>
        <v>310.75</v>
      </c>
      <c r="N389" s="145">
        <f>TRUNC(N404+N408+N415+N421,2)</f>
        <v>0</v>
      </c>
      <c r="O389" s="145">
        <f>TRUNC(O404+O408+O415+O421,2)</f>
        <v>3052.86</v>
      </c>
    </row>
    <row r="390" spans="1:15" ht="45" x14ac:dyDescent="0.25">
      <c r="A390" s="137" t="s">
        <v>31</v>
      </c>
      <c r="B390" s="138" t="s">
        <v>1</v>
      </c>
      <c r="C390" s="138" t="s">
        <v>32</v>
      </c>
      <c r="D390" s="138" t="s">
        <v>2</v>
      </c>
      <c r="E390" s="138" t="s">
        <v>33</v>
      </c>
      <c r="F390" s="138" t="s">
        <v>34</v>
      </c>
      <c r="G390" s="138" t="s">
        <v>35</v>
      </c>
      <c r="H390" s="138" t="s">
        <v>36</v>
      </c>
      <c r="I390" s="138" t="s">
        <v>37</v>
      </c>
      <c r="J390" s="138" t="s">
        <v>38</v>
      </c>
      <c r="K390" s="138"/>
      <c r="L390" s="138" t="s">
        <v>13</v>
      </c>
      <c r="M390" s="138" t="s">
        <v>39</v>
      </c>
      <c r="N390" s="138" t="s">
        <v>11</v>
      </c>
      <c r="O390" s="138" t="s">
        <v>40</v>
      </c>
    </row>
    <row r="391" spans="1:15" x14ac:dyDescent="0.25">
      <c r="A391" s="77"/>
      <c r="B391" s="113"/>
      <c r="C391" s="113"/>
      <c r="D391" s="113"/>
      <c r="E391" s="116"/>
      <c r="F391" s="117"/>
      <c r="G391" s="116"/>
      <c r="H391" s="69"/>
      <c r="I391" s="69"/>
      <c r="J391" s="69"/>
      <c r="K391" s="69"/>
      <c r="L391" s="118"/>
      <c r="M391" s="118"/>
      <c r="N391" s="118"/>
      <c r="O391" s="69"/>
    </row>
    <row r="392" spans="1:15" x14ac:dyDescent="0.25">
      <c r="A392" s="77"/>
      <c r="B392" s="113"/>
      <c r="C392" s="113"/>
      <c r="D392" s="113"/>
      <c r="E392" s="116"/>
      <c r="F392" s="117"/>
      <c r="G392" s="116"/>
      <c r="H392" s="69"/>
      <c r="I392" s="69"/>
      <c r="J392" s="69"/>
      <c r="K392" s="69"/>
      <c r="L392" s="118"/>
      <c r="M392" s="118"/>
      <c r="N392" s="118"/>
      <c r="O392" s="69"/>
    </row>
    <row r="393" spans="1:15" x14ac:dyDescent="0.25">
      <c r="A393" s="119"/>
      <c r="B393" s="120"/>
      <c r="C393" s="120"/>
      <c r="D393" s="120"/>
      <c r="E393" s="120"/>
      <c r="F393" s="120"/>
      <c r="G393" s="120"/>
      <c r="H393" s="120"/>
      <c r="I393" s="120"/>
      <c r="J393" s="121" t="s">
        <v>43</v>
      </c>
      <c r="K393" s="121"/>
      <c r="L393" s="122">
        <f>SUM(L391:L392)</f>
        <v>0</v>
      </c>
      <c r="M393" s="122">
        <f>SUM(M391:M392)</f>
        <v>0</v>
      </c>
      <c r="N393" s="122">
        <f>SUM(N391:N392)</f>
        <v>0</v>
      </c>
      <c r="O393" s="122">
        <f>SUM(O391:O392)</f>
        <v>0</v>
      </c>
    </row>
    <row r="394" spans="1:15" ht="30" x14ac:dyDescent="0.25">
      <c r="A394" s="137" t="s">
        <v>44</v>
      </c>
      <c r="B394" s="138" t="s">
        <v>1</v>
      </c>
      <c r="C394" s="138" t="s">
        <v>32</v>
      </c>
      <c r="D394" s="138" t="s">
        <v>2</v>
      </c>
      <c r="E394" s="138" t="s">
        <v>45</v>
      </c>
      <c r="F394" s="138" t="s">
        <v>46</v>
      </c>
      <c r="G394" s="138" t="s">
        <v>47</v>
      </c>
      <c r="H394" s="138" t="s">
        <v>48</v>
      </c>
      <c r="I394" s="138"/>
      <c r="J394" s="138"/>
      <c r="K394" s="138"/>
      <c r="L394" s="138" t="s">
        <v>13</v>
      </c>
      <c r="M394" s="138" t="s">
        <v>39</v>
      </c>
      <c r="N394" s="138" t="s">
        <v>11</v>
      </c>
      <c r="O394" s="138" t="s">
        <v>40</v>
      </c>
    </row>
    <row r="395" spans="1:15" x14ac:dyDescent="0.25">
      <c r="A395" s="77"/>
      <c r="B395" s="113"/>
      <c r="C395" s="113"/>
      <c r="D395" s="113"/>
      <c r="E395" s="69"/>
      <c r="F395" s="123"/>
      <c r="G395" s="124"/>
      <c r="H395" s="116"/>
      <c r="I395" s="116"/>
      <c r="J395" s="113"/>
      <c r="K395" s="113"/>
      <c r="L395" s="113"/>
      <c r="M395" s="125"/>
      <c r="N395" s="113"/>
      <c r="O395" s="69"/>
    </row>
    <row r="396" spans="1:15" x14ac:dyDescent="0.25">
      <c r="A396" s="77"/>
      <c r="B396" s="113"/>
      <c r="C396" s="113"/>
      <c r="D396" s="113"/>
      <c r="E396" s="116"/>
      <c r="F396" s="123"/>
      <c r="G396" s="124"/>
      <c r="H396" s="69"/>
      <c r="I396" s="69"/>
      <c r="J396" s="69"/>
      <c r="K396" s="69"/>
      <c r="L396" s="113"/>
      <c r="M396" s="126"/>
      <c r="N396" s="113"/>
      <c r="O396" s="69"/>
    </row>
    <row r="397" spans="1:15" x14ac:dyDescent="0.25">
      <c r="A397" s="127"/>
      <c r="B397" s="128"/>
      <c r="C397" s="128"/>
      <c r="D397" s="128"/>
      <c r="E397" s="128"/>
      <c r="F397" s="128"/>
      <c r="G397" s="128"/>
      <c r="H397" s="128"/>
      <c r="I397" s="128"/>
      <c r="J397" s="121" t="s">
        <v>50</v>
      </c>
      <c r="K397" s="121"/>
      <c r="L397" s="122">
        <f>SUM(L395:L396)</f>
        <v>0</v>
      </c>
      <c r="M397" s="122">
        <f>SUM(M395:M396)</f>
        <v>0</v>
      </c>
      <c r="N397" s="122">
        <f>SUM(N395:N396)</f>
        <v>0</v>
      </c>
      <c r="O397" s="122">
        <f>SUM(O395:O396)</f>
        <v>0</v>
      </c>
    </row>
    <row r="398" spans="1:15" x14ac:dyDescent="0.25">
      <c r="A398" s="137" t="s">
        <v>51</v>
      </c>
      <c r="B398" s="138" t="s">
        <v>1</v>
      </c>
      <c r="C398" s="138" t="s">
        <v>32</v>
      </c>
      <c r="D398" s="138" t="s">
        <v>2</v>
      </c>
      <c r="E398" s="138" t="s">
        <v>52</v>
      </c>
      <c r="F398" s="138" t="s">
        <v>53</v>
      </c>
      <c r="G398" s="138" t="s">
        <v>54</v>
      </c>
      <c r="H398" s="138" t="s">
        <v>55</v>
      </c>
      <c r="I398" s="138"/>
      <c r="J398" s="138"/>
      <c r="K398" s="138"/>
      <c r="L398" s="138"/>
      <c r="M398" s="138"/>
      <c r="N398" s="138"/>
      <c r="O398" s="138" t="s">
        <v>56</v>
      </c>
    </row>
    <row r="399" spans="1:15" x14ac:dyDescent="0.25">
      <c r="A399" s="77"/>
      <c r="B399" s="113"/>
      <c r="C399" s="113"/>
      <c r="D399" s="113"/>
      <c r="E399" s="123"/>
      <c r="F399" s="117"/>
      <c r="G399" s="116"/>
      <c r="H399" s="69"/>
      <c r="I399" s="69"/>
      <c r="J399" s="69"/>
      <c r="K399" s="69"/>
      <c r="L399" s="113"/>
      <c r="M399" s="118">
        <f>TRUNC(E399*O397,2)</f>
        <v>0</v>
      </c>
      <c r="N399" s="113"/>
      <c r="O399" s="69">
        <f>M399+L5970</f>
        <v>0</v>
      </c>
    </row>
    <row r="400" spans="1:15" x14ac:dyDescent="0.25">
      <c r="A400" s="77"/>
      <c r="B400" s="113"/>
      <c r="C400" s="113"/>
      <c r="D400" s="113"/>
      <c r="E400" s="116"/>
      <c r="F400" s="117"/>
      <c r="G400" s="116"/>
      <c r="H400" s="69"/>
      <c r="I400" s="69"/>
      <c r="J400" s="69"/>
      <c r="K400" s="69"/>
      <c r="L400" s="113"/>
      <c r="M400" s="113"/>
      <c r="N400" s="113"/>
      <c r="O400" s="69">
        <f>L400+M400</f>
        <v>0</v>
      </c>
    </row>
    <row r="401" spans="1:15" x14ac:dyDescent="0.25">
      <c r="A401" s="127"/>
      <c r="B401" s="128"/>
      <c r="C401" s="128"/>
      <c r="D401" s="128"/>
      <c r="E401" s="128"/>
      <c r="F401" s="128"/>
      <c r="G401" s="128"/>
      <c r="H401" s="128"/>
      <c r="I401" s="128"/>
      <c r="J401" s="121" t="s">
        <v>57</v>
      </c>
      <c r="K401" s="121"/>
      <c r="L401" s="122">
        <f>SUM(L399:L400)</f>
        <v>0</v>
      </c>
      <c r="M401" s="122">
        <f>SUM(M399:M400)</f>
        <v>0</v>
      </c>
      <c r="N401" s="122">
        <f>SUM(N399:N400)</f>
        <v>0</v>
      </c>
      <c r="O401" s="122">
        <f>SUM(O399:O400)</f>
        <v>0</v>
      </c>
    </row>
    <row r="402" spans="1:15" x14ac:dyDescent="0.25">
      <c r="A402" s="127" t="s">
        <v>58</v>
      </c>
      <c r="B402" s="129"/>
      <c r="C402" s="129"/>
      <c r="D402" s="129"/>
      <c r="E402" s="129"/>
      <c r="F402" s="129"/>
      <c r="G402" s="129"/>
      <c r="H402" s="129"/>
      <c r="I402" s="129"/>
      <c r="J402" s="129"/>
      <c r="K402" s="129"/>
      <c r="L402" s="122">
        <f>L393+L397+L401</f>
        <v>0</v>
      </c>
      <c r="M402" s="122">
        <f>M393+M397+M401</f>
        <v>0</v>
      </c>
      <c r="N402" s="122">
        <f>N393+N397+N401</f>
        <v>0</v>
      </c>
      <c r="O402" s="122">
        <f>O393+O397+O401</f>
        <v>0</v>
      </c>
    </row>
    <row r="403" spans="1:15" x14ac:dyDescent="0.25">
      <c r="A403" s="127" t="s">
        <v>59</v>
      </c>
      <c r="B403" s="129"/>
      <c r="C403" s="129"/>
      <c r="D403" s="129"/>
      <c r="E403" s="129"/>
      <c r="F403" s="129"/>
      <c r="G403" s="129"/>
      <c r="H403" s="129"/>
      <c r="I403" s="129"/>
      <c r="J403" s="129"/>
      <c r="K403" s="129"/>
      <c r="L403" s="129"/>
      <c r="M403" s="129"/>
      <c r="N403" s="129"/>
      <c r="O403" s="130">
        <v>1</v>
      </c>
    </row>
    <row r="404" spans="1:15" x14ac:dyDescent="0.25">
      <c r="A404" s="127" t="s">
        <v>60</v>
      </c>
      <c r="B404" s="120"/>
      <c r="C404" s="120"/>
      <c r="D404" s="120"/>
      <c r="E404" s="120"/>
      <c r="F404" s="120"/>
      <c r="G404" s="120"/>
      <c r="H404" s="120"/>
      <c r="I404" s="120"/>
      <c r="J404" s="120"/>
      <c r="K404" s="120"/>
      <c r="L404" s="122">
        <f>L402/O403</f>
        <v>0</v>
      </c>
      <c r="M404" s="122">
        <f>M402/O403</f>
        <v>0</v>
      </c>
      <c r="N404" s="122">
        <f>N402/O403</f>
        <v>0</v>
      </c>
      <c r="O404" s="122">
        <f>TRUNC(SUM(L404:N404),2)</f>
        <v>0</v>
      </c>
    </row>
    <row r="405" spans="1:15" ht="45" x14ac:dyDescent="0.25">
      <c r="A405" s="137" t="s">
        <v>61</v>
      </c>
      <c r="B405" s="138" t="s">
        <v>1</v>
      </c>
      <c r="C405" s="138" t="s">
        <v>32</v>
      </c>
      <c r="D405" s="138" t="s">
        <v>2</v>
      </c>
      <c r="E405" s="138" t="s">
        <v>62</v>
      </c>
      <c r="F405" s="138" t="s">
        <v>63</v>
      </c>
      <c r="G405" s="138"/>
      <c r="H405" s="138"/>
      <c r="I405" s="138"/>
      <c r="J405" s="138" t="s">
        <v>48</v>
      </c>
      <c r="K405" s="138"/>
      <c r="L405" s="138" t="s">
        <v>13</v>
      </c>
      <c r="M405" s="138" t="s">
        <v>39</v>
      </c>
      <c r="N405" s="138" t="s">
        <v>11</v>
      </c>
      <c r="O405" s="138" t="s">
        <v>6</v>
      </c>
    </row>
    <row r="406" spans="1:15" x14ac:dyDescent="0.25">
      <c r="A406" s="77"/>
      <c r="B406" s="113"/>
      <c r="C406" s="113"/>
      <c r="D406" s="113"/>
      <c r="E406" s="131"/>
      <c r="F406" s="107"/>
      <c r="G406" s="107"/>
      <c r="H406" s="93"/>
      <c r="I406" s="93"/>
      <c r="J406" s="116"/>
      <c r="K406" s="116"/>
      <c r="L406" s="69"/>
      <c r="M406" s="116"/>
      <c r="N406" s="116"/>
      <c r="O406" s="69"/>
    </row>
    <row r="407" spans="1:15" x14ac:dyDescent="0.25">
      <c r="A407" s="77"/>
      <c r="B407" s="113"/>
      <c r="C407" s="113"/>
      <c r="D407" s="92"/>
      <c r="E407" s="131"/>
      <c r="F407" s="107"/>
      <c r="G407" s="107"/>
      <c r="H407" s="93"/>
      <c r="I407" s="93"/>
      <c r="J407" s="116"/>
      <c r="K407" s="116"/>
      <c r="L407" s="69"/>
      <c r="M407" s="116"/>
      <c r="N407" s="116"/>
      <c r="O407" s="69"/>
    </row>
    <row r="408" spans="1:15" x14ac:dyDescent="0.25">
      <c r="A408" s="119"/>
      <c r="B408" s="120"/>
      <c r="C408" s="120"/>
      <c r="D408" s="120"/>
      <c r="E408" s="120"/>
      <c r="F408" s="120"/>
      <c r="G408" s="120"/>
      <c r="H408" s="120"/>
      <c r="I408" s="120"/>
      <c r="J408" s="121" t="s">
        <v>65</v>
      </c>
      <c r="K408" s="121"/>
      <c r="L408" s="122">
        <f>SUM(L406:L407)</f>
        <v>0</v>
      </c>
      <c r="M408" s="122">
        <f>SUM(M406:M407)</f>
        <v>0</v>
      </c>
      <c r="N408" s="122">
        <f>SUM(N406:N407)</f>
        <v>0</v>
      </c>
      <c r="O408" s="122">
        <f>TRUNC(SUM(L408:N408),2)</f>
        <v>0</v>
      </c>
    </row>
    <row r="409" spans="1:15" ht="45" x14ac:dyDescent="0.25">
      <c r="A409" s="137" t="s">
        <v>66</v>
      </c>
      <c r="B409" s="138" t="s">
        <v>1</v>
      </c>
      <c r="C409" s="138" t="s">
        <v>32</v>
      </c>
      <c r="D409" s="138" t="s">
        <v>2</v>
      </c>
      <c r="E409" s="138" t="s">
        <v>62</v>
      </c>
      <c r="F409" s="138" t="s">
        <v>63</v>
      </c>
      <c r="G409" s="138" t="s">
        <v>67</v>
      </c>
      <c r="H409" s="138" t="s">
        <v>68</v>
      </c>
      <c r="I409" s="138"/>
      <c r="J409" s="138" t="s">
        <v>48</v>
      </c>
      <c r="K409" s="138"/>
      <c r="L409" s="138" t="s">
        <v>13</v>
      </c>
      <c r="M409" s="138" t="s">
        <v>39</v>
      </c>
      <c r="N409" s="138" t="s">
        <v>11</v>
      </c>
      <c r="O409" s="138" t="s">
        <v>6</v>
      </c>
    </row>
    <row r="410" spans="1:15" ht="60" x14ac:dyDescent="0.25">
      <c r="A410" s="77" t="str">
        <f>IF(D410="","",VLOOKUP(D410,'CCU CANTEIRO'!A:O,5,0))</f>
        <v>KIT CAVALETE PARA MEDIÇÃO DE ÁGUA - ENTRADA PRINCIPAL, EM AÇO GALVANIZADO DN 50 (2)  FORNECIMENTO E INSTALAÇÃO (INCLUSIVE HIDRÔMETRO)</v>
      </c>
      <c r="B410" s="92" t="s">
        <v>6624</v>
      </c>
      <c r="C410" s="92" t="s">
        <v>69</v>
      </c>
      <c r="D410" s="92" t="s">
        <v>25250</v>
      </c>
      <c r="E410" s="92" t="str">
        <f>IF(D410="","",VLOOKUP(D410,'CCU CANTEIRO'!A:O,3,0))</f>
        <v>UND</v>
      </c>
      <c r="F410" s="107">
        <f>IF(D410="","",VLOOKUP(D410,'CCU CANTEIRO'!A:O,12,0))</f>
        <v>1628.78</v>
      </c>
      <c r="G410" s="107">
        <f>IF(D410="","",VLOOKUP(D410,'CCU CANTEIRO'!A:O,13,0))</f>
        <v>0.37</v>
      </c>
      <c r="H410" s="116">
        <f>IF(D410="","",VLOOKUP(D410,'CCU CANTEIRO'!A:O,14,0))</f>
        <v>0</v>
      </c>
      <c r="I410" s="116"/>
      <c r="J410" s="116">
        <v>1</v>
      </c>
      <c r="K410" s="116"/>
      <c r="L410" s="69">
        <f>IF(D410="","",TRUNC(F410*J410,2))</f>
        <v>1628.78</v>
      </c>
      <c r="M410" s="69">
        <f>IF(D410="","",TRUNC(G410*J410,2))</f>
        <v>0.37</v>
      </c>
      <c r="N410" s="69">
        <f>IF(D410="","",TRUNC(H410*J410,2))</f>
        <v>0</v>
      </c>
      <c r="O410" s="69">
        <f>IF(D410="","",L410+M410+N410)</f>
        <v>1629.1499999999999</v>
      </c>
    </row>
    <row r="411" spans="1:15" ht="45" x14ac:dyDescent="0.25">
      <c r="A411" s="77" t="str">
        <f>IF(D411="","",VLOOKUP(D411,'CCU CANTEIRO'!A:O,5,0))</f>
        <v>RAMAL DE DISTRIBUIÇÃO DE ÁGUA FRIA</v>
      </c>
      <c r="B411" s="92" t="s">
        <v>6624</v>
      </c>
      <c r="C411" s="92" t="s">
        <v>69</v>
      </c>
      <c r="D411" s="92" t="s">
        <v>25166</v>
      </c>
      <c r="E411" s="92" t="str">
        <f>IF(D411="","",VLOOKUP(D411,'CCU CANTEIRO'!A:O,3,0))</f>
        <v>M</v>
      </c>
      <c r="F411" s="107">
        <f>IF(D411="","",VLOOKUP(D411,'CCU CANTEIRO'!A:O,12,0))</f>
        <v>297.98</v>
      </c>
      <c r="G411" s="107">
        <f>IF(D411="","",VLOOKUP(D411,'CCU CANTEIRO'!A:O,13,0))</f>
        <v>66.89</v>
      </c>
      <c r="H411" s="116">
        <f>IF(D411="","",VLOOKUP(D411,'CCU CANTEIRO'!A:O,14,0))</f>
        <v>0</v>
      </c>
      <c r="I411" s="116"/>
      <c r="J411" s="116">
        <v>1</v>
      </c>
      <c r="K411" s="116"/>
      <c r="L411" s="69">
        <f t="shared" ref="L411:L413" si="14">IF(D411="","",TRUNC(F411*J411,2))</f>
        <v>297.98</v>
      </c>
      <c r="M411" s="69">
        <f t="shared" ref="M411:M413" si="15">IF(D411="","",TRUNC(G411*J411,2))</f>
        <v>66.89</v>
      </c>
      <c r="N411" s="69">
        <f t="shared" ref="N411:N413" si="16">IF(D411="","",TRUNC(H411*J411,2))</f>
        <v>0</v>
      </c>
      <c r="O411" s="69">
        <f t="shared" ref="O411:O413" si="17">IF(D411="","",L411+M411+N411)</f>
        <v>364.87</v>
      </c>
    </row>
    <row r="412" spans="1:15" ht="45" x14ac:dyDescent="0.25">
      <c r="A412" s="77" t="str">
        <f>IF(D412="","",VLOOKUP(D412,'CCU CANTEIRO'!A:O,5,0))</f>
        <v>ESCAVAÇÃO, REATERRO E APILOAMENTO MECÂNICO</v>
      </c>
      <c r="B412" s="92" t="s">
        <v>6624</v>
      </c>
      <c r="C412" s="92" t="s">
        <v>69</v>
      </c>
      <c r="D412" s="92" t="s">
        <v>25167</v>
      </c>
      <c r="E412" s="92" t="str">
        <f>IF(D412="","",VLOOKUP(D412,'CCU CANTEIRO'!A:O,3,0))</f>
        <v>M3</v>
      </c>
      <c r="F412" s="107">
        <f>IF(D412="","",VLOOKUP(D412,'CCU CANTEIRO'!A:O,12,0))</f>
        <v>0.77</v>
      </c>
      <c r="G412" s="107">
        <f>IF(D412="","",VLOOKUP(D412,'CCU CANTEIRO'!A:O,13,0))</f>
        <v>25.49</v>
      </c>
      <c r="H412" s="116">
        <f>IF(D412="","",VLOOKUP(D412,'CCU CANTEIRO'!A:O,14,0))</f>
        <v>0</v>
      </c>
      <c r="I412" s="116"/>
      <c r="J412" s="116">
        <v>2.25</v>
      </c>
      <c r="K412" s="116"/>
      <c r="L412" s="69">
        <f t="shared" si="14"/>
        <v>1.73</v>
      </c>
      <c r="M412" s="69">
        <f t="shared" si="15"/>
        <v>57.35</v>
      </c>
      <c r="N412" s="69">
        <f t="shared" si="16"/>
        <v>0</v>
      </c>
      <c r="O412" s="69">
        <f t="shared" si="17"/>
        <v>59.08</v>
      </c>
    </row>
    <row r="413" spans="1:15" ht="45" x14ac:dyDescent="0.25">
      <c r="A413" s="77" t="str">
        <f>IF(D413="","",VLOOKUP(D413,'CCU CANTEIRO'!A:O,5,0))</f>
        <v>CAIXA D´ÁGUA EM POLIETILENO, 500 LITROS - FORNECIMENTO E INSTALAÇÃO</v>
      </c>
      <c r="B413" s="92" t="s">
        <v>6624</v>
      </c>
      <c r="C413" s="92" t="s">
        <v>69</v>
      </c>
      <c r="D413" s="92" t="s">
        <v>25165</v>
      </c>
      <c r="E413" s="92" t="str">
        <f>IF(D413="","",VLOOKUP(D413,'CCU CANTEIRO'!A:O,3,0))</f>
        <v>UND</v>
      </c>
      <c r="F413" s="107">
        <f>IF(D413="","",VLOOKUP(D413,'CCU CANTEIRO'!A:O,12,0))</f>
        <v>813.62</v>
      </c>
      <c r="G413" s="107">
        <f>IF(D413="","",VLOOKUP(D413,'CCU CANTEIRO'!A:O,13,0))</f>
        <v>186.14</v>
      </c>
      <c r="H413" s="116">
        <f>IF(D413="","",VLOOKUP(D413,'CCU CANTEIRO'!A:O,14,0))</f>
        <v>0</v>
      </c>
      <c r="I413" s="116"/>
      <c r="J413" s="116">
        <v>1</v>
      </c>
      <c r="K413" s="116"/>
      <c r="L413" s="69">
        <f t="shared" si="14"/>
        <v>813.62</v>
      </c>
      <c r="M413" s="69">
        <f t="shared" si="15"/>
        <v>186.14</v>
      </c>
      <c r="N413" s="69">
        <f t="shared" si="16"/>
        <v>0</v>
      </c>
      <c r="O413" s="69">
        <f t="shared" si="17"/>
        <v>999.76</v>
      </c>
    </row>
    <row r="414" spans="1:15" x14ac:dyDescent="0.25">
      <c r="A414" s="77"/>
      <c r="B414" s="92"/>
      <c r="C414" s="92"/>
      <c r="D414" s="92"/>
      <c r="E414" s="92"/>
      <c r="F414" s="107"/>
      <c r="G414" s="107"/>
      <c r="H414" s="116"/>
      <c r="I414" s="116"/>
      <c r="J414" s="116"/>
      <c r="K414" s="116"/>
      <c r="L414" s="69"/>
      <c r="M414" s="69"/>
      <c r="N414" s="69"/>
      <c r="O414" s="69"/>
    </row>
    <row r="415" spans="1:15" x14ac:dyDescent="0.25">
      <c r="A415" s="119"/>
      <c r="B415" s="120"/>
      <c r="C415" s="120"/>
      <c r="D415" s="120"/>
      <c r="E415" s="120"/>
      <c r="F415" s="120"/>
      <c r="G415" s="120"/>
      <c r="H415" s="120"/>
      <c r="I415" s="120"/>
      <c r="J415" s="121" t="s">
        <v>70</v>
      </c>
      <c r="K415" s="121"/>
      <c r="L415" s="122">
        <f>SUM(L410:L414)</f>
        <v>2742.11</v>
      </c>
      <c r="M415" s="122">
        <f>SUM(M410:M414)</f>
        <v>310.75</v>
      </c>
      <c r="N415" s="122">
        <f>SUM(N410:N410)</f>
        <v>0</v>
      </c>
      <c r="O415" s="122">
        <f>TRUNC(SUM(L415:N415),2)</f>
        <v>3052.86</v>
      </c>
    </row>
    <row r="416" spans="1:15" ht="30" x14ac:dyDescent="0.25">
      <c r="A416" s="137" t="s">
        <v>71</v>
      </c>
      <c r="B416" s="138" t="s">
        <v>1</v>
      </c>
      <c r="C416" s="138" t="s">
        <v>32</v>
      </c>
      <c r="D416" s="138" t="s">
        <v>2</v>
      </c>
      <c r="E416" s="138" t="s">
        <v>62</v>
      </c>
      <c r="F416" s="138" t="s">
        <v>72</v>
      </c>
      <c r="G416" s="138" t="s">
        <v>73</v>
      </c>
      <c r="H416" s="138"/>
      <c r="I416" s="138" t="s">
        <v>74</v>
      </c>
      <c r="J416" s="138"/>
      <c r="K416" s="138"/>
      <c r="L416" s="138" t="s">
        <v>75</v>
      </c>
      <c r="M416" s="138" t="s">
        <v>56</v>
      </c>
      <c r="N416" s="138" t="s">
        <v>48</v>
      </c>
      <c r="O416" s="138" t="s">
        <v>6</v>
      </c>
    </row>
    <row r="417" spans="1:15" x14ac:dyDescent="0.25">
      <c r="A417" s="137"/>
      <c r="B417" s="138"/>
      <c r="C417" s="138"/>
      <c r="D417" s="138"/>
      <c r="E417" s="138"/>
      <c r="F417" s="138"/>
      <c r="G417" s="138" t="s">
        <v>76</v>
      </c>
      <c r="H417" s="138" t="s">
        <v>77</v>
      </c>
      <c r="I417" s="138" t="s">
        <v>76</v>
      </c>
      <c r="J417" s="138" t="s">
        <v>77</v>
      </c>
      <c r="K417" s="138"/>
      <c r="L417" s="138" t="s">
        <v>76</v>
      </c>
      <c r="M417" s="138"/>
      <c r="N417" s="138"/>
      <c r="O417" s="138"/>
    </row>
    <row r="418" spans="1:15" x14ac:dyDescent="0.25">
      <c r="A418" s="478"/>
      <c r="B418" s="476"/>
      <c r="C418" s="476"/>
      <c r="D418" s="476"/>
      <c r="E418" s="476"/>
      <c r="F418" s="92"/>
      <c r="G418" s="107"/>
      <c r="H418" s="69"/>
      <c r="I418" s="107"/>
      <c r="J418" s="69"/>
      <c r="K418" s="69"/>
      <c r="L418" s="107"/>
      <c r="M418" s="69"/>
      <c r="N418" s="472"/>
      <c r="O418" s="474"/>
    </row>
    <row r="419" spans="1:15" x14ac:dyDescent="0.25">
      <c r="A419" s="479"/>
      <c r="B419" s="477"/>
      <c r="C419" s="477"/>
      <c r="D419" s="477"/>
      <c r="E419" s="477"/>
      <c r="F419" s="92"/>
      <c r="G419" s="107"/>
      <c r="H419" s="69"/>
      <c r="I419" s="107"/>
      <c r="J419" s="69"/>
      <c r="K419" s="69"/>
      <c r="L419" s="107"/>
      <c r="M419" s="69"/>
      <c r="N419" s="473"/>
      <c r="O419" s="475"/>
    </row>
    <row r="420" spans="1:15" x14ac:dyDescent="0.25">
      <c r="A420" s="77"/>
      <c r="B420" s="92"/>
      <c r="C420" s="92"/>
      <c r="D420" s="92"/>
      <c r="E420" s="92"/>
      <c r="F420" s="107"/>
      <c r="G420" s="107"/>
      <c r="H420" s="69"/>
      <c r="I420" s="116"/>
      <c r="J420" s="69"/>
      <c r="K420" s="69"/>
      <c r="L420" s="116"/>
      <c r="M420" s="116"/>
      <c r="N420" s="69"/>
      <c r="O420" s="69"/>
    </row>
    <row r="421" spans="1:15" x14ac:dyDescent="0.25">
      <c r="A421" s="119"/>
      <c r="B421" s="120"/>
      <c r="C421" s="120"/>
      <c r="D421" s="120"/>
      <c r="E421" s="120"/>
      <c r="F421" s="120"/>
      <c r="G421" s="120"/>
      <c r="H421" s="120"/>
      <c r="I421" s="120"/>
      <c r="J421" s="121" t="s">
        <v>80</v>
      </c>
      <c r="K421" s="121"/>
      <c r="L421" s="122"/>
      <c r="M421" s="122"/>
      <c r="N421" s="122">
        <f>O421</f>
        <v>0</v>
      </c>
      <c r="O421" s="122">
        <f>SUM(O418:O420)</f>
        <v>0</v>
      </c>
    </row>
    <row r="422" spans="1:15" ht="30" x14ac:dyDescent="0.25">
      <c r="A422" s="485" t="str">
        <f>E423</f>
        <v>Instalações provisórias de esgoto</v>
      </c>
      <c r="B422" s="486"/>
      <c r="C422" s="486"/>
      <c r="D422" s="486"/>
      <c r="E422" s="486"/>
      <c r="F422" s="486"/>
      <c r="G422" s="486"/>
      <c r="H422" s="486"/>
      <c r="I422" s="486"/>
      <c r="J422" s="486"/>
      <c r="K422" s="141"/>
      <c r="L422" s="27" t="s">
        <v>26</v>
      </c>
      <c r="M422" s="27" t="s">
        <v>27</v>
      </c>
      <c r="N422" s="27" t="s">
        <v>28</v>
      </c>
      <c r="O422" s="142" t="s">
        <v>29</v>
      </c>
    </row>
    <row r="423" spans="1:15" x14ac:dyDescent="0.25">
      <c r="A423" s="143" t="s">
        <v>29346</v>
      </c>
      <c r="B423" s="143" t="s">
        <v>30</v>
      </c>
      <c r="C423" s="143" t="s">
        <v>29345</v>
      </c>
      <c r="D423" s="143"/>
      <c r="E423" s="146" t="s">
        <v>29347</v>
      </c>
      <c r="F423" s="144"/>
      <c r="G423" s="144"/>
      <c r="H423" s="144"/>
      <c r="I423" s="144"/>
      <c r="J423" s="144"/>
      <c r="K423" s="144"/>
      <c r="L423" s="145">
        <f>TRUNC(L438+L442+L448+L454,2)</f>
        <v>364.41</v>
      </c>
      <c r="M423" s="145">
        <f>TRUNC(M438+M442+M448+M454,2)</f>
        <v>950.36</v>
      </c>
      <c r="N423" s="145">
        <f>TRUNC(N438+N442+N448+N454,2)</f>
        <v>113.28</v>
      </c>
      <c r="O423" s="145">
        <f>TRUNC(O438+O442+O448+O454,2)</f>
        <v>1428.05</v>
      </c>
    </row>
    <row r="424" spans="1:15" ht="45" x14ac:dyDescent="0.25">
      <c r="A424" s="137" t="s">
        <v>31</v>
      </c>
      <c r="B424" s="138" t="s">
        <v>1</v>
      </c>
      <c r="C424" s="138" t="s">
        <v>32</v>
      </c>
      <c r="D424" s="138" t="s">
        <v>2</v>
      </c>
      <c r="E424" s="138" t="s">
        <v>33</v>
      </c>
      <c r="F424" s="138" t="s">
        <v>34</v>
      </c>
      <c r="G424" s="138" t="s">
        <v>35</v>
      </c>
      <c r="H424" s="138" t="s">
        <v>36</v>
      </c>
      <c r="I424" s="138" t="s">
        <v>37</v>
      </c>
      <c r="J424" s="138" t="s">
        <v>38</v>
      </c>
      <c r="K424" s="138"/>
      <c r="L424" s="138" t="s">
        <v>13</v>
      </c>
      <c r="M424" s="138" t="s">
        <v>39</v>
      </c>
      <c r="N424" s="138" t="s">
        <v>11</v>
      </c>
      <c r="O424" s="138" t="s">
        <v>40</v>
      </c>
    </row>
    <row r="425" spans="1:15" x14ac:dyDescent="0.25">
      <c r="A425" s="77"/>
      <c r="B425" s="113"/>
      <c r="C425" s="113"/>
      <c r="D425" s="113"/>
      <c r="E425" s="116"/>
      <c r="F425" s="117"/>
      <c r="G425" s="116"/>
      <c r="H425" s="69"/>
      <c r="I425" s="69"/>
      <c r="J425" s="69"/>
      <c r="K425" s="69"/>
      <c r="L425" s="118"/>
      <c r="M425" s="118"/>
      <c r="N425" s="118"/>
      <c r="O425" s="69"/>
    </row>
    <row r="426" spans="1:15" x14ac:dyDescent="0.25">
      <c r="A426" s="77"/>
      <c r="B426" s="113"/>
      <c r="C426" s="113"/>
      <c r="D426" s="113"/>
      <c r="E426" s="116"/>
      <c r="F426" s="117"/>
      <c r="G426" s="116"/>
      <c r="H426" s="69"/>
      <c r="I426" s="69"/>
      <c r="J426" s="69"/>
      <c r="K426" s="69"/>
      <c r="L426" s="118"/>
      <c r="M426" s="118"/>
      <c r="N426" s="118"/>
      <c r="O426" s="69"/>
    </row>
    <row r="427" spans="1:15" x14ac:dyDescent="0.25">
      <c r="A427" s="119"/>
      <c r="B427" s="120"/>
      <c r="C427" s="120"/>
      <c r="D427" s="120"/>
      <c r="E427" s="120"/>
      <c r="F427" s="120"/>
      <c r="G427" s="120"/>
      <c r="H427" s="120"/>
      <c r="I427" s="120"/>
      <c r="J427" s="121" t="s">
        <v>43</v>
      </c>
      <c r="K427" s="121"/>
      <c r="L427" s="122">
        <f>SUM(L425:L426)</f>
        <v>0</v>
      </c>
      <c r="M427" s="122">
        <f>SUM(M425:M426)</f>
        <v>0</v>
      </c>
      <c r="N427" s="122">
        <f>SUM(N425:N426)</f>
        <v>0</v>
      </c>
      <c r="O427" s="122">
        <f>SUM(O425:O426)</f>
        <v>0</v>
      </c>
    </row>
    <row r="428" spans="1:15" ht="30" x14ac:dyDescent="0.25">
      <c r="A428" s="137" t="s">
        <v>44</v>
      </c>
      <c r="B428" s="138" t="s">
        <v>1</v>
      </c>
      <c r="C428" s="138" t="s">
        <v>32</v>
      </c>
      <c r="D428" s="138" t="s">
        <v>2</v>
      </c>
      <c r="E428" s="138" t="s">
        <v>45</v>
      </c>
      <c r="F428" s="138" t="s">
        <v>46</v>
      </c>
      <c r="G428" s="138" t="s">
        <v>47</v>
      </c>
      <c r="H428" s="138" t="s">
        <v>48</v>
      </c>
      <c r="I428" s="138"/>
      <c r="J428" s="138"/>
      <c r="K428" s="138"/>
      <c r="L428" s="138" t="s">
        <v>13</v>
      </c>
      <c r="M428" s="138" t="s">
        <v>39</v>
      </c>
      <c r="N428" s="138" t="s">
        <v>11</v>
      </c>
      <c r="O428" s="138" t="s">
        <v>40</v>
      </c>
    </row>
    <row r="429" spans="1:15" x14ac:dyDescent="0.25">
      <c r="A429" s="77"/>
      <c r="B429" s="113"/>
      <c r="C429" s="113"/>
      <c r="D429" s="113"/>
      <c r="E429" s="69"/>
      <c r="F429" s="123"/>
      <c r="G429" s="124"/>
      <c r="H429" s="116"/>
      <c r="I429" s="116"/>
      <c r="J429" s="113"/>
      <c r="K429" s="113"/>
      <c r="L429" s="113"/>
      <c r="M429" s="125"/>
      <c r="N429" s="113"/>
      <c r="O429" s="69"/>
    </row>
    <row r="430" spans="1:15" x14ac:dyDescent="0.25">
      <c r="A430" s="77"/>
      <c r="B430" s="113"/>
      <c r="C430" s="113"/>
      <c r="D430" s="113"/>
      <c r="E430" s="116"/>
      <c r="F430" s="123"/>
      <c r="G430" s="124"/>
      <c r="H430" s="69"/>
      <c r="I430" s="69"/>
      <c r="J430" s="69"/>
      <c r="K430" s="69"/>
      <c r="L430" s="113"/>
      <c r="M430" s="126"/>
      <c r="N430" s="113"/>
      <c r="O430" s="69"/>
    </row>
    <row r="431" spans="1:15" x14ac:dyDescent="0.25">
      <c r="A431" s="127"/>
      <c r="B431" s="128"/>
      <c r="C431" s="128"/>
      <c r="D431" s="128"/>
      <c r="E431" s="128"/>
      <c r="F431" s="128"/>
      <c r="G431" s="128"/>
      <c r="H431" s="128"/>
      <c r="I431" s="128"/>
      <c r="J431" s="121" t="s">
        <v>50</v>
      </c>
      <c r="K431" s="121"/>
      <c r="L431" s="122">
        <f>SUM(L429:L430)</f>
        <v>0</v>
      </c>
      <c r="M431" s="122">
        <f>SUM(M429:M430)</f>
        <v>0</v>
      </c>
      <c r="N431" s="122">
        <f>SUM(N429:N430)</f>
        <v>0</v>
      </c>
      <c r="O431" s="122">
        <f>SUM(O429:O430)</f>
        <v>0</v>
      </c>
    </row>
    <row r="432" spans="1:15" x14ac:dyDescent="0.25">
      <c r="A432" s="137" t="s">
        <v>51</v>
      </c>
      <c r="B432" s="138" t="s">
        <v>1</v>
      </c>
      <c r="C432" s="138" t="s">
        <v>32</v>
      </c>
      <c r="D432" s="138" t="s">
        <v>2</v>
      </c>
      <c r="E432" s="138" t="s">
        <v>52</v>
      </c>
      <c r="F432" s="138" t="s">
        <v>53</v>
      </c>
      <c r="G432" s="138" t="s">
        <v>54</v>
      </c>
      <c r="H432" s="138" t="s">
        <v>55</v>
      </c>
      <c r="I432" s="138"/>
      <c r="J432" s="138"/>
      <c r="K432" s="138"/>
      <c r="L432" s="138"/>
      <c r="M432" s="138"/>
      <c r="N432" s="138"/>
      <c r="O432" s="138" t="s">
        <v>56</v>
      </c>
    </row>
    <row r="433" spans="1:15" x14ac:dyDescent="0.25">
      <c r="A433" s="77"/>
      <c r="B433" s="113"/>
      <c r="C433" s="113"/>
      <c r="D433" s="113"/>
      <c r="E433" s="123"/>
      <c r="F433" s="117"/>
      <c r="G433" s="116"/>
      <c r="H433" s="69"/>
      <c r="I433" s="69"/>
      <c r="J433" s="69"/>
      <c r="K433" s="69"/>
      <c r="L433" s="113"/>
      <c r="M433" s="118">
        <f>TRUNC(E433*O431,2)</f>
        <v>0</v>
      </c>
      <c r="N433" s="113"/>
      <c r="O433" s="69">
        <f>M433+L6004</f>
        <v>0</v>
      </c>
    </row>
    <row r="434" spans="1:15" x14ac:dyDescent="0.25">
      <c r="A434" s="77"/>
      <c r="B434" s="113"/>
      <c r="C434" s="113"/>
      <c r="D434" s="113"/>
      <c r="E434" s="116"/>
      <c r="F434" s="117"/>
      <c r="G434" s="116"/>
      <c r="H434" s="69"/>
      <c r="I434" s="69"/>
      <c r="J434" s="69"/>
      <c r="K434" s="69"/>
      <c r="L434" s="113"/>
      <c r="M434" s="113"/>
      <c r="N434" s="113"/>
      <c r="O434" s="69">
        <f>L434+M434</f>
        <v>0</v>
      </c>
    </row>
    <row r="435" spans="1:15" x14ac:dyDescent="0.25">
      <c r="A435" s="127"/>
      <c r="B435" s="128"/>
      <c r="C435" s="128"/>
      <c r="D435" s="128"/>
      <c r="E435" s="128"/>
      <c r="F435" s="128"/>
      <c r="G435" s="128"/>
      <c r="H435" s="128"/>
      <c r="I435" s="128"/>
      <c r="J435" s="121" t="s">
        <v>57</v>
      </c>
      <c r="K435" s="121"/>
      <c r="L435" s="122">
        <f>SUM(L433:L434)</f>
        <v>0</v>
      </c>
      <c r="M435" s="122">
        <f>SUM(M433:M434)</f>
        <v>0</v>
      </c>
      <c r="N435" s="122">
        <f>SUM(N433:N434)</f>
        <v>0</v>
      </c>
      <c r="O435" s="122">
        <f>SUM(O433:O434)</f>
        <v>0</v>
      </c>
    </row>
    <row r="436" spans="1:15" x14ac:dyDescent="0.25">
      <c r="A436" s="127" t="s">
        <v>58</v>
      </c>
      <c r="B436" s="129"/>
      <c r="C436" s="129"/>
      <c r="D436" s="129"/>
      <c r="E436" s="129"/>
      <c r="F436" s="129"/>
      <c r="G436" s="129"/>
      <c r="H436" s="129"/>
      <c r="I436" s="129"/>
      <c r="J436" s="129"/>
      <c r="K436" s="129"/>
      <c r="L436" s="122">
        <f>L427+L431+L435</f>
        <v>0</v>
      </c>
      <c r="M436" s="122">
        <f>M427+M431+M435</f>
        <v>0</v>
      </c>
      <c r="N436" s="122">
        <f>N427+N431+N435</f>
        <v>0</v>
      </c>
      <c r="O436" s="122">
        <f>O427+O431+O435</f>
        <v>0</v>
      </c>
    </row>
    <row r="437" spans="1:15" x14ac:dyDescent="0.25">
      <c r="A437" s="127" t="s">
        <v>59</v>
      </c>
      <c r="B437" s="129"/>
      <c r="C437" s="129"/>
      <c r="D437" s="129"/>
      <c r="E437" s="129"/>
      <c r="F437" s="129"/>
      <c r="G437" s="129"/>
      <c r="H437" s="129"/>
      <c r="I437" s="129"/>
      <c r="J437" s="129"/>
      <c r="K437" s="129"/>
      <c r="L437" s="129"/>
      <c r="M437" s="129"/>
      <c r="N437" s="129"/>
      <c r="O437" s="130">
        <v>1</v>
      </c>
    </row>
    <row r="438" spans="1:15" x14ac:dyDescent="0.25">
      <c r="A438" s="127" t="s">
        <v>60</v>
      </c>
      <c r="B438" s="120"/>
      <c r="C438" s="120"/>
      <c r="D438" s="120"/>
      <c r="E438" s="120"/>
      <c r="F438" s="120"/>
      <c r="G438" s="120"/>
      <c r="H438" s="120"/>
      <c r="I438" s="120"/>
      <c r="J438" s="120"/>
      <c r="K438" s="120"/>
      <c r="L438" s="122">
        <f>L436/O437</f>
        <v>0</v>
      </c>
      <c r="M438" s="122">
        <f>M436/O437</f>
        <v>0</v>
      </c>
      <c r="N438" s="122">
        <f>N436/O437</f>
        <v>0</v>
      </c>
      <c r="O438" s="122">
        <f>TRUNC(SUM(L438:N438),2)</f>
        <v>0</v>
      </c>
    </row>
    <row r="439" spans="1:15" ht="45" x14ac:dyDescent="0.25">
      <c r="A439" s="137" t="s">
        <v>61</v>
      </c>
      <c r="B439" s="138" t="s">
        <v>1</v>
      </c>
      <c r="C439" s="138" t="s">
        <v>32</v>
      </c>
      <c r="D439" s="138" t="s">
        <v>2</v>
      </c>
      <c r="E439" s="138" t="s">
        <v>62</v>
      </c>
      <c r="F439" s="138" t="s">
        <v>63</v>
      </c>
      <c r="G439" s="138"/>
      <c r="H439" s="138"/>
      <c r="I439" s="138"/>
      <c r="J439" s="138" t="s">
        <v>48</v>
      </c>
      <c r="K439" s="138"/>
      <c r="L439" s="138" t="s">
        <v>13</v>
      </c>
      <c r="M439" s="138" t="s">
        <v>39</v>
      </c>
      <c r="N439" s="138" t="s">
        <v>11</v>
      </c>
      <c r="O439" s="138" t="s">
        <v>6</v>
      </c>
    </row>
    <row r="440" spans="1:15" x14ac:dyDescent="0.25">
      <c r="A440" s="77"/>
      <c r="B440" s="113"/>
      <c r="C440" s="113"/>
      <c r="D440" s="113"/>
      <c r="E440" s="131"/>
      <c r="F440" s="107"/>
      <c r="G440" s="107"/>
      <c r="H440" s="93"/>
      <c r="I440" s="93"/>
      <c r="J440" s="116"/>
      <c r="K440" s="116"/>
      <c r="L440" s="69"/>
      <c r="M440" s="116"/>
      <c r="N440" s="116"/>
      <c r="O440" s="69"/>
    </row>
    <row r="441" spans="1:15" x14ac:dyDescent="0.25">
      <c r="A441" s="77"/>
      <c r="B441" s="113"/>
      <c r="C441" s="113"/>
      <c r="D441" s="92"/>
      <c r="E441" s="131"/>
      <c r="F441" s="107"/>
      <c r="G441" s="107"/>
      <c r="H441" s="93"/>
      <c r="I441" s="93"/>
      <c r="J441" s="116"/>
      <c r="K441" s="116"/>
      <c r="L441" s="69"/>
      <c r="M441" s="116"/>
      <c r="N441" s="116"/>
      <c r="O441" s="69"/>
    </row>
    <row r="442" spans="1:15" x14ac:dyDescent="0.25">
      <c r="A442" s="119"/>
      <c r="B442" s="120"/>
      <c r="C442" s="120"/>
      <c r="D442" s="120"/>
      <c r="E442" s="120"/>
      <c r="F442" s="120"/>
      <c r="G442" s="120"/>
      <c r="H442" s="120"/>
      <c r="I442" s="120"/>
      <c r="J442" s="121" t="s">
        <v>65</v>
      </c>
      <c r="K442" s="121"/>
      <c r="L442" s="122">
        <f>SUM(L440:L441)</f>
        <v>0</v>
      </c>
      <c r="M442" s="122">
        <f>SUM(M440:M441)</f>
        <v>0</v>
      </c>
      <c r="N442" s="122">
        <f>SUM(N440:N441)</f>
        <v>0</v>
      </c>
      <c r="O442" s="122">
        <f>TRUNC(SUM(L442:N442),2)</f>
        <v>0</v>
      </c>
    </row>
    <row r="443" spans="1:15" ht="45" x14ac:dyDescent="0.25">
      <c r="A443" s="137" t="s">
        <v>66</v>
      </c>
      <c r="B443" s="138" t="s">
        <v>1</v>
      </c>
      <c r="C443" s="138" t="s">
        <v>32</v>
      </c>
      <c r="D443" s="138" t="s">
        <v>2</v>
      </c>
      <c r="E443" s="138" t="s">
        <v>62</v>
      </c>
      <c r="F443" s="138" t="s">
        <v>63</v>
      </c>
      <c r="G443" s="138" t="s">
        <v>67</v>
      </c>
      <c r="H443" s="138" t="s">
        <v>68</v>
      </c>
      <c r="I443" s="138"/>
      <c r="J443" s="138" t="s">
        <v>48</v>
      </c>
      <c r="K443" s="138"/>
      <c r="L443" s="138" t="s">
        <v>13</v>
      </c>
      <c r="M443" s="138" t="s">
        <v>39</v>
      </c>
      <c r="N443" s="138" t="s">
        <v>11</v>
      </c>
      <c r="O443" s="138" t="s">
        <v>6</v>
      </c>
    </row>
    <row r="444" spans="1:15" ht="45" x14ac:dyDescent="0.25">
      <c r="A444" s="77" t="str">
        <f>IF(D444="","",VLOOKUP(D444,'CCU CANTEIRO'!A:O,5,0))</f>
        <v>RAMAL DE DESCARGA</v>
      </c>
      <c r="B444" s="92" t="s">
        <v>6624</v>
      </c>
      <c r="C444" s="92" t="s">
        <v>69</v>
      </c>
      <c r="D444" s="92" t="s">
        <v>25168</v>
      </c>
      <c r="E444" s="92" t="str">
        <f>IF(D444="","",VLOOKUP(D444,'CCU CANTEIRO'!A:O,3,0))</f>
        <v>UND</v>
      </c>
      <c r="F444" s="107">
        <f>IF(D444="","",VLOOKUP(D444,'CCU CANTEIRO'!A:O,12,0))</f>
        <v>264.17</v>
      </c>
      <c r="G444" s="107">
        <f>IF(D444="","",VLOOKUP(D444,'CCU CANTEIRO'!A:O,13,0))</f>
        <v>316.54000000000002</v>
      </c>
      <c r="H444" s="116">
        <f>IF(D444="","",VLOOKUP(D444,'CCU CANTEIRO'!A:O,14,0))</f>
        <v>0</v>
      </c>
      <c r="I444" s="116"/>
      <c r="J444" s="116">
        <v>1</v>
      </c>
      <c r="K444" s="116"/>
      <c r="L444" s="69">
        <f>IF(D444="","",TRUNC(F444*J444,2))</f>
        <v>264.17</v>
      </c>
      <c r="M444" s="69">
        <f>IF(D444="","",TRUNC(G444*J444,2))</f>
        <v>316.54000000000002</v>
      </c>
      <c r="N444" s="69">
        <f>IF(D444="","",TRUNC(H444*J444,2))</f>
        <v>0</v>
      </c>
      <c r="O444" s="69">
        <f>IF(D444="","",L444+M444+N444)</f>
        <v>580.71</v>
      </c>
    </row>
    <row r="445" spans="1:15" ht="45" x14ac:dyDescent="0.25">
      <c r="A445" s="77" t="str">
        <f>IF(D445="","",VLOOKUP(D445,'CCU CANTEIRO'!A:O,5,0))</f>
        <v>ESCAVAÇÃO, REATERRO E APILOAMENTO MECÂNICO</v>
      </c>
      <c r="B445" s="92" t="s">
        <v>6624</v>
      </c>
      <c r="C445" s="92" t="s">
        <v>69</v>
      </c>
      <c r="D445" s="92" t="s">
        <v>25167</v>
      </c>
      <c r="E445" s="92" t="str">
        <f>IF(D445="","",VLOOKUP(D445,'CCU CANTEIRO'!A:O,3,0))</f>
        <v>M3</v>
      </c>
      <c r="F445" s="107">
        <f>IF(D445="","",VLOOKUP(D445,'CCU CANTEIRO'!A:O,12,0))</f>
        <v>0.77</v>
      </c>
      <c r="G445" s="107">
        <f>IF(D445="","",VLOOKUP(D445,'CCU CANTEIRO'!A:O,13,0))</f>
        <v>25.49</v>
      </c>
      <c r="H445" s="116">
        <f>IF(D445="","",VLOOKUP(D445,'CCU CANTEIRO'!A:O,14,0))</f>
        <v>0</v>
      </c>
      <c r="I445" s="116"/>
      <c r="J445" s="116">
        <v>4.2300000000000004</v>
      </c>
      <c r="K445" s="116"/>
      <c r="L445" s="69">
        <f t="shared" ref="L445:L446" si="18">IF(D445="","",TRUNC(F445*J445,2))</f>
        <v>3.25</v>
      </c>
      <c r="M445" s="69">
        <f t="shared" ref="M445:M446" si="19">IF(D445="","",TRUNC(G445*J445,2))</f>
        <v>107.82</v>
      </c>
      <c r="N445" s="69">
        <f t="shared" ref="N445:N446" si="20">IF(D445="","",TRUNC(H445*J445,2))</f>
        <v>0</v>
      </c>
      <c r="O445" s="69">
        <f t="shared" ref="O445:O446" si="21">IF(D445="","",L445+M445+N445)</f>
        <v>111.07</v>
      </c>
    </row>
    <row r="446" spans="1:15" ht="45" x14ac:dyDescent="0.25">
      <c r="A446" s="77" t="str">
        <f>IF(D446="","",VLOOKUP(D446,A:O,5,0))</f>
        <v>Reconstrução pavimento com imprimação com emulsão asfáltica - demolição mecânica e corte com serra</v>
      </c>
      <c r="B446" s="92" t="s">
        <v>6624</v>
      </c>
      <c r="C446" s="92" t="s">
        <v>69</v>
      </c>
      <c r="D446" s="92" t="s">
        <v>29312</v>
      </c>
      <c r="E446" s="92" t="str">
        <f>IF(D446="","",VLOOKUP(D446,A:O,3,0))</f>
        <v>M3</v>
      </c>
      <c r="F446" s="107">
        <f>IF(D446="","",VLOOKUP(D446,A:O,12,0))</f>
        <v>43.11</v>
      </c>
      <c r="G446" s="107">
        <f>IF(D446="","",VLOOKUP(D446,A:O,13,0))</f>
        <v>233.78</v>
      </c>
      <c r="H446" s="116">
        <f>IF(D446="","",VLOOKUP(D446,A:O,14,0))</f>
        <v>50.35</v>
      </c>
      <c r="I446" s="116"/>
      <c r="J446" s="116">
        <v>2.25</v>
      </c>
      <c r="K446" s="116"/>
      <c r="L446" s="69">
        <f t="shared" si="18"/>
        <v>96.99</v>
      </c>
      <c r="M446" s="69">
        <f t="shared" si="19"/>
        <v>526</v>
      </c>
      <c r="N446" s="69">
        <f t="shared" si="20"/>
        <v>113.28</v>
      </c>
      <c r="O446" s="69">
        <f t="shared" si="21"/>
        <v>736.27</v>
      </c>
    </row>
    <row r="447" spans="1:15" x14ac:dyDescent="0.25">
      <c r="A447" s="77"/>
      <c r="B447" s="92"/>
      <c r="C447" s="92"/>
      <c r="D447" s="92"/>
      <c r="E447" s="92"/>
      <c r="F447" s="107"/>
      <c r="G447" s="107"/>
      <c r="H447" s="116"/>
      <c r="I447" s="116"/>
      <c r="J447" s="116"/>
      <c r="K447" s="116"/>
      <c r="L447" s="69"/>
      <c r="M447" s="69"/>
      <c r="N447" s="69"/>
      <c r="O447" s="69"/>
    </row>
    <row r="448" spans="1:15" x14ac:dyDescent="0.25">
      <c r="A448" s="119"/>
      <c r="B448" s="120"/>
      <c r="C448" s="120"/>
      <c r="D448" s="120"/>
      <c r="E448" s="120"/>
      <c r="F448" s="120"/>
      <c r="G448" s="120"/>
      <c r="H448" s="120"/>
      <c r="I448" s="120"/>
      <c r="J448" s="121" t="s">
        <v>70</v>
      </c>
      <c r="K448" s="121"/>
      <c r="L448" s="122">
        <f>SUM(L444:L447)</f>
        <v>364.41</v>
      </c>
      <c r="M448" s="122">
        <f>SUM(M444:M447)</f>
        <v>950.36</v>
      </c>
      <c r="N448" s="122">
        <f>SUM(N444:N446)</f>
        <v>113.28</v>
      </c>
      <c r="O448" s="122">
        <f>TRUNC(SUM(L448:N448),2)</f>
        <v>1428.05</v>
      </c>
    </row>
    <row r="449" spans="1:15" ht="30" x14ac:dyDescent="0.25">
      <c r="A449" s="137" t="s">
        <v>71</v>
      </c>
      <c r="B449" s="138" t="s">
        <v>1</v>
      </c>
      <c r="C449" s="138" t="s">
        <v>32</v>
      </c>
      <c r="D449" s="138" t="s">
        <v>2</v>
      </c>
      <c r="E449" s="138" t="s">
        <v>62</v>
      </c>
      <c r="F449" s="138" t="s">
        <v>72</v>
      </c>
      <c r="G449" s="138" t="s">
        <v>73</v>
      </c>
      <c r="H449" s="138"/>
      <c r="I449" s="138" t="s">
        <v>74</v>
      </c>
      <c r="J449" s="138"/>
      <c r="K449" s="138"/>
      <c r="L449" s="138" t="s">
        <v>75</v>
      </c>
      <c r="M449" s="138" t="s">
        <v>56</v>
      </c>
      <c r="N449" s="138" t="s">
        <v>48</v>
      </c>
      <c r="O449" s="138" t="s">
        <v>6</v>
      </c>
    </row>
    <row r="450" spans="1:15" x14ac:dyDescent="0.25">
      <c r="A450" s="137"/>
      <c r="B450" s="138"/>
      <c r="C450" s="138"/>
      <c r="D450" s="138"/>
      <c r="E450" s="138"/>
      <c r="F450" s="138"/>
      <c r="G450" s="138" t="s">
        <v>76</v>
      </c>
      <c r="H450" s="138" t="s">
        <v>77</v>
      </c>
      <c r="I450" s="138" t="s">
        <v>76</v>
      </c>
      <c r="J450" s="138" t="s">
        <v>77</v>
      </c>
      <c r="K450" s="138"/>
      <c r="L450" s="138" t="s">
        <v>76</v>
      </c>
      <c r="M450" s="138"/>
      <c r="N450" s="138"/>
      <c r="O450" s="138"/>
    </row>
    <row r="451" spans="1:15" x14ac:dyDescent="0.25">
      <c r="A451" s="478"/>
      <c r="B451" s="476"/>
      <c r="C451" s="476"/>
      <c r="D451" s="476"/>
      <c r="E451" s="476"/>
      <c r="F451" s="92"/>
      <c r="G451" s="107"/>
      <c r="H451" s="69"/>
      <c r="I451" s="107"/>
      <c r="J451" s="69"/>
      <c r="K451" s="69"/>
      <c r="L451" s="107"/>
      <c r="M451" s="69"/>
      <c r="N451" s="472"/>
      <c r="O451" s="474"/>
    </row>
    <row r="452" spans="1:15" x14ac:dyDescent="0.25">
      <c r="A452" s="479"/>
      <c r="B452" s="477"/>
      <c r="C452" s="477"/>
      <c r="D452" s="477"/>
      <c r="E452" s="477"/>
      <c r="F452" s="92"/>
      <c r="G452" s="107"/>
      <c r="H452" s="69"/>
      <c r="I452" s="107"/>
      <c r="J452" s="69"/>
      <c r="K452" s="69"/>
      <c r="L452" s="107"/>
      <c r="M452" s="69"/>
      <c r="N452" s="473"/>
      <c r="O452" s="475"/>
    </row>
    <row r="453" spans="1:15" x14ac:dyDescent="0.25">
      <c r="A453" s="77"/>
      <c r="B453" s="92"/>
      <c r="C453" s="92"/>
      <c r="D453" s="92"/>
      <c r="E453" s="92"/>
      <c r="F453" s="107"/>
      <c r="G453" s="107"/>
      <c r="H453" s="69"/>
      <c r="I453" s="116"/>
      <c r="J453" s="69"/>
      <c r="K453" s="69"/>
      <c r="L453" s="116"/>
      <c r="M453" s="116"/>
      <c r="N453" s="69"/>
      <c r="O453" s="69"/>
    </row>
    <row r="454" spans="1:15" x14ac:dyDescent="0.25">
      <c r="A454" s="119"/>
      <c r="B454" s="120"/>
      <c r="C454" s="120"/>
      <c r="D454" s="120"/>
      <c r="E454" s="120"/>
      <c r="F454" s="120"/>
      <c r="G454" s="120"/>
      <c r="H454" s="120"/>
      <c r="I454" s="120"/>
      <c r="J454" s="121" t="s">
        <v>80</v>
      </c>
      <c r="K454" s="121"/>
      <c r="L454" s="122"/>
      <c r="M454" s="122"/>
      <c r="N454" s="122">
        <f>O454</f>
        <v>0</v>
      </c>
      <c r="O454" s="122">
        <f>SUM(O451:O453)</f>
        <v>0</v>
      </c>
    </row>
    <row r="455" spans="1:15" ht="30" x14ac:dyDescent="0.25">
      <c r="A455" s="485" t="str">
        <f>E456</f>
        <v>Instalações provisórias de energia</v>
      </c>
      <c r="B455" s="486"/>
      <c r="C455" s="486"/>
      <c r="D455" s="486"/>
      <c r="E455" s="486"/>
      <c r="F455" s="486"/>
      <c r="G455" s="486"/>
      <c r="H455" s="486"/>
      <c r="I455" s="486"/>
      <c r="J455" s="486"/>
      <c r="K455" s="141"/>
      <c r="L455" s="27" t="s">
        <v>26</v>
      </c>
      <c r="M455" s="27" t="s">
        <v>27</v>
      </c>
      <c r="N455" s="27" t="s">
        <v>28</v>
      </c>
      <c r="O455" s="142" t="s">
        <v>29</v>
      </c>
    </row>
    <row r="456" spans="1:15" x14ac:dyDescent="0.25">
      <c r="A456" s="143" t="s">
        <v>29349</v>
      </c>
      <c r="B456" s="143" t="s">
        <v>30</v>
      </c>
      <c r="C456" s="143" t="s">
        <v>29345</v>
      </c>
      <c r="D456" s="143"/>
      <c r="E456" s="146" t="s">
        <v>29348</v>
      </c>
      <c r="F456" s="144"/>
      <c r="G456" s="144"/>
      <c r="H456" s="144"/>
      <c r="I456" s="144"/>
      <c r="J456" s="144"/>
      <c r="K456" s="144"/>
      <c r="L456" s="145">
        <f>TRUNC(L471+L475+L484+L490,2)</f>
        <v>2336.4499999999998</v>
      </c>
      <c r="M456" s="145">
        <f>TRUNC(M471+M475+M484+M490,2)</f>
        <v>633.63</v>
      </c>
      <c r="N456" s="145">
        <f>TRUNC(N471+N475+N484+N490,2)</f>
        <v>0</v>
      </c>
      <c r="O456" s="145">
        <f>TRUNC(O471+O475+O484+O490,2)</f>
        <v>2970.08</v>
      </c>
    </row>
    <row r="457" spans="1:15" ht="45" x14ac:dyDescent="0.25">
      <c r="A457" s="137" t="s">
        <v>31</v>
      </c>
      <c r="B457" s="138" t="s">
        <v>1</v>
      </c>
      <c r="C457" s="138" t="s">
        <v>32</v>
      </c>
      <c r="D457" s="138" t="s">
        <v>2</v>
      </c>
      <c r="E457" s="138" t="s">
        <v>33</v>
      </c>
      <c r="F457" s="138" t="s">
        <v>34</v>
      </c>
      <c r="G457" s="138" t="s">
        <v>35</v>
      </c>
      <c r="H457" s="138" t="s">
        <v>36</v>
      </c>
      <c r="I457" s="138" t="s">
        <v>37</v>
      </c>
      <c r="J457" s="138" t="s">
        <v>38</v>
      </c>
      <c r="K457" s="138"/>
      <c r="L457" s="138" t="s">
        <v>13</v>
      </c>
      <c r="M457" s="138" t="s">
        <v>39</v>
      </c>
      <c r="N457" s="138" t="s">
        <v>11</v>
      </c>
      <c r="O457" s="138" t="s">
        <v>40</v>
      </c>
    </row>
    <row r="458" spans="1:15" x14ac:dyDescent="0.25">
      <c r="A458" s="77"/>
      <c r="B458" s="113"/>
      <c r="C458" s="113"/>
      <c r="D458" s="113"/>
      <c r="E458" s="116"/>
      <c r="F458" s="117"/>
      <c r="G458" s="116"/>
      <c r="H458" s="69"/>
      <c r="I458" s="69"/>
      <c r="J458" s="69"/>
      <c r="K458" s="69"/>
      <c r="L458" s="118"/>
      <c r="M458" s="118"/>
      <c r="N458" s="118"/>
      <c r="O458" s="69"/>
    </row>
    <row r="459" spans="1:15" x14ac:dyDescent="0.25">
      <c r="A459" s="77"/>
      <c r="B459" s="113"/>
      <c r="C459" s="113"/>
      <c r="D459" s="113"/>
      <c r="E459" s="116"/>
      <c r="F459" s="117"/>
      <c r="G459" s="116"/>
      <c r="H459" s="69"/>
      <c r="I459" s="69"/>
      <c r="J459" s="69"/>
      <c r="K459" s="69"/>
      <c r="L459" s="118"/>
      <c r="M459" s="118"/>
      <c r="N459" s="118"/>
      <c r="O459" s="69"/>
    </row>
    <row r="460" spans="1:15" x14ac:dyDescent="0.25">
      <c r="A460" s="119"/>
      <c r="B460" s="120"/>
      <c r="C460" s="120"/>
      <c r="D460" s="120"/>
      <c r="E460" s="120"/>
      <c r="F460" s="120"/>
      <c r="G460" s="120"/>
      <c r="H460" s="120"/>
      <c r="I460" s="120"/>
      <c r="J460" s="121" t="s">
        <v>43</v>
      </c>
      <c r="K460" s="121"/>
      <c r="L460" s="122">
        <f>SUM(L458:L459)</f>
        <v>0</v>
      </c>
      <c r="M460" s="122">
        <f>SUM(M458:M459)</f>
        <v>0</v>
      </c>
      <c r="N460" s="122">
        <f>SUM(N458:N459)</f>
        <v>0</v>
      </c>
      <c r="O460" s="122">
        <f>SUM(O458:O459)</f>
        <v>0</v>
      </c>
    </row>
    <row r="461" spans="1:15" ht="30" x14ac:dyDescent="0.25">
      <c r="A461" s="137" t="s">
        <v>44</v>
      </c>
      <c r="B461" s="138" t="s">
        <v>1</v>
      </c>
      <c r="C461" s="138" t="s">
        <v>32</v>
      </c>
      <c r="D461" s="138" t="s">
        <v>2</v>
      </c>
      <c r="E461" s="138" t="s">
        <v>45</v>
      </c>
      <c r="F461" s="138" t="s">
        <v>46</v>
      </c>
      <c r="G461" s="138" t="s">
        <v>47</v>
      </c>
      <c r="H461" s="138" t="s">
        <v>48</v>
      </c>
      <c r="I461" s="138"/>
      <c r="J461" s="138"/>
      <c r="K461" s="138"/>
      <c r="L461" s="138" t="s">
        <v>13</v>
      </c>
      <c r="M461" s="138" t="s">
        <v>39</v>
      </c>
      <c r="N461" s="138" t="s">
        <v>11</v>
      </c>
      <c r="O461" s="138" t="s">
        <v>40</v>
      </c>
    </row>
    <row r="462" spans="1:15" x14ac:dyDescent="0.25">
      <c r="A462" s="77"/>
      <c r="B462" s="113"/>
      <c r="C462" s="113"/>
      <c r="D462" s="113"/>
      <c r="E462" s="69"/>
      <c r="F462" s="123"/>
      <c r="G462" s="124"/>
      <c r="H462" s="116"/>
      <c r="I462" s="116"/>
      <c r="J462" s="113"/>
      <c r="K462" s="113"/>
      <c r="L462" s="113"/>
      <c r="M462" s="125"/>
      <c r="N462" s="113"/>
      <c r="O462" s="69"/>
    </row>
    <row r="463" spans="1:15" x14ac:dyDescent="0.25">
      <c r="A463" s="77"/>
      <c r="B463" s="113"/>
      <c r="C463" s="113"/>
      <c r="D463" s="113"/>
      <c r="E463" s="116"/>
      <c r="F463" s="123"/>
      <c r="G463" s="124"/>
      <c r="H463" s="69"/>
      <c r="I463" s="69"/>
      <c r="J463" s="69"/>
      <c r="K463" s="69"/>
      <c r="L463" s="113"/>
      <c r="M463" s="126"/>
      <c r="N463" s="113"/>
      <c r="O463" s="69"/>
    </row>
    <row r="464" spans="1:15" x14ac:dyDescent="0.25">
      <c r="A464" s="127"/>
      <c r="B464" s="128"/>
      <c r="C464" s="128"/>
      <c r="D464" s="128"/>
      <c r="E464" s="128"/>
      <c r="F464" s="128"/>
      <c r="G464" s="128"/>
      <c r="H464" s="128"/>
      <c r="I464" s="128"/>
      <c r="J464" s="121" t="s">
        <v>50</v>
      </c>
      <c r="K464" s="121"/>
      <c r="L464" s="122">
        <f>SUM(L462:L463)</f>
        <v>0</v>
      </c>
      <c r="M464" s="122">
        <f>SUM(M462:M463)</f>
        <v>0</v>
      </c>
      <c r="N464" s="122">
        <f>SUM(N462:N463)</f>
        <v>0</v>
      </c>
      <c r="O464" s="122">
        <f>SUM(O462:O463)</f>
        <v>0</v>
      </c>
    </row>
    <row r="465" spans="1:15" x14ac:dyDescent="0.25">
      <c r="A465" s="137" t="s">
        <v>51</v>
      </c>
      <c r="B465" s="138" t="s">
        <v>1</v>
      </c>
      <c r="C465" s="138" t="s">
        <v>32</v>
      </c>
      <c r="D465" s="138" t="s">
        <v>2</v>
      </c>
      <c r="E465" s="138" t="s">
        <v>52</v>
      </c>
      <c r="F465" s="138" t="s">
        <v>53</v>
      </c>
      <c r="G465" s="138" t="s">
        <v>54</v>
      </c>
      <c r="H465" s="138" t="s">
        <v>55</v>
      </c>
      <c r="I465" s="138"/>
      <c r="J465" s="138"/>
      <c r="K465" s="138"/>
      <c r="L465" s="138"/>
      <c r="M465" s="138"/>
      <c r="N465" s="138"/>
      <c r="O465" s="138" t="s">
        <v>56</v>
      </c>
    </row>
    <row r="466" spans="1:15" x14ac:dyDescent="0.25">
      <c r="A466" s="77"/>
      <c r="B466" s="113"/>
      <c r="C466" s="113"/>
      <c r="D466" s="113"/>
      <c r="E466" s="123"/>
      <c r="F466" s="117"/>
      <c r="G466" s="116"/>
      <c r="H466" s="69"/>
      <c r="I466" s="69"/>
      <c r="J466" s="69"/>
      <c r="K466" s="69"/>
      <c r="L466" s="113"/>
      <c r="M466" s="118">
        <f>TRUNC(E466*O464,2)</f>
        <v>0</v>
      </c>
      <c r="N466" s="113"/>
      <c r="O466" s="69">
        <f>M466+L6037</f>
        <v>0</v>
      </c>
    </row>
    <row r="467" spans="1:15" x14ac:dyDescent="0.25">
      <c r="A467" s="77"/>
      <c r="B467" s="113"/>
      <c r="C467" s="113"/>
      <c r="D467" s="113"/>
      <c r="E467" s="116"/>
      <c r="F467" s="117"/>
      <c r="G467" s="116"/>
      <c r="H467" s="69"/>
      <c r="I467" s="69"/>
      <c r="J467" s="69"/>
      <c r="K467" s="69"/>
      <c r="L467" s="113"/>
      <c r="M467" s="113"/>
      <c r="N467" s="113"/>
      <c r="O467" s="69">
        <f>L467+M467</f>
        <v>0</v>
      </c>
    </row>
    <row r="468" spans="1:15" x14ac:dyDescent="0.25">
      <c r="A468" s="127"/>
      <c r="B468" s="128"/>
      <c r="C468" s="128"/>
      <c r="D468" s="128"/>
      <c r="E468" s="128"/>
      <c r="F468" s="128"/>
      <c r="G468" s="128"/>
      <c r="H468" s="128"/>
      <c r="I468" s="128"/>
      <c r="J468" s="121" t="s">
        <v>57</v>
      </c>
      <c r="K468" s="121"/>
      <c r="L468" s="122">
        <f>SUM(L466:L467)</f>
        <v>0</v>
      </c>
      <c r="M468" s="122">
        <f>SUM(M466:M467)</f>
        <v>0</v>
      </c>
      <c r="N468" s="122">
        <f>SUM(N466:N467)</f>
        <v>0</v>
      </c>
      <c r="O468" s="122">
        <f>SUM(O466:O467)</f>
        <v>0</v>
      </c>
    </row>
    <row r="469" spans="1:15" x14ac:dyDescent="0.25">
      <c r="A469" s="127" t="s">
        <v>58</v>
      </c>
      <c r="B469" s="129"/>
      <c r="C469" s="129"/>
      <c r="D469" s="129"/>
      <c r="E469" s="129"/>
      <c r="F469" s="129"/>
      <c r="G469" s="129"/>
      <c r="H469" s="129"/>
      <c r="I469" s="129"/>
      <c r="J469" s="129"/>
      <c r="K469" s="129"/>
      <c r="L469" s="122">
        <f>L460+L464+L468</f>
        <v>0</v>
      </c>
      <c r="M469" s="122">
        <f>M460+M464+M468</f>
        <v>0</v>
      </c>
      <c r="N469" s="122">
        <f>N460+N464+N468</f>
        <v>0</v>
      </c>
      <c r="O469" s="122">
        <f>O460+O464+O468</f>
        <v>0</v>
      </c>
    </row>
    <row r="470" spans="1:15" x14ac:dyDescent="0.25">
      <c r="A470" s="127" t="s">
        <v>59</v>
      </c>
      <c r="B470" s="129"/>
      <c r="C470" s="129"/>
      <c r="D470" s="129"/>
      <c r="E470" s="129"/>
      <c r="F470" s="129"/>
      <c r="G470" s="129"/>
      <c r="H470" s="129"/>
      <c r="I470" s="129"/>
      <c r="J470" s="129"/>
      <c r="K470" s="129"/>
      <c r="L470" s="129"/>
      <c r="M470" s="129"/>
      <c r="N470" s="129"/>
      <c r="O470" s="130">
        <v>1</v>
      </c>
    </row>
    <row r="471" spans="1:15" x14ac:dyDescent="0.25">
      <c r="A471" s="127" t="s">
        <v>60</v>
      </c>
      <c r="B471" s="120"/>
      <c r="C471" s="120"/>
      <c r="D471" s="120"/>
      <c r="E471" s="120"/>
      <c r="F471" s="120"/>
      <c r="G471" s="120"/>
      <c r="H471" s="120"/>
      <c r="I471" s="120"/>
      <c r="J471" s="120"/>
      <c r="K471" s="120"/>
      <c r="L471" s="122">
        <f>L469/O470</f>
        <v>0</v>
      </c>
      <c r="M471" s="122">
        <f>M469/O470</f>
        <v>0</v>
      </c>
      <c r="N471" s="122">
        <f>N469/O470</f>
        <v>0</v>
      </c>
      <c r="O471" s="122">
        <f>TRUNC(SUM(L471:N471),2)</f>
        <v>0</v>
      </c>
    </row>
    <row r="472" spans="1:15" ht="45" x14ac:dyDescent="0.25">
      <c r="A472" s="137" t="s">
        <v>61</v>
      </c>
      <c r="B472" s="138" t="s">
        <v>1</v>
      </c>
      <c r="C472" s="138" t="s">
        <v>32</v>
      </c>
      <c r="D472" s="138" t="s">
        <v>2</v>
      </c>
      <c r="E472" s="138" t="s">
        <v>62</v>
      </c>
      <c r="F472" s="138" t="s">
        <v>63</v>
      </c>
      <c r="G472" s="138"/>
      <c r="H472" s="138"/>
      <c r="I472" s="138"/>
      <c r="J472" s="138" t="s">
        <v>48</v>
      </c>
      <c r="K472" s="138"/>
      <c r="L472" s="138" t="s">
        <v>13</v>
      </c>
      <c r="M472" s="138" t="s">
        <v>39</v>
      </c>
      <c r="N472" s="138" t="s">
        <v>11</v>
      </c>
      <c r="O472" s="138" t="s">
        <v>6</v>
      </c>
    </row>
    <row r="473" spans="1:15" x14ac:dyDescent="0.25">
      <c r="A473" s="77"/>
      <c r="B473" s="113"/>
      <c r="C473" s="113"/>
      <c r="D473" s="113"/>
      <c r="E473" s="131"/>
      <c r="F473" s="107"/>
      <c r="G473" s="107"/>
      <c r="H473" s="93"/>
      <c r="I473" s="93"/>
      <c r="J473" s="116"/>
      <c r="K473" s="116"/>
      <c r="L473" s="69"/>
      <c r="M473" s="116"/>
      <c r="N473" s="116"/>
      <c r="O473" s="69"/>
    </row>
    <row r="474" spans="1:15" x14ac:dyDescent="0.25">
      <c r="A474" s="77"/>
      <c r="B474" s="113"/>
      <c r="C474" s="113"/>
      <c r="D474" s="92"/>
      <c r="E474" s="131"/>
      <c r="F474" s="107"/>
      <c r="G474" s="107"/>
      <c r="H474" s="93"/>
      <c r="I474" s="93"/>
      <c r="J474" s="116"/>
      <c r="K474" s="116"/>
      <c r="L474" s="69"/>
      <c r="M474" s="116"/>
      <c r="N474" s="116"/>
      <c r="O474" s="69"/>
    </row>
    <row r="475" spans="1:15" x14ac:dyDescent="0.25">
      <c r="A475" s="119"/>
      <c r="B475" s="120"/>
      <c r="C475" s="120"/>
      <c r="D475" s="120"/>
      <c r="E475" s="120"/>
      <c r="F475" s="120"/>
      <c r="G475" s="120"/>
      <c r="H475" s="120"/>
      <c r="I475" s="120"/>
      <c r="J475" s="121" t="s">
        <v>65</v>
      </c>
      <c r="K475" s="121"/>
      <c r="L475" s="122">
        <f>SUM(L473:L474)</f>
        <v>0</v>
      </c>
      <c r="M475" s="122">
        <f>SUM(M473:M474)</f>
        <v>0</v>
      </c>
      <c r="N475" s="122">
        <f>SUM(N473:N474)</f>
        <v>0</v>
      </c>
      <c r="O475" s="122">
        <f>TRUNC(SUM(L475:N475),2)</f>
        <v>0</v>
      </c>
    </row>
    <row r="476" spans="1:15" ht="45" x14ac:dyDescent="0.25">
      <c r="A476" s="137" t="s">
        <v>66</v>
      </c>
      <c r="B476" s="138" t="s">
        <v>1</v>
      </c>
      <c r="C476" s="138" t="s">
        <v>32</v>
      </c>
      <c r="D476" s="138" t="s">
        <v>2</v>
      </c>
      <c r="E476" s="138" t="s">
        <v>62</v>
      </c>
      <c r="F476" s="138" t="s">
        <v>63</v>
      </c>
      <c r="G476" s="138" t="s">
        <v>67</v>
      </c>
      <c r="H476" s="138" t="s">
        <v>68</v>
      </c>
      <c r="I476" s="138"/>
      <c r="J476" s="138" t="s">
        <v>48</v>
      </c>
      <c r="K476" s="138"/>
      <c r="L476" s="138" t="s">
        <v>13</v>
      </c>
      <c r="M476" s="138" t="s">
        <v>39</v>
      </c>
      <c r="N476" s="138" t="s">
        <v>11</v>
      </c>
      <c r="O476" s="138" t="s">
        <v>6</v>
      </c>
    </row>
    <row r="477" spans="1:15" ht="60" x14ac:dyDescent="0.25">
      <c r="A477" s="77" t="str">
        <f>IF(D477="","",VLOOKUP(D477,'CCU CANTEIRO'!A:O,5,0))</f>
        <v>ENTRADA DE ENERGIA ELÉTRICA, AÉREA, BIFÁSICA, COM CAIXA DE EMBUTIR, CABO DE 10 MM2 E DISJUNTOR DIN 50A - INCLUSO O POSTE DE CONCRETO</v>
      </c>
      <c r="B477" s="92" t="s">
        <v>6624</v>
      </c>
      <c r="C477" s="92" t="s">
        <v>69</v>
      </c>
      <c r="D477" s="92" t="s">
        <v>25236</v>
      </c>
      <c r="E477" s="92" t="str">
        <f>IF(D477="","",VLOOKUP(D477,'CCU CANTEIRO'!A:O,3,0))</f>
        <v>UND</v>
      </c>
      <c r="F477" s="107">
        <f>IF(D477="","",VLOOKUP(D477,'CCU CANTEIRO'!A:O,12,0))</f>
        <v>2055.38</v>
      </c>
      <c r="G477" s="107">
        <f>IF(D477="","",VLOOKUP(D477,'CCU CANTEIRO'!A:O,13,0))</f>
        <v>464.42</v>
      </c>
      <c r="H477" s="116">
        <f>IF(D477="","",VLOOKUP(D477,'CCU CANTEIRO'!A:O,14,0))</f>
        <v>0</v>
      </c>
      <c r="I477" s="116"/>
      <c r="J477" s="116">
        <v>1</v>
      </c>
      <c r="K477" s="116"/>
      <c r="L477" s="69">
        <f>IF(D477="","",TRUNC(F477*J477,2))</f>
        <v>2055.38</v>
      </c>
      <c r="M477" s="69">
        <f>IF(D477="","",TRUNC(G477*J477,2))</f>
        <v>464.42</v>
      </c>
      <c r="N477" s="69">
        <f>IF(D477="","",TRUNC(H477*J477,2))</f>
        <v>0</v>
      </c>
      <c r="O477" s="69">
        <f>IF(D477="","",L477+M477+N477)</f>
        <v>2519.8000000000002</v>
      </c>
    </row>
    <row r="478" spans="1:15" ht="60" x14ac:dyDescent="0.25">
      <c r="A478" s="77" t="str">
        <f>IF(D478="","",VLOOKUP(D478,'CCU CANTEIRO'!A:O,5,0))</f>
        <v>ELETRODUTO FLEXÍVEL CORRUGADO, PEAD, DN 50 (1 1/2"), PARA REDE ENTERRADA DE DISTRIBUIÇÃO DE ENERGIA ELÉTRICA - FORNECIMENTO E INSTALAÇÃO.</v>
      </c>
      <c r="B478" s="92" t="s">
        <v>6624</v>
      </c>
      <c r="C478" s="92" t="s">
        <v>69</v>
      </c>
      <c r="D478" s="92" t="s">
        <v>25169</v>
      </c>
      <c r="E478" s="92" t="str">
        <f>IF(D478="","",VLOOKUP(D478,'CCU CANTEIRO'!A:O,3,0))</f>
        <v>M</v>
      </c>
      <c r="F478" s="107">
        <f>IF(D478="","",VLOOKUP(D478,'CCU CANTEIRO'!A:O,12,0))</f>
        <v>6.06</v>
      </c>
      <c r="G478" s="107">
        <f>IF(D478="","",VLOOKUP(D478,'CCU CANTEIRO'!A:O,13,0))</f>
        <v>4.18</v>
      </c>
      <c r="H478" s="116">
        <f>IF(D478="","",VLOOKUP(D478,'CCU CANTEIRO'!A:O,14,0))</f>
        <v>0</v>
      </c>
      <c r="I478" s="116"/>
      <c r="J478" s="116">
        <v>15</v>
      </c>
      <c r="K478" s="116"/>
      <c r="L478" s="69">
        <f t="shared" ref="L478:L479" si="22">IF(D478="","",TRUNC(F478*J478,2))</f>
        <v>90.9</v>
      </c>
      <c r="M478" s="69">
        <f t="shared" ref="M478:M479" si="23">IF(D478="","",TRUNC(G478*J478,2))</f>
        <v>62.7</v>
      </c>
      <c r="N478" s="69">
        <f t="shared" ref="N478:N479" si="24">IF(D478="","",TRUNC(H478*J478,2))</f>
        <v>0</v>
      </c>
      <c r="O478" s="69">
        <f t="shared" ref="O478:O479" si="25">IF(D478="","",L478+M478+N478)</f>
        <v>153.60000000000002</v>
      </c>
    </row>
    <row r="479" spans="1:15" ht="60" x14ac:dyDescent="0.25">
      <c r="A479" s="77" t="str">
        <f>IF(D479="","",VLOOKUP(D479,'CCU CANTEIRO'!A:O,5,0))</f>
        <v>CABO DE COBRE FLEXÍVEL ISOLADO, 1,5 MM², ANTI-CHAMA 0,6/1,0 KV, PARA CIRCUITOS TERMINAIS - FORNECIMENTO E INSTALAÇÃO. AF_03/2023</v>
      </c>
      <c r="B479" s="92" t="s">
        <v>6624</v>
      </c>
      <c r="C479" s="92" t="s">
        <v>69</v>
      </c>
      <c r="D479" s="92" t="s">
        <v>25256</v>
      </c>
      <c r="E479" s="92" t="str">
        <f>IF(D479="","",VLOOKUP(D479,'CCU CANTEIRO'!A:O,3,0))</f>
        <v>M</v>
      </c>
      <c r="F479" s="107">
        <f>IF(D479="","",VLOOKUP(D479,'CCU CANTEIRO'!A:O,12,0))</f>
        <v>2.37</v>
      </c>
      <c r="G479" s="107">
        <f>IF(D479="","",VLOOKUP(D479,'CCU CANTEIRO'!A:O,13,0))</f>
        <v>0.37</v>
      </c>
      <c r="H479" s="116">
        <f>IF(D479="","",VLOOKUP(D479,'CCU CANTEIRO'!A:O,14,0))</f>
        <v>0</v>
      </c>
      <c r="I479" s="116"/>
      <c r="J479" s="116">
        <v>8.5500000000000007</v>
      </c>
      <c r="K479" s="116"/>
      <c r="L479" s="69">
        <f t="shared" si="22"/>
        <v>20.260000000000002</v>
      </c>
      <c r="M479" s="69">
        <f t="shared" si="23"/>
        <v>3.16</v>
      </c>
      <c r="N479" s="69">
        <f t="shared" si="24"/>
        <v>0</v>
      </c>
      <c r="O479" s="69">
        <f t="shared" si="25"/>
        <v>23.42</v>
      </c>
    </row>
    <row r="480" spans="1:15" ht="60" x14ac:dyDescent="0.25">
      <c r="A480" s="77" t="str">
        <f>IF(D480="","",VLOOKUP(D480,'CCU CANTEIRO'!A:O,5,0))</f>
        <v>CABO DE COBRE FLEXÍVEL ISOLADO, 2,5 MM², ANTI-CHAMA 0,6/1,0 KV, PARA CIRCUITOS TERMINAIS - FORNECIMENTO E INSTALAÇÃO. AF_03/2023</v>
      </c>
      <c r="B480" s="92" t="s">
        <v>6624</v>
      </c>
      <c r="C480" s="92" t="s">
        <v>69</v>
      </c>
      <c r="D480" s="92" t="s">
        <v>25259</v>
      </c>
      <c r="E480" s="92" t="str">
        <f>IF(D480="","",VLOOKUP(D480,'CCU CANTEIRO'!A:O,3,0))</f>
        <v>M</v>
      </c>
      <c r="F480" s="107">
        <f>IF(D480="","",VLOOKUP(D480,'CCU CANTEIRO'!A:O,12,0))</f>
        <v>3.29</v>
      </c>
      <c r="G480" s="107">
        <f>IF(D480="","",VLOOKUP(D480,'CCU CANTEIRO'!A:O,13,0))</f>
        <v>0.35</v>
      </c>
      <c r="H480" s="116">
        <f>IF(D480="","",VLOOKUP(D480,'CCU CANTEIRO'!A:O,14,0))</f>
        <v>0</v>
      </c>
      <c r="I480" s="116"/>
      <c r="J480" s="116">
        <v>15</v>
      </c>
      <c r="K480" s="116"/>
      <c r="L480" s="69">
        <f t="shared" ref="L480:L482" si="26">IF(D480="","",TRUNC(F480*J480,2))</f>
        <v>49.35</v>
      </c>
      <c r="M480" s="69">
        <f t="shared" ref="M480:M482" si="27">IF(D480="","",TRUNC(G480*J480,2))</f>
        <v>5.25</v>
      </c>
      <c r="N480" s="69">
        <f t="shared" ref="N480:N482" si="28">IF(D480="","",TRUNC(H480*J480,2))</f>
        <v>0</v>
      </c>
      <c r="O480" s="69">
        <f t="shared" ref="O480:O482" si="29">IF(D480="","",L480+M480+N480)</f>
        <v>54.6</v>
      </c>
    </row>
    <row r="481" spans="1:16" ht="45" x14ac:dyDescent="0.25">
      <c r="A481" s="77" t="str">
        <f>IF(D481="","",VLOOKUP(D481,'CCU CANTEIRO'!A:O,5,0))</f>
        <v>CABO ELETRÔNICO CATEGORIA 5E, INSTALADO EM EDIFICAÇÃO RESIDENCIAL - FORNECIMENTO E INSTALAÇÃO. AF_11/2019</v>
      </c>
      <c r="B481" s="92" t="s">
        <v>6624</v>
      </c>
      <c r="C481" s="92" t="s">
        <v>69</v>
      </c>
      <c r="D481" s="92" t="s">
        <v>25264</v>
      </c>
      <c r="E481" s="92" t="str">
        <f>IF(D481="","",VLOOKUP(D481,'CCU CANTEIRO'!A:O,3,0))</f>
        <v>M</v>
      </c>
      <c r="F481" s="107">
        <f>IF(D481="","",VLOOKUP(D481,'CCU CANTEIRO'!A:O,12,0))</f>
        <v>6.52</v>
      </c>
      <c r="G481" s="107">
        <f>IF(D481="","",VLOOKUP(D481,'CCU CANTEIRO'!A:O,13,0))</f>
        <v>0.14000000000000001</v>
      </c>
      <c r="H481" s="116">
        <f>IF(D481="","",VLOOKUP(D481,'CCU CANTEIRO'!A:O,14,0))</f>
        <v>0</v>
      </c>
      <c r="I481" s="116"/>
      <c r="J481" s="116">
        <v>18.05</v>
      </c>
      <c r="K481" s="116"/>
      <c r="L481" s="69">
        <f t="shared" si="26"/>
        <v>117.68</v>
      </c>
      <c r="M481" s="69">
        <f t="shared" si="27"/>
        <v>2.52</v>
      </c>
      <c r="N481" s="69">
        <f t="shared" si="28"/>
        <v>0</v>
      </c>
      <c r="O481" s="69">
        <f t="shared" si="29"/>
        <v>120.2</v>
      </c>
    </row>
    <row r="482" spans="1:16" ht="45" x14ac:dyDescent="0.25">
      <c r="A482" s="77" t="str">
        <f>IF(D482="","",VLOOKUP(D482,'CCU CANTEIRO'!A:O,5,0))</f>
        <v>ESCAVAÇÃO, REATERRO E APILOAMENTO MECÂNICO</v>
      </c>
      <c r="B482" s="92" t="s">
        <v>6624</v>
      </c>
      <c r="C482" s="92" t="s">
        <v>69</v>
      </c>
      <c r="D482" s="92" t="s">
        <v>25167</v>
      </c>
      <c r="E482" s="92" t="str">
        <f>IF(D482="","",VLOOKUP(D482,'CCU CANTEIRO'!A:O,3,0))</f>
        <v>M3</v>
      </c>
      <c r="F482" s="107">
        <f>IF(D482="","",VLOOKUP(D482,'CCU CANTEIRO'!A:O,12,0))</f>
        <v>0.77</v>
      </c>
      <c r="G482" s="107">
        <f>IF(D482="","",VLOOKUP(D482,'CCU CANTEIRO'!A:O,13,0))</f>
        <v>25.49</v>
      </c>
      <c r="H482" s="116">
        <f>IF(D482="","",VLOOKUP(D482,'CCU CANTEIRO'!A:O,14,0))</f>
        <v>0</v>
      </c>
      <c r="I482" s="116"/>
      <c r="J482" s="116">
        <v>3.75</v>
      </c>
      <c r="K482" s="116"/>
      <c r="L482" s="69">
        <f t="shared" si="26"/>
        <v>2.88</v>
      </c>
      <c r="M482" s="69">
        <f t="shared" si="27"/>
        <v>95.58</v>
      </c>
      <c r="N482" s="69">
        <f t="shared" si="28"/>
        <v>0</v>
      </c>
      <c r="O482" s="69">
        <f t="shared" si="29"/>
        <v>98.46</v>
      </c>
    </row>
    <row r="483" spans="1:16" x14ac:dyDescent="0.25">
      <c r="A483" s="77"/>
      <c r="B483" s="92"/>
      <c r="C483" s="92"/>
      <c r="D483" s="92"/>
      <c r="E483" s="92"/>
      <c r="F483" s="107"/>
      <c r="G483" s="107"/>
      <c r="H483" s="116"/>
      <c r="I483" s="116"/>
      <c r="J483" s="116"/>
      <c r="K483" s="116"/>
      <c r="L483" s="69"/>
      <c r="M483" s="69"/>
      <c r="N483" s="69"/>
      <c r="O483" s="69"/>
    </row>
    <row r="484" spans="1:16" x14ac:dyDescent="0.25">
      <c r="A484" s="119"/>
      <c r="B484" s="120"/>
      <c r="C484" s="120"/>
      <c r="D484" s="120"/>
      <c r="E484" s="120"/>
      <c r="F484" s="120"/>
      <c r="G484" s="120"/>
      <c r="H484" s="120"/>
      <c r="I484" s="120"/>
      <c r="J484" s="121" t="s">
        <v>70</v>
      </c>
      <c r="K484" s="121"/>
      <c r="L484" s="122">
        <f>SUM(L477:L483)</f>
        <v>2336.4500000000003</v>
      </c>
      <c r="M484" s="122">
        <f>SUM(M477:M483)</f>
        <v>633.63</v>
      </c>
      <c r="N484" s="122">
        <f>SUM(N477:N482)</f>
        <v>0</v>
      </c>
      <c r="O484" s="122">
        <f>TRUNC(SUM(L484:N484),2)</f>
        <v>2970.08</v>
      </c>
    </row>
    <row r="485" spans="1:16" ht="30" x14ac:dyDescent="0.25">
      <c r="A485" s="137" t="s">
        <v>71</v>
      </c>
      <c r="B485" s="138" t="s">
        <v>1</v>
      </c>
      <c r="C485" s="138" t="s">
        <v>32</v>
      </c>
      <c r="D485" s="138" t="s">
        <v>2</v>
      </c>
      <c r="E485" s="138" t="s">
        <v>62</v>
      </c>
      <c r="F485" s="138" t="s">
        <v>72</v>
      </c>
      <c r="G485" s="138" t="s">
        <v>73</v>
      </c>
      <c r="H485" s="138"/>
      <c r="I485" s="138" t="s">
        <v>74</v>
      </c>
      <c r="J485" s="138"/>
      <c r="K485" s="138"/>
      <c r="L485" s="138" t="s">
        <v>75</v>
      </c>
      <c r="M485" s="138" t="s">
        <v>56</v>
      </c>
      <c r="N485" s="138" t="s">
        <v>48</v>
      </c>
      <c r="O485" s="138" t="s">
        <v>6</v>
      </c>
    </row>
    <row r="486" spans="1:16" x14ac:dyDescent="0.25">
      <c r="A486" s="137"/>
      <c r="B486" s="138"/>
      <c r="C486" s="138"/>
      <c r="D486" s="138"/>
      <c r="E486" s="138"/>
      <c r="F486" s="138"/>
      <c r="G486" s="138" t="s">
        <v>76</v>
      </c>
      <c r="H486" s="138" t="s">
        <v>77</v>
      </c>
      <c r="I486" s="138" t="s">
        <v>76</v>
      </c>
      <c r="J486" s="138" t="s">
        <v>77</v>
      </c>
      <c r="K486" s="138"/>
      <c r="L486" s="138" t="s">
        <v>76</v>
      </c>
      <c r="M486" s="138"/>
      <c r="N486" s="138"/>
      <c r="O486" s="138"/>
    </row>
    <row r="487" spans="1:16" x14ac:dyDescent="0.25">
      <c r="A487" s="478"/>
      <c r="B487" s="476"/>
      <c r="C487" s="476"/>
      <c r="D487" s="476"/>
      <c r="E487" s="476"/>
      <c r="F487" s="92"/>
      <c r="G487" s="107"/>
      <c r="H487" s="69"/>
      <c r="I487" s="107"/>
      <c r="J487" s="69"/>
      <c r="K487" s="69"/>
      <c r="L487" s="107"/>
      <c r="M487" s="69"/>
      <c r="N487" s="472"/>
      <c r="O487" s="474"/>
    </row>
    <row r="488" spans="1:16" x14ac:dyDescent="0.25">
      <c r="A488" s="479"/>
      <c r="B488" s="477"/>
      <c r="C488" s="477"/>
      <c r="D488" s="477"/>
      <c r="E488" s="477"/>
      <c r="F488" s="92"/>
      <c r="G488" s="107"/>
      <c r="H488" s="69"/>
      <c r="I488" s="107"/>
      <c r="J488" s="69"/>
      <c r="K488" s="69"/>
      <c r="L488" s="107"/>
      <c r="M488" s="69"/>
      <c r="N488" s="473"/>
      <c r="O488" s="475"/>
    </row>
    <row r="489" spans="1:16" x14ac:dyDescent="0.25">
      <c r="A489" s="77"/>
      <c r="B489" s="92"/>
      <c r="C489" s="92"/>
      <c r="D489" s="92"/>
      <c r="E489" s="92"/>
      <c r="F489" s="107"/>
      <c r="G489" s="107"/>
      <c r="H489" s="69"/>
      <c r="I489" s="116"/>
      <c r="J489" s="69"/>
      <c r="K489" s="69"/>
      <c r="L489" s="116"/>
      <c r="M489" s="116"/>
      <c r="N489" s="69"/>
      <c r="O489" s="69"/>
    </row>
    <row r="490" spans="1:16" x14ac:dyDescent="0.25">
      <c r="A490" s="119"/>
      <c r="B490" s="120"/>
      <c r="C490" s="120"/>
      <c r="D490" s="120"/>
      <c r="E490" s="120"/>
      <c r="F490" s="120"/>
      <c r="G490" s="120"/>
      <c r="H490" s="120"/>
      <c r="I490" s="120"/>
      <c r="J490" s="121" t="s">
        <v>80</v>
      </c>
      <c r="K490" s="121"/>
      <c r="L490" s="122"/>
      <c r="M490" s="122"/>
      <c r="N490" s="122">
        <f>O490</f>
        <v>0</v>
      </c>
      <c r="O490" s="122">
        <f>SUM(O487:O489)</f>
        <v>0</v>
      </c>
    </row>
    <row r="491" spans="1:16" ht="30" x14ac:dyDescent="0.25">
      <c r="A491" s="139" t="str">
        <f>E492</f>
        <v>Demolição manual de pavimento</v>
      </c>
      <c r="B491" s="140"/>
      <c r="C491" s="140"/>
      <c r="D491" s="140"/>
      <c r="E491" s="140"/>
      <c r="F491" s="140"/>
      <c r="G491" s="140"/>
      <c r="H491" s="140"/>
      <c r="I491" s="140"/>
      <c r="J491" s="148"/>
      <c r="K491" s="153"/>
      <c r="L491" s="27" t="s">
        <v>26</v>
      </c>
      <c r="M491" s="27" t="s">
        <v>27</v>
      </c>
      <c r="N491" s="27" t="s">
        <v>28</v>
      </c>
      <c r="O491" s="142" t="s">
        <v>29</v>
      </c>
    </row>
    <row r="492" spans="1:16" x14ac:dyDescent="0.25">
      <c r="A492" s="143" t="s">
        <v>29359</v>
      </c>
      <c r="B492" s="143" t="s">
        <v>30</v>
      </c>
      <c r="C492" s="143" t="s">
        <v>130</v>
      </c>
      <c r="D492" s="143"/>
      <c r="E492" s="146" t="s">
        <v>567</v>
      </c>
      <c r="F492" s="144"/>
      <c r="G492" s="144"/>
      <c r="H492" s="144"/>
      <c r="I492" s="144"/>
      <c r="J492" s="144"/>
      <c r="K492" s="144"/>
      <c r="L492" s="145">
        <f>TRUNC(L508+L512+L516+L520,2)</f>
        <v>1.74</v>
      </c>
      <c r="M492" s="145">
        <f>TRUNC(M508+M512+M516+M520,2)</f>
        <v>21.11</v>
      </c>
      <c r="N492" s="145">
        <f>TRUNC(N508+N512+N516+N520,2)</f>
        <v>0</v>
      </c>
      <c r="O492" s="145">
        <f>TRUNC(O508+O512+O516+O520,2)</f>
        <v>22.85</v>
      </c>
      <c r="P492" s="1" t="s">
        <v>29360</v>
      </c>
    </row>
    <row r="493" spans="1:16" ht="45" x14ac:dyDescent="0.25">
      <c r="A493" s="137" t="s">
        <v>31</v>
      </c>
      <c r="B493" s="138" t="s">
        <v>1</v>
      </c>
      <c r="C493" s="138" t="s">
        <v>32</v>
      </c>
      <c r="D493" s="138" t="s">
        <v>2</v>
      </c>
      <c r="E493" s="138" t="s">
        <v>33</v>
      </c>
      <c r="F493" s="138" t="s">
        <v>34</v>
      </c>
      <c r="G493" s="138" t="s">
        <v>35</v>
      </c>
      <c r="H493" s="138" t="s">
        <v>36</v>
      </c>
      <c r="I493" s="138" t="s">
        <v>37</v>
      </c>
      <c r="J493" s="138" t="s">
        <v>38</v>
      </c>
      <c r="K493" s="138"/>
      <c r="L493" s="138" t="s">
        <v>13</v>
      </c>
      <c r="M493" s="138" t="s">
        <v>39</v>
      </c>
      <c r="N493" s="138" t="s">
        <v>11</v>
      </c>
      <c r="O493" s="138" t="s">
        <v>40</v>
      </c>
    </row>
    <row r="494" spans="1:16" x14ac:dyDescent="0.25">
      <c r="A494" s="77" t="str">
        <f>IF(D494="","",VLOOKUP(D494,'CUSTOS DER - EQUIPAMENTOS'!A:P,2,FALSE))</f>
        <v>Soprador a gasolina</v>
      </c>
      <c r="B494" s="113" t="s">
        <v>41</v>
      </c>
      <c r="C494" s="113" t="s">
        <v>42</v>
      </c>
      <c r="D494" s="113">
        <v>337050</v>
      </c>
      <c r="E494" s="116">
        <v>1</v>
      </c>
      <c r="F494" s="117">
        <v>0.2</v>
      </c>
      <c r="G494" s="116">
        <v>0.8</v>
      </c>
      <c r="H494" s="69">
        <f>VLOOKUP(D494,'CUSTOS DER - EQUIPAMENTOS'!A:P,12,0)</f>
        <v>4.26</v>
      </c>
      <c r="I494" s="69">
        <f>SUM(VLOOKUP(D494,'CUSTOS DER - EQUIPAMENTOS'!A:P,10,0),VLOOKUP(D494,'CUSTOS DER - EQUIPAMENTOS'!A:P,11,0),VLOOKUP(D494,'CUSTOS DER - EQUIPAMENTOS'!A:P,13,0))</f>
        <v>0.82</v>
      </c>
      <c r="J494" s="69">
        <f>VLOOKUP(D494,'CUSTOS DER - EQUIPAMENTOS'!A:P,16,0)</f>
        <v>0.56999999999999995</v>
      </c>
      <c r="K494" s="69"/>
      <c r="L494" s="118">
        <f>IF(D494="","",TRUNC(E494*F494*H494,2))</f>
        <v>0.85</v>
      </c>
      <c r="M494" s="118">
        <f>IF(D494="","",TRUNC(E494*F494*I494+E494*G494*J494,2))</f>
        <v>0.62</v>
      </c>
      <c r="N494" s="118"/>
      <c r="O494" s="69">
        <f>IF(D494="","",L494+M494)</f>
        <v>1.47</v>
      </c>
    </row>
    <row r="495" spans="1:16" x14ac:dyDescent="0.25">
      <c r="A495" s="77" t="str">
        <f>IF(D495="","",VLOOKUP(D495,'CUSTOS DER - EQUIPAMENTOS'!A:P,2,FALSE))</f>
        <v>Serra corte concreto/asfalto FS 400LV</v>
      </c>
      <c r="B495" s="113" t="s">
        <v>41</v>
      </c>
      <c r="C495" s="113" t="s">
        <v>42</v>
      </c>
      <c r="D495" s="113">
        <v>371000</v>
      </c>
      <c r="E495" s="116">
        <v>1</v>
      </c>
      <c r="F495" s="117">
        <v>0.24</v>
      </c>
      <c r="G495" s="116">
        <v>0.76</v>
      </c>
      <c r="H495" s="69">
        <f>VLOOKUP(D495,'CUSTOS DER - EQUIPAMENTOS'!A:P,12,0)</f>
        <v>15.62</v>
      </c>
      <c r="I495" s="69">
        <f>SUM(VLOOKUP(D495,'CUSTOS DER - EQUIPAMENTOS'!A:P,10,0),VLOOKUP(D495,'CUSTOS DER - EQUIPAMENTOS'!A:P,11,0),VLOOKUP(D495,'CUSTOS DER - EQUIPAMENTOS'!A:P,13,0))</f>
        <v>30.849999999999998</v>
      </c>
      <c r="J495" s="69">
        <f>VLOOKUP(D495,'CUSTOS DER - EQUIPAMENTOS'!A:P,16,0)</f>
        <v>29.64</v>
      </c>
      <c r="K495" s="69"/>
      <c r="L495" s="118">
        <f>IF(D495="","",TRUNC(E495*F495*H495,2))</f>
        <v>3.74</v>
      </c>
      <c r="M495" s="118">
        <f>IF(D495="","",TRUNC(E495*F495*I495+E495*G495*J495,2))</f>
        <v>29.93</v>
      </c>
      <c r="N495" s="118"/>
      <c r="O495" s="69">
        <f>IF(D495="","",L495+M495)</f>
        <v>33.67</v>
      </c>
    </row>
    <row r="496" spans="1:16" x14ac:dyDescent="0.25">
      <c r="A496" s="77"/>
      <c r="B496" s="113"/>
      <c r="C496" s="113"/>
      <c r="D496" s="113"/>
      <c r="E496" s="116"/>
      <c r="F496" s="117"/>
      <c r="G496" s="116"/>
      <c r="H496" s="69"/>
      <c r="I496" s="69"/>
      <c r="J496" s="69"/>
      <c r="K496" s="69"/>
      <c r="L496" s="118"/>
      <c r="M496" s="118"/>
      <c r="N496" s="118"/>
      <c r="O496" s="69"/>
    </row>
    <row r="497" spans="1:15" x14ac:dyDescent="0.25">
      <c r="A497" s="119"/>
      <c r="B497" s="120"/>
      <c r="C497" s="120"/>
      <c r="D497" s="120"/>
      <c r="E497" s="120"/>
      <c r="F497" s="120"/>
      <c r="G497" s="120"/>
      <c r="H497" s="120"/>
      <c r="I497" s="120"/>
      <c r="J497" s="121" t="s">
        <v>43</v>
      </c>
      <c r="K497" s="121"/>
      <c r="L497" s="122">
        <f>SUM(L494:L496)</f>
        <v>4.59</v>
      </c>
      <c r="M497" s="122">
        <f>SUM(M494:M496)</f>
        <v>30.55</v>
      </c>
      <c r="N497" s="122">
        <f>SUM(N495:N496)</f>
        <v>0</v>
      </c>
      <c r="O497" s="122">
        <f>SUM(O494:O496)</f>
        <v>35.14</v>
      </c>
    </row>
    <row r="498" spans="1:15" ht="30" x14ac:dyDescent="0.25">
      <c r="A498" s="137" t="s">
        <v>44</v>
      </c>
      <c r="B498" s="138" t="s">
        <v>1</v>
      </c>
      <c r="C498" s="138" t="s">
        <v>32</v>
      </c>
      <c r="D498" s="138" t="s">
        <v>2</v>
      </c>
      <c r="E498" s="138" t="s">
        <v>45</v>
      </c>
      <c r="F498" s="138" t="s">
        <v>46</v>
      </c>
      <c r="G498" s="138" t="s">
        <v>47</v>
      </c>
      <c r="H498" s="138" t="s">
        <v>48</v>
      </c>
      <c r="I498" s="138"/>
      <c r="J498" s="138"/>
      <c r="K498" s="138"/>
      <c r="L498" s="138" t="s">
        <v>13</v>
      </c>
      <c r="M498" s="138" t="s">
        <v>39</v>
      </c>
      <c r="N498" s="138" t="s">
        <v>11</v>
      </c>
      <c r="O498" s="138" t="s">
        <v>40</v>
      </c>
    </row>
    <row r="499" spans="1:15" x14ac:dyDescent="0.25">
      <c r="A499" s="77" t="str">
        <f>IF(D499="","",VLOOKUP(D499,'CUSTOS DER - MÃO DE OBRA'!A:D,2,0))</f>
        <v>Servente</v>
      </c>
      <c r="B499" s="113" t="s">
        <v>41</v>
      </c>
      <c r="C499" s="113" t="s">
        <v>49</v>
      </c>
      <c r="D499" s="113">
        <v>200130</v>
      </c>
      <c r="E499" s="69">
        <f>VLOOKUP(D499,'CUSTOS DER - MÃO DE OBRA'!A:D,3,0)</f>
        <v>1.48</v>
      </c>
      <c r="F499" s="123">
        <v>1.4166999999999998</v>
      </c>
      <c r="G499" s="124">
        <f>VLOOKUP(D499,'CUSTOS DER - MÃO DE OBRA'!A:D,4,0)</f>
        <v>26.35</v>
      </c>
      <c r="H499" s="116">
        <v>5</v>
      </c>
      <c r="I499" s="116"/>
      <c r="J499" s="113"/>
      <c r="K499" s="113"/>
      <c r="L499" s="113"/>
      <c r="M499" s="125">
        <f>IF(D499="","",TRUNC(H499*G499,2))</f>
        <v>131.75</v>
      </c>
      <c r="N499" s="113"/>
      <c r="O499" s="69">
        <f>IF(D499="","",L499+M499)</f>
        <v>131.75</v>
      </c>
    </row>
    <row r="500" spans="1:15" x14ac:dyDescent="0.25">
      <c r="A500" s="77"/>
      <c r="B500" s="113"/>
      <c r="C500" s="113"/>
      <c r="D500" s="113"/>
      <c r="E500" s="116"/>
      <c r="F500" s="123"/>
      <c r="G500" s="124"/>
      <c r="H500" s="69"/>
      <c r="I500" s="69"/>
      <c r="J500" s="69"/>
      <c r="K500" s="69"/>
      <c r="L500" s="113"/>
      <c r="M500" s="126"/>
      <c r="N500" s="113"/>
      <c r="O500" s="69"/>
    </row>
    <row r="501" spans="1:15" x14ac:dyDescent="0.25">
      <c r="A501" s="127"/>
      <c r="B501" s="128"/>
      <c r="C501" s="128"/>
      <c r="D501" s="128"/>
      <c r="E501" s="128"/>
      <c r="F501" s="128"/>
      <c r="G501" s="128"/>
      <c r="H501" s="128"/>
      <c r="I501" s="128"/>
      <c r="J501" s="121" t="s">
        <v>50</v>
      </c>
      <c r="K501" s="121"/>
      <c r="L501" s="122">
        <f>SUM(L499:L500)</f>
        <v>0</v>
      </c>
      <c r="M501" s="122">
        <f>SUM(M499:M500)</f>
        <v>131.75</v>
      </c>
      <c r="N501" s="122">
        <f>SUM(N499:N500)</f>
        <v>0</v>
      </c>
      <c r="O501" s="122">
        <f>SUM(O499:O500)</f>
        <v>131.75</v>
      </c>
    </row>
    <row r="502" spans="1:15" x14ac:dyDescent="0.25">
      <c r="A502" s="137" t="s">
        <v>51</v>
      </c>
      <c r="B502" s="138" t="s">
        <v>1</v>
      </c>
      <c r="C502" s="138" t="s">
        <v>32</v>
      </c>
      <c r="D502" s="138" t="s">
        <v>2</v>
      </c>
      <c r="E502" s="138" t="s">
        <v>52</v>
      </c>
      <c r="F502" s="138" t="s">
        <v>53</v>
      </c>
      <c r="G502" s="138" t="s">
        <v>54</v>
      </c>
      <c r="H502" s="138" t="s">
        <v>55</v>
      </c>
      <c r="I502" s="138"/>
      <c r="J502" s="138"/>
      <c r="K502" s="138"/>
      <c r="L502" s="138"/>
      <c r="M502" s="138"/>
      <c r="N502" s="138"/>
      <c r="O502" s="138" t="s">
        <v>56</v>
      </c>
    </row>
    <row r="503" spans="1:15" x14ac:dyDescent="0.25">
      <c r="A503" s="77" t="s">
        <v>124</v>
      </c>
      <c r="B503" s="113"/>
      <c r="C503" s="113"/>
      <c r="D503" s="113">
        <v>29990</v>
      </c>
      <c r="E503" s="123">
        <v>0.05</v>
      </c>
      <c r="F503" s="117" t="s">
        <v>125</v>
      </c>
      <c r="G503" s="116"/>
      <c r="H503" s="69"/>
      <c r="I503" s="69"/>
      <c r="J503" s="69"/>
      <c r="K503" s="69"/>
      <c r="L503" s="113"/>
      <c r="M503" s="118">
        <f>TRUNC(E503*O501,2)</f>
        <v>6.58</v>
      </c>
      <c r="N503" s="113"/>
      <c r="O503" s="69">
        <f>L503+M503</f>
        <v>6.58</v>
      </c>
    </row>
    <row r="504" spans="1:15" x14ac:dyDescent="0.25">
      <c r="A504" s="77"/>
      <c r="B504" s="113"/>
      <c r="C504" s="113"/>
      <c r="D504" s="113"/>
      <c r="E504" s="116"/>
      <c r="F504" s="117"/>
      <c r="G504" s="116"/>
      <c r="H504" s="69"/>
      <c r="I504" s="69"/>
      <c r="J504" s="69"/>
      <c r="K504" s="69"/>
      <c r="L504" s="113"/>
      <c r="M504" s="113"/>
      <c r="N504" s="113"/>
      <c r="O504" s="69">
        <f>L504+M504</f>
        <v>0</v>
      </c>
    </row>
    <row r="505" spans="1:15" x14ac:dyDescent="0.25">
      <c r="A505" s="127"/>
      <c r="B505" s="128"/>
      <c r="C505" s="128"/>
      <c r="D505" s="128"/>
      <c r="E505" s="128"/>
      <c r="F505" s="128"/>
      <c r="G505" s="128"/>
      <c r="H505" s="128"/>
      <c r="I505" s="128"/>
      <c r="J505" s="121" t="s">
        <v>57</v>
      </c>
      <c r="K505" s="121"/>
      <c r="L505" s="122">
        <f>SUM(L503:L504)</f>
        <v>0</v>
      </c>
      <c r="M505" s="122">
        <f>SUM(M503:M504)</f>
        <v>6.58</v>
      </c>
      <c r="N505" s="122">
        <f>SUM(N503:N504)</f>
        <v>0</v>
      </c>
      <c r="O505" s="122">
        <f>SUM(O503:O504)</f>
        <v>6.58</v>
      </c>
    </row>
    <row r="506" spans="1:15" x14ac:dyDescent="0.25">
      <c r="A506" s="127" t="s">
        <v>58</v>
      </c>
      <c r="B506" s="129"/>
      <c r="C506" s="129"/>
      <c r="D506" s="129"/>
      <c r="E506" s="129"/>
      <c r="F506" s="129"/>
      <c r="G506" s="129"/>
      <c r="H506" s="129"/>
      <c r="I506" s="129"/>
      <c r="J506" s="129"/>
      <c r="K506" s="129"/>
      <c r="L506" s="122">
        <f>L497+L501+L505</f>
        <v>4.59</v>
      </c>
      <c r="M506" s="122">
        <f>M497+M501+M505</f>
        <v>168.88000000000002</v>
      </c>
      <c r="N506" s="122">
        <f>N497+N501+N505</f>
        <v>0</v>
      </c>
      <c r="O506" s="122">
        <f>O497+O501+O505</f>
        <v>173.47</v>
      </c>
    </row>
    <row r="507" spans="1:15" x14ac:dyDescent="0.25">
      <c r="A507" s="127" t="s">
        <v>59</v>
      </c>
      <c r="B507" s="129"/>
      <c r="C507" s="129"/>
      <c r="D507" s="129"/>
      <c r="E507" s="129"/>
      <c r="F507" s="129"/>
      <c r="G507" s="129"/>
      <c r="H507" s="129"/>
      <c r="I507" s="129"/>
      <c r="J507" s="129"/>
      <c r="K507" s="129"/>
      <c r="L507" s="129"/>
      <c r="M507" s="129"/>
      <c r="N507" s="129"/>
      <c r="O507" s="130">
        <v>8</v>
      </c>
    </row>
    <row r="508" spans="1:15" x14ac:dyDescent="0.25">
      <c r="A508" s="127" t="s">
        <v>60</v>
      </c>
      <c r="B508" s="120"/>
      <c r="C508" s="120"/>
      <c r="D508" s="120"/>
      <c r="E508" s="120"/>
      <c r="F508" s="120"/>
      <c r="G508" s="120"/>
      <c r="H508" s="120"/>
      <c r="I508" s="120"/>
      <c r="J508" s="120"/>
      <c r="K508" s="120"/>
      <c r="L508" s="122">
        <f>L506/O507</f>
        <v>0.57374999999999998</v>
      </c>
      <c r="M508" s="122">
        <f>M506/O507</f>
        <v>21.110000000000003</v>
      </c>
      <c r="N508" s="122">
        <f>N506/O507</f>
        <v>0</v>
      </c>
      <c r="O508" s="122">
        <f>TRUNC(SUM(L508:N508),2)</f>
        <v>21.68</v>
      </c>
    </row>
    <row r="509" spans="1:15" ht="45" x14ac:dyDescent="0.25">
      <c r="A509" s="137" t="s">
        <v>61</v>
      </c>
      <c r="B509" s="138" t="s">
        <v>1</v>
      </c>
      <c r="C509" s="138" t="s">
        <v>32</v>
      </c>
      <c r="D509" s="138" t="s">
        <v>2</v>
      </c>
      <c r="E509" s="138" t="s">
        <v>62</v>
      </c>
      <c r="F509" s="138" t="s">
        <v>63</v>
      </c>
      <c r="G509" s="138"/>
      <c r="H509" s="138"/>
      <c r="I509" s="138"/>
      <c r="J509" s="138" t="s">
        <v>48</v>
      </c>
      <c r="K509" s="138"/>
      <c r="L509" s="138" t="s">
        <v>13</v>
      </c>
      <c r="M509" s="138" t="s">
        <v>39</v>
      </c>
      <c r="N509" s="138" t="s">
        <v>11</v>
      </c>
      <c r="O509" s="138" t="s">
        <v>6</v>
      </c>
    </row>
    <row r="510" spans="1:15" x14ac:dyDescent="0.25">
      <c r="A510" s="77" t="str">
        <f>IF(D510="","",VLOOKUP(D510,'CUSTOS DER - MATERIAIS'!A:D,2,FALSE))</f>
        <v>Disco diamantado 350 mm e= 3mm</v>
      </c>
      <c r="B510" s="113" t="s">
        <v>41</v>
      </c>
      <c r="C510" s="113" t="s">
        <v>64</v>
      </c>
      <c r="D510" s="113">
        <v>143550</v>
      </c>
      <c r="E510" s="131" t="str">
        <f>IF(D510="","",VLOOKUP(D510,'CUSTOS DER - MATERIAIS'!A:D,3,FALSE))</f>
        <v>ud</v>
      </c>
      <c r="F510" s="107">
        <f>IF(D510="","",VLOOKUP(D510,'CUSTOS DER - MATERIAIS'!A:D,4,FALSE))</f>
        <v>293.33999999999997</v>
      </c>
      <c r="G510" s="107"/>
      <c r="H510" s="93"/>
      <c r="I510" s="93"/>
      <c r="J510" s="116">
        <v>4.0000000000000001E-3</v>
      </c>
      <c r="K510" s="116"/>
      <c r="L510" s="69">
        <f>IF(D510="","",TRUNC(F510*J510,2))</f>
        <v>1.17</v>
      </c>
      <c r="M510" s="116"/>
      <c r="N510" s="116"/>
      <c r="O510" s="69">
        <f>IF(D510="","",TRUNC(L510+M510+N510,2))</f>
        <v>1.17</v>
      </c>
    </row>
    <row r="511" spans="1:15" x14ac:dyDescent="0.25">
      <c r="A511" s="77"/>
      <c r="B511" s="113"/>
      <c r="C511" s="113"/>
      <c r="D511" s="113"/>
      <c r="E511" s="131"/>
      <c r="F511" s="107"/>
      <c r="G511" s="107"/>
      <c r="H511" s="93"/>
      <c r="I511" s="93"/>
      <c r="J511" s="116"/>
      <c r="K511" s="116"/>
      <c r="L511" s="69"/>
      <c r="M511" s="116"/>
      <c r="N511" s="116"/>
      <c r="O511" s="69"/>
    </row>
    <row r="512" spans="1:15" x14ac:dyDescent="0.25">
      <c r="A512" s="119"/>
      <c r="B512" s="120"/>
      <c r="C512" s="120"/>
      <c r="D512" s="120"/>
      <c r="E512" s="120"/>
      <c r="F512" s="120"/>
      <c r="G512" s="120"/>
      <c r="H512" s="120"/>
      <c r="I512" s="120"/>
      <c r="J512" s="121" t="s">
        <v>65</v>
      </c>
      <c r="K512" s="121"/>
      <c r="L512" s="122">
        <f>SUM(L510:L511)</f>
        <v>1.17</v>
      </c>
      <c r="M512" s="122">
        <f>SUM(M510:M511)</f>
        <v>0</v>
      </c>
      <c r="N512" s="122">
        <f>SUM(N510:N511)</f>
        <v>0</v>
      </c>
      <c r="O512" s="122">
        <f>TRUNC(SUM(L512:N512),2)</f>
        <v>1.17</v>
      </c>
    </row>
    <row r="513" spans="1:15" ht="45" x14ac:dyDescent="0.25">
      <c r="A513" s="137" t="s">
        <v>66</v>
      </c>
      <c r="B513" s="138" t="s">
        <v>1</v>
      </c>
      <c r="C513" s="138" t="s">
        <v>32</v>
      </c>
      <c r="D513" s="138" t="s">
        <v>2</v>
      </c>
      <c r="E513" s="138" t="s">
        <v>62</v>
      </c>
      <c r="F513" s="138" t="s">
        <v>63</v>
      </c>
      <c r="G513" s="138" t="s">
        <v>67</v>
      </c>
      <c r="H513" s="138" t="s">
        <v>68</v>
      </c>
      <c r="I513" s="138"/>
      <c r="J513" s="138" t="s">
        <v>48</v>
      </c>
      <c r="K513" s="138"/>
      <c r="L513" s="138" t="s">
        <v>13</v>
      </c>
      <c r="M513" s="138" t="s">
        <v>39</v>
      </c>
      <c r="N513" s="138" t="s">
        <v>11</v>
      </c>
      <c r="O513" s="138" t="s">
        <v>6</v>
      </c>
    </row>
    <row r="514" spans="1:15" x14ac:dyDescent="0.25">
      <c r="A514" s="77" t="str">
        <f>IF($D514="","",VLOOKUP($D514,#REF!,2,FALSE))</f>
        <v/>
      </c>
      <c r="B514" s="92"/>
      <c r="C514" s="113"/>
      <c r="D514" s="92"/>
      <c r="E514" s="92" t="str">
        <f>IF($D514="","",VLOOKUP($D514,#REF!,3,FALSE))</f>
        <v/>
      </c>
      <c r="F514" s="92" t="str">
        <f>IF($D514="","",VLOOKUP($D514,#REF!,8,FALSE))</f>
        <v/>
      </c>
      <c r="G514" s="92" t="str">
        <f>IF($D514="","",VLOOKUP($D514,#REF!,9,FALSE))</f>
        <v/>
      </c>
      <c r="H514" s="92" t="str">
        <f>IF($D514="","",VLOOKUP($D514,#REF!,10,FALSE))</f>
        <v/>
      </c>
      <c r="I514" s="116"/>
      <c r="J514" s="116"/>
      <c r="K514" s="116"/>
      <c r="L514" s="69" t="str">
        <f>IF(D514="","",TRUNC(F514*J514,2))</f>
        <v/>
      </c>
      <c r="M514" s="69" t="str">
        <f>IF(D514="","",TRUNC(G514*J514,2))</f>
        <v/>
      </c>
      <c r="N514" s="69" t="str">
        <f>IF(D514="","",TRUNC(H514*J514,2))</f>
        <v/>
      </c>
      <c r="O514" s="69" t="str">
        <f>IF(D514="","",L514+M514+N514)</f>
        <v/>
      </c>
    </row>
    <row r="515" spans="1:15" x14ac:dyDescent="0.25">
      <c r="A515" s="77"/>
      <c r="B515" s="92"/>
      <c r="C515" s="92"/>
      <c r="D515" s="92"/>
      <c r="E515" s="92"/>
      <c r="F515" s="107"/>
      <c r="G515" s="107"/>
      <c r="H515" s="116"/>
      <c r="I515" s="116"/>
      <c r="J515" s="116"/>
      <c r="K515" s="116"/>
      <c r="L515" s="116"/>
      <c r="M515" s="116"/>
      <c r="N515" s="116"/>
      <c r="O515" s="69"/>
    </row>
    <row r="516" spans="1:15" x14ac:dyDescent="0.25">
      <c r="A516" s="119"/>
      <c r="B516" s="120"/>
      <c r="C516" s="120"/>
      <c r="D516" s="120"/>
      <c r="E516" s="120"/>
      <c r="F516" s="120"/>
      <c r="G516" s="120"/>
      <c r="H516" s="120"/>
      <c r="I516" s="120"/>
      <c r="J516" s="121" t="s">
        <v>70</v>
      </c>
      <c r="K516" s="121"/>
      <c r="L516" s="122">
        <f>SUM(L514:L515)</f>
        <v>0</v>
      </c>
      <c r="M516" s="122">
        <f>SUM(M514:M515)</f>
        <v>0</v>
      </c>
      <c r="N516" s="122">
        <f>SUM(N514:N515)</f>
        <v>0</v>
      </c>
      <c r="O516" s="122">
        <f>TRUNC(SUM(L516:N516),2)</f>
        <v>0</v>
      </c>
    </row>
    <row r="517" spans="1:15" ht="30" x14ac:dyDescent="0.25">
      <c r="A517" s="137" t="s">
        <v>71</v>
      </c>
      <c r="B517" s="138" t="s">
        <v>1</v>
      </c>
      <c r="C517" s="138" t="s">
        <v>32</v>
      </c>
      <c r="D517" s="138" t="s">
        <v>2</v>
      </c>
      <c r="E517" s="138" t="s">
        <v>62</v>
      </c>
      <c r="F517" s="138" t="s">
        <v>72</v>
      </c>
      <c r="G517" s="138" t="s">
        <v>73</v>
      </c>
      <c r="H517" s="138"/>
      <c r="I517" s="138" t="s">
        <v>74</v>
      </c>
      <c r="J517" s="138"/>
      <c r="K517" s="138"/>
      <c r="L517" s="138" t="s">
        <v>75</v>
      </c>
      <c r="M517" s="138" t="s">
        <v>56</v>
      </c>
      <c r="N517" s="138" t="s">
        <v>48</v>
      </c>
      <c r="O517" s="138" t="s">
        <v>6</v>
      </c>
    </row>
    <row r="518" spans="1:15" x14ac:dyDescent="0.25">
      <c r="A518" s="137"/>
      <c r="B518" s="138"/>
      <c r="C518" s="138"/>
      <c r="D518" s="138"/>
      <c r="E518" s="138"/>
      <c r="F518" s="138"/>
      <c r="G518" s="138" t="s">
        <v>76</v>
      </c>
      <c r="H518" s="138" t="s">
        <v>77</v>
      </c>
      <c r="I518" s="138" t="s">
        <v>76</v>
      </c>
      <c r="J518" s="138" t="s">
        <v>77</v>
      </c>
      <c r="K518" s="138"/>
      <c r="L518" s="138" t="s">
        <v>76</v>
      </c>
      <c r="M518" s="138"/>
      <c r="N518" s="138"/>
      <c r="O518" s="138"/>
    </row>
    <row r="519" spans="1:15" x14ac:dyDescent="0.25">
      <c r="A519" s="77"/>
      <c r="B519" s="92"/>
      <c r="C519" s="92"/>
      <c r="D519" s="92"/>
      <c r="E519" s="92"/>
      <c r="F519" s="107"/>
      <c r="G519" s="107"/>
      <c r="H519" s="69"/>
      <c r="I519" s="116"/>
      <c r="J519" s="69"/>
      <c r="K519" s="69"/>
      <c r="L519" s="116"/>
      <c r="M519" s="116"/>
      <c r="N519" s="69"/>
      <c r="O519" s="69"/>
    </row>
    <row r="520" spans="1:15" x14ac:dyDescent="0.25">
      <c r="A520" s="119"/>
      <c r="B520" s="120"/>
      <c r="C520" s="120"/>
      <c r="D520" s="120"/>
      <c r="E520" s="120"/>
      <c r="F520" s="120"/>
      <c r="G520" s="120"/>
      <c r="H520" s="120"/>
      <c r="I520" s="120"/>
      <c r="J520" s="121" t="s">
        <v>80</v>
      </c>
      <c r="K520" s="121"/>
      <c r="L520" s="122"/>
      <c r="M520" s="122"/>
      <c r="N520" s="122">
        <f>O520</f>
        <v>0</v>
      </c>
      <c r="O520" s="122">
        <f>SUM(O519:O519)</f>
        <v>0</v>
      </c>
    </row>
    <row r="521" spans="1:15" x14ac:dyDescent="0.25">
      <c r="A521"/>
      <c r="B521"/>
      <c r="C521"/>
      <c r="D521"/>
      <c r="E521"/>
      <c r="F521"/>
      <c r="G521"/>
      <c r="H521"/>
      <c r="I521"/>
      <c r="J521"/>
      <c r="K521"/>
      <c r="L521"/>
      <c r="M521"/>
      <c r="N521"/>
      <c r="O521"/>
    </row>
    <row r="522" spans="1:15" x14ac:dyDescent="0.25">
      <c r="A522"/>
      <c r="B522"/>
      <c r="C522"/>
      <c r="D522"/>
      <c r="E522"/>
      <c r="F522"/>
      <c r="G522"/>
      <c r="H522"/>
      <c r="I522"/>
      <c r="J522"/>
      <c r="K522"/>
      <c r="L522"/>
      <c r="M522"/>
      <c r="N522"/>
      <c r="O522"/>
    </row>
    <row r="523" spans="1:15" x14ac:dyDescent="0.25">
      <c r="A523"/>
      <c r="B523"/>
      <c r="C523"/>
      <c r="D523"/>
      <c r="E523"/>
      <c r="F523"/>
      <c r="G523"/>
      <c r="H523"/>
      <c r="I523"/>
      <c r="J523"/>
      <c r="K523"/>
      <c r="L523"/>
      <c r="M523"/>
      <c r="N523"/>
      <c r="O523"/>
    </row>
    <row r="524" spans="1:15" x14ac:dyDescent="0.25">
      <c r="A524"/>
      <c r="B524"/>
      <c r="C524"/>
      <c r="D524"/>
      <c r="E524"/>
      <c r="F524"/>
      <c r="G524"/>
      <c r="H524"/>
      <c r="I524"/>
      <c r="J524"/>
      <c r="K524"/>
      <c r="L524"/>
      <c r="M524"/>
      <c r="N524"/>
      <c r="O524"/>
    </row>
    <row r="525" spans="1:15" x14ac:dyDescent="0.25">
      <c r="A525"/>
      <c r="B525"/>
      <c r="C525"/>
      <c r="D525"/>
      <c r="E525"/>
      <c r="F525"/>
      <c r="G525"/>
      <c r="H525"/>
      <c r="I525"/>
      <c r="J525"/>
      <c r="K525"/>
      <c r="L525"/>
      <c r="M525"/>
      <c r="N525"/>
      <c r="O525"/>
    </row>
    <row r="526" spans="1:15" x14ac:dyDescent="0.25">
      <c r="A526"/>
      <c r="B526"/>
      <c r="C526"/>
      <c r="D526"/>
      <c r="E526"/>
      <c r="F526"/>
      <c r="G526"/>
      <c r="H526"/>
      <c r="I526"/>
      <c r="J526"/>
      <c r="K526"/>
      <c r="L526"/>
      <c r="M526"/>
      <c r="N526"/>
      <c r="O526"/>
    </row>
    <row r="527" spans="1:15" x14ac:dyDescent="0.25">
      <c r="A527"/>
      <c r="B527"/>
      <c r="C527"/>
      <c r="D527"/>
      <c r="E527"/>
      <c r="F527"/>
      <c r="G527"/>
      <c r="H527"/>
      <c r="I527"/>
      <c r="J527"/>
      <c r="K527"/>
      <c r="L527"/>
      <c r="M527"/>
      <c r="N527"/>
      <c r="O527"/>
    </row>
    <row r="528" spans="1:15" x14ac:dyDescent="0.25">
      <c r="A528"/>
      <c r="B528"/>
      <c r="C528"/>
      <c r="D528"/>
      <c r="E528"/>
      <c r="F528"/>
      <c r="G528"/>
      <c r="H528"/>
      <c r="I528"/>
      <c r="J528"/>
      <c r="K528"/>
      <c r="L528"/>
      <c r="M528"/>
      <c r="N528"/>
      <c r="O528"/>
    </row>
    <row r="529" spans="1:15" x14ac:dyDescent="0.25">
      <c r="A529"/>
      <c r="B529"/>
      <c r="C529"/>
      <c r="D529"/>
      <c r="E529"/>
      <c r="F529"/>
      <c r="G529"/>
      <c r="H529"/>
      <c r="I529"/>
      <c r="J529"/>
      <c r="K529"/>
      <c r="L529"/>
      <c r="M529"/>
      <c r="N529"/>
      <c r="O529"/>
    </row>
    <row r="530" spans="1:15" x14ac:dyDescent="0.25">
      <c r="A530"/>
      <c r="B530"/>
      <c r="C530"/>
      <c r="D530"/>
      <c r="E530"/>
      <c r="F530"/>
      <c r="G530"/>
      <c r="H530"/>
      <c r="I530"/>
      <c r="J530"/>
      <c r="K530"/>
      <c r="L530"/>
      <c r="M530"/>
      <c r="N530"/>
      <c r="O530"/>
    </row>
    <row r="531" spans="1:15" x14ac:dyDescent="0.25">
      <c r="A531"/>
      <c r="B531"/>
      <c r="C531"/>
      <c r="D531"/>
      <c r="E531"/>
      <c r="F531"/>
      <c r="G531"/>
      <c r="H531"/>
      <c r="I531"/>
      <c r="J531"/>
      <c r="K531"/>
      <c r="L531"/>
      <c r="M531"/>
      <c r="N531"/>
      <c r="O531"/>
    </row>
    <row r="532" spans="1:15" x14ac:dyDescent="0.25">
      <c r="A532"/>
      <c r="B532"/>
      <c r="C532"/>
      <c r="D532"/>
      <c r="E532"/>
      <c r="F532"/>
      <c r="G532"/>
      <c r="H532"/>
      <c r="I532"/>
      <c r="J532"/>
      <c r="K532"/>
      <c r="L532"/>
      <c r="M532"/>
      <c r="N532"/>
      <c r="O532"/>
    </row>
    <row r="533" spans="1:15" x14ac:dyDescent="0.25">
      <c r="A533"/>
      <c r="B533"/>
      <c r="C533"/>
      <c r="D533"/>
      <c r="E533"/>
      <c r="F533"/>
      <c r="G533"/>
      <c r="H533"/>
      <c r="I533"/>
      <c r="J533"/>
      <c r="K533"/>
      <c r="L533"/>
      <c r="M533"/>
      <c r="N533"/>
      <c r="O533"/>
    </row>
    <row r="534" spans="1:15" x14ac:dyDescent="0.25">
      <c r="A534"/>
      <c r="B534"/>
      <c r="C534"/>
      <c r="D534"/>
      <c r="E534"/>
      <c r="F534"/>
      <c r="G534"/>
      <c r="H534"/>
      <c r="I534"/>
      <c r="J534"/>
      <c r="K534"/>
      <c r="L534"/>
      <c r="M534"/>
      <c r="N534"/>
      <c r="O534"/>
    </row>
    <row r="535" spans="1:15" x14ac:dyDescent="0.25">
      <c r="A535"/>
      <c r="B535"/>
      <c r="C535"/>
      <c r="D535"/>
      <c r="E535"/>
      <c r="F535"/>
      <c r="G535"/>
      <c r="H535"/>
      <c r="I535"/>
      <c r="J535"/>
      <c r="K535"/>
      <c r="L535"/>
      <c r="M535"/>
      <c r="N535"/>
      <c r="O535"/>
    </row>
    <row r="536" spans="1:15" x14ac:dyDescent="0.25">
      <c r="A536"/>
      <c r="B536"/>
      <c r="C536"/>
      <c r="D536"/>
      <c r="E536"/>
      <c r="F536"/>
      <c r="G536"/>
      <c r="H536"/>
      <c r="I536"/>
      <c r="J536"/>
      <c r="K536"/>
      <c r="L536"/>
      <c r="M536"/>
      <c r="N536"/>
      <c r="O536"/>
    </row>
    <row r="537" spans="1:15" x14ac:dyDescent="0.25">
      <c r="A537"/>
      <c r="B537"/>
      <c r="C537"/>
      <c r="D537"/>
      <c r="E537"/>
      <c r="F537"/>
      <c r="G537"/>
      <c r="H537"/>
      <c r="I537"/>
      <c r="J537"/>
      <c r="K537"/>
      <c r="L537"/>
      <c r="M537"/>
      <c r="N537"/>
      <c r="O537"/>
    </row>
    <row r="538" spans="1:15" x14ac:dyDescent="0.25">
      <c r="A538"/>
      <c r="B538"/>
      <c r="C538"/>
      <c r="D538"/>
      <c r="E538"/>
      <c r="F538"/>
      <c r="G538"/>
      <c r="H538"/>
      <c r="I538"/>
      <c r="J538"/>
      <c r="K538"/>
      <c r="L538"/>
      <c r="M538"/>
      <c r="N538"/>
      <c r="O538"/>
    </row>
    <row r="539" spans="1:15" x14ac:dyDescent="0.25">
      <c r="A539"/>
      <c r="B539"/>
      <c r="C539"/>
      <c r="D539"/>
      <c r="E539"/>
      <c r="F539"/>
      <c r="G539"/>
      <c r="H539"/>
      <c r="I539"/>
      <c r="J539"/>
      <c r="K539"/>
      <c r="L539"/>
      <c r="M539"/>
      <c r="N539"/>
      <c r="O539"/>
    </row>
    <row r="540" spans="1:15" x14ac:dyDescent="0.25">
      <c r="A540"/>
      <c r="B540"/>
      <c r="C540"/>
      <c r="D540"/>
      <c r="E540"/>
      <c r="F540"/>
      <c r="G540"/>
      <c r="H540"/>
      <c r="I540"/>
      <c r="J540"/>
      <c r="K540"/>
      <c r="L540"/>
      <c r="M540"/>
      <c r="N540"/>
      <c r="O540"/>
    </row>
    <row r="541" spans="1:15" x14ac:dyDescent="0.25">
      <c r="A541"/>
      <c r="B541"/>
      <c r="C541"/>
      <c r="D541"/>
      <c r="E541"/>
      <c r="F541"/>
      <c r="G541"/>
      <c r="H541"/>
      <c r="I541"/>
      <c r="J541"/>
      <c r="K541"/>
      <c r="L541"/>
      <c r="M541"/>
      <c r="N541"/>
      <c r="O541"/>
    </row>
    <row r="542" spans="1:15" x14ac:dyDescent="0.25">
      <c r="A542"/>
      <c r="B542"/>
      <c r="C542"/>
      <c r="D542"/>
      <c r="E542"/>
      <c r="F542"/>
      <c r="G542"/>
      <c r="H542"/>
      <c r="I542"/>
      <c r="J542"/>
      <c r="K542"/>
      <c r="L542"/>
      <c r="M542"/>
      <c r="N542"/>
      <c r="O542"/>
    </row>
    <row r="543" spans="1:15" x14ac:dyDescent="0.25">
      <c r="A543"/>
      <c r="B543"/>
      <c r="C543"/>
      <c r="D543"/>
      <c r="E543"/>
      <c r="F543"/>
      <c r="G543"/>
      <c r="H543"/>
      <c r="I543"/>
      <c r="J543"/>
      <c r="K543"/>
      <c r="L543"/>
      <c r="M543"/>
      <c r="N543"/>
      <c r="O543"/>
    </row>
    <row r="544" spans="1:15" x14ac:dyDescent="0.25">
      <c r="A544"/>
      <c r="B544"/>
      <c r="C544"/>
      <c r="D544"/>
      <c r="E544"/>
      <c r="F544"/>
      <c r="G544"/>
      <c r="H544"/>
      <c r="I544"/>
      <c r="J544"/>
      <c r="K544"/>
      <c r="L544"/>
      <c r="M544"/>
      <c r="N544"/>
      <c r="O544"/>
    </row>
    <row r="545" spans="1:15" x14ac:dyDescent="0.25">
      <c r="A545"/>
      <c r="B545"/>
      <c r="C545"/>
      <c r="D545"/>
      <c r="E545"/>
      <c r="F545"/>
      <c r="G545"/>
      <c r="H545"/>
      <c r="I545"/>
      <c r="J545"/>
      <c r="K545"/>
      <c r="L545"/>
      <c r="M545"/>
      <c r="N545"/>
      <c r="O545"/>
    </row>
    <row r="546" spans="1:15" x14ac:dyDescent="0.25">
      <c r="A546"/>
      <c r="B546"/>
      <c r="C546"/>
      <c r="D546"/>
      <c r="E546"/>
      <c r="F546"/>
      <c r="G546"/>
      <c r="H546"/>
      <c r="I546"/>
      <c r="J546"/>
      <c r="K546"/>
      <c r="L546"/>
      <c r="M546"/>
      <c r="N546"/>
      <c r="O546"/>
    </row>
    <row r="547" spans="1:15" x14ac:dyDescent="0.25">
      <c r="A547"/>
      <c r="B547"/>
      <c r="C547"/>
      <c r="D547"/>
      <c r="E547"/>
      <c r="F547"/>
      <c r="G547"/>
      <c r="H547"/>
      <c r="I547"/>
      <c r="J547"/>
      <c r="K547"/>
      <c r="L547"/>
      <c r="M547"/>
      <c r="N547"/>
      <c r="O547"/>
    </row>
    <row r="548" spans="1:15" x14ac:dyDescent="0.25">
      <c r="A548"/>
      <c r="B548"/>
      <c r="C548"/>
      <c r="D548"/>
      <c r="E548"/>
      <c r="F548"/>
      <c r="G548"/>
      <c r="H548"/>
      <c r="I548"/>
      <c r="J548"/>
      <c r="K548"/>
      <c r="L548"/>
      <c r="M548"/>
      <c r="N548"/>
      <c r="O548"/>
    </row>
    <row r="549" spans="1:15" x14ac:dyDescent="0.25">
      <c r="A549"/>
      <c r="B549"/>
      <c r="C549"/>
      <c r="D549"/>
      <c r="E549"/>
      <c r="F549"/>
      <c r="G549"/>
      <c r="H549"/>
      <c r="I549"/>
      <c r="J549"/>
      <c r="K549"/>
      <c r="L549"/>
      <c r="M549"/>
      <c r="N549"/>
      <c r="O549"/>
    </row>
    <row r="550" spans="1:15" x14ac:dyDescent="0.25">
      <c r="A550"/>
      <c r="B550"/>
      <c r="C550"/>
      <c r="D550"/>
      <c r="E550"/>
      <c r="F550"/>
      <c r="G550"/>
      <c r="H550"/>
      <c r="I550"/>
      <c r="J550"/>
      <c r="K550"/>
      <c r="L550"/>
      <c r="M550"/>
      <c r="N550"/>
      <c r="O550"/>
    </row>
    <row r="551" spans="1:15" x14ac:dyDescent="0.25">
      <c r="A551"/>
      <c r="B551"/>
      <c r="C551"/>
      <c r="D551"/>
      <c r="E551"/>
      <c r="F551"/>
      <c r="G551"/>
      <c r="H551"/>
      <c r="I551"/>
      <c r="J551"/>
      <c r="K551"/>
      <c r="L551"/>
      <c r="M551"/>
      <c r="N551"/>
      <c r="O551"/>
    </row>
  </sheetData>
  <autoFilter ref="A1:O390" xr:uid="{00000000-0001-0000-0C00-000000000000}"/>
  <mergeCells count="150">
    <mergeCell ref="A352:J352"/>
    <mergeCell ref="A384:A385"/>
    <mergeCell ref="B384:B385"/>
    <mergeCell ref="C384:C385"/>
    <mergeCell ref="D384:D385"/>
    <mergeCell ref="E384:E385"/>
    <mergeCell ref="N384:N385"/>
    <mergeCell ref="O384:O385"/>
    <mergeCell ref="A322:J322"/>
    <mergeCell ref="A348:A349"/>
    <mergeCell ref="B348:B349"/>
    <mergeCell ref="C348:C349"/>
    <mergeCell ref="D348:D349"/>
    <mergeCell ref="E348:E349"/>
    <mergeCell ref="N348:N349"/>
    <mergeCell ref="O348:O349"/>
    <mergeCell ref="A455:J455"/>
    <mergeCell ref="A487:A488"/>
    <mergeCell ref="B487:B488"/>
    <mergeCell ref="C487:C488"/>
    <mergeCell ref="D487:D488"/>
    <mergeCell ref="E487:E488"/>
    <mergeCell ref="N487:N488"/>
    <mergeCell ref="O487:O488"/>
    <mergeCell ref="A388:J388"/>
    <mergeCell ref="A418:A419"/>
    <mergeCell ref="B418:B419"/>
    <mergeCell ref="C418:C419"/>
    <mergeCell ref="D418:D419"/>
    <mergeCell ref="E418:E419"/>
    <mergeCell ref="N418:N419"/>
    <mergeCell ref="O418:O419"/>
    <mergeCell ref="A422:J422"/>
    <mergeCell ref="A451:A452"/>
    <mergeCell ref="B451:B452"/>
    <mergeCell ref="C451:C452"/>
    <mergeCell ref="D451:D452"/>
    <mergeCell ref="E451:E452"/>
    <mergeCell ref="N451:N452"/>
    <mergeCell ref="O451:O452"/>
    <mergeCell ref="A318:A319"/>
    <mergeCell ref="B318:B319"/>
    <mergeCell ref="C318:C319"/>
    <mergeCell ref="D318:D319"/>
    <mergeCell ref="E318:E319"/>
    <mergeCell ref="N318:N319"/>
    <mergeCell ref="O318:O319"/>
    <mergeCell ref="A168:J168"/>
    <mergeCell ref="A195:A196"/>
    <mergeCell ref="B195:B196"/>
    <mergeCell ref="C195:C196"/>
    <mergeCell ref="D195:D196"/>
    <mergeCell ref="E195:E196"/>
    <mergeCell ref="N195:N196"/>
    <mergeCell ref="O195:O196"/>
    <mergeCell ref="A291:J291"/>
    <mergeCell ref="A229:J229"/>
    <mergeCell ref="A257:A258"/>
    <mergeCell ref="B257:B258"/>
    <mergeCell ref="C257:C258"/>
    <mergeCell ref="D257:D258"/>
    <mergeCell ref="E257:E258"/>
    <mergeCell ref="N257:N258"/>
    <mergeCell ref="O257:O258"/>
    <mergeCell ref="A161:A162"/>
    <mergeCell ref="B161:B162"/>
    <mergeCell ref="C161:C162"/>
    <mergeCell ref="D161:D162"/>
    <mergeCell ref="E161:E162"/>
    <mergeCell ref="N161:N162"/>
    <mergeCell ref="O161:O162"/>
    <mergeCell ref="A163:A164"/>
    <mergeCell ref="B163:B164"/>
    <mergeCell ref="C163:C164"/>
    <mergeCell ref="D163:D164"/>
    <mergeCell ref="E163:E164"/>
    <mergeCell ref="N163:N164"/>
    <mergeCell ref="O163:O164"/>
    <mergeCell ref="A157:A158"/>
    <mergeCell ref="B157:B158"/>
    <mergeCell ref="C157:C158"/>
    <mergeCell ref="D157:D158"/>
    <mergeCell ref="E157:E158"/>
    <mergeCell ref="N157:N158"/>
    <mergeCell ref="O157:O158"/>
    <mergeCell ref="A159:A160"/>
    <mergeCell ref="B159:B160"/>
    <mergeCell ref="C159:C160"/>
    <mergeCell ref="D159:D160"/>
    <mergeCell ref="E159:E160"/>
    <mergeCell ref="N159:N160"/>
    <mergeCell ref="O159:O160"/>
    <mergeCell ref="A155:A156"/>
    <mergeCell ref="B155:B156"/>
    <mergeCell ref="C155:C156"/>
    <mergeCell ref="D155:D156"/>
    <mergeCell ref="E155:E156"/>
    <mergeCell ref="N155:N156"/>
    <mergeCell ref="O155:O156"/>
    <mergeCell ref="A116:A117"/>
    <mergeCell ref="B116:B117"/>
    <mergeCell ref="C116:C117"/>
    <mergeCell ref="D116:D117"/>
    <mergeCell ref="E116:E117"/>
    <mergeCell ref="N116:N117"/>
    <mergeCell ref="O116:O117"/>
    <mergeCell ref="A118:A119"/>
    <mergeCell ref="B118:B119"/>
    <mergeCell ref="C118:C119"/>
    <mergeCell ref="D118:D119"/>
    <mergeCell ref="E118:E119"/>
    <mergeCell ref="N118:N119"/>
    <mergeCell ref="O118:O119"/>
    <mergeCell ref="A48:A49"/>
    <mergeCell ref="B48:B49"/>
    <mergeCell ref="C48:C49"/>
    <mergeCell ref="D48:D49"/>
    <mergeCell ref="E48:E49"/>
    <mergeCell ref="N48:N49"/>
    <mergeCell ref="O48:O49"/>
    <mergeCell ref="A114:A115"/>
    <mergeCell ref="B114:B115"/>
    <mergeCell ref="C114:C115"/>
    <mergeCell ref="D114:D115"/>
    <mergeCell ref="E114:E115"/>
    <mergeCell ref="N114:N115"/>
    <mergeCell ref="O114:O115"/>
    <mergeCell ref="N44:N45"/>
    <mergeCell ref="O44:O45"/>
    <mergeCell ref="A46:A47"/>
    <mergeCell ref="B46:B47"/>
    <mergeCell ref="C46:C47"/>
    <mergeCell ref="D46:D47"/>
    <mergeCell ref="E46:E47"/>
    <mergeCell ref="N46:N47"/>
    <mergeCell ref="O46:O47"/>
    <mergeCell ref="A44:A45"/>
    <mergeCell ref="B44:B45"/>
    <mergeCell ref="C44:C45"/>
    <mergeCell ref="D44:D45"/>
    <mergeCell ref="E44:E45"/>
    <mergeCell ref="A3:O3"/>
    <mergeCell ref="C42:C43"/>
    <mergeCell ref="A6:J6"/>
    <mergeCell ref="A42:A43"/>
    <mergeCell ref="B42:B43"/>
    <mergeCell ref="D42:D43"/>
    <mergeCell ref="E42:E43"/>
    <mergeCell ref="N42:N43"/>
    <mergeCell ref="O42:O43"/>
  </mergeCells>
  <phoneticPr fontId="4" type="noConversion"/>
  <dataValidations disablePrompts="1" count="1">
    <dataValidation type="list" allowBlank="1" showInputMessage="1" showErrorMessage="1" sqref="C9:C11 C15:C16 C27:C34 C37 C55 C59 C70:C71 C74 C84:C86 C90:C91 C102:C105 C108:C109 C125 C129:C130 C141:C147 C150 C171 C175 C186:C187 C190 C202:C203 C207 C218:C219 C222 C473:C474 C237 C232:C234 C280:C281 C264:C265 C269 C284 C294 C298 C313:C314 C340:C341 C325 C329 C309:C310 C362 C373:C375 C355:C359 C395 C391:C392 C406:C407 C429 C425:C426 C440:C441 C462 C458:C459 C248 C510:C511 C494:C495 C499 C514" xr:uid="{00000000-0002-0000-0C00-000000000000}">
      <formula1>"Equipamento,Material,Mão de Obra,Serviço,Transporte"</formula1>
    </dataValidation>
  </dataValidations>
  <pageMargins left="0.51181102362204722" right="0.51181102362204722" top="0.78740157480314965" bottom="0.78740157480314965" header="0.31496062992125984" footer="0.31496062992125984"/>
  <pageSetup paperSize="9" scale="59" fitToHeight="0" orientation="landscape" r:id="rId1"/>
  <headerFooter>
    <oddFooter>&amp;LAGÊNCIA DE ASSUNTOS METROPOLITANOS DO PARANÁ - AMEP
DIRETORIA DE OBRAS
&amp;R&amp;P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49992370372631"/>
    <pageSetUpPr fitToPage="1"/>
  </sheetPr>
  <dimension ref="A1:O575"/>
  <sheetViews>
    <sheetView view="pageBreakPreview" zoomScale="60" zoomScaleNormal="100" workbookViewId="0">
      <selection activeCell="A4" sqref="A4"/>
    </sheetView>
  </sheetViews>
  <sheetFormatPr defaultColWidth="9.140625" defaultRowHeight="15" x14ac:dyDescent="0.25"/>
  <cols>
    <col min="1" max="1" width="42" style="78" customWidth="1"/>
    <col min="2" max="2" width="9.140625" style="1" customWidth="1"/>
    <col min="3" max="3" width="14.7109375" style="1" customWidth="1"/>
    <col min="4" max="4" width="9.140625" style="1" customWidth="1"/>
    <col min="5" max="5" width="14.28515625" style="1" bestFit="1" customWidth="1"/>
    <col min="6" max="6" width="12" style="1" customWidth="1"/>
    <col min="7" max="7" width="13.5703125" style="1" customWidth="1"/>
    <col min="8" max="8" width="14" style="1" customWidth="1"/>
    <col min="9" max="9" width="12.5703125" style="1" customWidth="1"/>
    <col min="10" max="11" width="10.5703125" style="1" customWidth="1"/>
    <col min="12" max="12" width="13.28515625" style="1" customWidth="1"/>
    <col min="13" max="13" width="12" style="1" customWidth="1"/>
    <col min="14" max="14" width="15.85546875" style="1" customWidth="1"/>
    <col min="15" max="15" width="13.42578125" style="1" customWidth="1"/>
    <col min="16" max="16" width="9.140625" style="1" customWidth="1"/>
    <col min="17" max="16384" width="9.140625" style="1"/>
  </cols>
  <sheetData>
    <row r="1" spans="1:15" ht="81.75" customHeight="1" x14ac:dyDescent="0.25">
      <c r="A1" s="1"/>
      <c r="B1" s="78"/>
      <c r="C1" s="79"/>
      <c r="D1" s="79"/>
    </row>
    <row r="2" spans="1:15" x14ac:dyDescent="0.25">
      <c r="A2" s="80" t="s">
        <v>7285</v>
      </c>
      <c r="B2" s="80"/>
      <c r="C2" s="80"/>
      <c r="D2" s="80"/>
    </row>
    <row r="3" spans="1:15" x14ac:dyDescent="0.25">
      <c r="A3" s="420" t="s">
        <v>42455</v>
      </c>
      <c r="B3" s="420"/>
      <c r="C3" s="420"/>
      <c r="D3" s="420"/>
      <c r="E3" s="420"/>
      <c r="F3" s="420"/>
      <c r="G3" s="420"/>
      <c r="H3" s="420"/>
      <c r="I3" s="420"/>
      <c r="J3" s="420"/>
      <c r="K3" s="420"/>
      <c r="L3" s="420"/>
      <c r="M3" s="420"/>
      <c r="N3" s="420"/>
      <c r="O3" s="420"/>
    </row>
    <row r="4" spans="1:15" x14ac:dyDescent="0.25">
      <c r="A4" s="1" t="s">
        <v>26548</v>
      </c>
    </row>
    <row r="6" spans="1:15" x14ac:dyDescent="0.25">
      <c r="A6" s="485" t="s">
        <v>25</v>
      </c>
      <c r="B6" s="486"/>
      <c r="C6" s="486"/>
      <c r="D6" s="487"/>
      <c r="E6" s="486"/>
      <c r="F6" s="486"/>
      <c r="G6" s="486"/>
      <c r="H6" s="486"/>
      <c r="I6" s="486"/>
      <c r="J6" s="486"/>
      <c r="K6" s="486"/>
      <c r="L6" s="486"/>
      <c r="M6" s="486"/>
      <c r="N6" s="486"/>
      <c r="O6" s="488"/>
    </row>
    <row r="7" spans="1:15" ht="38.25" customHeight="1" x14ac:dyDescent="0.25">
      <c r="A7" s="485" t="str">
        <f>IF($A8="","",$A8&amp;" - "&amp;VLOOKUP($A8,'CUSTOS DER - SERVIÇOS'!A:H,2,FALSE))</f>
        <v>606700 - Demolição de concreto simples</v>
      </c>
      <c r="B7" s="486"/>
      <c r="C7" s="486"/>
      <c r="D7" s="486"/>
      <c r="E7" s="486"/>
      <c r="F7" s="486"/>
      <c r="G7" s="486"/>
      <c r="H7" s="486"/>
      <c r="I7" s="486"/>
      <c r="J7" s="486"/>
      <c r="K7" s="141"/>
      <c r="L7" s="27" t="s">
        <v>26</v>
      </c>
      <c r="M7" s="27" t="s">
        <v>27</v>
      </c>
      <c r="N7" s="27" t="s">
        <v>28</v>
      </c>
      <c r="O7" s="142" t="s">
        <v>29</v>
      </c>
    </row>
    <row r="8" spans="1:15" x14ac:dyDescent="0.25">
      <c r="A8" s="143">
        <v>606700</v>
      </c>
      <c r="B8" s="143" t="s">
        <v>30</v>
      </c>
      <c r="C8" s="143" t="str">
        <f>IF($A8="","",VLOOKUP($A8,'CUSTOS DER - SERVIÇOS'!A:H,3,FALSE))</f>
        <v>m3</v>
      </c>
      <c r="D8" s="143" t="s">
        <v>21</v>
      </c>
      <c r="E8" s="144"/>
      <c r="F8" s="144"/>
      <c r="G8" s="144"/>
      <c r="H8" s="144"/>
      <c r="I8" s="144"/>
      <c r="J8" s="144"/>
      <c r="K8" s="144"/>
      <c r="L8" s="145">
        <f>TRUNC(L28+L32+L36+L40,2)</f>
        <v>26.42</v>
      </c>
      <c r="M8" s="145">
        <f>TRUNC(M28+M32+M36+M40,2)</f>
        <v>107.69</v>
      </c>
      <c r="N8" s="145">
        <f>TRUNC(N28+N32+N36+N40,2)</f>
        <v>0</v>
      </c>
      <c r="O8" s="145">
        <f>TRUNC(O28+O32+O36+O40,2)</f>
        <v>134.11000000000001</v>
      </c>
    </row>
    <row r="9" spans="1:15" ht="38.25" customHeight="1" x14ac:dyDescent="0.25">
      <c r="A9" s="137" t="s">
        <v>31</v>
      </c>
      <c r="B9" s="138" t="s">
        <v>1</v>
      </c>
      <c r="C9" s="138" t="s">
        <v>32</v>
      </c>
      <c r="D9" s="138" t="s">
        <v>2</v>
      </c>
      <c r="E9" s="138" t="s">
        <v>33</v>
      </c>
      <c r="F9" s="138" t="s">
        <v>34</v>
      </c>
      <c r="G9" s="138" t="s">
        <v>35</v>
      </c>
      <c r="H9" s="138" t="s">
        <v>36</v>
      </c>
      <c r="I9" s="138" t="s">
        <v>37</v>
      </c>
      <c r="J9" s="138" t="s">
        <v>38</v>
      </c>
      <c r="K9" s="138"/>
      <c r="L9" s="138" t="s">
        <v>13</v>
      </c>
      <c r="M9" s="138" t="s">
        <v>39</v>
      </c>
      <c r="N9" s="138" t="s">
        <v>11</v>
      </c>
      <c r="O9" s="138" t="s">
        <v>40</v>
      </c>
    </row>
    <row r="10" spans="1:15" x14ac:dyDescent="0.25">
      <c r="A10" s="77" t="str">
        <f>IF(D10="","",VLOOKUP(D10,'CUSTOS DER - EQUIPAMENTOS'!A:P,2,FALSE))</f>
        <v>Compressor de ar 175 pcm</v>
      </c>
      <c r="B10" s="113" t="s">
        <v>41</v>
      </c>
      <c r="C10" s="113" t="s">
        <v>42</v>
      </c>
      <c r="D10" s="113">
        <v>340800</v>
      </c>
      <c r="E10" s="116">
        <v>1</v>
      </c>
      <c r="F10" s="117">
        <v>1</v>
      </c>
      <c r="G10" s="116">
        <v>0</v>
      </c>
      <c r="H10" s="69">
        <f>IF(D10="","",VLOOKUP(D10,'CUSTOS DER - EQUIPAMENTOS'!A:P,12,FALSE))</f>
        <v>39.76</v>
      </c>
      <c r="I10" s="69">
        <f>IF(D10="","",VLOOKUP(D10,'CUSTOS DER - EQUIPAMENTOS'!A:P,15,FALSE)-H10)</f>
        <v>24.96</v>
      </c>
      <c r="J10" s="69">
        <f>IF(D10="","",VLOOKUP(D10,'CUSTOS DER - EQUIPAMENTOS'!A:P,16,FALSE))</f>
        <v>14.77</v>
      </c>
      <c r="K10" s="69"/>
      <c r="L10" s="118">
        <f>IF(D10="","",TRUNC(E10*F10*H10,2))</f>
        <v>39.76</v>
      </c>
      <c r="M10" s="118">
        <f>IF(D10="","",TRUNC(E10*F10*I10+E10*G10*J10,2))</f>
        <v>24.96</v>
      </c>
      <c r="N10" s="118"/>
      <c r="O10" s="69">
        <f>IF(D10="","",L10+M10)</f>
        <v>64.72</v>
      </c>
    </row>
    <row r="11" spans="1:15" x14ac:dyDescent="0.25">
      <c r="A11" s="77" t="str">
        <f>IF(D11="","",VLOOKUP(D11,'CUSTOS DER - EQUIPAMENTOS'!A:P,2,FALSE))</f>
        <v>Retroescavadeira 580N leve</v>
      </c>
      <c r="B11" s="113" t="s">
        <v>41</v>
      </c>
      <c r="C11" s="113" t="s">
        <v>42</v>
      </c>
      <c r="D11" s="113">
        <v>312520</v>
      </c>
      <c r="E11" s="116">
        <v>1</v>
      </c>
      <c r="F11" s="117">
        <v>0.1</v>
      </c>
      <c r="G11" s="116">
        <v>0.9</v>
      </c>
      <c r="H11" s="69">
        <f>IF(D11="","",VLOOKUP(D11,'CUSTOS DER - EQUIPAMENTOS'!A:P,12,FALSE))</f>
        <v>71.39</v>
      </c>
      <c r="I11" s="69">
        <f>IF(D11="","",VLOOKUP(D11,'CUSTOS DER - EQUIPAMENTOS'!A:P,15,FALSE)-H11)</f>
        <v>74.67</v>
      </c>
      <c r="J11" s="69">
        <f>IF(D11="","",VLOOKUP(D11,'CUSTOS DER - EQUIPAMENTOS'!A:P,16,FALSE))</f>
        <v>56.79</v>
      </c>
      <c r="K11" s="69"/>
      <c r="L11" s="118">
        <f>IF(D11="","",TRUNC(E11*F11*H11,2))</f>
        <v>7.13</v>
      </c>
      <c r="M11" s="118">
        <f>IF(D11="","",TRUNC(E11*F11*I11+E11*G11*J11,2))</f>
        <v>58.57</v>
      </c>
      <c r="N11" s="118"/>
      <c r="O11" s="69">
        <f>IF(D11="","",L11+M11)</f>
        <v>65.7</v>
      </c>
    </row>
    <row r="12" spans="1:15" x14ac:dyDescent="0.25">
      <c r="A12" s="77" t="str">
        <f>IF(D12="","",VLOOKUP(D12,'CUSTOS DER - EQUIPAMENTOS'!A:P,2,FALSE))</f>
        <v>Rompedor manual 27 kg</v>
      </c>
      <c r="B12" s="113" t="s">
        <v>41</v>
      </c>
      <c r="C12" s="113" t="s">
        <v>42</v>
      </c>
      <c r="D12" s="113">
        <v>300310</v>
      </c>
      <c r="E12" s="116">
        <v>2</v>
      </c>
      <c r="F12" s="117">
        <v>1</v>
      </c>
      <c r="G12" s="116">
        <v>0</v>
      </c>
      <c r="H12" s="69">
        <f>IF(D12="","",VLOOKUP(D12,'CUSTOS DER - EQUIPAMENTOS'!A:P,12,FALSE))</f>
        <v>0</v>
      </c>
      <c r="I12" s="69">
        <f>IF(D12="","",VLOOKUP(D12,'CUSTOS DER - EQUIPAMENTOS'!A:P,15,FALSE)-H12)</f>
        <v>4.28</v>
      </c>
      <c r="J12" s="69">
        <f>IF(D12="","",VLOOKUP(D12,'CUSTOS DER - EQUIPAMENTOS'!A:P,16,FALSE))</f>
        <v>2.99</v>
      </c>
      <c r="K12" s="69"/>
      <c r="L12" s="118">
        <f>IF(D12="","",TRUNC(E12*F12*H12,2))</f>
        <v>0</v>
      </c>
      <c r="M12" s="118">
        <f>IF(D12="","",TRUNC(E12*F12*I12+E12*G12*J12,2))</f>
        <v>8.56</v>
      </c>
      <c r="N12" s="118"/>
      <c r="O12" s="69">
        <f>IF(D12="","",L12+M12)</f>
        <v>8.56</v>
      </c>
    </row>
    <row r="13" spans="1:15" x14ac:dyDescent="0.25">
      <c r="A13" s="77"/>
      <c r="B13" s="113"/>
      <c r="C13" s="113"/>
      <c r="D13" s="113"/>
      <c r="E13" s="116"/>
      <c r="F13" s="117"/>
      <c r="G13" s="116"/>
      <c r="H13" s="69"/>
      <c r="I13" s="69"/>
      <c r="J13" s="69"/>
      <c r="K13" s="69"/>
      <c r="L13" s="118"/>
      <c r="M13" s="118"/>
      <c r="N13" s="118"/>
      <c r="O13" s="69"/>
    </row>
    <row r="14" spans="1:15" x14ac:dyDescent="0.25">
      <c r="A14" s="119"/>
      <c r="B14" s="120"/>
      <c r="C14" s="120"/>
      <c r="D14" s="120"/>
      <c r="E14" s="120"/>
      <c r="F14" s="120"/>
      <c r="G14" s="120"/>
      <c r="H14" s="120"/>
      <c r="I14" s="120"/>
      <c r="J14" s="121" t="s">
        <v>43</v>
      </c>
      <c r="K14" s="121"/>
      <c r="L14" s="122">
        <f>SUM(L10:L13)</f>
        <v>46.89</v>
      </c>
      <c r="M14" s="122">
        <f>SUM(M10:M13)</f>
        <v>92.09</v>
      </c>
      <c r="N14" s="122">
        <f>SUM(N10:N13)</f>
        <v>0</v>
      </c>
      <c r="O14" s="122">
        <f>SUM(O10:O13)</f>
        <v>138.98000000000002</v>
      </c>
    </row>
    <row r="15" spans="1:15" ht="25.5" customHeight="1" x14ac:dyDescent="0.25">
      <c r="A15" s="137" t="s">
        <v>44</v>
      </c>
      <c r="B15" s="138" t="s">
        <v>1</v>
      </c>
      <c r="C15" s="138" t="s">
        <v>32</v>
      </c>
      <c r="D15" s="138" t="s">
        <v>2</v>
      </c>
      <c r="E15" s="138" t="s">
        <v>45</v>
      </c>
      <c r="F15" s="138" t="s">
        <v>46</v>
      </c>
      <c r="G15" s="138" t="s">
        <v>47</v>
      </c>
      <c r="H15" s="138" t="s">
        <v>48</v>
      </c>
      <c r="I15" s="138"/>
      <c r="J15" s="138"/>
      <c r="K15" s="138"/>
      <c r="L15" s="138" t="s">
        <v>13</v>
      </c>
      <c r="M15" s="138" t="s">
        <v>39</v>
      </c>
      <c r="N15" s="138" t="s">
        <v>11</v>
      </c>
      <c r="O15" s="138" t="s">
        <v>40</v>
      </c>
    </row>
    <row r="16" spans="1:15" x14ac:dyDescent="0.25">
      <c r="A16" s="77" t="str">
        <f>IF(D16="","",VLOOKUP(D16,'CUSTOS DER - MÃO DE OBRA'!A:D,2,FALSE))</f>
        <v>Técnico de Campo I</v>
      </c>
      <c r="B16" s="113" t="s">
        <v>41</v>
      </c>
      <c r="C16" s="113" t="s">
        <v>49</v>
      </c>
      <c r="D16" s="113">
        <v>210060</v>
      </c>
      <c r="E16" s="69">
        <f>IF(D16="","",VLOOKUP(D16,'CUSTOS DER - MÃO DE OBRA'!A:D,3,FALSE))</f>
        <v>2.62</v>
      </c>
      <c r="F16" s="123">
        <v>1.4167000000000001</v>
      </c>
      <c r="G16" s="124">
        <f>IF(D16="","",VLOOKUP(D16,'CUSTOS DER - MÃO DE OBRA'!A:D,4,FALSE))</f>
        <v>46.66</v>
      </c>
      <c r="H16" s="116">
        <v>0.1</v>
      </c>
      <c r="I16" s="116"/>
      <c r="J16" s="113"/>
      <c r="K16" s="113"/>
      <c r="L16" s="113"/>
      <c r="M16" s="125">
        <f>IF(D16="","",TRUNC(H16*G16,2))</f>
        <v>4.66</v>
      </c>
      <c r="N16" s="113"/>
      <c r="O16" s="69">
        <f>IF(D16="","",L16+M16)</f>
        <v>4.66</v>
      </c>
    </row>
    <row r="17" spans="1:15" x14ac:dyDescent="0.25">
      <c r="A17" s="77" t="str">
        <f>IF(D17="","",VLOOKUP(D17,'CUSTOS DER - MÃO DE OBRA'!A:D,2,FALSE))</f>
        <v>Marteleteiro</v>
      </c>
      <c r="B17" s="113" t="s">
        <v>41</v>
      </c>
      <c r="C17" s="113" t="s">
        <v>49</v>
      </c>
      <c r="D17" s="113">
        <v>200060</v>
      </c>
      <c r="E17" s="69">
        <f>IF(D17="","",VLOOKUP(D17,'CUSTOS DER - MÃO DE OBRA'!A:D,3,FALSE))</f>
        <v>1.52</v>
      </c>
      <c r="F17" s="123">
        <v>1.4167000000000001</v>
      </c>
      <c r="G17" s="124">
        <f>IF(D17="","",VLOOKUP(D17,'CUSTOS DER - MÃO DE OBRA'!A:D,4,FALSE))</f>
        <v>27.06</v>
      </c>
      <c r="H17" s="116">
        <v>2</v>
      </c>
      <c r="I17" s="116"/>
      <c r="J17" s="113"/>
      <c r="K17" s="113"/>
      <c r="L17" s="113"/>
      <c r="M17" s="125">
        <f>IF(D17="","",TRUNC(H17*G17,2))</f>
        <v>54.12</v>
      </c>
      <c r="N17" s="113"/>
      <c r="O17" s="69">
        <f>IF(D17="","",L17+M17)</f>
        <v>54.12</v>
      </c>
    </row>
    <row r="18" spans="1:15" x14ac:dyDescent="0.25">
      <c r="A18" s="77" t="str">
        <f>IF(D18="","",VLOOKUP(D18,'CUSTOS DER - MÃO DE OBRA'!A:D,2,FALSE))</f>
        <v>Operador da leve</v>
      </c>
      <c r="B18" s="113" t="s">
        <v>41</v>
      </c>
      <c r="C18" s="113" t="s">
        <v>49</v>
      </c>
      <c r="D18" s="113">
        <v>200120</v>
      </c>
      <c r="E18" s="69">
        <f>IF(D18="","",VLOOKUP(D18,'CUSTOS DER - MÃO DE OBRA'!A:D,3,FALSE))</f>
        <v>1.67</v>
      </c>
      <c r="F18" s="123">
        <v>1.4167000000000001</v>
      </c>
      <c r="G18" s="124">
        <f>IF(D18="","",VLOOKUP(D18,'CUSTOS DER - MÃO DE OBRA'!A:D,4,FALSE))</f>
        <v>29.74</v>
      </c>
      <c r="H18" s="116">
        <v>0.2</v>
      </c>
      <c r="I18" s="116"/>
      <c r="J18" s="113"/>
      <c r="K18" s="113"/>
      <c r="L18" s="113"/>
      <c r="M18" s="125">
        <f>IF(D18="","",TRUNC(H18*G18,2))</f>
        <v>5.94</v>
      </c>
      <c r="N18" s="113"/>
      <c r="O18" s="69">
        <f>IF(D18="","",L18+M18)</f>
        <v>5.94</v>
      </c>
    </row>
    <row r="19" spans="1:15" x14ac:dyDescent="0.25">
      <c r="A19" s="77" t="str">
        <f>IF(D19="","",VLOOKUP(D19,'CUSTOS DER - MÃO DE OBRA'!A:D,2,FALSE))</f>
        <v>Servente</v>
      </c>
      <c r="B19" s="113" t="s">
        <v>41</v>
      </c>
      <c r="C19" s="113" t="s">
        <v>49</v>
      </c>
      <c r="D19" s="113">
        <v>200130</v>
      </c>
      <c r="E19" s="69">
        <f>IF(D19="","",VLOOKUP(D19,'CUSTOS DER - MÃO DE OBRA'!A:D,3,FALSE))</f>
        <v>1.48</v>
      </c>
      <c r="F19" s="123">
        <v>1.4167000000000001</v>
      </c>
      <c r="G19" s="124">
        <f>IF(D19="","",VLOOKUP(D19,'CUSTOS DER - MÃO DE OBRA'!A:D,4,FALSE))</f>
        <v>26.35</v>
      </c>
      <c r="H19" s="116">
        <v>2</v>
      </c>
      <c r="I19" s="116"/>
      <c r="J19" s="113"/>
      <c r="K19" s="113"/>
      <c r="L19" s="113"/>
      <c r="M19" s="125">
        <f>IF(D19="","",TRUNC(H19*G19,2))</f>
        <v>52.7</v>
      </c>
      <c r="N19" s="113"/>
      <c r="O19" s="69">
        <f>IF(D19="","",L19+M19)</f>
        <v>52.7</v>
      </c>
    </row>
    <row r="20" spans="1:15" x14ac:dyDescent="0.25">
      <c r="A20" s="77"/>
      <c r="B20" s="113"/>
      <c r="C20" s="113"/>
      <c r="D20" s="113"/>
      <c r="E20" s="116"/>
      <c r="F20" s="123"/>
      <c r="G20" s="124"/>
      <c r="H20" s="69"/>
      <c r="I20" s="69"/>
      <c r="J20" s="69"/>
      <c r="K20" s="69"/>
      <c r="L20" s="113"/>
      <c r="M20" s="126"/>
      <c r="N20" s="113"/>
      <c r="O20" s="69"/>
    </row>
    <row r="21" spans="1:15" x14ac:dyDescent="0.25">
      <c r="A21" s="127"/>
      <c r="B21" s="128"/>
      <c r="C21" s="128"/>
      <c r="D21" s="128"/>
      <c r="E21" s="128"/>
      <c r="F21" s="128"/>
      <c r="G21" s="128"/>
      <c r="H21" s="128"/>
      <c r="I21" s="128"/>
      <c r="J21" s="121" t="s">
        <v>50</v>
      </c>
      <c r="K21" s="121"/>
      <c r="L21" s="122">
        <f>SUM(L16:L20)</f>
        <v>0</v>
      </c>
      <c r="M21" s="122">
        <f>SUM(M16:M20)</f>
        <v>117.42</v>
      </c>
      <c r="N21" s="122">
        <f>SUM(N16:N20)</f>
        <v>0</v>
      </c>
      <c r="O21" s="122">
        <f>SUM(O16:O20)</f>
        <v>117.42</v>
      </c>
    </row>
    <row r="22" spans="1:15" x14ac:dyDescent="0.25">
      <c r="A22" s="137" t="s">
        <v>51</v>
      </c>
      <c r="B22" s="138" t="s">
        <v>1</v>
      </c>
      <c r="C22" s="138" t="s">
        <v>32</v>
      </c>
      <c r="D22" s="138" t="s">
        <v>2</v>
      </c>
      <c r="E22" s="138" t="s">
        <v>52</v>
      </c>
      <c r="F22" s="138" t="s">
        <v>53</v>
      </c>
      <c r="G22" s="138" t="s">
        <v>54</v>
      </c>
      <c r="H22" s="138" t="s">
        <v>55</v>
      </c>
      <c r="I22" s="138"/>
      <c r="J22" s="138"/>
      <c r="K22" s="138"/>
      <c r="L22" s="138"/>
      <c r="M22" s="138"/>
      <c r="N22" s="138"/>
      <c r="O22" s="138" t="s">
        <v>56</v>
      </c>
    </row>
    <row r="23" spans="1:15" x14ac:dyDescent="0.25">
      <c r="A23" s="77"/>
      <c r="B23" s="113"/>
      <c r="C23" s="113"/>
      <c r="D23" s="113">
        <v>29990</v>
      </c>
      <c r="E23" s="123">
        <v>0.05</v>
      </c>
      <c r="F23" s="117"/>
      <c r="G23" s="116"/>
      <c r="H23" s="69"/>
      <c r="I23" s="69"/>
      <c r="J23" s="69"/>
      <c r="K23" s="69"/>
      <c r="L23" s="113"/>
      <c r="M23" s="118">
        <f>TRUNC(E23*O21,2)</f>
        <v>5.87</v>
      </c>
      <c r="N23" s="113"/>
      <c r="O23" s="69">
        <f>L23+M23</f>
        <v>5.87</v>
      </c>
    </row>
    <row r="24" spans="1:15" x14ac:dyDescent="0.25">
      <c r="A24" s="77"/>
      <c r="B24" s="113"/>
      <c r="C24" s="113"/>
      <c r="D24" s="113"/>
      <c r="E24" s="116"/>
      <c r="F24" s="117"/>
      <c r="G24" s="116"/>
      <c r="H24" s="69"/>
      <c r="I24" s="69"/>
      <c r="J24" s="69"/>
      <c r="K24" s="69"/>
      <c r="L24" s="113"/>
      <c r="M24" s="113"/>
      <c r="N24" s="113"/>
      <c r="O24" s="69">
        <f>L24+M24</f>
        <v>0</v>
      </c>
    </row>
    <row r="25" spans="1:15" x14ac:dyDescent="0.25">
      <c r="A25" s="127"/>
      <c r="B25" s="128"/>
      <c r="C25" s="128"/>
      <c r="D25" s="128"/>
      <c r="E25" s="128"/>
      <c r="F25" s="128"/>
      <c r="G25" s="128"/>
      <c r="H25" s="128"/>
      <c r="I25" s="128"/>
      <c r="J25" s="121" t="s">
        <v>57</v>
      </c>
      <c r="K25" s="121"/>
      <c r="L25" s="122">
        <f>SUM(L23:L24)</f>
        <v>0</v>
      </c>
      <c r="M25" s="122">
        <f>SUM(M23:M24)</f>
        <v>5.87</v>
      </c>
      <c r="N25" s="122">
        <f>SUM(N23:N24)</f>
        <v>0</v>
      </c>
      <c r="O25" s="122">
        <f>SUM(O23:O24)</f>
        <v>5.87</v>
      </c>
    </row>
    <row r="26" spans="1:15" x14ac:dyDescent="0.25">
      <c r="A26" s="127" t="s">
        <v>58</v>
      </c>
      <c r="B26" s="129"/>
      <c r="C26" s="129"/>
      <c r="D26" s="129"/>
      <c r="E26" s="129"/>
      <c r="F26" s="129"/>
      <c r="G26" s="129"/>
      <c r="H26" s="129"/>
      <c r="I26" s="129"/>
      <c r="J26" s="129"/>
      <c r="K26" s="129"/>
      <c r="L26" s="122">
        <f>L14+L21+L25</f>
        <v>46.89</v>
      </c>
      <c r="M26" s="122">
        <f>M14+M21+M25</f>
        <v>215.38</v>
      </c>
      <c r="N26" s="122">
        <f>N14+N21+N25</f>
        <v>0</v>
      </c>
      <c r="O26" s="122">
        <f>O14+O21+O25</f>
        <v>262.27000000000004</v>
      </c>
    </row>
    <row r="27" spans="1:15" x14ac:dyDescent="0.25">
      <c r="A27" s="127" t="s">
        <v>59</v>
      </c>
      <c r="B27" s="129"/>
      <c r="C27" s="129"/>
      <c r="D27" s="129"/>
      <c r="E27" s="129"/>
      <c r="F27" s="129"/>
      <c r="G27" s="129"/>
      <c r="H27" s="129"/>
      <c r="I27" s="129"/>
      <c r="J27" s="129"/>
      <c r="K27" s="129"/>
      <c r="L27" s="129"/>
      <c r="M27" s="129"/>
      <c r="N27" s="129"/>
      <c r="O27" s="130">
        <v>2</v>
      </c>
    </row>
    <row r="28" spans="1:15" x14ac:dyDescent="0.25">
      <c r="A28" s="127" t="s">
        <v>60</v>
      </c>
      <c r="B28" s="120"/>
      <c r="C28" s="120"/>
      <c r="D28" s="120"/>
      <c r="E28" s="120"/>
      <c r="F28" s="120"/>
      <c r="G28" s="120"/>
      <c r="H28" s="120"/>
      <c r="I28" s="120"/>
      <c r="J28" s="120"/>
      <c r="K28" s="120"/>
      <c r="L28" s="122">
        <f>L26/O27</f>
        <v>23.445</v>
      </c>
      <c r="M28" s="122">
        <f>M26/O27</f>
        <v>107.69</v>
      </c>
      <c r="N28" s="122">
        <f>N26/O27</f>
        <v>0</v>
      </c>
      <c r="O28" s="122">
        <f>TRUNC(SUM(L28:N28),2)</f>
        <v>131.13</v>
      </c>
    </row>
    <row r="29" spans="1:15" ht="38.25" customHeight="1" x14ac:dyDescent="0.25">
      <c r="A29" s="137" t="s">
        <v>61</v>
      </c>
      <c r="B29" s="138" t="s">
        <v>1</v>
      </c>
      <c r="C29" s="138" t="s">
        <v>32</v>
      </c>
      <c r="D29" s="138" t="s">
        <v>2</v>
      </c>
      <c r="E29" s="138" t="s">
        <v>62</v>
      </c>
      <c r="F29" s="138" t="s">
        <v>63</v>
      </c>
      <c r="G29" s="138"/>
      <c r="H29" s="138"/>
      <c r="I29" s="138"/>
      <c r="J29" s="138" t="s">
        <v>48</v>
      </c>
      <c r="K29" s="138"/>
      <c r="L29" s="138" t="s">
        <v>13</v>
      </c>
      <c r="M29" s="138" t="s">
        <v>39</v>
      </c>
      <c r="N29" s="138" t="s">
        <v>11</v>
      </c>
      <c r="O29" s="138" t="s">
        <v>6</v>
      </c>
    </row>
    <row r="30" spans="1:15" x14ac:dyDescent="0.25">
      <c r="A30" s="77" t="str">
        <f>IF(D30="","",VLOOKUP(D30,'CUSTOS DER - MATERIAIS'!A:D,2,FALSE))</f>
        <v>Jogo de brocas S-12</v>
      </c>
      <c r="B30" s="113" t="s">
        <v>41</v>
      </c>
      <c r="C30" s="113" t="s">
        <v>64</v>
      </c>
      <c r="D30" s="113">
        <v>140120</v>
      </c>
      <c r="E30" s="131" t="str">
        <f>IF(D30="","",VLOOKUP(D30,'CUSTOS DER - MATERIAIS'!A:D,3,FALSE))</f>
        <v>jg</v>
      </c>
      <c r="F30" s="107">
        <f>IF(D30="","",VLOOKUP(D30,'CUSTOS DER - MATERIAIS'!A:D,4,FALSE))</f>
        <v>9960</v>
      </c>
      <c r="G30" s="107"/>
      <c r="H30" s="93"/>
      <c r="I30" s="93"/>
      <c r="J30" s="116">
        <v>2.9999999999999997E-4</v>
      </c>
      <c r="K30" s="116"/>
      <c r="L30" s="69">
        <f>IF(D30="","",TRUNC(F30*J30,2))</f>
        <v>2.98</v>
      </c>
      <c r="M30" s="116"/>
      <c r="N30" s="116"/>
      <c r="O30" s="69">
        <f>IF(D30="","",TRUNC(L30+M30+N30,2))</f>
        <v>2.98</v>
      </c>
    </row>
    <row r="31" spans="1:15" x14ac:dyDescent="0.25">
      <c r="A31" s="77"/>
      <c r="B31" s="113"/>
      <c r="C31" s="113"/>
      <c r="D31" s="113"/>
      <c r="E31" s="131"/>
      <c r="F31" s="107"/>
      <c r="G31" s="107"/>
      <c r="H31" s="93"/>
      <c r="I31" s="93"/>
      <c r="J31" s="116"/>
      <c r="K31" s="116"/>
      <c r="L31" s="69"/>
      <c r="M31" s="116"/>
      <c r="N31" s="116"/>
      <c r="O31" s="69"/>
    </row>
    <row r="32" spans="1:15" x14ac:dyDescent="0.25">
      <c r="A32" s="119"/>
      <c r="B32" s="120"/>
      <c r="C32" s="120"/>
      <c r="D32" s="120"/>
      <c r="E32" s="120"/>
      <c r="F32" s="120"/>
      <c r="G32" s="120"/>
      <c r="H32" s="120"/>
      <c r="I32" s="120"/>
      <c r="J32" s="121" t="s">
        <v>65</v>
      </c>
      <c r="K32" s="121"/>
      <c r="L32" s="122">
        <f>SUM(L30:L31)</f>
        <v>2.98</v>
      </c>
      <c r="M32" s="122">
        <f>SUM(M30:M31)</f>
        <v>0</v>
      </c>
      <c r="N32" s="122">
        <f>SUM(N30:N31)</f>
        <v>0</v>
      </c>
      <c r="O32" s="122">
        <f>TRUNC(SUM(L32:N32),2)</f>
        <v>2.98</v>
      </c>
    </row>
    <row r="33" spans="1:15" ht="38.25" customHeight="1" x14ac:dyDescent="0.25">
      <c r="A33" s="137" t="s">
        <v>66</v>
      </c>
      <c r="B33" s="138" t="s">
        <v>1</v>
      </c>
      <c r="C33" s="138" t="s">
        <v>32</v>
      </c>
      <c r="D33" s="138" t="s">
        <v>2</v>
      </c>
      <c r="E33" s="138" t="s">
        <v>62</v>
      </c>
      <c r="F33" s="138" t="s">
        <v>63</v>
      </c>
      <c r="G33" s="138" t="s">
        <v>67</v>
      </c>
      <c r="H33" s="138" t="s">
        <v>68</v>
      </c>
      <c r="I33" s="138"/>
      <c r="J33" s="138" t="s">
        <v>48</v>
      </c>
      <c r="K33" s="138"/>
      <c r="L33" s="138" t="s">
        <v>13</v>
      </c>
      <c r="M33" s="138" t="s">
        <v>39</v>
      </c>
      <c r="N33" s="138" t="s">
        <v>11</v>
      </c>
      <c r="O33" s="138" t="s">
        <v>6</v>
      </c>
    </row>
    <row r="34" spans="1:15" x14ac:dyDescent="0.25">
      <c r="A34" s="77" t="str">
        <f>IF($D34="","",VLOOKUP($D34,#REF!,2,FALSE))</f>
        <v/>
      </c>
      <c r="B34" s="92" t="s">
        <v>41</v>
      </c>
      <c r="C34" s="113" t="s">
        <v>69</v>
      </c>
      <c r="D34" s="92"/>
      <c r="E34" s="92" t="str">
        <f>IF($D34="","",VLOOKUP($D34,#REF!,3,FALSE))</f>
        <v/>
      </c>
      <c r="F34" s="92" t="str">
        <f>IF($D34="","",VLOOKUP($D34,#REF!,8,FALSE))</f>
        <v/>
      </c>
      <c r="G34" s="92" t="str">
        <f>IF($D34="","",VLOOKUP($D34,#REF!,9,FALSE))</f>
        <v/>
      </c>
      <c r="H34" s="92" t="str">
        <f>IF($D34="","",VLOOKUP($D34,#REF!,10,FALSE))</f>
        <v/>
      </c>
      <c r="I34" s="116"/>
      <c r="J34" s="116"/>
      <c r="K34" s="116"/>
      <c r="L34" s="69" t="str">
        <f>IF(D34="","",TRUNC(F34*J34,2))</f>
        <v/>
      </c>
      <c r="M34" s="69" t="str">
        <f>IF(D34="","",TRUNC(G34*J34,2))</f>
        <v/>
      </c>
      <c r="N34" s="69" t="str">
        <f>IF(D34="","",TRUNC(H34*J34,2))</f>
        <v/>
      </c>
      <c r="O34" s="69" t="str">
        <f>IF(D34="","",L34+M34+N34)</f>
        <v/>
      </c>
    </row>
    <row r="35" spans="1:15" x14ac:dyDescent="0.25">
      <c r="A35" s="77"/>
      <c r="B35" s="92"/>
      <c r="C35" s="92"/>
      <c r="D35" s="92"/>
      <c r="E35" s="92"/>
      <c r="F35" s="107"/>
      <c r="G35" s="107"/>
      <c r="H35" s="116"/>
      <c r="I35" s="116"/>
      <c r="J35" s="116"/>
      <c r="K35" s="116"/>
      <c r="L35" s="116"/>
      <c r="M35" s="116"/>
      <c r="N35" s="116"/>
      <c r="O35" s="69"/>
    </row>
    <row r="36" spans="1:15" x14ac:dyDescent="0.25">
      <c r="A36" s="119"/>
      <c r="B36" s="120"/>
      <c r="C36" s="120"/>
      <c r="D36" s="120"/>
      <c r="E36" s="120"/>
      <c r="F36" s="120"/>
      <c r="G36" s="120"/>
      <c r="H36" s="120"/>
      <c r="I36" s="120"/>
      <c r="J36" s="121" t="s">
        <v>70</v>
      </c>
      <c r="K36" s="121"/>
      <c r="L36" s="122">
        <f>SUM(L34:L35)</f>
        <v>0</v>
      </c>
      <c r="M36" s="122">
        <f>SUM(M34:M35)</f>
        <v>0</v>
      </c>
      <c r="N36" s="122">
        <f>SUM(N34:N35)</f>
        <v>0</v>
      </c>
      <c r="O36" s="122">
        <f>TRUNC(SUM(L36:N36),2)</f>
        <v>0</v>
      </c>
    </row>
    <row r="37" spans="1:15" ht="12.75" customHeight="1" x14ac:dyDescent="0.25">
      <c r="A37" s="137" t="s">
        <v>71</v>
      </c>
      <c r="B37" s="138" t="s">
        <v>1</v>
      </c>
      <c r="C37" s="138" t="s">
        <v>32</v>
      </c>
      <c r="D37" s="138" t="s">
        <v>2</v>
      </c>
      <c r="E37" s="138" t="s">
        <v>62</v>
      </c>
      <c r="F37" s="138" t="s">
        <v>72</v>
      </c>
      <c r="G37" s="138" t="s">
        <v>73</v>
      </c>
      <c r="H37" s="138"/>
      <c r="I37" s="138" t="s">
        <v>74</v>
      </c>
      <c r="J37" s="138"/>
      <c r="K37" s="138"/>
      <c r="L37" s="138" t="s">
        <v>75</v>
      </c>
      <c r="M37" s="138" t="s">
        <v>56</v>
      </c>
      <c r="N37" s="138" t="s">
        <v>48</v>
      </c>
      <c r="O37" s="138" t="s">
        <v>6</v>
      </c>
    </row>
    <row r="38" spans="1:15" x14ac:dyDescent="0.25">
      <c r="A38" s="137"/>
      <c r="B38" s="138"/>
      <c r="C38" s="138"/>
      <c r="D38" s="138"/>
      <c r="E38" s="138"/>
      <c r="F38" s="138"/>
      <c r="G38" s="138" t="s">
        <v>76</v>
      </c>
      <c r="H38" s="138" t="s">
        <v>77</v>
      </c>
      <c r="I38" s="138" t="s">
        <v>76</v>
      </c>
      <c r="J38" s="138" t="s">
        <v>77</v>
      </c>
      <c r="K38" s="138"/>
      <c r="L38" s="138" t="s">
        <v>76</v>
      </c>
      <c r="M38" s="138"/>
      <c r="N38" s="138"/>
      <c r="O38" s="138"/>
    </row>
    <row r="39" spans="1:15" x14ac:dyDescent="0.25">
      <c r="A39" s="77"/>
      <c r="B39" s="92"/>
      <c r="C39" s="92"/>
      <c r="D39" s="92"/>
      <c r="E39" s="92"/>
      <c r="F39" s="107"/>
      <c r="G39" s="107"/>
      <c r="H39" s="69"/>
      <c r="I39" s="116"/>
      <c r="J39" s="69"/>
      <c r="K39" s="69"/>
      <c r="L39" s="116"/>
      <c r="M39" s="116"/>
      <c r="N39" s="69"/>
      <c r="O39" s="69"/>
    </row>
    <row r="40" spans="1:15" x14ac:dyDescent="0.25">
      <c r="A40" s="119"/>
      <c r="B40" s="120"/>
      <c r="C40" s="120"/>
      <c r="D40" s="120"/>
      <c r="E40" s="120"/>
      <c r="F40" s="120"/>
      <c r="G40" s="120"/>
      <c r="H40" s="120"/>
      <c r="I40" s="120"/>
      <c r="J40" s="121" t="s">
        <v>80</v>
      </c>
      <c r="K40" s="121"/>
      <c r="L40" s="122"/>
      <c r="M40" s="122"/>
      <c r="N40" s="122">
        <f>O40</f>
        <v>0</v>
      </c>
      <c r="O40" s="122">
        <f>SUM(O39:O39)</f>
        <v>0</v>
      </c>
    </row>
    <row r="41" spans="1:15" x14ac:dyDescent="0.25">
      <c r="A41" s="485" t="s">
        <v>25</v>
      </c>
      <c r="B41" s="486"/>
      <c r="C41" s="486"/>
      <c r="D41" s="486"/>
      <c r="E41" s="486"/>
      <c r="F41" s="486"/>
      <c r="G41" s="486"/>
      <c r="H41" s="486"/>
      <c r="I41" s="486"/>
      <c r="J41" s="486"/>
      <c r="K41" s="486"/>
      <c r="L41" s="486"/>
      <c r="M41" s="486"/>
      <c r="N41" s="486"/>
      <c r="O41" s="488"/>
    </row>
    <row r="42" spans="1:15" ht="45" x14ac:dyDescent="0.25">
      <c r="A42" s="485" t="str">
        <f>IF($A43="","",$A43&amp;" - "&amp;VLOOKUP($A43,'CUSTOS DER - SERVIÇOS'!A:H,2,FALSE))</f>
        <v>802160 - Placa de sinalização provisória</v>
      </c>
      <c r="B42" s="486"/>
      <c r="C42" s="486"/>
      <c r="D42" s="486"/>
      <c r="E42" s="486"/>
      <c r="F42" s="486"/>
      <c r="G42" s="486"/>
      <c r="H42" s="486"/>
      <c r="I42" s="486"/>
      <c r="J42" s="486"/>
      <c r="K42" s="141"/>
      <c r="L42" s="27" t="s">
        <v>26</v>
      </c>
      <c r="M42" s="27" t="s">
        <v>27</v>
      </c>
      <c r="N42" s="27" t="s">
        <v>28</v>
      </c>
      <c r="O42" s="142" t="s">
        <v>29</v>
      </c>
    </row>
    <row r="43" spans="1:15" x14ac:dyDescent="0.25">
      <c r="A43" s="143">
        <v>802160</v>
      </c>
      <c r="B43" s="143" t="s">
        <v>30</v>
      </c>
      <c r="C43" s="143" t="str">
        <f>IF($A43="","",VLOOKUP($A43,'CUSTOS DER - SERVIÇOS'!A:H,3,FALSE))</f>
        <v>m2</v>
      </c>
      <c r="D43" s="143" t="s">
        <v>21</v>
      </c>
      <c r="E43" s="144"/>
      <c r="F43" s="144"/>
      <c r="G43" s="144"/>
      <c r="H43" s="144"/>
      <c r="I43" s="144"/>
      <c r="J43" s="144"/>
      <c r="K43" s="144"/>
      <c r="L43" s="145">
        <f>TRUNC(L58+L62+L66+L70,2)</f>
        <v>52.57</v>
      </c>
      <c r="M43" s="145">
        <f>TRUNC(M58+M62+M66+M70,2)</f>
        <v>27.87</v>
      </c>
      <c r="N43" s="145">
        <f>TRUNC(N58+N62+N66+N70,2)</f>
        <v>0</v>
      </c>
      <c r="O43" s="145">
        <f>TRUNC(O58+O62+O66+O70,2)</f>
        <v>80.44</v>
      </c>
    </row>
    <row r="44" spans="1:15" ht="45" x14ac:dyDescent="0.25">
      <c r="A44" s="137" t="s">
        <v>31</v>
      </c>
      <c r="B44" s="138" t="s">
        <v>1</v>
      </c>
      <c r="C44" s="138" t="s">
        <v>32</v>
      </c>
      <c r="D44" s="138" t="s">
        <v>2</v>
      </c>
      <c r="E44" s="138" t="s">
        <v>33</v>
      </c>
      <c r="F44" s="138" t="s">
        <v>34</v>
      </c>
      <c r="G44" s="138" t="s">
        <v>35</v>
      </c>
      <c r="H44" s="138" t="s">
        <v>36</v>
      </c>
      <c r="I44" s="138" t="s">
        <v>37</v>
      </c>
      <c r="J44" s="138" t="s">
        <v>38</v>
      </c>
      <c r="K44" s="138"/>
      <c r="L44" s="138" t="s">
        <v>13</v>
      </c>
      <c r="M44" s="138" t="s">
        <v>39</v>
      </c>
      <c r="N44" s="138" t="s">
        <v>11</v>
      </c>
      <c r="O44" s="138" t="s">
        <v>40</v>
      </c>
    </row>
    <row r="45" spans="1:15" x14ac:dyDescent="0.25">
      <c r="A45" s="77" t="str">
        <f>IF(D45="","",VLOOKUP(D45,#REF!,2,FALSE))</f>
        <v/>
      </c>
      <c r="B45" s="113" t="s">
        <v>41</v>
      </c>
      <c r="C45" s="113" t="s">
        <v>42</v>
      </c>
      <c r="D45" s="113"/>
      <c r="E45" s="116"/>
      <c r="F45" s="117"/>
      <c r="G45" s="116"/>
      <c r="H45" s="69" t="str">
        <f>IF(D45="","",VLOOKUP(D45,#REF!,14,FALSE))</f>
        <v/>
      </c>
      <c r="I45" s="69" t="str">
        <f>IF(D45="","",VLOOKUP(D45,#REF!,17,FALSE)-H45)</f>
        <v/>
      </c>
      <c r="J45" s="69" t="str">
        <f>IF(D45="","",VLOOKUP(D45,#REF!,18,FALSE))</f>
        <v/>
      </c>
      <c r="K45" s="69"/>
      <c r="L45" s="118" t="str">
        <f>IF(D45="","",TRUNC(E45*F45*H45,2))</f>
        <v/>
      </c>
      <c r="M45" s="118" t="str">
        <f>IF(D45="","",TRUNC(E45*F45*I45+E45*G45*J45,2))</f>
        <v/>
      </c>
      <c r="N45" s="118"/>
      <c r="O45" s="69" t="str">
        <f>IF(D45="","",L45+M45)</f>
        <v/>
      </c>
    </row>
    <row r="46" spans="1:15" x14ac:dyDescent="0.25">
      <c r="A46" s="77"/>
      <c r="B46" s="113"/>
      <c r="C46" s="113"/>
      <c r="D46" s="113"/>
      <c r="E46" s="116"/>
      <c r="F46" s="117"/>
      <c r="G46" s="116"/>
      <c r="H46" s="69"/>
      <c r="I46" s="69"/>
      <c r="J46" s="69"/>
      <c r="K46" s="69"/>
      <c r="L46" s="118"/>
      <c r="M46" s="118"/>
      <c r="N46" s="118"/>
      <c r="O46" s="69"/>
    </row>
    <row r="47" spans="1:15" x14ac:dyDescent="0.25">
      <c r="A47" s="119"/>
      <c r="B47" s="120"/>
      <c r="C47" s="120"/>
      <c r="D47" s="120"/>
      <c r="E47" s="120"/>
      <c r="F47" s="120"/>
      <c r="G47" s="120"/>
      <c r="H47" s="120"/>
      <c r="I47" s="120"/>
      <c r="J47" s="121" t="s">
        <v>43</v>
      </c>
      <c r="K47" s="121"/>
      <c r="L47" s="122">
        <f>SUM(L45:L46)</f>
        <v>0</v>
      </c>
      <c r="M47" s="122">
        <f>SUM(M45:M46)</f>
        <v>0</v>
      </c>
      <c r="N47" s="122">
        <f>SUM(N45:N46)</f>
        <v>0</v>
      </c>
      <c r="O47" s="122">
        <f>SUM(O45:O46)</f>
        <v>0</v>
      </c>
    </row>
    <row r="48" spans="1:15" ht="30" x14ac:dyDescent="0.25">
      <c r="A48" s="137" t="s">
        <v>44</v>
      </c>
      <c r="B48" s="138" t="s">
        <v>1</v>
      </c>
      <c r="C48" s="138" t="s">
        <v>32</v>
      </c>
      <c r="D48" s="138" t="s">
        <v>2</v>
      </c>
      <c r="E48" s="138" t="s">
        <v>45</v>
      </c>
      <c r="F48" s="138" t="s">
        <v>46</v>
      </c>
      <c r="G48" s="138" t="s">
        <v>47</v>
      </c>
      <c r="H48" s="138" t="s">
        <v>48</v>
      </c>
      <c r="I48" s="138"/>
      <c r="J48" s="138"/>
      <c r="K48" s="138"/>
      <c r="L48" s="138" t="s">
        <v>13</v>
      </c>
      <c r="M48" s="138" t="s">
        <v>39</v>
      </c>
      <c r="N48" s="138" t="s">
        <v>11</v>
      </c>
      <c r="O48" s="138" t="s">
        <v>40</v>
      </c>
    </row>
    <row r="49" spans="1:15" x14ac:dyDescent="0.25">
      <c r="A49" s="77" t="str">
        <f>IF(D49="","",VLOOKUP(D49,#REF!,2,FALSE))</f>
        <v/>
      </c>
      <c r="B49" s="113" t="s">
        <v>41</v>
      </c>
      <c r="C49" s="113" t="s">
        <v>49</v>
      </c>
      <c r="D49" s="113"/>
      <c r="E49" s="69" t="str">
        <f>IF(D49="","",VLOOKUP(D49,#REF!,4,FALSE))</f>
        <v/>
      </c>
      <c r="F49" s="123" t="str">
        <f>IF(D49="","",VLOOKUP(D49,#REF!,5,FALSE)/100)</f>
        <v/>
      </c>
      <c r="G49" s="124" t="str">
        <f>IF(D49="","",VLOOKUP(D49,#REF!,6,FALSE))</f>
        <v/>
      </c>
      <c r="H49" s="116"/>
      <c r="I49" s="116"/>
      <c r="J49" s="113"/>
      <c r="K49" s="113"/>
      <c r="L49" s="113"/>
      <c r="M49" s="125" t="str">
        <f>IF(D49="","",TRUNC(H49*G49,2))</f>
        <v/>
      </c>
      <c r="N49" s="113"/>
      <c r="O49" s="69" t="str">
        <f>IF(D49="","",L49+M49)</f>
        <v/>
      </c>
    </row>
    <row r="50" spans="1:15" x14ac:dyDescent="0.25">
      <c r="A50" s="77"/>
      <c r="B50" s="113"/>
      <c r="C50" s="113"/>
      <c r="D50" s="113"/>
      <c r="E50" s="116"/>
      <c r="F50" s="123"/>
      <c r="G50" s="124"/>
      <c r="H50" s="69"/>
      <c r="I50" s="69"/>
      <c r="J50" s="69"/>
      <c r="K50" s="69"/>
      <c r="L50" s="113"/>
      <c r="M50" s="126"/>
      <c r="N50" s="113"/>
      <c r="O50" s="69"/>
    </row>
    <row r="51" spans="1:15" x14ac:dyDescent="0.25">
      <c r="A51" s="127"/>
      <c r="B51" s="128"/>
      <c r="C51" s="128"/>
      <c r="D51" s="128"/>
      <c r="E51" s="128"/>
      <c r="F51" s="128"/>
      <c r="G51" s="128"/>
      <c r="H51" s="128"/>
      <c r="I51" s="128"/>
      <c r="J51" s="121" t="s">
        <v>50</v>
      </c>
      <c r="K51" s="121"/>
      <c r="L51" s="122">
        <f>SUM(L49:L50)</f>
        <v>0</v>
      </c>
      <c r="M51" s="122">
        <f>SUM(M49:M50)</f>
        <v>0</v>
      </c>
      <c r="N51" s="122">
        <f>SUM(N49:N50)</f>
        <v>0</v>
      </c>
      <c r="O51" s="122">
        <f>SUM(O49:O50)</f>
        <v>0</v>
      </c>
    </row>
    <row r="52" spans="1:15" x14ac:dyDescent="0.25">
      <c r="A52" s="137" t="s">
        <v>51</v>
      </c>
      <c r="B52" s="138" t="s">
        <v>1</v>
      </c>
      <c r="C52" s="138" t="s">
        <v>32</v>
      </c>
      <c r="D52" s="138" t="s">
        <v>2</v>
      </c>
      <c r="E52" s="138" t="s">
        <v>52</v>
      </c>
      <c r="F52" s="138" t="s">
        <v>53</v>
      </c>
      <c r="G52" s="138" t="s">
        <v>54</v>
      </c>
      <c r="H52" s="138" t="s">
        <v>55</v>
      </c>
      <c r="I52" s="138"/>
      <c r="J52" s="138"/>
      <c r="K52" s="138"/>
      <c r="L52" s="138"/>
      <c r="M52" s="138"/>
      <c r="N52" s="138"/>
      <c r="O52" s="138" t="s">
        <v>56</v>
      </c>
    </row>
    <row r="53" spans="1:15" x14ac:dyDescent="0.25">
      <c r="A53" s="77"/>
      <c r="B53" s="113"/>
      <c r="C53" s="113"/>
      <c r="D53" s="113"/>
      <c r="E53" s="123"/>
      <c r="F53" s="117"/>
      <c r="G53" s="116"/>
      <c r="H53" s="69"/>
      <c r="I53" s="69"/>
      <c r="J53" s="69"/>
      <c r="K53" s="69"/>
      <c r="L53" s="113"/>
      <c r="M53" s="118">
        <f>TRUNC(E53*O51,2)</f>
        <v>0</v>
      </c>
      <c r="N53" s="113"/>
      <c r="O53" s="69">
        <f>L53+M53</f>
        <v>0</v>
      </c>
    </row>
    <row r="54" spans="1:15" x14ac:dyDescent="0.25">
      <c r="A54" s="77"/>
      <c r="B54" s="113"/>
      <c r="C54" s="113"/>
      <c r="D54" s="113"/>
      <c r="E54" s="116"/>
      <c r="F54" s="117"/>
      <c r="G54" s="116"/>
      <c r="H54" s="69"/>
      <c r="I54" s="69"/>
      <c r="J54" s="69"/>
      <c r="K54" s="69"/>
      <c r="L54" s="113"/>
      <c r="M54" s="113"/>
      <c r="N54" s="113"/>
      <c r="O54" s="69">
        <f>L54+M54</f>
        <v>0</v>
      </c>
    </row>
    <row r="55" spans="1:15" x14ac:dyDescent="0.25">
      <c r="A55" s="127"/>
      <c r="B55" s="128"/>
      <c r="C55" s="128"/>
      <c r="D55" s="128"/>
      <c r="E55" s="128"/>
      <c r="F55" s="128"/>
      <c r="G55" s="128"/>
      <c r="H55" s="128"/>
      <c r="I55" s="128"/>
      <c r="J55" s="121" t="s">
        <v>57</v>
      </c>
      <c r="K55" s="121"/>
      <c r="L55" s="122">
        <f>SUM(L53:L54)</f>
        <v>0</v>
      </c>
      <c r="M55" s="122">
        <f>SUM(M53:M54)</f>
        <v>0</v>
      </c>
      <c r="N55" s="122">
        <f>SUM(N53:N54)</f>
        <v>0</v>
      </c>
      <c r="O55" s="122">
        <f>SUM(O53:O54)</f>
        <v>0</v>
      </c>
    </row>
    <row r="56" spans="1:15" x14ac:dyDescent="0.25">
      <c r="A56" s="127" t="s">
        <v>58</v>
      </c>
      <c r="B56" s="129"/>
      <c r="C56" s="129"/>
      <c r="D56" s="129"/>
      <c r="E56" s="129"/>
      <c r="F56" s="129"/>
      <c r="G56" s="129"/>
      <c r="H56" s="129"/>
      <c r="I56" s="129"/>
      <c r="J56" s="129"/>
      <c r="K56" s="129"/>
      <c r="L56" s="122">
        <f>L47+L51+L55</f>
        <v>0</v>
      </c>
      <c r="M56" s="122">
        <f>M47+M51+M55</f>
        <v>0</v>
      </c>
      <c r="N56" s="122">
        <f>N47+N51+N55</f>
        <v>0</v>
      </c>
      <c r="O56" s="122">
        <f>O47+O51+O55</f>
        <v>0</v>
      </c>
    </row>
    <row r="57" spans="1:15" x14ac:dyDescent="0.25">
      <c r="A57" s="127" t="s">
        <v>59</v>
      </c>
      <c r="B57" s="129"/>
      <c r="C57" s="129"/>
      <c r="D57" s="129"/>
      <c r="E57" s="129"/>
      <c r="F57" s="129"/>
      <c r="G57" s="129"/>
      <c r="H57" s="129"/>
      <c r="I57" s="129"/>
      <c r="J57" s="129"/>
      <c r="K57" s="129"/>
      <c r="L57" s="129"/>
      <c r="M57" s="129"/>
      <c r="N57" s="129"/>
      <c r="O57" s="130">
        <v>1</v>
      </c>
    </row>
    <row r="58" spans="1:15" x14ac:dyDescent="0.25">
      <c r="A58" s="127" t="s">
        <v>60</v>
      </c>
      <c r="B58" s="120"/>
      <c r="C58" s="120"/>
      <c r="D58" s="120"/>
      <c r="E58" s="120"/>
      <c r="F58" s="120"/>
      <c r="G58" s="120"/>
      <c r="H58" s="120"/>
      <c r="I58" s="120"/>
      <c r="J58" s="120"/>
      <c r="K58" s="120"/>
      <c r="L58" s="122">
        <f>L56/O57</f>
        <v>0</v>
      </c>
      <c r="M58" s="122">
        <f>M56/O57</f>
        <v>0</v>
      </c>
      <c r="N58" s="122">
        <f>N56/O57</f>
        <v>0</v>
      </c>
      <c r="O58" s="122">
        <f>TRUNC(SUM(L58:N58),2)</f>
        <v>0</v>
      </c>
    </row>
    <row r="59" spans="1:15" ht="45" x14ac:dyDescent="0.25">
      <c r="A59" s="137" t="s">
        <v>61</v>
      </c>
      <c r="B59" s="138" t="s">
        <v>1</v>
      </c>
      <c r="C59" s="138" t="s">
        <v>32</v>
      </c>
      <c r="D59" s="138" t="s">
        <v>2</v>
      </c>
      <c r="E59" s="138" t="s">
        <v>62</v>
      </c>
      <c r="F59" s="138" t="s">
        <v>63</v>
      </c>
      <c r="G59" s="138"/>
      <c r="H59" s="138"/>
      <c r="I59" s="138"/>
      <c r="J59" s="138" t="s">
        <v>48</v>
      </c>
      <c r="K59" s="138"/>
      <c r="L59" s="138" t="s">
        <v>13</v>
      </c>
      <c r="M59" s="138" t="s">
        <v>39</v>
      </c>
      <c r="N59" s="138" t="s">
        <v>11</v>
      </c>
      <c r="O59" s="138" t="s">
        <v>6</v>
      </c>
    </row>
    <row r="60" spans="1:15" x14ac:dyDescent="0.25">
      <c r="A60" s="77" t="str">
        <f>IF(D60="","",VLOOKUP(D60,#REF!,2,FALSE))</f>
        <v/>
      </c>
      <c r="B60" s="113" t="s">
        <v>41</v>
      </c>
      <c r="C60" s="113" t="s">
        <v>64</v>
      </c>
      <c r="D60" s="113"/>
      <c r="E60" s="131" t="str">
        <f>IF(D60="","",VLOOKUP(D60,#REF!,3,FALSE))</f>
        <v/>
      </c>
      <c r="F60" s="107" t="str">
        <f>IF(D60="","",VLOOKUP(D60,#REF!,4,FALSE))</f>
        <v/>
      </c>
      <c r="G60" s="107"/>
      <c r="H60" s="93"/>
      <c r="I60" s="93"/>
      <c r="J60" s="116"/>
      <c r="K60" s="116"/>
      <c r="L60" s="69" t="str">
        <f>IF(D60="","",TRUNC(F60*J60,2))</f>
        <v/>
      </c>
      <c r="M60" s="116"/>
      <c r="N60" s="116"/>
      <c r="O60" s="69" t="str">
        <f>IF(D60="","",TRUNC(L60+M60+N60,2))</f>
        <v/>
      </c>
    </row>
    <row r="61" spans="1:15" x14ac:dyDescent="0.25">
      <c r="A61" s="77"/>
      <c r="B61" s="113"/>
      <c r="C61" s="113"/>
      <c r="D61" s="113"/>
      <c r="E61" s="131"/>
      <c r="F61" s="107"/>
      <c r="G61" s="107"/>
      <c r="H61" s="93"/>
      <c r="I61" s="93"/>
      <c r="J61" s="116"/>
      <c r="K61" s="116"/>
      <c r="L61" s="69"/>
      <c r="M61" s="116"/>
      <c r="N61" s="116"/>
      <c r="O61" s="69"/>
    </row>
    <row r="62" spans="1:15" x14ac:dyDescent="0.25">
      <c r="A62" s="119"/>
      <c r="B62" s="120"/>
      <c r="C62" s="120"/>
      <c r="D62" s="120"/>
      <c r="E62" s="120"/>
      <c r="F62" s="120"/>
      <c r="G62" s="120"/>
      <c r="H62" s="120"/>
      <c r="I62" s="120"/>
      <c r="J62" s="121" t="s">
        <v>65</v>
      </c>
      <c r="K62" s="121"/>
      <c r="L62" s="122">
        <f>SUM(L60:L61)</f>
        <v>0</v>
      </c>
      <c r="M62" s="122">
        <f>SUM(M60:M61)</f>
        <v>0</v>
      </c>
      <c r="N62" s="122">
        <f>SUM(N60:N61)</f>
        <v>0</v>
      </c>
      <c r="O62" s="122">
        <f>TRUNC(SUM(L62:N62),2)</f>
        <v>0</v>
      </c>
    </row>
    <row r="63" spans="1:15" ht="45" x14ac:dyDescent="0.25">
      <c r="A63" s="137" t="s">
        <v>66</v>
      </c>
      <c r="B63" s="138" t="s">
        <v>1</v>
      </c>
      <c r="C63" s="138" t="s">
        <v>32</v>
      </c>
      <c r="D63" s="138" t="s">
        <v>2</v>
      </c>
      <c r="E63" s="138" t="s">
        <v>62</v>
      </c>
      <c r="F63" s="138" t="s">
        <v>63</v>
      </c>
      <c r="G63" s="138" t="s">
        <v>67</v>
      </c>
      <c r="H63" s="138" t="s">
        <v>68</v>
      </c>
      <c r="I63" s="138"/>
      <c r="J63" s="138" t="s">
        <v>48</v>
      </c>
      <c r="K63" s="138"/>
      <c r="L63" s="138" t="s">
        <v>13</v>
      </c>
      <c r="M63" s="138" t="s">
        <v>39</v>
      </c>
      <c r="N63" s="138" t="s">
        <v>11</v>
      </c>
      <c r="O63" s="138" t="s">
        <v>6</v>
      </c>
    </row>
    <row r="64" spans="1:15" x14ac:dyDescent="0.25">
      <c r="A64" s="77" t="str">
        <f>IF($D64="","",VLOOKUP($D64,'CUSTOS DER - SERVIÇOS'!A:H,2,FALSE))</f>
        <v>Placa sinalização c/ película refletiva</v>
      </c>
      <c r="B64" s="113" t="s">
        <v>41</v>
      </c>
      <c r="C64" s="113" t="s">
        <v>69</v>
      </c>
      <c r="D64" s="113">
        <v>820000</v>
      </c>
      <c r="E64" s="92" t="str">
        <f>IF($D64="","",VLOOKUP($D64,'CUSTOS DER - SERVIÇOS'!A:H,3,FALSE))</f>
        <v>m2</v>
      </c>
      <c r="F64" s="92">
        <f>IF($D64="","",VLOOKUP($D64,'CUSTOS DER - SERVIÇOS'!A:H,5,FALSE))</f>
        <v>350.53</v>
      </c>
      <c r="G64" s="92">
        <f>IF($D64="","",SUM(VLOOKUP($D64,'CUSTOS DER - SERVIÇOS'!A:H,4,FALSE),(VLOOKUP($D64,'CUSTOS DER - SERVIÇOS'!A:H,6,FALSE))))</f>
        <v>185.86</v>
      </c>
      <c r="H64" s="92">
        <f>IF(VLOOKUP(D64,'CUSTOS DER - SERVIÇOS'!A:H,8,0)="A acrescer",VLOOKUP(D64,'CCU DER'!A:O,14,0),VLOOKUP(D64,'CUSTOS DER - SERVIÇOS'!A:H,8,0))</f>
        <v>0</v>
      </c>
      <c r="I64" s="69"/>
      <c r="J64" s="69">
        <v>0.15</v>
      </c>
      <c r="K64" s="69"/>
      <c r="L64" s="118">
        <f>IF(D64="","",TRUNC(F64*J64,2))</f>
        <v>52.57</v>
      </c>
      <c r="M64" s="118">
        <f>IF(D64="","",TRUNC(G64*J64,2))</f>
        <v>27.87</v>
      </c>
      <c r="N64" s="118">
        <f>IF(D64="","",TRUNC(H64*J64,2))</f>
        <v>0</v>
      </c>
      <c r="O64" s="69">
        <f>IF(D64="","",L64+M64+N64)</f>
        <v>80.44</v>
      </c>
    </row>
    <row r="65" spans="1:15" x14ac:dyDescent="0.25">
      <c r="A65" s="77"/>
      <c r="B65" s="92"/>
      <c r="C65" s="92"/>
      <c r="D65" s="92"/>
      <c r="E65" s="92"/>
      <c r="F65" s="107"/>
      <c r="G65" s="107"/>
      <c r="H65" s="116"/>
      <c r="I65" s="116"/>
      <c r="J65" s="116"/>
      <c r="K65" s="116"/>
      <c r="L65" s="116"/>
      <c r="M65" s="116"/>
      <c r="N65" s="116"/>
      <c r="O65" s="69"/>
    </row>
    <row r="66" spans="1:15" x14ac:dyDescent="0.25">
      <c r="A66" s="119"/>
      <c r="B66" s="120"/>
      <c r="C66" s="120"/>
      <c r="D66" s="120"/>
      <c r="E66" s="120"/>
      <c r="F66" s="120"/>
      <c r="G66" s="120"/>
      <c r="H66" s="120"/>
      <c r="I66" s="120"/>
      <c r="J66" s="121" t="s">
        <v>70</v>
      </c>
      <c r="K66" s="121"/>
      <c r="L66" s="122">
        <f>SUM(L64:L65)</f>
        <v>52.57</v>
      </c>
      <c r="M66" s="122">
        <f>SUM(M64:M65)</f>
        <v>27.87</v>
      </c>
      <c r="N66" s="122">
        <f>SUM(N64:N65)</f>
        <v>0</v>
      </c>
      <c r="O66" s="122">
        <f>TRUNC(SUM(L66:N66),2)</f>
        <v>80.44</v>
      </c>
    </row>
    <row r="67" spans="1:15" ht="30" x14ac:dyDescent="0.25">
      <c r="A67" s="137" t="s">
        <v>71</v>
      </c>
      <c r="B67" s="138" t="s">
        <v>1</v>
      </c>
      <c r="C67" s="138" t="s">
        <v>32</v>
      </c>
      <c r="D67" s="138" t="s">
        <v>2</v>
      </c>
      <c r="E67" s="138" t="s">
        <v>62</v>
      </c>
      <c r="F67" s="138" t="s">
        <v>72</v>
      </c>
      <c r="G67" s="138" t="s">
        <v>73</v>
      </c>
      <c r="H67" s="138"/>
      <c r="I67" s="138" t="s">
        <v>74</v>
      </c>
      <c r="J67" s="138"/>
      <c r="K67" s="138"/>
      <c r="L67" s="138" t="s">
        <v>75</v>
      </c>
      <c r="M67" s="138" t="s">
        <v>56</v>
      </c>
      <c r="N67" s="138" t="s">
        <v>48</v>
      </c>
      <c r="O67" s="138" t="s">
        <v>6</v>
      </c>
    </row>
    <row r="68" spans="1:15" x14ac:dyDescent="0.25">
      <c r="A68" s="137"/>
      <c r="B68" s="138"/>
      <c r="C68" s="138"/>
      <c r="D68" s="138"/>
      <c r="E68" s="138"/>
      <c r="F68" s="138"/>
      <c r="G68" s="138" t="s">
        <v>76</v>
      </c>
      <c r="H68" s="138" t="s">
        <v>77</v>
      </c>
      <c r="I68" s="138" t="s">
        <v>76</v>
      </c>
      <c r="J68" s="138" t="s">
        <v>77</v>
      </c>
      <c r="K68" s="138"/>
      <c r="L68" s="138" t="s">
        <v>76</v>
      </c>
      <c r="M68" s="138"/>
      <c r="N68" s="138"/>
      <c r="O68" s="138"/>
    </row>
    <row r="69" spans="1:15" x14ac:dyDescent="0.25">
      <c r="A69" s="77"/>
      <c r="B69" s="92"/>
      <c r="C69" s="92"/>
      <c r="D69" s="92"/>
      <c r="E69" s="92"/>
      <c r="F69" s="107"/>
      <c r="G69" s="107"/>
      <c r="H69" s="69"/>
      <c r="I69" s="116"/>
      <c r="J69" s="69"/>
      <c r="K69" s="69"/>
      <c r="L69" s="116"/>
      <c r="M69" s="116"/>
      <c r="N69" s="69"/>
      <c r="O69" s="69"/>
    </row>
    <row r="70" spans="1:15" x14ac:dyDescent="0.25">
      <c r="A70" s="119"/>
      <c r="B70" s="120"/>
      <c r="C70" s="120"/>
      <c r="D70" s="120"/>
      <c r="E70" s="120"/>
      <c r="F70" s="120"/>
      <c r="G70" s="120"/>
      <c r="H70" s="120"/>
      <c r="I70" s="120"/>
      <c r="J70" s="121" t="s">
        <v>80</v>
      </c>
      <c r="K70" s="121"/>
      <c r="L70" s="122"/>
      <c r="M70" s="122"/>
      <c r="N70" s="122">
        <f>O70</f>
        <v>0</v>
      </c>
      <c r="O70" s="122">
        <f>SUM(O69:O69)</f>
        <v>0</v>
      </c>
    </row>
    <row r="71" spans="1:15" x14ac:dyDescent="0.25">
      <c r="A71" s="485" t="s">
        <v>25</v>
      </c>
      <c r="B71" s="486"/>
      <c r="C71" s="486"/>
      <c r="D71" s="486"/>
      <c r="E71" s="486"/>
      <c r="F71" s="486"/>
      <c r="G71" s="486"/>
      <c r="H71" s="486"/>
      <c r="I71" s="486"/>
      <c r="J71" s="486"/>
      <c r="K71" s="486"/>
      <c r="L71" s="486"/>
      <c r="M71" s="486"/>
      <c r="N71" s="486"/>
      <c r="O71" s="488"/>
    </row>
    <row r="72" spans="1:15" ht="45" x14ac:dyDescent="0.25">
      <c r="A72" s="485" t="str">
        <f>IF($A73="","",$A73&amp;" - "&amp;VLOOKUP($A73,'CUSTOS DER - SERVIÇOS'!A:H,2,FALSE))</f>
        <v>802161 - Suporte de madeira 3" x 3" para sinalização provisória</v>
      </c>
      <c r="B72" s="486"/>
      <c r="C72" s="486"/>
      <c r="D72" s="486"/>
      <c r="E72" s="486"/>
      <c r="F72" s="486"/>
      <c r="G72" s="486"/>
      <c r="H72" s="486"/>
      <c r="I72" s="486"/>
      <c r="J72" s="486"/>
      <c r="K72" s="141"/>
      <c r="L72" s="27" t="s">
        <v>26</v>
      </c>
      <c r="M72" s="27" t="s">
        <v>27</v>
      </c>
      <c r="N72" s="27" t="s">
        <v>28</v>
      </c>
      <c r="O72" s="142" t="s">
        <v>29</v>
      </c>
    </row>
    <row r="73" spans="1:15" x14ac:dyDescent="0.25">
      <c r="A73" s="143">
        <v>802161</v>
      </c>
      <c r="B73" s="143" t="s">
        <v>30</v>
      </c>
      <c r="C73" s="143" t="str">
        <f>IF($A73="","",VLOOKUP($A73,'CUSTOS DER - SERVIÇOS'!A:H,3,FALSE))</f>
        <v>ud</v>
      </c>
      <c r="D73" s="143" t="s">
        <v>21</v>
      </c>
      <c r="E73" s="144"/>
      <c r="F73" s="144"/>
      <c r="G73" s="144"/>
      <c r="H73" s="144"/>
      <c r="I73" s="144"/>
      <c r="J73" s="144"/>
      <c r="K73" s="144"/>
      <c r="L73" s="145">
        <f>TRUNC(L89+L93+L97+L101,2)</f>
        <v>6.6</v>
      </c>
      <c r="M73" s="145">
        <f>TRUNC(M89+M93+M97+M101,2)</f>
        <v>9.31</v>
      </c>
      <c r="N73" s="145">
        <f>TRUNC(N89+N93+N97+N101,2)</f>
        <v>0</v>
      </c>
      <c r="O73" s="145">
        <f>TRUNC(O89+O93+O97+O101,2)</f>
        <v>15.91</v>
      </c>
    </row>
    <row r="74" spans="1:15" ht="12.75" customHeight="1" x14ac:dyDescent="0.25">
      <c r="A74" s="137" t="s">
        <v>31</v>
      </c>
      <c r="B74" s="138" t="s">
        <v>1</v>
      </c>
      <c r="C74" s="138" t="s">
        <v>32</v>
      </c>
      <c r="D74" s="138" t="s">
        <v>2</v>
      </c>
      <c r="E74" s="138" t="s">
        <v>33</v>
      </c>
      <c r="F74" s="138" t="s">
        <v>34</v>
      </c>
      <c r="G74" s="138" t="s">
        <v>35</v>
      </c>
      <c r="H74" s="138" t="s">
        <v>36</v>
      </c>
      <c r="I74" s="138" t="s">
        <v>37</v>
      </c>
      <c r="J74" s="138" t="s">
        <v>38</v>
      </c>
      <c r="K74" s="138"/>
      <c r="L74" s="138" t="s">
        <v>13</v>
      </c>
      <c r="M74" s="138" t="s">
        <v>39</v>
      </c>
      <c r="N74" s="138" t="s">
        <v>11</v>
      </c>
      <c r="O74" s="138" t="s">
        <v>40</v>
      </c>
    </row>
    <row r="75" spans="1:15" x14ac:dyDescent="0.25">
      <c r="A75" s="77" t="str">
        <f>IF(D75="","",VLOOKUP(D75,#REF!,2,FALSE))</f>
        <v/>
      </c>
      <c r="B75" s="113" t="s">
        <v>41</v>
      </c>
      <c r="C75" s="113" t="s">
        <v>42</v>
      </c>
      <c r="D75" s="113"/>
      <c r="E75" s="116"/>
      <c r="F75" s="117"/>
      <c r="G75" s="116"/>
      <c r="H75" s="69" t="str">
        <f>IF(D75="","",VLOOKUP(D75,#REF!,14,FALSE))</f>
        <v/>
      </c>
      <c r="I75" s="69" t="str">
        <f>IF(D75="","",VLOOKUP(D75,#REF!,17,FALSE)-H75)</f>
        <v/>
      </c>
      <c r="J75" s="69" t="str">
        <f>IF(D75="","",VLOOKUP(D75,#REF!,18,FALSE))</f>
        <v/>
      </c>
      <c r="K75" s="69"/>
      <c r="L75" s="118" t="str">
        <f>IF(D75="","",TRUNC(E75*F75*H75,2))</f>
        <v/>
      </c>
      <c r="M75" s="118" t="str">
        <f>IF(D75="","",TRUNC(E75*F75*I75+E75*G75*J75,2))</f>
        <v/>
      </c>
      <c r="N75" s="118"/>
      <c r="O75" s="69" t="str">
        <f>IF(D75="","",L75+M75)</f>
        <v/>
      </c>
    </row>
    <row r="76" spans="1:15" x14ac:dyDescent="0.25">
      <c r="A76" s="77"/>
      <c r="B76" s="113"/>
      <c r="C76" s="113"/>
      <c r="D76" s="113"/>
      <c r="E76" s="116"/>
      <c r="F76" s="117"/>
      <c r="G76" s="116"/>
      <c r="H76" s="69"/>
      <c r="I76" s="69"/>
      <c r="J76" s="69"/>
      <c r="K76" s="69"/>
      <c r="L76" s="118"/>
      <c r="M76" s="118"/>
      <c r="N76" s="118"/>
      <c r="O76" s="69"/>
    </row>
    <row r="77" spans="1:15" x14ac:dyDescent="0.25">
      <c r="A77" s="119"/>
      <c r="B77" s="120"/>
      <c r="C77" s="120"/>
      <c r="D77" s="120"/>
      <c r="E77" s="120"/>
      <c r="F77" s="120"/>
      <c r="G77" s="120"/>
      <c r="H77" s="120"/>
      <c r="I77" s="120"/>
      <c r="J77" s="121" t="s">
        <v>43</v>
      </c>
      <c r="K77" s="121"/>
      <c r="L77" s="122">
        <f>SUM(L75:L76)</f>
        <v>0</v>
      </c>
      <c r="M77" s="122">
        <f>SUM(M75:M76)</f>
        <v>0</v>
      </c>
      <c r="N77" s="122">
        <f>SUM(N75:N76)</f>
        <v>0</v>
      </c>
      <c r="O77" s="122">
        <f>SUM(O75:O76)</f>
        <v>0</v>
      </c>
    </row>
    <row r="78" spans="1:15" ht="30" x14ac:dyDescent="0.25">
      <c r="A78" s="137" t="s">
        <v>44</v>
      </c>
      <c r="B78" s="138" t="s">
        <v>1</v>
      </c>
      <c r="C78" s="138" t="s">
        <v>32</v>
      </c>
      <c r="D78" s="138" t="s">
        <v>2</v>
      </c>
      <c r="E78" s="138" t="s">
        <v>45</v>
      </c>
      <c r="F78" s="138" t="s">
        <v>46</v>
      </c>
      <c r="G78" s="138" t="s">
        <v>47</v>
      </c>
      <c r="H78" s="138" t="s">
        <v>48</v>
      </c>
      <c r="I78" s="138"/>
      <c r="J78" s="138"/>
      <c r="K78" s="138"/>
      <c r="L78" s="138" t="s">
        <v>13</v>
      </c>
      <c r="M78" s="138" t="s">
        <v>39</v>
      </c>
      <c r="N78" s="138" t="s">
        <v>11</v>
      </c>
      <c r="O78" s="138" t="s">
        <v>40</v>
      </c>
    </row>
    <row r="79" spans="1:15" x14ac:dyDescent="0.25">
      <c r="A79" s="77" t="str">
        <f>IF(D79="","",VLOOKUP(D79,'CUSTOS DER - MÃO DE OBRA'!A:D,2,FALSE))</f>
        <v>Carpinteiro</v>
      </c>
      <c r="B79" s="113" t="s">
        <v>41</v>
      </c>
      <c r="C79" s="113" t="s">
        <v>49</v>
      </c>
      <c r="D79" s="113">
        <v>200240</v>
      </c>
      <c r="E79" s="69">
        <f>IF(D79="","",VLOOKUP(D79,'CUSTOS DER - MÃO DE OBRA'!A:D,3,FALSE))</f>
        <v>2.02</v>
      </c>
      <c r="F79" s="123">
        <v>1.4167000000000001</v>
      </c>
      <c r="G79" s="124">
        <f>IF(D79="","",VLOOKUP(D79,'CUSTOS DER - MÃO DE OBRA'!A:D,4,FALSE))</f>
        <v>35.97</v>
      </c>
      <c r="H79" s="116">
        <v>0.3</v>
      </c>
      <c r="I79" s="116"/>
      <c r="J79" s="113"/>
      <c r="K79" s="113"/>
      <c r="L79" s="113"/>
      <c r="M79" s="125">
        <f>IF(D79="","",TRUNC(H79*G79,2))</f>
        <v>10.79</v>
      </c>
      <c r="N79" s="113"/>
      <c r="O79" s="69">
        <f>IF(D79="","",L79+M79)</f>
        <v>10.79</v>
      </c>
    </row>
    <row r="80" spans="1:15" x14ac:dyDescent="0.25">
      <c r="A80" s="77" t="str">
        <f>IF(D80="","",VLOOKUP(D80,'CUSTOS DER - MÃO DE OBRA'!A:D,2,FALSE))</f>
        <v>Servente</v>
      </c>
      <c r="B80" s="113" t="s">
        <v>41</v>
      </c>
      <c r="C80" s="113" t="s">
        <v>49</v>
      </c>
      <c r="D80" s="113">
        <v>200130</v>
      </c>
      <c r="E80" s="69">
        <f>IF(D80="","",VLOOKUP(D80,'CUSTOS DER - MÃO DE OBRA'!A:D,3,FALSE))</f>
        <v>1.48</v>
      </c>
      <c r="F80" s="123">
        <v>1.4167000000000001</v>
      </c>
      <c r="G80" s="124">
        <f>IF(D80="","",VLOOKUP(D80,'CUSTOS DER - MÃO DE OBRA'!A:D,4,FALSE))</f>
        <v>26.35</v>
      </c>
      <c r="H80" s="116">
        <v>0.6</v>
      </c>
      <c r="I80" s="116"/>
      <c r="J80" s="113"/>
      <c r="K80" s="113"/>
      <c r="L80" s="113"/>
      <c r="M80" s="125">
        <f>IF(D80="","",TRUNC(H80*G80,2))</f>
        <v>15.81</v>
      </c>
      <c r="N80" s="113"/>
      <c r="O80" s="69">
        <f>IF(D80="","",L80+M80)</f>
        <v>15.81</v>
      </c>
    </row>
    <row r="81" spans="1:15" x14ac:dyDescent="0.25">
      <c r="A81" s="77"/>
      <c r="B81" s="113"/>
      <c r="C81" s="113"/>
      <c r="D81" s="113"/>
      <c r="E81" s="116"/>
      <c r="F81" s="123"/>
      <c r="G81" s="124"/>
      <c r="H81" s="69"/>
      <c r="I81" s="69"/>
      <c r="J81" s="69"/>
      <c r="K81" s="69"/>
      <c r="L81" s="113"/>
      <c r="M81" s="126"/>
      <c r="N81" s="113"/>
      <c r="O81" s="69"/>
    </row>
    <row r="82" spans="1:15" x14ac:dyDescent="0.25">
      <c r="A82" s="127"/>
      <c r="B82" s="128"/>
      <c r="C82" s="128"/>
      <c r="D82" s="128"/>
      <c r="E82" s="128"/>
      <c r="F82" s="128"/>
      <c r="G82" s="128"/>
      <c r="H82" s="128"/>
      <c r="I82" s="128"/>
      <c r="J82" s="121" t="s">
        <v>50</v>
      </c>
      <c r="K82" s="121"/>
      <c r="L82" s="122">
        <f>SUM(L79:L81)</f>
        <v>0</v>
      </c>
      <c r="M82" s="122">
        <f>SUM(M79:M81)</f>
        <v>26.6</v>
      </c>
      <c r="N82" s="122">
        <f>SUM(N79:N81)</f>
        <v>0</v>
      </c>
      <c r="O82" s="122">
        <f>SUM(O79:O81)</f>
        <v>26.6</v>
      </c>
    </row>
    <row r="83" spans="1:15" x14ac:dyDescent="0.25">
      <c r="A83" s="137" t="s">
        <v>51</v>
      </c>
      <c r="B83" s="138" t="s">
        <v>1</v>
      </c>
      <c r="C83" s="138" t="s">
        <v>32</v>
      </c>
      <c r="D83" s="138" t="s">
        <v>2</v>
      </c>
      <c r="E83" s="138" t="s">
        <v>52</v>
      </c>
      <c r="F83" s="138" t="s">
        <v>53</v>
      </c>
      <c r="G83" s="138" t="s">
        <v>54</v>
      </c>
      <c r="H83" s="138" t="s">
        <v>55</v>
      </c>
      <c r="I83" s="138"/>
      <c r="J83" s="138"/>
      <c r="K83" s="138"/>
      <c r="L83" s="138"/>
      <c r="M83" s="138"/>
      <c r="N83" s="138"/>
      <c r="O83" s="138" t="s">
        <v>56</v>
      </c>
    </row>
    <row r="84" spans="1:15" x14ac:dyDescent="0.25">
      <c r="A84" s="77"/>
      <c r="B84" s="113"/>
      <c r="C84" s="113"/>
      <c r="D84" s="113">
        <v>29990</v>
      </c>
      <c r="E84" s="123">
        <v>0.05</v>
      </c>
      <c r="F84" s="117"/>
      <c r="G84" s="116"/>
      <c r="H84" s="69"/>
      <c r="I84" s="69"/>
      <c r="J84" s="69"/>
      <c r="K84" s="69"/>
      <c r="L84" s="113"/>
      <c r="M84" s="118">
        <f>TRUNC(E84*O82,2)</f>
        <v>1.33</v>
      </c>
      <c r="N84" s="113"/>
      <c r="O84" s="69">
        <f>L84+M84</f>
        <v>1.33</v>
      </c>
    </row>
    <row r="85" spans="1:15" x14ac:dyDescent="0.25">
      <c r="A85" s="77"/>
      <c r="B85" s="113"/>
      <c r="C85" s="113"/>
      <c r="D85" s="113"/>
      <c r="E85" s="116"/>
      <c r="F85" s="117"/>
      <c r="G85" s="116"/>
      <c r="H85" s="69"/>
      <c r="I85" s="69"/>
      <c r="J85" s="69"/>
      <c r="K85" s="69"/>
      <c r="L85" s="113"/>
      <c r="M85" s="113"/>
      <c r="N85" s="113"/>
      <c r="O85" s="69">
        <f>L85+M85</f>
        <v>0</v>
      </c>
    </row>
    <row r="86" spans="1:15" x14ac:dyDescent="0.25">
      <c r="A86" s="127"/>
      <c r="B86" s="128"/>
      <c r="C86" s="128"/>
      <c r="D86" s="128"/>
      <c r="E86" s="128"/>
      <c r="F86" s="128"/>
      <c r="G86" s="128"/>
      <c r="H86" s="128"/>
      <c r="I86" s="128"/>
      <c r="J86" s="121" t="s">
        <v>57</v>
      </c>
      <c r="K86" s="121"/>
      <c r="L86" s="122">
        <f>SUM(L84:L85)</f>
        <v>0</v>
      </c>
      <c r="M86" s="122">
        <f>SUM(M84:M85)</f>
        <v>1.33</v>
      </c>
      <c r="N86" s="122">
        <f>SUM(N84:N85)</f>
        <v>0</v>
      </c>
      <c r="O86" s="122">
        <f>SUM(O84:O85)</f>
        <v>1.33</v>
      </c>
    </row>
    <row r="87" spans="1:15" x14ac:dyDescent="0.25">
      <c r="A87" s="127" t="s">
        <v>58</v>
      </c>
      <c r="B87" s="129"/>
      <c r="C87" s="129"/>
      <c r="D87" s="129"/>
      <c r="E87" s="129"/>
      <c r="F87" s="129"/>
      <c r="G87" s="129"/>
      <c r="H87" s="129"/>
      <c r="I87" s="129"/>
      <c r="J87" s="129"/>
      <c r="K87" s="129"/>
      <c r="L87" s="122">
        <f>L77+L82+L86</f>
        <v>0</v>
      </c>
      <c r="M87" s="122">
        <f>M77+M82+M86</f>
        <v>27.93</v>
      </c>
      <c r="N87" s="122">
        <f>N77+N82+N86</f>
        <v>0</v>
      </c>
      <c r="O87" s="122">
        <f>O77+O82+O86</f>
        <v>27.93</v>
      </c>
    </row>
    <row r="88" spans="1:15" x14ac:dyDescent="0.25">
      <c r="A88" s="127" t="s">
        <v>59</v>
      </c>
      <c r="B88" s="129"/>
      <c r="C88" s="129"/>
      <c r="D88" s="129"/>
      <c r="E88" s="129"/>
      <c r="F88" s="129"/>
      <c r="G88" s="129"/>
      <c r="H88" s="129"/>
      <c r="I88" s="129"/>
      <c r="J88" s="129"/>
      <c r="K88" s="129"/>
      <c r="L88" s="129"/>
      <c r="M88" s="129"/>
      <c r="N88" s="129"/>
      <c r="O88" s="130">
        <v>3</v>
      </c>
    </row>
    <row r="89" spans="1:15" x14ac:dyDescent="0.25">
      <c r="A89" s="127" t="s">
        <v>60</v>
      </c>
      <c r="B89" s="120"/>
      <c r="C89" s="120"/>
      <c r="D89" s="120"/>
      <c r="E89" s="120"/>
      <c r="F89" s="120"/>
      <c r="G89" s="120"/>
      <c r="H89" s="120"/>
      <c r="I89" s="120"/>
      <c r="J89" s="120"/>
      <c r="K89" s="120"/>
      <c r="L89" s="122">
        <f>L87/O88</f>
        <v>0</v>
      </c>
      <c r="M89" s="122">
        <f>M87/O88</f>
        <v>9.31</v>
      </c>
      <c r="N89" s="122">
        <f>N87/O88</f>
        <v>0</v>
      </c>
      <c r="O89" s="122">
        <f>TRUNC(SUM(L89:N89),2)</f>
        <v>9.31</v>
      </c>
    </row>
    <row r="90" spans="1:15" ht="45" x14ac:dyDescent="0.25">
      <c r="A90" s="137" t="s">
        <v>61</v>
      </c>
      <c r="B90" s="138" t="s">
        <v>1</v>
      </c>
      <c r="C90" s="138" t="s">
        <v>32</v>
      </c>
      <c r="D90" s="138" t="s">
        <v>2</v>
      </c>
      <c r="E90" s="138" t="s">
        <v>62</v>
      </c>
      <c r="F90" s="138" t="s">
        <v>63</v>
      </c>
      <c r="G90" s="138"/>
      <c r="H90" s="138"/>
      <c r="I90" s="138"/>
      <c r="J90" s="138" t="s">
        <v>48</v>
      </c>
      <c r="K90" s="138"/>
      <c r="L90" s="138" t="s">
        <v>13</v>
      </c>
      <c r="M90" s="138" t="s">
        <v>39</v>
      </c>
      <c r="N90" s="138" t="s">
        <v>11</v>
      </c>
      <c r="O90" s="138" t="s">
        <v>6</v>
      </c>
    </row>
    <row r="91" spans="1:15" x14ac:dyDescent="0.25">
      <c r="A91" s="77" t="str">
        <f>IF(D91="","",VLOOKUP(D91,'CUSTOS DER - MATERIAIS'!A:D,2,FALSE))</f>
        <v>Madeira pinho  3" x  3"</v>
      </c>
      <c r="B91" s="113" t="s">
        <v>41</v>
      </c>
      <c r="C91" s="113" t="s">
        <v>64</v>
      </c>
      <c r="D91" s="113">
        <v>113030</v>
      </c>
      <c r="E91" s="131" t="str">
        <f>IF(D91="","",VLOOKUP(D91,'CUSTOS DER - MATERIAIS'!A:D,3,FALSE))</f>
        <v>m</v>
      </c>
      <c r="F91" s="107">
        <f>IF(D91="","",VLOOKUP(D91,'CUSTOS DER - MATERIAIS'!A:D,4,FALSE))</f>
        <v>14.67</v>
      </c>
      <c r="G91" s="107"/>
      <c r="H91" s="93"/>
      <c r="I91" s="93"/>
      <c r="J91" s="116">
        <v>0.45</v>
      </c>
      <c r="K91" s="116"/>
      <c r="L91" s="69">
        <f>IF(D91="","",TRUNC(F91*J91,2))</f>
        <v>6.6</v>
      </c>
      <c r="M91" s="116"/>
      <c r="N91" s="116"/>
      <c r="O91" s="69">
        <f>IF(D91="","",TRUNC(L91+M91+N91,2))</f>
        <v>6.6</v>
      </c>
    </row>
    <row r="92" spans="1:15" x14ac:dyDescent="0.25">
      <c r="A92" s="77"/>
      <c r="B92" s="113"/>
      <c r="C92" s="113"/>
      <c r="D92" s="113"/>
      <c r="E92" s="131"/>
      <c r="F92" s="107"/>
      <c r="G92" s="107"/>
      <c r="H92" s="93"/>
      <c r="I92" s="93"/>
      <c r="J92" s="116"/>
      <c r="K92" s="116"/>
      <c r="L92" s="69"/>
      <c r="M92" s="116"/>
      <c r="N92" s="116"/>
      <c r="O92" s="69"/>
    </row>
    <row r="93" spans="1:15" x14ac:dyDescent="0.25">
      <c r="A93" s="119"/>
      <c r="B93" s="120"/>
      <c r="C93" s="120"/>
      <c r="D93" s="120"/>
      <c r="E93" s="120"/>
      <c r="F93" s="120"/>
      <c r="G93" s="120"/>
      <c r="H93" s="120"/>
      <c r="I93" s="120"/>
      <c r="J93" s="121" t="s">
        <v>65</v>
      </c>
      <c r="K93" s="121"/>
      <c r="L93" s="122">
        <f>SUM(L91:L92)</f>
        <v>6.6</v>
      </c>
      <c r="M93" s="122">
        <f>SUM(M91:M92)</f>
        <v>0</v>
      </c>
      <c r="N93" s="122">
        <f>SUM(N91:N92)</f>
        <v>0</v>
      </c>
      <c r="O93" s="122">
        <f>TRUNC(SUM(L93:N93),2)</f>
        <v>6.6</v>
      </c>
    </row>
    <row r="94" spans="1:15" ht="45" x14ac:dyDescent="0.25">
      <c r="A94" s="137" t="s">
        <v>66</v>
      </c>
      <c r="B94" s="138" t="s">
        <v>1</v>
      </c>
      <c r="C94" s="138" t="s">
        <v>32</v>
      </c>
      <c r="D94" s="138" t="s">
        <v>2</v>
      </c>
      <c r="E94" s="138" t="s">
        <v>62</v>
      </c>
      <c r="F94" s="138" t="s">
        <v>63</v>
      </c>
      <c r="G94" s="138" t="s">
        <v>67</v>
      </c>
      <c r="H94" s="138" t="s">
        <v>68</v>
      </c>
      <c r="I94" s="138"/>
      <c r="J94" s="138" t="s">
        <v>48</v>
      </c>
      <c r="K94" s="138"/>
      <c r="L94" s="138" t="s">
        <v>13</v>
      </c>
      <c r="M94" s="138" t="s">
        <v>39</v>
      </c>
      <c r="N94" s="138" t="s">
        <v>11</v>
      </c>
      <c r="O94" s="138" t="s">
        <v>6</v>
      </c>
    </row>
    <row r="95" spans="1:15" x14ac:dyDescent="0.25">
      <c r="A95" s="77" t="str">
        <f>IF($D95="","",VLOOKUP($D95,#REF!,2,FALSE))</f>
        <v/>
      </c>
      <c r="B95" s="92" t="s">
        <v>41</v>
      </c>
      <c r="C95" s="113" t="s">
        <v>69</v>
      </c>
      <c r="D95" s="92"/>
      <c r="E95" s="92" t="str">
        <f>IF($D95="","",VLOOKUP($D95,#REF!,3,FALSE))</f>
        <v/>
      </c>
      <c r="F95" s="92" t="str">
        <f>IF($D95="","",VLOOKUP($D95,#REF!,8,FALSE))</f>
        <v/>
      </c>
      <c r="G95" s="92" t="str">
        <f>IF($D95="","",VLOOKUP($D95,#REF!,9,FALSE))</f>
        <v/>
      </c>
      <c r="H95" s="92" t="str">
        <f>IF($D95="","",VLOOKUP($D95,#REF!,10,FALSE))</f>
        <v/>
      </c>
      <c r="I95" s="116"/>
      <c r="J95" s="116"/>
      <c r="K95" s="116"/>
      <c r="L95" s="69" t="str">
        <f>IF(D95="","",TRUNC(F95*J95,2))</f>
        <v/>
      </c>
      <c r="M95" s="69" t="str">
        <f>IF(D95="","",TRUNC(G95*J95,2))</f>
        <v/>
      </c>
      <c r="N95" s="69" t="str">
        <f>IF(D95="","",TRUNC(H95*J95,2))</f>
        <v/>
      </c>
      <c r="O95" s="69" t="str">
        <f>IF(D95="","",L95+M95+N95)</f>
        <v/>
      </c>
    </row>
    <row r="96" spans="1:15" x14ac:dyDescent="0.25">
      <c r="A96" s="77"/>
      <c r="B96" s="92"/>
      <c r="C96" s="92"/>
      <c r="D96" s="92"/>
      <c r="E96" s="92"/>
      <c r="F96" s="107"/>
      <c r="G96" s="107"/>
      <c r="H96" s="116"/>
      <c r="I96" s="116"/>
      <c r="J96" s="116"/>
      <c r="K96" s="116"/>
      <c r="L96" s="116"/>
      <c r="M96" s="116"/>
      <c r="N96" s="116"/>
      <c r="O96" s="69"/>
    </row>
    <row r="97" spans="1:15" x14ac:dyDescent="0.25">
      <c r="A97" s="119"/>
      <c r="B97" s="120"/>
      <c r="C97" s="120"/>
      <c r="D97" s="120"/>
      <c r="E97" s="120"/>
      <c r="F97" s="120"/>
      <c r="G97" s="120"/>
      <c r="H97" s="120"/>
      <c r="I97" s="120"/>
      <c r="J97" s="121" t="s">
        <v>70</v>
      </c>
      <c r="K97" s="121"/>
      <c r="L97" s="122">
        <f>SUM(L95:L96)</f>
        <v>0</v>
      </c>
      <c r="M97" s="122">
        <f>SUM(M95:M96)</f>
        <v>0</v>
      </c>
      <c r="N97" s="122">
        <f>SUM(N95:N96)</f>
        <v>0</v>
      </c>
      <c r="O97" s="122">
        <f>TRUNC(SUM(L97:N97),2)</f>
        <v>0</v>
      </c>
    </row>
    <row r="98" spans="1:15" ht="30" x14ac:dyDescent="0.25">
      <c r="A98" s="137" t="s">
        <v>71</v>
      </c>
      <c r="B98" s="138" t="s">
        <v>1</v>
      </c>
      <c r="C98" s="138" t="s">
        <v>32</v>
      </c>
      <c r="D98" s="138" t="s">
        <v>2</v>
      </c>
      <c r="E98" s="138" t="s">
        <v>62</v>
      </c>
      <c r="F98" s="138" t="s">
        <v>72</v>
      </c>
      <c r="G98" s="138" t="s">
        <v>73</v>
      </c>
      <c r="H98" s="138"/>
      <c r="I98" s="138" t="s">
        <v>74</v>
      </c>
      <c r="J98" s="138"/>
      <c r="K98" s="138"/>
      <c r="L98" s="138" t="s">
        <v>75</v>
      </c>
      <c r="M98" s="138" t="s">
        <v>56</v>
      </c>
      <c r="N98" s="138" t="s">
        <v>48</v>
      </c>
      <c r="O98" s="138" t="s">
        <v>6</v>
      </c>
    </row>
    <row r="99" spans="1:15" x14ac:dyDescent="0.25">
      <c r="A99" s="137"/>
      <c r="B99" s="138"/>
      <c r="C99" s="138"/>
      <c r="D99" s="138"/>
      <c r="E99" s="138"/>
      <c r="F99" s="138"/>
      <c r="G99" s="138" t="s">
        <v>76</v>
      </c>
      <c r="H99" s="138" t="s">
        <v>77</v>
      </c>
      <c r="I99" s="138" t="s">
        <v>76</v>
      </c>
      <c r="J99" s="138" t="s">
        <v>77</v>
      </c>
      <c r="K99" s="138"/>
      <c r="L99" s="138" t="s">
        <v>76</v>
      </c>
      <c r="M99" s="138"/>
      <c r="N99" s="138"/>
      <c r="O99" s="138"/>
    </row>
    <row r="100" spans="1:15" x14ac:dyDescent="0.25">
      <c r="A100" s="77"/>
      <c r="B100" s="92"/>
      <c r="C100" s="92"/>
      <c r="D100" s="92"/>
      <c r="E100" s="92"/>
      <c r="F100" s="107"/>
      <c r="G100" s="107"/>
      <c r="H100" s="69"/>
      <c r="I100" s="116"/>
      <c r="J100" s="69"/>
      <c r="K100" s="69"/>
      <c r="L100" s="116"/>
      <c r="M100" s="116"/>
      <c r="N100" s="69"/>
      <c r="O100" s="69"/>
    </row>
    <row r="101" spans="1:15" x14ac:dyDescent="0.25">
      <c r="A101" s="119"/>
      <c r="B101" s="120"/>
      <c r="C101" s="120"/>
      <c r="D101" s="120"/>
      <c r="E101" s="120"/>
      <c r="F101" s="120"/>
      <c r="G101" s="120"/>
      <c r="H101" s="120"/>
      <c r="I101" s="120"/>
      <c r="J101" s="121" t="s">
        <v>80</v>
      </c>
      <c r="K101" s="121"/>
      <c r="L101" s="122"/>
      <c r="M101" s="122"/>
      <c r="N101" s="122">
        <f>O101</f>
        <v>0</v>
      </c>
      <c r="O101" s="122">
        <f>SUM(O100:O100)</f>
        <v>0</v>
      </c>
    </row>
    <row r="102" spans="1:15" x14ac:dyDescent="0.25">
      <c r="A102" s="485" t="s">
        <v>25</v>
      </c>
      <c r="B102" s="486"/>
      <c r="C102" s="486"/>
      <c r="D102" s="486"/>
      <c r="E102" s="486"/>
      <c r="F102" s="486"/>
      <c r="G102" s="486"/>
      <c r="H102" s="486"/>
      <c r="I102" s="486"/>
      <c r="J102" s="486"/>
      <c r="K102" s="486"/>
      <c r="L102" s="486"/>
      <c r="M102" s="486"/>
      <c r="N102" s="486"/>
      <c r="O102" s="488"/>
    </row>
    <row r="103" spans="1:15" ht="45" x14ac:dyDescent="0.25">
      <c r="A103" s="485" t="str">
        <f>IF($A104="","",$A104&amp;" - "&amp;VLOOKUP($A104,'CUSTOS DER - SERVIÇOS'!A:H,2,FALSE))</f>
        <v>801961 - Luz intermitente (piscante)</v>
      </c>
      <c r="B103" s="486"/>
      <c r="C103" s="486"/>
      <c r="D103" s="486"/>
      <c r="E103" s="486"/>
      <c r="F103" s="486"/>
      <c r="G103" s="486"/>
      <c r="H103" s="486"/>
      <c r="I103" s="486"/>
      <c r="J103" s="486"/>
      <c r="K103" s="141"/>
      <c r="L103" s="27" t="s">
        <v>26</v>
      </c>
      <c r="M103" s="27" t="s">
        <v>27</v>
      </c>
      <c r="N103" s="27" t="s">
        <v>28</v>
      </c>
      <c r="O103" s="142" t="s">
        <v>29</v>
      </c>
    </row>
    <row r="104" spans="1:15" ht="12.75" customHeight="1" x14ac:dyDescent="0.25">
      <c r="A104" s="143">
        <v>801961</v>
      </c>
      <c r="B104" s="143" t="s">
        <v>30</v>
      </c>
      <c r="C104" s="143" t="str">
        <f>IF($A104="","",VLOOKUP($A104,'CUSTOS DER - SERVIÇOS'!A:H,3,FALSE))</f>
        <v>ud</v>
      </c>
      <c r="D104" s="143" t="s">
        <v>21</v>
      </c>
      <c r="E104" s="144"/>
      <c r="F104" s="144"/>
      <c r="G104" s="144"/>
      <c r="H104" s="144"/>
      <c r="I104" s="144"/>
      <c r="J104" s="144"/>
      <c r="K104" s="144"/>
      <c r="L104" s="145">
        <f>TRUNC(L119+L123+L127+L131,2)</f>
        <v>33</v>
      </c>
      <c r="M104" s="145">
        <f>TRUNC(M119+M123+M127+M131,2)</f>
        <v>3.95</v>
      </c>
      <c r="N104" s="145">
        <f>TRUNC(N119+N123+N127+N131,2)</f>
        <v>0</v>
      </c>
      <c r="O104" s="145">
        <f>TRUNC(O119+O123+O127+O131,2)</f>
        <v>36.950000000000003</v>
      </c>
    </row>
    <row r="105" spans="1:15" ht="45" x14ac:dyDescent="0.25">
      <c r="A105" s="137" t="s">
        <v>31</v>
      </c>
      <c r="B105" s="138" t="s">
        <v>1</v>
      </c>
      <c r="C105" s="138" t="s">
        <v>32</v>
      </c>
      <c r="D105" s="138" t="s">
        <v>2</v>
      </c>
      <c r="E105" s="138" t="s">
        <v>33</v>
      </c>
      <c r="F105" s="138" t="s">
        <v>34</v>
      </c>
      <c r="G105" s="138" t="s">
        <v>35</v>
      </c>
      <c r="H105" s="138" t="s">
        <v>36</v>
      </c>
      <c r="I105" s="138" t="s">
        <v>37</v>
      </c>
      <c r="J105" s="138" t="s">
        <v>38</v>
      </c>
      <c r="K105" s="138"/>
      <c r="L105" s="138" t="s">
        <v>13</v>
      </c>
      <c r="M105" s="138" t="s">
        <v>39</v>
      </c>
      <c r="N105" s="138" t="s">
        <v>11</v>
      </c>
      <c r="O105" s="138" t="s">
        <v>40</v>
      </c>
    </row>
    <row r="106" spans="1:15" x14ac:dyDescent="0.25">
      <c r="A106" s="77" t="str">
        <f>IF(D106="","",VLOOKUP(D106,#REF!,2,FALSE))</f>
        <v/>
      </c>
      <c r="B106" s="113" t="s">
        <v>41</v>
      </c>
      <c r="C106" s="113" t="s">
        <v>42</v>
      </c>
      <c r="D106" s="113"/>
      <c r="E106" s="116"/>
      <c r="F106" s="117"/>
      <c r="G106" s="116"/>
      <c r="H106" s="69" t="str">
        <f>IF(D106="","",VLOOKUP(D106,#REF!,14,FALSE))</f>
        <v/>
      </c>
      <c r="I106" s="69" t="str">
        <f>IF(D106="","",VLOOKUP(D106,#REF!,17,FALSE)-H106)</f>
        <v/>
      </c>
      <c r="J106" s="69" t="str">
        <f>IF(D106="","",VLOOKUP(D106,#REF!,18,FALSE))</f>
        <v/>
      </c>
      <c r="K106" s="69"/>
      <c r="L106" s="118" t="str">
        <f>IF(D106="","",TRUNC(E106*F106*H106,2))</f>
        <v/>
      </c>
      <c r="M106" s="118" t="str">
        <f>IF(D106="","",TRUNC(E106*F106*I106+E106*G106*J106,2))</f>
        <v/>
      </c>
      <c r="N106" s="118"/>
      <c r="O106" s="69" t="str">
        <f>IF(D106="","",L106+M106)</f>
        <v/>
      </c>
    </row>
    <row r="107" spans="1:15" x14ac:dyDescent="0.25">
      <c r="A107" s="77"/>
      <c r="B107" s="113"/>
      <c r="C107" s="113"/>
      <c r="D107" s="113"/>
      <c r="E107" s="116"/>
      <c r="F107" s="117"/>
      <c r="G107" s="116"/>
      <c r="H107" s="69"/>
      <c r="I107" s="69"/>
      <c r="J107" s="69"/>
      <c r="K107" s="69"/>
      <c r="L107" s="118"/>
      <c r="M107" s="118"/>
      <c r="N107" s="118"/>
      <c r="O107" s="69"/>
    </row>
    <row r="108" spans="1:15" x14ac:dyDescent="0.25">
      <c r="A108" s="119"/>
      <c r="B108" s="120"/>
      <c r="C108" s="120"/>
      <c r="D108" s="120"/>
      <c r="E108" s="120"/>
      <c r="F108" s="120"/>
      <c r="G108" s="120"/>
      <c r="H108" s="120"/>
      <c r="I108" s="120"/>
      <c r="J108" s="121" t="s">
        <v>43</v>
      </c>
      <c r="K108" s="121"/>
      <c r="L108" s="122">
        <f>SUM(L106:L107)</f>
        <v>0</v>
      </c>
      <c r="M108" s="122">
        <f>SUM(M106:M107)</f>
        <v>0</v>
      </c>
      <c r="N108" s="122">
        <f>SUM(N106:N107)</f>
        <v>0</v>
      </c>
      <c r="O108" s="122">
        <f>SUM(O106:O107)</f>
        <v>0</v>
      </c>
    </row>
    <row r="109" spans="1:15" ht="30" x14ac:dyDescent="0.25">
      <c r="A109" s="137" t="s">
        <v>44</v>
      </c>
      <c r="B109" s="138" t="s">
        <v>1</v>
      </c>
      <c r="C109" s="138" t="s">
        <v>32</v>
      </c>
      <c r="D109" s="138" t="s">
        <v>2</v>
      </c>
      <c r="E109" s="138" t="s">
        <v>45</v>
      </c>
      <c r="F109" s="138" t="s">
        <v>46</v>
      </c>
      <c r="G109" s="138" t="s">
        <v>47</v>
      </c>
      <c r="H109" s="138" t="s">
        <v>48</v>
      </c>
      <c r="I109" s="138"/>
      <c r="J109" s="138"/>
      <c r="K109" s="138"/>
      <c r="L109" s="138" t="s">
        <v>13</v>
      </c>
      <c r="M109" s="138" t="s">
        <v>39</v>
      </c>
      <c r="N109" s="138" t="s">
        <v>11</v>
      </c>
      <c r="O109" s="138" t="s">
        <v>40</v>
      </c>
    </row>
    <row r="110" spans="1:15" x14ac:dyDescent="0.25">
      <c r="A110" s="77" t="str">
        <f>IF(D110="","",VLOOKUP(D110,'CUSTOS DER - MÃO DE OBRA'!A:D,2,FALSE))</f>
        <v>Servente</v>
      </c>
      <c r="B110" s="113" t="s">
        <v>41</v>
      </c>
      <c r="C110" s="113" t="s">
        <v>49</v>
      </c>
      <c r="D110" s="113">
        <v>200130</v>
      </c>
      <c r="E110" s="69">
        <f>IF(D110="","",VLOOKUP(D110,'CUSTOS DER - MÃO DE OBRA'!A:D,3,FALSE))</f>
        <v>1.48</v>
      </c>
      <c r="F110" s="123">
        <v>1.4167000000000001</v>
      </c>
      <c r="G110" s="124">
        <f>IF(D110="","",VLOOKUP(D110,'CUSTOS DER - MÃO DE OBRA'!A:D,4,FALSE))</f>
        <v>26.35</v>
      </c>
      <c r="H110" s="116">
        <v>0.15</v>
      </c>
      <c r="I110" s="116"/>
      <c r="J110" s="113"/>
      <c r="K110" s="113"/>
      <c r="L110" s="113"/>
      <c r="M110" s="125">
        <f>IF(D110="","",TRUNC(H110*G110,2))</f>
        <v>3.95</v>
      </c>
      <c r="N110" s="113"/>
      <c r="O110" s="69">
        <f>IF(D110="","",L110+M110)</f>
        <v>3.95</v>
      </c>
    </row>
    <row r="111" spans="1:15" x14ac:dyDescent="0.25">
      <c r="A111" s="77"/>
      <c r="B111" s="113"/>
      <c r="C111" s="113"/>
      <c r="D111" s="113"/>
      <c r="E111" s="116"/>
      <c r="F111" s="123"/>
      <c r="G111" s="124"/>
      <c r="H111" s="69"/>
      <c r="I111" s="69"/>
      <c r="J111" s="69"/>
      <c r="K111" s="69"/>
      <c r="L111" s="113"/>
      <c r="M111" s="126"/>
      <c r="N111" s="113"/>
      <c r="O111" s="69"/>
    </row>
    <row r="112" spans="1:15" x14ac:dyDescent="0.25">
      <c r="A112" s="127"/>
      <c r="B112" s="128"/>
      <c r="C112" s="128"/>
      <c r="D112" s="128"/>
      <c r="E112" s="128"/>
      <c r="F112" s="128"/>
      <c r="G112" s="128"/>
      <c r="H112" s="128"/>
      <c r="I112" s="128"/>
      <c r="J112" s="121" t="s">
        <v>50</v>
      </c>
      <c r="K112" s="121"/>
      <c r="L112" s="122">
        <f>SUM(L110:L111)</f>
        <v>0</v>
      </c>
      <c r="M112" s="122">
        <f>SUM(M110:M111)</f>
        <v>3.95</v>
      </c>
      <c r="N112" s="122">
        <f>SUM(N110:N111)</f>
        <v>0</v>
      </c>
      <c r="O112" s="122">
        <f>SUM(O110:O111)</f>
        <v>3.95</v>
      </c>
    </row>
    <row r="113" spans="1:15" x14ac:dyDescent="0.25">
      <c r="A113" s="137" t="s">
        <v>51</v>
      </c>
      <c r="B113" s="138" t="s">
        <v>1</v>
      </c>
      <c r="C113" s="138" t="s">
        <v>32</v>
      </c>
      <c r="D113" s="138" t="s">
        <v>2</v>
      </c>
      <c r="E113" s="138" t="s">
        <v>52</v>
      </c>
      <c r="F113" s="138" t="s">
        <v>53</v>
      </c>
      <c r="G113" s="138" t="s">
        <v>54</v>
      </c>
      <c r="H113" s="138" t="s">
        <v>55</v>
      </c>
      <c r="I113" s="138"/>
      <c r="J113" s="138"/>
      <c r="K113" s="138"/>
      <c r="L113" s="138"/>
      <c r="M113" s="138"/>
      <c r="N113" s="138"/>
      <c r="O113" s="138" t="s">
        <v>56</v>
      </c>
    </row>
    <row r="114" spans="1:15" x14ac:dyDescent="0.25">
      <c r="A114" s="77"/>
      <c r="B114" s="113"/>
      <c r="C114" s="113"/>
      <c r="D114" s="113"/>
      <c r="E114" s="123"/>
      <c r="F114" s="117"/>
      <c r="G114" s="116"/>
      <c r="H114" s="69"/>
      <c r="I114" s="69"/>
      <c r="J114" s="69"/>
      <c r="K114" s="69"/>
      <c r="L114" s="113"/>
      <c r="M114" s="118">
        <f>TRUNC(E114*O112,2)</f>
        <v>0</v>
      </c>
      <c r="N114" s="113"/>
      <c r="O114" s="69">
        <f>L114+M114</f>
        <v>0</v>
      </c>
    </row>
    <row r="115" spans="1:15" x14ac:dyDescent="0.25">
      <c r="A115" s="77"/>
      <c r="B115" s="113"/>
      <c r="C115" s="113"/>
      <c r="D115" s="113"/>
      <c r="E115" s="116"/>
      <c r="F115" s="117"/>
      <c r="G115" s="116"/>
      <c r="H115" s="69"/>
      <c r="I115" s="69"/>
      <c r="J115" s="69"/>
      <c r="K115" s="69"/>
      <c r="L115" s="113"/>
      <c r="M115" s="113"/>
      <c r="N115" s="113"/>
      <c r="O115" s="69">
        <f>L115+M115</f>
        <v>0</v>
      </c>
    </row>
    <row r="116" spans="1:15" x14ac:dyDescent="0.25">
      <c r="A116" s="127"/>
      <c r="B116" s="128"/>
      <c r="C116" s="128"/>
      <c r="D116" s="128"/>
      <c r="E116" s="128"/>
      <c r="F116" s="128"/>
      <c r="G116" s="128"/>
      <c r="H116" s="128"/>
      <c r="I116" s="128"/>
      <c r="J116" s="121" t="s">
        <v>57</v>
      </c>
      <c r="K116" s="121"/>
      <c r="L116" s="122">
        <f>SUM(L114:L115)</f>
        <v>0</v>
      </c>
      <c r="M116" s="122">
        <f>SUM(M114:M115)</f>
        <v>0</v>
      </c>
      <c r="N116" s="122">
        <f>SUM(N114:N115)</f>
        <v>0</v>
      </c>
      <c r="O116" s="122">
        <f>SUM(O114:O115)</f>
        <v>0</v>
      </c>
    </row>
    <row r="117" spans="1:15" x14ac:dyDescent="0.25">
      <c r="A117" s="127" t="s">
        <v>58</v>
      </c>
      <c r="B117" s="129"/>
      <c r="C117" s="129"/>
      <c r="D117" s="129"/>
      <c r="E117" s="129"/>
      <c r="F117" s="129"/>
      <c r="G117" s="129"/>
      <c r="H117" s="129"/>
      <c r="I117" s="129"/>
      <c r="J117" s="129"/>
      <c r="K117" s="129"/>
      <c r="L117" s="122">
        <f>L108+L112+L116</f>
        <v>0</v>
      </c>
      <c r="M117" s="122">
        <f>M108+M112+M116</f>
        <v>3.95</v>
      </c>
      <c r="N117" s="122">
        <f>N108+N112+N116</f>
        <v>0</v>
      </c>
      <c r="O117" s="122">
        <f>O108+O112+O116</f>
        <v>3.95</v>
      </c>
    </row>
    <row r="118" spans="1:15" x14ac:dyDescent="0.25">
      <c r="A118" s="127" t="s">
        <v>59</v>
      </c>
      <c r="B118" s="129"/>
      <c r="C118" s="129"/>
      <c r="D118" s="129"/>
      <c r="E118" s="129"/>
      <c r="F118" s="129"/>
      <c r="G118" s="129"/>
      <c r="H118" s="129"/>
      <c r="I118" s="129"/>
      <c r="J118" s="129"/>
      <c r="K118" s="129"/>
      <c r="L118" s="129"/>
      <c r="M118" s="129"/>
      <c r="N118" s="129"/>
      <c r="O118" s="130">
        <v>1</v>
      </c>
    </row>
    <row r="119" spans="1:15" x14ac:dyDescent="0.25">
      <c r="A119" s="127" t="s">
        <v>60</v>
      </c>
      <c r="B119" s="120"/>
      <c r="C119" s="120"/>
      <c r="D119" s="120"/>
      <c r="E119" s="120"/>
      <c r="F119" s="120"/>
      <c r="G119" s="120"/>
      <c r="H119" s="120"/>
      <c r="I119" s="120"/>
      <c r="J119" s="120"/>
      <c r="K119" s="120"/>
      <c r="L119" s="122">
        <f>L117/O118</f>
        <v>0</v>
      </c>
      <c r="M119" s="122">
        <f>M117/O118</f>
        <v>3.95</v>
      </c>
      <c r="N119" s="122">
        <f>N117/O118</f>
        <v>0</v>
      </c>
      <c r="O119" s="122">
        <f>TRUNC(SUM(L119:N119),2)</f>
        <v>3.95</v>
      </c>
    </row>
    <row r="120" spans="1:15" ht="45" x14ac:dyDescent="0.25">
      <c r="A120" s="137" t="s">
        <v>61</v>
      </c>
      <c r="B120" s="138" t="s">
        <v>1</v>
      </c>
      <c r="C120" s="138" t="s">
        <v>32</v>
      </c>
      <c r="D120" s="138" t="s">
        <v>2</v>
      </c>
      <c r="E120" s="138" t="s">
        <v>62</v>
      </c>
      <c r="F120" s="138" t="s">
        <v>63</v>
      </c>
      <c r="G120" s="138"/>
      <c r="H120" s="138"/>
      <c r="I120" s="138"/>
      <c r="J120" s="138" t="s">
        <v>48</v>
      </c>
      <c r="K120" s="138"/>
      <c r="L120" s="138" t="s">
        <v>13</v>
      </c>
      <c r="M120" s="138" t="s">
        <v>39</v>
      </c>
      <c r="N120" s="138" t="s">
        <v>11</v>
      </c>
      <c r="O120" s="138" t="s">
        <v>6</v>
      </c>
    </row>
    <row r="121" spans="1:15" x14ac:dyDescent="0.25">
      <c r="A121" s="77" t="str">
        <f>IF(D121="","",VLOOKUP(D121,'CUSTOS DER - MATERIAIS'!A:D,2,FALSE))</f>
        <v>Sinalizador noturno em LED (luz intermitente)</v>
      </c>
      <c r="B121" s="113" t="s">
        <v>41</v>
      </c>
      <c r="C121" s="113" t="s">
        <v>64</v>
      </c>
      <c r="D121" s="113">
        <v>180420</v>
      </c>
      <c r="E121" s="131" t="str">
        <f>IF(D121="","",VLOOKUP(D121,'CUSTOS DER - MATERIAIS'!A:D,3,FALSE))</f>
        <v>ud</v>
      </c>
      <c r="F121" s="107">
        <f>IF(D121="","",VLOOKUP(D121,'CUSTOS DER - MATERIAIS'!A:D,4,FALSE))</f>
        <v>165</v>
      </c>
      <c r="G121" s="107"/>
      <c r="H121" s="93"/>
      <c r="I121" s="93"/>
      <c r="J121" s="116">
        <v>0.2</v>
      </c>
      <c r="K121" s="116"/>
      <c r="L121" s="69">
        <f>IF(D121="","",TRUNC(F121*J121,2))</f>
        <v>33</v>
      </c>
      <c r="M121" s="116"/>
      <c r="N121" s="116"/>
      <c r="O121" s="69">
        <f>IF(D121="","",TRUNC(L121+M121+N121,2))</f>
        <v>33</v>
      </c>
    </row>
    <row r="122" spans="1:15" x14ac:dyDescent="0.25">
      <c r="A122" s="77"/>
      <c r="B122" s="113"/>
      <c r="C122" s="113"/>
      <c r="D122" s="113"/>
      <c r="E122" s="131"/>
      <c r="F122" s="107"/>
      <c r="G122" s="107"/>
      <c r="H122" s="93"/>
      <c r="I122" s="93"/>
      <c r="J122" s="116"/>
      <c r="K122" s="116"/>
      <c r="L122" s="69"/>
      <c r="M122" s="116"/>
      <c r="N122" s="116"/>
      <c r="O122" s="69"/>
    </row>
    <row r="123" spans="1:15" x14ac:dyDescent="0.25">
      <c r="A123" s="119"/>
      <c r="B123" s="120"/>
      <c r="C123" s="120"/>
      <c r="D123" s="120"/>
      <c r="E123" s="120"/>
      <c r="F123" s="120"/>
      <c r="G123" s="120"/>
      <c r="H123" s="120"/>
      <c r="I123" s="120"/>
      <c r="J123" s="121" t="s">
        <v>65</v>
      </c>
      <c r="K123" s="121"/>
      <c r="L123" s="122">
        <f>SUM(L121:L122)</f>
        <v>33</v>
      </c>
      <c r="M123" s="122">
        <f>SUM(M121:M122)</f>
        <v>0</v>
      </c>
      <c r="N123" s="122">
        <f>SUM(N121:N122)</f>
        <v>0</v>
      </c>
      <c r="O123" s="122">
        <f>TRUNC(SUM(L123:N123),2)</f>
        <v>33</v>
      </c>
    </row>
    <row r="124" spans="1:15" ht="45" x14ac:dyDescent="0.25">
      <c r="A124" s="137" t="s">
        <v>66</v>
      </c>
      <c r="B124" s="138" t="s">
        <v>1</v>
      </c>
      <c r="C124" s="138" t="s">
        <v>32</v>
      </c>
      <c r="D124" s="138" t="s">
        <v>2</v>
      </c>
      <c r="E124" s="138" t="s">
        <v>62</v>
      </c>
      <c r="F124" s="138" t="s">
        <v>63</v>
      </c>
      <c r="G124" s="138" t="s">
        <v>67</v>
      </c>
      <c r="H124" s="138" t="s">
        <v>68</v>
      </c>
      <c r="I124" s="138"/>
      <c r="J124" s="138" t="s">
        <v>48</v>
      </c>
      <c r="K124" s="138"/>
      <c r="L124" s="138" t="s">
        <v>13</v>
      </c>
      <c r="M124" s="138" t="s">
        <v>39</v>
      </c>
      <c r="N124" s="138" t="s">
        <v>11</v>
      </c>
      <c r="O124" s="138" t="s">
        <v>6</v>
      </c>
    </row>
    <row r="125" spans="1:15" x14ac:dyDescent="0.25">
      <c r="A125" s="77" t="str">
        <f>IF($D125="","",VLOOKUP($D125,#REF!,2,FALSE))</f>
        <v/>
      </c>
      <c r="B125" s="92" t="s">
        <v>41</v>
      </c>
      <c r="C125" s="113" t="s">
        <v>69</v>
      </c>
      <c r="D125" s="92"/>
      <c r="E125" s="92" t="str">
        <f>IF($D125="","",VLOOKUP($D125,#REF!,3,FALSE))</f>
        <v/>
      </c>
      <c r="F125" s="92" t="str">
        <f>IF($D125="","",VLOOKUP($D125,#REF!,8,FALSE))</f>
        <v/>
      </c>
      <c r="G125" s="92" t="str">
        <f>IF($D125="","",VLOOKUP($D125,#REF!,9,FALSE))</f>
        <v/>
      </c>
      <c r="H125" s="92" t="str">
        <f>IF($D125="","",VLOOKUP($D125,#REF!,10,FALSE))</f>
        <v/>
      </c>
      <c r="I125" s="116"/>
      <c r="J125" s="116"/>
      <c r="K125" s="116"/>
      <c r="L125" s="69" t="str">
        <f>IF(D125="","",TRUNC(F125*J125,2))</f>
        <v/>
      </c>
      <c r="M125" s="69" t="str">
        <f>IF(D125="","",TRUNC(G125*J125,2))</f>
        <v/>
      </c>
      <c r="N125" s="69" t="str">
        <f>IF(D125="","",TRUNC(H125*J125,2))</f>
        <v/>
      </c>
      <c r="O125" s="69" t="str">
        <f>IF(D125="","",L125+M125+N125)</f>
        <v/>
      </c>
    </row>
    <row r="126" spans="1:15" x14ac:dyDescent="0.25">
      <c r="A126" s="77"/>
      <c r="B126" s="92"/>
      <c r="C126" s="92"/>
      <c r="D126" s="92"/>
      <c r="E126" s="92"/>
      <c r="F126" s="107"/>
      <c r="G126" s="107"/>
      <c r="H126" s="116"/>
      <c r="I126" s="116"/>
      <c r="J126" s="116"/>
      <c r="K126" s="116"/>
      <c r="L126" s="116"/>
      <c r="M126" s="116"/>
      <c r="N126" s="116"/>
      <c r="O126" s="69"/>
    </row>
    <row r="127" spans="1:15" x14ac:dyDescent="0.25">
      <c r="A127" s="119"/>
      <c r="B127" s="120"/>
      <c r="C127" s="120"/>
      <c r="D127" s="120"/>
      <c r="E127" s="120"/>
      <c r="F127" s="120"/>
      <c r="G127" s="120"/>
      <c r="H127" s="120"/>
      <c r="I127" s="120"/>
      <c r="J127" s="121" t="s">
        <v>70</v>
      </c>
      <c r="K127" s="121"/>
      <c r="L127" s="122">
        <f>SUM(L125:L126)</f>
        <v>0</v>
      </c>
      <c r="M127" s="122">
        <f>SUM(M125:M126)</f>
        <v>0</v>
      </c>
      <c r="N127" s="122">
        <f>SUM(N125:N126)</f>
        <v>0</v>
      </c>
      <c r="O127" s="122">
        <f>TRUNC(SUM(L127:N127),2)</f>
        <v>0</v>
      </c>
    </row>
    <row r="128" spans="1:15" ht="30" x14ac:dyDescent="0.25">
      <c r="A128" s="137" t="s">
        <v>71</v>
      </c>
      <c r="B128" s="138" t="s">
        <v>1</v>
      </c>
      <c r="C128" s="138" t="s">
        <v>32</v>
      </c>
      <c r="D128" s="138" t="s">
        <v>2</v>
      </c>
      <c r="E128" s="138" t="s">
        <v>62</v>
      </c>
      <c r="F128" s="138" t="s">
        <v>72</v>
      </c>
      <c r="G128" s="138" t="s">
        <v>73</v>
      </c>
      <c r="H128" s="138"/>
      <c r="I128" s="138" t="s">
        <v>74</v>
      </c>
      <c r="J128" s="138"/>
      <c r="K128" s="138"/>
      <c r="L128" s="138" t="s">
        <v>75</v>
      </c>
      <c r="M128" s="138" t="s">
        <v>56</v>
      </c>
      <c r="N128" s="138" t="s">
        <v>48</v>
      </c>
      <c r="O128" s="138" t="s">
        <v>6</v>
      </c>
    </row>
    <row r="129" spans="1:15" x14ac:dyDescent="0.25">
      <c r="A129" s="137"/>
      <c r="B129" s="138"/>
      <c r="C129" s="138"/>
      <c r="D129" s="138"/>
      <c r="E129" s="138"/>
      <c r="F129" s="138"/>
      <c r="G129" s="138" t="s">
        <v>76</v>
      </c>
      <c r="H129" s="138" t="s">
        <v>77</v>
      </c>
      <c r="I129" s="138" t="s">
        <v>76</v>
      </c>
      <c r="J129" s="138" t="s">
        <v>77</v>
      </c>
      <c r="K129" s="138"/>
      <c r="L129" s="138" t="s">
        <v>76</v>
      </c>
      <c r="M129" s="138"/>
      <c r="N129" s="138"/>
      <c r="O129" s="138"/>
    </row>
    <row r="130" spans="1:15" x14ac:dyDescent="0.25">
      <c r="A130" s="77"/>
      <c r="B130" s="92"/>
      <c r="C130" s="92"/>
      <c r="D130" s="92"/>
      <c r="E130" s="92"/>
      <c r="F130" s="107"/>
      <c r="G130" s="107"/>
      <c r="H130" s="69"/>
      <c r="I130" s="116"/>
      <c r="J130" s="69"/>
      <c r="K130" s="69"/>
      <c r="L130" s="116"/>
      <c r="M130" s="116"/>
      <c r="N130" s="69"/>
      <c r="O130" s="69"/>
    </row>
    <row r="131" spans="1:15" x14ac:dyDescent="0.25">
      <c r="A131" s="119"/>
      <c r="B131" s="120"/>
      <c r="C131" s="120"/>
      <c r="D131" s="120"/>
      <c r="E131" s="120"/>
      <c r="F131" s="120"/>
      <c r="G131" s="120"/>
      <c r="H131" s="120"/>
      <c r="I131" s="120"/>
      <c r="J131" s="121" t="s">
        <v>80</v>
      </c>
      <c r="K131" s="121"/>
      <c r="L131" s="122"/>
      <c r="M131" s="122"/>
      <c r="N131" s="122">
        <f>O131</f>
        <v>0</v>
      </c>
      <c r="O131" s="122">
        <f>SUM(O130:O130)</f>
        <v>0</v>
      </c>
    </row>
    <row r="132" spans="1:15" x14ac:dyDescent="0.25">
      <c r="A132" s="485" t="s">
        <v>25</v>
      </c>
      <c r="B132" s="486"/>
      <c r="C132" s="486"/>
      <c r="D132" s="486"/>
      <c r="E132" s="486"/>
      <c r="F132" s="486"/>
      <c r="G132" s="486"/>
      <c r="H132" s="486"/>
      <c r="I132" s="486"/>
      <c r="J132" s="486"/>
      <c r="K132" s="486"/>
      <c r="L132" s="486"/>
      <c r="M132" s="486"/>
      <c r="N132" s="486"/>
      <c r="O132" s="488"/>
    </row>
    <row r="133" spans="1:15" ht="45" x14ac:dyDescent="0.25">
      <c r="A133" s="485" t="str">
        <f>IF($A134="","",$A134&amp;" - "&amp;VLOOKUP($A134,'CUSTOS DER - SERVIÇOS'!A:H,2,FALSE))</f>
        <v>801940 - Cone sinalizador tipo conão/bolo de noiva h=1,10m, base 50x50cm para sinalização provisória</v>
      </c>
      <c r="B133" s="486"/>
      <c r="C133" s="486"/>
      <c r="D133" s="486"/>
      <c r="E133" s="486"/>
      <c r="F133" s="486"/>
      <c r="G133" s="486"/>
      <c r="H133" s="486"/>
      <c r="I133" s="486"/>
      <c r="J133" s="486"/>
      <c r="K133" s="141"/>
      <c r="L133" s="27" t="s">
        <v>26</v>
      </c>
      <c r="M133" s="27" t="s">
        <v>27</v>
      </c>
      <c r="N133" s="27" t="s">
        <v>28</v>
      </c>
      <c r="O133" s="142" t="s">
        <v>29</v>
      </c>
    </row>
    <row r="134" spans="1:15" x14ac:dyDescent="0.25">
      <c r="A134" s="143">
        <v>801940</v>
      </c>
      <c r="B134" s="143" t="s">
        <v>30</v>
      </c>
      <c r="C134" s="143" t="str">
        <f>IF($A134="","",VLOOKUP($A134,'CUSTOS DER - SERVIÇOS'!A:H,3,FALSE))</f>
        <v>ud</v>
      </c>
      <c r="D134" s="143" t="s">
        <v>21</v>
      </c>
      <c r="E134" s="144"/>
      <c r="F134" s="144"/>
      <c r="G134" s="144"/>
      <c r="H134" s="144"/>
      <c r="I134" s="144"/>
      <c r="J134" s="144"/>
      <c r="K134" s="144"/>
      <c r="L134" s="145">
        <f>TRUNC(L149+L153+L157+L161,2)</f>
        <v>39.11</v>
      </c>
      <c r="M134" s="145">
        <f>TRUNC(M149+M153+M157+M161,2)</f>
        <v>3.95</v>
      </c>
      <c r="N134" s="145">
        <f>TRUNC(N149+N153+N157+N161,2)</f>
        <v>0</v>
      </c>
      <c r="O134" s="145">
        <f>TRUNC(O149+O153+O157+O161,2)</f>
        <v>43.06</v>
      </c>
    </row>
    <row r="135" spans="1:15" ht="12.75" customHeight="1" x14ac:dyDescent="0.25">
      <c r="A135" s="137" t="s">
        <v>31</v>
      </c>
      <c r="B135" s="138" t="s">
        <v>1</v>
      </c>
      <c r="C135" s="138" t="s">
        <v>32</v>
      </c>
      <c r="D135" s="138" t="s">
        <v>2</v>
      </c>
      <c r="E135" s="138" t="s">
        <v>33</v>
      </c>
      <c r="F135" s="138" t="s">
        <v>34</v>
      </c>
      <c r="G135" s="138" t="s">
        <v>35</v>
      </c>
      <c r="H135" s="138" t="s">
        <v>36</v>
      </c>
      <c r="I135" s="138" t="s">
        <v>37</v>
      </c>
      <c r="J135" s="138" t="s">
        <v>38</v>
      </c>
      <c r="K135" s="138"/>
      <c r="L135" s="138" t="s">
        <v>13</v>
      </c>
      <c r="M135" s="138" t="s">
        <v>39</v>
      </c>
      <c r="N135" s="138" t="s">
        <v>11</v>
      </c>
      <c r="O135" s="138" t="s">
        <v>40</v>
      </c>
    </row>
    <row r="136" spans="1:15" x14ac:dyDescent="0.25">
      <c r="A136" s="77" t="str">
        <f>IF(D136="","",VLOOKUP(D136,#REF!,2,FALSE))</f>
        <v/>
      </c>
      <c r="B136" s="113" t="s">
        <v>41</v>
      </c>
      <c r="C136" s="113" t="s">
        <v>42</v>
      </c>
      <c r="D136" s="113"/>
      <c r="E136" s="116"/>
      <c r="F136" s="117"/>
      <c r="G136" s="116"/>
      <c r="H136" s="69" t="str">
        <f>IF(D136="","",VLOOKUP(D136,#REF!,14,FALSE))</f>
        <v/>
      </c>
      <c r="I136" s="69" t="str">
        <f>IF(D136="","",VLOOKUP(D136,#REF!,17,FALSE)-H136)</f>
        <v/>
      </c>
      <c r="J136" s="69" t="str">
        <f>IF(D136="","",VLOOKUP(D136,#REF!,18,FALSE))</f>
        <v/>
      </c>
      <c r="K136" s="69"/>
      <c r="L136" s="118" t="str">
        <f>IF(D136="","",TRUNC(E136*F136*H136,2))</f>
        <v/>
      </c>
      <c r="M136" s="118" t="str">
        <f>IF(D136="","",TRUNC(E136*F136*I136+E136*G136*J136,2))</f>
        <v/>
      </c>
      <c r="N136" s="118"/>
      <c r="O136" s="69" t="str">
        <f>IF(D136="","",L136+M136)</f>
        <v/>
      </c>
    </row>
    <row r="137" spans="1:15" x14ac:dyDescent="0.25">
      <c r="A137" s="77"/>
      <c r="B137" s="113"/>
      <c r="C137" s="113"/>
      <c r="D137" s="113"/>
      <c r="E137" s="116"/>
      <c r="F137" s="117"/>
      <c r="G137" s="116"/>
      <c r="H137" s="69"/>
      <c r="I137" s="69"/>
      <c r="J137" s="69"/>
      <c r="K137" s="69"/>
      <c r="L137" s="118"/>
      <c r="M137" s="118"/>
      <c r="N137" s="118"/>
      <c r="O137" s="69"/>
    </row>
    <row r="138" spans="1:15" x14ac:dyDescent="0.25">
      <c r="A138" s="119"/>
      <c r="B138" s="120"/>
      <c r="C138" s="120"/>
      <c r="D138" s="120"/>
      <c r="E138" s="120"/>
      <c r="F138" s="120"/>
      <c r="G138" s="120"/>
      <c r="H138" s="120"/>
      <c r="I138" s="120"/>
      <c r="J138" s="121" t="s">
        <v>43</v>
      </c>
      <c r="K138" s="121"/>
      <c r="L138" s="122">
        <f>SUM(L136:L137)</f>
        <v>0</v>
      </c>
      <c r="M138" s="122">
        <f>SUM(M136:M137)</f>
        <v>0</v>
      </c>
      <c r="N138" s="122">
        <f>SUM(N136:N137)</f>
        <v>0</v>
      </c>
      <c r="O138" s="122">
        <f>SUM(O136:O137)</f>
        <v>0</v>
      </c>
    </row>
    <row r="139" spans="1:15" ht="30" x14ac:dyDescent="0.25">
      <c r="A139" s="137" t="s">
        <v>44</v>
      </c>
      <c r="B139" s="138" t="s">
        <v>1</v>
      </c>
      <c r="C139" s="138" t="s">
        <v>32</v>
      </c>
      <c r="D139" s="138" t="s">
        <v>2</v>
      </c>
      <c r="E139" s="138" t="s">
        <v>45</v>
      </c>
      <c r="F139" s="138" t="s">
        <v>46</v>
      </c>
      <c r="G139" s="138" t="s">
        <v>47</v>
      </c>
      <c r="H139" s="138" t="s">
        <v>48</v>
      </c>
      <c r="I139" s="138"/>
      <c r="J139" s="138"/>
      <c r="K139" s="138"/>
      <c r="L139" s="138" t="s">
        <v>13</v>
      </c>
      <c r="M139" s="138" t="s">
        <v>39</v>
      </c>
      <c r="N139" s="138" t="s">
        <v>11</v>
      </c>
      <c r="O139" s="138" t="s">
        <v>40</v>
      </c>
    </row>
    <row r="140" spans="1:15" x14ac:dyDescent="0.25">
      <c r="A140" s="77" t="str">
        <f>IF(D140="","",VLOOKUP(D140,'CUSTOS DER - MÃO DE OBRA'!A:D,2,FALSE))</f>
        <v>Servente</v>
      </c>
      <c r="B140" s="113" t="s">
        <v>41</v>
      </c>
      <c r="C140" s="113" t="s">
        <v>49</v>
      </c>
      <c r="D140" s="113">
        <v>200130</v>
      </c>
      <c r="E140" s="69">
        <f>IF(D140="","",VLOOKUP(D140,'CUSTOS DER - MÃO DE OBRA'!A:D,3,FALSE))</f>
        <v>1.48</v>
      </c>
      <c r="F140" s="123">
        <v>1.4167000000000001</v>
      </c>
      <c r="G140" s="124">
        <f>IF(D140="","",VLOOKUP(D140,'CUSTOS DER - MÃO DE OBRA'!A:D,4,FALSE))</f>
        <v>26.35</v>
      </c>
      <c r="H140" s="116">
        <v>0.15</v>
      </c>
      <c r="I140" s="116"/>
      <c r="J140" s="113"/>
      <c r="K140" s="113"/>
      <c r="L140" s="113"/>
      <c r="M140" s="125">
        <f>IF(D140="","",TRUNC(H140*G140,2))</f>
        <v>3.95</v>
      </c>
      <c r="N140" s="113"/>
      <c r="O140" s="69">
        <f>IF(D140="","",L140+M140)</f>
        <v>3.95</v>
      </c>
    </row>
    <row r="141" spans="1:15" x14ac:dyDescent="0.25">
      <c r="A141" s="77"/>
      <c r="B141" s="113"/>
      <c r="C141" s="113"/>
      <c r="D141" s="113"/>
      <c r="E141" s="116"/>
      <c r="F141" s="123"/>
      <c r="G141" s="124"/>
      <c r="H141" s="69"/>
      <c r="I141" s="69"/>
      <c r="J141" s="69"/>
      <c r="K141" s="69"/>
      <c r="L141" s="113"/>
      <c r="M141" s="126"/>
      <c r="N141" s="113"/>
      <c r="O141" s="69"/>
    </row>
    <row r="142" spans="1:15" x14ac:dyDescent="0.25">
      <c r="A142" s="127"/>
      <c r="B142" s="128"/>
      <c r="C142" s="128"/>
      <c r="D142" s="128"/>
      <c r="E142" s="128"/>
      <c r="F142" s="128"/>
      <c r="G142" s="128"/>
      <c r="H142" s="128"/>
      <c r="I142" s="128"/>
      <c r="J142" s="121" t="s">
        <v>50</v>
      </c>
      <c r="K142" s="121"/>
      <c r="L142" s="122">
        <f>SUM(L140:L141)</f>
        <v>0</v>
      </c>
      <c r="M142" s="122">
        <f>SUM(M140:M141)</f>
        <v>3.95</v>
      </c>
      <c r="N142" s="122">
        <f>SUM(N140:N141)</f>
        <v>0</v>
      </c>
      <c r="O142" s="122">
        <f>SUM(O140:O141)</f>
        <v>3.95</v>
      </c>
    </row>
    <row r="143" spans="1:15" x14ac:dyDescent="0.25">
      <c r="A143" s="137" t="s">
        <v>51</v>
      </c>
      <c r="B143" s="138" t="s">
        <v>1</v>
      </c>
      <c r="C143" s="138" t="s">
        <v>32</v>
      </c>
      <c r="D143" s="138" t="s">
        <v>2</v>
      </c>
      <c r="E143" s="138" t="s">
        <v>52</v>
      </c>
      <c r="F143" s="138" t="s">
        <v>53</v>
      </c>
      <c r="G143" s="138" t="s">
        <v>54</v>
      </c>
      <c r="H143" s="138" t="s">
        <v>55</v>
      </c>
      <c r="I143" s="138"/>
      <c r="J143" s="138"/>
      <c r="K143" s="138"/>
      <c r="L143" s="138"/>
      <c r="M143" s="138"/>
      <c r="N143" s="138"/>
      <c r="O143" s="138" t="s">
        <v>56</v>
      </c>
    </row>
    <row r="144" spans="1:15" x14ac:dyDescent="0.25">
      <c r="A144" s="77"/>
      <c r="B144" s="113"/>
      <c r="C144" s="113"/>
      <c r="D144" s="113"/>
      <c r="E144" s="123"/>
      <c r="F144" s="117"/>
      <c r="G144" s="116"/>
      <c r="H144" s="69"/>
      <c r="I144" s="69"/>
      <c r="J144" s="69"/>
      <c r="K144" s="69"/>
      <c r="L144" s="113"/>
      <c r="M144" s="118">
        <f>TRUNC(E144*O142,2)</f>
        <v>0</v>
      </c>
      <c r="N144" s="113"/>
      <c r="O144" s="69">
        <f>L144+M144</f>
        <v>0</v>
      </c>
    </row>
    <row r="145" spans="1:15" x14ac:dyDescent="0.25">
      <c r="A145" s="77"/>
      <c r="B145" s="113"/>
      <c r="C145" s="113"/>
      <c r="D145" s="113"/>
      <c r="E145" s="116"/>
      <c r="F145" s="117"/>
      <c r="G145" s="116"/>
      <c r="H145" s="69"/>
      <c r="I145" s="69"/>
      <c r="J145" s="69"/>
      <c r="K145" s="69"/>
      <c r="L145" s="113"/>
      <c r="M145" s="113"/>
      <c r="N145" s="113"/>
      <c r="O145" s="69">
        <f>L145+M145</f>
        <v>0</v>
      </c>
    </row>
    <row r="146" spans="1:15" x14ac:dyDescent="0.25">
      <c r="A146" s="127"/>
      <c r="B146" s="128"/>
      <c r="C146" s="128"/>
      <c r="D146" s="128"/>
      <c r="E146" s="128"/>
      <c r="F146" s="128"/>
      <c r="G146" s="128"/>
      <c r="H146" s="128"/>
      <c r="I146" s="128"/>
      <c r="J146" s="121" t="s">
        <v>57</v>
      </c>
      <c r="K146" s="121"/>
      <c r="L146" s="122">
        <f>SUM(L144:L145)</f>
        <v>0</v>
      </c>
      <c r="M146" s="122">
        <f>SUM(M144:M145)</f>
        <v>0</v>
      </c>
      <c r="N146" s="122">
        <f>SUM(N144:N145)</f>
        <v>0</v>
      </c>
      <c r="O146" s="122">
        <f>SUM(O144:O145)</f>
        <v>0</v>
      </c>
    </row>
    <row r="147" spans="1:15" x14ac:dyDescent="0.25">
      <c r="A147" s="127" t="s">
        <v>58</v>
      </c>
      <c r="B147" s="129"/>
      <c r="C147" s="129"/>
      <c r="D147" s="129"/>
      <c r="E147" s="129"/>
      <c r="F147" s="129"/>
      <c r="G147" s="129"/>
      <c r="H147" s="129"/>
      <c r="I147" s="129"/>
      <c r="J147" s="129"/>
      <c r="K147" s="129"/>
      <c r="L147" s="122">
        <f>L138+L142+L146</f>
        <v>0</v>
      </c>
      <c r="M147" s="122">
        <f>M138+M142+M146</f>
        <v>3.95</v>
      </c>
      <c r="N147" s="122">
        <f>N138+N142+N146</f>
        <v>0</v>
      </c>
      <c r="O147" s="122">
        <f>O138+O142+O146</f>
        <v>3.95</v>
      </c>
    </row>
    <row r="148" spans="1:15" x14ac:dyDescent="0.25">
      <c r="A148" s="127" t="s">
        <v>59</v>
      </c>
      <c r="B148" s="129"/>
      <c r="C148" s="129"/>
      <c r="D148" s="129"/>
      <c r="E148" s="129"/>
      <c r="F148" s="129"/>
      <c r="G148" s="129"/>
      <c r="H148" s="129"/>
      <c r="I148" s="129"/>
      <c r="J148" s="129"/>
      <c r="K148" s="129"/>
      <c r="L148" s="129"/>
      <c r="M148" s="129"/>
      <c r="N148" s="129"/>
      <c r="O148" s="130">
        <v>1</v>
      </c>
    </row>
    <row r="149" spans="1:15" x14ac:dyDescent="0.25">
      <c r="A149" s="127" t="s">
        <v>60</v>
      </c>
      <c r="B149" s="120"/>
      <c r="C149" s="120"/>
      <c r="D149" s="120"/>
      <c r="E149" s="120"/>
      <c r="F149" s="120"/>
      <c r="G149" s="120"/>
      <c r="H149" s="120"/>
      <c r="I149" s="120"/>
      <c r="J149" s="120"/>
      <c r="K149" s="120"/>
      <c r="L149" s="122">
        <f>L147/O148</f>
        <v>0</v>
      </c>
      <c r="M149" s="122">
        <f>M147/O148</f>
        <v>3.95</v>
      </c>
      <c r="N149" s="122">
        <f>N147/O148</f>
        <v>0</v>
      </c>
      <c r="O149" s="122">
        <f>TRUNC(SUM(L149:N149),2)</f>
        <v>3.95</v>
      </c>
    </row>
    <row r="150" spans="1:15" ht="45" x14ac:dyDescent="0.25">
      <c r="A150" s="137" t="s">
        <v>61</v>
      </c>
      <c r="B150" s="138" t="s">
        <v>1</v>
      </c>
      <c r="C150" s="138" t="s">
        <v>32</v>
      </c>
      <c r="D150" s="138" t="s">
        <v>2</v>
      </c>
      <c r="E150" s="138" t="s">
        <v>62</v>
      </c>
      <c r="F150" s="138" t="s">
        <v>63</v>
      </c>
      <c r="G150" s="138"/>
      <c r="H150" s="138"/>
      <c r="I150" s="138"/>
      <c r="J150" s="138" t="s">
        <v>48</v>
      </c>
      <c r="K150" s="138"/>
      <c r="L150" s="138" t="s">
        <v>13</v>
      </c>
      <c r="M150" s="138" t="s">
        <v>39</v>
      </c>
      <c r="N150" s="138" t="s">
        <v>11</v>
      </c>
      <c r="O150" s="138" t="s">
        <v>6</v>
      </c>
    </row>
    <row r="151" spans="1:15" ht="30" x14ac:dyDescent="0.25">
      <c r="A151" s="77" t="str">
        <f>IF(D151="","",VLOOKUP(D151,'CUSTOS DER - MATERIAIS'!A:D,2,FALSE))</f>
        <v>Cone sinalizador tipo conão/bolo de noiva h=1,10m, base 50x50cm</v>
      </c>
      <c r="B151" s="113" t="s">
        <v>41</v>
      </c>
      <c r="C151" s="113" t="s">
        <v>64</v>
      </c>
      <c r="D151" s="113">
        <v>166760</v>
      </c>
      <c r="E151" s="131" t="str">
        <f>IF(D151="","",VLOOKUP(D151,'CUSTOS DER - MATERIAIS'!A:D,3,FALSE))</f>
        <v>ud</v>
      </c>
      <c r="F151" s="107">
        <f>IF(D151="","",VLOOKUP(D151,'CUSTOS DER - MATERIAIS'!A:D,4,FALSE))</f>
        <v>260.75</v>
      </c>
      <c r="G151" s="107"/>
      <c r="H151" s="93"/>
      <c r="I151" s="93"/>
      <c r="J151" s="116">
        <v>0.15</v>
      </c>
      <c r="K151" s="116"/>
      <c r="L151" s="69">
        <f>IF(D151="","",TRUNC(F151*J151,2))</f>
        <v>39.11</v>
      </c>
      <c r="M151" s="116"/>
      <c r="N151" s="116"/>
      <c r="O151" s="69">
        <f>IF(D151="","",TRUNC(L151+M151+N151,2))</f>
        <v>39.11</v>
      </c>
    </row>
    <row r="152" spans="1:15" x14ac:dyDescent="0.25">
      <c r="A152" s="77"/>
      <c r="B152" s="113"/>
      <c r="C152" s="113"/>
      <c r="D152" s="113"/>
      <c r="E152" s="131"/>
      <c r="F152" s="107"/>
      <c r="G152" s="107"/>
      <c r="H152" s="93"/>
      <c r="I152" s="93"/>
      <c r="J152" s="116"/>
      <c r="K152" s="116"/>
      <c r="L152" s="69"/>
      <c r="M152" s="116"/>
      <c r="N152" s="116"/>
      <c r="O152" s="69"/>
    </row>
    <row r="153" spans="1:15" x14ac:dyDescent="0.25">
      <c r="A153" s="119"/>
      <c r="B153" s="120"/>
      <c r="C153" s="120"/>
      <c r="D153" s="120"/>
      <c r="E153" s="120"/>
      <c r="F153" s="120"/>
      <c r="G153" s="120"/>
      <c r="H153" s="120"/>
      <c r="I153" s="120"/>
      <c r="J153" s="121" t="s">
        <v>65</v>
      </c>
      <c r="K153" s="121"/>
      <c r="L153" s="122">
        <f>SUM(L151:L152)</f>
        <v>39.11</v>
      </c>
      <c r="M153" s="122">
        <f>SUM(M151:M152)</f>
        <v>0</v>
      </c>
      <c r="N153" s="122">
        <f>SUM(N151:N152)</f>
        <v>0</v>
      </c>
      <c r="O153" s="122">
        <f>TRUNC(SUM(L153:N153),2)</f>
        <v>39.11</v>
      </c>
    </row>
    <row r="154" spans="1:15" ht="45" x14ac:dyDescent="0.25">
      <c r="A154" s="137" t="s">
        <v>66</v>
      </c>
      <c r="B154" s="138" t="s">
        <v>1</v>
      </c>
      <c r="C154" s="138" t="s">
        <v>32</v>
      </c>
      <c r="D154" s="138" t="s">
        <v>2</v>
      </c>
      <c r="E154" s="138" t="s">
        <v>62</v>
      </c>
      <c r="F154" s="138" t="s">
        <v>63</v>
      </c>
      <c r="G154" s="138" t="s">
        <v>67</v>
      </c>
      <c r="H154" s="138" t="s">
        <v>68</v>
      </c>
      <c r="I154" s="138"/>
      <c r="J154" s="138" t="s">
        <v>48</v>
      </c>
      <c r="K154" s="138"/>
      <c r="L154" s="138" t="s">
        <v>13</v>
      </c>
      <c r="M154" s="138" t="s">
        <v>39</v>
      </c>
      <c r="N154" s="138" t="s">
        <v>11</v>
      </c>
      <c r="O154" s="138" t="s">
        <v>6</v>
      </c>
    </row>
    <row r="155" spans="1:15" x14ac:dyDescent="0.25">
      <c r="A155" s="77" t="str">
        <f>IF($D155="","",VLOOKUP($D155,#REF!,2,FALSE))</f>
        <v/>
      </c>
      <c r="B155" s="92" t="s">
        <v>41</v>
      </c>
      <c r="C155" s="113" t="s">
        <v>69</v>
      </c>
      <c r="D155" s="92"/>
      <c r="E155" s="92" t="str">
        <f>IF($D155="","",VLOOKUP($D155,#REF!,3,FALSE))</f>
        <v/>
      </c>
      <c r="F155" s="92" t="str">
        <f>IF($D155="","",VLOOKUP($D155,#REF!,8,FALSE))</f>
        <v/>
      </c>
      <c r="G155" s="92" t="str">
        <f>IF($D155="","",VLOOKUP($D155,#REF!,9,FALSE))</f>
        <v/>
      </c>
      <c r="H155" s="92" t="str">
        <f>IF($D155="","",VLOOKUP($D155,#REF!,10,FALSE))</f>
        <v/>
      </c>
      <c r="I155" s="116"/>
      <c r="J155" s="116"/>
      <c r="K155" s="116"/>
      <c r="L155" s="69" t="str">
        <f>IF(D155="","",TRUNC(F155*J155,2))</f>
        <v/>
      </c>
      <c r="M155" s="69" t="str">
        <f>IF(D155="","",TRUNC(G155*J155,2))</f>
        <v/>
      </c>
      <c r="N155" s="69" t="str">
        <f>IF(D155="","",TRUNC(H155*J155,2))</f>
        <v/>
      </c>
      <c r="O155" s="69" t="str">
        <f>IF(D155="","",L155+M155+N155)</f>
        <v/>
      </c>
    </row>
    <row r="156" spans="1:15" x14ac:dyDescent="0.25">
      <c r="A156" s="77"/>
      <c r="B156" s="92"/>
      <c r="C156" s="92"/>
      <c r="D156" s="92"/>
      <c r="E156" s="92"/>
      <c r="F156" s="107"/>
      <c r="G156" s="107"/>
      <c r="H156" s="116"/>
      <c r="I156" s="116"/>
      <c r="J156" s="116"/>
      <c r="K156" s="116"/>
      <c r="L156" s="116"/>
      <c r="M156" s="116"/>
      <c r="N156" s="116"/>
      <c r="O156" s="69"/>
    </row>
    <row r="157" spans="1:15" x14ac:dyDescent="0.25">
      <c r="A157" s="119"/>
      <c r="B157" s="120"/>
      <c r="C157" s="120"/>
      <c r="D157" s="120"/>
      <c r="E157" s="120"/>
      <c r="F157" s="120"/>
      <c r="G157" s="120"/>
      <c r="H157" s="120"/>
      <c r="I157" s="120"/>
      <c r="J157" s="121" t="s">
        <v>70</v>
      </c>
      <c r="K157" s="121"/>
      <c r="L157" s="122">
        <f>SUM(L155:L156)</f>
        <v>0</v>
      </c>
      <c r="M157" s="122">
        <f>SUM(M155:M156)</f>
        <v>0</v>
      </c>
      <c r="N157" s="122">
        <f>SUM(N155:N156)</f>
        <v>0</v>
      </c>
      <c r="O157" s="122">
        <f>TRUNC(SUM(L157:N157),2)</f>
        <v>0</v>
      </c>
    </row>
    <row r="158" spans="1:15" ht="30" x14ac:dyDescent="0.25">
      <c r="A158" s="137" t="s">
        <v>71</v>
      </c>
      <c r="B158" s="138" t="s">
        <v>1</v>
      </c>
      <c r="C158" s="138" t="s">
        <v>32</v>
      </c>
      <c r="D158" s="138" t="s">
        <v>2</v>
      </c>
      <c r="E158" s="138" t="s">
        <v>62</v>
      </c>
      <c r="F158" s="138" t="s">
        <v>72</v>
      </c>
      <c r="G158" s="138" t="s">
        <v>73</v>
      </c>
      <c r="H158" s="138"/>
      <c r="I158" s="138" t="s">
        <v>74</v>
      </c>
      <c r="J158" s="138"/>
      <c r="K158" s="138"/>
      <c r="L158" s="138" t="s">
        <v>75</v>
      </c>
      <c r="M158" s="138" t="s">
        <v>56</v>
      </c>
      <c r="N158" s="138" t="s">
        <v>48</v>
      </c>
      <c r="O158" s="138" t="s">
        <v>6</v>
      </c>
    </row>
    <row r="159" spans="1:15" x14ac:dyDescent="0.25">
      <c r="A159" s="137"/>
      <c r="B159" s="138"/>
      <c r="C159" s="138"/>
      <c r="D159" s="138"/>
      <c r="E159" s="138"/>
      <c r="F159" s="138"/>
      <c r="G159" s="138" t="s">
        <v>76</v>
      </c>
      <c r="H159" s="138" t="s">
        <v>77</v>
      </c>
      <c r="I159" s="138" t="s">
        <v>76</v>
      </c>
      <c r="J159" s="138" t="s">
        <v>77</v>
      </c>
      <c r="K159" s="138"/>
      <c r="L159" s="138" t="s">
        <v>76</v>
      </c>
      <c r="M159" s="138"/>
      <c r="N159" s="138"/>
      <c r="O159" s="138"/>
    </row>
    <row r="160" spans="1:15" x14ac:dyDescent="0.25">
      <c r="A160" s="77"/>
      <c r="B160" s="92"/>
      <c r="C160" s="92"/>
      <c r="D160" s="92"/>
      <c r="E160" s="92"/>
      <c r="F160" s="107"/>
      <c r="G160" s="107"/>
      <c r="H160" s="69"/>
      <c r="I160" s="116"/>
      <c r="J160" s="69"/>
      <c r="K160" s="69"/>
      <c r="L160" s="116"/>
      <c r="M160" s="116"/>
      <c r="N160" s="69"/>
      <c r="O160" s="69"/>
    </row>
    <row r="161" spans="1:15" x14ac:dyDescent="0.25">
      <c r="A161" s="119"/>
      <c r="B161" s="120"/>
      <c r="C161" s="120"/>
      <c r="D161" s="120"/>
      <c r="E161" s="120"/>
      <c r="F161" s="120"/>
      <c r="G161" s="120"/>
      <c r="H161" s="120"/>
      <c r="I161" s="120"/>
      <c r="J161" s="121" t="s">
        <v>80</v>
      </c>
      <c r="K161" s="121"/>
      <c r="L161" s="122"/>
      <c r="M161" s="122"/>
      <c r="N161" s="122">
        <f>O161</f>
        <v>0</v>
      </c>
      <c r="O161" s="122">
        <f>SUM(O160:O160)</f>
        <v>0</v>
      </c>
    </row>
    <row r="162" spans="1:15" x14ac:dyDescent="0.25">
      <c r="A162" s="485" t="s">
        <v>25</v>
      </c>
      <c r="B162" s="486"/>
      <c r="C162" s="486"/>
      <c r="D162" s="486"/>
      <c r="E162" s="486"/>
      <c r="F162" s="486"/>
      <c r="G162" s="486"/>
      <c r="H162" s="486"/>
      <c r="I162" s="486"/>
      <c r="J162" s="486"/>
      <c r="K162" s="486"/>
      <c r="L162" s="486"/>
      <c r="M162" s="486"/>
      <c r="N162" s="486"/>
      <c r="O162" s="488"/>
    </row>
    <row r="163" spans="1:15" ht="45" x14ac:dyDescent="0.25">
      <c r="A163" s="485" t="str">
        <f>IF($A164="","",$A164&amp;" - "&amp;VLOOKUP($A164,'CUSTOS DER - SERVIÇOS'!A:H,2,FALSE))</f>
        <v>801947 - Barreira contínua classe I</v>
      </c>
      <c r="B163" s="486"/>
      <c r="C163" s="486"/>
      <c r="D163" s="486"/>
      <c r="E163" s="486"/>
      <c r="F163" s="486"/>
      <c r="G163" s="486"/>
      <c r="H163" s="486"/>
      <c r="I163" s="486"/>
      <c r="J163" s="486"/>
      <c r="K163" s="141"/>
      <c r="L163" s="27" t="s">
        <v>26</v>
      </c>
      <c r="M163" s="27" t="s">
        <v>27</v>
      </c>
      <c r="N163" s="27" t="s">
        <v>28</v>
      </c>
      <c r="O163" s="142" t="s">
        <v>29</v>
      </c>
    </row>
    <row r="164" spans="1:15" x14ac:dyDescent="0.25">
      <c r="A164" s="143">
        <v>801947</v>
      </c>
      <c r="B164" s="143" t="s">
        <v>30</v>
      </c>
      <c r="C164" s="143" t="str">
        <f>IF($A164="","",VLOOKUP($A164,'CUSTOS DER - SERVIÇOS'!A:H,3,FALSE))</f>
        <v>m</v>
      </c>
      <c r="D164" s="143" t="s">
        <v>21</v>
      </c>
      <c r="E164" s="144"/>
      <c r="F164" s="144"/>
      <c r="G164" s="144"/>
      <c r="H164" s="144"/>
      <c r="I164" s="144"/>
      <c r="J164" s="144"/>
      <c r="K164" s="144"/>
      <c r="L164" s="145">
        <f>TRUNC(L179+L183+L187+L191,2)</f>
        <v>49.19</v>
      </c>
      <c r="M164" s="145">
        <f>TRUNC(M179+M183+M187+M191,2)</f>
        <v>27.82</v>
      </c>
      <c r="N164" s="145">
        <f>TRUNC(N179+N183+N187+N191,2)</f>
        <v>0</v>
      </c>
      <c r="O164" s="145">
        <f>TRUNC(O179+O183+O187+O191,2)</f>
        <v>77.010000000000005</v>
      </c>
    </row>
    <row r="165" spans="1:15" ht="12.75" customHeight="1" x14ac:dyDescent="0.25">
      <c r="A165" s="137" t="s">
        <v>31</v>
      </c>
      <c r="B165" s="138" t="s">
        <v>1</v>
      </c>
      <c r="C165" s="138" t="s">
        <v>32</v>
      </c>
      <c r="D165" s="138" t="s">
        <v>2</v>
      </c>
      <c r="E165" s="138" t="s">
        <v>33</v>
      </c>
      <c r="F165" s="138" t="s">
        <v>34</v>
      </c>
      <c r="G165" s="138" t="s">
        <v>35</v>
      </c>
      <c r="H165" s="138" t="s">
        <v>36</v>
      </c>
      <c r="I165" s="138" t="s">
        <v>37</v>
      </c>
      <c r="J165" s="138" t="s">
        <v>38</v>
      </c>
      <c r="K165" s="138"/>
      <c r="L165" s="138" t="s">
        <v>13</v>
      </c>
      <c r="M165" s="138" t="s">
        <v>39</v>
      </c>
      <c r="N165" s="138" t="s">
        <v>11</v>
      </c>
      <c r="O165" s="138" t="s">
        <v>40</v>
      </c>
    </row>
    <row r="166" spans="1:15" x14ac:dyDescent="0.25">
      <c r="A166" s="77" t="str">
        <f>IF(D166="","",VLOOKUP(D166,#REF!,2,FALSE))</f>
        <v/>
      </c>
      <c r="B166" s="113" t="s">
        <v>41</v>
      </c>
      <c r="C166" s="113" t="s">
        <v>42</v>
      </c>
      <c r="D166" s="113"/>
      <c r="E166" s="116"/>
      <c r="F166" s="117"/>
      <c r="G166" s="116"/>
      <c r="H166" s="69" t="str">
        <f>IF(D166="","",VLOOKUP(D166,#REF!,14,FALSE))</f>
        <v/>
      </c>
      <c r="I166" s="69" t="str">
        <f>IF(D166="","",VLOOKUP(D166,#REF!,17,FALSE)-H166)</f>
        <v/>
      </c>
      <c r="J166" s="69" t="str">
        <f>IF(D166="","",VLOOKUP(D166,#REF!,18,FALSE))</f>
        <v/>
      </c>
      <c r="K166" s="69"/>
      <c r="L166" s="118" t="str">
        <f>IF(D166="","",TRUNC(E166*F166*H166,2))</f>
        <v/>
      </c>
      <c r="M166" s="118" t="str">
        <f>IF(D166="","",TRUNC(E166*F166*I166+E166*G166*J166,2))</f>
        <v/>
      </c>
      <c r="N166" s="118"/>
      <c r="O166" s="69" t="str">
        <f>IF(D166="","",L166+M166)</f>
        <v/>
      </c>
    </row>
    <row r="167" spans="1:15" x14ac:dyDescent="0.25">
      <c r="A167" s="77"/>
      <c r="B167" s="113"/>
      <c r="C167" s="113"/>
      <c r="D167" s="113"/>
      <c r="E167" s="116"/>
      <c r="F167" s="117"/>
      <c r="G167" s="116"/>
      <c r="H167" s="69"/>
      <c r="I167" s="69"/>
      <c r="J167" s="69"/>
      <c r="K167" s="69"/>
      <c r="L167" s="118"/>
      <c r="M167" s="118"/>
      <c r="N167" s="118"/>
      <c r="O167" s="69"/>
    </row>
    <row r="168" spans="1:15" x14ac:dyDescent="0.25">
      <c r="A168" s="119"/>
      <c r="B168" s="120"/>
      <c r="C168" s="120"/>
      <c r="D168" s="120"/>
      <c r="E168" s="120"/>
      <c r="F168" s="120"/>
      <c r="G168" s="120"/>
      <c r="H168" s="120"/>
      <c r="I168" s="120"/>
      <c r="J168" s="121" t="s">
        <v>43</v>
      </c>
      <c r="K168" s="121"/>
      <c r="L168" s="122">
        <f>SUM(L166:L167)</f>
        <v>0</v>
      </c>
      <c r="M168" s="122">
        <f>SUM(M166:M167)</f>
        <v>0</v>
      </c>
      <c r="N168" s="122">
        <f>SUM(N166:N167)</f>
        <v>0</v>
      </c>
      <c r="O168" s="122">
        <f>SUM(O166:O167)</f>
        <v>0</v>
      </c>
    </row>
    <row r="169" spans="1:15" ht="30" x14ac:dyDescent="0.25">
      <c r="A169" s="137" t="s">
        <v>44</v>
      </c>
      <c r="B169" s="138" t="s">
        <v>1</v>
      </c>
      <c r="C169" s="138" t="s">
        <v>32</v>
      </c>
      <c r="D169" s="138" t="s">
        <v>2</v>
      </c>
      <c r="E169" s="138" t="s">
        <v>45</v>
      </c>
      <c r="F169" s="138" t="s">
        <v>46</v>
      </c>
      <c r="G169" s="138" t="s">
        <v>47</v>
      </c>
      <c r="H169" s="138" t="s">
        <v>48</v>
      </c>
      <c r="I169" s="138"/>
      <c r="J169" s="138"/>
      <c r="K169" s="138"/>
      <c r="L169" s="138" t="s">
        <v>13</v>
      </c>
      <c r="M169" s="138" t="s">
        <v>39</v>
      </c>
      <c r="N169" s="138" t="s">
        <v>11</v>
      </c>
      <c r="O169" s="138" t="s">
        <v>40</v>
      </c>
    </row>
    <row r="170" spans="1:15" x14ac:dyDescent="0.25">
      <c r="A170" s="77" t="str">
        <f>IF(D170="","",VLOOKUP(D170,#REF!,2,FALSE))</f>
        <v/>
      </c>
      <c r="B170" s="113" t="s">
        <v>41</v>
      </c>
      <c r="C170" s="113" t="s">
        <v>49</v>
      </c>
      <c r="D170" s="113"/>
      <c r="E170" s="69" t="str">
        <f>IF(D170="","",VLOOKUP(D170,#REF!,4,FALSE))</f>
        <v/>
      </c>
      <c r="F170" s="123" t="str">
        <f>IF(D170="","",VLOOKUP(D170,#REF!,5,FALSE)/100)</f>
        <v/>
      </c>
      <c r="G170" s="124" t="str">
        <f>IF(D170="","",VLOOKUP(D170,#REF!,6,FALSE))</f>
        <v/>
      </c>
      <c r="H170" s="116"/>
      <c r="I170" s="116"/>
      <c r="J170" s="113"/>
      <c r="K170" s="113"/>
      <c r="L170" s="113"/>
      <c r="M170" s="125" t="str">
        <f>IF(D170="","",TRUNC(H170*G170,2))</f>
        <v/>
      </c>
      <c r="N170" s="113"/>
      <c r="O170" s="69" t="str">
        <f>IF(D170="","",L170+M170)</f>
        <v/>
      </c>
    </row>
    <row r="171" spans="1:15" x14ac:dyDescent="0.25">
      <c r="A171" s="77"/>
      <c r="B171" s="113"/>
      <c r="C171" s="113"/>
      <c r="D171" s="113"/>
      <c r="E171" s="116"/>
      <c r="F171" s="123"/>
      <c r="G171" s="124"/>
      <c r="H171" s="69"/>
      <c r="I171" s="69"/>
      <c r="J171" s="69"/>
      <c r="K171" s="69"/>
      <c r="L171" s="113"/>
      <c r="M171" s="126"/>
      <c r="N171" s="113"/>
      <c r="O171" s="69"/>
    </row>
    <row r="172" spans="1:15" x14ac:dyDescent="0.25">
      <c r="A172" s="127"/>
      <c r="B172" s="128"/>
      <c r="C172" s="128"/>
      <c r="D172" s="128"/>
      <c r="E172" s="128"/>
      <c r="F172" s="128"/>
      <c r="G172" s="128"/>
      <c r="H172" s="128"/>
      <c r="I172" s="128"/>
      <c r="J172" s="121" t="s">
        <v>50</v>
      </c>
      <c r="K172" s="121"/>
      <c r="L172" s="122">
        <f>SUM(L170:L171)</f>
        <v>0</v>
      </c>
      <c r="M172" s="122">
        <f>SUM(M170:M171)</f>
        <v>0</v>
      </c>
      <c r="N172" s="122">
        <f>SUM(N170:N171)</f>
        <v>0</v>
      </c>
      <c r="O172" s="122">
        <f>SUM(O170:O171)</f>
        <v>0</v>
      </c>
    </row>
    <row r="173" spans="1:15" x14ac:dyDescent="0.25">
      <c r="A173" s="137" t="s">
        <v>51</v>
      </c>
      <c r="B173" s="138" t="s">
        <v>1</v>
      </c>
      <c r="C173" s="138" t="s">
        <v>32</v>
      </c>
      <c r="D173" s="138" t="s">
        <v>2</v>
      </c>
      <c r="E173" s="138" t="s">
        <v>52</v>
      </c>
      <c r="F173" s="138" t="s">
        <v>53</v>
      </c>
      <c r="G173" s="138" t="s">
        <v>54</v>
      </c>
      <c r="H173" s="138" t="s">
        <v>55</v>
      </c>
      <c r="I173" s="138"/>
      <c r="J173" s="138"/>
      <c r="K173" s="138"/>
      <c r="L173" s="138"/>
      <c r="M173" s="138"/>
      <c r="N173" s="138"/>
      <c r="O173" s="138" t="s">
        <v>56</v>
      </c>
    </row>
    <row r="174" spans="1:15" x14ac:dyDescent="0.25">
      <c r="A174" s="77"/>
      <c r="B174" s="113"/>
      <c r="C174" s="113"/>
      <c r="D174" s="113"/>
      <c r="E174" s="123"/>
      <c r="F174" s="117"/>
      <c r="G174" s="116"/>
      <c r="H174" s="69"/>
      <c r="I174" s="69"/>
      <c r="J174" s="69"/>
      <c r="K174" s="69"/>
      <c r="L174" s="113"/>
      <c r="M174" s="118">
        <f>TRUNC(E174*O172,2)</f>
        <v>0</v>
      </c>
      <c r="N174" s="113"/>
      <c r="O174" s="69">
        <f>L174+M174</f>
        <v>0</v>
      </c>
    </row>
    <row r="175" spans="1:15" x14ac:dyDescent="0.25">
      <c r="A175" s="77"/>
      <c r="B175" s="113"/>
      <c r="C175" s="113"/>
      <c r="D175" s="113"/>
      <c r="E175" s="116"/>
      <c r="F175" s="117"/>
      <c r="G175" s="116"/>
      <c r="H175" s="69"/>
      <c r="I175" s="69"/>
      <c r="J175" s="69"/>
      <c r="K175" s="69"/>
      <c r="L175" s="113"/>
      <c r="M175" s="113"/>
      <c r="N175" s="113"/>
      <c r="O175" s="69">
        <f>L175+M175</f>
        <v>0</v>
      </c>
    </row>
    <row r="176" spans="1:15" x14ac:dyDescent="0.25">
      <c r="A176" s="127"/>
      <c r="B176" s="128"/>
      <c r="C176" s="128"/>
      <c r="D176" s="128"/>
      <c r="E176" s="128"/>
      <c r="F176" s="128"/>
      <c r="G176" s="128"/>
      <c r="H176" s="128"/>
      <c r="I176" s="128"/>
      <c r="J176" s="121" t="s">
        <v>57</v>
      </c>
      <c r="K176" s="121"/>
      <c r="L176" s="122">
        <f>SUM(L174:L175)</f>
        <v>0</v>
      </c>
      <c r="M176" s="122">
        <f>SUM(M174:M175)</f>
        <v>0</v>
      </c>
      <c r="N176" s="122">
        <f>SUM(N174:N175)</f>
        <v>0</v>
      </c>
      <c r="O176" s="122">
        <f>SUM(O174:O175)</f>
        <v>0</v>
      </c>
    </row>
    <row r="177" spans="1:15" x14ac:dyDescent="0.25">
      <c r="A177" s="127" t="s">
        <v>58</v>
      </c>
      <c r="B177" s="129"/>
      <c r="C177" s="129"/>
      <c r="D177" s="129"/>
      <c r="E177" s="129"/>
      <c r="F177" s="129"/>
      <c r="G177" s="129"/>
      <c r="H177" s="129"/>
      <c r="I177" s="129"/>
      <c r="J177" s="129"/>
      <c r="K177" s="129"/>
      <c r="L177" s="122">
        <f>L168+L172+L176</f>
        <v>0</v>
      </c>
      <c r="M177" s="122">
        <f>M168+M172+M176</f>
        <v>0</v>
      </c>
      <c r="N177" s="122">
        <f>N168+N172+N176</f>
        <v>0</v>
      </c>
      <c r="O177" s="122">
        <f>O168+O172+O176</f>
        <v>0</v>
      </c>
    </row>
    <row r="178" spans="1:15" x14ac:dyDescent="0.25">
      <c r="A178" s="127" t="s">
        <v>59</v>
      </c>
      <c r="B178" s="129"/>
      <c r="C178" s="129"/>
      <c r="D178" s="129"/>
      <c r="E178" s="129"/>
      <c r="F178" s="129"/>
      <c r="G178" s="129"/>
      <c r="H178" s="129"/>
      <c r="I178" s="129"/>
      <c r="J178" s="129"/>
      <c r="K178" s="129"/>
      <c r="L178" s="129"/>
      <c r="M178" s="129"/>
      <c r="N178" s="129"/>
      <c r="O178" s="130">
        <v>1</v>
      </c>
    </row>
    <row r="179" spans="1:15" x14ac:dyDescent="0.25">
      <c r="A179" s="127" t="s">
        <v>60</v>
      </c>
      <c r="B179" s="120"/>
      <c r="C179" s="120"/>
      <c r="D179" s="120"/>
      <c r="E179" s="120"/>
      <c r="F179" s="120"/>
      <c r="G179" s="120"/>
      <c r="H179" s="120"/>
      <c r="I179" s="120"/>
      <c r="J179" s="120"/>
      <c r="K179" s="120"/>
      <c r="L179" s="122">
        <f>L177/O178</f>
        <v>0</v>
      </c>
      <c r="M179" s="122">
        <f>M177/O178</f>
        <v>0</v>
      </c>
      <c r="N179" s="122">
        <f>N177/O178</f>
        <v>0</v>
      </c>
      <c r="O179" s="122">
        <f>TRUNC(SUM(L179:N179),2)</f>
        <v>0</v>
      </c>
    </row>
    <row r="180" spans="1:15" ht="45" x14ac:dyDescent="0.25">
      <c r="A180" s="137" t="s">
        <v>61</v>
      </c>
      <c r="B180" s="138" t="s">
        <v>1</v>
      </c>
      <c r="C180" s="138" t="s">
        <v>32</v>
      </c>
      <c r="D180" s="138" t="s">
        <v>2</v>
      </c>
      <c r="E180" s="138" t="s">
        <v>62</v>
      </c>
      <c r="F180" s="138" t="s">
        <v>63</v>
      </c>
      <c r="G180" s="138"/>
      <c r="H180" s="138"/>
      <c r="I180" s="138"/>
      <c r="J180" s="138" t="s">
        <v>48</v>
      </c>
      <c r="K180" s="138"/>
      <c r="L180" s="138" t="s">
        <v>13</v>
      </c>
      <c r="M180" s="138" t="s">
        <v>39</v>
      </c>
      <c r="N180" s="138" t="s">
        <v>11</v>
      </c>
      <c r="O180" s="138" t="s">
        <v>6</v>
      </c>
    </row>
    <row r="181" spans="1:15" x14ac:dyDescent="0.25">
      <c r="A181" s="77" t="str">
        <f>IF(D181="","",VLOOKUP(D181,#REF!,2,FALSE))</f>
        <v/>
      </c>
      <c r="B181" s="113" t="s">
        <v>41</v>
      </c>
      <c r="C181" s="113" t="s">
        <v>64</v>
      </c>
      <c r="D181" s="113"/>
      <c r="E181" s="131" t="str">
        <f>IF(D181="","",VLOOKUP(D181,#REF!,3,FALSE))</f>
        <v/>
      </c>
      <c r="F181" s="107" t="str">
        <f>IF(D181="","",VLOOKUP(D181,#REF!,4,FALSE))</f>
        <v/>
      </c>
      <c r="G181" s="107"/>
      <c r="H181" s="93"/>
      <c r="I181" s="93"/>
      <c r="J181" s="116"/>
      <c r="K181" s="116"/>
      <c r="L181" s="69" t="str">
        <f>IF(D181="","",TRUNC(F181*J181,2))</f>
        <v/>
      </c>
      <c r="M181" s="116"/>
      <c r="N181" s="116"/>
      <c r="O181" s="69" t="str">
        <f>IF(D181="","",TRUNC(L181+M181+N181,2))</f>
        <v/>
      </c>
    </row>
    <row r="182" spans="1:15" x14ac:dyDescent="0.25">
      <c r="A182" s="77"/>
      <c r="B182" s="113"/>
      <c r="C182" s="113"/>
      <c r="D182" s="113"/>
      <c r="E182" s="131"/>
      <c r="F182" s="107"/>
      <c r="G182" s="107"/>
      <c r="H182" s="93"/>
      <c r="I182" s="93"/>
      <c r="J182" s="116"/>
      <c r="K182" s="116"/>
      <c r="L182" s="69"/>
      <c r="M182" s="116"/>
      <c r="N182" s="116"/>
      <c r="O182" s="69"/>
    </row>
    <row r="183" spans="1:15" x14ac:dyDescent="0.25">
      <c r="A183" s="119"/>
      <c r="B183" s="120"/>
      <c r="C183" s="120"/>
      <c r="D183" s="120"/>
      <c r="E183" s="120"/>
      <c r="F183" s="120"/>
      <c r="G183" s="120"/>
      <c r="H183" s="120"/>
      <c r="I183" s="120"/>
      <c r="J183" s="121" t="s">
        <v>65</v>
      </c>
      <c r="K183" s="121"/>
      <c r="L183" s="122">
        <f>SUM(L181:L182)</f>
        <v>0</v>
      </c>
      <c r="M183" s="122">
        <f>SUM(M181:M182)</f>
        <v>0</v>
      </c>
      <c r="N183" s="122">
        <f>SUM(N181:N182)</f>
        <v>0</v>
      </c>
      <c r="O183" s="122">
        <f>TRUNC(SUM(L183:N183),2)</f>
        <v>0</v>
      </c>
    </row>
    <row r="184" spans="1:15" ht="45" x14ac:dyDescent="0.25">
      <c r="A184" s="137" t="s">
        <v>66</v>
      </c>
      <c r="B184" s="138" t="s">
        <v>1</v>
      </c>
      <c r="C184" s="138" t="s">
        <v>32</v>
      </c>
      <c r="D184" s="138" t="s">
        <v>2</v>
      </c>
      <c r="E184" s="138" t="s">
        <v>62</v>
      </c>
      <c r="F184" s="138" t="s">
        <v>63</v>
      </c>
      <c r="G184" s="138" t="s">
        <v>67</v>
      </c>
      <c r="H184" s="138" t="s">
        <v>68</v>
      </c>
      <c r="I184" s="138"/>
      <c r="J184" s="138" t="s">
        <v>48</v>
      </c>
      <c r="K184" s="138"/>
      <c r="L184" s="138" t="s">
        <v>13</v>
      </c>
      <c r="M184" s="138" t="s">
        <v>39</v>
      </c>
      <c r="N184" s="138" t="s">
        <v>11</v>
      </c>
      <c r="O184" s="138" t="s">
        <v>6</v>
      </c>
    </row>
    <row r="185" spans="1:15" ht="30" x14ac:dyDescent="0.25">
      <c r="A185" s="77" t="str">
        <f>IF($D185="","",VLOOKUP($D185,'CUSTOS DER - SERVIÇOS'!A:H,2,FALSE))</f>
        <v>Fornecimento e instalação de barreira contínua classe I</v>
      </c>
      <c r="B185" s="92" t="s">
        <v>41</v>
      </c>
      <c r="C185" s="113" t="s">
        <v>69</v>
      </c>
      <c r="D185" s="92">
        <v>801946</v>
      </c>
      <c r="E185" s="92" t="str">
        <f>IF($D185="","",VLOOKUP($D185,'CUSTOS DER - SERVIÇOS'!A:H,3,FALSE))</f>
        <v>m</v>
      </c>
      <c r="F185" s="92">
        <f>IF($D185="","",VLOOKUP($D185,'CUSTOS DER - SERVIÇOS'!A:H,5,FALSE))</f>
        <v>149.07</v>
      </c>
      <c r="G185" s="92">
        <f>IF($D185="","",SUM(VLOOKUP($D185,'CUSTOS DER - SERVIÇOS'!A:H,4,FALSE),(VLOOKUP($D185,'CUSTOS DER - SERVIÇOS'!A:H,6,FALSE))))</f>
        <v>84.31</v>
      </c>
      <c r="H185" s="92">
        <f>IF(VLOOKUP(D185,'CUSTOS DER - SERVIÇOS'!A:H,8,0)="A acrescer",VLOOKUP(D185,'CCU DER'!A:O,14,0),VLOOKUP(D185,'CUSTOS DER - SERVIÇOS'!A:H,8,0))</f>
        <v>0</v>
      </c>
      <c r="I185" s="116"/>
      <c r="J185" s="116">
        <v>0.33</v>
      </c>
      <c r="K185" s="116"/>
      <c r="L185" s="69">
        <f>IF(D185="","",TRUNC(F185*J185,2))</f>
        <v>49.19</v>
      </c>
      <c r="M185" s="69">
        <f>IF(D185="","",TRUNC(G185*J185,2))</f>
        <v>27.82</v>
      </c>
      <c r="N185" s="69">
        <f>IF(D185="","",TRUNC(H185*J185,2))</f>
        <v>0</v>
      </c>
      <c r="O185" s="69">
        <f>IF(D185="","",L185+M185+N185)</f>
        <v>77.009999999999991</v>
      </c>
    </row>
    <row r="186" spans="1:15" x14ac:dyDescent="0.25">
      <c r="A186" s="77"/>
      <c r="B186" s="92"/>
      <c r="C186" s="92"/>
      <c r="D186" s="92"/>
      <c r="E186" s="92"/>
      <c r="F186" s="107"/>
      <c r="G186" s="107"/>
      <c r="H186" s="116"/>
      <c r="I186" s="116"/>
      <c r="J186" s="116"/>
      <c r="K186" s="116"/>
      <c r="L186" s="116"/>
      <c r="M186" s="116"/>
      <c r="N186" s="116"/>
      <c r="O186" s="69"/>
    </row>
    <row r="187" spans="1:15" x14ac:dyDescent="0.25">
      <c r="A187" s="119"/>
      <c r="B187" s="120"/>
      <c r="C187" s="120"/>
      <c r="D187" s="120"/>
      <c r="E187" s="120"/>
      <c r="F187" s="120"/>
      <c r="G187" s="120"/>
      <c r="H187" s="120"/>
      <c r="I187" s="120"/>
      <c r="J187" s="121" t="s">
        <v>70</v>
      </c>
      <c r="K187" s="121"/>
      <c r="L187" s="122">
        <f>SUM(L185:L186)</f>
        <v>49.19</v>
      </c>
      <c r="M187" s="122">
        <f>SUM(M185:M186)</f>
        <v>27.82</v>
      </c>
      <c r="N187" s="122">
        <f>SUM(N185:N186)</f>
        <v>0</v>
      </c>
      <c r="O187" s="122">
        <f>TRUNC(SUM(L187:N187),2)</f>
        <v>77.010000000000005</v>
      </c>
    </row>
    <row r="188" spans="1:15" ht="30" x14ac:dyDescent="0.25">
      <c r="A188" s="137" t="s">
        <v>71</v>
      </c>
      <c r="B188" s="138" t="s">
        <v>1</v>
      </c>
      <c r="C188" s="138" t="s">
        <v>32</v>
      </c>
      <c r="D188" s="138" t="s">
        <v>2</v>
      </c>
      <c r="E188" s="138" t="s">
        <v>62</v>
      </c>
      <c r="F188" s="138" t="s">
        <v>72</v>
      </c>
      <c r="G188" s="138" t="s">
        <v>73</v>
      </c>
      <c r="H188" s="138"/>
      <c r="I188" s="138" t="s">
        <v>74</v>
      </c>
      <c r="J188" s="138"/>
      <c r="K188" s="138"/>
      <c r="L188" s="138" t="s">
        <v>75</v>
      </c>
      <c r="M188" s="138" t="s">
        <v>56</v>
      </c>
      <c r="N188" s="138" t="s">
        <v>48</v>
      </c>
      <c r="O188" s="138" t="s">
        <v>6</v>
      </c>
    </row>
    <row r="189" spans="1:15" x14ac:dyDescent="0.25">
      <c r="A189" s="137"/>
      <c r="B189" s="138"/>
      <c r="C189" s="138"/>
      <c r="D189" s="138"/>
      <c r="E189" s="138"/>
      <c r="F189" s="138"/>
      <c r="G189" s="138" t="s">
        <v>76</v>
      </c>
      <c r="H189" s="138" t="s">
        <v>77</v>
      </c>
      <c r="I189" s="138" t="s">
        <v>76</v>
      </c>
      <c r="J189" s="138" t="s">
        <v>77</v>
      </c>
      <c r="K189" s="138"/>
      <c r="L189" s="138" t="s">
        <v>76</v>
      </c>
      <c r="M189" s="138"/>
      <c r="N189" s="138"/>
      <c r="O189" s="138"/>
    </row>
    <row r="190" spans="1:15" x14ac:dyDescent="0.25">
      <c r="A190" s="77"/>
      <c r="B190" s="92"/>
      <c r="C190" s="92"/>
      <c r="D190" s="92"/>
      <c r="E190" s="92"/>
      <c r="F190" s="107"/>
      <c r="G190" s="107"/>
      <c r="H190" s="69"/>
      <c r="I190" s="116"/>
      <c r="J190" s="69"/>
      <c r="K190" s="69"/>
      <c r="L190" s="116"/>
      <c r="M190" s="116"/>
      <c r="N190" s="69"/>
      <c r="O190" s="69"/>
    </row>
    <row r="191" spans="1:15" x14ac:dyDescent="0.25">
      <c r="A191" s="119"/>
      <c r="B191" s="120"/>
      <c r="C191" s="120"/>
      <c r="D191" s="120"/>
      <c r="E191" s="120"/>
      <c r="F191" s="120"/>
      <c r="G191" s="120"/>
      <c r="H191" s="120"/>
      <c r="I191" s="120"/>
      <c r="J191" s="121" t="s">
        <v>80</v>
      </c>
      <c r="K191" s="121"/>
      <c r="L191" s="122"/>
      <c r="M191" s="122"/>
      <c r="N191" s="122">
        <f>O191</f>
        <v>0</v>
      </c>
      <c r="O191" s="122">
        <f>SUM(O190:O190)</f>
        <v>0</v>
      </c>
    </row>
    <row r="192" spans="1:15" x14ac:dyDescent="0.25">
      <c r="A192" s="485" t="s">
        <v>25</v>
      </c>
      <c r="B192" s="486"/>
      <c r="C192" s="486"/>
      <c r="D192" s="486"/>
      <c r="E192" s="486"/>
      <c r="F192" s="486"/>
      <c r="G192" s="486"/>
      <c r="H192" s="486"/>
      <c r="I192" s="486"/>
      <c r="J192" s="486"/>
      <c r="K192" s="486"/>
      <c r="L192" s="486"/>
      <c r="M192" s="486"/>
      <c r="N192" s="486"/>
      <c r="O192" s="488"/>
    </row>
    <row r="193" spans="1:15" ht="45" x14ac:dyDescent="0.25">
      <c r="A193" s="485" t="str">
        <f>IF($A194="","",$A194&amp;" - "&amp;VLOOKUP($A194,'CUSTOS DER - SERVIÇOS'!A:H,2,FALSE))</f>
        <v>801946 - Fornecimento e instalação de barreira contínua classe I</v>
      </c>
      <c r="B193" s="486"/>
      <c r="C193" s="486"/>
      <c r="D193" s="486"/>
      <c r="E193" s="486"/>
      <c r="F193" s="486"/>
      <c r="G193" s="486"/>
      <c r="H193" s="486"/>
      <c r="I193" s="486"/>
      <c r="J193" s="486"/>
      <c r="K193" s="141"/>
      <c r="L193" s="27" t="s">
        <v>26</v>
      </c>
      <c r="M193" s="27" t="s">
        <v>27</v>
      </c>
      <c r="N193" s="27" t="s">
        <v>28</v>
      </c>
      <c r="O193" s="142" t="s">
        <v>29</v>
      </c>
    </row>
    <row r="194" spans="1:15" x14ac:dyDescent="0.25">
      <c r="A194" s="143">
        <v>801946</v>
      </c>
      <c r="B194" s="143" t="s">
        <v>30</v>
      </c>
      <c r="C194" s="143" t="str">
        <f>IF($A194="","",VLOOKUP($A194,'CUSTOS DER - SERVIÇOS'!A:H,3,FALSE))</f>
        <v>m</v>
      </c>
      <c r="D194" s="143" t="s">
        <v>21</v>
      </c>
      <c r="E194" s="144"/>
      <c r="F194" s="144"/>
      <c r="G194" s="144"/>
      <c r="H194" s="144"/>
      <c r="I194" s="144"/>
      <c r="J194" s="144"/>
      <c r="K194" s="144"/>
      <c r="L194" s="145">
        <f>TRUNC(L211+L219+L223+L227,2)</f>
        <v>149.07</v>
      </c>
      <c r="M194" s="145">
        <f>TRUNC(M211+M219+M223+M227,2)</f>
        <v>84.31</v>
      </c>
      <c r="N194" s="145">
        <f>TRUNC(N211+N219+N223+N227,2)</f>
        <v>0</v>
      </c>
      <c r="O194" s="145">
        <f>TRUNC(O211+O219+O223+O227,2)</f>
        <v>233.38</v>
      </c>
    </row>
    <row r="195" spans="1:15" ht="12.75" customHeight="1" x14ac:dyDescent="0.25">
      <c r="A195" s="137" t="s">
        <v>31</v>
      </c>
      <c r="B195" s="138" t="s">
        <v>1</v>
      </c>
      <c r="C195" s="138" t="s">
        <v>32</v>
      </c>
      <c r="D195" s="138" t="s">
        <v>2</v>
      </c>
      <c r="E195" s="138" t="s">
        <v>33</v>
      </c>
      <c r="F195" s="138" t="s">
        <v>34</v>
      </c>
      <c r="G195" s="138" t="s">
        <v>35</v>
      </c>
      <c r="H195" s="138" t="s">
        <v>36</v>
      </c>
      <c r="I195" s="138" t="s">
        <v>37</v>
      </c>
      <c r="J195" s="138" t="s">
        <v>38</v>
      </c>
      <c r="K195" s="138"/>
      <c r="L195" s="138" t="s">
        <v>13</v>
      </c>
      <c r="M195" s="138" t="s">
        <v>39</v>
      </c>
      <c r="N195" s="138" t="s">
        <v>11</v>
      </c>
      <c r="O195" s="138" t="s">
        <v>40</v>
      </c>
    </row>
    <row r="196" spans="1:15" x14ac:dyDescent="0.25">
      <c r="A196" s="77" t="str">
        <f>IF(D196="","",VLOOKUP(D196,#REF!,2,FALSE))</f>
        <v/>
      </c>
      <c r="B196" s="113" t="s">
        <v>41</v>
      </c>
      <c r="C196" s="113" t="s">
        <v>42</v>
      </c>
      <c r="D196" s="113"/>
      <c r="E196" s="116"/>
      <c r="F196" s="117"/>
      <c r="G196" s="116"/>
      <c r="H196" s="69" t="str">
        <f>IF(D196="","",VLOOKUP(D196,#REF!,14,FALSE))</f>
        <v/>
      </c>
      <c r="I196" s="69" t="str">
        <f>IF(D196="","",VLOOKUP(D196,#REF!,17,FALSE)-H196)</f>
        <v/>
      </c>
      <c r="J196" s="69" t="str">
        <f>IF(D196="","",VLOOKUP(D196,#REF!,18,FALSE))</f>
        <v/>
      </c>
      <c r="K196" s="69"/>
      <c r="L196" s="118" t="str">
        <f>IF(D196="","",TRUNC(E196*F196*H196,2))</f>
        <v/>
      </c>
      <c r="M196" s="118" t="str">
        <f>IF(D196="","",TRUNC(E196*F196*I196+E196*G196*J196,2))</f>
        <v/>
      </c>
      <c r="N196" s="118"/>
      <c r="O196" s="69" t="str">
        <f>IF(D196="","",L196+M196)</f>
        <v/>
      </c>
    </row>
    <row r="197" spans="1:15" x14ac:dyDescent="0.25">
      <c r="A197" s="77"/>
      <c r="B197" s="113"/>
      <c r="C197" s="113"/>
      <c r="D197" s="113"/>
      <c r="E197" s="116"/>
      <c r="F197" s="117"/>
      <c r="G197" s="116"/>
      <c r="H197" s="69"/>
      <c r="I197" s="69"/>
      <c r="J197" s="69"/>
      <c r="K197" s="69"/>
      <c r="L197" s="118"/>
      <c r="M197" s="118"/>
      <c r="N197" s="118"/>
      <c r="O197" s="69"/>
    </row>
    <row r="198" spans="1:15" x14ac:dyDescent="0.25">
      <c r="A198" s="119"/>
      <c r="B198" s="120"/>
      <c r="C198" s="120"/>
      <c r="D198" s="120"/>
      <c r="E198" s="120"/>
      <c r="F198" s="120"/>
      <c r="G198" s="120"/>
      <c r="H198" s="120"/>
      <c r="I198" s="120"/>
      <c r="J198" s="121" t="s">
        <v>43</v>
      </c>
      <c r="K198" s="121"/>
      <c r="L198" s="122">
        <f>SUM(L196:L197)</f>
        <v>0</v>
      </c>
      <c r="M198" s="122">
        <f>SUM(M196:M197)</f>
        <v>0</v>
      </c>
      <c r="N198" s="122">
        <f>SUM(N196:N197)</f>
        <v>0</v>
      </c>
      <c r="O198" s="122">
        <f>SUM(O196:O197)</f>
        <v>0</v>
      </c>
    </row>
    <row r="199" spans="1:15" ht="30" x14ac:dyDescent="0.25">
      <c r="A199" s="137" t="s">
        <v>44</v>
      </c>
      <c r="B199" s="138" t="s">
        <v>1</v>
      </c>
      <c r="C199" s="138" t="s">
        <v>32</v>
      </c>
      <c r="D199" s="138" t="s">
        <v>2</v>
      </c>
      <c r="E199" s="138" t="s">
        <v>45</v>
      </c>
      <c r="F199" s="138" t="s">
        <v>46</v>
      </c>
      <c r="G199" s="138" t="s">
        <v>47</v>
      </c>
      <c r="H199" s="138" t="s">
        <v>48</v>
      </c>
      <c r="I199" s="138"/>
      <c r="J199" s="138"/>
      <c r="K199" s="138"/>
      <c r="L199" s="138" t="s">
        <v>13</v>
      </c>
      <c r="M199" s="138" t="s">
        <v>39</v>
      </c>
      <c r="N199" s="138" t="s">
        <v>11</v>
      </c>
      <c r="O199" s="138" t="s">
        <v>40</v>
      </c>
    </row>
    <row r="200" spans="1:15" x14ac:dyDescent="0.25">
      <c r="A200" s="77" t="str">
        <f>IF(D200="","",VLOOKUP(D200,'CUSTOS DER - MÃO DE OBRA'!A:D,2,FALSE))</f>
        <v>Carpinteiro</v>
      </c>
      <c r="B200" s="113" t="s">
        <v>41</v>
      </c>
      <c r="C200" s="113" t="s">
        <v>49</v>
      </c>
      <c r="D200" s="113">
        <v>200240</v>
      </c>
      <c r="E200" s="69">
        <f>IF(D200="","",VLOOKUP(D200,'CUSTOS DER - MÃO DE OBRA'!A:D,3,FALSE))</f>
        <v>2.02</v>
      </c>
      <c r="F200" s="123">
        <v>1.4167000000000001</v>
      </c>
      <c r="G200" s="124">
        <f>IF(D200="","",VLOOKUP(D200,'CUSTOS DER - MÃO DE OBRA'!A:D,4,FALSE))</f>
        <v>35.97</v>
      </c>
      <c r="H200" s="116">
        <v>0.5</v>
      </c>
      <c r="I200" s="116"/>
      <c r="J200" s="113"/>
      <c r="K200" s="113"/>
      <c r="L200" s="113"/>
      <c r="M200" s="125">
        <f>IF(D200="","",TRUNC(H200*G200,2))</f>
        <v>17.98</v>
      </c>
      <c r="N200" s="113"/>
      <c r="O200" s="69">
        <f>IF(D200="","",L200+M200)</f>
        <v>17.98</v>
      </c>
    </row>
    <row r="201" spans="1:15" x14ac:dyDescent="0.25">
      <c r="A201" s="77" t="str">
        <f>IF(D201="","",VLOOKUP(D201,'CUSTOS DER - MÃO DE OBRA'!A:D,2,FALSE))</f>
        <v>Pintor</v>
      </c>
      <c r="B201" s="113" t="s">
        <v>41</v>
      </c>
      <c r="C201" s="113" t="s">
        <v>49</v>
      </c>
      <c r="D201" s="113">
        <v>200270</v>
      </c>
      <c r="E201" s="69">
        <f>IF(D201="","",VLOOKUP(D201,'CUSTOS DER - MÃO DE OBRA'!A:D,3,FALSE))</f>
        <v>2.02</v>
      </c>
      <c r="F201" s="123">
        <v>1.4167000000000001</v>
      </c>
      <c r="G201" s="124">
        <f>IF(D201="","",VLOOKUP(D201,'CUSTOS DER - MÃO DE OBRA'!A:D,4,FALSE))</f>
        <v>35.97</v>
      </c>
      <c r="H201" s="116">
        <v>1</v>
      </c>
      <c r="I201" s="116"/>
      <c r="J201" s="113"/>
      <c r="K201" s="113"/>
      <c r="L201" s="113"/>
      <c r="M201" s="125">
        <f>IF(D201="","",TRUNC(H201*G201,2))</f>
        <v>35.97</v>
      </c>
      <c r="N201" s="113"/>
      <c r="O201" s="69">
        <f>IF(D201="","",L201+M201)</f>
        <v>35.97</v>
      </c>
    </row>
    <row r="202" spans="1:15" x14ac:dyDescent="0.25">
      <c r="A202" s="77" t="str">
        <f>IF(D202="","",VLOOKUP(D202,'CUSTOS DER - MÃO DE OBRA'!A:D,2,FALSE))</f>
        <v>Servente</v>
      </c>
      <c r="B202" s="113" t="s">
        <v>41</v>
      </c>
      <c r="C202" s="113" t="s">
        <v>49</v>
      </c>
      <c r="D202" s="113">
        <v>200130</v>
      </c>
      <c r="E202" s="69">
        <f>IF(D202="","",VLOOKUP(D202,'CUSTOS DER - MÃO DE OBRA'!A:D,3,FALSE))</f>
        <v>1.48</v>
      </c>
      <c r="F202" s="123">
        <v>1.4167000000000001</v>
      </c>
      <c r="G202" s="124">
        <f>IF(D202="","",VLOOKUP(D202,'CUSTOS DER - MÃO DE OBRA'!A:D,4,FALSE))</f>
        <v>26.35</v>
      </c>
      <c r="H202" s="116">
        <v>1</v>
      </c>
      <c r="I202" s="116"/>
      <c r="J202" s="113"/>
      <c r="K202" s="113"/>
      <c r="L202" s="113"/>
      <c r="M202" s="125">
        <f>IF(D202="","",TRUNC(H202*G202,2))</f>
        <v>26.35</v>
      </c>
      <c r="N202" s="113"/>
      <c r="O202" s="69">
        <f>IF(D202="","",L202+M202)</f>
        <v>26.35</v>
      </c>
    </row>
    <row r="203" spans="1:15" x14ac:dyDescent="0.25">
      <c r="A203" s="77"/>
      <c r="B203" s="113"/>
      <c r="C203" s="113"/>
      <c r="D203" s="113"/>
      <c r="E203" s="116"/>
      <c r="F203" s="123"/>
      <c r="G203" s="124"/>
      <c r="H203" s="69"/>
      <c r="I203" s="69"/>
      <c r="J203" s="69"/>
      <c r="K203" s="69"/>
      <c r="L203" s="113"/>
      <c r="M203" s="126"/>
      <c r="N203" s="113"/>
      <c r="O203" s="69"/>
    </row>
    <row r="204" spans="1:15" x14ac:dyDescent="0.25">
      <c r="A204" s="127"/>
      <c r="B204" s="128"/>
      <c r="C204" s="128"/>
      <c r="D204" s="128"/>
      <c r="E204" s="128"/>
      <c r="F204" s="128"/>
      <c r="G204" s="128"/>
      <c r="H204" s="128"/>
      <c r="I204" s="128"/>
      <c r="J204" s="121" t="s">
        <v>50</v>
      </c>
      <c r="K204" s="121"/>
      <c r="L204" s="122">
        <f>SUM(L200:L203)</f>
        <v>0</v>
      </c>
      <c r="M204" s="122">
        <f>SUM(M200:M203)</f>
        <v>80.300000000000011</v>
      </c>
      <c r="N204" s="122">
        <f>SUM(N200:N203)</f>
        <v>0</v>
      </c>
      <c r="O204" s="122">
        <f>SUM(O200:O203)</f>
        <v>80.300000000000011</v>
      </c>
    </row>
    <row r="205" spans="1:15" x14ac:dyDescent="0.25">
      <c r="A205" s="137" t="s">
        <v>51</v>
      </c>
      <c r="B205" s="138" t="s">
        <v>1</v>
      </c>
      <c r="C205" s="138" t="s">
        <v>32</v>
      </c>
      <c r="D205" s="138" t="s">
        <v>2</v>
      </c>
      <c r="E205" s="138" t="s">
        <v>52</v>
      </c>
      <c r="F205" s="138" t="s">
        <v>53</v>
      </c>
      <c r="G205" s="138" t="s">
        <v>54</v>
      </c>
      <c r="H205" s="138" t="s">
        <v>55</v>
      </c>
      <c r="I205" s="138"/>
      <c r="J205" s="138"/>
      <c r="K205" s="138"/>
      <c r="L205" s="138"/>
      <c r="M205" s="138"/>
      <c r="N205" s="138"/>
      <c r="O205" s="138" t="s">
        <v>56</v>
      </c>
    </row>
    <row r="206" spans="1:15" x14ac:dyDescent="0.25">
      <c r="A206" s="77"/>
      <c r="B206" s="113"/>
      <c r="C206" s="113"/>
      <c r="D206" s="113">
        <v>29990</v>
      </c>
      <c r="E206" s="123">
        <v>0.05</v>
      </c>
      <c r="F206" s="117"/>
      <c r="G206" s="116"/>
      <c r="H206" s="69"/>
      <c r="I206" s="69"/>
      <c r="J206" s="69"/>
      <c r="K206" s="69"/>
      <c r="L206" s="113"/>
      <c r="M206" s="118">
        <f>TRUNC(E206*O204,2)</f>
        <v>4.01</v>
      </c>
      <c r="N206" s="113"/>
      <c r="O206" s="69">
        <f>L206+M206</f>
        <v>4.01</v>
      </c>
    </row>
    <row r="207" spans="1:15" x14ac:dyDescent="0.25">
      <c r="A207" s="77"/>
      <c r="B207" s="113"/>
      <c r="C207" s="113"/>
      <c r="D207" s="113"/>
      <c r="E207" s="116"/>
      <c r="F207" s="117"/>
      <c r="G207" s="116"/>
      <c r="H207" s="69"/>
      <c r="I207" s="69"/>
      <c r="J207" s="69"/>
      <c r="K207" s="69"/>
      <c r="L207" s="113"/>
      <c r="M207" s="113"/>
      <c r="N207" s="113"/>
      <c r="O207" s="69">
        <f>L207+M207</f>
        <v>0</v>
      </c>
    </row>
    <row r="208" spans="1:15" x14ac:dyDescent="0.25">
      <c r="A208" s="127"/>
      <c r="B208" s="128"/>
      <c r="C208" s="128"/>
      <c r="D208" s="128"/>
      <c r="E208" s="128"/>
      <c r="F208" s="128"/>
      <c r="G208" s="128"/>
      <c r="H208" s="128"/>
      <c r="I208" s="128"/>
      <c r="J208" s="121" t="s">
        <v>57</v>
      </c>
      <c r="K208" s="121"/>
      <c r="L208" s="122">
        <f>SUM(L206:L207)</f>
        <v>0</v>
      </c>
      <c r="M208" s="122">
        <f>SUM(M206:M207)</f>
        <v>4.01</v>
      </c>
      <c r="N208" s="122">
        <f>SUM(N206:N207)</f>
        <v>0</v>
      </c>
      <c r="O208" s="122">
        <f>SUM(O206:O207)</f>
        <v>4.01</v>
      </c>
    </row>
    <row r="209" spans="1:15" x14ac:dyDescent="0.25">
      <c r="A209" s="127" t="s">
        <v>58</v>
      </c>
      <c r="B209" s="129"/>
      <c r="C209" s="129"/>
      <c r="D209" s="129"/>
      <c r="E209" s="129"/>
      <c r="F209" s="129"/>
      <c r="G209" s="129"/>
      <c r="H209" s="129"/>
      <c r="I209" s="129"/>
      <c r="J209" s="129"/>
      <c r="K209" s="129"/>
      <c r="L209" s="122">
        <f>L198+L204+L208</f>
        <v>0</v>
      </c>
      <c r="M209" s="122">
        <f>M198+M204+M208</f>
        <v>84.310000000000016</v>
      </c>
      <c r="N209" s="122">
        <f>N198+N204+N208</f>
        <v>0</v>
      </c>
      <c r="O209" s="122">
        <f>O198+O204+O208</f>
        <v>84.310000000000016</v>
      </c>
    </row>
    <row r="210" spans="1:15" x14ac:dyDescent="0.25">
      <c r="A210" s="127" t="s">
        <v>59</v>
      </c>
      <c r="B210" s="129"/>
      <c r="C210" s="129"/>
      <c r="D210" s="129"/>
      <c r="E210" s="129"/>
      <c r="F210" s="129"/>
      <c r="G210" s="129"/>
      <c r="H210" s="129"/>
      <c r="I210" s="129"/>
      <c r="J210" s="129"/>
      <c r="K210" s="129"/>
      <c r="L210" s="129"/>
      <c r="M210" s="129"/>
      <c r="N210" s="129"/>
      <c r="O210" s="130">
        <v>1</v>
      </c>
    </row>
    <row r="211" spans="1:15" x14ac:dyDescent="0.25">
      <c r="A211" s="127" t="s">
        <v>60</v>
      </c>
      <c r="B211" s="120"/>
      <c r="C211" s="120"/>
      <c r="D211" s="120"/>
      <c r="E211" s="120"/>
      <c r="F211" s="120"/>
      <c r="G211" s="120"/>
      <c r="H211" s="120"/>
      <c r="I211" s="120"/>
      <c r="J211" s="120"/>
      <c r="K211" s="120"/>
      <c r="L211" s="122">
        <f>L209/O210</f>
        <v>0</v>
      </c>
      <c r="M211" s="122">
        <f>M209/O210</f>
        <v>84.310000000000016</v>
      </c>
      <c r="N211" s="122">
        <f>N209/O210</f>
        <v>0</v>
      </c>
      <c r="O211" s="122">
        <f>TRUNC(SUM(L211:N211),2)</f>
        <v>84.31</v>
      </c>
    </row>
    <row r="212" spans="1:15" ht="45" x14ac:dyDescent="0.25">
      <c r="A212" s="137" t="s">
        <v>61</v>
      </c>
      <c r="B212" s="138" t="s">
        <v>1</v>
      </c>
      <c r="C212" s="138" t="s">
        <v>32</v>
      </c>
      <c r="D212" s="138" t="s">
        <v>2</v>
      </c>
      <c r="E212" s="138" t="s">
        <v>62</v>
      </c>
      <c r="F212" s="138" t="s">
        <v>63</v>
      </c>
      <c r="G212" s="138"/>
      <c r="H212" s="138"/>
      <c r="I212" s="138"/>
      <c r="J212" s="138" t="s">
        <v>48</v>
      </c>
      <c r="K212" s="138"/>
      <c r="L212" s="138" t="s">
        <v>13</v>
      </c>
      <c r="M212" s="138" t="s">
        <v>39</v>
      </c>
      <c r="N212" s="138" t="s">
        <v>11</v>
      </c>
      <c r="O212" s="138" t="s">
        <v>6</v>
      </c>
    </row>
    <row r="213" spans="1:15" x14ac:dyDescent="0.25">
      <c r="A213" s="77" t="str">
        <f>IF(D213="","",VLOOKUP(D213,'CUSTOS DER - MATERIAIS'!A:D,2,FALSE))</f>
        <v>Madeira peroba 1" x 12"</v>
      </c>
      <c r="B213" s="113" t="s">
        <v>41</v>
      </c>
      <c r="C213" s="113" t="s">
        <v>64</v>
      </c>
      <c r="D213" s="113">
        <v>111110</v>
      </c>
      <c r="E213" s="131" t="str">
        <f>IF(D213="","",VLOOKUP(D213,'CUSTOS DER - MATERIAIS'!A:D,3,FALSE))</f>
        <v>m</v>
      </c>
      <c r="F213" s="107">
        <f>IF(D213="","",VLOOKUP(D213,'CUSTOS DER - MATERIAIS'!A:D,4,FALSE))</f>
        <v>63.62</v>
      </c>
      <c r="G213" s="107"/>
      <c r="H213" s="93"/>
      <c r="I213" s="93"/>
      <c r="J213" s="116">
        <v>1</v>
      </c>
      <c r="K213" s="116"/>
      <c r="L213" s="69">
        <f>IF(D213="","",TRUNC(F213*J213,2))</f>
        <v>63.62</v>
      </c>
      <c r="M213" s="116"/>
      <c r="N213" s="116"/>
      <c r="O213" s="69">
        <f>IF(D213="","",TRUNC(L213+M213+N213,2))</f>
        <v>63.62</v>
      </c>
    </row>
    <row r="214" spans="1:15" x14ac:dyDescent="0.25">
      <c r="A214" s="77" t="str">
        <f>IF(D214="","",VLOOKUP(D214,'CUSTOS DER - MATERIAIS'!A:D,2,FALSE))</f>
        <v>Madeira peroba 3" x  3"</v>
      </c>
      <c r="B214" s="113" t="s">
        <v>41</v>
      </c>
      <c r="C214" s="113" t="s">
        <v>64</v>
      </c>
      <c r="D214" s="113">
        <v>113010</v>
      </c>
      <c r="E214" s="131" t="str">
        <f>IF(D214="","",VLOOKUP(D214,'CUSTOS DER - MATERIAIS'!A:D,3,FALSE))</f>
        <v>m</v>
      </c>
      <c r="F214" s="107">
        <f>IF(D214="","",VLOOKUP(D214,'CUSTOS DER - MATERIAIS'!A:D,4,FALSE))</f>
        <v>47.92</v>
      </c>
      <c r="G214" s="107"/>
      <c r="H214" s="93"/>
      <c r="I214" s="93"/>
      <c r="J214" s="116">
        <v>1.7</v>
      </c>
      <c r="K214" s="116"/>
      <c r="L214" s="69">
        <f>IF(D214="","",TRUNC(F214*J214,2))</f>
        <v>81.459999999999994</v>
      </c>
      <c r="M214" s="116"/>
      <c r="N214" s="116"/>
      <c r="O214" s="69">
        <f>IF(D214="","",TRUNC(L214+M214+N214,2))</f>
        <v>81.459999999999994</v>
      </c>
    </row>
    <row r="215" spans="1:15" x14ac:dyDescent="0.25">
      <c r="A215" s="77" t="str">
        <f>IF(D215="","",VLOOKUP(D215,'CUSTOS DER - MATERIAIS'!A:D,2,FALSE))</f>
        <v>Micro-esferas Premix</v>
      </c>
      <c r="B215" s="113" t="s">
        <v>41</v>
      </c>
      <c r="C215" s="113" t="s">
        <v>64</v>
      </c>
      <c r="D215" s="113">
        <v>100100</v>
      </c>
      <c r="E215" s="131" t="str">
        <f>IF(D215="","",VLOOKUP(D215,'CUSTOS DER - MATERIAIS'!A:D,3,FALSE))</f>
        <v>kg</v>
      </c>
      <c r="F215" s="107">
        <f>IF(D215="","",VLOOKUP(D215,'CUSTOS DER - MATERIAIS'!A:D,4,FALSE))</f>
        <v>7.65</v>
      </c>
      <c r="G215" s="107"/>
      <c r="H215" s="93"/>
      <c r="I215" s="93"/>
      <c r="J215" s="116">
        <v>4.3499999999999997E-2</v>
      </c>
      <c r="K215" s="116"/>
      <c r="L215" s="69">
        <f>IF(D215="","",TRUNC(F215*J215,2))</f>
        <v>0.33</v>
      </c>
      <c r="M215" s="116"/>
      <c r="N215" s="116"/>
      <c r="O215" s="69">
        <f>IF(D215="","",TRUNC(L215+M215+N215,2))</f>
        <v>0.33</v>
      </c>
    </row>
    <row r="216" spans="1:15" x14ac:dyDescent="0.25">
      <c r="A216" s="77" t="str">
        <f>IF(D216="","",VLOOKUP(D216,'CUSTOS DER - MATERIAIS'!A:D,2,FALSE))</f>
        <v>Tinta base resina acrílica emuls. água-2 anos</v>
      </c>
      <c r="B216" s="113" t="s">
        <v>41</v>
      </c>
      <c r="C216" s="113" t="s">
        <v>64</v>
      </c>
      <c r="D216" s="113">
        <v>100150</v>
      </c>
      <c r="E216" s="131" t="str">
        <f>IF(D216="","",VLOOKUP(D216,'CUSTOS DER - MATERIAIS'!A:D,3,FALSE))</f>
        <v>l</v>
      </c>
      <c r="F216" s="107">
        <f>IF(D216="","",VLOOKUP(D216,'CUSTOS DER - MATERIAIS'!A:D,4,FALSE))</f>
        <v>17.63</v>
      </c>
      <c r="G216" s="107"/>
      <c r="H216" s="93"/>
      <c r="I216" s="93"/>
      <c r="J216" s="116">
        <v>7.4999999999999997E-2</v>
      </c>
      <c r="K216" s="116"/>
      <c r="L216" s="69">
        <f>IF(D216="","",TRUNC(F216*J216,2))</f>
        <v>1.32</v>
      </c>
      <c r="M216" s="116"/>
      <c r="N216" s="116"/>
      <c r="O216" s="69">
        <f>IF(D216="","",TRUNC(L216+M216+N216,2))</f>
        <v>1.32</v>
      </c>
    </row>
    <row r="217" spans="1:15" x14ac:dyDescent="0.25">
      <c r="A217" s="77" t="str">
        <f>IF(D217="","",VLOOKUP(D217,'CUSTOS DER - MATERIAIS'!A:D,2,FALSE))</f>
        <v>Tinta óleo (fundo)</v>
      </c>
      <c r="B217" s="113" t="s">
        <v>41</v>
      </c>
      <c r="C217" s="113" t="s">
        <v>64</v>
      </c>
      <c r="D217" s="113">
        <v>106040</v>
      </c>
      <c r="E217" s="131" t="str">
        <f>IF(D217="","",VLOOKUP(D217,'CUSTOS DER - MATERIAIS'!A:D,3,FALSE))</f>
        <v>l</v>
      </c>
      <c r="F217" s="107">
        <f>IF(D217="","",VLOOKUP(D217,'CUSTOS DER - MATERIAIS'!A:D,4,FALSE))</f>
        <v>33.93</v>
      </c>
      <c r="G217" s="107"/>
      <c r="H217" s="93"/>
      <c r="I217" s="93"/>
      <c r="J217" s="116">
        <v>6.9000000000000006E-2</v>
      </c>
      <c r="K217" s="116"/>
      <c r="L217" s="69">
        <f>IF(D217="","",TRUNC(F217*J217,2))</f>
        <v>2.34</v>
      </c>
      <c r="M217" s="116"/>
      <c r="N217" s="116"/>
      <c r="O217" s="69">
        <f>IF(D217="","",TRUNC(L217+M217+N217,2))</f>
        <v>2.34</v>
      </c>
    </row>
    <row r="218" spans="1:15" x14ac:dyDescent="0.25">
      <c r="A218" s="77"/>
      <c r="B218" s="113"/>
      <c r="C218" s="113"/>
      <c r="D218" s="113"/>
      <c r="E218" s="131"/>
      <c r="F218" s="107"/>
      <c r="G218" s="107"/>
      <c r="H218" s="93"/>
      <c r="I218" s="93"/>
      <c r="J218" s="116"/>
      <c r="K218" s="116"/>
      <c r="L218" s="69"/>
      <c r="M218" s="116"/>
      <c r="N218" s="116"/>
      <c r="O218" s="69"/>
    </row>
    <row r="219" spans="1:15" x14ac:dyDescent="0.25">
      <c r="A219" s="119"/>
      <c r="B219" s="120"/>
      <c r="C219" s="120"/>
      <c r="D219" s="120"/>
      <c r="E219" s="120"/>
      <c r="F219" s="120"/>
      <c r="G219" s="120"/>
      <c r="H219" s="120"/>
      <c r="I219" s="120"/>
      <c r="J219" s="121" t="s">
        <v>65</v>
      </c>
      <c r="K219" s="121"/>
      <c r="L219" s="122">
        <f>SUM(L213:L218)</f>
        <v>149.07</v>
      </c>
      <c r="M219" s="122">
        <f>SUM(M213:M218)</f>
        <v>0</v>
      </c>
      <c r="N219" s="122">
        <f>SUM(N213:N218)</f>
        <v>0</v>
      </c>
      <c r="O219" s="122">
        <f>TRUNC(SUM(L219:N219),2)</f>
        <v>149.07</v>
      </c>
    </row>
    <row r="220" spans="1:15" ht="45" x14ac:dyDescent="0.25">
      <c r="A220" s="137" t="s">
        <v>66</v>
      </c>
      <c r="B220" s="138" t="s">
        <v>1</v>
      </c>
      <c r="C220" s="138" t="s">
        <v>32</v>
      </c>
      <c r="D220" s="138" t="s">
        <v>2</v>
      </c>
      <c r="E220" s="138" t="s">
        <v>62</v>
      </c>
      <c r="F220" s="138" t="s">
        <v>63</v>
      </c>
      <c r="G220" s="138" t="s">
        <v>67</v>
      </c>
      <c r="H220" s="138" t="s">
        <v>68</v>
      </c>
      <c r="I220" s="138"/>
      <c r="J220" s="138" t="s">
        <v>48</v>
      </c>
      <c r="K220" s="138"/>
      <c r="L220" s="138" t="s">
        <v>13</v>
      </c>
      <c r="M220" s="138" t="s">
        <v>39</v>
      </c>
      <c r="N220" s="138" t="s">
        <v>11</v>
      </c>
      <c r="O220" s="138" t="s">
        <v>6</v>
      </c>
    </row>
    <row r="221" spans="1:15" x14ac:dyDescent="0.25">
      <c r="A221" s="77" t="str">
        <f>IF($D221="","",VLOOKUP($D221,#REF!,2,FALSE))</f>
        <v/>
      </c>
      <c r="B221" s="92" t="s">
        <v>41</v>
      </c>
      <c r="C221" s="113" t="s">
        <v>69</v>
      </c>
      <c r="D221" s="92"/>
      <c r="E221" s="92" t="str">
        <f>IF($D221="","",VLOOKUP($D221,#REF!,3,FALSE))</f>
        <v/>
      </c>
      <c r="F221" s="92" t="str">
        <f>IF($D221="","",VLOOKUP($D221,#REF!,8,FALSE))</f>
        <v/>
      </c>
      <c r="G221" s="92" t="str">
        <f>IF($D221="","",VLOOKUP($D221,#REF!,9,FALSE))</f>
        <v/>
      </c>
      <c r="H221" s="92" t="str">
        <f>IF($D221="","",VLOOKUP($D221,#REF!,10,FALSE))</f>
        <v/>
      </c>
      <c r="I221" s="116"/>
      <c r="J221" s="116"/>
      <c r="K221" s="116"/>
      <c r="L221" s="69" t="str">
        <f>IF(D221="","",TRUNC(F221*J221,2))</f>
        <v/>
      </c>
      <c r="M221" s="69" t="str">
        <f>IF(D221="","",TRUNC(G221*J221,2))</f>
        <v/>
      </c>
      <c r="N221" s="69" t="str">
        <f>IF(D221="","",TRUNC(H221*J221,2))</f>
        <v/>
      </c>
      <c r="O221" s="69" t="str">
        <f>IF(D221="","",L221+M221+N221)</f>
        <v/>
      </c>
    </row>
    <row r="222" spans="1:15" x14ac:dyDescent="0.25">
      <c r="A222" s="77"/>
      <c r="B222" s="92"/>
      <c r="C222" s="92"/>
      <c r="D222" s="92"/>
      <c r="E222" s="92"/>
      <c r="F222" s="107"/>
      <c r="G222" s="107"/>
      <c r="H222" s="116"/>
      <c r="I222" s="116"/>
      <c r="J222" s="116"/>
      <c r="K222" s="116"/>
      <c r="L222" s="116"/>
      <c r="M222" s="116"/>
      <c r="N222" s="116"/>
      <c r="O222" s="69"/>
    </row>
    <row r="223" spans="1:15" x14ac:dyDescent="0.25">
      <c r="A223" s="119"/>
      <c r="B223" s="120"/>
      <c r="C223" s="120"/>
      <c r="D223" s="120"/>
      <c r="E223" s="120"/>
      <c r="F223" s="120"/>
      <c r="G223" s="120"/>
      <c r="H223" s="120"/>
      <c r="I223" s="120"/>
      <c r="J223" s="121" t="s">
        <v>70</v>
      </c>
      <c r="K223" s="121"/>
      <c r="L223" s="122">
        <f>SUM(L221:L222)</f>
        <v>0</v>
      </c>
      <c r="M223" s="122">
        <f>SUM(M221:M222)</f>
        <v>0</v>
      </c>
      <c r="N223" s="122">
        <f>SUM(N221:N222)</f>
        <v>0</v>
      </c>
      <c r="O223" s="122">
        <f>TRUNC(SUM(L223:N223),2)</f>
        <v>0</v>
      </c>
    </row>
    <row r="224" spans="1:15" ht="30" x14ac:dyDescent="0.25">
      <c r="A224" s="137" t="s">
        <v>71</v>
      </c>
      <c r="B224" s="138" t="s">
        <v>1</v>
      </c>
      <c r="C224" s="138" t="s">
        <v>32</v>
      </c>
      <c r="D224" s="138" t="s">
        <v>2</v>
      </c>
      <c r="E224" s="138" t="s">
        <v>62</v>
      </c>
      <c r="F224" s="138" t="s">
        <v>72</v>
      </c>
      <c r="G224" s="138" t="s">
        <v>73</v>
      </c>
      <c r="H224" s="138"/>
      <c r="I224" s="138" t="s">
        <v>74</v>
      </c>
      <c r="J224" s="138"/>
      <c r="K224" s="138"/>
      <c r="L224" s="138" t="s">
        <v>75</v>
      </c>
      <c r="M224" s="138" t="s">
        <v>56</v>
      </c>
      <c r="N224" s="138" t="s">
        <v>48</v>
      </c>
      <c r="O224" s="138" t="s">
        <v>6</v>
      </c>
    </row>
    <row r="225" spans="1:15" ht="12.75" customHeight="1" x14ac:dyDescent="0.25">
      <c r="A225" s="137"/>
      <c r="B225" s="138"/>
      <c r="C225" s="138"/>
      <c r="D225" s="138"/>
      <c r="E225" s="138"/>
      <c r="F225" s="138"/>
      <c r="G225" s="138" t="s">
        <v>76</v>
      </c>
      <c r="H225" s="138" t="s">
        <v>77</v>
      </c>
      <c r="I225" s="138" t="s">
        <v>76</v>
      </c>
      <c r="J225" s="138" t="s">
        <v>77</v>
      </c>
      <c r="K225" s="138"/>
      <c r="L225" s="138" t="s">
        <v>76</v>
      </c>
      <c r="M225" s="138"/>
      <c r="N225" s="138"/>
      <c r="O225" s="138"/>
    </row>
    <row r="226" spans="1:15" x14ac:dyDescent="0.25">
      <c r="A226" s="77"/>
      <c r="B226" s="92"/>
      <c r="C226" s="92"/>
      <c r="D226" s="92"/>
      <c r="E226" s="92"/>
      <c r="F226" s="107"/>
      <c r="G226" s="107"/>
      <c r="H226" s="69"/>
      <c r="I226" s="116"/>
      <c r="J226" s="69"/>
      <c r="K226" s="69"/>
      <c r="L226" s="116"/>
      <c r="M226" s="116"/>
      <c r="N226" s="69"/>
      <c r="O226" s="69"/>
    </row>
    <row r="227" spans="1:15" x14ac:dyDescent="0.25">
      <c r="A227" s="119"/>
      <c r="B227" s="120"/>
      <c r="C227" s="120"/>
      <c r="D227" s="120"/>
      <c r="E227" s="120"/>
      <c r="F227" s="120"/>
      <c r="G227" s="120"/>
      <c r="H227" s="120"/>
      <c r="I227" s="120"/>
      <c r="J227" s="121" t="s">
        <v>80</v>
      </c>
      <c r="K227" s="121"/>
      <c r="L227" s="122"/>
      <c r="M227" s="122"/>
      <c r="N227" s="122">
        <f>O227</f>
        <v>0</v>
      </c>
      <c r="O227" s="122">
        <f>SUM(O226:O226)</f>
        <v>0</v>
      </c>
    </row>
    <row r="228" spans="1:15" x14ac:dyDescent="0.25">
      <c r="A228" s="485" t="s">
        <v>25</v>
      </c>
      <c r="B228" s="486"/>
      <c r="C228" s="486"/>
      <c r="D228" s="486"/>
      <c r="E228" s="486"/>
      <c r="F228" s="486"/>
      <c r="G228" s="486"/>
      <c r="H228" s="486"/>
      <c r="I228" s="486"/>
      <c r="J228" s="486"/>
      <c r="K228" s="486"/>
      <c r="L228" s="486"/>
      <c r="M228" s="486"/>
      <c r="N228" s="486"/>
      <c r="O228" s="488"/>
    </row>
    <row r="229" spans="1:15" ht="45" x14ac:dyDescent="0.25">
      <c r="A229" s="485" t="str">
        <f>IF($A230="","",$A230&amp;" - "&amp;VLOOKUP($A230,'CUSTOS DER - SERVIÇOS'!A:H,2,FALSE))</f>
        <v>801964 - Boneco sinalizador de obra</v>
      </c>
      <c r="B229" s="486"/>
      <c r="C229" s="486"/>
      <c r="D229" s="486"/>
      <c r="E229" s="486"/>
      <c r="F229" s="486"/>
      <c r="G229" s="486"/>
      <c r="H229" s="486"/>
      <c r="I229" s="486"/>
      <c r="J229" s="486"/>
      <c r="K229" s="141"/>
      <c r="L229" s="27" t="s">
        <v>26</v>
      </c>
      <c r="M229" s="27" t="s">
        <v>27</v>
      </c>
      <c r="N229" s="27" t="s">
        <v>28</v>
      </c>
      <c r="O229" s="142" t="s">
        <v>29</v>
      </c>
    </row>
    <row r="230" spans="1:15" x14ac:dyDescent="0.25">
      <c r="A230" s="143">
        <v>801964</v>
      </c>
      <c r="B230" s="143" t="s">
        <v>30</v>
      </c>
      <c r="C230" s="143" t="str">
        <f>IF($A230="","",VLOOKUP($A230,'CUSTOS DER - SERVIÇOS'!A:H,3,FALSE))</f>
        <v>ud</v>
      </c>
      <c r="D230" s="143" t="s">
        <v>21</v>
      </c>
      <c r="E230" s="144"/>
      <c r="F230" s="144"/>
      <c r="G230" s="144"/>
      <c r="H230" s="144"/>
      <c r="I230" s="144"/>
      <c r="J230" s="144"/>
      <c r="K230" s="144"/>
      <c r="L230" s="145">
        <f>TRUNC(L245+L249+L253+L257,2)</f>
        <v>106.29</v>
      </c>
      <c r="M230" s="145">
        <f>TRUNC(M245+M249+M253+M257,2)</f>
        <v>0</v>
      </c>
      <c r="N230" s="145">
        <f>TRUNC(N245+N249+N253+N257,2)</f>
        <v>0</v>
      </c>
      <c r="O230" s="145">
        <f>TRUNC(O245+O249+O253+O257,2)</f>
        <v>106.29</v>
      </c>
    </row>
    <row r="231" spans="1:15" ht="45" x14ac:dyDescent="0.25">
      <c r="A231" s="137" t="s">
        <v>31</v>
      </c>
      <c r="B231" s="138" t="s">
        <v>1</v>
      </c>
      <c r="C231" s="138" t="s">
        <v>32</v>
      </c>
      <c r="D231" s="138" t="s">
        <v>2</v>
      </c>
      <c r="E231" s="138" t="s">
        <v>33</v>
      </c>
      <c r="F231" s="138" t="s">
        <v>34</v>
      </c>
      <c r="G231" s="138" t="s">
        <v>35</v>
      </c>
      <c r="H231" s="138" t="s">
        <v>36</v>
      </c>
      <c r="I231" s="138" t="s">
        <v>37</v>
      </c>
      <c r="J231" s="138" t="s">
        <v>38</v>
      </c>
      <c r="K231" s="138"/>
      <c r="L231" s="138" t="s">
        <v>13</v>
      </c>
      <c r="M231" s="138" t="s">
        <v>39</v>
      </c>
      <c r="N231" s="138" t="s">
        <v>11</v>
      </c>
      <c r="O231" s="138" t="s">
        <v>40</v>
      </c>
    </row>
    <row r="232" spans="1:15" x14ac:dyDescent="0.25">
      <c r="A232" s="77" t="str">
        <f>IF(D232="","",VLOOKUP(D232,#REF!,2,FALSE))</f>
        <v/>
      </c>
      <c r="B232" s="113" t="s">
        <v>41</v>
      </c>
      <c r="C232" s="113" t="s">
        <v>42</v>
      </c>
      <c r="D232" s="113"/>
      <c r="E232" s="116"/>
      <c r="F232" s="117"/>
      <c r="G232" s="116"/>
      <c r="H232" s="69" t="str">
        <f>IF(D232="","",VLOOKUP(D232,#REF!,14,FALSE))</f>
        <v/>
      </c>
      <c r="I232" s="69" t="str">
        <f>IF(D232="","",VLOOKUP(D232,#REF!,17,FALSE)-H232)</f>
        <v/>
      </c>
      <c r="J232" s="69" t="str">
        <f>IF(D232="","",VLOOKUP(D232,#REF!,18,FALSE))</f>
        <v/>
      </c>
      <c r="K232" s="69"/>
      <c r="L232" s="118" t="str">
        <f>IF(D232="","",TRUNC(E232*F232*H232,2))</f>
        <v/>
      </c>
      <c r="M232" s="118" t="str">
        <f>IF(D232="","",TRUNC(E232*F232*I232+E232*G232*J232,2))</f>
        <v/>
      </c>
      <c r="N232" s="118"/>
      <c r="O232" s="69" t="str">
        <f>IF(D232="","",L232+M232)</f>
        <v/>
      </c>
    </row>
    <row r="233" spans="1:15" x14ac:dyDescent="0.25">
      <c r="A233" s="77"/>
      <c r="B233" s="113"/>
      <c r="C233" s="113"/>
      <c r="D233" s="113"/>
      <c r="E233" s="116"/>
      <c r="F233" s="117"/>
      <c r="G233" s="116"/>
      <c r="H233" s="69"/>
      <c r="I233" s="69"/>
      <c r="J233" s="69"/>
      <c r="K233" s="69"/>
      <c r="L233" s="118"/>
      <c r="M233" s="118"/>
      <c r="N233" s="118"/>
      <c r="O233" s="69"/>
    </row>
    <row r="234" spans="1:15" x14ac:dyDescent="0.25">
      <c r="A234" s="119"/>
      <c r="B234" s="120"/>
      <c r="C234" s="120"/>
      <c r="D234" s="120"/>
      <c r="E234" s="120"/>
      <c r="F234" s="120"/>
      <c r="G234" s="120"/>
      <c r="H234" s="120"/>
      <c r="I234" s="120"/>
      <c r="J234" s="121" t="s">
        <v>43</v>
      </c>
      <c r="K234" s="121"/>
      <c r="L234" s="122">
        <f>SUM(L232:L233)</f>
        <v>0</v>
      </c>
      <c r="M234" s="122">
        <f>SUM(M232:M233)</f>
        <v>0</v>
      </c>
      <c r="N234" s="122">
        <f>SUM(N232:N233)</f>
        <v>0</v>
      </c>
      <c r="O234" s="122">
        <f>SUM(O232:O233)</f>
        <v>0</v>
      </c>
    </row>
    <row r="235" spans="1:15" ht="30" x14ac:dyDescent="0.25">
      <c r="A235" s="137" t="s">
        <v>44</v>
      </c>
      <c r="B235" s="138" t="s">
        <v>1</v>
      </c>
      <c r="C235" s="138" t="s">
        <v>32</v>
      </c>
      <c r="D235" s="138" t="s">
        <v>2</v>
      </c>
      <c r="E235" s="138" t="s">
        <v>45</v>
      </c>
      <c r="F235" s="138" t="s">
        <v>46</v>
      </c>
      <c r="G235" s="138" t="s">
        <v>47</v>
      </c>
      <c r="H235" s="138" t="s">
        <v>48</v>
      </c>
      <c r="I235" s="138"/>
      <c r="J235" s="138"/>
      <c r="K235" s="138"/>
      <c r="L235" s="138" t="s">
        <v>13</v>
      </c>
      <c r="M235" s="138" t="s">
        <v>39</v>
      </c>
      <c r="N235" s="138" t="s">
        <v>11</v>
      </c>
      <c r="O235" s="138" t="s">
        <v>40</v>
      </c>
    </row>
    <row r="236" spans="1:15" x14ac:dyDescent="0.25">
      <c r="A236" s="77" t="str">
        <f>IF(D236="","",VLOOKUP(D236,#REF!,2,FALSE))</f>
        <v/>
      </c>
      <c r="B236" s="113" t="s">
        <v>41</v>
      </c>
      <c r="C236" s="113" t="s">
        <v>49</v>
      </c>
      <c r="D236" s="113"/>
      <c r="E236" s="69" t="str">
        <f>IF(D236="","",VLOOKUP(D236,#REF!,4,FALSE))</f>
        <v/>
      </c>
      <c r="F236" s="123" t="str">
        <f>IF(D236="","",VLOOKUP(D236,#REF!,5,FALSE)/100)</f>
        <v/>
      </c>
      <c r="G236" s="124" t="str">
        <f>IF(D236="","",VLOOKUP(D236,#REF!,6,FALSE))</f>
        <v/>
      </c>
      <c r="H236" s="116"/>
      <c r="I236" s="116"/>
      <c r="J236" s="113"/>
      <c r="K236" s="113"/>
      <c r="L236" s="113"/>
      <c r="M236" s="125" t="str">
        <f>IF(D236="","",TRUNC(H236*G236,2))</f>
        <v/>
      </c>
      <c r="N236" s="113"/>
      <c r="O236" s="69" t="str">
        <f>IF(D236="","",L236+M236)</f>
        <v/>
      </c>
    </row>
    <row r="237" spans="1:15" x14ac:dyDescent="0.25">
      <c r="A237" s="77"/>
      <c r="B237" s="113"/>
      <c r="C237" s="113"/>
      <c r="D237" s="113"/>
      <c r="E237" s="116"/>
      <c r="F237" s="123"/>
      <c r="G237" s="124"/>
      <c r="H237" s="69"/>
      <c r="I237" s="69"/>
      <c r="J237" s="69"/>
      <c r="K237" s="69"/>
      <c r="L237" s="113"/>
      <c r="M237" s="126"/>
      <c r="N237" s="113"/>
      <c r="O237" s="69"/>
    </row>
    <row r="238" spans="1:15" x14ac:dyDescent="0.25">
      <c r="A238" s="127"/>
      <c r="B238" s="128"/>
      <c r="C238" s="128"/>
      <c r="D238" s="128"/>
      <c r="E238" s="128"/>
      <c r="F238" s="128"/>
      <c r="G238" s="128"/>
      <c r="H238" s="128"/>
      <c r="I238" s="128"/>
      <c r="J238" s="121" t="s">
        <v>50</v>
      </c>
      <c r="K238" s="121"/>
      <c r="L238" s="122">
        <f>SUM(L236:L237)</f>
        <v>0</v>
      </c>
      <c r="M238" s="122">
        <f>SUM(M236:M237)</f>
        <v>0</v>
      </c>
      <c r="N238" s="122">
        <f>SUM(N236:N237)</f>
        <v>0</v>
      </c>
      <c r="O238" s="122">
        <f>SUM(O236:O237)</f>
        <v>0</v>
      </c>
    </row>
    <row r="239" spans="1:15" x14ac:dyDescent="0.25">
      <c r="A239" s="137" t="s">
        <v>51</v>
      </c>
      <c r="B239" s="138" t="s">
        <v>1</v>
      </c>
      <c r="C239" s="138" t="s">
        <v>32</v>
      </c>
      <c r="D239" s="138" t="s">
        <v>2</v>
      </c>
      <c r="E239" s="138" t="s">
        <v>52</v>
      </c>
      <c r="F239" s="138" t="s">
        <v>53</v>
      </c>
      <c r="G239" s="138" t="s">
        <v>54</v>
      </c>
      <c r="H239" s="138" t="s">
        <v>55</v>
      </c>
      <c r="I239" s="138"/>
      <c r="J239" s="138"/>
      <c r="K239" s="138"/>
      <c r="L239" s="138"/>
      <c r="M239" s="138"/>
      <c r="N239" s="138"/>
      <c r="O239" s="138" t="s">
        <v>56</v>
      </c>
    </row>
    <row r="240" spans="1:15" x14ac:dyDescent="0.25">
      <c r="A240" s="77"/>
      <c r="B240" s="113"/>
      <c r="C240" s="113"/>
      <c r="D240" s="113"/>
      <c r="E240" s="123"/>
      <c r="F240" s="117"/>
      <c r="G240" s="116"/>
      <c r="H240" s="69"/>
      <c r="I240" s="69"/>
      <c r="J240" s="69"/>
      <c r="K240" s="69"/>
      <c r="L240" s="113"/>
      <c r="M240" s="118">
        <f>TRUNC(E240*O238,2)</f>
        <v>0</v>
      </c>
      <c r="N240" s="113"/>
      <c r="O240" s="69">
        <f>L240+M240</f>
        <v>0</v>
      </c>
    </row>
    <row r="241" spans="1:15" x14ac:dyDescent="0.25">
      <c r="A241" s="77"/>
      <c r="B241" s="113"/>
      <c r="C241" s="113"/>
      <c r="D241" s="113"/>
      <c r="E241" s="116"/>
      <c r="F241" s="117"/>
      <c r="G241" s="116"/>
      <c r="H241" s="69"/>
      <c r="I241" s="69"/>
      <c r="J241" s="69"/>
      <c r="K241" s="69"/>
      <c r="L241" s="113"/>
      <c r="M241" s="113"/>
      <c r="N241" s="113"/>
      <c r="O241" s="69">
        <f>L241+M241</f>
        <v>0</v>
      </c>
    </row>
    <row r="242" spans="1:15" x14ac:dyDescent="0.25">
      <c r="A242" s="127"/>
      <c r="B242" s="128"/>
      <c r="C242" s="128"/>
      <c r="D242" s="128"/>
      <c r="E242" s="128"/>
      <c r="F242" s="128"/>
      <c r="G242" s="128"/>
      <c r="H242" s="128"/>
      <c r="I242" s="128"/>
      <c r="J242" s="121" t="s">
        <v>57</v>
      </c>
      <c r="K242" s="121"/>
      <c r="L242" s="122">
        <f>SUM(L240:L241)</f>
        <v>0</v>
      </c>
      <c r="M242" s="122">
        <f>SUM(M240:M241)</f>
        <v>0</v>
      </c>
      <c r="N242" s="122">
        <f>SUM(N240:N241)</f>
        <v>0</v>
      </c>
      <c r="O242" s="122">
        <f>SUM(O240:O241)</f>
        <v>0</v>
      </c>
    </row>
    <row r="243" spans="1:15" x14ac:dyDescent="0.25">
      <c r="A243" s="127" t="s">
        <v>58</v>
      </c>
      <c r="B243" s="129"/>
      <c r="C243" s="129"/>
      <c r="D243" s="129"/>
      <c r="E243" s="129"/>
      <c r="F243" s="129"/>
      <c r="G243" s="129"/>
      <c r="H243" s="129"/>
      <c r="I243" s="129"/>
      <c r="J243" s="129"/>
      <c r="K243" s="129"/>
      <c r="L243" s="122">
        <f>L234+L238+L242</f>
        <v>0</v>
      </c>
      <c r="M243" s="122">
        <f>M234+M238+M242</f>
        <v>0</v>
      </c>
      <c r="N243" s="122">
        <f>N234+N238+N242</f>
        <v>0</v>
      </c>
      <c r="O243" s="122">
        <f>O234+O238+O242</f>
        <v>0</v>
      </c>
    </row>
    <row r="244" spans="1:15" x14ac:dyDescent="0.25">
      <c r="A244" s="127" t="s">
        <v>59</v>
      </c>
      <c r="B244" s="129"/>
      <c r="C244" s="129"/>
      <c r="D244" s="129"/>
      <c r="E244" s="129"/>
      <c r="F244" s="129"/>
      <c r="G244" s="129"/>
      <c r="H244" s="129"/>
      <c r="I244" s="129"/>
      <c r="J244" s="129"/>
      <c r="K244" s="129"/>
      <c r="L244" s="129"/>
      <c r="M244" s="129"/>
      <c r="N244" s="129"/>
      <c r="O244" s="130">
        <v>1</v>
      </c>
    </row>
    <row r="245" spans="1:15" x14ac:dyDescent="0.25">
      <c r="A245" s="127" t="s">
        <v>60</v>
      </c>
      <c r="B245" s="120"/>
      <c r="C245" s="120"/>
      <c r="D245" s="120"/>
      <c r="E245" s="120"/>
      <c r="F245" s="120"/>
      <c r="G245" s="120"/>
      <c r="H245" s="120"/>
      <c r="I245" s="120"/>
      <c r="J245" s="120"/>
      <c r="K245" s="120"/>
      <c r="L245" s="122">
        <f>L243/O244</f>
        <v>0</v>
      </c>
      <c r="M245" s="122">
        <f>M243/O244</f>
        <v>0</v>
      </c>
      <c r="N245" s="122">
        <f>N243/O244</f>
        <v>0</v>
      </c>
      <c r="O245" s="122">
        <f>TRUNC(SUM(L245:N245),2)</f>
        <v>0</v>
      </c>
    </row>
    <row r="246" spans="1:15" ht="45" x14ac:dyDescent="0.25">
      <c r="A246" s="137" t="s">
        <v>61</v>
      </c>
      <c r="B246" s="138" t="s">
        <v>1</v>
      </c>
      <c r="C246" s="138" t="s">
        <v>32</v>
      </c>
      <c r="D246" s="138" t="s">
        <v>2</v>
      </c>
      <c r="E246" s="138" t="s">
        <v>62</v>
      </c>
      <c r="F246" s="138" t="s">
        <v>63</v>
      </c>
      <c r="G246" s="138"/>
      <c r="H246" s="138"/>
      <c r="I246" s="138"/>
      <c r="J246" s="138" t="s">
        <v>48</v>
      </c>
      <c r="K246" s="138"/>
      <c r="L246" s="138" t="s">
        <v>13</v>
      </c>
      <c r="M246" s="138" t="s">
        <v>39</v>
      </c>
      <c r="N246" s="138" t="s">
        <v>11</v>
      </c>
      <c r="O246" s="138" t="s">
        <v>6</v>
      </c>
    </row>
    <row r="247" spans="1:15" x14ac:dyDescent="0.25">
      <c r="A247" s="77" t="str">
        <f>IF(D247="","",VLOOKUP(D247,'CUSTOS DER - MATERIAIS'!A:D,2,FALSE))</f>
        <v>Boneco sinalizador</v>
      </c>
      <c r="B247" s="113" t="s">
        <v>41</v>
      </c>
      <c r="C247" s="113" t="s">
        <v>64</v>
      </c>
      <c r="D247" s="113">
        <v>180424</v>
      </c>
      <c r="E247" s="131" t="str">
        <f>IF(D247="","",VLOOKUP(D247,'CUSTOS DER - MATERIAIS'!A:D,3,FALSE))</f>
        <v>ud</v>
      </c>
      <c r="F247" s="107">
        <f>IF(D247="","",VLOOKUP(D247,'CUSTOS DER - MATERIAIS'!A:D,4,FALSE))</f>
        <v>664.33</v>
      </c>
      <c r="G247" s="107"/>
      <c r="H247" s="93"/>
      <c r="I247" s="93"/>
      <c r="J247" s="116">
        <v>0.16</v>
      </c>
      <c r="K247" s="116"/>
      <c r="L247" s="69">
        <f>IF(D247="","",TRUNC(F247*J247,2))</f>
        <v>106.29</v>
      </c>
      <c r="M247" s="116"/>
      <c r="N247" s="116"/>
      <c r="O247" s="69">
        <f>IF(D247="","",TRUNC(L247+M247+N247,2))</f>
        <v>106.29</v>
      </c>
    </row>
    <row r="248" spans="1:15" x14ac:dyDescent="0.25">
      <c r="A248" s="77"/>
      <c r="B248" s="113"/>
      <c r="C248" s="113"/>
      <c r="D248" s="113"/>
      <c r="E248" s="131"/>
      <c r="F248" s="107"/>
      <c r="G248" s="107"/>
      <c r="H248" s="93"/>
      <c r="I248" s="93"/>
      <c r="J248" s="116"/>
      <c r="K248" s="116"/>
      <c r="L248" s="69"/>
      <c r="M248" s="116"/>
      <c r="N248" s="116"/>
      <c r="O248" s="69"/>
    </row>
    <row r="249" spans="1:15" x14ac:dyDescent="0.25">
      <c r="A249" s="119"/>
      <c r="B249" s="120"/>
      <c r="C249" s="120"/>
      <c r="D249" s="120"/>
      <c r="E249" s="120"/>
      <c r="F249" s="120"/>
      <c r="G249" s="120"/>
      <c r="H249" s="120"/>
      <c r="I249" s="120"/>
      <c r="J249" s="121" t="s">
        <v>65</v>
      </c>
      <c r="K249" s="121"/>
      <c r="L249" s="122">
        <f>SUM(L247:L248)</f>
        <v>106.29</v>
      </c>
      <c r="M249" s="122">
        <f>SUM(M247:M248)</f>
        <v>0</v>
      </c>
      <c r="N249" s="122">
        <f>SUM(N247:N248)</f>
        <v>0</v>
      </c>
      <c r="O249" s="122">
        <f>TRUNC(SUM(L249:N249),2)</f>
        <v>106.29</v>
      </c>
    </row>
    <row r="250" spans="1:15" ht="45" x14ac:dyDescent="0.25">
      <c r="A250" s="137" t="s">
        <v>66</v>
      </c>
      <c r="B250" s="138" t="s">
        <v>1</v>
      </c>
      <c r="C250" s="138" t="s">
        <v>32</v>
      </c>
      <c r="D250" s="138" t="s">
        <v>2</v>
      </c>
      <c r="E250" s="138" t="s">
        <v>62</v>
      </c>
      <c r="F250" s="138" t="s">
        <v>63</v>
      </c>
      <c r="G250" s="138" t="s">
        <v>67</v>
      </c>
      <c r="H250" s="138" t="s">
        <v>68</v>
      </c>
      <c r="I250" s="138"/>
      <c r="J250" s="138" t="s">
        <v>48</v>
      </c>
      <c r="K250" s="138"/>
      <c r="L250" s="138" t="s">
        <v>13</v>
      </c>
      <c r="M250" s="138" t="s">
        <v>39</v>
      </c>
      <c r="N250" s="138" t="s">
        <v>11</v>
      </c>
      <c r="O250" s="138" t="s">
        <v>6</v>
      </c>
    </row>
    <row r="251" spans="1:15" x14ac:dyDescent="0.25">
      <c r="A251" s="77" t="str">
        <f>IF($D251="","",VLOOKUP($D251,#REF!,2,FALSE))</f>
        <v/>
      </c>
      <c r="B251" s="92" t="s">
        <v>41</v>
      </c>
      <c r="C251" s="113" t="s">
        <v>69</v>
      </c>
      <c r="D251" s="92"/>
      <c r="E251" s="92" t="str">
        <f>IF($D251="","",VLOOKUP($D251,#REF!,3,FALSE))</f>
        <v/>
      </c>
      <c r="F251" s="92" t="str">
        <f>IF($D251="","",VLOOKUP($D251,#REF!,8,FALSE))</f>
        <v/>
      </c>
      <c r="G251" s="92" t="str">
        <f>IF($D251="","",VLOOKUP($D251,#REF!,9,FALSE))</f>
        <v/>
      </c>
      <c r="H251" s="92" t="str">
        <f>IF($D251="","",VLOOKUP($D251,#REF!,10,FALSE))</f>
        <v/>
      </c>
      <c r="I251" s="116"/>
      <c r="J251" s="116"/>
      <c r="K251" s="116"/>
      <c r="L251" s="69" t="str">
        <f>IF(D251="","",TRUNC(F251*J251,2))</f>
        <v/>
      </c>
      <c r="M251" s="69" t="str">
        <f>IF(D251="","",TRUNC(G251*J251,2))</f>
        <v/>
      </c>
      <c r="N251" s="69" t="str">
        <f>IF(D251="","",TRUNC(H251*J251,2))</f>
        <v/>
      </c>
      <c r="O251" s="69" t="str">
        <f>IF(D251="","",L251+M251+N251)</f>
        <v/>
      </c>
    </row>
    <row r="252" spans="1:15" x14ac:dyDescent="0.25">
      <c r="A252" s="77"/>
      <c r="B252" s="92"/>
      <c r="C252" s="92"/>
      <c r="D252" s="92"/>
      <c r="E252" s="92"/>
      <c r="F252" s="107"/>
      <c r="G252" s="107"/>
      <c r="H252" s="116"/>
      <c r="I252" s="116"/>
      <c r="J252" s="116"/>
      <c r="K252" s="116"/>
      <c r="L252" s="116"/>
      <c r="M252" s="116"/>
      <c r="N252" s="116"/>
      <c r="O252" s="69"/>
    </row>
    <row r="253" spans="1:15" x14ac:dyDescent="0.25">
      <c r="A253" s="119"/>
      <c r="B253" s="120"/>
      <c r="C253" s="120"/>
      <c r="D253" s="120"/>
      <c r="E253" s="120"/>
      <c r="F253" s="120"/>
      <c r="G253" s="120"/>
      <c r="H253" s="120"/>
      <c r="I253" s="120"/>
      <c r="J253" s="121" t="s">
        <v>70</v>
      </c>
      <c r="K253" s="121"/>
      <c r="L253" s="122">
        <f>SUM(L251:L252)</f>
        <v>0</v>
      </c>
      <c r="M253" s="122">
        <f>SUM(M251:M252)</f>
        <v>0</v>
      </c>
      <c r="N253" s="122">
        <f>SUM(N251:N252)</f>
        <v>0</v>
      </c>
      <c r="O253" s="122">
        <f>TRUNC(SUM(L253:N253),2)</f>
        <v>0</v>
      </c>
    </row>
    <row r="254" spans="1:15" ht="30" x14ac:dyDescent="0.25">
      <c r="A254" s="137" t="s">
        <v>71</v>
      </c>
      <c r="B254" s="138" t="s">
        <v>1</v>
      </c>
      <c r="C254" s="138" t="s">
        <v>32</v>
      </c>
      <c r="D254" s="138" t="s">
        <v>2</v>
      </c>
      <c r="E254" s="138" t="s">
        <v>62</v>
      </c>
      <c r="F254" s="138" t="s">
        <v>72</v>
      </c>
      <c r="G254" s="138" t="s">
        <v>73</v>
      </c>
      <c r="H254" s="138"/>
      <c r="I254" s="138" t="s">
        <v>74</v>
      </c>
      <c r="J254" s="138"/>
      <c r="K254" s="138"/>
      <c r="L254" s="138" t="s">
        <v>75</v>
      </c>
      <c r="M254" s="138" t="s">
        <v>56</v>
      </c>
      <c r="N254" s="138" t="s">
        <v>48</v>
      </c>
      <c r="O254" s="138" t="s">
        <v>6</v>
      </c>
    </row>
    <row r="255" spans="1:15" x14ac:dyDescent="0.25">
      <c r="A255" s="137"/>
      <c r="B255" s="138"/>
      <c r="C255" s="138"/>
      <c r="D255" s="138"/>
      <c r="E255" s="138"/>
      <c r="F255" s="138"/>
      <c r="G255" s="138" t="s">
        <v>76</v>
      </c>
      <c r="H255" s="138" t="s">
        <v>77</v>
      </c>
      <c r="I255" s="138" t="s">
        <v>76</v>
      </c>
      <c r="J255" s="138" t="s">
        <v>77</v>
      </c>
      <c r="K255" s="138"/>
      <c r="L255" s="138" t="s">
        <v>76</v>
      </c>
      <c r="M255" s="138"/>
      <c r="N255" s="138"/>
      <c r="O255" s="138"/>
    </row>
    <row r="256" spans="1:15" x14ac:dyDescent="0.25">
      <c r="A256" s="77"/>
      <c r="B256" s="92"/>
      <c r="C256" s="92"/>
      <c r="D256" s="92"/>
      <c r="E256" s="92"/>
      <c r="F256" s="107"/>
      <c r="G256" s="107"/>
      <c r="H256" s="69"/>
      <c r="I256" s="116"/>
      <c r="J256" s="69"/>
      <c r="K256" s="69"/>
      <c r="L256" s="116"/>
      <c r="M256" s="116"/>
      <c r="N256" s="69"/>
      <c r="O256" s="69"/>
    </row>
    <row r="257" spans="1:15" x14ac:dyDescent="0.25">
      <c r="A257" s="119"/>
      <c r="B257" s="120"/>
      <c r="C257" s="120"/>
      <c r="D257" s="120"/>
      <c r="E257" s="120"/>
      <c r="F257" s="120"/>
      <c r="G257" s="120"/>
      <c r="H257" s="120"/>
      <c r="I257" s="120"/>
      <c r="J257" s="121" t="s">
        <v>80</v>
      </c>
      <c r="K257" s="121"/>
      <c r="L257" s="122"/>
      <c r="M257" s="122"/>
      <c r="N257" s="122">
        <f>O257</f>
        <v>0</v>
      </c>
      <c r="O257" s="122">
        <f>SUM(O256:O256)</f>
        <v>0</v>
      </c>
    </row>
    <row r="258" spans="1:15" ht="15" customHeight="1" x14ac:dyDescent="0.25">
      <c r="A258" s="485" t="s">
        <v>25</v>
      </c>
      <c r="B258" s="486"/>
      <c r="C258" s="486"/>
      <c r="D258" s="486"/>
      <c r="E258" s="486"/>
      <c r="F258" s="486"/>
      <c r="G258" s="486"/>
      <c r="H258" s="486"/>
      <c r="I258" s="486"/>
      <c r="J258" s="486"/>
      <c r="K258" s="486"/>
      <c r="L258" s="486"/>
      <c r="M258" s="486"/>
      <c r="N258" s="486"/>
      <c r="O258" s="488"/>
    </row>
    <row r="259" spans="1:15" ht="15" customHeight="1" x14ac:dyDescent="0.25">
      <c r="A259" s="485" t="str">
        <f>IF($A260="","",$A260&amp;" - "&amp;VLOOKUP($A260,'CUSTOS DER - SERVIÇOS'!A:H,2,FALSE))</f>
        <v>810050 - Meio fio de concreto tipo 1 (pré-moldado)</v>
      </c>
      <c r="B259" s="486"/>
      <c r="C259" s="486"/>
      <c r="D259" s="486"/>
      <c r="E259" s="486"/>
      <c r="F259" s="486"/>
      <c r="G259" s="486"/>
      <c r="H259" s="486"/>
      <c r="I259" s="486"/>
      <c r="J259" s="486"/>
      <c r="K259" s="141"/>
      <c r="L259" s="27" t="s">
        <v>26</v>
      </c>
      <c r="M259" s="27" t="s">
        <v>27</v>
      </c>
      <c r="N259" s="27" t="s">
        <v>28</v>
      </c>
      <c r="O259" s="142" t="s">
        <v>29</v>
      </c>
    </row>
    <row r="260" spans="1:15" ht="15" customHeight="1" x14ac:dyDescent="0.25">
      <c r="A260" s="409">
        <v>810050</v>
      </c>
      <c r="B260" s="143" t="s">
        <v>30</v>
      </c>
      <c r="C260" s="143" t="str">
        <f>IF($A260="","",VLOOKUP($A260,'CUSTOS DER - SERVIÇOS'!A:H,3,FALSE))</f>
        <v>m</v>
      </c>
      <c r="D260" s="143" t="s">
        <v>21</v>
      </c>
      <c r="E260" s="144"/>
      <c r="F260" s="144"/>
      <c r="G260" s="144"/>
      <c r="H260" s="144"/>
      <c r="I260" s="144"/>
      <c r="J260" s="144"/>
      <c r="K260" s="144"/>
      <c r="L260" s="145">
        <f>TRUNC(L278+L282+L291+L297,2)</f>
        <v>39.979999999999997</v>
      </c>
      <c r="M260" s="145">
        <f>TRUNC(M278+M282+M291+M297,2)</f>
        <v>59.08</v>
      </c>
      <c r="N260" s="145">
        <f>TRUNC(N278+N282+N291+N297,2)</f>
        <v>5.18</v>
      </c>
      <c r="O260" s="145">
        <f>TRUNC(O278+O282+O291+O297,2)</f>
        <v>104.25</v>
      </c>
    </row>
    <row r="261" spans="1:15" ht="45" customHeight="1" x14ac:dyDescent="0.25">
      <c r="A261" s="137" t="s">
        <v>31</v>
      </c>
      <c r="B261" s="138" t="s">
        <v>1</v>
      </c>
      <c r="C261" s="138" t="s">
        <v>32</v>
      </c>
      <c r="D261" s="138" t="s">
        <v>2</v>
      </c>
      <c r="E261" s="138" t="s">
        <v>33</v>
      </c>
      <c r="F261" s="138" t="s">
        <v>34</v>
      </c>
      <c r="G261" s="138" t="s">
        <v>35</v>
      </c>
      <c r="H261" s="138" t="s">
        <v>36</v>
      </c>
      <c r="I261" s="138" t="s">
        <v>37</v>
      </c>
      <c r="J261" s="138" t="s">
        <v>38</v>
      </c>
      <c r="K261" s="138"/>
      <c r="L261" s="138" t="s">
        <v>13</v>
      </c>
      <c r="M261" s="138" t="s">
        <v>39</v>
      </c>
      <c r="N261" s="138" t="s">
        <v>11</v>
      </c>
      <c r="O261" s="138" t="s">
        <v>40</v>
      </c>
    </row>
    <row r="262" spans="1:15" ht="15" customHeight="1" x14ac:dyDescent="0.25">
      <c r="A262" s="77" t="str">
        <f>IF(D262="","",VLOOKUP(D262,'CUSTOS DER - EQUIPAMENTOS'!A:P,2,FALSE))</f>
        <v>Grupo gerador  55 KVA</v>
      </c>
      <c r="B262" s="113" t="s">
        <v>41</v>
      </c>
      <c r="C262" s="113" t="s">
        <v>42</v>
      </c>
      <c r="D262" s="113">
        <v>340610</v>
      </c>
      <c r="E262" s="116">
        <v>1</v>
      </c>
      <c r="F262" s="117">
        <v>0.7</v>
      </c>
      <c r="G262" s="116">
        <v>0.3</v>
      </c>
      <c r="H262" s="69">
        <f>IF(D262="","",VLOOKUP(D262,'CUSTOS DER - EQUIPAMENTOS'!A:P,12,FALSE))</f>
        <v>56.93</v>
      </c>
      <c r="I262" s="69">
        <f>IF(D262="","",VLOOKUP(D262,'CUSTOS DER - EQUIPAMENTOS'!A:P,15,FALSE)-H262)</f>
        <v>7.6000000000000014</v>
      </c>
      <c r="J262" s="69">
        <f>IF(D262="","",VLOOKUP(D262,'CUSTOS DER - EQUIPAMENTOS'!A:P,16,FALSE))</f>
        <v>5.21</v>
      </c>
      <c r="K262" s="69"/>
      <c r="L262" s="118">
        <f>IF(D262="","",TRUNC(E262*F262*H262,2))</f>
        <v>39.85</v>
      </c>
      <c r="M262" s="118">
        <f>IF(D262="","",TRUNC(E262*F262*I262+E262*G262*J262,2))</f>
        <v>6.88</v>
      </c>
      <c r="N262" s="118"/>
      <c r="O262" s="69">
        <f>IF(D262="","",L262+M262)</f>
        <v>46.730000000000004</v>
      </c>
    </row>
    <row r="263" spans="1:15" ht="30" customHeight="1" x14ac:dyDescent="0.25">
      <c r="A263" s="77" t="str">
        <f>IF(D263="","",VLOOKUP(D263,'CUSTOS DER - EQUIPAMENTOS'!A:P,2,FALSE))</f>
        <v>Mesa vibrat. completa elétrica</v>
      </c>
      <c r="B263" s="113" t="s">
        <v>41</v>
      </c>
      <c r="C263" s="113" t="s">
        <v>42</v>
      </c>
      <c r="D263" s="113">
        <v>300050</v>
      </c>
      <c r="E263" s="116">
        <v>1</v>
      </c>
      <c r="F263" s="117">
        <v>0.7</v>
      </c>
      <c r="G263" s="116">
        <v>0.3</v>
      </c>
      <c r="H263" s="69">
        <f>IF(D263="","",VLOOKUP(D263,'CUSTOS DER - EQUIPAMENTOS'!A:P,12,FALSE))</f>
        <v>0</v>
      </c>
      <c r="I263" s="69">
        <f>IF(D263="","",VLOOKUP(D263,'CUSTOS DER - EQUIPAMENTOS'!A:P,15,FALSE)-H263)</f>
        <v>2.88</v>
      </c>
      <c r="J263" s="69">
        <f>IF(D263="","",VLOOKUP(D263,'CUSTOS DER - EQUIPAMENTOS'!A:P,16,FALSE))</f>
        <v>2.0099999999999998</v>
      </c>
      <c r="K263" s="69"/>
      <c r="L263" s="118">
        <f>IF(D263="","",TRUNC(E263*F263*H263,2))</f>
        <v>0</v>
      </c>
      <c r="M263" s="118">
        <f>IF(D263="","",TRUNC(E263*F263*I263+E263*G263*J263,2))</f>
        <v>2.61</v>
      </c>
      <c r="N263" s="118"/>
      <c r="O263" s="69">
        <f>IF(D263="","",L263+M263)</f>
        <v>2.61</v>
      </c>
    </row>
    <row r="264" spans="1:15" ht="15" customHeight="1" x14ac:dyDescent="0.25">
      <c r="A264" s="77"/>
      <c r="B264" s="113"/>
      <c r="C264" s="113"/>
      <c r="D264" s="113"/>
      <c r="E264" s="116"/>
      <c r="F264" s="117"/>
      <c r="G264" s="116"/>
      <c r="H264" s="69"/>
      <c r="I264" s="69"/>
      <c r="J264" s="69"/>
      <c r="K264" s="69"/>
      <c r="L264" s="118"/>
      <c r="M264" s="118"/>
      <c r="N264" s="118"/>
      <c r="O264" s="69"/>
    </row>
    <row r="265" spans="1:15" ht="15" customHeight="1" x14ac:dyDescent="0.25">
      <c r="A265" s="77"/>
      <c r="B265" s="113"/>
      <c r="C265" s="113"/>
      <c r="D265" s="113"/>
      <c r="E265" s="116"/>
      <c r="F265" s="117"/>
      <c r="G265" s="116"/>
      <c r="H265" s="69"/>
      <c r="I265" s="69"/>
      <c r="J265" s="69"/>
      <c r="K265" s="69"/>
      <c r="L265" s="118"/>
      <c r="M265" s="118"/>
      <c r="N265" s="118"/>
      <c r="O265" s="69"/>
    </row>
    <row r="266" spans="1:15" ht="15" customHeight="1" x14ac:dyDescent="0.25">
      <c r="A266" s="77"/>
      <c r="B266" s="113"/>
      <c r="C266" s="113"/>
      <c r="D266" s="113"/>
      <c r="E266" s="116"/>
      <c r="F266" s="117"/>
      <c r="G266" s="116"/>
      <c r="H266" s="69"/>
      <c r="I266" s="69"/>
      <c r="J266" s="69"/>
      <c r="K266" s="69"/>
      <c r="L266" s="118"/>
      <c r="M266" s="118"/>
      <c r="N266" s="118"/>
      <c r="O266" s="69"/>
    </row>
    <row r="267" spans="1:15" ht="15" customHeight="1" x14ac:dyDescent="0.25">
      <c r="A267" s="119"/>
      <c r="B267" s="120"/>
      <c r="C267" s="120"/>
      <c r="D267" s="120"/>
      <c r="E267" s="120"/>
      <c r="F267" s="120"/>
      <c r="G267" s="120"/>
      <c r="H267" s="120"/>
      <c r="I267" s="120"/>
      <c r="J267" s="121" t="s">
        <v>43</v>
      </c>
      <c r="K267" s="121"/>
      <c r="L267" s="122">
        <f>SUM(L262:L266)</f>
        <v>39.85</v>
      </c>
      <c r="M267" s="122">
        <f>SUM(M262:M266)</f>
        <v>9.49</v>
      </c>
      <c r="N267" s="122">
        <f>SUM(N262:N266)</f>
        <v>0</v>
      </c>
      <c r="O267" s="122">
        <f>SUM(O262:O266)</f>
        <v>49.34</v>
      </c>
    </row>
    <row r="268" spans="1:15" ht="15" customHeight="1" x14ac:dyDescent="0.25">
      <c r="A268" s="137" t="s">
        <v>44</v>
      </c>
      <c r="B268" s="138" t="s">
        <v>1</v>
      </c>
      <c r="C268" s="138" t="s">
        <v>32</v>
      </c>
      <c r="D268" s="138" t="s">
        <v>2</v>
      </c>
      <c r="E268" s="138" t="s">
        <v>45</v>
      </c>
      <c r="F268" s="138" t="s">
        <v>46</v>
      </c>
      <c r="G268" s="138" t="s">
        <v>47</v>
      </c>
      <c r="H268" s="138" t="s">
        <v>48</v>
      </c>
      <c r="I268" s="138"/>
      <c r="J268" s="138"/>
      <c r="K268" s="138"/>
      <c r="L268" s="138" t="s">
        <v>13</v>
      </c>
      <c r="M268" s="138" t="s">
        <v>39</v>
      </c>
      <c r="N268" s="138" t="s">
        <v>11</v>
      </c>
      <c r="O268" s="138" t="s">
        <v>40</v>
      </c>
    </row>
    <row r="269" spans="1:15" ht="15" customHeight="1" x14ac:dyDescent="0.25">
      <c r="A269" s="77" t="str">
        <f>IF(D269="","",VLOOKUP(D269,'CUSTOS DER - MÃO DE OBRA'!A:D,2,FALSE))</f>
        <v>Técnico de Campo I</v>
      </c>
      <c r="B269" s="113" t="s">
        <v>41</v>
      </c>
      <c r="C269" s="113" t="s">
        <v>6652</v>
      </c>
      <c r="D269" s="113">
        <v>210060</v>
      </c>
      <c r="E269" s="69">
        <f>IF(D269="","",VLOOKUP(D269,'CUSTOS DER - MÃO DE OBRA'!A:D,3,FALSE))</f>
        <v>2.62</v>
      </c>
      <c r="F269" s="123">
        <v>2.4167000000000001</v>
      </c>
      <c r="G269" s="124">
        <f>IF(D269="","",VLOOKUP(D269,'CUSTOS DER - MÃO DE OBRA'!A:D,4,FALSE))</f>
        <v>46.66</v>
      </c>
      <c r="H269" s="116">
        <v>1</v>
      </c>
      <c r="I269" s="116"/>
      <c r="J269" s="113"/>
      <c r="K269" s="113"/>
      <c r="L269" s="113"/>
      <c r="M269" s="125">
        <f>IF(D269="","",TRUNC(H269*G269,2))</f>
        <v>46.66</v>
      </c>
      <c r="N269" s="113"/>
      <c r="O269" s="69">
        <f>IF(D269="","",L269+M269)</f>
        <v>46.66</v>
      </c>
    </row>
    <row r="270" spans="1:15" ht="30" customHeight="1" x14ac:dyDescent="0.25">
      <c r="A270" s="77" t="str">
        <f>IF(D270="","",VLOOKUP(D270,'CUSTOS DER - MÃO DE OBRA'!A:D,2,FALSE))</f>
        <v>Servente</v>
      </c>
      <c r="B270" s="113" t="s">
        <v>41</v>
      </c>
      <c r="C270" s="113" t="s">
        <v>6652</v>
      </c>
      <c r="D270" s="113">
        <v>200130</v>
      </c>
      <c r="E270" s="69">
        <f>IF(D270="","",VLOOKUP(D270,'CUSTOS DER - MÃO DE OBRA'!A:D,3,FALSE))</f>
        <v>1.48</v>
      </c>
      <c r="F270" s="123">
        <v>3.4167000000000001</v>
      </c>
      <c r="G270" s="124">
        <f>IF(D270="","",VLOOKUP(D270,'CUSTOS DER - MÃO DE OBRA'!A:D,4,FALSE))</f>
        <v>26.35</v>
      </c>
      <c r="H270" s="69">
        <v>15</v>
      </c>
      <c r="I270" s="69"/>
      <c r="J270" s="69"/>
      <c r="K270" s="69"/>
      <c r="L270" s="113"/>
      <c r="M270" s="125">
        <f>IF(D270="","",TRUNC(H270*G270,2))</f>
        <v>395.25</v>
      </c>
      <c r="N270" s="113"/>
      <c r="O270" s="69">
        <f>IF(D270="","",L270+M270)</f>
        <v>395.25</v>
      </c>
    </row>
    <row r="271" spans="1:15" ht="15" customHeight="1" x14ac:dyDescent="0.25">
      <c r="A271" s="127"/>
      <c r="B271" s="128"/>
      <c r="C271" s="128"/>
      <c r="D271" s="128"/>
      <c r="E271" s="128"/>
      <c r="F271" s="128"/>
      <c r="G271" s="128"/>
      <c r="H271" s="128"/>
      <c r="I271" s="128"/>
      <c r="J271" s="121" t="s">
        <v>50</v>
      </c>
      <c r="K271" s="121"/>
      <c r="L271" s="122">
        <f>SUM(L269:L270)</f>
        <v>0</v>
      </c>
      <c r="M271" s="122">
        <f>SUM(M269:M270)</f>
        <v>441.90999999999997</v>
      </c>
      <c r="N271" s="122">
        <f>SUM(N269:N270)</f>
        <v>0</v>
      </c>
      <c r="O271" s="122">
        <f>SUM(O269:O270)</f>
        <v>441.90999999999997</v>
      </c>
    </row>
    <row r="272" spans="1:15" ht="15" customHeight="1" x14ac:dyDescent="0.25">
      <c r="A272" s="137" t="s">
        <v>51</v>
      </c>
      <c r="B272" s="138" t="s">
        <v>1</v>
      </c>
      <c r="C272" s="138" t="s">
        <v>32</v>
      </c>
      <c r="D272" s="138" t="s">
        <v>2</v>
      </c>
      <c r="E272" s="138" t="s">
        <v>52</v>
      </c>
      <c r="F272" s="138" t="s">
        <v>53</v>
      </c>
      <c r="G272" s="138" t="s">
        <v>54</v>
      </c>
      <c r="H272" s="138" t="s">
        <v>55</v>
      </c>
      <c r="I272" s="138"/>
      <c r="J272" s="138"/>
      <c r="K272" s="138"/>
      <c r="L272" s="138"/>
      <c r="M272" s="138"/>
      <c r="N272" s="138"/>
      <c r="O272" s="138" t="s">
        <v>56</v>
      </c>
    </row>
    <row r="273" spans="1:15" ht="15" customHeight="1" x14ac:dyDescent="0.25">
      <c r="A273" s="77"/>
      <c r="B273" s="113"/>
      <c r="C273" s="113"/>
      <c r="D273" s="113">
        <v>29990</v>
      </c>
      <c r="E273" s="123">
        <v>0.05</v>
      </c>
      <c r="F273" s="117"/>
      <c r="G273" s="116"/>
      <c r="H273" s="69"/>
      <c r="I273" s="69"/>
      <c r="J273" s="69"/>
      <c r="K273" s="69"/>
      <c r="L273" s="113"/>
      <c r="M273" s="118">
        <f>TRUNC(E273*O271,2)</f>
        <v>22.09</v>
      </c>
      <c r="N273" s="113"/>
      <c r="O273" s="69">
        <f>L273+M273</f>
        <v>22.09</v>
      </c>
    </row>
    <row r="274" spans="1:15" ht="15" customHeight="1" x14ac:dyDescent="0.25">
      <c r="A274" s="77"/>
      <c r="B274" s="113"/>
      <c r="C274" s="113"/>
      <c r="D274" s="113"/>
      <c r="E274" s="116"/>
      <c r="F274" s="117"/>
      <c r="G274" s="116"/>
      <c r="H274" s="69"/>
      <c r="I274" s="69"/>
      <c r="J274" s="69"/>
      <c r="K274" s="69"/>
      <c r="L274" s="113"/>
      <c r="M274" s="113"/>
      <c r="N274" s="113"/>
      <c r="O274" s="69">
        <f>L274+M274</f>
        <v>0</v>
      </c>
    </row>
    <row r="275" spans="1:15" ht="15" customHeight="1" x14ac:dyDescent="0.25">
      <c r="A275" s="127"/>
      <c r="B275" s="128"/>
      <c r="C275" s="128"/>
      <c r="D275" s="128"/>
      <c r="E275" s="128"/>
      <c r="F275" s="128"/>
      <c r="G275" s="128"/>
      <c r="H275" s="128"/>
      <c r="I275" s="128"/>
      <c r="J275" s="121" t="s">
        <v>57</v>
      </c>
      <c r="K275" s="121"/>
      <c r="L275" s="122">
        <f>SUM(L273:L274)</f>
        <v>0</v>
      </c>
      <c r="M275" s="122">
        <f>SUM(M273:M274)</f>
        <v>22.09</v>
      </c>
      <c r="N275" s="122">
        <f>SUM(N273:N274)</f>
        <v>0</v>
      </c>
      <c r="O275" s="122">
        <f>SUM(O273:O274)</f>
        <v>22.09</v>
      </c>
    </row>
    <row r="276" spans="1:15" ht="15" customHeight="1" x14ac:dyDescent="0.25">
      <c r="A276" s="127" t="s">
        <v>58</v>
      </c>
      <c r="B276" s="129"/>
      <c r="C276" s="129"/>
      <c r="D276" s="129"/>
      <c r="E276" s="129"/>
      <c r="F276" s="129"/>
      <c r="G276" s="129"/>
      <c r="H276" s="129"/>
      <c r="I276" s="129"/>
      <c r="J276" s="129"/>
      <c r="K276" s="129"/>
      <c r="L276" s="122">
        <f>L267+L271+L275</f>
        <v>39.85</v>
      </c>
      <c r="M276" s="122">
        <f>M267+M271+M275</f>
        <v>473.48999999999995</v>
      </c>
      <c r="N276" s="122">
        <f>N267+N271+N275</f>
        <v>0</v>
      </c>
      <c r="O276" s="122">
        <f>O267+O271+O275</f>
        <v>513.34</v>
      </c>
    </row>
    <row r="277" spans="1:15" ht="15" customHeight="1" x14ac:dyDescent="0.25">
      <c r="A277" s="127" t="s">
        <v>59</v>
      </c>
      <c r="B277" s="129"/>
      <c r="C277" s="129"/>
      <c r="D277" s="129"/>
      <c r="E277" s="129"/>
      <c r="F277" s="129"/>
      <c r="G277" s="129"/>
      <c r="H277" s="129"/>
      <c r="I277" s="129"/>
      <c r="J277" s="129"/>
      <c r="K277" s="129"/>
      <c r="L277" s="129"/>
      <c r="M277" s="129"/>
      <c r="N277" s="129"/>
      <c r="O277" s="122">
        <v>15</v>
      </c>
    </row>
    <row r="278" spans="1:15" ht="15" customHeight="1" x14ac:dyDescent="0.25">
      <c r="A278" s="127" t="s">
        <v>60</v>
      </c>
      <c r="B278" s="120"/>
      <c r="C278" s="120"/>
      <c r="D278" s="120"/>
      <c r="E278" s="120"/>
      <c r="F278" s="120"/>
      <c r="G278" s="120"/>
      <c r="H278" s="120"/>
      <c r="I278" s="120"/>
      <c r="J278" s="120"/>
      <c r="K278" s="120"/>
      <c r="L278" s="122">
        <f>L276/O277</f>
        <v>2.6566666666666667</v>
      </c>
      <c r="M278" s="122">
        <f>M276/O277</f>
        <v>31.565999999999995</v>
      </c>
      <c r="N278" s="122">
        <f>N276/O277</f>
        <v>0</v>
      </c>
      <c r="O278" s="122">
        <f>TRUNC(SUM(L278:N278),2)</f>
        <v>34.22</v>
      </c>
    </row>
    <row r="279" spans="1:15" ht="15" customHeight="1" x14ac:dyDescent="0.25">
      <c r="A279" s="137" t="s">
        <v>61</v>
      </c>
      <c r="B279" s="138" t="s">
        <v>1</v>
      </c>
      <c r="C279" s="138" t="s">
        <v>32</v>
      </c>
      <c r="D279" s="138" t="s">
        <v>2</v>
      </c>
      <c r="E279" s="138" t="s">
        <v>62</v>
      </c>
      <c r="F279" s="138" t="s">
        <v>63</v>
      </c>
      <c r="G279" s="138"/>
      <c r="H279" s="138"/>
      <c r="I279" s="138"/>
      <c r="J279" s="138" t="s">
        <v>48</v>
      </c>
      <c r="K279" s="138"/>
      <c r="L279" s="138" t="s">
        <v>13</v>
      </c>
      <c r="M279" s="138" t="s">
        <v>39</v>
      </c>
      <c r="N279" s="138" t="s">
        <v>11</v>
      </c>
      <c r="O279" s="138" t="s">
        <v>6</v>
      </c>
    </row>
    <row r="280" spans="1:15" ht="15" customHeight="1" x14ac:dyDescent="0.25">
      <c r="A280" s="77" t="str">
        <f>IF(D280="","",VLOOKUP(D280,#REF!,2,FALSE))</f>
        <v/>
      </c>
      <c r="B280" s="113" t="s">
        <v>41</v>
      </c>
      <c r="C280" s="113" t="s">
        <v>64</v>
      </c>
      <c r="D280" s="113"/>
      <c r="E280" s="131" t="str">
        <f>IF(D280="","",VLOOKUP(D280,#REF!,3,FALSE))</f>
        <v/>
      </c>
      <c r="F280" s="107" t="str">
        <f>IF(D280="","",VLOOKUP(D280,#REF!,4,FALSE))</f>
        <v/>
      </c>
      <c r="G280" s="107"/>
      <c r="H280" s="93"/>
      <c r="I280" s="93"/>
      <c r="J280" s="116"/>
      <c r="K280" s="116"/>
      <c r="L280" s="69" t="str">
        <f>IF(D280="","",TRUNC(F280*J280,2))</f>
        <v/>
      </c>
      <c r="M280" s="116"/>
      <c r="N280" s="116"/>
      <c r="O280" s="69" t="str">
        <f>IF(D280="","",L280+M280+N280)</f>
        <v/>
      </c>
    </row>
    <row r="281" spans="1:15" ht="45" customHeight="1" x14ac:dyDescent="0.25">
      <c r="A281" s="77"/>
      <c r="B281" s="113"/>
      <c r="C281" s="113"/>
      <c r="D281" s="113"/>
      <c r="E281" s="131"/>
      <c r="F281" s="107"/>
      <c r="G281" s="107"/>
      <c r="H281" s="93"/>
      <c r="I281" s="93"/>
      <c r="J281" s="116"/>
      <c r="K281" s="116"/>
      <c r="L281" s="69"/>
      <c r="M281" s="116"/>
      <c r="N281" s="116"/>
      <c r="O281" s="69"/>
    </row>
    <row r="282" spans="1:15" ht="15" customHeight="1" x14ac:dyDescent="0.25">
      <c r="A282" s="119"/>
      <c r="B282" s="120"/>
      <c r="C282" s="120"/>
      <c r="D282" s="120"/>
      <c r="E282" s="120"/>
      <c r="F282" s="120"/>
      <c r="G282" s="120"/>
      <c r="H282" s="120"/>
      <c r="I282" s="120"/>
      <c r="J282" s="121" t="s">
        <v>65</v>
      </c>
      <c r="K282" s="121"/>
      <c r="L282" s="122">
        <f>SUM(L280:L280)</f>
        <v>0</v>
      </c>
      <c r="M282" s="122">
        <f>SUM(M280:M280)</f>
        <v>0</v>
      </c>
      <c r="N282" s="122">
        <f>SUM(N280:N280)</f>
        <v>0</v>
      </c>
      <c r="O282" s="122">
        <f>TRUNC(SUM(L282:N282),2)</f>
        <v>0</v>
      </c>
    </row>
    <row r="283" spans="1:15" ht="15" customHeight="1" x14ac:dyDescent="0.25">
      <c r="A283" s="137" t="s">
        <v>66</v>
      </c>
      <c r="B283" s="138" t="s">
        <v>1</v>
      </c>
      <c r="C283" s="138" t="s">
        <v>32</v>
      </c>
      <c r="D283" s="138" t="s">
        <v>2</v>
      </c>
      <c r="E283" s="138" t="s">
        <v>62</v>
      </c>
      <c r="F283" s="138" t="s">
        <v>63</v>
      </c>
      <c r="G283" s="138" t="s">
        <v>67</v>
      </c>
      <c r="H283" s="138" t="s">
        <v>68</v>
      </c>
      <c r="I283" s="138"/>
      <c r="J283" s="138" t="s">
        <v>48</v>
      </c>
      <c r="K283" s="138"/>
      <c r="L283" s="138" t="s">
        <v>13</v>
      </c>
      <c r="M283" s="138" t="s">
        <v>39</v>
      </c>
      <c r="N283" s="138" t="s">
        <v>11</v>
      </c>
      <c r="O283" s="138" t="s">
        <v>6</v>
      </c>
    </row>
    <row r="284" spans="1:15" ht="15" customHeight="1" x14ac:dyDescent="0.25">
      <c r="A284" s="77" t="str">
        <f>IF($D284="","",VLOOKUP($D284,'CUSTOS DER - SERVIÇOS'!A:H,2,FALSE))</f>
        <v>Argamassa cimento e areia 1:4</v>
      </c>
      <c r="B284" s="92" t="s">
        <v>41</v>
      </c>
      <c r="C284" s="113" t="s">
        <v>69</v>
      </c>
      <c r="D284" s="92">
        <v>604100</v>
      </c>
      <c r="E284" s="92" t="str">
        <f>IF($D284="","",VLOOKUP($D284,'CUSTOS DER - SERVIÇOS'!A:H,3,FALSE))</f>
        <v>m3</v>
      </c>
      <c r="F284" s="92">
        <f>IF($D284="","",VLOOKUP($D284,'CUSTOS DER - SERVIÇOS'!A:H,5,FALSE))</f>
        <v>272.77</v>
      </c>
      <c r="G284" s="92">
        <f>IF($D284="","",SUM(VLOOKUP($D284,'CUSTOS DER - SERVIÇOS'!A:H,4,FALSE),(VLOOKUP($D284,'CUSTOS DER - SERVIÇOS'!A:H,6,FALSE))))</f>
        <v>170.04</v>
      </c>
      <c r="H284" s="92">
        <f>IF(VLOOKUP(D284,'CUSTOS DER - SERVIÇOS'!A:H,8,0)="A acrescer",VLOOKUP(D284,'CCU DER'!A:O,14,0),VLOOKUP(D284,'CUSTOS DER - SERVIÇOS'!A:H,8,0))</f>
        <v>36.76</v>
      </c>
      <c r="I284" s="116"/>
      <c r="J284" s="116">
        <v>1.5E-3</v>
      </c>
      <c r="K284" s="116"/>
      <c r="L284" s="69">
        <f>IF(D284="","",TRUNC(F284*J284,2))</f>
        <v>0.4</v>
      </c>
      <c r="M284" s="69">
        <f>IF(D284="","",TRUNC(G284*J284,2))</f>
        <v>0.25</v>
      </c>
      <c r="N284" s="69">
        <f>IF(D284="","",TRUNC(H284*J284,2))</f>
        <v>0.05</v>
      </c>
      <c r="O284" s="69">
        <f>IF(D284="","",L284+M284+N284)</f>
        <v>0.70000000000000007</v>
      </c>
    </row>
    <row r="285" spans="1:15" ht="15" customHeight="1" x14ac:dyDescent="0.25">
      <c r="A285" s="77" t="str">
        <f>IF($D285="","",VLOOKUP($D285,'CUSTOS DER - SERVIÇOS'!A:H,2,FALSE))</f>
        <v>Concreto Fck = 20 MPa, preparo em betoneira e lanç.</v>
      </c>
      <c r="B285" s="92" t="s">
        <v>41</v>
      </c>
      <c r="C285" s="113" t="s">
        <v>69</v>
      </c>
      <c r="D285" s="92">
        <v>605500</v>
      </c>
      <c r="E285" s="92" t="str">
        <f>IF($D285="","",VLOOKUP($D285,'CUSTOS DER - SERVIÇOS'!A:H,3,FALSE))</f>
        <v>m3</v>
      </c>
      <c r="F285" s="92">
        <f>IF($D285="","",VLOOKUP($D285,'CUSTOS DER - SERVIÇOS'!A:H,5,FALSE))</f>
        <v>316.76</v>
      </c>
      <c r="G285" s="92">
        <f>IF($D285="","",SUM(VLOOKUP($D285,'CUSTOS DER - SERVIÇOS'!A:H,4,FALSE),(VLOOKUP($D285,'CUSTOS DER - SERVIÇOS'!A:H,6,FALSE))))</f>
        <v>190.5</v>
      </c>
      <c r="H285" s="92">
        <f>IF(VLOOKUP(D285,'CUSTOS DER - SERVIÇOS'!A:H,8,0)="A acrescer",VLOOKUP(D285,'CCU DER'!A:O,14,0),VLOOKUP(D285,'CUSTOS DER - SERVIÇOS'!A:H,8,0))</f>
        <v>40.57</v>
      </c>
      <c r="I285" s="116"/>
      <c r="J285" s="116">
        <v>0.10299999999999999</v>
      </c>
      <c r="K285" s="116"/>
      <c r="L285" s="69">
        <f t="shared" ref="L285:L287" si="0">IF(D285="","",TRUNC(F285*J285,2))</f>
        <v>32.619999999999997</v>
      </c>
      <c r="M285" s="69">
        <f t="shared" ref="M285:M287" si="1">IF(D285="","",TRUNC(G285*J285,2))</f>
        <v>19.62</v>
      </c>
      <c r="N285" s="69">
        <f t="shared" ref="N285:N287" si="2">IF(D285="","",TRUNC(H285*J285,2))</f>
        <v>4.17</v>
      </c>
      <c r="O285" s="69">
        <f t="shared" ref="O285:O287" si="3">IF(D285="","",L285+M285+N285)</f>
        <v>56.41</v>
      </c>
    </row>
    <row r="286" spans="1:15" ht="15" customHeight="1" x14ac:dyDescent="0.25">
      <c r="A286" s="77" t="str">
        <f>IF($D286="","",VLOOKUP($D286,'CUSTOS DER - SERVIÇOS'!A:H,2,FALSE))</f>
        <v>Escavação manual de vala 1a. cat.</v>
      </c>
      <c r="B286" s="92" t="s">
        <v>41</v>
      </c>
      <c r="C286" s="113" t="s">
        <v>69</v>
      </c>
      <c r="D286" s="92">
        <v>600000</v>
      </c>
      <c r="E286" s="92" t="str">
        <f>IF($D286="","",VLOOKUP($D286,'CUSTOS DER - SERVIÇOS'!A:H,3,FALSE))</f>
        <v>m3</v>
      </c>
      <c r="F286" s="92">
        <f>IF($D286="","",VLOOKUP($D286,'CUSTOS DER - SERVIÇOS'!A:H,5,FALSE))</f>
        <v>0</v>
      </c>
      <c r="G286" s="92">
        <f>IF($D286="","",SUM(VLOOKUP($D286,'CUSTOS DER - SERVIÇOS'!A:H,4,FALSE),(VLOOKUP($D286,'CUSTOS DER - SERVIÇOS'!A:H,6,FALSE))))</f>
        <v>41.49</v>
      </c>
      <c r="H286" s="92">
        <f>IF(VLOOKUP(D286,'CUSTOS DER - SERVIÇOS'!A:H,8,0)="A acrescer",VLOOKUP(D286,'CCU DER'!A:O,14,0),VLOOKUP(D286,'CUSTOS DER - SERVIÇOS'!A:H,8,0))</f>
        <v>0</v>
      </c>
      <c r="I286" s="116"/>
      <c r="J286" s="116">
        <v>9.8000000000000004E-2</v>
      </c>
      <c r="K286" s="116"/>
      <c r="L286" s="69">
        <f t="shared" si="0"/>
        <v>0</v>
      </c>
      <c r="M286" s="69">
        <f t="shared" si="1"/>
        <v>4.0599999999999996</v>
      </c>
      <c r="N286" s="69">
        <f t="shared" si="2"/>
        <v>0</v>
      </c>
      <c r="O286" s="69">
        <f t="shared" si="3"/>
        <v>4.0599999999999996</v>
      </c>
    </row>
    <row r="287" spans="1:15" ht="15" customHeight="1" x14ac:dyDescent="0.25">
      <c r="A287" s="77" t="str">
        <f>IF($D287="","",VLOOKUP($D287,'CUSTOS DER - SERVIÇOS'!A:H,2,FALSE))</f>
        <v>Lastro de brita</v>
      </c>
      <c r="B287" s="92" t="s">
        <v>41</v>
      </c>
      <c r="C287" s="113" t="s">
        <v>69</v>
      </c>
      <c r="D287" s="92">
        <v>603900</v>
      </c>
      <c r="E287" s="92" t="str">
        <f>IF($D287="","",VLOOKUP($D287,'CUSTOS DER - SERVIÇOS'!A:H,3,FALSE))</f>
        <v>m3</v>
      </c>
      <c r="F287" s="92">
        <f>IF($D287="","",VLOOKUP($D287,'CUSTOS DER - SERVIÇOS'!A:H,5,FALSE))</f>
        <v>66.400000000000006</v>
      </c>
      <c r="G287" s="92">
        <f>IF($D287="","",SUM(VLOOKUP($D287,'CUSTOS DER - SERVIÇOS'!A:H,4,FALSE),(VLOOKUP($D287,'CUSTOS DER - SERVIÇOS'!A:H,6,FALSE))))</f>
        <v>55.33</v>
      </c>
      <c r="H287" s="92">
        <f>IF(VLOOKUP(D287,'CUSTOS DER - SERVIÇOS'!A:H,8,0)="A acrescer",VLOOKUP(D287,'CCU DER'!A:O,14,0),VLOOKUP(D287,'CUSTOS DER - SERVIÇOS'!A:H,8,0))</f>
        <v>14.85</v>
      </c>
      <c r="I287" s="116"/>
      <c r="J287" s="116">
        <v>6.5000000000000002E-2</v>
      </c>
      <c r="K287" s="116"/>
      <c r="L287" s="69">
        <f t="shared" si="0"/>
        <v>4.3099999999999996</v>
      </c>
      <c r="M287" s="69">
        <f t="shared" si="1"/>
        <v>3.59</v>
      </c>
      <c r="N287" s="69">
        <f t="shared" si="2"/>
        <v>0.96</v>
      </c>
      <c r="O287" s="69">
        <f t="shared" si="3"/>
        <v>8.86</v>
      </c>
    </row>
    <row r="288" spans="1:15" ht="15" customHeight="1" x14ac:dyDescent="0.25">
      <c r="A288" s="77"/>
      <c r="B288" s="92"/>
      <c r="C288" s="113"/>
      <c r="D288" s="92"/>
      <c r="E288" s="92"/>
      <c r="F288" s="92"/>
      <c r="G288" s="92"/>
      <c r="H288" s="92"/>
      <c r="I288" s="116"/>
      <c r="J288" s="116"/>
      <c r="K288" s="116"/>
      <c r="L288" s="69"/>
      <c r="M288" s="69"/>
      <c r="N288" s="69"/>
      <c r="O288" s="69"/>
    </row>
    <row r="289" spans="1:15" ht="15" customHeight="1" x14ac:dyDescent="0.25">
      <c r="A289" s="77"/>
      <c r="B289" s="92"/>
      <c r="C289" s="113"/>
      <c r="D289" s="92"/>
      <c r="E289" s="92"/>
      <c r="F289" s="92"/>
      <c r="G289" s="92"/>
      <c r="H289" s="92"/>
      <c r="I289" s="116"/>
      <c r="J289" s="116"/>
      <c r="K289" s="116"/>
      <c r="L289" s="69"/>
      <c r="M289" s="69"/>
      <c r="N289" s="69"/>
      <c r="O289" s="69"/>
    </row>
    <row r="290" spans="1:15" x14ac:dyDescent="0.25">
      <c r="A290" s="77"/>
      <c r="B290" s="92"/>
      <c r="C290" s="92"/>
      <c r="D290" s="92"/>
      <c r="E290" s="92"/>
      <c r="F290" s="107"/>
      <c r="G290" s="107"/>
      <c r="H290" s="116"/>
      <c r="I290" s="116"/>
      <c r="J290" s="116"/>
      <c r="K290" s="116"/>
      <c r="L290" s="116"/>
      <c r="M290" s="116"/>
      <c r="N290" s="116"/>
      <c r="O290" s="69"/>
    </row>
    <row r="291" spans="1:15" ht="15" customHeight="1" x14ac:dyDescent="0.25">
      <c r="A291" s="119"/>
      <c r="B291" s="120"/>
      <c r="C291" s="120"/>
      <c r="D291" s="120"/>
      <c r="E291" s="120"/>
      <c r="F291" s="120"/>
      <c r="G291" s="120"/>
      <c r="H291" s="120"/>
      <c r="I291" s="120"/>
      <c r="J291" s="121" t="s">
        <v>70</v>
      </c>
      <c r="K291" s="121"/>
      <c r="L291" s="122">
        <f>SUM(L284:L290)</f>
        <v>37.33</v>
      </c>
      <c r="M291" s="122">
        <f>SUM(M284:M290)</f>
        <v>27.52</v>
      </c>
      <c r="N291" s="122">
        <f>SUM(N284:N290)</f>
        <v>5.18</v>
      </c>
      <c r="O291" s="122">
        <f>SUM(L291:N291)</f>
        <v>70.03</v>
      </c>
    </row>
    <row r="292" spans="1:15" ht="15" customHeight="1" x14ac:dyDescent="0.25">
      <c r="A292" s="489" t="s">
        <v>71</v>
      </c>
      <c r="B292" s="491" t="s">
        <v>1</v>
      </c>
      <c r="C292" s="491" t="s">
        <v>32</v>
      </c>
      <c r="D292" s="491" t="s">
        <v>2</v>
      </c>
      <c r="E292" s="491" t="s">
        <v>62</v>
      </c>
      <c r="F292" s="491" t="s">
        <v>72</v>
      </c>
      <c r="G292" s="493" t="s">
        <v>73</v>
      </c>
      <c r="H292" s="494"/>
      <c r="I292" s="493" t="s">
        <v>74</v>
      </c>
      <c r="J292" s="494"/>
      <c r="K292" s="257"/>
      <c r="L292" s="258" t="s">
        <v>75</v>
      </c>
      <c r="M292" s="489" t="s">
        <v>56</v>
      </c>
      <c r="N292" s="489" t="s">
        <v>48</v>
      </c>
      <c r="O292" s="489" t="s">
        <v>6</v>
      </c>
    </row>
    <row r="293" spans="1:15" ht="15" customHeight="1" x14ac:dyDescent="0.25">
      <c r="A293" s="490"/>
      <c r="B293" s="492"/>
      <c r="C293" s="492"/>
      <c r="D293" s="492"/>
      <c r="E293" s="492"/>
      <c r="F293" s="492"/>
      <c r="G293" s="258" t="s">
        <v>76</v>
      </c>
      <c r="H293" s="258" t="s">
        <v>77</v>
      </c>
      <c r="I293" s="258" t="s">
        <v>76</v>
      </c>
      <c r="J293" s="258" t="s">
        <v>77</v>
      </c>
      <c r="K293" s="258"/>
      <c r="L293" s="258" t="s">
        <v>76</v>
      </c>
      <c r="M293" s="490"/>
      <c r="N293" s="490"/>
      <c r="O293" s="490"/>
    </row>
    <row r="294" spans="1:15" ht="15" customHeight="1" x14ac:dyDescent="0.25">
      <c r="A294" s="478"/>
      <c r="B294" s="476"/>
      <c r="C294" s="476"/>
      <c r="D294" s="476"/>
      <c r="E294" s="476"/>
      <c r="F294" s="92"/>
      <c r="G294" s="107"/>
      <c r="H294" s="69"/>
      <c r="I294" s="107"/>
      <c r="J294" s="69"/>
      <c r="K294" s="69"/>
      <c r="L294" s="107"/>
      <c r="M294" s="69"/>
      <c r="N294" s="472"/>
      <c r="O294" s="474"/>
    </row>
    <row r="295" spans="1:15" ht="15" customHeight="1" x14ac:dyDescent="0.25">
      <c r="A295" s="479"/>
      <c r="B295" s="477"/>
      <c r="C295" s="477"/>
      <c r="D295" s="477"/>
      <c r="E295" s="477"/>
      <c r="F295" s="92"/>
      <c r="G295" s="107"/>
      <c r="H295" s="69"/>
      <c r="I295" s="107"/>
      <c r="J295" s="69"/>
      <c r="K295" s="69"/>
      <c r="L295" s="107"/>
      <c r="M295" s="69"/>
      <c r="N295" s="473"/>
      <c r="O295" s="475"/>
    </row>
    <row r="296" spans="1:15" x14ac:dyDescent="0.25">
      <c r="A296" s="77"/>
      <c r="B296" s="92"/>
      <c r="C296" s="92"/>
      <c r="D296" s="92"/>
      <c r="E296" s="92"/>
      <c r="F296" s="107"/>
      <c r="G296" s="107"/>
      <c r="H296" s="69"/>
      <c r="I296" s="116"/>
      <c r="J296" s="69"/>
      <c r="K296" s="69"/>
      <c r="L296" s="116"/>
      <c r="M296" s="116"/>
      <c r="N296" s="69"/>
      <c r="O296" s="69"/>
    </row>
    <row r="297" spans="1:15" x14ac:dyDescent="0.25">
      <c r="A297" s="119"/>
      <c r="B297" s="120"/>
      <c r="C297" s="120"/>
      <c r="D297" s="120"/>
      <c r="E297" s="120"/>
      <c r="F297" s="120"/>
      <c r="G297" s="120"/>
      <c r="H297" s="120"/>
      <c r="I297" s="120"/>
      <c r="J297" s="121" t="s">
        <v>80</v>
      </c>
      <c r="K297" s="121"/>
      <c r="L297" s="122"/>
      <c r="M297" s="122"/>
      <c r="N297" s="122">
        <f>O297</f>
        <v>0</v>
      </c>
      <c r="O297" s="122">
        <f>SUM(O294:O296)</f>
        <v>0</v>
      </c>
    </row>
    <row r="298" spans="1:15" x14ac:dyDescent="0.25">
      <c r="A298" s="485" t="s">
        <v>25</v>
      </c>
      <c r="B298" s="486"/>
      <c r="C298" s="486"/>
      <c r="D298" s="486"/>
      <c r="E298" s="486"/>
      <c r="F298" s="486"/>
      <c r="G298" s="486"/>
      <c r="H298" s="486"/>
      <c r="I298" s="486"/>
      <c r="J298" s="486"/>
      <c r="K298" s="486"/>
      <c r="L298" s="486"/>
      <c r="M298" s="486"/>
      <c r="N298" s="486"/>
      <c r="O298" s="488"/>
    </row>
    <row r="299" spans="1:15" ht="45" x14ac:dyDescent="0.25">
      <c r="A299" s="485" t="str">
        <f>IF($A300="","",$A300&amp;" - "&amp;VLOOKUP($A300,'CUSTOS DER - SERVIÇOS'!A:H,2,FALSE))</f>
        <v>604100 - Argamassa cimento e areia 1:4</v>
      </c>
      <c r="B299" s="486"/>
      <c r="C299" s="486"/>
      <c r="D299" s="486"/>
      <c r="E299" s="486"/>
      <c r="F299" s="486"/>
      <c r="G299" s="486"/>
      <c r="H299" s="486"/>
      <c r="I299" s="486"/>
      <c r="J299" s="486"/>
      <c r="K299" s="141"/>
      <c r="L299" s="27" t="s">
        <v>26</v>
      </c>
      <c r="M299" s="27" t="s">
        <v>27</v>
      </c>
      <c r="N299" s="27" t="s">
        <v>28</v>
      </c>
      <c r="O299" s="142" t="s">
        <v>29</v>
      </c>
    </row>
    <row r="300" spans="1:15" x14ac:dyDescent="0.25">
      <c r="A300" s="143">
        <v>604100</v>
      </c>
      <c r="B300" s="143" t="s">
        <v>30</v>
      </c>
      <c r="C300" s="143" t="str">
        <f>IF($A300="","",VLOOKUP($A300,'CUSTOS DER - SERVIÇOS'!A:H,3,FALSE))</f>
        <v>m3</v>
      </c>
      <c r="D300" s="143" t="s">
        <v>21</v>
      </c>
      <c r="E300" s="144"/>
      <c r="F300" s="144"/>
      <c r="G300" s="144"/>
      <c r="H300" s="144"/>
      <c r="I300" s="144"/>
      <c r="J300" s="144"/>
      <c r="K300" s="144"/>
      <c r="L300" s="145">
        <f>TRUNC(L316+L321+L325+L333,2)</f>
        <v>272.77</v>
      </c>
      <c r="M300" s="145">
        <f>TRUNC(M316+M321+M325+M333,2)</f>
        <v>170.04</v>
      </c>
      <c r="N300" s="145">
        <f>TRUNC(N316+N321+N325+N333,2)</f>
        <v>36.76</v>
      </c>
      <c r="O300" s="145">
        <f>TRUNC(O316+O321+O325+O333,2)</f>
        <v>479.57</v>
      </c>
    </row>
    <row r="301" spans="1:15" ht="45" x14ac:dyDescent="0.25">
      <c r="A301" s="137" t="s">
        <v>31</v>
      </c>
      <c r="B301" s="138" t="s">
        <v>1</v>
      </c>
      <c r="C301" s="138" t="s">
        <v>32</v>
      </c>
      <c r="D301" s="138" t="s">
        <v>2</v>
      </c>
      <c r="E301" s="138" t="s">
        <v>33</v>
      </c>
      <c r="F301" s="138" t="s">
        <v>34</v>
      </c>
      <c r="G301" s="138" t="s">
        <v>35</v>
      </c>
      <c r="H301" s="138" t="s">
        <v>36</v>
      </c>
      <c r="I301" s="138" t="s">
        <v>37</v>
      </c>
      <c r="J301" s="138" t="s">
        <v>38</v>
      </c>
      <c r="K301" s="138"/>
      <c r="L301" s="138" t="s">
        <v>13</v>
      </c>
      <c r="M301" s="138" t="s">
        <v>39</v>
      </c>
      <c r="N301" s="138" t="s">
        <v>11</v>
      </c>
      <c r="O301" s="138" t="s">
        <v>40</v>
      </c>
    </row>
    <row r="302" spans="1:15" x14ac:dyDescent="0.25">
      <c r="A302" s="77" t="str">
        <f>IF(D302="","",VLOOKUP(D302,#REF!,2,FALSE))</f>
        <v/>
      </c>
      <c r="B302" s="113" t="s">
        <v>41</v>
      </c>
      <c r="C302" s="113" t="s">
        <v>42</v>
      </c>
      <c r="D302" s="113"/>
      <c r="E302" s="116"/>
      <c r="F302" s="117"/>
      <c r="G302" s="116"/>
      <c r="H302" s="69" t="str">
        <f>IF(D302="","",VLOOKUP(D302,#REF!,14,FALSE))</f>
        <v/>
      </c>
      <c r="I302" s="69" t="str">
        <f>IF(D302="","",VLOOKUP(D302,#REF!,17,FALSE)-H302)</f>
        <v/>
      </c>
      <c r="J302" s="69" t="str">
        <f>IF(D302="","",VLOOKUP(D302,#REF!,18,FALSE))</f>
        <v/>
      </c>
      <c r="K302" s="69"/>
      <c r="L302" s="118" t="str">
        <f>IF(D302="","",TRUNC(E302*F302*H302,2))</f>
        <v/>
      </c>
      <c r="M302" s="118" t="str">
        <f>IF(D302="","",TRUNC(E302*F302*I302+E302*G302*J302,2))</f>
        <v/>
      </c>
      <c r="N302" s="118"/>
      <c r="O302" s="69" t="str">
        <f>IF(D302="","",L302+M302)</f>
        <v/>
      </c>
    </row>
    <row r="303" spans="1:15" x14ac:dyDescent="0.25">
      <c r="A303" s="77"/>
      <c r="B303" s="113"/>
      <c r="C303" s="113"/>
      <c r="D303" s="113"/>
      <c r="E303" s="116"/>
      <c r="F303" s="117"/>
      <c r="G303" s="116"/>
      <c r="H303" s="69"/>
      <c r="I303" s="69"/>
      <c r="J303" s="69"/>
      <c r="K303" s="69"/>
      <c r="L303" s="118"/>
      <c r="M303" s="118"/>
      <c r="N303" s="118"/>
      <c r="O303" s="69"/>
    </row>
    <row r="304" spans="1:15" x14ac:dyDescent="0.25">
      <c r="A304" s="119"/>
      <c r="B304" s="120"/>
      <c r="C304" s="120"/>
      <c r="D304" s="120"/>
      <c r="E304" s="120"/>
      <c r="F304" s="120"/>
      <c r="G304" s="120"/>
      <c r="H304" s="120"/>
      <c r="I304" s="120"/>
      <c r="J304" s="121" t="s">
        <v>43</v>
      </c>
      <c r="K304" s="121"/>
      <c r="L304" s="122">
        <f>SUM(L302:L303)</f>
        <v>0</v>
      </c>
      <c r="M304" s="122">
        <f>SUM(M302:M303)</f>
        <v>0</v>
      </c>
      <c r="N304" s="122">
        <f>SUM(N302:N303)</f>
        <v>0</v>
      </c>
      <c r="O304" s="122">
        <f>SUM(O302:O303)</f>
        <v>0</v>
      </c>
    </row>
    <row r="305" spans="1:15" ht="30" x14ac:dyDescent="0.25">
      <c r="A305" s="137" t="s">
        <v>44</v>
      </c>
      <c r="B305" s="138" t="s">
        <v>1</v>
      </c>
      <c r="C305" s="138" t="s">
        <v>32</v>
      </c>
      <c r="D305" s="138" t="s">
        <v>2</v>
      </c>
      <c r="E305" s="138" t="s">
        <v>45</v>
      </c>
      <c r="F305" s="138" t="s">
        <v>46</v>
      </c>
      <c r="G305" s="138" t="s">
        <v>47</v>
      </c>
      <c r="H305" s="138" t="s">
        <v>48</v>
      </c>
      <c r="I305" s="138"/>
      <c r="J305" s="138"/>
      <c r="K305" s="138"/>
      <c r="L305" s="138" t="s">
        <v>13</v>
      </c>
      <c r="M305" s="138" t="s">
        <v>39</v>
      </c>
      <c r="N305" s="138" t="s">
        <v>11</v>
      </c>
      <c r="O305" s="138" t="s">
        <v>40</v>
      </c>
    </row>
    <row r="306" spans="1:15" x14ac:dyDescent="0.25">
      <c r="A306" s="77" t="str">
        <f>IF(D306="","",VLOOKUP(D306,'CUSTOS DER - MÃO DE OBRA'!A:D,2,FALSE))</f>
        <v>Pedreiro</v>
      </c>
      <c r="B306" s="113" t="s">
        <v>41</v>
      </c>
      <c r="C306" s="113" t="s">
        <v>49</v>
      </c>
      <c r="D306" s="113">
        <v>200260</v>
      </c>
      <c r="E306" s="69">
        <f>IF(D306="","",VLOOKUP(D306,'CUSTOS DER - MÃO DE OBRA'!A:D,3,FALSE))</f>
        <v>2.02</v>
      </c>
      <c r="F306" s="123">
        <v>1.4167000000000001</v>
      </c>
      <c r="G306" s="124">
        <f>IF(D306="","",VLOOKUP(D306,'CUSTOS DER - MÃO DE OBRA'!A:D,4,FALSE))</f>
        <v>35.97</v>
      </c>
      <c r="H306" s="116">
        <v>1</v>
      </c>
      <c r="I306" s="116"/>
      <c r="J306" s="113"/>
      <c r="K306" s="113"/>
      <c r="L306" s="113"/>
      <c r="M306" s="125">
        <f>IF(D306="","",TRUNC(H306*G306,2))</f>
        <v>35.97</v>
      </c>
      <c r="N306" s="113"/>
      <c r="O306" s="69">
        <f>IF(D306="","",L306+M306)</f>
        <v>35.97</v>
      </c>
    </row>
    <row r="307" spans="1:15" x14ac:dyDescent="0.25">
      <c r="A307" s="77" t="str">
        <f>IF(D307="","",VLOOKUP(D307,'CUSTOS DER - MÃO DE OBRA'!A:D,2,FALSE))</f>
        <v>Servente</v>
      </c>
      <c r="B307" s="113" t="s">
        <v>41</v>
      </c>
      <c r="C307" s="113" t="s">
        <v>49</v>
      </c>
      <c r="D307" s="113">
        <v>200130</v>
      </c>
      <c r="E307" s="69">
        <f>IF(D307="","",VLOOKUP(D307,'CUSTOS DER - MÃO DE OBRA'!A:D,3,FALSE))</f>
        <v>1.48</v>
      </c>
      <c r="F307" s="123">
        <v>1.4167000000000001</v>
      </c>
      <c r="G307" s="124">
        <f>IF(D307="","",VLOOKUP(D307,'CUSTOS DER - MÃO DE OBRA'!A:D,4,FALSE))</f>
        <v>26.35</v>
      </c>
      <c r="H307" s="116">
        <v>14</v>
      </c>
      <c r="I307" s="116"/>
      <c r="J307" s="113"/>
      <c r="K307" s="113"/>
      <c r="L307" s="113"/>
      <c r="M307" s="125">
        <f>IF(D307="","",TRUNC(H307*G307,2))</f>
        <v>368.9</v>
      </c>
      <c r="N307" s="113"/>
      <c r="O307" s="69">
        <f>IF(D307="","",L307+M307)</f>
        <v>368.9</v>
      </c>
    </row>
    <row r="308" spans="1:15" x14ac:dyDescent="0.25">
      <c r="A308" s="77"/>
      <c r="B308" s="113"/>
      <c r="C308" s="113"/>
      <c r="D308" s="113"/>
      <c r="E308" s="116"/>
      <c r="F308" s="123"/>
      <c r="G308" s="124"/>
      <c r="H308" s="69"/>
      <c r="I308" s="69"/>
      <c r="J308" s="69"/>
      <c r="K308" s="69"/>
      <c r="L308" s="113"/>
      <c r="M308" s="126"/>
      <c r="N308" s="113"/>
      <c r="O308" s="69"/>
    </row>
    <row r="309" spans="1:15" x14ac:dyDescent="0.25">
      <c r="A309" s="127"/>
      <c r="B309" s="128"/>
      <c r="C309" s="128"/>
      <c r="D309" s="128"/>
      <c r="E309" s="128"/>
      <c r="F309" s="128"/>
      <c r="G309" s="128"/>
      <c r="H309" s="128"/>
      <c r="I309" s="128"/>
      <c r="J309" s="121" t="s">
        <v>50</v>
      </c>
      <c r="K309" s="121"/>
      <c r="L309" s="122">
        <f>SUM(L306:L308)</f>
        <v>0</v>
      </c>
      <c r="M309" s="122">
        <f>SUM(M306:M308)</f>
        <v>404.87</v>
      </c>
      <c r="N309" s="122">
        <f>SUM(N306:N308)</f>
        <v>0</v>
      </c>
      <c r="O309" s="122">
        <f>SUM(O306:O308)</f>
        <v>404.87</v>
      </c>
    </row>
    <row r="310" spans="1:15" x14ac:dyDescent="0.25">
      <c r="A310" s="137" t="s">
        <v>51</v>
      </c>
      <c r="B310" s="138" t="s">
        <v>1</v>
      </c>
      <c r="C310" s="138" t="s">
        <v>32</v>
      </c>
      <c r="D310" s="138" t="s">
        <v>2</v>
      </c>
      <c r="E310" s="138" t="s">
        <v>52</v>
      </c>
      <c r="F310" s="138" t="s">
        <v>53</v>
      </c>
      <c r="G310" s="138" t="s">
        <v>54</v>
      </c>
      <c r="H310" s="138" t="s">
        <v>55</v>
      </c>
      <c r="I310" s="138"/>
      <c r="J310" s="138"/>
      <c r="K310" s="138"/>
      <c r="L310" s="138"/>
      <c r="M310" s="138"/>
      <c r="N310" s="138"/>
      <c r="O310" s="138" t="s">
        <v>56</v>
      </c>
    </row>
    <row r="311" spans="1:15" x14ac:dyDescent="0.25">
      <c r="A311" s="77"/>
      <c r="B311" s="113"/>
      <c r="C311" s="113"/>
      <c r="D311" s="113">
        <v>29990</v>
      </c>
      <c r="E311" s="123">
        <v>0.05</v>
      </c>
      <c r="F311" s="117"/>
      <c r="G311" s="116"/>
      <c r="H311" s="69"/>
      <c r="I311" s="69"/>
      <c r="J311" s="69"/>
      <c r="K311" s="69"/>
      <c r="L311" s="113"/>
      <c r="M311" s="118">
        <f>TRUNC(E311*O309,2)</f>
        <v>20.239999999999998</v>
      </c>
      <c r="N311" s="113"/>
      <c r="O311" s="69">
        <f>L311+M311</f>
        <v>20.239999999999998</v>
      </c>
    </row>
    <row r="312" spans="1:15" x14ac:dyDescent="0.25">
      <c r="A312" s="77"/>
      <c r="B312" s="113"/>
      <c r="C312" s="113"/>
      <c r="D312" s="113"/>
      <c r="E312" s="116"/>
      <c r="F312" s="117"/>
      <c r="G312" s="116"/>
      <c r="H312" s="69"/>
      <c r="I312" s="69"/>
      <c r="J312" s="69"/>
      <c r="K312" s="69"/>
      <c r="L312" s="113"/>
      <c r="M312" s="113"/>
      <c r="N312" s="113"/>
      <c r="O312" s="69">
        <f>L312+M312</f>
        <v>0</v>
      </c>
    </row>
    <row r="313" spans="1:15" x14ac:dyDescent="0.25">
      <c r="A313" s="127"/>
      <c r="B313" s="128"/>
      <c r="C313" s="128"/>
      <c r="D313" s="128"/>
      <c r="E313" s="128"/>
      <c r="F313" s="128"/>
      <c r="G313" s="128"/>
      <c r="H313" s="128"/>
      <c r="I313" s="128"/>
      <c r="J313" s="121" t="s">
        <v>57</v>
      </c>
      <c r="K313" s="121"/>
      <c r="L313" s="122">
        <f>SUM(L311:L312)</f>
        <v>0</v>
      </c>
      <c r="M313" s="122">
        <f>SUM(M311:M312)</f>
        <v>20.239999999999998</v>
      </c>
      <c r="N313" s="122">
        <f>SUM(N311:N312)</f>
        <v>0</v>
      </c>
      <c r="O313" s="122">
        <f>SUM(O311:O312)</f>
        <v>20.239999999999998</v>
      </c>
    </row>
    <row r="314" spans="1:15" x14ac:dyDescent="0.25">
      <c r="A314" s="127" t="s">
        <v>58</v>
      </c>
      <c r="B314" s="129"/>
      <c r="C314" s="129"/>
      <c r="D314" s="129"/>
      <c r="E314" s="129"/>
      <c r="F314" s="129"/>
      <c r="G314" s="129"/>
      <c r="H314" s="129"/>
      <c r="I314" s="129"/>
      <c r="J314" s="129"/>
      <c r="K314" s="129"/>
      <c r="L314" s="122">
        <f>L304+L309+L313</f>
        <v>0</v>
      </c>
      <c r="M314" s="122">
        <f>M304+M309+M313</f>
        <v>425.11</v>
      </c>
      <c r="N314" s="122">
        <f>N304+N309+N313</f>
        <v>0</v>
      </c>
      <c r="O314" s="122">
        <f>O304+O309+O313</f>
        <v>425.11</v>
      </c>
    </row>
    <row r="315" spans="1:15" x14ac:dyDescent="0.25">
      <c r="A315" s="127" t="s">
        <v>59</v>
      </c>
      <c r="B315" s="129"/>
      <c r="C315" s="129"/>
      <c r="D315" s="129"/>
      <c r="E315" s="129"/>
      <c r="F315" s="129"/>
      <c r="G315" s="129"/>
      <c r="H315" s="129"/>
      <c r="I315" s="129"/>
      <c r="J315" s="129"/>
      <c r="K315" s="129"/>
      <c r="L315" s="129"/>
      <c r="M315" s="129"/>
      <c r="N315" s="129"/>
      <c r="O315" s="130">
        <v>2.5</v>
      </c>
    </row>
    <row r="316" spans="1:15" x14ac:dyDescent="0.25">
      <c r="A316" s="127" t="s">
        <v>60</v>
      </c>
      <c r="B316" s="120"/>
      <c r="C316" s="120"/>
      <c r="D316" s="120"/>
      <c r="E316" s="120"/>
      <c r="F316" s="120"/>
      <c r="G316" s="120"/>
      <c r="H316" s="120"/>
      <c r="I316" s="120"/>
      <c r="J316" s="120"/>
      <c r="K316" s="120"/>
      <c r="L316" s="122">
        <f>L314/O315</f>
        <v>0</v>
      </c>
      <c r="M316" s="122">
        <f>M314/O315</f>
        <v>170.04400000000001</v>
      </c>
      <c r="N316" s="122">
        <f>N314/O315</f>
        <v>0</v>
      </c>
      <c r="O316" s="122">
        <f>TRUNC(SUM(L316:N316),2)</f>
        <v>170.04</v>
      </c>
    </row>
    <row r="317" spans="1:15" ht="45" x14ac:dyDescent="0.25">
      <c r="A317" s="137" t="s">
        <v>61</v>
      </c>
      <c r="B317" s="138" t="s">
        <v>1</v>
      </c>
      <c r="C317" s="138" t="s">
        <v>32</v>
      </c>
      <c r="D317" s="138" t="s">
        <v>2</v>
      </c>
      <c r="E317" s="138" t="s">
        <v>62</v>
      </c>
      <c r="F317" s="138" t="s">
        <v>63</v>
      </c>
      <c r="G317" s="138"/>
      <c r="H317" s="138"/>
      <c r="I317" s="138"/>
      <c r="J317" s="138" t="s">
        <v>48</v>
      </c>
      <c r="K317" s="138"/>
      <c r="L317" s="138" t="s">
        <v>13</v>
      </c>
      <c r="M317" s="138" t="s">
        <v>39</v>
      </c>
      <c r="N317" s="138" t="s">
        <v>11</v>
      </c>
      <c r="O317" s="138" t="s">
        <v>6</v>
      </c>
    </row>
    <row r="318" spans="1:15" x14ac:dyDescent="0.25">
      <c r="A318" s="77" t="str">
        <f>IF(D318="","",VLOOKUP(D318,'CUSTOS DER - MATERIAIS'!A:D,2,FALSE))</f>
        <v>Areia</v>
      </c>
      <c r="B318" s="113" t="s">
        <v>41</v>
      </c>
      <c r="C318" s="113" t="s">
        <v>64</v>
      </c>
      <c r="D318" s="113">
        <v>139000</v>
      </c>
      <c r="E318" s="131" t="str">
        <f>IF(D318="","",VLOOKUP(D318,'CUSTOS DER - MATERIAIS'!A:D,3,FALSE))</f>
        <v>m3</v>
      </c>
      <c r="F318" s="107">
        <f>IF(D318="","",VLOOKUP(D318,'CUSTOS DER - MATERIAIS'!A:D,4,FALSE))</f>
        <v>75.31</v>
      </c>
      <c r="G318" s="107"/>
      <c r="H318" s="93"/>
      <c r="I318" s="93"/>
      <c r="J318" s="116">
        <v>1.1200000000000001</v>
      </c>
      <c r="K318" s="116"/>
      <c r="L318" s="69">
        <f>IF(D318="","",TRUNC(F318*J318,2))</f>
        <v>84.34</v>
      </c>
      <c r="M318" s="116"/>
      <c r="N318" s="116"/>
      <c r="O318" s="69">
        <f>IF(D318="","",TRUNC(L318+M318+N318,2))</f>
        <v>84.34</v>
      </c>
    </row>
    <row r="319" spans="1:15" x14ac:dyDescent="0.25">
      <c r="A319" s="77" t="str">
        <f>IF(D319="","",VLOOKUP(D319,'CUSTOS DER - MATERIAIS'!A:D,2,FALSE))</f>
        <v>Cimento Portland (saco de 50kg)</v>
      </c>
      <c r="B319" s="113" t="s">
        <v>41</v>
      </c>
      <c r="C319" s="113" t="s">
        <v>64</v>
      </c>
      <c r="D319" s="113">
        <v>173200</v>
      </c>
      <c r="E319" s="131" t="str">
        <f>IF(D319="","",VLOOKUP(D319,'CUSTOS DER - MATERIAIS'!A:D,3,FALSE))</f>
        <v>t</v>
      </c>
      <c r="F319" s="107">
        <f>IF(D319="","",VLOOKUP(D319,'CUSTOS DER - MATERIAIS'!A:D,4,FALSE))</f>
        <v>579.79999999999995</v>
      </c>
      <c r="G319" s="107"/>
      <c r="H319" s="93"/>
      <c r="I319" s="93"/>
      <c r="J319" s="116">
        <v>0.32500000000000001</v>
      </c>
      <c r="K319" s="116"/>
      <c r="L319" s="69">
        <f>IF(D319="","",TRUNC(F319*J319,2))</f>
        <v>188.43</v>
      </c>
      <c r="M319" s="116"/>
      <c r="N319" s="116"/>
      <c r="O319" s="69">
        <f>IF(D319="","",TRUNC(L319+M319+N319,2))</f>
        <v>188.43</v>
      </c>
    </row>
    <row r="320" spans="1:15" x14ac:dyDescent="0.25">
      <c r="A320" s="77"/>
      <c r="B320" s="113"/>
      <c r="C320" s="113"/>
      <c r="D320" s="113"/>
      <c r="E320" s="131"/>
      <c r="F320" s="107"/>
      <c r="G320" s="107"/>
      <c r="H320" s="93"/>
      <c r="I320" s="93"/>
      <c r="J320" s="116"/>
      <c r="K320" s="116"/>
      <c r="L320" s="69"/>
      <c r="M320" s="116"/>
      <c r="N320" s="116"/>
      <c r="O320" s="69"/>
    </row>
    <row r="321" spans="1:15" x14ac:dyDescent="0.25">
      <c r="A321" s="119"/>
      <c r="B321" s="120"/>
      <c r="C321" s="120"/>
      <c r="D321" s="120"/>
      <c r="E321" s="120"/>
      <c r="F321" s="120"/>
      <c r="G321" s="120"/>
      <c r="H321" s="120"/>
      <c r="I321" s="120"/>
      <c r="J321" s="121" t="s">
        <v>65</v>
      </c>
      <c r="K321" s="121"/>
      <c r="L321" s="122">
        <f>SUM(L318:L320)</f>
        <v>272.77</v>
      </c>
      <c r="M321" s="122">
        <f>SUM(M318:M320)</f>
        <v>0</v>
      </c>
      <c r="N321" s="122">
        <f>SUM(N318:N320)</f>
        <v>0</v>
      </c>
      <c r="O321" s="122">
        <f>TRUNC(SUM(L321:N321),2)</f>
        <v>272.77</v>
      </c>
    </row>
    <row r="322" spans="1:15" ht="45" x14ac:dyDescent="0.25">
      <c r="A322" s="137" t="s">
        <v>66</v>
      </c>
      <c r="B322" s="138" t="s">
        <v>1</v>
      </c>
      <c r="C322" s="138" t="s">
        <v>32</v>
      </c>
      <c r="D322" s="138" t="s">
        <v>2</v>
      </c>
      <c r="E322" s="138" t="s">
        <v>62</v>
      </c>
      <c r="F322" s="138" t="s">
        <v>63</v>
      </c>
      <c r="G322" s="138" t="s">
        <v>67</v>
      </c>
      <c r="H322" s="138" t="s">
        <v>68</v>
      </c>
      <c r="I322" s="138"/>
      <c r="J322" s="138" t="s">
        <v>48</v>
      </c>
      <c r="K322" s="138"/>
      <c r="L322" s="138" t="s">
        <v>13</v>
      </c>
      <c r="M322" s="138" t="s">
        <v>39</v>
      </c>
      <c r="N322" s="138" t="s">
        <v>11</v>
      </c>
      <c r="O322" s="138" t="s">
        <v>6</v>
      </c>
    </row>
    <row r="323" spans="1:15" x14ac:dyDescent="0.25">
      <c r="A323" s="77" t="str">
        <f>IF($D323="","",VLOOKUP($D323,#REF!,2,FALSE))</f>
        <v/>
      </c>
      <c r="B323" s="92" t="s">
        <v>41</v>
      </c>
      <c r="C323" s="113" t="s">
        <v>69</v>
      </c>
      <c r="D323" s="92"/>
      <c r="E323" s="92" t="str">
        <f>IF($D323="","",VLOOKUP($D323,#REF!,3,FALSE))</f>
        <v/>
      </c>
      <c r="F323" s="92" t="str">
        <f>IF($D323="","",VLOOKUP($D323,#REF!,8,FALSE))</f>
        <v/>
      </c>
      <c r="G323" s="92" t="str">
        <f>IF($D323="","",VLOOKUP($D323,#REF!,9,FALSE))</f>
        <v/>
      </c>
      <c r="H323" s="92" t="str">
        <f>IF($D323="","",VLOOKUP($D323,#REF!,10,FALSE))</f>
        <v/>
      </c>
      <c r="I323" s="116"/>
      <c r="J323" s="116"/>
      <c r="K323" s="116"/>
      <c r="L323" s="69" t="str">
        <f>IF(D323="","",TRUNC(F323*J323,2))</f>
        <v/>
      </c>
      <c r="M323" s="69" t="str">
        <f>IF(D323="","",TRUNC(G323*J323,2))</f>
        <v/>
      </c>
      <c r="N323" s="69" t="str">
        <f>IF(D323="","",TRUNC(H323*J323,2))</f>
        <v/>
      </c>
      <c r="O323" s="69" t="str">
        <f>IF(D323="","",L323+M323+N323)</f>
        <v/>
      </c>
    </row>
    <row r="324" spans="1:15" x14ac:dyDescent="0.25">
      <c r="A324" s="77"/>
      <c r="B324" s="92"/>
      <c r="C324" s="92"/>
      <c r="D324" s="92"/>
      <c r="E324" s="92"/>
      <c r="F324" s="107"/>
      <c r="G324" s="107"/>
      <c r="H324" s="116"/>
      <c r="I324" s="116"/>
      <c r="J324" s="116"/>
      <c r="K324" s="116"/>
      <c r="L324" s="116"/>
      <c r="M324" s="116"/>
      <c r="N324" s="116"/>
      <c r="O324" s="69"/>
    </row>
    <row r="325" spans="1:15" x14ac:dyDescent="0.25">
      <c r="A325" s="119"/>
      <c r="B325" s="120"/>
      <c r="C325" s="120"/>
      <c r="D325" s="120"/>
      <c r="E325" s="120"/>
      <c r="F325" s="120"/>
      <c r="G325" s="120"/>
      <c r="H325" s="120"/>
      <c r="I325" s="120"/>
      <c r="J325" s="121" t="s">
        <v>70</v>
      </c>
      <c r="K325" s="121"/>
      <c r="L325" s="122">
        <f>SUM(L323:L324)</f>
        <v>0</v>
      </c>
      <c r="M325" s="122">
        <f>SUM(M323:M324)</f>
        <v>0</v>
      </c>
      <c r="N325" s="122">
        <f>SUM(N323:N324)</f>
        <v>0</v>
      </c>
      <c r="O325" s="122">
        <f>TRUNC(SUM(L325:N325),2)</f>
        <v>0</v>
      </c>
    </row>
    <row r="326" spans="1:15" ht="30" x14ac:dyDescent="0.25">
      <c r="A326" s="137" t="s">
        <v>71</v>
      </c>
      <c r="B326" s="138" t="s">
        <v>1</v>
      </c>
      <c r="C326" s="138" t="s">
        <v>32</v>
      </c>
      <c r="D326" s="138" t="s">
        <v>2</v>
      </c>
      <c r="E326" s="138" t="s">
        <v>62</v>
      </c>
      <c r="F326" s="138" t="s">
        <v>72</v>
      </c>
      <c r="G326" s="138" t="s">
        <v>73</v>
      </c>
      <c r="H326" s="138"/>
      <c r="I326" s="138" t="s">
        <v>74</v>
      </c>
      <c r="J326" s="138"/>
      <c r="K326" s="138"/>
      <c r="L326" s="138" t="s">
        <v>75</v>
      </c>
      <c r="M326" s="138" t="s">
        <v>56</v>
      </c>
      <c r="N326" s="138" t="s">
        <v>48</v>
      </c>
      <c r="O326" s="138" t="s">
        <v>6</v>
      </c>
    </row>
    <row r="327" spans="1:15" x14ac:dyDescent="0.25">
      <c r="A327" s="137"/>
      <c r="B327" s="138"/>
      <c r="C327" s="138"/>
      <c r="D327" s="138"/>
      <c r="E327" s="138"/>
      <c r="F327" s="138"/>
      <c r="G327" s="138" t="s">
        <v>76</v>
      </c>
      <c r="H327" s="138" t="s">
        <v>77</v>
      </c>
      <c r="I327" s="138" t="s">
        <v>76</v>
      </c>
      <c r="J327" s="138" t="s">
        <v>77</v>
      </c>
      <c r="K327" s="138"/>
      <c r="L327" s="138" t="s">
        <v>76</v>
      </c>
      <c r="M327" s="138"/>
      <c r="N327" s="138"/>
      <c r="O327" s="138"/>
    </row>
    <row r="328" spans="1:15" x14ac:dyDescent="0.25">
      <c r="A328" s="478" t="str">
        <f>IF($D328="","",VLOOKUP($D328,'TRANSPORTES MATERIAIS'!$A$17:$D$1916,2,FALSE))</f>
        <v>Areia (Trecho)</v>
      </c>
      <c r="B328" s="476" t="s">
        <v>41</v>
      </c>
      <c r="C328" s="476" t="s">
        <v>78</v>
      </c>
      <c r="D328" s="476">
        <v>19010</v>
      </c>
      <c r="E328" s="476" t="s">
        <v>79</v>
      </c>
      <c r="F328" s="92">
        <v>972000</v>
      </c>
      <c r="G328" s="107">
        <f>IF($F328="","",VLOOKUP($F328,'TRANSPORTES MATERIAIS'!$A$7:$H$15,5,FALSE))</f>
        <v>1.02</v>
      </c>
      <c r="H328" s="69">
        <f>IF($D328="","",VLOOKUP($D328,'TRANSPORTES MATERIAIS'!$A$18:$K$4919,8,FALSE))</f>
        <v>0</v>
      </c>
      <c r="I328" s="107">
        <f>IF($F328="","",VLOOKUP($F328,'TRANSPORTES MATERIAIS'!$A$7:$H$15,6,FALSE))</f>
        <v>1.23</v>
      </c>
      <c r="J328" s="69">
        <f>IF($D328="","",VLOOKUP($D328,'TRANSPORTES MATERIAIS'!$A$18:$K$4919,9,FALSE))</f>
        <v>0</v>
      </c>
      <c r="K328" s="69"/>
      <c r="L328" s="107">
        <f>IF($F328="","",VLOOKUP($F328,'TRANSPORTES MATERIAIS'!$A$7:$H$15,7,FALSE))</f>
        <v>0</v>
      </c>
      <c r="M328" s="69">
        <f>IF($D328="",0,IF(D328="",0,IF(AND(H328=0,J328=0),0,TRUNC(G328*H328+I328*J328+L328,2))))</f>
        <v>0</v>
      </c>
      <c r="N328" s="472">
        <v>1.68</v>
      </c>
      <c r="O328" s="474">
        <f>TRUNC((M328+M329)*N328,2)</f>
        <v>21.06</v>
      </c>
    </row>
    <row r="329" spans="1:15" x14ac:dyDescent="0.25">
      <c r="A329" s="479"/>
      <c r="B329" s="477"/>
      <c r="C329" s="477"/>
      <c r="D329" s="477"/>
      <c r="E329" s="477"/>
      <c r="F329" s="92">
        <v>972100</v>
      </c>
      <c r="G329" s="107">
        <f>IF($F329="","",VLOOKUP($F329,'TRANSPORTES MATERIAIS'!$A$7:$H$15,5,FALSE))</f>
        <v>1.02</v>
      </c>
      <c r="H329" s="69">
        <f>IF($D328="","",VLOOKUP($D328,'TRANSPORTES MATERIAIS'!$A$18:$K$4919,5,FALSE))</f>
        <v>8.6999999999999993</v>
      </c>
      <c r="I329" s="107">
        <f>IF($F329="","",VLOOKUP($F329,'TRANSPORTES MATERIAIS'!$A$7:$H$15,6,FALSE))</f>
        <v>1.23</v>
      </c>
      <c r="J329" s="69">
        <f>IF($D328="","",VLOOKUP($D328,'TRANSPORTES MATERIAIS'!$A$18:$K$4919,6,FALSE))</f>
        <v>0.9</v>
      </c>
      <c r="K329" s="69"/>
      <c r="L329" s="107">
        <f>IF($F329="","",VLOOKUP($F329,'TRANSPORTES MATERIAIS'!$A$7:$H$15,7,FALSE))</f>
        <v>2.56</v>
      </c>
      <c r="M329" s="69">
        <f>IF($D328="",0,IF(D328="",0,IF(AND(H329=0,J329=0),0,TRUNC(G329*H329+I329*J329+L329,2))))</f>
        <v>12.54</v>
      </c>
      <c r="N329" s="473"/>
      <c r="O329" s="475"/>
    </row>
    <row r="330" spans="1:15" x14ac:dyDescent="0.25">
      <c r="A330" s="478" t="str">
        <f>IF($D330="","",VLOOKUP($D330,'TRANSPORTES MATERIAIS'!$A$17:$D$1916,2,FALSE))</f>
        <v>Cimento (Trecho)</v>
      </c>
      <c r="B330" s="476" t="s">
        <v>41</v>
      </c>
      <c r="C330" s="476" t="s">
        <v>78</v>
      </c>
      <c r="D330" s="476">
        <v>13200</v>
      </c>
      <c r="E330" s="476" t="s">
        <v>79</v>
      </c>
      <c r="F330" s="92">
        <v>972200</v>
      </c>
      <c r="G330" s="107">
        <f>IF($F330="","",VLOOKUP($F330,'TRANSPORTES MATERIAIS'!$A$7:$H$15,5,FALSE))</f>
        <v>0.74</v>
      </c>
      <c r="H330" s="69">
        <f>IF($D330="","",VLOOKUP($D330,'TRANSPORTES MATERIAIS'!$A$18:$K$4919,8,FALSE))</f>
        <v>0</v>
      </c>
      <c r="I330" s="107">
        <f>IF($F330="","",VLOOKUP($F330,'TRANSPORTES MATERIAIS'!$A$7:$H$15,6,FALSE))</f>
        <v>0.89</v>
      </c>
      <c r="J330" s="69">
        <f>IF($D330="","",VLOOKUP($D330,'TRANSPORTES MATERIAIS'!$A$18:$K$4919,9,FALSE))</f>
        <v>0</v>
      </c>
      <c r="K330" s="69"/>
      <c r="L330" s="107">
        <f>IF($F330="","",VLOOKUP($F330,'TRANSPORTES MATERIAIS'!$A$7:$H$15,7,FALSE))</f>
        <v>0</v>
      </c>
      <c r="M330" s="69">
        <f>IF($D330="",0,IF(D330="",0,IF(AND(H330=0,J330=0),0,TRUNC(G330*H330+I330*J330+L330,2))))</f>
        <v>0</v>
      </c>
      <c r="N330" s="472">
        <v>0.32500000000000001</v>
      </c>
      <c r="O330" s="474">
        <f>TRUNC((M330+M331)*N330,2)</f>
        <v>15.7</v>
      </c>
    </row>
    <row r="331" spans="1:15" x14ac:dyDescent="0.25">
      <c r="A331" s="479"/>
      <c r="B331" s="477"/>
      <c r="C331" s="477"/>
      <c r="D331" s="477"/>
      <c r="E331" s="477"/>
      <c r="F331" s="92">
        <v>972300</v>
      </c>
      <c r="G331" s="107">
        <f>IF($F331="","",VLOOKUP($F331,'TRANSPORTES MATERIAIS'!$A$7:$H$15,5,FALSE))</f>
        <v>0.74</v>
      </c>
      <c r="H331" s="69">
        <f>IF($D330="","",VLOOKUP($D330,'TRANSPORTES MATERIAIS'!$A$18:$K$4919,5,FALSE))</f>
        <v>55.2</v>
      </c>
      <c r="I331" s="107">
        <f>IF($F331="","",VLOOKUP($F331,'TRANSPORTES MATERIAIS'!$A$7:$H$15,6,FALSE))</f>
        <v>0.89</v>
      </c>
      <c r="J331" s="69">
        <f>IF($D330="","",VLOOKUP($D330,'TRANSPORTES MATERIAIS'!$A$18:$K$4919,6,FALSE))</f>
        <v>0</v>
      </c>
      <c r="K331" s="69"/>
      <c r="L331" s="107">
        <f>IF($F331="","",VLOOKUP($F331,'TRANSPORTES MATERIAIS'!$A$7:$H$15,7,FALSE))</f>
        <v>7.49</v>
      </c>
      <c r="M331" s="69">
        <f>IF($D330="",0,IF(D330="",0,IF(AND(H331=0,J331=0),0,TRUNC(G331*H331+I331*J331+L331,2))))</f>
        <v>48.33</v>
      </c>
      <c r="N331" s="473"/>
      <c r="O331" s="475"/>
    </row>
    <row r="332" spans="1:15" x14ac:dyDescent="0.25">
      <c r="A332" s="77"/>
      <c r="B332" s="92"/>
      <c r="C332" s="92"/>
      <c r="D332" s="92"/>
      <c r="E332" s="92"/>
      <c r="F332" s="107"/>
      <c r="G332" s="107"/>
      <c r="H332" s="69"/>
      <c r="I332" s="116"/>
      <c r="J332" s="69"/>
      <c r="K332" s="69"/>
      <c r="L332" s="116"/>
      <c r="M332" s="116"/>
      <c r="N332" s="69"/>
      <c r="O332" s="69"/>
    </row>
    <row r="333" spans="1:15" x14ac:dyDescent="0.25">
      <c r="A333" s="119"/>
      <c r="B333" s="120"/>
      <c r="C333" s="120"/>
      <c r="D333" s="120"/>
      <c r="E333" s="120"/>
      <c r="F333" s="120"/>
      <c r="G333" s="120"/>
      <c r="H333" s="120"/>
      <c r="I333" s="120"/>
      <c r="J333" s="121" t="s">
        <v>80</v>
      </c>
      <c r="K333" s="121"/>
      <c r="L333" s="122"/>
      <c r="M333" s="122"/>
      <c r="N333" s="122">
        <f>O333</f>
        <v>36.76</v>
      </c>
      <c r="O333" s="122">
        <f>SUM(O328:O332)</f>
        <v>36.76</v>
      </c>
    </row>
    <row r="334" spans="1:15" x14ac:dyDescent="0.25">
      <c r="A334" s="485" t="s">
        <v>25</v>
      </c>
      <c r="B334" s="486"/>
      <c r="C334" s="486"/>
      <c r="D334" s="486"/>
      <c r="E334" s="486"/>
      <c r="F334" s="486"/>
      <c r="G334" s="486"/>
      <c r="H334" s="486"/>
      <c r="I334" s="486"/>
      <c r="J334" s="486"/>
      <c r="K334" s="486"/>
      <c r="L334" s="486"/>
      <c r="M334" s="486"/>
      <c r="N334" s="486"/>
      <c r="O334" s="488"/>
    </row>
    <row r="335" spans="1:15" ht="45" x14ac:dyDescent="0.25">
      <c r="A335" s="485" t="str">
        <f>IF($A336="","",$A336&amp;" - "&amp;VLOOKUP($A336,'CUSTOS DER - SERVIÇOS'!A:H,2,FALSE))</f>
        <v>605500 - Concreto Fck = 20 MPa, preparo em betoneira e lanç.</v>
      </c>
      <c r="B335" s="486"/>
      <c r="C335" s="486"/>
      <c r="D335" s="486"/>
      <c r="E335" s="486"/>
      <c r="F335" s="486"/>
      <c r="G335" s="486"/>
      <c r="H335" s="486"/>
      <c r="I335" s="486"/>
      <c r="J335" s="486"/>
      <c r="K335" s="141"/>
      <c r="L335" s="27" t="s">
        <v>26</v>
      </c>
      <c r="M335" s="27" t="s">
        <v>27</v>
      </c>
      <c r="N335" s="27" t="s">
        <v>28</v>
      </c>
      <c r="O335" s="142" t="s">
        <v>29</v>
      </c>
    </row>
    <row r="336" spans="1:15" x14ac:dyDescent="0.25">
      <c r="A336" s="143">
        <v>605500</v>
      </c>
      <c r="B336" s="143" t="s">
        <v>30</v>
      </c>
      <c r="C336" s="143" t="str">
        <f>IF($A336="","",VLOOKUP($A336,'CUSTOS DER - SERVIÇOS'!A:H,3,FALSE))</f>
        <v>m3</v>
      </c>
      <c r="D336" s="143" t="s">
        <v>21</v>
      </c>
      <c r="E336" s="144"/>
      <c r="F336" s="144"/>
      <c r="G336" s="144"/>
      <c r="H336" s="144"/>
      <c r="I336" s="144"/>
      <c r="J336" s="144"/>
      <c r="K336" s="144"/>
      <c r="L336" s="145">
        <f>TRUNC(L355+L361+L365+L375,2)</f>
        <v>328.68</v>
      </c>
      <c r="M336" s="145">
        <f>TRUNC(M355+M361+M365+M375,2)</f>
        <v>178.57</v>
      </c>
      <c r="N336" s="145">
        <f>TRUNC(N355+N361+N365+N375,2)</f>
        <v>40.57</v>
      </c>
      <c r="O336" s="145">
        <f>TRUNC(O355+O361+O365+O375,2)</f>
        <v>547.83000000000004</v>
      </c>
    </row>
    <row r="337" spans="1:15" ht="45" x14ac:dyDescent="0.25">
      <c r="A337" s="137" t="s">
        <v>31</v>
      </c>
      <c r="B337" s="138" t="s">
        <v>1</v>
      </c>
      <c r="C337" s="138" t="s">
        <v>32</v>
      </c>
      <c r="D337" s="138" t="s">
        <v>2</v>
      </c>
      <c r="E337" s="138" t="s">
        <v>33</v>
      </c>
      <c r="F337" s="138" t="s">
        <v>34</v>
      </c>
      <c r="G337" s="138" t="s">
        <v>35</v>
      </c>
      <c r="H337" s="138" t="s">
        <v>36</v>
      </c>
      <c r="I337" s="138" t="s">
        <v>37</v>
      </c>
      <c r="J337" s="138" t="s">
        <v>38</v>
      </c>
      <c r="K337" s="138"/>
      <c r="L337" s="138" t="s">
        <v>13</v>
      </c>
      <c r="M337" s="138" t="s">
        <v>39</v>
      </c>
      <c r="N337" s="138" t="s">
        <v>11</v>
      </c>
      <c r="O337" s="138" t="s">
        <v>40</v>
      </c>
    </row>
    <row r="338" spans="1:15" x14ac:dyDescent="0.25">
      <c r="A338" s="77" t="str">
        <f>IF(D338="","",VLOOKUP(D338,'CUSTOS DER - EQUIPAMENTOS'!A:P,2,FALSE))</f>
        <v>Betoneira 600 l gasolina</v>
      </c>
      <c r="B338" s="113" t="s">
        <v>41</v>
      </c>
      <c r="C338" s="113" t="s">
        <v>42</v>
      </c>
      <c r="D338" s="113">
        <v>373200</v>
      </c>
      <c r="E338" s="116">
        <v>1</v>
      </c>
      <c r="F338" s="117">
        <v>1</v>
      </c>
      <c r="G338" s="116">
        <v>0</v>
      </c>
      <c r="H338" s="69">
        <f>IF(D338="","",VLOOKUP(D338,'CUSTOS DER - EQUIPAMENTOS'!A:P,12,FALSE))</f>
        <v>18.46</v>
      </c>
      <c r="I338" s="69">
        <f>IF(D338="","",VLOOKUP(D338,'CUSTOS DER - EQUIPAMENTOS'!A:P,15,FALSE)-H338)</f>
        <v>7.9600000000000009</v>
      </c>
      <c r="J338" s="69">
        <f>IF(D338="","",VLOOKUP(D338,'CUSTOS DER - EQUIPAMENTOS'!A:P,16,FALSE))</f>
        <v>5.52</v>
      </c>
      <c r="K338" s="69"/>
      <c r="L338" s="118">
        <f>IF(D338="","",TRUNC(E338*F338*H338,2))</f>
        <v>18.46</v>
      </c>
      <c r="M338" s="118">
        <f>IF(D338="","",TRUNC(E338*F338*I338+E338*G338*J338,2))</f>
        <v>7.96</v>
      </c>
      <c r="N338" s="118"/>
      <c r="O338" s="69">
        <f>IF(D338="","",L338+M338)</f>
        <v>26.42</v>
      </c>
    </row>
    <row r="339" spans="1:15" x14ac:dyDescent="0.25">
      <c r="A339" s="77" t="str">
        <f>IF(D339="","",VLOOKUP(D339,'CUSTOS DER - EQUIPAMENTOS'!A:P,2,FALSE))</f>
        <v>Carrinho de concretagem 80 l</v>
      </c>
      <c r="B339" s="113" t="s">
        <v>41</v>
      </c>
      <c r="C339" s="113" t="s">
        <v>42</v>
      </c>
      <c r="D339" s="113">
        <v>301800</v>
      </c>
      <c r="E339" s="116">
        <v>3</v>
      </c>
      <c r="F339" s="117">
        <v>0.69</v>
      </c>
      <c r="G339" s="116">
        <v>0.31</v>
      </c>
      <c r="H339" s="69">
        <f>IF(D339="","",VLOOKUP(D339,'CUSTOS DER - EQUIPAMENTOS'!A:P,12,FALSE))</f>
        <v>0</v>
      </c>
      <c r="I339" s="69">
        <f>IF(D339="","",VLOOKUP(D339,'CUSTOS DER - EQUIPAMENTOS'!A:P,15,FALSE)-H339)</f>
        <v>0.27</v>
      </c>
      <c r="J339" s="69">
        <f>IF(D339="","",VLOOKUP(D339,'CUSTOS DER - EQUIPAMENTOS'!A:P,16,FALSE))</f>
        <v>0.19</v>
      </c>
      <c r="K339" s="69"/>
      <c r="L339" s="118">
        <f>IF(D339="","",TRUNC(E339*F339*H339,2))</f>
        <v>0</v>
      </c>
      <c r="M339" s="118">
        <f>IF(D339="","",TRUNC(E339*F339*I339+E339*G339*J339,2))</f>
        <v>0.73</v>
      </c>
      <c r="N339" s="118"/>
      <c r="O339" s="69">
        <f>IF(D339="","",L339+M339)</f>
        <v>0.73</v>
      </c>
    </row>
    <row r="340" spans="1:15" x14ac:dyDescent="0.25">
      <c r="A340" s="77" t="str">
        <f>IF(D340="","",VLOOKUP(D340,'CUSTOS DER - EQUIPAMENTOS'!A:P,2,FALSE))</f>
        <v>Vibrador imersão gasolina 45mm</v>
      </c>
      <c r="B340" s="113" t="s">
        <v>41</v>
      </c>
      <c r="C340" s="113" t="s">
        <v>42</v>
      </c>
      <c r="D340" s="113">
        <v>370450</v>
      </c>
      <c r="E340" s="116">
        <v>2</v>
      </c>
      <c r="F340" s="117">
        <v>1</v>
      </c>
      <c r="G340" s="116">
        <v>0</v>
      </c>
      <c r="H340" s="69">
        <f>IF(D340="","",VLOOKUP(D340,'CUSTOS DER - EQUIPAMENTOS'!A:P,12,FALSE))</f>
        <v>5.68</v>
      </c>
      <c r="I340" s="69">
        <f>IF(D340="","",VLOOKUP(D340,'CUSTOS DER - EQUIPAMENTOS'!A:P,15,FALSE)-H340)</f>
        <v>1.42</v>
      </c>
      <c r="J340" s="69">
        <f>IF(D340="","",VLOOKUP(D340,'CUSTOS DER - EQUIPAMENTOS'!A:P,16,FALSE))</f>
        <v>0.99</v>
      </c>
      <c r="K340" s="69"/>
      <c r="L340" s="118">
        <f>IF(D340="","",TRUNC(E340*F340*H340,2))</f>
        <v>11.36</v>
      </c>
      <c r="M340" s="118">
        <f>IF(D340="","",TRUNC(E340*F340*I340+E340*G340*J340,2))</f>
        <v>2.84</v>
      </c>
      <c r="N340" s="118"/>
      <c r="O340" s="69">
        <f>IF(D340="","",L340+M340)</f>
        <v>14.2</v>
      </c>
    </row>
    <row r="341" spans="1:15" x14ac:dyDescent="0.25">
      <c r="A341" s="77"/>
      <c r="B341" s="113"/>
      <c r="C341" s="113"/>
      <c r="D341" s="113"/>
      <c r="E341" s="116"/>
      <c r="F341" s="117"/>
      <c r="G341" s="116"/>
      <c r="H341" s="69"/>
      <c r="I341" s="69"/>
      <c r="J341" s="69"/>
      <c r="K341" s="69"/>
      <c r="L341" s="118"/>
      <c r="M341" s="118"/>
      <c r="N341" s="118"/>
      <c r="O341" s="69"/>
    </row>
    <row r="342" spans="1:15" x14ac:dyDescent="0.25">
      <c r="A342" s="119"/>
      <c r="B342" s="120"/>
      <c r="C342" s="120"/>
      <c r="D342" s="120"/>
      <c r="E342" s="120"/>
      <c r="F342" s="120"/>
      <c r="G342" s="120"/>
      <c r="H342" s="120"/>
      <c r="I342" s="120"/>
      <c r="J342" s="121" t="s">
        <v>43</v>
      </c>
      <c r="K342" s="121"/>
      <c r="L342" s="122">
        <f>SUM(L338:L341)</f>
        <v>29.82</v>
      </c>
      <c r="M342" s="122">
        <f>SUM(M338:M341)</f>
        <v>11.53</v>
      </c>
      <c r="N342" s="122">
        <f>SUM(N338:N341)</f>
        <v>0</v>
      </c>
      <c r="O342" s="122">
        <f>SUM(O338:O341)</f>
        <v>41.35</v>
      </c>
    </row>
    <row r="343" spans="1:15" ht="30" x14ac:dyDescent="0.25">
      <c r="A343" s="137" t="s">
        <v>44</v>
      </c>
      <c r="B343" s="138" t="s">
        <v>1</v>
      </c>
      <c r="C343" s="138" t="s">
        <v>32</v>
      </c>
      <c r="D343" s="138" t="s">
        <v>2</v>
      </c>
      <c r="E343" s="138" t="s">
        <v>45</v>
      </c>
      <c r="F343" s="138" t="s">
        <v>46</v>
      </c>
      <c r="G343" s="138" t="s">
        <v>47</v>
      </c>
      <c r="H343" s="138" t="s">
        <v>48</v>
      </c>
      <c r="I343" s="138"/>
      <c r="J343" s="138"/>
      <c r="K343" s="138"/>
      <c r="L343" s="138" t="s">
        <v>13</v>
      </c>
      <c r="M343" s="138" t="s">
        <v>39</v>
      </c>
      <c r="N343" s="138" t="s">
        <v>11</v>
      </c>
      <c r="O343" s="138" t="s">
        <v>40</v>
      </c>
    </row>
    <row r="344" spans="1:15" x14ac:dyDescent="0.25">
      <c r="A344" s="77" t="str">
        <f>IF(D344="","",VLOOKUP(D344,'CUSTOS DER - MÃO DE OBRA'!A:D,2,FALSE))</f>
        <v>Técnico de Campo I</v>
      </c>
      <c r="B344" s="113" t="s">
        <v>41</v>
      </c>
      <c r="C344" s="113" t="s">
        <v>49</v>
      </c>
      <c r="D344" s="113">
        <v>210060</v>
      </c>
      <c r="E344" s="69">
        <f>IF(D344="","",VLOOKUP(D344,'CUSTOS DER - MÃO DE OBRA'!A:D,3,FALSE))</f>
        <v>2.62</v>
      </c>
      <c r="F344" s="123">
        <v>1.4167000000000001</v>
      </c>
      <c r="G344" s="124">
        <f>IF(D344="","",VLOOKUP(D344,'CUSTOS DER - MÃO DE OBRA'!A:D,4,FALSE))</f>
        <v>46.66</v>
      </c>
      <c r="H344" s="116">
        <v>0.2</v>
      </c>
      <c r="I344" s="116"/>
      <c r="J344" s="113"/>
      <c r="K344" s="113"/>
      <c r="L344" s="113"/>
      <c r="M344" s="125">
        <f>IF(D344="","",TRUNC(H344*G344,2))</f>
        <v>9.33</v>
      </c>
      <c r="N344" s="113"/>
      <c r="O344" s="69">
        <f>IF(D344="","",L344+M344)</f>
        <v>9.33</v>
      </c>
    </row>
    <row r="345" spans="1:15" x14ac:dyDescent="0.25">
      <c r="A345" s="77" t="str">
        <f>IF(D345="","",VLOOKUP(D345,'CUSTOS DER - MÃO DE OBRA'!A:D,2,FALSE))</f>
        <v>Pedreiro</v>
      </c>
      <c r="B345" s="113" t="s">
        <v>41</v>
      </c>
      <c r="C345" s="113" t="s">
        <v>49</v>
      </c>
      <c r="D345" s="113">
        <v>200260</v>
      </c>
      <c r="E345" s="69">
        <f>IF(D345="","",VLOOKUP(D345,'CUSTOS DER - MÃO DE OBRA'!A:D,3,FALSE))</f>
        <v>2.02</v>
      </c>
      <c r="F345" s="123">
        <v>1.4167000000000001</v>
      </c>
      <c r="G345" s="124">
        <f>IF(D345="","",VLOOKUP(D345,'CUSTOS DER - MÃO DE OBRA'!A:D,4,FALSE))</f>
        <v>35.97</v>
      </c>
      <c r="H345" s="116">
        <v>1</v>
      </c>
      <c r="I345" s="116"/>
      <c r="J345" s="113"/>
      <c r="K345" s="113"/>
      <c r="L345" s="113"/>
      <c r="M345" s="125">
        <f>IF(D345="","",TRUNC(H345*G345,2))</f>
        <v>35.97</v>
      </c>
      <c r="N345" s="113"/>
      <c r="O345" s="69">
        <f>IF(D345="","",L345+M345)</f>
        <v>35.97</v>
      </c>
    </row>
    <row r="346" spans="1:15" x14ac:dyDescent="0.25">
      <c r="A346" s="77" t="str">
        <f>IF(D346="","",VLOOKUP(D346,'CUSTOS DER - MÃO DE OBRA'!A:D,2,FALSE))</f>
        <v>Servente</v>
      </c>
      <c r="B346" s="113" t="s">
        <v>41</v>
      </c>
      <c r="C346" s="113" t="s">
        <v>49</v>
      </c>
      <c r="D346" s="113">
        <v>200130</v>
      </c>
      <c r="E346" s="69">
        <f>IF(D346="","",VLOOKUP(D346,'CUSTOS DER - MÃO DE OBRA'!A:D,3,FALSE))</f>
        <v>1.48</v>
      </c>
      <c r="F346" s="123">
        <v>1.4167000000000001</v>
      </c>
      <c r="G346" s="124">
        <f>IF(D346="","",VLOOKUP(D346,'CUSTOS DER - MÃO DE OBRA'!A:D,4,FALSE))</f>
        <v>26.35</v>
      </c>
      <c r="H346" s="116">
        <v>14</v>
      </c>
      <c r="I346" s="116"/>
      <c r="J346" s="113"/>
      <c r="K346" s="113"/>
      <c r="L346" s="113"/>
      <c r="M346" s="125">
        <f>IF(D346="","",TRUNC(H346*G346,2))</f>
        <v>368.9</v>
      </c>
      <c r="N346" s="113"/>
      <c r="O346" s="69">
        <f>IF(D346="","",L346+M346)</f>
        <v>368.9</v>
      </c>
    </row>
    <row r="347" spans="1:15" x14ac:dyDescent="0.25">
      <c r="A347" s="77"/>
      <c r="B347" s="113"/>
      <c r="C347" s="113"/>
      <c r="D347" s="113"/>
      <c r="E347" s="116"/>
      <c r="F347" s="123"/>
      <c r="G347" s="124"/>
      <c r="H347" s="69"/>
      <c r="I347" s="69"/>
      <c r="J347" s="69"/>
      <c r="K347" s="69"/>
      <c r="L347" s="113"/>
      <c r="M347" s="126"/>
      <c r="N347" s="113"/>
      <c r="O347" s="69"/>
    </row>
    <row r="348" spans="1:15" x14ac:dyDescent="0.25">
      <c r="A348" s="127"/>
      <c r="B348" s="128"/>
      <c r="C348" s="128"/>
      <c r="D348" s="128"/>
      <c r="E348" s="128"/>
      <c r="F348" s="128"/>
      <c r="G348" s="128"/>
      <c r="H348" s="128"/>
      <c r="I348" s="128"/>
      <c r="J348" s="121" t="s">
        <v>50</v>
      </c>
      <c r="K348" s="121"/>
      <c r="L348" s="122">
        <f>SUM(L344:L347)</f>
        <v>0</v>
      </c>
      <c r="M348" s="122">
        <f>SUM(M344:M347)</f>
        <v>414.2</v>
      </c>
      <c r="N348" s="122">
        <f>SUM(N344:N347)</f>
        <v>0</v>
      </c>
      <c r="O348" s="122">
        <f>SUM(O344:O347)</f>
        <v>414.2</v>
      </c>
    </row>
    <row r="349" spans="1:15" x14ac:dyDescent="0.25">
      <c r="A349" s="137" t="s">
        <v>51</v>
      </c>
      <c r="B349" s="138" t="s">
        <v>1</v>
      </c>
      <c r="C349" s="138" t="s">
        <v>32</v>
      </c>
      <c r="D349" s="138" t="s">
        <v>2</v>
      </c>
      <c r="E349" s="138" t="s">
        <v>52</v>
      </c>
      <c r="F349" s="138" t="s">
        <v>53</v>
      </c>
      <c r="G349" s="138" t="s">
        <v>54</v>
      </c>
      <c r="H349" s="138" t="s">
        <v>55</v>
      </c>
      <c r="I349" s="138"/>
      <c r="J349" s="138"/>
      <c r="K349" s="138"/>
      <c r="L349" s="138"/>
      <c r="M349" s="138"/>
      <c r="N349" s="138"/>
      <c r="O349" s="138" t="s">
        <v>56</v>
      </c>
    </row>
    <row r="350" spans="1:15" x14ac:dyDescent="0.25">
      <c r="A350" s="77"/>
      <c r="B350" s="113"/>
      <c r="C350" s="113"/>
      <c r="D350" s="113">
        <v>29990</v>
      </c>
      <c r="E350" s="123">
        <v>0.05</v>
      </c>
      <c r="F350" s="117"/>
      <c r="G350" s="116"/>
      <c r="H350" s="69"/>
      <c r="I350" s="69"/>
      <c r="J350" s="69"/>
      <c r="K350" s="69"/>
      <c r="L350" s="113"/>
      <c r="M350" s="118">
        <f>TRUNC(E350*O348,2)</f>
        <v>20.71</v>
      </c>
      <c r="N350" s="113"/>
      <c r="O350" s="69">
        <f>L350+M350</f>
        <v>20.71</v>
      </c>
    </row>
    <row r="351" spans="1:15" x14ac:dyDescent="0.25">
      <c r="A351" s="77"/>
      <c r="B351" s="113"/>
      <c r="C351" s="113"/>
      <c r="D351" s="113"/>
      <c r="E351" s="116"/>
      <c r="F351" s="117"/>
      <c r="G351" s="116"/>
      <c r="H351" s="69"/>
      <c r="I351" s="69"/>
      <c r="J351" s="69"/>
      <c r="K351" s="69"/>
      <c r="L351" s="113"/>
      <c r="M351" s="113"/>
      <c r="N351" s="113"/>
      <c r="O351" s="69">
        <f>L351+M351</f>
        <v>0</v>
      </c>
    </row>
    <row r="352" spans="1:15" x14ac:dyDescent="0.25">
      <c r="A352" s="127"/>
      <c r="B352" s="128"/>
      <c r="C352" s="128"/>
      <c r="D352" s="128"/>
      <c r="E352" s="128"/>
      <c r="F352" s="128"/>
      <c r="G352" s="128"/>
      <c r="H352" s="128"/>
      <c r="I352" s="128"/>
      <c r="J352" s="121" t="s">
        <v>57</v>
      </c>
      <c r="K352" s="121"/>
      <c r="L352" s="122">
        <f>SUM(L350:L351)</f>
        <v>0</v>
      </c>
      <c r="M352" s="122">
        <f>SUM(M350:M351)</f>
        <v>20.71</v>
      </c>
      <c r="N352" s="122">
        <f>SUM(N350:N351)</f>
        <v>0</v>
      </c>
      <c r="O352" s="122">
        <f>SUM(O350:O351)</f>
        <v>20.71</v>
      </c>
    </row>
    <row r="353" spans="1:15" x14ac:dyDescent="0.25">
      <c r="A353" s="127" t="s">
        <v>58</v>
      </c>
      <c r="B353" s="129"/>
      <c r="C353" s="129"/>
      <c r="D353" s="129"/>
      <c r="E353" s="129"/>
      <c r="F353" s="129"/>
      <c r="G353" s="129"/>
      <c r="H353" s="129"/>
      <c r="I353" s="129"/>
      <c r="J353" s="129"/>
      <c r="K353" s="129"/>
      <c r="L353" s="122">
        <f>L342+L348+L352</f>
        <v>29.82</v>
      </c>
      <c r="M353" s="122">
        <f>M342+M348+M352</f>
        <v>446.43999999999994</v>
      </c>
      <c r="N353" s="122">
        <f>N342+N348+N352</f>
        <v>0</v>
      </c>
      <c r="O353" s="122">
        <f>O342+O348+O352</f>
        <v>476.26</v>
      </c>
    </row>
    <row r="354" spans="1:15" x14ac:dyDescent="0.25">
      <c r="A354" s="127" t="s">
        <v>59</v>
      </c>
      <c r="B354" s="129"/>
      <c r="C354" s="129"/>
      <c r="D354" s="129"/>
      <c r="E354" s="129"/>
      <c r="F354" s="129"/>
      <c r="G354" s="129"/>
      <c r="H354" s="129"/>
      <c r="I354" s="129"/>
      <c r="J354" s="129"/>
      <c r="K354" s="129"/>
      <c r="L354" s="129"/>
      <c r="M354" s="129"/>
      <c r="N354" s="129"/>
      <c r="O354" s="130">
        <v>2.5</v>
      </c>
    </row>
    <row r="355" spans="1:15" x14ac:dyDescent="0.25">
      <c r="A355" s="127" t="s">
        <v>60</v>
      </c>
      <c r="B355" s="120"/>
      <c r="C355" s="120"/>
      <c r="D355" s="120"/>
      <c r="E355" s="120"/>
      <c r="F355" s="120"/>
      <c r="G355" s="120"/>
      <c r="H355" s="120"/>
      <c r="I355" s="120"/>
      <c r="J355" s="120"/>
      <c r="K355" s="120"/>
      <c r="L355" s="122">
        <f>L353/O354</f>
        <v>11.928000000000001</v>
      </c>
      <c r="M355" s="122">
        <f>M353/O354</f>
        <v>178.57599999999996</v>
      </c>
      <c r="N355" s="122">
        <f>N353/O354</f>
        <v>0</v>
      </c>
      <c r="O355" s="122">
        <f>TRUNC(SUM(L355:N355),2)</f>
        <v>190.5</v>
      </c>
    </row>
    <row r="356" spans="1:15" ht="45" x14ac:dyDescent="0.25">
      <c r="A356" s="137" t="s">
        <v>61</v>
      </c>
      <c r="B356" s="138" t="s">
        <v>1</v>
      </c>
      <c r="C356" s="138" t="s">
        <v>32</v>
      </c>
      <c r="D356" s="138" t="s">
        <v>2</v>
      </c>
      <c r="E356" s="138" t="s">
        <v>62</v>
      </c>
      <c r="F356" s="138" t="s">
        <v>63</v>
      </c>
      <c r="G356" s="138"/>
      <c r="H356" s="138"/>
      <c r="I356" s="138"/>
      <c r="J356" s="138" t="s">
        <v>48</v>
      </c>
      <c r="K356" s="138"/>
      <c r="L356" s="138" t="s">
        <v>13</v>
      </c>
      <c r="M356" s="138" t="s">
        <v>39</v>
      </c>
      <c r="N356" s="138" t="s">
        <v>11</v>
      </c>
      <c r="O356" s="138" t="s">
        <v>6</v>
      </c>
    </row>
    <row r="357" spans="1:15" x14ac:dyDescent="0.25">
      <c r="A357" s="77" t="str">
        <f>IF(D357="","",VLOOKUP(D357,'CUSTOS DER - MATERIAIS'!A:D,2,FALSE))</f>
        <v>Areia</v>
      </c>
      <c r="B357" s="113" t="s">
        <v>41</v>
      </c>
      <c r="C357" s="113" t="s">
        <v>64</v>
      </c>
      <c r="D357" s="113">
        <v>139000</v>
      </c>
      <c r="E357" s="131" t="str">
        <f>IF(D357="","",VLOOKUP(D357,'CUSTOS DER - MATERIAIS'!A:D,3,FALSE))</f>
        <v>m3</v>
      </c>
      <c r="F357" s="107">
        <f>IF(D357="","",VLOOKUP(D357,'CUSTOS DER - MATERIAIS'!A:D,4,FALSE))</f>
        <v>75.31</v>
      </c>
      <c r="G357" s="107"/>
      <c r="H357" s="93"/>
      <c r="I357" s="93"/>
      <c r="J357" s="116">
        <v>0.58199999999999996</v>
      </c>
      <c r="K357" s="116"/>
      <c r="L357" s="69">
        <f>IF(D357="","",TRUNC(F357*J357,2))</f>
        <v>43.83</v>
      </c>
      <c r="M357" s="116"/>
      <c r="N357" s="116"/>
      <c r="O357" s="69">
        <f>IF(D357="","",TRUNC(L357+M357+N357,2))</f>
        <v>43.83</v>
      </c>
    </row>
    <row r="358" spans="1:15" x14ac:dyDescent="0.25">
      <c r="A358" s="77" t="str">
        <f>IF(D358="","",VLOOKUP(D358,'CUSTOS DER - MATERIAIS'!A:D,2,FALSE))</f>
        <v>Cimento Portland (saco de 50kg)</v>
      </c>
      <c r="B358" s="113" t="s">
        <v>41</v>
      </c>
      <c r="C358" s="113" t="s">
        <v>64</v>
      </c>
      <c r="D358" s="113">
        <v>173200</v>
      </c>
      <c r="E358" s="131" t="str">
        <f>IF(D358="","",VLOOKUP(D358,'CUSTOS DER - MATERIAIS'!A:D,3,FALSE))</f>
        <v>t</v>
      </c>
      <c r="F358" s="107">
        <f>IF(D358="","",VLOOKUP(D358,'CUSTOS DER - MATERIAIS'!A:D,4,FALSE))</f>
        <v>579.79999999999995</v>
      </c>
      <c r="G358" s="107"/>
      <c r="H358" s="93"/>
      <c r="I358" s="93"/>
      <c r="J358" s="116">
        <v>0.38600000000000001</v>
      </c>
      <c r="K358" s="116"/>
      <c r="L358" s="69">
        <f>IF(D358="","",TRUNC(F358*J358,2))</f>
        <v>223.8</v>
      </c>
      <c r="M358" s="116"/>
      <c r="N358" s="116"/>
      <c r="O358" s="69">
        <f>IF(D358="","",TRUNC(L358+M358+N358,2))</f>
        <v>223.8</v>
      </c>
    </row>
    <row r="359" spans="1:15" x14ac:dyDescent="0.25">
      <c r="A359" s="77" t="str">
        <f>IF(D359="","",VLOOKUP(D359,'CUSTOS DER - MATERIAIS'!A:D,2,FALSE))</f>
        <v>Pedra britada (comercial)</v>
      </c>
      <c r="B359" s="113" t="s">
        <v>41</v>
      </c>
      <c r="C359" s="113" t="s">
        <v>64</v>
      </c>
      <c r="D359" s="113">
        <v>130000</v>
      </c>
      <c r="E359" s="131" t="str">
        <f>IF(D359="","",VLOOKUP(D359,'CUSTOS DER - MATERIAIS'!A:D,3,FALSE))</f>
        <v>m3</v>
      </c>
      <c r="F359" s="107">
        <f>IF(D359="","",VLOOKUP(D359,'CUSTOS DER - MATERIAIS'!A:D,4,FALSE))</f>
        <v>66.400000000000006</v>
      </c>
      <c r="G359" s="107"/>
      <c r="H359" s="93"/>
      <c r="I359" s="93"/>
      <c r="J359" s="116">
        <v>0.74</v>
      </c>
      <c r="K359" s="116"/>
      <c r="L359" s="69">
        <f>IF(D359="","",TRUNC(F359*J359,2))</f>
        <v>49.13</v>
      </c>
      <c r="M359" s="116"/>
      <c r="N359" s="116"/>
      <c r="O359" s="69">
        <f>IF(D359="","",TRUNC(L359+M359+N359,2))</f>
        <v>49.13</v>
      </c>
    </row>
    <row r="360" spans="1:15" x14ac:dyDescent="0.25">
      <c r="A360" s="77"/>
      <c r="B360" s="113"/>
      <c r="C360" s="113"/>
      <c r="D360" s="113"/>
      <c r="E360" s="131"/>
      <c r="F360" s="107"/>
      <c r="G360" s="107"/>
      <c r="H360" s="93"/>
      <c r="I360" s="93"/>
      <c r="J360" s="116"/>
      <c r="K360" s="116"/>
      <c r="L360" s="69"/>
      <c r="M360" s="116"/>
      <c r="N360" s="116"/>
      <c r="O360" s="69"/>
    </row>
    <row r="361" spans="1:15" x14ac:dyDescent="0.25">
      <c r="A361" s="119"/>
      <c r="B361" s="120"/>
      <c r="C361" s="120"/>
      <c r="D361" s="120"/>
      <c r="E361" s="120"/>
      <c r="F361" s="120"/>
      <c r="G361" s="120"/>
      <c r="H361" s="120"/>
      <c r="I361" s="120"/>
      <c r="J361" s="121" t="s">
        <v>65</v>
      </c>
      <c r="K361" s="121"/>
      <c r="L361" s="122">
        <f>SUM(L357:L360)</f>
        <v>316.76</v>
      </c>
      <c r="M361" s="122">
        <f>SUM(M357:M360)</f>
        <v>0</v>
      </c>
      <c r="N361" s="122">
        <f>SUM(N357:N360)</f>
        <v>0</v>
      </c>
      <c r="O361" s="122">
        <f>TRUNC(SUM(L361:N361),2)</f>
        <v>316.76</v>
      </c>
    </row>
    <row r="362" spans="1:15" ht="45" x14ac:dyDescent="0.25">
      <c r="A362" s="137" t="s">
        <v>66</v>
      </c>
      <c r="B362" s="138" t="s">
        <v>1</v>
      </c>
      <c r="C362" s="138" t="s">
        <v>32</v>
      </c>
      <c r="D362" s="138" t="s">
        <v>2</v>
      </c>
      <c r="E362" s="138" t="s">
        <v>62</v>
      </c>
      <c r="F362" s="138" t="s">
        <v>63</v>
      </c>
      <c r="G362" s="138" t="s">
        <v>67</v>
      </c>
      <c r="H362" s="138" t="s">
        <v>68</v>
      </c>
      <c r="I362" s="138"/>
      <c r="J362" s="138" t="s">
        <v>48</v>
      </c>
      <c r="K362" s="138"/>
      <c r="L362" s="138" t="s">
        <v>13</v>
      </c>
      <c r="M362" s="138" t="s">
        <v>39</v>
      </c>
      <c r="N362" s="138" t="s">
        <v>11</v>
      </c>
      <c r="O362" s="138" t="s">
        <v>6</v>
      </c>
    </row>
    <row r="363" spans="1:15" x14ac:dyDescent="0.25">
      <c r="A363" s="77" t="str">
        <f>IF($D363="","",VLOOKUP($D363,#REF!,2,FALSE))</f>
        <v/>
      </c>
      <c r="B363" s="92" t="s">
        <v>41</v>
      </c>
      <c r="C363" s="113" t="s">
        <v>69</v>
      </c>
      <c r="D363" s="92"/>
      <c r="E363" s="92" t="str">
        <f>IF($D363="","",VLOOKUP($D363,#REF!,3,FALSE))</f>
        <v/>
      </c>
      <c r="F363" s="92" t="str">
        <f>IF($D363="","",VLOOKUP($D363,#REF!,8,FALSE))</f>
        <v/>
      </c>
      <c r="G363" s="92" t="str">
        <f>IF($D363="","",VLOOKUP($D363,#REF!,9,FALSE))</f>
        <v/>
      </c>
      <c r="H363" s="92" t="str">
        <f>IF($D363="","",VLOOKUP($D363,#REF!,10,FALSE))</f>
        <v/>
      </c>
      <c r="I363" s="116"/>
      <c r="J363" s="116"/>
      <c r="K363" s="116"/>
      <c r="L363" s="69" t="str">
        <f>IF(D363="","",TRUNC(F363*J363,2))</f>
        <v/>
      </c>
      <c r="M363" s="69" t="str">
        <f>IF(D363="","",TRUNC(G363*J363,2))</f>
        <v/>
      </c>
      <c r="N363" s="69" t="str">
        <f>IF(D363="","",TRUNC(H363*J363,2))</f>
        <v/>
      </c>
      <c r="O363" s="69" t="str">
        <f>IF(D363="","",L363+M363+N363)</f>
        <v/>
      </c>
    </row>
    <row r="364" spans="1:15" x14ac:dyDescent="0.25">
      <c r="A364" s="77"/>
      <c r="B364" s="92"/>
      <c r="C364" s="92"/>
      <c r="D364" s="92"/>
      <c r="E364" s="92"/>
      <c r="F364" s="107"/>
      <c r="G364" s="107"/>
      <c r="H364" s="116"/>
      <c r="I364" s="116"/>
      <c r="J364" s="116"/>
      <c r="K364" s="116"/>
      <c r="L364" s="116"/>
      <c r="M364" s="116"/>
      <c r="N364" s="116"/>
      <c r="O364" s="69"/>
    </row>
    <row r="365" spans="1:15" x14ac:dyDescent="0.25">
      <c r="A365" s="119"/>
      <c r="B365" s="120"/>
      <c r="C365" s="120"/>
      <c r="D365" s="120"/>
      <c r="E365" s="120"/>
      <c r="F365" s="120"/>
      <c r="G365" s="120"/>
      <c r="H365" s="120"/>
      <c r="I365" s="120"/>
      <c r="J365" s="121" t="s">
        <v>70</v>
      </c>
      <c r="K365" s="121"/>
      <c r="L365" s="122">
        <f>SUM(L363:L364)</f>
        <v>0</v>
      </c>
      <c r="M365" s="122">
        <f>SUM(M363:M364)</f>
        <v>0</v>
      </c>
      <c r="N365" s="122">
        <f>SUM(N363:N364)</f>
        <v>0</v>
      </c>
      <c r="O365" s="122">
        <f>TRUNC(SUM(L365:N365),2)</f>
        <v>0</v>
      </c>
    </row>
    <row r="366" spans="1:15" ht="30" x14ac:dyDescent="0.25">
      <c r="A366" s="137" t="s">
        <v>71</v>
      </c>
      <c r="B366" s="138" t="s">
        <v>1</v>
      </c>
      <c r="C366" s="138" t="s">
        <v>32</v>
      </c>
      <c r="D366" s="138" t="s">
        <v>2</v>
      </c>
      <c r="E366" s="138" t="s">
        <v>62</v>
      </c>
      <c r="F366" s="138" t="s">
        <v>72</v>
      </c>
      <c r="G366" s="138" t="s">
        <v>73</v>
      </c>
      <c r="H366" s="138"/>
      <c r="I366" s="138" t="s">
        <v>74</v>
      </c>
      <c r="J366" s="138"/>
      <c r="K366" s="138"/>
      <c r="L366" s="138" t="s">
        <v>75</v>
      </c>
      <c r="M366" s="138" t="s">
        <v>56</v>
      </c>
      <c r="N366" s="138" t="s">
        <v>48</v>
      </c>
      <c r="O366" s="138" t="s">
        <v>6</v>
      </c>
    </row>
    <row r="367" spans="1:15" x14ac:dyDescent="0.25">
      <c r="A367" s="137"/>
      <c r="B367" s="138"/>
      <c r="C367" s="138"/>
      <c r="D367" s="138"/>
      <c r="E367" s="138"/>
      <c r="F367" s="138"/>
      <c r="G367" s="138" t="s">
        <v>76</v>
      </c>
      <c r="H367" s="138" t="s">
        <v>77</v>
      </c>
      <c r="I367" s="138" t="s">
        <v>76</v>
      </c>
      <c r="J367" s="138" t="s">
        <v>77</v>
      </c>
      <c r="K367" s="138"/>
      <c r="L367" s="138" t="s">
        <v>76</v>
      </c>
      <c r="M367" s="138"/>
      <c r="N367" s="138"/>
      <c r="O367" s="138"/>
    </row>
    <row r="368" spans="1:15" x14ac:dyDescent="0.25">
      <c r="A368" s="478" t="str">
        <f>IF($D368="","",VLOOKUP($D368,'TRANSPORTES MATERIAIS'!$A$17:$D$1916,2,FALSE))</f>
        <v>Areia (Trecho)</v>
      </c>
      <c r="B368" s="476" t="s">
        <v>41</v>
      </c>
      <c r="C368" s="476" t="s">
        <v>78</v>
      </c>
      <c r="D368" s="476">
        <v>19010</v>
      </c>
      <c r="E368" s="476" t="s">
        <v>79</v>
      </c>
      <c r="F368" s="92">
        <v>972000</v>
      </c>
      <c r="G368" s="107">
        <f>IF($F368="","",VLOOKUP($F368,'TRANSPORTES MATERIAIS'!$A$7:$H$15,5,FALSE))</f>
        <v>1.02</v>
      </c>
      <c r="H368" s="69">
        <f>IF($D368="","",VLOOKUP($D368,'TRANSPORTES MATERIAIS'!$A$18:$K$4919,8,FALSE))</f>
        <v>0</v>
      </c>
      <c r="I368" s="107">
        <f>IF($F368="","",VLOOKUP($F368,'TRANSPORTES MATERIAIS'!$A$7:$H$15,6,FALSE))</f>
        <v>1.23</v>
      </c>
      <c r="J368" s="69">
        <f>IF($D368="","",VLOOKUP($D368,'TRANSPORTES MATERIAIS'!$A$18:$K$4919,9,FALSE))</f>
        <v>0</v>
      </c>
      <c r="K368" s="69"/>
      <c r="L368" s="107">
        <f>IF($F368="","",VLOOKUP($F368,'TRANSPORTES MATERIAIS'!$A$7:$H$15,7,FALSE))</f>
        <v>0</v>
      </c>
      <c r="M368" s="69">
        <f>IF($D368="",0,IF(D368="",0,IF(AND(H368=0,J368=0),0,TRUNC(G368*H368+I368*J368+L368,2))))</f>
        <v>0</v>
      </c>
      <c r="N368" s="472">
        <v>0.873</v>
      </c>
      <c r="O368" s="474">
        <f>TRUNC((M368+M369)*N368,2)</f>
        <v>10.94</v>
      </c>
    </row>
    <row r="369" spans="1:15" x14ac:dyDescent="0.25">
      <c r="A369" s="479"/>
      <c r="B369" s="477"/>
      <c r="C369" s="477"/>
      <c r="D369" s="477"/>
      <c r="E369" s="477"/>
      <c r="F369" s="92">
        <v>972100</v>
      </c>
      <c r="G369" s="107">
        <f>IF($F369="","",VLOOKUP($F369,'TRANSPORTES MATERIAIS'!$A$7:$H$15,5,FALSE))</f>
        <v>1.02</v>
      </c>
      <c r="H369" s="69">
        <f>IF($D368="","",VLOOKUP($D368,'TRANSPORTES MATERIAIS'!$A$18:$K$4919,5,FALSE))</f>
        <v>8.6999999999999993</v>
      </c>
      <c r="I369" s="107">
        <f>IF($F369="","",VLOOKUP($F369,'TRANSPORTES MATERIAIS'!$A$7:$H$15,6,FALSE))</f>
        <v>1.23</v>
      </c>
      <c r="J369" s="69">
        <f>IF($D368="","",VLOOKUP($D368,'TRANSPORTES MATERIAIS'!$A$18:$K$4919,6,FALSE))</f>
        <v>0.9</v>
      </c>
      <c r="K369" s="69"/>
      <c r="L369" s="107">
        <f>IF($F369="","",VLOOKUP($F369,'TRANSPORTES MATERIAIS'!$A$7:$H$15,7,FALSE))</f>
        <v>2.56</v>
      </c>
      <c r="M369" s="69">
        <f>IF($D368="",0,IF(D368="",0,IF(AND(H369=0,J369=0),0,TRUNC(G369*H369+I369*J369+L369,2))))</f>
        <v>12.54</v>
      </c>
      <c r="N369" s="473"/>
      <c r="O369" s="475"/>
    </row>
    <row r="370" spans="1:15" x14ac:dyDescent="0.25">
      <c r="A370" s="478" t="str">
        <f>IF($D370="","",VLOOKUP($D370,'TRANSPORTES MATERIAIS'!$A$17:$D$1916,2,FALSE))</f>
        <v>Cimento (Trecho)</v>
      </c>
      <c r="B370" s="476" t="s">
        <v>41</v>
      </c>
      <c r="C370" s="476" t="s">
        <v>78</v>
      </c>
      <c r="D370" s="476">
        <v>13200</v>
      </c>
      <c r="E370" s="476" t="s">
        <v>79</v>
      </c>
      <c r="F370" s="92">
        <v>972200</v>
      </c>
      <c r="G370" s="107">
        <f>IF($F370="","",VLOOKUP($F370,'TRANSPORTES MATERIAIS'!$A$7:$H$15,5,FALSE))</f>
        <v>0.74</v>
      </c>
      <c r="H370" s="69">
        <f>IF($D370="","",VLOOKUP($D370,'TRANSPORTES MATERIAIS'!$A$18:$K$4919,8,FALSE))</f>
        <v>0</v>
      </c>
      <c r="I370" s="107">
        <f>IF($F370="","",VLOOKUP($F370,'TRANSPORTES MATERIAIS'!$A$7:$H$15,6,FALSE))</f>
        <v>0.89</v>
      </c>
      <c r="J370" s="69">
        <f>IF($D370="","",VLOOKUP($D370,'TRANSPORTES MATERIAIS'!$A$18:$K$4919,9,FALSE))</f>
        <v>0</v>
      </c>
      <c r="K370" s="69"/>
      <c r="L370" s="107">
        <f>IF($F370="","",VLOOKUP($F370,'TRANSPORTES MATERIAIS'!$A$7:$H$15,7,FALSE))</f>
        <v>0</v>
      </c>
      <c r="M370" s="69">
        <f>IF($D370="",0,IF(D370="",0,IF(AND(H370=0,J370=0),0,TRUNC(G370*H370+I370*J370+L370,2))))</f>
        <v>0</v>
      </c>
      <c r="N370" s="472">
        <v>0.38600000000000001</v>
      </c>
      <c r="O370" s="474">
        <f>TRUNC((M370+M371)*N370,2)</f>
        <v>18.649999999999999</v>
      </c>
    </row>
    <row r="371" spans="1:15" x14ac:dyDescent="0.25">
      <c r="A371" s="479"/>
      <c r="B371" s="477"/>
      <c r="C371" s="477"/>
      <c r="D371" s="477"/>
      <c r="E371" s="477"/>
      <c r="F371" s="92">
        <v>972300</v>
      </c>
      <c r="G371" s="107">
        <f>IF($F371="","",VLOOKUP($F371,'TRANSPORTES MATERIAIS'!$A$7:$H$15,5,FALSE))</f>
        <v>0.74</v>
      </c>
      <c r="H371" s="69">
        <f>IF($D370="","",VLOOKUP($D370,'TRANSPORTES MATERIAIS'!$A$18:$K$4919,5,FALSE))</f>
        <v>55.2</v>
      </c>
      <c r="I371" s="107">
        <f>IF($F371="","",VLOOKUP($F371,'TRANSPORTES MATERIAIS'!$A$7:$H$15,6,FALSE))</f>
        <v>0.89</v>
      </c>
      <c r="J371" s="69">
        <f>IF($D370="","",VLOOKUP($D370,'TRANSPORTES MATERIAIS'!$A$18:$K$4919,6,FALSE))</f>
        <v>0</v>
      </c>
      <c r="K371" s="69"/>
      <c r="L371" s="107">
        <f>IF($F371="","",VLOOKUP($F371,'TRANSPORTES MATERIAIS'!$A$7:$H$15,7,FALSE))</f>
        <v>7.49</v>
      </c>
      <c r="M371" s="69">
        <f>IF($D370="",0,IF(D370="",0,IF(AND(H371=0,J371=0),0,TRUNC(G371*H371+I371*J371+L371,2))))</f>
        <v>48.33</v>
      </c>
      <c r="N371" s="473"/>
      <c r="O371" s="475"/>
    </row>
    <row r="372" spans="1:15" x14ac:dyDescent="0.25">
      <c r="A372" s="478" t="str">
        <f>IF($D372="","",VLOOKUP($D372,'TRANSPORTES MATERIAIS'!$A$17:$D$1916,2,FALSE))</f>
        <v>Pedra britada (Trecho)</v>
      </c>
      <c r="B372" s="476" t="s">
        <v>41</v>
      </c>
      <c r="C372" s="476" t="s">
        <v>78</v>
      </c>
      <c r="D372" s="476">
        <v>19400</v>
      </c>
      <c r="E372" s="476" t="s">
        <v>79</v>
      </c>
      <c r="F372" s="92">
        <v>972000</v>
      </c>
      <c r="G372" s="107">
        <f>IF($F372="","",VLOOKUP($F372,'TRANSPORTES MATERIAIS'!$A$7:$H$15,5,FALSE))</f>
        <v>1.02</v>
      </c>
      <c r="H372" s="69">
        <f>IF($D372="","",VLOOKUP($D372,'TRANSPORTES MATERIAIS'!$A$18:$K$4919,8,FALSE))</f>
        <v>0</v>
      </c>
      <c r="I372" s="107">
        <f>IF($F372="","",VLOOKUP($F372,'TRANSPORTES MATERIAIS'!$A$7:$H$15,6,FALSE))</f>
        <v>1.23</v>
      </c>
      <c r="J372" s="69">
        <f>IF($D372="","",VLOOKUP($D372,'TRANSPORTES MATERIAIS'!$A$18:$K$4919,9,FALSE))</f>
        <v>0</v>
      </c>
      <c r="K372" s="69"/>
      <c r="L372" s="107">
        <f>IF($F372="","",VLOOKUP($F372,'TRANSPORTES MATERIAIS'!$A$7:$H$15,7,FALSE))</f>
        <v>0</v>
      </c>
      <c r="M372" s="69">
        <f>IF($D372="",0,IF(D372="",0,IF(AND(H372=0,J372=0),0,TRUNC(G372*H372+I372*J372+L372,2))))</f>
        <v>0</v>
      </c>
      <c r="N372" s="472">
        <v>1.1100000000000001</v>
      </c>
      <c r="O372" s="474">
        <f>TRUNC((M372+M373)*N372,2)</f>
        <v>10.98</v>
      </c>
    </row>
    <row r="373" spans="1:15" x14ac:dyDescent="0.25">
      <c r="A373" s="479"/>
      <c r="B373" s="477"/>
      <c r="C373" s="477"/>
      <c r="D373" s="477"/>
      <c r="E373" s="477"/>
      <c r="F373" s="92">
        <v>972100</v>
      </c>
      <c r="G373" s="107">
        <f>IF($F373="","",VLOOKUP($F373,'TRANSPORTES MATERIAIS'!$A$7:$H$15,5,FALSE))</f>
        <v>1.02</v>
      </c>
      <c r="H373" s="69">
        <f>IF($D372="","",VLOOKUP($D372,'TRANSPORTES MATERIAIS'!$A$18:$K$4919,5,FALSE))</f>
        <v>7.2</v>
      </c>
      <c r="I373" s="107">
        <f>IF($F373="","",VLOOKUP($F373,'TRANSPORTES MATERIAIS'!$A$7:$H$15,6,FALSE))</f>
        <v>1.23</v>
      </c>
      <c r="J373" s="69">
        <f>IF($D372="","",VLOOKUP($D372,'TRANSPORTES MATERIAIS'!$A$18:$K$4919,6,FALSE))</f>
        <v>0</v>
      </c>
      <c r="K373" s="69"/>
      <c r="L373" s="107">
        <f>IF($F373="","",VLOOKUP($F373,'TRANSPORTES MATERIAIS'!$A$7:$H$15,7,FALSE))</f>
        <v>2.56</v>
      </c>
      <c r="M373" s="69">
        <f>IF($D372="",0,IF(D372="",0,IF(AND(H373=0,J373=0),0,TRUNC(G373*H373+I373*J373+L373,2))))</f>
        <v>9.9</v>
      </c>
      <c r="N373" s="473"/>
      <c r="O373" s="475"/>
    </row>
    <row r="374" spans="1:15" x14ac:dyDescent="0.25">
      <c r="A374" s="77"/>
      <c r="B374" s="92"/>
      <c r="C374" s="92"/>
      <c r="D374" s="92"/>
      <c r="E374" s="92"/>
      <c r="F374" s="107"/>
      <c r="G374" s="107"/>
      <c r="H374" s="69"/>
      <c r="I374" s="116"/>
      <c r="J374" s="69"/>
      <c r="K374" s="69"/>
      <c r="L374" s="116"/>
      <c r="M374" s="116"/>
      <c r="N374" s="69"/>
      <c r="O374" s="69"/>
    </row>
    <row r="375" spans="1:15" x14ac:dyDescent="0.25">
      <c r="A375" s="119"/>
      <c r="B375" s="120"/>
      <c r="C375" s="120"/>
      <c r="D375" s="120"/>
      <c r="E375" s="120"/>
      <c r="F375" s="120"/>
      <c r="G375" s="120"/>
      <c r="H375" s="120"/>
      <c r="I375" s="120"/>
      <c r="J375" s="121" t="s">
        <v>80</v>
      </c>
      <c r="K375" s="121"/>
      <c r="L375" s="122"/>
      <c r="M375" s="122"/>
      <c r="N375" s="122">
        <f>O375</f>
        <v>40.569999999999993</v>
      </c>
      <c r="O375" s="122">
        <f>SUM(O368:O374)</f>
        <v>40.569999999999993</v>
      </c>
    </row>
    <row r="376" spans="1:15" x14ac:dyDescent="0.25">
      <c r="A376" s="485" t="s">
        <v>25</v>
      </c>
      <c r="B376" s="486"/>
      <c r="C376" s="486"/>
      <c r="D376" s="486"/>
      <c r="E376" s="486"/>
      <c r="F376" s="486"/>
      <c r="G376" s="486"/>
      <c r="H376" s="486"/>
      <c r="I376" s="486"/>
      <c r="J376" s="486"/>
      <c r="K376" s="486"/>
      <c r="L376" s="486"/>
      <c r="M376" s="486"/>
      <c r="N376" s="486"/>
      <c r="O376" s="488"/>
    </row>
    <row r="377" spans="1:15" ht="45" x14ac:dyDescent="0.25">
      <c r="A377" s="485" t="str">
        <f>IF($A378="","",$A378&amp;" - "&amp;VLOOKUP($A378,'CUSTOS DER - SERVIÇOS'!A:H,2,FALSE))</f>
        <v>600000 - Escavação manual de vala 1a. cat.</v>
      </c>
      <c r="B377" s="486"/>
      <c r="C377" s="486"/>
      <c r="D377" s="486"/>
      <c r="E377" s="486"/>
      <c r="F377" s="486"/>
      <c r="G377" s="486"/>
      <c r="H377" s="486"/>
      <c r="I377" s="486"/>
      <c r="J377" s="486"/>
      <c r="K377" s="141"/>
      <c r="L377" s="27" t="s">
        <v>26</v>
      </c>
      <c r="M377" s="27" t="s">
        <v>27</v>
      </c>
      <c r="N377" s="27" t="s">
        <v>28</v>
      </c>
      <c r="O377" s="142" t="s">
        <v>29</v>
      </c>
    </row>
    <row r="378" spans="1:15" x14ac:dyDescent="0.25">
      <c r="A378" s="143">
        <v>600000</v>
      </c>
      <c r="B378" s="143" t="s">
        <v>30</v>
      </c>
      <c r="C378" s="143" t="str">
        <f>IF($A378="","",VLOOKUP($A378,'CUSTOS DER - SERVIÇOS'!A:H,3,FALSE))</f>
        <v>m3</v>
      </c>
      <c r="D378" s="143" t="s">
        <v>21</v>
      </c>
      <c r="E378" s="144"/>
      <c r="F378" s="144"/>
      <c r="G378" s="144"/>
      <c r="H378" s="144"/>
      <c r="I378" s="144"/>
      <c r="J378" s="144"/>
      <c r="K378" s="144"/>
      <c r="L378" s="145">
        <f>TRUNC(L393+L397+L401+L405,2)</f>
        <v>0</v>
      </c>
      <c r="M378" s="145">
        <f>TRUNC(M393+M397+M401+M405,2)</f>
        <v>41.49</v>
      </c>
      <c r="N378" s="145">
        <f>TRUNC(N393+N397+N401+N405,2)</f>
        <v>0</v>
      </c>
      <c r="O378" s="145">
        <f>TRUNC(O393+O397+O401+O405,2)</f>
        <v>41.49</v>
      </c>
    </row>
    <row r="379" spans="1:15" ht="45" x14ac:dyDescent="0.25">
      <c r="A379" s="137" t="s">
        <v>31</v>
      </c>
      <c r="B379" s="138" t="s">
        <v>1</v>
      </c>
      <c r="C379" s="138" t="s">
        <v>32</v>
      </c>
      <c r="D379" s="138" t="s">
        <v>2</v>
      </c>
      <c r="E379" s="138" t="s">
        <v>33</v>
      </c>
      <c r="F379" s="138" t="s">
        <v>34</v>
      </c>
      <c r="G379" s="138" t="s">
        <v>35</v>
      </c>
      <c r="H379" s="138" t="s">
        <v>36</v>
      </c>
      <c r="I379" s="138" t="s">
        <v>37</v>
      </c>
      <c r="J379" s="138" t="s">
        <v>38</v>
      </c>
      <c r="K379" s="138"/>
      <c r="L379" s="138" t="s">
        <v>13</v>
      </c>
      <c r="M379" s="138" t="s">
        <v>39</v>
      </c>
      <c r="N379" s="138" t="s">
        <v>11</v>
      </c>
      <c r="O379" s="138" t="s">
        <v>40</v>
      </c>
    </row>
    <row r="380" spans="1:15" x14ac:dyDescent="0.25">
      <c r="A380" s="77" t="str">
        <f>IF(D380="","",VLOOKUP(D380,#REF!,2,FALSE))</f>
        <v/>
      </c>
      <c r="B380" s="113" t="s">
        <v>41</v>
      </c>
      <c r="C380" s="113" t="s">
        <v>42</v>
      </c>
      <c r="D380" s="113"/>
      <c r="E380" s="116"/>
      <c r="F380" s="117"/>
      <c r="G380" s="116"/>
      <c r="H380" s="69" t="str">
        <f>IF(D380="","",VLOOKUP(D380,#REF!,14,FALSE))</f>
        <v/>
      </c>
      <c r="I380" s="69" t="str">
        <f>IF(D380="","",VLOOKUP(D380,#REF!,17,FALSE)-H380)</f>
        <v/>
      </c>
      <c r="J380" s="69" t="str">
        <f>IF(D380="","",VLOOKUP(D380,#REF!,18,FALSE))</f>
        <v/>
      </c>
      <c r="K380" s="69"/>
      <c r="L380" s="118" t="str">
        <f>IF(D380="","",TRUNC(E380*F380*H380,2))</f>
        <v/>
      </c>
      <c r="M380" s="118" t="str">
        <f>IF(D380="","",TRUNC(E380*F380*I380+E380*G380*J380,2))</f>
        <v/>
      </c>
      <c r="N380" s="118"/>
      <c r="O380" s="69" t="str">
        <f>IF(D380="","",L380+M380)</f>
        <v/>
      </c>
    </row>
    <row r="381" spans="1:15" x14ac:dyDescent="0.25">
      <c r="A381" s="77"/>
      <c r="B381" s="113"/>
      <c r="C381" s="113"/>
      <c r="D381" s="113"/>
      <c r="E381" s="116"/>
      <c r="F381" s="117"/>
      <c r="G381" s="116"/>
      <c r="H381" s="69"/>
      <c r="I381" s="69"/>
      <c r="J381" s="69"/>
      <c r="K381" s="69"/>
      <c r="L381" s="118"/>
      <c r="M381" s="118"/>
      <c r="N381" s="118"/>
      <c r="O381" s="69"/>
    </row>
    <row r="382" spans="1:15" x14ac:dyDescent="0.25">
      <c r="A382" s="119"/>
      <c r="B382" s="120"/>
      <c r="C382" s="120"/>
      <c r="D382" s="120"/>
      <c r="E382" s="120"/>
      <c r="F382" s="120"/>
      <c r="G382" s="120"/>
      <c r="H382" s="120"/>
      <c r="I382" s="120"/>
      <c r="J382" s="121" t="s">
        <v>43</v>
      </c>
      <c r="K382" s="121"/>
      <c r="L382" s="122">
        <f>SUM(L380:L381)</f>
        <v>0</v>
      </c>
      <c r="M382" s="122">
        <f>SUM(M380:M381)</f>
        <v>0</v>
      </c>
      <c r="N382" s="122">
        <f>SUM(N380:N381)</f>
        <v>0</v>
      </c>
      <c r="O382" s="122">
        <f>SUM(O380:O381)</f>
        <v>0</v>
      </c>
    </row>
    <row r="383" spans="1:15" ht="30" x14ac:dyDescent="0.25">
      <c r="A383" s="137" t="s">
        <v>44</v>
      </c>
      <c r="B383" s="138" t="s">
        <v>1</v>
      </c>
      <c r="C383" s="138" t="s">
        <v>32</v>
      </c>
      <c r="D383" s="138" t="s">
        <v>2</v>
      </c>
      <c r="E383" s="138" t="s">
        <v>45</v>
      </c>
      <c r="F383" s="138" t="s">
        <v>46</v>
      </c>
      <c r="G383" s="138" t="s">
        <v>47</v>
      </c>
      <c r="H383" s="138" t="s">
        <v>48</v>
      </c>
      <c r="I383" s="138"/>
      <c r="J383" s="138"/>
      <c r="K383" s="138"/>
      <c r="L383" s="138" t="s">
        <v>13</v>
      </c>
      <c r="M383" s="138" t="s">
        <v>39</v>
      </c>
      <c r="N383" s="138" t="s">
        <v>11</v>
      </c>
      <c r="O383" s="138" t="s">
        <v>40</v>
      </c>
    </row>
    <row r="384" spans="1:15" x14ac:dyDescent="0.25">
      <c r="A384" s="77" t="str">
        <f>IF(D384="","",VLOOKUP(D384,'CUSTOS DER - MÃO DE OBRA'!A:D,2,FALSE))</f>
        <v>Servente</v>
      </c>
      <c r="B384" s="113" t="s">
        <v>41</v>
      </c>
      <c r="C384" s="113" t="s">
        <v>49</v>
      </c>
      <c r="D384" s="113">
        <v>200130</v>
      </c>
      <c r="E384" s="69">
        <f>IF(D384="","",VLOOKUP(D384,'CUSTOS DER - MÃO DE OBRA'!A:D,3,FALSE))</f>
        <v>1.48</v>
      </c>
      <c r="F384" s="123">
        <v>1.4167000000000001</v>
      </c>
      <c r="G384" s="124">
        <f>IF(D384="","",VLOOKUP(D384,'CUSTOS DER - MÃO DE OBRA'!A:D,4,FALSE))</f>
        <v>26.35</v>
      </c>
      <c r="H384" s="116">
        <v>1.5</v>
      </c>
      <c r="I384" s="116"/>
      <c r="J384" s="113"/>
      <c r="K384" s="113"/>
      <c r="L384" s="113"/>
      <c r="M384" s="125">
        <f>IF(D384="","",TRUNC(H384*G384,2))</f>
        <v>39.520000000000003</v>
      </c>
      <c r="N384" s="113"/>
      <c r="O384" s="69">
        <f>IF(D384="","",L384+M384)</f>
        <v>39.520000000000003</v>
      </c>
    </row>
    <row r="385" spans="1:15" x14ac:dyDescent="0.25">
      <c r="A385" s="77"/>
      <c r="B385" s="113"/>
      <c r="C385" s="113"/>
      <c r="D385" s="113"/>
      <c r="E385" s="116"/>
      <c r="F385" s="123"/>
      <c r="G385" s="124"/>
      <c r="H385" s="69"/>
      <c r="I385" s="69"/>
      <c r="J385" s="69"/>
      <c r="K385" s="69"/>
      <c r="L385" s="113"/>
      <c r="M385" s="126"/>
      <c r="N385" s="113"/>
      <c r="O385" s="69"/>
    </row>
    <row r="386" spans="1:15" x14ac:dyDescent="0.25">
      <c r="A386" s="127"/>
      <c r="B386" s="128"/>
      <c r="C386" s="128"/>
      <c r="D386" s="128"/>
      <c r="E386" s="128"/>
      <c r="F386" s="128"/>
      <c r="G386" s="128"/>
      <c r="H386" s="128"/>
      <c r="I386" s="128"/>
      <c r="J386" s="121" t="s">
        <v>50</v>
      </c>
      <c r="K386" s="121"/>
      <c r="L386" s="122">
        <f>SUM(L384:L385)</f>
        <v>0</v>
      </c>
      <c r="M386" s="122">
        <f>SUM(M384:M385)</f>
        <v>39.520000000000003</v>
      </c>
      <c r="N386" s="122">
        <f>SUM(N384:N385)</f>
        <v>0</v>
      </c>
      <c r="O386" s="122">
        <f>SUM(O384:O385)</f>
        <v>39.520000000000003</v>
      </c>
    </row>
    <row r="387" spans="1:15" x14ac:dyDescent="0.25">
      <c r="A387" s="137" t="s">
        <v>51</v>
      </c>
      <c r="B387" s="138" t="s">
        <v>1</v>
      </c>
      <c r="C387" s="138" t="s">
        <v>32</v>
      </c>
      <c r="D387" s="138" t="s">
        <v>2</v>
      </c>
      <c r="E387" s="138" t="s">
        <v>52</v>
      </c>
      <c r="F387" s="138" t="s">
        <v>53</v>
      </c>
      <c r="G387" s="138" t="s">
        <v>54</v>
      </c>
      <c r="H387" s="138" t="s">
        <v>55</v>
      </c>
      <c r="I387" s="138"/>
      <c r="J387" s="138"/>
      <c r="K387" s="138"/>
      <c r="L387" s="138"/>
      <c r="M387" s="138"/>
      <c r="N387" s="138"/>
      <c r="O387" s="138" t="s">
        <v>56</v>
      </c>
    </row>
    <row r="388" spans="1:15" x14ac:dyDescent="0.25">
      <c r="A388" s="77"/>
      <c r="B388" s="113"/>
      <c r="C388" s="113"/>
      <c r="D388" s="113">
        <v>29990</v>
      </c>
      <c r="E388" s="123">
        <v>0.05</v>
      </c>
      <c r="F388" s="117"/>
      <c r="G388" s="116"/>
      <c r="H388" s="69"/>
      <c r="I388" s="69"/>
      <c r="J388" s="69"/>
      <c r="K388" s="69"/>
      <c r="L388" s="113"/>
      <c r="M388" s="118">
        <f>TRUNC(E388*O386,2)</f>
        <v>1.97</v>
      </c>
      <c r="N388" s="113"/>
      <c r="O388" s="69">
        <f>L388+M388</f>
        <v>1.97</v>
      </c>
    </row>
    <row r="389" spans="1:15" x14ac:dyDescent="0.25">
      <c r="A389" s="77"/>
      <c r="B389" s="113"/>
      <c r="C389" s="113"/>
      <c r="D389" s="113"/>
      <c r="E389" s="116"/>
      <c r="F389" s="117"/>
      <c r="G389" s="116"/>
      <c r="H389" s="69"/>
      <c r="I389" s="69"/>
      <c r="J389" s="69"/>
      <c r="K389" s="69"/>
      <c r="L389" s="113"/>
      <c r="M389" s="113"/>
      <c r="N389" s="113"/>
      <c r="O389" s="69">
        <f>L389+M389</f>
        <v>0</v>
      </c>
    </row>
    <row r="390" spans="1:15" x14ac:dyDescent="0.25">
      <c r="A390" s="127"/>
      <c r="B390" s="128"/>
      <c r="C390" s="128"/>
      <c r="D390" s="128"/>
      <c r="E390" s="128"/>
      <c r="F390" s="128"/>
      <c r="G390" s="128"/>
      <c r="H390" s="128"/>
      <c r="I390" s="128"/>
      <c r="J390" s="121" t="s">
        <v>57</v>
      </c>
      <c r="K390" s="121"/>
      <c r="L390" s="122">
        <f>SUM(L388:L389)</f>
        <v>0</v>
      </c>
      <c r="M390" s="122">
        <f>SUM(M388:M389)</f>
        <v>1.97</v>
      </c>
      <c r="N390" s="122">
        <f>SUM(N388:N389)</f>
        <v>0</v>
      </c>
      <c r="O390" s="122">
        <f>SUM(O388:O389)</f>
        <v>1.97</v>
      </c>
    </row>
    <row r="391" spans="1:15" x14ac:dyDescent="0.25">
      <c r="A391" s="127" t="s">
        <v>58</v>
      </c>
      <c r="B391" s="129"/>
      <c r="C391" s="129"/>
      <c r="D391" s="129"/>
      <c r="E391" s="129"/>
      <c r="F391" s="129"/>
      <c r="G391" s="129"/>
      <c r="H391" s="129"/>
      <c r="I391" s="129"/>
      <c r="J391" s="129"/>
      <c r="K391" s="129"/>
      <c r="L391" s="122">
        <f>L382+L386+L390</f>
        <v>0</v>
      </c>
      <c r="M391" s="122">
        <f>M382+M386+M390</f>
        <v>41.49</v>
      </c>
      <c r="N391" s="122">
        <f>N382+N386+N390</f>
        <v>0</v>
      </c>
      <c r="O391" s="122">
        <f>O382+O386+O390</f>
        <v>41.49</v>
      </c>
    </row>
    <row r="392" spans="1:15" x14ac:dyDescent="0.25">
      <c r="A392" s="127" t="s">
        <v>59</v>
      </c>
      <c r="B392" s="129"/>
      <c r="C392" s="129"/>
      <c r="D392" s="129"/>
      <c r="E392" s="129"/>
      <c r="F392" s="129"/>
      <c r="G392" s="129"/>
      <c r="H392" s="129"/>
      <c r="I392" s="129"/>
      <c r="J392" s="129"/>
      <c r="K392" s="129"/>
      <c r="L392" s="129"/>
      <c r="M392" s="129"/>
      <c r="N392" s="129"/>
      <c r="O392" s="130">
        <v>1</v>
      </c>
    </row>
    <row r="393" spans="1:15" x14ac:dyDescent="0.25">
      <c r="A393" s="127" t="s">
        <v>60</v>
      </c>
      <c r="B393" s="120"/>
      <c r="C393" s="120"/>
      <c r="D393" s="120"/>
      <c r="E393" s="120"/>
      <c r="F393" s="120"/>
      <c r="G393" s="120"/>
      <c r="H393" s="120"/>
      <c r="I393" s="120"/>
      <c r="J393" s="120"/>
      <c r="K393" s="120"/>
      <c r="L393" s="122">
        <f>L391/O392</f>
        <v>0</v>
      </c>
      <c r="M393" s="122">
        <f>M391/O392</f>
        <v>41.49</v>
      </c>
      <c r="N393" s="122">
        <f>N391/O392</f>
        <v>0</v>
      </c>
      <c r="O393" s="122">
        <f>TRUNC(SUM(L393:N393),2)</f>
        <v>41.49</v>
      </c>
    </row>
    <row r="394" spans="1:15" ht="45" x14ac:dyDescent="0.25">
      <c r="A394" s="137" t="s">
        <v>61</v>
      </c>
      <c r="B394" s="138" t="s">
        <v>1</v>
      </c>
      <c r="C394" s="138" t="s">
        <v>32</v>
      </c>
      <c r="D394" s="138" t="s">
        <v>2</v>
      </c>
      <c r="E394" s="138" t="s">
        <v>62</v>
      </c>
      <c r="F394" s="138" t="s">
        <v>63</v>
      </c>
      <c r="G394" s="138"/>
      <c r="H394" s="138"/>
      <c r="I394" s="138"/>
      <c r="J394" s="138" t="s">
        <v>48</v>
      </c>
      <c r="K394" s="138"/>
      <c r="L394" s="138" t="s">
        <v>13</v>
      </c>
      <c r="M394" s="138" t="s">
        <v>39</v>
      </c>
      <c r="N394" s="138" t="s">
        <v>11</v>
      </c>
      <c r="O394" s="138" t="s">
        <v>6</v>
      </c>
    </row>
    <row r="395" spans="1:15" x14ac:dyDescent="0.25">
      <c r="A395" s="77" t="str">
        <f>IF(D395="","",VLOOKUP(D395,#REF!,2,FALSE))</f>
        <v/>
      </c>
      <c r="B395" s="113" t="s">
        <v>41</v>
      </c>
      <c r="C395" s="113" t="s">
        <v>64</v>
      </c>
      <c r="D395" s="113"/>
      <c r="E395" s="131" t="str">
        <f>IF(D395="","",VLOOKUP(D395,#REF!,3,FALSE))</f>
        <v/>
      </c>
      <c r="F395" s="107" t="str">
        <f>IF(D395="","",VLOOKUP(D395,#REF!,4,FALSE))</f>
        <v/>
      </c>
      <c r="G395" s="107"/>
      <c r="H395" s="93"/>
      <c r="I395" s="93"/>
      <c r="J395" s="116"/>
      <c r="K395" s="116"/>
      <c r="L395" s="69" t="str">
        <f>IF(D395="","",TRUNC(F395*J395,2))</f>
        <v/>
      </c>
      <c r="M395" s="116"/>
      <c r="N395" s="116"/>
      <c r="O395" s="69" t="str">
        <f>IF(D395="","",TRUNC(L395+M395+N395,2))</f>
        <v/>
      </c>
    </row>
    <row r="396" spans="1:15" x14ac:dyDescent="0.25">
      <c r="A396" s="77"/>
      <c r="B396" s="113"/>
      <c r="C396" s="113"/>
      <c r="D396" s="113"/>
      <c r="E396" s="131"/>
      <c r="F396" s="107"/>
      <c r="G396" s="107"/>
      <c r="H396" s="93"/>
      <c r="I396" s="93"/>
      <c r="J396" s="116"/>
      <c r="K396" s="116"/>
      <c r="L396" s="69"/>
      <c r="M396" s="116"/>
      <c r="N396" s="116"/>
      <c r="O396" s="69"/>
    </row>
    <row r="397" spans="1:15" x14ac:dyDescent="0.25">
      <c r="A397" s="119"/>
      <c r="B397" s="120"/>
      <c r="C397" s="120"/>
      <c r="D397" s="120"/>
      <c r="E397" s="120"/>
      <c r="F397" s="120"/>
      <c r="G397" s="120"/>
      <c r="H397" s="120"/>
      <c r="I397" s="120"/>
      <c r="J397" s="121" t="s">
        <v>65</v>
      </c>
      <c r="K397" s="121"/>
      <c r="L397" s="122">
        <f>SUM(L395:L396)</f>
        <v>0</v>
      </c>
      <c r="M397" s="122">
        <f>SUM(M395:M396)</f>
        <v>0</v>
      </c>
      <c r="N397" s="122">
        <f>SUM(N395:N396)</f>
        <v>0</v>
      </c>
      <c r="O397" s="122">
        <f>TRUNC(SUM(L397:N397),2)</f>
        <v>0</v>
      </c>
    </row>
    <row r="398" spans="1:15" ht="45" x14ac:dyDescent="0.25">
      <c r="A398" s="137" t="s">
        <v>66</v>
      </c>
      <c r="B398" s="138" t="s">
        <v>1</v>
      </c>
      <c r="C398" s="138" t="s">
        <v>32</v>
      </c>
      <c r="D398" s="138" t="s">
        <v>2</v>
      </c>
      <c r="E398" s="138" t="s">
        <v>62</v>
      </c>
      <c r="F398" s="138" t="s">
        <v>63</v>
      </c>
      <c r="G398" s="138" t="s">
        <v>67</v>
      </c>
      <c r="H398" s="138" t="s">
        <v>68</v>
      </c>
      <c r="I398" s="138"/>
      <c r="J398" s="138" t="s">
        <v>48</v>
      </c>
      <c r="K398" s="138"/>
      <c r="L398" s="138" t="s">
        <v>13</v>
      </c>
      <c r="M398" s="138" t="s">
        <v>39</v>
      </c>
      <c r="N398" s="138" t="s">
        <v>11</v>
      </c>
      <c r="O398" s="138" t="s">
        <v>6</v>
      </c>
    </row>
    <row r="399" spans="1:15" x14ac:dyDescent="0.25">
      <c r="A399" s="77" t="str">
        <f>IF($D399="","",VLOOKUP($D399,#REF!,2,FALSE))</f>
        <v/>
      </c>
      <c r="B399" s="92" t="s">
        <v>41</v>
      </c>
      <c r="C399" s="113" t="s">
        <v>69</v>
      </c>
      <c r="D399" s="92"/>
      <c r="E399" s="92" t="str">
        <f>IF($D399="","",VLOOKUP($D399,#REF!,3,FALSE))</f>
        <v/>
      </c>
      <c r="F399" s="92" t="str">
        <f>IF($D399="","",VLOOKUP($D399,#REF!,8,FALSE))</f>
        <v/>
      </c>
      <c r="G399" s="92" t="str">
        <f>IF($D399="","",VLOOKUP($D399,#REF!,9,FALSE))</f>
        <v/>
      </c>
      <c r="H399" s="92" t="str">
        <f>IF($D399="","",VLOOKUP($D399,#REF!,10,FALSE))</f>
        <v/>
      </c>
      <c r="I399" s="116"/>
      <c r="J399" s="116"/>
      <c r="K399" s="116"/>
      <c r="L399" s="69" t="str">
        <f>IF(D399="","",TRUNC(F399*J399,2))</f>
        <v/>
      </c>
      <c r="M399" s="69" t="str">
        <f>IF(D399="","",TRUNC(G399*J399,2))</f>
        <v/>
      </c>
      <c r="N399" s="69" t="str">
        <f>IF(D399="","",TRUNC(H399*J399,2))</f>
        <v/>
      </c>
      <c r="O399" s="69" t="str">
        <f>IF(D399="","",L399+M399+N399)</f>
        <v/>
      </c>
    </row>
    <row r="400" spans="1:15" x14ac:dyDescent="0.25">
      <c r="A400" s="77"/>
      <c r="B400" s="92"/>
      <c r="C400" s="92"/>
      <c r="D400" s="92"/>
      <c r="E400" s="92"/>
      <c r="F400" s="107"/>
      <c r="G400" s="107"/>
      <c r="H400" s="116"/>
      <c r="I400" s="116"/>
      <c r="J400" s="116"/>
      <c r="K400" s="116"/>
      <c r="L400" s="116"/>
      <c r="M400" s="116"/>
      <c r="N400" s="116"/>
      <c r="O400" s="69"/>
    </row>
    <row r="401" spans="1:15" x14ac:dyDescent="0.25">
      <c r="A401" s="119"/>
      <c r="B401" s="120"/>
      <c r="C401" s="120"/>
      <c r="D401" s="120"/>
      <c r="E401" s="120"/>
      <c r="F401" s="120"/>
      <c r="G401" s="120"/>
      <c r="H401" s="120"/>
      <c r="I401" s="120"/>
      <c r="J401" s="121" t="s">
        <v>70</v>
      </c>
      <c r="K401" s="121"/>
      <c r="L401" s="122">
        <f>SUM(L399:L400)</f>
        <v>0</v>
      </c>
      <c r="M401" s="122">
        <f>SUM(M399:M400)</f>
        <v>0</v>
      </c>
      <c r="N401" s="122">
        <f>SUM(N399:N400)</f>
        <v>0</v>
      </c>
      <c r="O401" s="122">
        <f>TRUNC(SUM(L401:N401),2)</f>
        <v>0</v>
      </c>
    </row>
    <row r="402" spans="1:15" ht="30" x14ac:dyDescent="0.25">
      <c r="A402" s="137" t="s">
        <v>71</v>
      </c>
      <c r="B402" s="138" t="s">
        <v>1</v>
      </c>
      <c r="C402" s="138" t="s">
        <v>32</v>
      </c>
      <c r="D402" s="138" t="s">
        <v>2</v>
      </c>
      <c r="E402" s="138" t="s">
        <v>62</v>
      </c>
      <c r="F402" s="138" t="s">
        <v>72</v>
      </c>
      <c r="G402" s="138" t="s">
        <v>73</v>
      </c>
      <c r="H402" s="138"/>
      <c r="I402" s="138" t="s">
        <v>74</v>
      </c>
      <c r="J402" s="138"/>
      <c r="K402" s="138"/>
      <c r="L402" s="138" t="s">
        <v>75</v>
      </c>
      <c r="M402" s="138" t="s">
        <v>56</v>
      </c>
      <c r="N402" s="138" t="s">
        <v>48</v>
      </c>
      <c r="O402" s="138" t="s">
        <v>6</v>
      </c>
    </row>
    <row r="403" spans="1:15" x14ac:dyDescent="0.25">
      <c r="A403" s="137"/>
      <c r="B403" s="138"/>
      <c r="C403" s="138"/>
      <c r="D403" s="138"/>
      <c r="E403" s="138"/>
      <c r="F403" s="138"/>
      <c r="G403" s="138" t="s">
        <v>76</v>
      </c>
      <c r="H403" s="138" t="s">
        <v>77</v>
      </c>
      <c r="I403" s="138" t="s">
        <v>76</v>
      </c>
      <c r="J403" s="138" t="s">
        <v>77</v>
      </c>
      <c r="K403" s="138"/>
      <c r="L403" s="138" t="s">
        <v>76</v>
      </c>
      <c r="M403" s="138"/>
      <c r="N403" s="138"/>
      <c r="O403" s="138"/>
    </row>
    <row r="404" spans="1:15" x14ac:dyDescent="0.25">
      <c r="A404" s="77"/>
      <c r="B404" s="92"/>
      <c r="C404" s="92"/>
      <c r="D404" s="92"/>
      <c r="E404" s="92"/>
      <c r="F404" s="107"/>
      <c r="G404" s="107"/>
      <c r="H404" s="69"/>
      <c r="I404" s="116"/>
      <c r="J404" s="69"/>
      <c r="K404" s="69"/>
      <c r="L404" s="116"/>
      <c r="M404" s="116"/>
      <c r="N404" s="69"/>
      <c r="O404" s="69"/>
    </row>
    <row r="405" spans="1:15" x14ac:dyDescent="0.25">
      <c r="A405" s="119"/>
      <c r="B405" s="120"/>
      <c r="C405" s="120"/>
      <c r="D405" s="120"/>
      <c r="E405" s="120"/>
      <c r="F405" s="120"/>
      <c r="G405" s="120"/>
      <c r="H405" s="120"/>
      <c r="I405" s="120"/>
      <c r="J405" s="121" t="s">
        <v>80</v>
      </c>
      <c r="K405" s="121"/>
      <c r="L405" s="122"/>
      <c r="M405" s="122"/>
      <c r="N405" s="122">
        <f>O405</f>
        <v>0</v>
      </c>
      <c r="O405" s="122">
        <f>SUM(O404:O404)</f>
        <v>0</v>
      </c>
    </row>
    <row r="406" spans="1:15" x14ac:dyDescent="0.25">
      <c r="A406" s="485" t="s">
        <v>25</v>
      </c>
      <c r="B406" s="486"/>
      <c r="C406" s="486"/>
      <c r="D406" s="486"/>
      <c r="E406" s="486"/>
      <c r="F406" s="486"/>
      <c r="G406" s="486"/>
      <c r="H406" s="486"/>
      <c r="I406" s="486"/>
      <c r="J406" s="486"/>
      <c r="K406" s="486"/>
      <c r="L406" s="486"/>
      <c r="M406" s="486"/>
      <c r="N406" s="486"/>
      <c r="O406" s="488"/>
    </row>
    <row r="407" spans="1:15" ht="45" x14ac:dyDescent="0.25">
      <c r="A407" s="485" t="str">
        <f>IF($A408="","",$A408&amp;" - "&amp;VLOOKUP($A408,'CUSTOS DER - SERVIÇOS'!A:H,2,FALSE))</f>
        <v>603900 - Lastro de brita</v>
      </c>
      <c r="B407" s="486"/>
      <c r="C407" s="486"/>
      <c r="D407" s="486"/>
      <c r="E407" s="486"/>
      <c r="F407" s="486"/>
      <c r="G407" s="486"/>
      <c r="H407" s="486"/>
      <c r="I407" s="486"/>
      <c r="J407" s="486"/>
      <c r="K407" s="141"/>
      <c r="L407" s="27" t="s">
        <v>26</v>
      </c>
      <c r="M407" s="27" t="s">
        <v>27</v>
      </c>
      <c r="N407" s="27" t="s">
        <v>28</v>
      </c>
      <c r="O407" s="142" t="s">
        <v>29</v>
      </c>
    </row>
    <row r="408" spans="1:15" x14ac:dyDescent="0.25">
      <c r="A408" s="143">
        <v>603900</v>
      </c>
      <c r="B408" s="143" t="s">
        <v>30</v>
      </c>
      <c r="C408" s="143" t="str">
        <f>IF($A408="","",VLOOKUP($A408,'CUSTOS DER - SERVIÇOS'!A:H,3,FALSE))</f>
        <v>m3</v>
      </c>
      <c r="D408" s="143" t="s">
        <v>21</v>
      </c>
      <c r="E408" s="144"/>
      <c r="F408" s="144"/>
      <c r="G408" s="144"/>
      <c r="H408" s="144"/>
      <c r="I408" s="144"/>
      <c r="J408" s="144"/>
      <c r="K408" s="144"/>
      <c r="L408" s="145">
        <f>TRUNC(L423+L427+L431+L437,2)</f>
        <v>66.400000000000006</v>
      </c>
      <c r="M408" s="145">
        <f>TRUNC(M423+M427+M431+M437,2)</f>
        <v>55.33</v>
      </c>
      <c r="N408" s="145">
        <f>TRUNC(N423+N427+N431+N437,2)</f>
        <v>14.85</v>
      </c>
      <c r="O408" s="145">
        <f>TRUNC(O423+O427+O431+O437,2)</f>
        <v>136.58000000000001</v>
      </c>
    </row>
    <row r="409" spans="1:15" ht="45" x14ac:dyDescent="0.25">
      <c r="A409" s="137" t="s">
        <v>31</v>
      </c>
      <c r="B409" s="138" t="s">
        <v>1</v>
      </c>
      <c r="C409" s="138" t="s">
        <v>32</v>
      </c>
      <c r="D409" s="138" t="s">
        <v>2</v>
      </c>
      <c r="E409" s="138" t="s">
        <v>33</v>
      </c>
      <c r="F409" s="138" t="s">
        <v>34</v>
      </c>
      <c r="G409" s="138" t="s">
        <v>35</v>
      </c>
      <c r="H409" s="138" t="s">
        <v>36</v>
      </c>
      <c r="I409" s="138" t="s">
        <v>37</v>
      </c>
      <c r="J409" s="138" t="s">
        <v>38</v>
      </c>
      <c r="K409" s="138"/>
      <c r="L409" s="138" t="s">
        <v>13</v>
      </c>
      <c r="M409" s="138" t="s">
        <v>39</v>
      </c>
      <c r="N409" s="138" t="s">
        <v>11</v>
      </c>
      <c r="O409" s="138" t="s">
        <v>40</v>
      </c>
    </row>
    <row r="410" spans="1:15" x14ac:dyDescent="0.25">
      <c r="A410" s="77" t="str">
        <f>IF(D410="","",VLOOKUP(D410,#REF!,2,FALSE))</f>
        <v/>
      </c>
      <c r="B410" s="113" t="s">
        <v>41</v>
      </c>
      <c r="C410" s="113" t="s">
        <v>42</v>
      </c>
      <c r="D410" s="113"/>
      <c r="E410" s="116"/>
      <c r="F410" s="117"/>
      <c r="G410" s="116"/>
      <c r="H410" s="69" t="str">
        <f>IF(D410="","",VLOOKUP(D410,#REF!,14,FALSE))</f>
        <v/>
      </c>
      <c r="I410" s="69" t="str">
        <f>IF(D410="","",VLOOKUP(D410,#REF!,17,FALSE)-H410)</f>
        <v/>
      </c>
      <c r="J410" s="69" t="str">
        <f>IF(D410="","",VLOOKUP(D410,#REF!,18,FALSE))</f>
        <v/>
      </c>
      <c r="K410" s="69"/>
      <c r="L410" s="118" t="str">
        <f>IF(D410="","",TRUNC(E410*F410*H410,2))</f>
        <v/>
      </c>
      <c r="M410" s="118" t="str">
        <f>IF(D410="","",TRUNC(E410*F410*I410+E410*G410*J410,2))</f>
        <v/>
      </c>
      <c r="N410" s="118"/>
      <c r="O410" s="69" t="str">
        <f>IF(D410="","",L410+M410)</f>
        <v/>
      </c>
    </row>
    <row r="411" spans="1:15" x14ac:dyDescent="0.25">
      <c r="A411" s="77"/>
      <c r="B411" s="113"/>
      <c r="C411" s="113"/>
      <c r="D411" s="113"/>
      <c r="E411" s="116"/>
      <c r="F411" s="117"/>
      <c r="G411" s="116"/>
      <c r="H411" s="69"/>
      <c r="I411" s="69"/>
      <c r="J411" s="69"/>
      <c r="K411" s="69"/>
      <c r="L411" s="118"/>
      <c r="M411" s="118"/>
      <c r="N411" s="118"/>
      <c r="O411" s="69"/>
    </row>
    <row r="412" spans="1:15" x14ac:dyDescent="0.25">
      <c r="A412" s="119"/>
      <c r="B412" s="120"/>
      <c r="C412" s="120"/>
      <c r="D412" s="120"/>
      <c r="E412" s="120"/>
      <c r="F412" s="120"/>
      <c r="G412" s="120"/>
      <c r="H412" s="120"/>
      <c r="I412" s="120"/>
      <c r="J412" s="121" t="s">
        <v>43</v>
      </c>
      <c r="K412" s="121"/>
      <c r="L412" s="122">
        <f>SUM(L410:L411)</f>
        <v>0</v>
      </c>
      <c r="M412" s="122">
        <f>SUM(M410:M411)</f>
        <v>0</v>
      </c>
      <c r="N412" s="122">
        <f>SUM(N410:N411)</f>
        <v>0</v>
      </c>
      <c r="O412" s="122">
        <f>SUM(O410:O411)</f>
        <v>0</v>
      </c>
    </row>
    <row r="413" spans="1:15" ht="30" x14ac:dyDescent="0.25">
      <c r="A413" s="137" t="s">
        <v>44</v>
      </c>
      <c r="B413" s="138" t="s">
        <v>1</v>
      </c>
      <c r="C413" s="138" t="s">
        <v>32</v>
      </c>
      <c r="D413" s="138" t="s">
        <v>2</v>
      </c>
      <c r="E413" s="138" t="s">
        <v>45</v>
      </c>
      <c r="F413" s="138" t="s">
        <v>46</v>
      </c>
      <c r="G413" s="138" t="s">
        <v>47</v>
      </c>
      <c r="H413" s="138" t="s">
        <v>48</v>
      </c>
      <c r="I413" s="138"/>
      <c r="J413" s="138"/>
      <c r="K413" s="138"/>
      <c r="L413" s="138" t="s">
        <v>13</v>
      </c>
      <c r="M413" s="138" t="s">
        <v>39</v>
      </c>
      <c r="N413" s="138" t="s">
        <v>11</v>
      </c>
      <c r="O413" s="138" t="s">
        <v>40</v>
      </c>
    </row>
    <row r="414" spans="1:15" x14ac:dyDescent="0.25">
      <c r="A414" s="77" t="str">
        <f>IF(D414="","",VLOOKUP(D414,'CUSTOS DER - MÃO DE OBRA'!A:D,2,FALSE))</f>
        <v>Servente</v>
      </c>
      <c r="B414" s="113" t="s">
        <v>41</v>
      </c>
      <c r="C414" s="113" t="s">
        <v>49</v>
      </c>
      <c r="D414" s="113">
        <v>200130</v>
      </c>
      <c r="E414" s="69">
        <f>IF(D414="","",VLOOKUP(D414,'CUSTOS DER - MÃO DE OBRA'!A:D,3,FALSE))</f>
        <v>1.48</v>
      </c>
      <c r="F414" s="123">
        <v>1.4167000000000001</v>
      </c>
      <c r="G414" s="124">
        <f>IF(D414="","",VLOOKUP(D414,'CUSTOS DER - MÃO DE OBRA'!A:D,4,FALSE))</f>
        <v>26.35</v>
      </c>
      <c r="H414" s="116">
        <v>2</v>
      </c>
      <c r="I414" s="116"/>
      <c r="J414" s="113"/>
      <c r="K414" s="113"/>
      <c r="L414" s="113"/>
      <c r="M414" s="125">
        <f>IF(D414="","",TRUNC(H414*G414,2))</f>
        <v>52.7</v>
      </c>
      <c r="N414" s="113"/>
      <c r="O414" s="69">
        <f>IF(D414="","",L414+M414)</f>
        <v>52.7</v>
      </c>
    </row>
    <row r="415" spans="1:15" x14ac:dyDescent="0.25">
      <c r="A415" s="77"/>
      <c r="B415" s="113"/>
      <c r="C415" s="113"/>
      <c r="D415" s="113"/>
      <c r="E415" s="116"/>
      <c r="F415" s="123"/>
      <c r="G415" s="124"/>
      <c r="H415" s="69"/>
      <c r="I415" s="69"/>
      <c r="J415" s="69"/>
      <c r="K415" s="69"/>
      <c r="L415" s="113"/>
      <c r="M415" s="126"/>
      <c r="N415" s="113"/>
      <c r="O415" s="69"/>
    </row>
    <row r="416" spans="1:15" x14ac:dyDescent="0.25">
      <c r="A416" s="127"/>
      <c r="B416" s="128"/>
      <c r="C416" s="128"/>
      <c r="D416" s="128"/>
      <c r="E416" s="128"/>
      <c r="F416" s="128"/>
      <c r="G416" s="128"/>
      <c r="H416" s="128"/>
      <c r="I416" s="128"/>
      <c r="J416" s="121" t="s">
        <v>50</v>
      </c>
      <c r="K416" s="121"/>
      <c r="L416" s="122">
        <f>SUM(L414:L415)</f>
        <v>0</v>
      </c>
      <c r="M416" s="122">
        <f>SUM(M414:M415)</f>
        <v>52.7</v>
      </c>
      <c r="N416" s="122">
        <f>SUM(N414:N415)</f>
        <v>0</v>
      </c>
      <c r="O416" s="122">
        <f>SUM(O414:O415)</f>
        <v>52.7</v>
      </c>
    </row>
    <row r="417" spans="1:15" x14ac:dyDescent="0.25">
      <c r="A417" s="137" t="s">
        <v>51</v>
      </c>
      <c r="B417" s="138" t="s">
        <v>1</v>
      </c>
      <c r="C417" s="138" t="s">
        <v>32</v>
      </c>
      <c r="D417" s="138" t="s">
        <v>2</v>
      </c>
      <c r="E417" s="138" t="s">
        <v>52</v>
      </c>
      <c r="F417" s="138" t="s">
        <v>53</v>
      </c>
      <c r="G417" s="138" t="s">
        <v>54</v>
      </c>
      <c r="H417" s="138" t="s">
        <v>55</v>
      </c>
      <c r="I417" s="138"/>
      <c r="J417" s="138"/>
      <c r="K417" s="138"/>
      <c r="L417" s="138"/>
      <c r="M417" s="138"/>
      <c r="N417" s="138"/>
      <c r="O417" s="138" t="s">
        <v>56</v>
      </c>
    </row>
    <row r="418" spans="1:15" x14ac:dyDescent="0.25">
      <c r="A418" s="77"/>
      <c r="B418" s="113"/>
      <c r="C418" s="113"/>
      <c r="D418" s="113">
        <v>29990</v>
      </c>
      <c r="E418" s="123">
        <v>0.05</v>
      </c>
      <c r="F418" s="117"/>
      <c r="G418" s="116"/>
      <c r="H418" s="69"/>
      <c r="I418" s="69"/>
      <c r="J418" s="69"/>
      <c r="K418" s="69"/>
      <c r="L418" s="113"/>
      <c r="M418" s="118">
        <f>TRUNC(E418*O416,2)</f>
        <v>2.63</v>
      </c>
      <c r="N418" s="113"/>
      <c r="O418" s="69">
        <f>L418+M418</f>
        <v>2.63</v>
      </c>
    </row>
    <row r="419" spans="1:15" x14ac:dyDescent="0.25">
      <c r="A419" s="77"/>
      <c r="B419" s="113"/>
      <c r="C419" s="113"/>
      <c r="D419" s="113"/>
      <c r="E419" s="116"/>
      <c r="F419" s="117"/>
      <c r="G419" s="116"/>
      <c r="H419" s="69"/>
      <c r="I419" s="69"/>
      <c r="J419" s="69"/>
      <c r="K419" s="69"/>
      <c r="L419" s="113"/>
      <c r="M419" s="113"/>
      <c r="N419" s="113"/>
      <c r="O419" s="69">
        <f>L419+M419</f>
        <v>0</v>
      </c>
    </row>
    <row r="420" spans="1:15" x14ac:dyDescent="0.25">
      <c r="A420" s="127"/>
      <c r="B420" s="128"/>
      <c r="C420" s="128"/>
      <c r="D420" s="128"/>
      <c r="E420" s="128"/>
      <c r="F420" s="128"/>
      <c r="G420" s="128"/>
      <c r="H420" s="128"/>
      <c r="I420" s="128"/>
      <c r="J420" s="121" t="s">
        <v>57</v>
      </c>
      <c r="K420" s="121"/>
      <c r="L420" s="122">
        <f>SUM(L418:L419)</f>
        <v>0</v>
      </c>
      <c r="M420" s="122">
        <f>SUM(M418:M419)</f>
        <v>2.63</v>
      </c>
      <c r="N420" s="122">
        <f>SUM(N418:N419)</f>
        <v>0</v>
      </c>
      <c r="O420" s="122">
        <f>SUM(O418:O419)</f>
        <v>2.63</v>
      </c>
    </row>
    <row r="421" spans="1:15" x14ac:dyDescent="0.25">
      <c r="A421" s="127" t="s">
        <v>58</v>
      </c>
      <c r="B421" s="129"/>
      <c r="C421" s="129"/>
      <c r="D421" s="129"/>
      <c r="E421" s="129"/>
      <c r="F421" s="129"/>
      <c r="G421" s="129"/>
      <c r="H421" s="129"/>
      <c r="I421" s="129"/>
      <c r="J421" s="129"/>
      <c r="K421" s="129"/>
      <c r="L421" s="122">
        <f>L412+L416+L420</f>
        <v>0</v>
      </c>
      <c r="M421" s="122">
        <f>M412+M416+M420</f>
        <v>55.330000000000005</v>
      </c>
      <c r="N421" s="122">
        <f>N412+N416+N420</f>
        <v>0</v>
      </c>
      <c r="O421" s="122">
        <f>O412+O416+O420</f>
        <v>55.330000000000005</v>
      </c>
    </row>
    <row r="422" spans="1:15" x14ac:dyDescent="0.25">
      <c r="A422" s="127" t="s">
        <v>59</v>
      </c>
      <c r="B422" s="129"/>
      <c r="C422" s="129"/>
      <c r="D422" s="129"/>
      <c r="E422" s="129"/>
      <c r="F422" s="129"/>
      <c r="G422" s="129"/>
      <c r="H422" s="129"/>
      <c r="I422" s="129"/>
      <c r="J422" s="129"/>
      <c r="K422" s="129"/>
      <c r="L422" s="129"/>
      <c r="M422" s="129"/>
      <c r="N422" s="129"/>
      <c r="O422" s="130">
        <v>1</v>
      </c>
    </row>
    <row r="423" spans="1:15" x14ac:dyDescent="0.25">
      <c r="A423" s="127" t="s">
        <v>60</v>
      </c>
      <c r="B423" s="120"/>
      <c r="C423" s="120"/>
      <c r="D423" s="120"/>
      <c r="E423" s="120"/>
      <c r="F423" s="120"/>
      <c r="G423" s="120"/>
      <c r="H423" s="120"/>
      <c r="I423" s="120"/>
      <c r="J423" s="120"/>
      <c r="K423" s="120"/>
      <c r="L423" s="122">
        <f>L421/O422</f>
        <v>0</v>
      </c>
      <c r="M423" s="122">
        <f>M421/O422</f>
        <v>55.330000000000005</v>
      </c>
      <c r="N423" s="122">
        <f>N421/O422</f>
        <v>0</v>
      </c>
      <c r="O423" s="122">
        <f>TRUNC(SUM(L423:N423),2)</f>
        <v>55.33</v>
      </c>
    </row>
    <row r="424" spans="1:15" ht="45" x14ac:dyDescent="0.25">
      <c r="A424" s="137" t="s">
        <v>61</v>
      </c>
      <c r="B424" s="138" t="s">
        <v>1</v>
      </c>
      <c r="C424" s="138" t="s">
        <v>32</v>
      </c>
      <c r="D424" s="138" t="s">
        <v>2</v>
      </c>
      <c r="E424" s="138" t="s">
        <v>62</v>
      </c>
      <c r="F424" s="138" t="s">
        <v>63</v>
      </c>
      <c r="G424" s="138"/>
      <c r="H424" s="138"/>
      <c r="I424" s="138"/>
      <c r="J424" s="138" t="s">
        <v>48</v>
      </c>
      <c r="K424" s="138"/>
      <c r="L424" s="138" t="s">
        <v>13</v>
      </c>
      <c r="M424" s="138" t="s">
        <v>39</v>
      </c>
      <c r="N424" s="138" t="s">
        <v>11</v>
      </c>
      <c r="O424" s="138" t="s">
        <v>6</v>
      </c>
    </row>
    <row r="425" spans="1:15" x14ac:dyDescent="0.25">
      <c r="A425" s="77" t="str">
        <f>IF(D425="","",VLOOKUP(D425,'CUSTOS DER - MATERIAIS'!A:D,2,FALSE))</f>
        <v>Pedra britada (comercial)</v>
      </c>
      <c r="B425" s="113" t="s">
        <v>41</v>
      </c>
      <c r="C425" s="113" t="s">
        <v>64</v>
      </c>
      <c r="D425" s="113">
        <v>130000</v>
      </c>
      <c r="E425" s="131" t="str">
        <f>IF(D425="","",VLOOKUP(D425,'CUSTOS DER - MATERIAIS'!A:D,3,FALSE))</f>
        <v>m3</v>
      </c>
      <c r="F425" s="107">
        <f>IF(D425="","",VLOOKUP(D425,'CUSTOS DER - MATERIAIS'!A:D,4,FALSE))</f>
        <v>66.400000000000006</v>
      </c>
      <c r="G425" s="107"/>
      <c r="H425" s="93"/>
      <c r="I425" s="93"/>
      <c r="J425" s="116">
        <v>1</v>
      </c>
      <c r="K425" s="116"/>
      <c r="L425" s="69">
        <f>IF(D425="","",TRUNC(F425*J425,2))</f>
        <v>66.400000000000006</v>
      </c>
      <c r="M425" s="116"/>
      <c r="N425" s="116"/>
      <c r="O425" s="69">
        <f>IF(D425="","",TRUNC(L425+M425+N425,2))</f>
        <v>66.400000000000006</v>
      </c>
    </row>
    <row r="426" spans="1:15" x14ac:dyDescent="0.25">
      <c r="A426" s="77"/>
      <c r="B426" s="113"/>
      <c r="C426" s="113"/>
      <c r="D426" s="113"/>
      <c r="E426" s="131"/>
      <c r="F426" s="107"/>
      <c r="G426" s="107"/>
      <c r="H426" s="93"/>
      <c r="I426" s="93"/>
      <c r="J426" s="116"/>
      <c r="K426" s="116"/>
      <c r="L426" s="69"/>
      <c r="M426" s="116"/>
      <c r="N426" s="116"/>
      <c r="O426" s="69"/>
    </row>
    <row r="427" spans="1:15" x14ac:dyDescent="0.25">
      <c r="A427" s="119"/>
      <c r="B427" s="120"/>
      <c r="C427" s="120"/>
      <c r="D427" s="120"/>
      <c r="E427" s="120"/>
      <c r="F427" s="120"/>
      <c r="G427" s="120"/>
      <c r="H427" s="120"/>
      <c r="I427" s="120"/>
      <c r="J427" s="121" t="s">
        <v>65</v>
      </c>
      <c r="K427" s="121"/>
      <c r="L427" s="122">
        <f>SUM(L425:L426)</f>
        <v>66.400000000000006</v>
      </c>
      <c r="M427" s="122">
        <f>SUM(M425:M426)</f>
        <v>0</v>
      </c>
      <c r="N427" s="122">
        <f>SUM(N425:N426)</f>
        <v>0</v>
      </c>
      <c r="O427" s="122">
        <f>TRUNC(SUM(L427:N427),2)</f>
        <v>66.400000000000006</v>
      </c>
    </row>
    <row r="428" spans="1:15" ht="45" x14ac:dyDescent="0.25">
      <c r="A428" s="137" t="s">
        <v>66</v>
      </c>
      <c r="B428" s="138" t="s">
        <v>1</v>
      </c>
      <c r="C428" s="138" t="s">
        <v>32</v>
      </c>
      <c r="D428" s="138" t="s">
        <v>2</v>
      </c>
      <c r="E428" s="138" t="s">
        <v>62</v>
      </c>
      <c r="F428" s="138" t="s">
        <v>63</v>
      </c>
      <c r="G428" s="138" t="s">
        <v>67</v>
      </c>
      <c r="H428" s="138" t="s">
        <v>68</v>
      </c>
      <c r="I428" s="138"/>
      <c r="J428" s="138" t="s">
        <v>48</v>
      </c>
      <c r="K428" s="138"/>
      <c r="L428" s="138" t="s">
        <v>13</v>
      </c>
      <c r="M428" s="138" t="s">
        <v>39</v>
      </c>
      <c r="N428" s="138" t="s">
        <v>11</v>
      </c>
      <c r="O428" s="138" t="s">
        <v>6</v>
      </c>
    </row>
    <row r="429" spans="1:15" x14ac:dyDescent="0.25">
      <c r="A429" s="77" t="str">
        <f>IF($D429="","",VLOOKUP($D429,#REF!,2,FALSE))</f>
        <v/>
      </c>
      <c r="B429" s="92" t="s">
        <v>41</v>
      </c>
      <c r="C429" s="113" t="s">
        <v>69</v>
      </c>
      <c r="D429" s="92"/>
      <c r="E429" s="92" t="str">
        <f>IF($D429="","",VLOOKUP($D429,#REF!,3,FALSE))</f>
        <v/>
      </c>
      <c r="F429" s="92" t="str">
        <f>IF($D429="","",VLOOKUP($D429,#REF!,8,FALSE))</f>
        <v/>
      </c>
      <c r="G429" s="92" t="str">
        <f>IF($D429="","",VLOOKUP($D429,#REF!,9,FALSE))</f>
        <v/>
      </c>
      <c r="H429" s="92" t="str">
        <f>IF($D429="","",VLOOKUP($D429,#REF!,10,FALSE))</f>
        <v/>
      </c>
      <c r="I429" s="116"/>
      <c r="J429" s="116"/>
      <c r="K429" s="116"/>
      <c r="L429" s="69" t="str">
        <f>IF(D429="","",TRUNC(F429*J429,2))</f>
        <v/>
      </c>
      <c r="M429" s="69" t="str">
        <f>IF(D429="","",TRUNC(G429*J429,2))</f>
        <v/>
      </c>
      <c r="N429" s="69" t="str">
        <f>IF(D429="","",TRUNC(H429*J429,2))</f>
        <v/>
      </c>
      <c r="O429" s="69" t="str">
        <f>IF(D429="","",L429+M429+N429)</f>
        <v/>
      </c>
    </row>
    <row r="430" spans="1:15" x14ac:dyDescent="0.25">
      <c r="A430" s="77"/>
      <c r="B430" s="92"/>
      <c r="C430" s="92"/>
      <c r="D430" s="92"/>
      <c r="E430" s="92"/>
      <c r="F430" s="107"/>
      <c r="G430" s="107"/>
      <c r="H430" s="116"/>
      <c r="I430" s="116"/>
      <c r="J430" s="116"/>
      <c r="K430" s="116"/>
      <c r="L430" s="116"/>
      <c r="M430" s="116"/>
      <c r="N430" s="116"/>
      <c r="O430" s="69"/>
    </row>
    <row r="431" spans="1:15" x14ac:dyDescent="0.25">
      <c r="A431" s="119"/>
      <c r="B431" s="120"/>
      <c r="C431" s="120"/>
      <c r="D431" s="120"/>
      <c r="E431" s="120"/>
      <c r="F431" s="120"/>
      <c r="G431" s="120"/>
      <c r="H431" s="120"/>
      <c r="I431" s="120"/>
      <c r="J431" s="121" t="s">
        <v>70</v>
      </c>
      <c r="K431" s="121"/>
      <c r="L431" s="122">
        <f>SUM(L429:L430)</f>
        <v>0</v>
      </c>
      <c r="M431" s="122">
        <f>SUM(M429:M430)</f>
        <v>0</v>
      </c>
      <c r="N431" s="122">
        <f>SUM(N429:N430)</f>
        <v>0</v>
      </c>
      <c r="O431" s="122">
        <f>TRUNC(SUM(L431:N431),2)</f>
        <v>0</v>
      </c>
    </row>
    <row r="432" spans="1:15" ht="30" x14ac:dyDescent="0.25">
      <c r="A432" s="137" t="s">
        <v>71</v>
      </c>
      <c r="B432" s="138" t="s">
        <v>1</v>
      </c>
      <c r="C432" s="138" t="s">
        <v>32</v>
      </c>
      <c r="D432" s="138" t="s">
        <v>2</v>
      </c>
      <c r="E432" s="138" t="s">
        <v>62</v>
      </c>
      <c r="F432" s="138" t="s">
        <v>72</v>
      </c>
      <c r="G432" s="138" t="s">
        <v>73</v>
      </c>
      <c r="H432" s="138"/>
      <c r="I432" s="138" t="s">
        <v>74</v>
      </c>
      <c r="J432" s="138"/>
      <c r="K432" s="138"/>
      <c r="L432" s="138" t="s">
        <v>75</v>
      </c>
      <c r="M432" s="138" t="s">
        <v>56</v>
      </c>
      <c r="N432" s="138" t="s">
        <v>48</v>
      </c>
      <c r="O432" s="138" t="s">
        <v>6</v>
      </c>
    </row>
    <row r="433" spans="1:15" x14ac:dyDescent="0.25">
      <c r="A433" s="137"/>
      <c r="B433" s="138"/>
      <c r="C433" s="138"/>
      <c r="D433" s="138"/>
      <c r="E433" s="138"/>
      <c r="F433" s="138"/>
      <c r="G433" s="138" t="s">
        <v>76</v>
      </c>
      <c r="H433" s="138" t="s">
        <v>77</v>
      </c>
      <c r="I433" s="138" t="s">
        <v>76</v>
      </c>
      <c r="J433" s="138" t="s">
        <v>77</v>
      </c>
      <c r="K433" s="138"/>
      <c r="L433" s="138" t="s">
        <v>76</v>
      </c>
      <c r="M433" s="138"/>
      <c r="N433" s="138"/>
      <c r="O433" s="138"/>
    </row>
    <row r="434" spans="1:15" x14ac:dyDescent="0.25">
      <c r="A434" s="478" t="str">
        <f>IF($D434="","",VLOOKUP($D434,'TRANSPORTES MATERIAIS'!$A$17:$D$1916,2,FALSE))</f>
        <v>Pedra britada (Trecho)</v>
      </c>
      <c r="B434" s="476" t="s">
        <v>41</v>
      </c>
      <c r="C434" s="476" t="s">
        <v>78</v>
      </c>
      <c r="D434" s="476">
        <v>19400</v>
      </c>
      <c r="E434" s="476" t="s">
        <v>79</v>
      </c>
      <c r="F434" s="92">
        <v>972000</v>
      </c>
      <c r="G434" s="107">
        <f>IF($F434="","",VLOOKUP($F434,'TRANSPORTES MATERIAIS'!$A$7:$H$15,5,FALSE))</f>
        <v>1.02</v>
      </c>
      <c r="H434" s="69">
        <f>IF($D434="","",VLOOKUP($D434,'TRANSPORTES MATERIAIS'!$A$18:$K$4919,8,FALSE))</f>
        <v>0</v>
      </c>
      <c r="I434" s="107">
        <f>IF($F434="","",VLOOKUP($F434,'TRANSPORTES MATERIAIS'!$A$7:$H$15,6,FALSE))</f>
        <v>1.23</v>
      </c>
      <c r="J434" s="69">
        <f>IF($D434="","",VLOOKUP($D434,'TRANSPORTES MATERIAIS'!$A$18:$K$4919,9,FALSE))</f>
        <v>0</v>
      </c>
      <c r="K434" s="69"/>
      <c r="L434" s="107">
        <f>IF($F434="","",VLOOKUP($F434,'TRANSPORTES MATERIAIS'!$A$7:$H$15,7,FALSE))</f>
        <v>0</v>
      </c>
      <c r="M434" s="69">
        <f>IF($D434="",0,IF(D434="",0,IF(AND(H434=0,J434=0),0,TRUNC(G434*H434+I434*J434+L434,2))))</f>
        <v>0</v>
      </c>
      <c r="N434" s="472">
        <v>1.5</v>
      </c>
      <c r="O434" s="474">
        <f>TRUNC((M434+M435)*N434,2)</f>
        <v>14.85</v>
      </c>
    </row>
    <row r="435" spans="1:15" x14ac:dyDescent="0.25">
      <c r="A435" s="479"/>
      <c r="B435" s="477"/>
      <c r="C435" s="477"/>
      <c r="D435" s="477"/>
      <c r="E435" s="477"/>
      <c r="F435" s="92">
        <v>972100</v>
      </c>
      <c r="G435" s="107">
        <f>IF($F435="","",VLOOKUP($F435,'TRANSPORTES MATERIAIS'!$A$7:$H$15,5,FALSE))</f>
        <v>1.02</v>
      </c>
      <c r="H435" s="69">
        <f>IF($D434="","",VLOOKUP($D434,'TRANSPORTES MATERIAIS'!$A$18:$K$4919,5,FALSE))</f>
        <v>7.2</v>
      </c>
      <c r="I435" s="107">
        <f>IF($F435="","",VLOOKUP($F435,'TRANSPORTES MATERIAIS'!$A$7:$H$15,6,FALSE))</f>
        <v>1.23</v>
      </c>
      <c r="J435" s="69">
        <f>IF($D434="","",VLOOKUP($D434,'TRANSPORTES MATERIAIS'!$A$18:$K$4919,6,FALSE))</f>
        <v>0</v>
      </c>
      <c r="K435" s="69"/>
      <c r="L435" s="107">
        <f>IF($F435="","",VLOOKUP($F435,'TRANSPORTES MATERIAIS'!$A$7:$H$15,7,FALSE))</f>
        <v>2.56</v>
      </c>
      <c r="M435" s="69">
        <f>IF($D434="",0,IF(D434="",0,IF(AND(H435=0,J435=0),0,TRUNC(G435*H435+I435*J435+L435,2))))</f>
        <v>9.9</v>
      </c>
      <c r="N435" s="473"/>
      <c r="O435" s="475"/>
    </row>
    <row r="436" spans="1:15" x14ac:dyDescent="0.25">
      <c r="A436" s="77"/>
      <c r="B436" s="92"/>
      <c r="C436" s="92"/>
      <c r="D436" s="92"/>
      <c r="E436" s="92"/>
      <c r="F436" s="107"/>
      <c r="G436" s="107"/>
      <c r="H436" s="69"/>
      <c r="I436" s="116"/>
      <c r="J436" s="69"/>
      <c r="K436" s="69"/>
      <c r="L436" s="116"/>
      <c r="M436" s="116"/>
      <c r="N436" s="69"/>
      <c r="O436" s="69"/>
    </row>
    <row r="437" spans="1:15" x14ac:dyDescent="0.25">
      <c r="A437" s="119"/>
      <c r="B437" s="120"/>
      <c r="C437" s="120"/>
      <c r="D437" s="120"/>
      <c r="E437" s="120"/>
      <c r="F437" s="120"/>
      <c r="G437" s="120"/>
      <c r="H437" s="120"/>
      <c r="I437" s="120"/>
      <c r="J437" s="121" t="s">
        <v>80</v>
      </c>
      <c r="K437" s="121"/>
      <c r="L437" s="122"/>
      <c r="M437" s="122"/>
      <c r="N437" s="122">
        <f>O437</f>
        <v>14.85</v>
      </c>
      <c r="O437" s="122">
        <f>SUM(O434:O436)</f>
        <v>14.85</v>
      </c>
    </row>
    <row r="438" spans="1:15" x14ac:dyDescent="0.25">
      <c r="A438" s="485" t="s">
        <v>25</v>
      </c>
      <c r="B438" s="486"/>
      <c r="C438" s="486"/>
      <c r="D438" s="486"/>
      <c r="E438" s="486"/>
      <c r="F438" s="486"/>
      <c r="G438" s="486"/>
      <c r="H438" s="486"/>
      <c r="I438" s="486"/>
      <c r="J438" s="486"/>
      <c r="K438" s="486"/>
      <c r="L438" s="486"/>
      <c r="M438" s="486"/>
      <c r="N438" s="486"/>
      <c r="O438" s="488"/>
    </row>
    <row r="439" spans="1:15" ht="45" x14ac:dyDescent="0.25">
      <c r="A439" s="485" t="str">
        <f>IF($A440="","",$A440&amp;" - "&amp;VLOOKUP($A440,'CUSTOS DER - SERVIÇOS'!A:H,2,FALSE))</f>
        <v>603900 - Lastro de brita</v>
      </c>
      <c r="B439" s="486"/>
      <c r="C439" s="486"/>
      <c r="D439" s="486"/>
      <c r="E439" s="486"/>
      <c r="F439" s="486"/>
      <c r="G439" s="486"/>
      <c r="H439" s="486"/>
      <c r="I439" s="486"/>
      <c r="J439" s="486"/>
      <c r="K439" s="141"/>
      <c r="L439" s="27" t="s">
        <v>26</v>
      </c>
      <c r="M439" s="27" t="s">
        <v>27</v>
      </c>
      <c r="N439" s="27" t="s">
        <v>28</v>
      </c>
      <c r="O439" s="142" t="s">
        <v>29</v>
      </c>
    </row>
    <row r="440" spans="1:15" x14ac:dyDescent="0.25">
      <c r="A440" s="143">
        <v>603900</v>
      </c>
      <c r="B440" s="143" t="s">
        <v>30</v>
      </c>
      <c r="C440" s="143" t="str">
        <f>IF($A440="","",VLOOKUP($A440,'CUSTOS DER - SERVIÇOS'!A:H,3,FALSE))</f>
        <v>m3</v>
      </c>
      <c r="D440" s="143" t="s">
        <v>21</v>
      </c>
      <c r="E440" s="144"/>
      <c r="F440" s="144"/>
      <c r="G440" s="144"/>
      <c r="H440" s="144"/>
      <c r="I440" s="144"/>
      <c r="J440" s="144"/>
      <c r="K440" s="144"/>
      <c r="L440" s="145">
        <f>TRUNC(L455+L459+L463+L469,2)</f>
        <v>66.400000000000006</v>
      </c>
      <c r="M440" s="145">
        <f>TRUNC(M455+M459+M463+M469,2)</f>
        <v>55.33</v>
      </c>
      <c r="N440" s="145">
        <f>TRUNC(N455+N459+N463+N469,2)</f>
        <v>14.85</v>
      </c>
      <c r="O440" s="145">
        <f>TRUNC(O455+O459+O463+O469,2)</f>
        <v>136.58000000000001</v>
      </c>
    </row>
    <row r="441" spans="1:15" ht="45" x14ac:dyDescent="0.25">
      <c r="A441" s="137" t="s">
        <v>31</v>
      </c>
      <c r="B441" s="138" t="s">
        <v>1</v>
      </c>
      <c r="C441" s="138" t="s">
        <v>32</v>
      </c>
      <c r="D441" s="138" t="s">
        <v>2</v>
      </c>
      <c r="E441" s="138" t="s">
        <v>33</v>
      </c>
      <c r="F441" s="138" t="s">
        <v>34</v>
      </c>
      <c r="G441" s="138" t="s">
        <v>35</v>
      </c>
      <c r="H441" s="138" t="s">
        <v>36</v>
      </c>
      <c r="I441" s="138" t="s">
        <v>37</v>
      </c>
      <c r="J441" s="138" t="s">
        <v>38</v>
      </c>
      <c r="K441" s="138"/>
      <c r="L441" s="138" t="s">
        <v>13</v>
      </c>
      <c r="M441" s="138" t="s">
        <v>39</v>
      </c>
      <c r="N441" s="138" t="s">
        <v>11</v>
      </c>
      <c r="O441" s="138" t="s">
        <v>40</v>
      </c>
    </row>
    <row r="442" spans="1:15" x14ac:dyDescent="0.25">
      <c r="A442" s="77" t="str">
        <f>IF(D442="","",VLOOKUP(D442,#REF!,2,FALSE))</f>
        <v/>
      </c>
      <c r="B442" s="113" t="s">
        <v>41</v>
      </c>
      <c r="C442" s="113" t="s">
        <v>42</v>
      </c>
      <c r="D442" s="113"/>
      <c r="E442" s="116"/>
      <c r="F442" s="117"/>
      <c r="G442" s="116"/>
      <c r="H442" s="69" t="str">
        <f>IF(D442="","",VLOOKUP(D442,#REF!,14,FALSE))</f>
        <v/>
      </c>
      <c r="I442" s="69" t="str">
        <f>IF(D442="","",VLOOKUP(D442,#REF!,17,FALSE)-H442)</f>
        <v/>
      </c>
      <c r="J442" s="69" t="str">
        <f>IF(D442="","",VLOOKUP(D442,#REF!,18,FALSE))</f>
        <v/>
      </c>
      <c r="K442" s="69"/>
      <c r="L442" s="118" t="str">
        <f>IF(D442="","",TRUNC(E442*F442*H442,2))</f>
        <v/>
      </c>
      <c r="M442" s="118" t="str">
        <f>IF(D442="","",TRUNC(E442*F442*I442+E442*G442*J442,2))</f>
        <v/>
      </c>
      <c r="N442" s="118"/>
      <c r="O442" s="69" t="str">
        <f>IF(D442="","",L442+M442)</f>
        <v/>
      </c>
    </row>
    <row r="443" spans="1:15" x14ac:dyDescent="0.25">
      <c r="A443" s="77"/>
      <c r="B443" s="113"/>
      <c r="C443" s="113"/>
      <c r="D443" s="113"/>
      <c r="E443" s="116"/>
      <c r="F443" s="117"/>
      <c r="G443" s="116"/>
      <c r="H443" s="69"/>
      <c r="I443" s="69"/>
      <c r="J443" s="69"/>
      <c r="K443" s="69"/>
      <c r="L443" s="118"/>
      <c r="M443" s="118"/>
      <c r="N443" s="118"/>
      <c r="O443" s="69"/>
    </row>
    <row r="444" spans="1:15" x14ac:dyDescent="0.25">
      <c r="A444" s="119"/>
      <c r="B444" s="120"/>
      <c r="C444" s="120"/>
      <c r="D444" s="120"/>
      <c r="E444" s="120"/>
      <c r="F444" s="120"/>
      <c r="G444" s="120"/>
      <c r="H444" s="120"/>
      <c r="I444" s="120"/>
      <c r="J444" s="121" t="s">
        <v>43</v>
      </c>
      <c r="K444" s="121"/>
      <c r="L444" s="122">
        <f>SUM(L442:L443)</f>
        <v>0</v>
      </c>
      <c r="M444" s="122">
        <f>SUM(M442:M443)</f>
        <v>0</v>
      </c>
      <c r="N444" s="122">
        <f>SUM(N442:N443)</f>
        <v>0</v>
      </c>
      <c r="O444" s="122">
        <f>SUM(O442:O443)</f>
        <v>0</v>
      </c>
    </row>
    <row r="445" spans="1:15" ht="30" x14ac:dyDescent="0.25">
      <c r="A445" s="137" t="s">
        <v>44</v>
      </c>
      <c r="B445" s="138" t="s">
        <v>1</v>
      </c>
      <c r="C445" s="138" t="s">
        <v>32</v>
      </c>
      <c r="D445" s="138" t="s">
        <v>2</v>
      </c>
      <c r="E445" s="138" t="s">
        <v>45</v>
      </c>
      <c r="F445" s="138" t="s">
        <v>46</v>
      </c>
      <c r="G445" s="138" t="s">
        <v>47</v>
      </c>
      <c r="H445" s="138" t="s">
        <v>48</v>
      </c>
      <c r="I445" s="138"/>
      <c r="J445" s="138"/>
      <c r="K445" s="138"/>
      <c r="L445" s="138" t="s">
        <v>13</v>
      </c>
      <c r="M445" s="138" t="s">
        <v>39</v>
      </c>
      <c r="N445" s="138" t="s">
        <v>11</v>
      </c>
      <c r="O445" s="138" t="s">
        <v>40</v>
      </c>
    </row>
    <row r="446" spans="1:15" x14ac:dyDescent="0.25">
      <c r="A446" s="77" t="str">
        <f>IF(D446="","",VLOOKUP(D446,'CUSTOS DER - MÃO DE OBRA'!A:D,2,FALSE))</f>
        <v>Servente</v>
      </c>
      <c r="B446" s="113" t="s">
        <v>41</v>
      </c>
      <c r="C446" s="113" t="s">
        <v>49</v>
      </c>
      <c r="D446" s="113">
        <v>200130</v>
      </c>
      <c r="E446" s="69">
        <f>IF(D446="","",VLOOKUP(D446,'CUSTOS DER - MÃO DE OBRA'!A:D,3,FALSE))</f>
        <v>1.48</v>
      </c>
      <c r="F446" s="123">
        <v>1.4167000000000001</v>
      </c>
      <c r="G446" s="124">
        <f>IF(D446="","",VLOOKUP(D446,'CUSTOS DER - MÃO DE OBRA'!A:D,4,FALSE))</f>
        <v>26.35</v>
      </c>
      <c r="H446" s="116">
        <v>2</v>
      </c>
      <c r="I446" s="116"/>
      <c r="J446" s="113"/>
      <c r="K446" s="113"/>
      <c r="L446" s="113"/>
      <c r="M446" s="125">
        <f>IF(D446="","",TRUNC(H446*G446,2))</f>
        <v>52.7</v>
      </c>
      <c r="N446" s="113"/>
      <c r="O446" s="69">
        <f>IF(D446="","",L446+M446)</f>
        <v>52.7</v>
      </c>
    </row>
    <row r="447" spans="1:15" x14ac:dyDescent="0.25">
      <c r="A447" s="77"/>
      <c r="B447" s="113"/>
      <c r="C447" s="113"/>
      <c r="D447" s="113"/>
      <c r="E447" s="116"/>
      <c r="F447" s="123"/>
      <c r="G447" s="124"/>
      <c r="H447" s="69"/>
      <c r="I447" s="69"/>
      <c r="J447" s="69"/>
      <c r="K447" s="69"/>
      <c r="L447" s="113"/>
      <c r="M447" s="126"/>
      <c r="N447" s="113"/>
      <c r="O447" s="69"/>
    </row>
    <row r="448" spans="1:15" x14ac:dyDescent="0.25">
      <c r="A448" s="127"/>
      <c r="B448" s="128"/>
      <c r="C448" s="128"/>
      <c r="D448" s="128"/>
      <c r="E448" s="128"/>
      <c r="F448" s="128"/>
      <c r="G448" s="128"/>
      <c r="H448" s="128"/>
      <c r="I448" s="128"/>
      <c r="J448" s="121" t="s">
        <v>50</v>
      </c>
      <c r="K448" s="121"/>
      <c r="L448" s="122">
        <f>SUM(L446:L447)</f>
        <v>0</v>
      </c>
      <c r="M448" s="122">
        <f>SUM(M446:M447)</f>
        <v>52.7</v>
      </c>
      <c r="N448" s="122">
        <f>SUM(N446:N447)</f>
        <v>0</v>
      </c>
      <c r="O448" s="122">
        <f>SUM(O446:O447)</f>
        <v>52.7</v>
      </c>
    </row>
    <row r="449" spans="1:15" x14ac:dyDescent="0.25">
      <c r="A449" s="137" t="s">
        <v>51</v>
      </c>
      <c r="B449" s="138" t="s">
        <v>1</v>
      </c>
      <c r="C449" s="138" t="s">
        <v>32</v>
      </c>
      <c r="D449" s="138" t="s">
        <v>2</v>
      </c>
      <c r="E449" s="138" t="s">
        <v>52</v>
      </c>
      <c r="F449" s="138" t="s">
        <v>53</v>
      </c>
      <c r="G449" s="138" t="s">
        <v>54</v>
      </c>
      <c r="H449" s="138" t="s">
        <v>55</v>
      </c>
      <c r="I449" s="138"/>
      <c r="J449" s="138"/>
      <c r="K449" s="138"/>
      <c r="L449" s="138"/>
      <c r="M449" s="138"/>
      <c r="N449" s="138"/>
      <c r="O449" s="138" t="s">
        <v>56</v>
      </c>
    </row>
    <row r="450" spans="1:15" x14ac:dyDescent="0.25">
      <c r="A450" s="77"/>
      <c r="B450" s="113"/>
      <c r="C450" s="113"/>
      <c r="D450" s="113">
        <v>29990</v>
      </c>
      <c r="E450" s="123">
        <v>0.05</v>
      </c>
      <c r="F450" s="117"/>
      <c r="G450" s="116"/>
      <c r="H450" s="69"/>
      <c r="I450" s="69"/>
      <c r="J450" s="69"/>
      <c r="K450" s="69"/>
      <c r="L450" s="113"/>
      <c r="M450" s="118">
        <f>TRUNC(E450*O448,2)</f>
        <v>2.63</v>
      </c>
      <c r="N450" s="113"/>
      <c r="O450" s="69">
        <f>L450+M450</f>
        <v>2.63</v>
      </c>
    </row>
    <row r="451" spans="1:15" x14ac:dyDescent="0.25">
      <c r="A451" s="77"/>
      <c r="B451" s="113"/>
      <c r="C451" s="113"/>
      <c r="D451" s="113"/>
      <c r="E451" s="116"/>
      <c r="F451" s="117"/>
      <c r="G451" s="116"/>
      <c r="H451" s="69"/>
      <c r="I451" s="69"/>
      <c r="J451" s="69"/>
      <c r="K451" s="69"/>
      <c r="L451" s="113"/>
      <c r="M451" s="113"/>
      <c r="N451" s="113"/>
      <c r="O451" s="69">
        <f>L451+M451</f>
        <v>0</v>
      </c>
    </row>
    <row r="452" spans="1:15" x14ac:dyDescent="0.25">
      <c r="A452" s="127"/>
      <c r="B452" s="128"/>
      <c r="C452" s="128"/>
      <c r="D452" s="128"/>
      <c r="E452" s="128"/>
      <c r="F452" s="128"/>
      <c r="G452" s="128"/>
      <c r="H452" s="128"/>
      <c r="I452" s="128"/>
      <c r="J452" s="121" t="s">
        <v>57</v>
      </c>
      <c r="K452" s="121"/>
      <c r="L452" s="122">
        <f>SUM(L450:L451)</f>
        <v>0</v>
      </c>
      <c r="M452" s="122">
        <f>SUM(M450:M451)</f>
        <v>2.63</v>
      </c>
      <c r="N452" s="122">
        <f>SUM(N450:N451)</f>
        <v>0</v>
      </c>
      <c r="O452" s="122">
        <f>SUM(O450:O451)</f>
        <v>2.63</v>
      </c>
    </row>
    <row r="453" spans="1:15" x14ac:dyDescent="0.25">
      <c r="A453" s="127" t="s">
        <v>58</v>
      </c>
      <c r="B453" s="129"/>
      <c r="C453" s="129"/>
      <c r="D453" s="129"/>
      <c r="E453" s="129"/>
      <c r="F453" s="129"/>
      <c r="G453" s="129"/>
      <c r="H453" s="129"/>
      <c r="I453" s="129"/>
      <c r="J453" s="129"/>
      <c r="K453" s="129"/>
      <c r="L453" s="122">
        <f>L444+L448+L452</f>
        <v>0</v>
      </c>
      <c r="M453" s="122">
        <f>M444+M448+M452</f>
        <v>55.330000000000005</v>
      </c>
      <c r="N453" s="122">
        <f>N444+N448+N452</f>
        <v>0</v>
      </c>
      <c r="O453" s="122">
        <f>O444+O448+O452</f>
        <v>55.330000000000005</v>
      </c>
    </row>
    <row r="454" spans="1:15" x14ac:dyDescent="0.25">
      <c r="A454" s="127" t="s">
        <v>59</v>
      </c>
      <c r="B454" s="129"/>
      <c r="C454" s="129"/>
      <c r="D454" s="129"/>
      <c r="E454" s="129"/>
      <c r="F454" s="129"/>
      <c r="G454" s="129"/>
      <c r="H454" s="129"/>
      <c r="I454" s="129"/>
      <c r="J454" s="129"/>
      <c r="K454" s="129"/>
      <c r="L454" s="129"/>
      <c r="M454" s="129"/>
      <c r="N454" s="129"/>
      <c r="O454" s="130">
        <v>1</v>
      </c>
    </row>
    <row r="455" spans="1:15" x14ac:dyDescent="0.25">
      <c r="A455" s="127" t="s">
        <v>60</v>
      </c>
      <c r="B455" s="120"/>
      <c r="C455" s="120"/>
      <c r="D455" s="120"/>
      <c r="E455" s="120"/>
      <c r="F455" s="120"/>
      <c r="G455" s="120"/>
      <c r="H455" s="120"/>
      <c r="I455" s="120"/>
      <c r="J455" s="120"/>
      <c r="K455" s="120"/>
      <c r="L455" s="122">
        <f>L453/O454</f>
        <v>0</v>
      </c>
      <c r="M455" s="122">
        <f>M453/O454</f>
        <v>55.330000000000005</v>
      </c>
      <c r="N455" s="122">
        <f>N453/O454</f>
        <v>0</v>
      </c>
      <c r="O455" s="122">
        <f>TRUNC(SUM(L455:N455),2)</f>
        <v>55.33</v>
      </c>
    </row>
    <row r="456" spans="1:15" ht="45" x14ac:dyDescent="0.25">
      <c r="A456" s="137" t="s">
        <v>61</v>
      </c>
      <c r="B456" s="138" t="s">
        <v>1</v>
      </c>
      <c r="C456" s="138" t="s">
        <v>32</v>
      </c>
      <c r="D456" s="138" t="s">
        <v>2</v>
      </c>
      <c r="E456" s="138" t="s">
        <v>62</v>
      </c>
      <c r="F456" s="138" t="s">
        <v>63</v>
      </c>
      <c r="G456" s="138"/>
      <c r="H456" s="138"/>
      <c r="I456" s="138"/>
      <c r="J456" s="138" t="s">
        <v>48</v>
      </c>
      <c r="K456" s="138"/>
      <c r="L456" s="138" t="s">
        <v>13</v>
      </c>
      <c r="M456" s="138" t="s">
        <v>39</v>
      </c>
      <c r="N456" s="138" t="s">
        <v>11</v>
      </c>
      <c r="O456" s="138" t="s">
        <v>6</v>
      </c>
    </row>
    <row r="457" spans="1:15" x14ac:dyDescent="0.25">
      <c r="A457" s="77" t="str">
        <f>IF(D457="","",VLOOKUP(D457,'CUSTOS DER - MATERIAIS'!A:D,2,FALSE))</f>
        <v>Pedra britada (comercial)</v>
      </c>
      <c r="B457" s="113" t="s">
        <v>41</v>
      </c>
      <c r="C457" s="113" t="s">
        <v>64</v>
      </c>
      <c r="D457" s="113">
        <v>130000</v>
      </c>
      <c r="E457" s="131" t="str">
        <f>IF(D457="","",VLOOKUP(D457,'CUSTOS DER - MATERIAIS'!A:D,3,FALSE))</f>
        <v>m3</v>
      </c>
      <c r="F457" s="107">
        <f>IF(D457="","",VLOOKUP(D457,'CUSTOS DER - MATERIAIS'!A:D,4,FALSE))</f>
        <v>66.400000000000006</v>
      </c>
      <c r="G457" s="107"/>
      <c r="H457" s="93"/>
      <c r="I457" s="93"/>
      <c r="J457" s="116">
        <v>1</v>
      </c>
      <c r="K457" s="116"/>
      <c r="L457" s="69">
        <f>IF(D457="","",TRUNC(F457*J457,2))</f>
        <v>66.400000000000006</v>
      </c>
      <c r="M457" s="116"/>
      <c r="N457" s="116"/>
      <c r="O457" s="69">
        <f>IF(D457="","",TRUNC(L457+M457+N457,2))</f>
        <v>66.400000000000006</v>
      </c>
    </row>
    <row r="458" spans="1:15" x14ac:dyDescent="0.25">
      <c r="A458" s="77"/>
      <c r="B458" s="113"/>
      <c r="C458" s="113"/>
      <c r="D458" s="113"/>
      <c r="E458" s="131"/>
      <c r="F458" s="107"/>
      <c r="G458" s="107"/>
      <c r="H458" s="93"/>
      <c r="I458" s="93"/>
      <c r="J458" s="116"/>
      <c r="K458" s="116"/>
      <c r="L458" s="69"/>
      <c r="M458" s="116"/>
      <c r="N458" s="116"/>
      <c r="O458" s="69"/>
    </row>
    <row r="459" spans="1:15" x14ac:dyDescent="0.25">
      <c r="A459" s="119"/>
      <c r="B459" s="120"/>
      <c r="C459" s="120"/>
      <c r="D459" s="120"/>
      <c r="E459" s="120"/>
      <c r="F459" s="120"/>
      <c r="G459" s="120"/>
      <c r="H459" s="120"/>
      <c r="I459" s="120"/>
      <c r="J459" s="121" t="s">
        <v>65</v>
      </c>
      <c r="K459" s="121"/>
      <c r="L459" s="122">
        <f>SUM(L457:L458)</f>
        <v>66.400000000000006</v>
      </c>
      <c r="M459" s="122">
        <f>SUM(M457:M458)</f>
        <v>0</v>
      </c>
      <c r="N459" s="122">
        <f>SUM(N457:N458)</f>
        <v>0</v>
      </c>
      <c r="O459" s="122">
        <f>TRUNC(SUM(L459:N459),2)</f>
        <v>66.400000000000006</v>
      </c>
    </row>
    <row r="460" spans="1:15" ht="45" x14ac:dyDescent="0.25">
      <c r="A460" s="137" t="s">
        <v>66</v>
      </c>
      <c r="B460" s="138" t="s">
        <v>1</v>
      </c>
      <c r="C460" s="138" t="s">
        <v>32</v>
      </c>
      <c r="D460" s="138" t="s">
        <v>2</v>
      </c>
      <c r="E460" s="138" t="s">
        <v>62</v>
      </c>
      <c r="F460" s="138" t="s">
        <v>63</v>
      </c>
      <c r="G460" s="138" t="s">
        <v>67</v>
      </c>
      <c r="H460" s="138" t="s">
        <v>68</v>
      </c>
      <c r="I460" s="138"/>
      <c r="J460" s="138" t="s">
        <v>48</v>
      </c>
      <c r="K460" s="138"/>
      <c r="L460" s="138" t="s">
        <v>13</v>
      </c>
      <c r="M460" s="138" t="s">
        <v>39</v>
      </c>
      <c r="N460" s="138" t="s">
        <v>11</v>
      </c>
      <c r="O460" s="138" t="s">
        <v>6</v>
      </c>
    </row>
    <row r="461" spans="1:15" x14ac:dyDescent="0.25">
      <c r="A461" s="77" t="str">
        <f>IF($D461="","",VLOOKUP($D461,#REF!,2,FALSE))</f>
        <v/>
      </c>
      <c r="B461" s="92" t="s">
        <v>41</v>
      </c>
      <c r="C461" s="113" t="s">
        <v>69</v>
      </c>
      <c r="D461" s="92"/>
      <c r="E461" s="92" t="str">
        <f>IF($D461="","",VLOOKUP($D461,#REF!,3,FALSE))</f>
        <v/>
      </c>
      <c r="F461" s="92" t="str">
        <f>IF($D461="","",VLOOKUP($D461,#REF!,8,FALSE))</f>
        <v/>
      </c>
      <c r="G461" s="92" t="str">
        <f>IF($D461="","",VLOOKUP($D461,#REF!,9,FALSE))</f>
        <v/>
      </c>
      <c r="H461" s="92" t="str">
        <f>IF($D461="","",VLOOKUP($D461,#REF!,10,FALSE))</f>
        <v/>
      </c>
      <c r="I461" s="116"/>
      <c r="J461" s="116"/>
      <c r="K461" s="116"/>
      <c r="L461" s="69" t="str">
        <f>IF(D461="","",TRUNC(F461*J461,2))</f>
        <v/>
      </c>
      <c r="M461" s="69" t="str">
        <f>IF(D461="","",TRUNC(G461*J461,2))</f>
        <v/>
      </c>
      <c r="N461" s="69" t="str">
        <f>IF(D461="","",TRUNC(H461*J461,2))</f>
        <v/>
      </c>
      <c r="O461" s="69" t="str">
        <f>IF(D461="","",L461+M461+N461)</f>
        <v/>
      </c>
    </row>
    <row r="462" spans="1:15" x14ac:dyDescent="0.25">
      <c r="A462" s="77"/>
      <c r="B462" s="92"/>
      <c r="C462" s="92"/>
      <c r="D462" s="92"/>
      <c r="E462" s="92"/>
      <c r="F462" s="107"/>
      <c r="G462" s="107"/>
      <c r="H462" s="116"/>
      <c r="I462" s="116"/>
      <c r="J462" s="116"/>
      <c r="K462" s="116"/>
      <c r="L462" s="116"/>
      <c r="M462" s="116"/>
      <c r="N462" s="116"/>
      <c r="O462" s="69"/>
    </row>
    <row r="463" spans="1:15" x14ac:dyDescent="0.25">
      <c r="A463" s="119"/>
      <c r="B463" s="120"/>
      <c r="C463" s="120"/>
      <c r="D463" s="120"/>
      <c r="E463" s="120"/>
      <c r="F463" s="120"/>
      <c r="G463" s="120"/>
      <c r="H463" s="120"/>
      <c r="I463" s="120"/>
      <c r="J463" s="121" t="s">
        <v>70</v>
      </c>
      <c r="K463" s="121"/>
      <c r="L463" s="122">
        <f>SUM(L461:L462)</f>
        <v>0</v>
      </c>
      <c r="M463" s="122">
        <f>SUM(M461:M462)</f>
        <v>0</v>
      </c>
      <c r="N463" s="122">
        <f>SUM(N461:N462)</f>
        <v>0</v>
      </c>
      <c r="O463" s="122">
        <f>TRUNC(SUM(L463:N463),2)</f>
        <v>0</v>
      </c>
    </row>
    <row r="464" spans="1:15" ht="30" x14ac:dyDescent="0.25">
      <c r="A464" s="137" t="s">
        <v>71</v>
      </c>
      <c r="B464" s="138" t="s">
        <v>1</v>
      </c>
      <c r="C464" s="138" t="s">
        <v>32</v>
      </c>
      <c r="D464" s="138" t="s">
        <v>2</v>
      </c>
      <c r="E464" s="138" t="s">
        <v>62</v>
      </c>
      <c r="F464" s="138" t="s">
        <v>72</v>
      </c>
      <c r="G464" s="138" t="s">
        <v>73</v>
      </c>
      <c r="H464" s="138"/>
      <c r="I464" s="138" t="s">
        <v>74</v>
      </c>
      <c r="J464" s="138"/>
      <c r="K464" s="138"/>
      <c r="L464" s="138" t="s">
        <v>75</v>
      </c>
      <c r="M464" s="138" t="s">
        <v>56</v>
      </c>
      <c r="N464" s="138" t="s">
        <v>48</v>
      </c>
      <c r="O464" s="138" t="s">
        <v>6</v>
      </c>
    </row>
    <row r="465" spans="1:15" x14ac:dyDescent="0.25">
      <c r="A465" s="137"/>
      <c r="B465" s="138"/>
      <c r="C465" s="138"/>
      <c r="D465" s="138"/>
      <c r="E465" s="138"/>
      <c r="F465" s="138"/>
      <c r="G465" s="138" t="s">
        <v>76</v>
      </c>
      <c r="H465" s="138" t="s">
        <v>77</v>
      </c>
      <c r="I465" s="138" t="s">
        <v>76</v>
      </c>
      <c r="J465" s="138" t="s">
        <v>77</v>
      </c>
      <c r="K465" s="138"/>
      <c r="L465" s="138" t="s">
        <v>76</v>
      </c>
      <c r="M465" s="138"/>
      <c r="N465" s="138"/>
      <c r="O465" s="138"/>
    </row>
    <row r="466" spans="1:15" x14ac:dyDescent="0.25">
      <c r="A466" s="478" t="str">
        <f>IF($D466="","",VLOOKUP($D466,'TRANSPORTES MATERIAIS'!$A$17:$D$1916,2,FALSE))</f>
        <v>Pedra britada (Trecho)</v>
      </c>
      <c r="B466" s="476" t="s">
        <v>41</v>
      </c>
      <c r="C466" s="476" t="s">
        <v>78</v>
      </c>
      <c r="D466" s="476">
        <v>19400</v>
      </c>
      <c r="E466" s="476" t="s">
        <v>79</v>
      </c>
      <c r="F466" s="92">
        <v>972000</v>
      </c>
      <c r="G466" s="107">
        <f>IF($F466="","",VLOOKUP($F466,'TRANSPORTES MATERIAIS'!$A$7:$H$15,5,FALSE))</f>
        <v>1.02</v>
      </c>
      <c r="H466" s="69">
        <f>IF($D466="","",VLOOKUP($D466,'TRANSPORTES MATERIAIS'!$A$18:$K$4919,8,FALSE))</f>
        <v>0</v>
      </c>
      <c r="I466" s="107">
        <f>IF($F466="","",VLOOKUP($F466,'TRANSPORTES MATERIAIS'!$A$7:$H$15,6,FALSE))</f>
        <v>1.23</v>
      </c>
      <c r="J466" s="69">
        <f>IF($D466="","",VLOOKUP($D466,'TRANSPORTES MATERIAIS'!$A$18:$K$4919,9,FALSE))</f>
        <v>0</v>
      </c>
      <c r="K466" s="69"/>
      <c r="L466" s="107">
        <f>IF($F466="","",VLOOKUP($F466,'TRANSPORTES MATERIAIS'!$A$7:$H$15,7,FALSE))</f>
        <v>0</v>
      </c>
      <c r="M466" s="69">
        <f>IF($D466="",0,IF(D466="",0,IF(AND(H466=0,J466=0),0,TRUNC(G466*H466+I466*J466+L466,2))))</f>
        <v>0</v>
      </c>
      <c r="N466" s="472">
        <v>1.5</v>
      </c>
      <c r="O466" s="474">
        <f>TRUNC((M466+M467)*N466,2)</f>
        <v>14.85</v>
      </c>
    </row>
    <row r="467" spans="1:15" x14ac:dyDescent="0.25">
      <c r="A467" s="479"/>
      <c r="B467" s="477"/>
      <c r="C467" s="477"/>
      <c r="D467" s="477"/>
      <c r="E467" s="477"/>
      <c r="F467" s="92">
        <v>972100</v>
      </c>
      <c r="G467" s="107">
        <f>IF($F467="","",VLOOKUP($F467,'TRANSPORTES MATERIAIS'!$A$7:$H$15,5,FALSE))</f>
        <v>1.02</v>
      </c>
      <c r="H467" s="69">
        <f>IF($D466="","",VLOOKUP($D466,'TRANSPORTES MATERIAIS'!$A$18:$K$4919,5,FALSE))</f>
        <v>7.2</v>
      </c>
      <c r="I467" s="107">
        <f>IF($F467="","",VLOOKUP($F467,'TRANSPORTES MATERIAIS'!$A$7:$H$15,6,FALSE))</f>
        <v>1.23</v>
      </c>
      <c r="J467" s="69">
        <f>IF($D466="","",VLOOKUP($D466,'TRANSPORTES MATERIAIS'!$A$18:$K$4919,6,FALSE))</f>
        <v>0</v>
      </c>
      <c r="K467" s="69"/>
      <c r="L467" s="107">
        <f>IF($F467="","",VLOOKUP($F467,'TRANSPORTES MATERIAIS'!$A$7:$H$15,7,FALSE))</f>
        <v>2.56</v>
      </c>
      <c r="M467" s="69">
        <f>IF($D466="",0,IF(D466="",0,IF(AND(H467=0,J467=0),0,TRUNC(G467*H467+I467*J467+L467,2))))</f>
        <v>9.9</v>
      </c>
      <c r="N467" s="473"/>
      <c r="O467" s="475"/>
    </row>
    <row r="468" spans="1:15" x14ac:dyDescent="0.25">
      <c r="A468" s="77"/>
      <c r="B468" s="92"/>
      <c r="C468" s="92"/>
      <c r="D468" s="92"/>
      <c r="E468" s="92"/>
      <c r="F468" s="107"/>
      <c r="G468" s="107"/>
      <c r="H468" s="69"/>
      <c r="I468" s="116"/>
      <c r="J468" s="69"/>
      <c r="K468" s="69"/>
      <c r="L468" s="116"/>
      <c r="M468" s="116"/>
      <c r="N468" s="69"/>
      <c r="O468" s="69"/>
    </row>
    <row r="469" spans="1:15" x14ac:dyDescent="0.25">
      <c r="A469" s="119"/>
      <c r="B469" s="120"/>
      <c r="C469" s="120"/>
      <c r="D469" s="120"/>
      <c r="E469" s="120"/>
      <c r="F469" s="120"/>
      <c r="G469" s="120"/>
      <c r="H469" s="120"/>
      <c r="I469" s="120"/>
      <c r="J469" s="121" t="s">
        <v>80</v>
      </c>
      <c r="K469" s="121"/>
      <c r="L469" s="122"/>
      <c r="M469" s="122"/>
      <c r="N469" s="122">
        <f>O469</f>
        <v>14.85</v>
      </c>
      <c r="O469" s="122">
        <f>SUM(O466:O468)</f>
        <v>14.85</v>
      </c>
    </row>
    <row r="470" spans="1:15" x14ac:dyDescent="0.25">
      <c r="A470" s="485" t="s">
        <v>25</v>
      </c>
      <c r="B470" s="486"/>
      <c r="C470" s="486"/>
      <c r="D470" s="486"/>
      <c r="E470" s="486"/>
      <c r="F470" s="486"/>
      <c r="G470" s="486"/>
      <c r="H470" s="486"/>
      <c r="I470" s="486"/>
      <c r="J470" s="486"/>
      <c r="K470" s="486"/>
      <c r="L470" s="486"/>
      <c r="M470" s="486"/>
      <c r="N470" s="486"/>
      <c r="O470" s="488"/>
    </row>
    <row r="471" spans="1:15" ht="45" x14ac:dyDescent="0.25">
      <c r="A471" s="485" t="str">
        <f>IF($A472="","",$A472&amp;" - "&amp;VLOOKUP($A472,'CUSTOS DER - SERVIÇOS'!A:H,2,FALSE))</f>
        <v>605800 - Concreto Fck = 25 MPa, preparo em betoneira e lanç.</v>
      </c>
      <c r="B471" s="486"/>
      <c r="C471" s="486"/>
      <c r="D471" s="486"/>
      <c r="E471" s="486"/>
      <c r="F471" s="486"/>
      <c r="G471" s="486"/>
      <c r="H471" s="486"/>
      <c r="I471" s="486"/>
      <c r="J471" s="486"/>
      <c r="K471" s="141"/>
      <c r="L471" s="27" t="s">
        <v>26</v>
      </c>
      <c r="M471" s="27" t="s">
        <v>27</v>
      </c>
      <c r="N471" s="27" t="s">
        <v>28</v>
      </c>
      <c r="O471" s="142" t="s">
        <v>29</v>
      </c>
    </row>
    <row r="472" spans="1:15" x14ac:dyDescent="0.25">
      <c r="A472" s="143">
        <v>605800</v>
      </c>
      <c r="B472" s="143" t="s">
        <v>30</v>
      </c>
      <c r="C472" s="143" t="str">
        <f>IF($A472="","",VLOOKUP($A472,'CUSTOS DER - SERVIÇOS'!A:H,3,FALSE))</f>
        <v>m3</v>
      </c>
      <c r="D472" s="143" t="s">
        <v>21</v>
      </c>
      <c r="E472" s="144"/>
      <c r="F472" s="144"/>
      <c r="G472" s="144"/>
      <c r="H472" s="144"/>
      <c r="I472" s="144"/>
      <c r="J472" s="144"/>
      <c r="K472" s="144"/>
      <c r="L472" s="145">
        <f>TRUNC(L491+L497+L501+L511,2)</f>
        <v>354.68</v>
      </c>
      <c r="M472" s="145">
        <f>TRUNC(M491+M497+M501+M511,2)</f>
        <v>178.57</v>
      </c>
      <c r="N472" s="145">
        <f>TRUNC(N491+N497+N501+N511,2)</f>
        <v>42.34</v>
      </c>
      <c r="O472" s="145">
        <f>TRUNC(O491+O497+O501+O511,2)</f>
        <v>575.6</v>
      </c>
    </row>
    <row r="473" spans="1:15" ht="45" x14ac:dyDescent="0.25">
      <c r="A473" s="137" t="s">
        <v>31</v>
      </c>
      <c r="B473" s="138" t="s">
        <v>1</v>
      </c>
      <c r="C473" s="138" t="s">
        <v>32</v>
      </c>
      <c r="D473" s="138" t="s">
        <v>2</v>
      </c>
      <c r="E473" s="138" t="s">
        <v>33</v>
      </c>
      <c r="F473" s="138" t="s">
        <v>34</v>
      </c>
      <c r="G473" s="138" t="s">
        <v>35</v>
      </c>
      <c r="H473" s="138" t="s">
        <v>36</v>
      </c>
      <c r="I473" s="138" t="s">
        <v>37</v>
      </c>
      <c r="J473" s="138" t="s">
        <v>38</v>
      </c>
      <c r="K473" s="138"/>
      <c r="L473" s="138" t="s">
        <v>13</v>
      </c>
      <c r="M473" s="138" t="s">
        <v>39</v>
      </c>
      <c r="N473" s="138" t="s">
        <v>11</v>
      </c>
      <c r="O473" s="138" t="s">
        <v>40</v>
      </c>
    </row>
    <row r="474" spans="1:15" x14ac:dyDescent="0.25">
      <c r="A474" s="77" t="str">
        <f>IF(D474="","",VLOOKUP(D474,'CUSTOS DER - EQUIPAMENTOS'!A:P,2,FALSE))</f>
        <v>Betoneira 600 l gasolina</v>
      </c>
      <c r="B474" s="113" t="s">
        <v>41</v>
      </c>
      <c r="C474" s="113" t="s">
        <v>42</v>
      </c>
      <c r="D474" s="113">
        <v>373200</v>
      </c>
      <c r="E474" s="116">
        <v>1</v>
      </c>
      <c r="F474" s="117">
        <v>1</v>
      </c>
      <c r="G474" s="116">
        <v>0</v>
      </c>
      <c r="H474" s="69">
        <f>IF(D474="","",VLOOKUP(D474,'CUSTOS DER - EQUIPAMENTOS'!A:P,12,FALSE))</f>
        <v>18.46</v>
      </c>
      <c r="I474" s="69">
        <f>IF(D474="","",VLOOKUP(D474,'CUSTOS DER - EQUIPAMENTOS'!A:P,15,FALSE)-H474)</f>
        <v>7.9600000000000009</v>
      </c>
      <c r="J474" s="69">
        <f>IF(D474="","",VLOOKUP(D474,'CUSTOS DER - EQUIPAMENTOS'!A:P,16,FALSE))</f>
        <v>5.52</v>
      </c>
      <c r="K474" s="69"/>
      <c r="L474" s="118">
        <f>IF(D474="","",TRUNC(E474*F474*H474,2))</f>
        <v>18.46</v>
      </c>
      <c r="M474" s="118">
        <f>IF(D474="","",TRUNC(E474*F474*I474+E474*G474*J474,2))</f>
        <v>7.96</v>
      </c>
      <c r="N474" s="118"/>
      <c r="O474" s="69">
        <f>IF(D474="","",L474+M474)</f>
        <v>26.42</v>
      </c>
    </row>
    <row r="475" spans="1:15" x14ac:dyDescent="0.25">
      <c r="A475" s="77" t="str">
        <f>IF(D475="","",VLOOKUP(D475,'CUSTOS DER - EQUIPAMENTOS'!A:P,2,FALSE))</f>
        <v>Carrinho de concretagem 80 l</v>
      </c>
      <c r="B475" s="113" t="s">
        <v>41</v>
      </c>
      <c r="C475" s="113" t="s">
        <v>42</v>
      </c>
      <c r="D475" s="113">
        <v>301800</v>
      </c>
      <c r="E475" s="116">
        <v>3</v>
      </c>
      <c r="F475" s="117">
        <v>0.69</v>
      </c>
      <c r="G475" s="116">
        <v>0.31</v>
      </c>
      <c r="H475" s="69">
        <f>IF(D475="","",VLOOKUP(D475,'CUSTOS DER - EQUIPAMENTOS'!A:P,12,FALSE))</f>
        <v>0</v>
      </c>
      <c r="I475" s="69">
        <f>IF(D475="","",VLOOKUP(D475,'CUSTOS DER - EQUIPAMENTOS'!A:P,15,FALSE)-H475)</f>
        <v>0.27</v>
      </c>
      <c r="J475" s="69">
        <f>IF(D475="","",VLOOKUP(D475,'CUSTOS DER - EQUIPAMENTOS'!A:P,16,FALSE))</f>
        <v>0.19</v>
      </c>
      <c r="K475" s="69"/>
      <c r="L475" s="118">
        <f>IF(D475="","",TRUNC(E475*F475*H475,2))</f>
        <v>0</v>
      </c>
      <c r="M475" s="118">
        <f>IF(D475="","",TRUNC(E475*F475*I475+E475*G475*J475,2))</f>
        <v>0.73</v>
      </c>
      <c r="N475" s="118"/>
      <c r="O475" s="69">
        <f>IF(D475="","",L475+M475)</f>
        <v>0.73</v>
      </c>
    </row>
    <row r="476" spans="1:15" x14ac:dyDescent="0.25">
      <c r="A476" s="77" t="str">
        <f>IF(D476="","",VLOOKUP(D476,'CUSTOS DER - EQUIPAMENTOS'!A:P,2,FALSE))</f>
        <v>Vibrador imersão gasolina 45mm</v>
      </c>
      <c r="B476" s="113" t="s">
        <v>41</v>
      </c>
      <c r="C476" s="113" t="s">
        <v>42</v>
      </c>
      <c r="D476" s="113">
        <v>370450</v>
      </c>
      <c r="E476" s="116">
        <v>2</v>
      </c>
      <c r="F476" s="117">
        <v>1</v>
      </c>
      <c r="G476" s="116">
        <v>0</v>
      </c>
      <c r="H476" s="69">
        <f>IF(D476="","",VLOOKUP(D476,'CUSTOS DER - EQUIPAMENTOS'!A:P,12,FALSE))</f>
        <v>5.68</v>
      </c>
      <c r="I476" s="69">
        <f>IF(D476="","",VLOOKUP(D476,'CUSTOS DER - EQUIPAMENTOS'!A:P,15,FALSE)-H476)</f>
        <v>1.42</v>
      </c>
      <c r="J476" s="69">
        <f>IF(D476="","",VLOOKUP(D476,'CUSTOS DER - EQUIPAMENTOS'!A:P,16,FALSE))</f>
        <v>0.99</v>
      </c>
      <c r="K476" s="69"/>
      <c r="L476" s="118">
        <f>IF(D476="","",TRUNC(E476*F476*H476,2))</f>
        <v>11.36</v>
      </c>
      <c r="M476" s="118">
        <f>IF(D476="","",TRUNC(E476*F476*I476+E476*G476*J476,2))</f>
        <v>2.84</v>
      </c>
      <c r="N476" s="118"/>
      <c r="O476" s="69">
        <f>IF(D476="","",L476+M476)</f>
        <v>14.2</v>
      </c>
    </row>
    <row r="477" spans="1:15" x14ac:dyDescent="0.25">
      <c r="A477" s="77"/>
      <c r="B477" s="113"/>
      <c r="C477" s="113"/>
      <c r="D477" s="113"/>
      <c r="E477" s="116"/>
      <c r="F477" s="117"/>
      <c r="G477" s="116"/>
      <c r="H477" s="69"/>
      <c r="I477" s="69"/>
      <c r="J477" s="69"/>
      <c r="K477" s="69"/>
      <c r="L477" s="118"/>
      <c r="M477" s="118"/>
      <c r="N477" s="118"/>
      <c r="O477" s="69"/>
    </row>
    <row r="478" spans="1:15" x14ac:dyDescent="0.25">
      <c r="A478" s="119"/>
      <c r="B478" s="120"/>
      <c r="C478" s="120"/>
      <c r="D478" s="120"/>
      <c r="E478" s="120"/>
      <c r="F478" s="120"/>
      <c r="G478" s="120"/>
      <c r="H478" s="120"/>
      <c r="I478" s="120"/>
      <c r="J478" s="121" t="s">
        <v>43</v>
      </c>
      <c r="K478" s="121"/>
      <c r="L478" s="122">
        <f>SUM(L474:L477)</f>
        <v>29.82</v>
      </c>
      <c r="M478" s="122">
        <f>SUM(M474:M477)</f>
        <v>11.53</v>
      </c>
      <c r="N478" s="122">
        <f>SUM(N474:N477)</f>
        <v>0</v>
      </c>
      <c r="O478" s="122">
        <f>SUM(O474:O477)</f>
        <v>41.35</v>
      </c>
    </row>
    <row r="479" spans="1:15" ht="30" x14ac:dyDescent="0.25">
      <c r="A479" s="137" t="s">
        <v>44</v>
      </c>
      <c r="B479" s="138" t="s">
        <v>1</v>
      </c>
      <c r="C479" s="138" t="s">
        <v>32</v>
      </c>
      <c r="D479" s="138" t="s">
        <v>2</v>
      </c>
      <c r="E479" s="138" t="s">
        <v>45</v>
      </c>
      <c r="F479" s="138" t="s">
        <v>46</v>
      </c>
      <c r="G479" s="138" t="s">
        <v>47</v>
      </c>
      <c r="H479" s="138" t="s">
        <v>48</v>
      </c>
      <c r="I479" s="138"/>
      <c r="J479" s="138"/>
      <c r="K479" s="138"/>
      <c r="L479" s="138" t="s">
        <v>13</v>
      </c>
      <c r="M479" s="138" t="s">
        <v>39</v>
      </c>
      <c r="N479" s="138" t="s">
        <v>11</v>
      </c>
      <c r="O479" s="138" t="s">
        <v>40</v>
      </c>
    </row>
    <row r="480" spans="1:15" x14ac:dyDescent="0.25">
      <c r="A480" s="77" t="str">
        <f>IF(D480="","",VLOOKUP(D480,'CUSTOS DER - MÃO DE OBRA'!A:D,2,FALSE))</f>
        <v>Técnico de Campo I</v>
      </c>
      <c r="B480" s="113" t="s">
        <v>41</v>
      </c>
      <c r="C480" s="113" t="s">
        <v>49</v>
      </c>
      <c r="D480" s="113">
        <v>210060</v>
      </c>
      <c r="E480" s="69">
        <f>IF(D480="","",VLOOKUP(D480,'CUSTOS DER - MÃO DE OBRA'!A:D,3,FALSE))</f>
        <v>2.62</v>
      </c>
      <c r="F480" s="123">
        <v>1.4167000000000001</v>
      </c>
      <c r="G480" s="124">
        <f>IF(D480="","",VLOOKUP(D480,'CUSTOS DER - MÃO DE OBRA'!A:D,4,FALSE))</f>
        <v>46.66</v>
      </c>
      <c r="H480" s="116">
        <v>0.2</v>
      </c>
      <c r="I480" s="116"/>
      <c r="J480" s="113"/>
      <c r="K480" s="113"/>
      <c r="L480" s="113"/>
      <c r="M480" s="125">
        <f>IF(D480="","",TRUNC(H480*G480,2))</f>
        <v>9.33</v>
      </c>
      <c r="N480" s="113"/>
      <c r="O480" s="69">
        <f>IF(D480="","",L480+M480)</f>
        <v>9.33</v>
      </c>
    </row>
    <row r="481" spans="1:15" x14ac:dyDescent="0.25">
      <c r="A481" s="77" t="str">
        <f>IF(D481="","",VLOOKUP(D481,'CUSTOS DER - MÃO DE OBRA'!A:D,2,FALSE))</f>
        <v>Pedreiro</v>
      </c>
      <c r="B481" s="113" t="s">
        <v>41</v>
      </c>
      <c r="C481" s="113" t="s">
        <v>49</v>
      </c>
      <c r="D481" s="113">
        <v>200260</v>
      </c>
      <c r="E481" s="69">
        <f>IF(D481="","",VLOOKUP(D481,'CUSTOS DER - MÃO DE OBRA'!A:D,3,FALSE))</f>
        <v>2.02</v>
      </c>
      <c r="F481" s="123">
        <v>1.4167000000000001</v>
      </c>
      <c r="G481" s="124">
        <f>IF(D481="","",VLOOKUP(D481,'CUSTOS DER - MÃO DE OBRA'!A:D,4,FALSE))</f>
        <v>35.97</v>
      </c>
      <c r="H481" s="116">
        <v>1</v>
      </c>
      <c r="I481" s="116"/>
      <c r="J481" s="113"/>
      <c r="K481" s="113"/>
      <c r="L481" s="113"/>
      <c r="M481" s="125">
        <f>IF(D481="","",TRUNC(H481*G481,2))</f>
        <v>35.97</v>
      </c>
      <c r="N481" s="113"/>
      <c r="O481" s="69">
        <f>IF(D481="","",L481+M481)</f>
        <v>35.97</v>
      </c>
    </row>
    <row r="482" spans="1:15" x14ac:dyDescent="0.25">
      <c r="A482" s="77" t="str">
        <f>IF(D482="","",VLOOKUP(D482,'CUSTOS DER - MÃO DE OBRA'!A:D,2,FALSE))</f>
        <v>Servente</v>
      </c>
      <c r="B482" s="113" t="s">
        <v>41</v>
      </c>
      <c r="C482" s="113" t="s">
        <v>49</v>
      </c>
      <c r="D482" s="113">
        <v>200130</v>
      </c>
      <c r="E482" s="69">
        <f>IF(D482="","",VLOOKUP(D482,'CUSTOS DER - MÃO DE OBRA'!A:D,3,FALSE))</f>
        <v>1.48</v>
      </c>
      <c r="F482" s="123">
        <v>1.4167000000000001</v>
      </c>
      <c r="G482" s="124">
        <f>IF(D482="","",VLOOKUP(D482,'CUSTOS DER - MÃO DE OBRA'!A:D,4,FALSE))</f>
        <v>26.35</v>
      </c>
      <c r="H482" s="116">
        <v>14</v>
      </c>
      <c r="I482" s="116"/>
      <c r="J482" s="113"/>
      <c r="K482" s="113"/>
      <c r="L482" s="113"/>
      <c r="M482" s="125">
        <f>IF(D482="","",TRUNC(H482*G482,2))</f>
        <v>368.9</v>
      </c>
      <c r="N482" s="113"/>
      <c r="O482" s="69">
        <f>IF(D482="","",L482+M482)</f>
        <v>368.9</v>
      </c>
    </row>
    <row r="483" spans="1:15" x14ac:dyDescent="0.25">
      <c r="A483" s="77"/>
      <c r="B483" s="113"/>
      <c r="C483" s="113"/>
      <c r="D483" s="113"/>
      <c r="E483" s="116"/>
      <c r="F483" s="123"/>
      <c r="G483" s="124"/>
      <c r="H483" s="69"/>
      <c r="I483" s="69"/>
      <c r="J483" s="69"/>
      <c r="K483" s="69"/>
      <c r="L483" s="113"/>
      <c r="M483" s="126"/>
      <c r="N483" s="113"/>
      <c r="O483" s="69"/>
    </row>
    <row r="484" spans="1:15" x14ac:dyDescent="0.25">
      <c r="A484" s="127"/>
      <c r="B484" s="128"/>
      <c r="C484" s="128"/>
      <c r="D484" s="128"/>
      <c r="E484" s="128"/>
      <c r="F484" s="128"/>
      <c r="G484" s="128"/>
      <c r="H484" s="128"/>
      <c r="I484" s="128"/>
      <c r="J484" s="121" t="s">
        <v>50</v>
      </c>
      <c r="K484" s="121"/>
      <c r="L484" s="122">
        <f>SUM(L480:L483)</f>
        <v>0</v>
      </c>
      <c r="M484" s="122">
        <f>SUM(M480:M483)</f>
        <v>414.2</v>
      </c>
      <c r="N484" s="122">
        <f>SUM(N480:N483)</f>
        <v>0</v>
      </c>
      <c r="O484" s="122">
        <f>SUM(O480:O483)</f>
        <v>414.2</v>
      </c>
    </row>
    <row r="485" spans="1:15" x14ac:dyDescent="0.25">
      <c r="A485" s="137" t="s">
        <v>51</v>
      </c>
      <c r="B485" s="138" t="s">
        <v>1</v>
      </c>
      <c r="C485" s="138" t="s">
        <v>32</v>
      </c>
      <c r="D485" s="138" t="s">
        <v>2</v>
      </c>
      <c r="E485" s="138" t="s">
        <v>52</v>
      </c>
      <c r="F485" s="138" t="s">
        <v>53</v>
      </c>
      <c r="G485" s="138" t="s">
        <v>54</v>
      </c>
      <c r="H485" s="138" t="s">
        <v>55</v>
      </c>
      <c r="I485" s="138"/>
      <c r="J485" s="138"/>
      <c r="K485" s="138"/>
      <c r="L485" s="138"/>
      <c r="M485" s="138"/>
      <c r="N485" s="138"/>
      <c r="O485" s="138" t="s">
        <v>56</v>
      </c>
    </row>
    <row r="486" spans="1:15" x14ac:dyDescent="0.25">
      <c r="A486" s="77"/>
      <c r="B486" s="113"/>
      <c r="C486" s="113"/>
      <c r="D486" s="113">
        <v>29990</v>
      </c>
      <c r="E486" s="123">
        <v>0.05</v>
      </c>
      <c r="F486" s="117"/>
      <c r="G486" s="116"/>
      <c r="H486" s="69"/>
      <c r="I486" s="69"/>
      <c r="J486" s="69"/>
      <c r="K486" s="69"/>
      <c r="L486" s="113"/>
      <c r="M486" s="118">
        <f>TRUNC(E486*O484,2)</f>
        <v>20.71</v>
      </c>
      <c r="N486" s="113"/>
      <c r="O486" s="69">
        <f>L486+M486</f>
        <v>20.71</v>
      </c>
    </row>
    <row r="487" spans="1:15" x14ac:dyDescent="0.25">
      <c r="A487" s="77"/>
      <c r="B487" s="113"/>
      <c r="C487" s="113"/>
      <c r="D487" s="113"/>
      <c r="E487" s="116"/>
      <c r="F487" s="117"/>
      <c r="G487" s="116"/>
      <c r="H487" s="69"/>
      <c r="I487" s="69"/>
      <c r="J487" s="69"/>
      <c r="K487" s="69"/>
      <c r="L487" s="113"/>
      <c r="M487" s="113"/>
      <c r="N487" s="113"/>
      <c r="O487" s="69">
        <f>L487+M487</f>
        <v>0</v>
      </c>
    </row>
    <row r="488" spans="1:15" x14ac:dyDescent="0.25">
      <c r="A488" s="127"/>
      <c r="B488" s="128"/>
      <c r="C488" s="128"/>
      <c r="D488" s="128"/>
      <c r="E488" s="128"/>
      <c r="F488" s="128"/>
      <c r="G488" s="128"/>
      <c r="H488" s="128"/>
      <c r="I488" s="128"/>
      <c r="J488" s="121" t="s">
        <v>57</v>
      </c>
      <c r="K488" s="121"/>
      <c r="L488" s="122">
        <f>SUM(L486:L487)</f>
        <v>0</v>
      </c>
      <c r="M488" s="122">
        <f>SUM(M486:M487)</f>
        <v>20.71</v>
      </c>
      <c r="N488" s="122">
        <f>SUM(N486:N487)</f>
        <v>0</v>
      </c>
      <c r="O488" s="122">
        <f>SUM(O486:O487)</f>
        <v>20.71</v>
      </c>
    </row>
    <row r="489" spans="1:15" x14ac:dyDescent="0.25">
      <c r="A489" s="127" t="s">
        <v>58</v>
      </c>
      <c r="B489" s="129"/>
      <c r="C489" s="129"/>
      <c r="D489" s="129"/>
      <c r="E489" s="129"/>
      <c r="F489" s="129"/>
      <c r="G489" s="129"/>
      <c r="H489" s="129"/>
      <c r="I489" s="129"/>
      <c r="J489" s="129"/>
      <c r="K489" s="129"/>
      <c r="L489" s="122">
        <f>L478+L484+L488</f>
        <v>29.82</v>
      </c>
      <c r="M489" s="122">
        <f>M478+M484+M488</f>
        <v>446.43999999999994</v>
      </c>
      <c r="N489" s="122">
        <f>N478+N484+N488</f>
        <v>0</v>
      </c>
      <c r="O489" s="122">
        <f>O478+O484+O488</f>
        <v>476.26</v>
      </c>
    </row>
    <row r="490" spans="1:15" x14ac:dyDescent="0.25">
      <c r="A490" s="127" t="s">
        <v>59</v>
      </c>
      <c r="B490" s="129"/>
      <c r="C490" s="129"/>
      <c r="D490" s="129"/>
      <c r="E490" s="129"/>
      <c r="F490" s="129"/>
      <c r="G490" s="129"/>
      <c r="H490" s="129"/>
      <c r="I490" s="129"/>
      <c r="J490" s="129"/>
      <c r="K490" s="129"/>
      <c r="L490" s="129"/>
      <c r="M490" s="129"/>
      <c r="N490" s="129"/>
      <c r="O490" s="130">
        <v>2.5</v>
      </c>
    </row>
    <row r="491" spans="1:15" x14ac:dyDescent="0.25">
      <c r="A491" s="127" t="s">
        <v>60</v>
      </c>
      <c r="B491" s="120"/>
      <c r="C491" s="120"/>
      <c r="D491" s="120"/>
      <c r="E491" s="120"/>
      <c r="F491" s="120"/>
      <c r="G491" s="120"/>
      <c r="H491" s="120"/>
      <c r="I491" s="120"/>
      <c r="J491" s="120"/>
      <c r="K491" s="120"/>
      <c r="L491" s="122">
        <f>L489/O490</f>
        <v>11.928000000000001</v>
      </c>
      <c r="M491" s="122">
        <f>M489/O490</f>
        <v>178.57599999999996</v>
      </c>
      <c r="N491" s="122">
        <f>N489/O490</f>
        <v>0</v>
      </c>
      <c r="O491" s="122">
        <f>TRUNC(SUM(L491:N491),2)</f>
        <v>190.5</v>
      </c>
    </row>
    <row r="492" spans="1:15" ht="45" x14ac:dyDescent="0.25">
      <c r="A492" s="137" t="s">
        <v>61</v>
      </c>
      <c r="B492" s="138" t="s">
        <v>1</v>
      </c>
      <c r="C492" s="138" t="s">
        <v>32</v>
      </c>
      <c r="D492" s="138" t="s">
        <v>2</v>
      </c>
      <c r="E492" s="138" t="s">
        <v>62</v>
      </c>
      <c r="F492" s="138" t="s">
        <v>63</v>
      </c>
      <c r="G492" s="138"/>
      <c r="H492" s="138"/>
      <c r="I492" s="138"/>
      <c r="J492" s="138" t="s">
        <v>48</v>
      </c>
      <c r="K492" s="138"/>
      <c r="L492" s="138" t="s">
        <v>13</v>
      </c>
      <c r="M492" s="138" t="s">
        <v>39</v>
      </c>
      <c r="N492" s="138" t="s">
        <v>11</v>
      </c>
      <c r="O492" s="138" t="s">
        <v>6</v>
      </c>
    </row>
    <row r="493" spans="1:15" x14ac:dyDescent="0.25">
      <c r="A493" s="77" t="str">
        <f>IF(D493="","",VLOOKUP(D493,'CUSTOS DER - MATERIAIS'!A:D,2,FALSE))</f>
        <v>Areia</v>
      </c>
      <c r="B493" s="113" t="s">
        <v>41</v>
      </c>
      <c r="C493" s="113" t="s">
        <v>64</v>
      </c>
      <c r="D493" s="113">
        <v>139000</v>
      </c>
      <c r="E493" s="131" t="str">
        <f>IF(D493="","",VLOOKUP(D493,'CUSTOS DER - MATERIAIS'!A:D,3,FALSE))</f>
        <v>m3</v>
      </c>
      <c r="F493" s="107">
        <f>IF(D493="","",VLOOKUP(D493,'CUSTOS DER - MATERIAIS'!A:D,4,FALSE))</f>
        <v>75.31</v>
      </c>
      <c r="G493" s="107"/>
      <c r="H493" s="93"/>
      <c r="I493" s="93"/>
      <c r="J493" s="116">
        <v>0.55000000000000004</v>
      </c>
      <c r="K493" s="116"/>
      <c r="L493" s="69">
        <f>IF(D493="","",TRUNC(F493*J493,2))</f>
        <v>41.42</v>
      </c>
      <c r="M493" s="116"/>
      <c r="N493" s="116"/>
      <c r="O493" s="69">
        <f>IF(D493="","",TRUNC(L493+M493+N493,2))</f>
        <v>41.42</v>
      </c>
    </row>
    <row r="494" spans="1:15" x14ac:dyDescent="0.25">
      <c r="A494" s="77" t="str">
        <f>IF(D494="","",VLOOKUP(D494,'CUSTOS DER - MATERIAIS'!A:D,2,FALSE))</f>
        <v>Cimento Portland (saco de 50kg)</v>
      </c>
      <c r="B494" s="113" t="s">
        <v>41</v>
      </c>
      <c r="C494" s="113" t="s">
        <v>64</v>
      </c>
      <c r="D494" s="113">
        <v>173200</v>
      </c>
      <c r="E494" s="131" t="str">
        <f>IF(D494="","",VLOOKUP(D494,'CUSTOS DER - MATERIAIS'!A:D,3,FALSE))</f>
        <v>t</v>
      </c>
      <c r="F494" s="107">
        <f>IF(D494="","",VLOOKUP(D494,'CUSTOS DER - MATERIAIS'!A:D,4,FALSE))</f>
        <v>579.79999999999995</v>
      </c>
      <c r="G494" s="107"/>
      <c r="H494" s="93"/>
      <c r="I494" s="93"/>
      <c r="J494" s="116">
        <v>0.435</v>
      </c>
      <c r="K494" s="116"/>
      <c r="L494" s="69">
        <f>IF(D494="","",TRUNC(F494*J494,2))</f>
        <v>252.21</v>
      </c>
      <c r="M494" s="116"/>
      <c r="N494" s="116"/>
      <c r="O494" s="69">
        <f>IF(D494="","",TRUNC(L494+M494+N494,2))</f>
        <v>252.21</v>
      </c>
    </row>
    <row r="495" spans="1:15" x14ac:dyDescent="0.25">
      <c r="A495" s="77" t="str">
        <f>IF(D495="","",VLOOKUP(D495,'CUSTOS DER - MATERIAIS'!A:D,2,FALSE))</f>
        <v>Pedra britada (comercial)</v>
      </c>
      <c r="B495" s="113" t="s">
        <v>41</v>
      </c>
      <c r="C495" s="113" t="s">
        <v>64</v>
      </c>
      <c r="D495" s="113">
        <v>130000</v>
      </c>
      <c r="E495" s="131" t="str">
        <f>IF(D495="","",VLOOKUP(D495,'CUSTOS DER - MATERIAIS'!A:D,3,FALSE))</f>
        <v>m3</v>
      </c>
      <c r="F495" s="107">
        <f>IF(D495="","",VLOOKUP(D495,'CUSTOS DER - MATERIAIS'!A:D,4,FALSE))</f>
        <v>66.400000000000006</v>
      </c>
      <c r="G495" s="107"/>
      <c r="H495" s="93"/>
      <c r="I495" s="93"/>
      <c r="J495" s="116">
        <v>0.74</v>
      </c>
      <c r="K495" s="116"/>
      <c r="L495" s="69">
        <f>IF(D495="","",TRUNC(F495*J495,2))</f>
        <v>49.13</v>
      </c>
      <c r="M495" s="116"/>
      <c r="N495" s="116"/>
      <c r="O495" s="69">
        <f>IF(D495="","",TRUNC(L495+M495+N495,2))</f>
        <v>49.13</v>
      </c>
    </row>
    <row r="496" spans="1:15" x14ac:dyDescent="0.25">
      <c r="A496" s="77"/>
      <c r="B496" s="113"/>
      <c r="C496" s="113"/>
      <c r="D496" s="113"/>
      <c r="E496" s="131"/>
      <c r="F496" s="107"/>
      <c r="G496" s="107"/>
      <c r="H496" s="93"/>
      <c r="I496" s="93"/>
      <c r="J496" s="116"/>
      <c r="K496" s="116"/>
      <c r="L496" s="69"/>
      <c r="M496" s="116"/>
      <c r="N496" s="116"/>
      <c r="O496" s="69"/>
    </row>
    <row r="497" spans="1:15" x14ac:dyDescent="0.25">
      <c r="A497" s="119"/>
      <c r="B497" s="120"/>
      <c r="C497" s="120"/>
      <c r="D497" s="120"/>
      <c r="E497" s="120"/>
      <c r="F497" s="120"/>
      <c r="G497" s="120"/>
      <c r="H497" s="120"/>
      <c r="I497" s="120"/>
      <c r="J497" s="121" t="s">
        <v>65</v>
      </c>
      <c r="K497" s="121"/>
      <c r="L497" s="122">
        <f>SUM(L493:L496)</f>
        <v>342.76</v>
      </c>
      <c r="M497" s="122">
        <f>SUM(M493:M496)</f>
        <v>0</v>
      </c>
      <c r="N497" s="122">
        <f>SUM(N493:N496)</f>
        <v>0</v>
      </c>
      <c r="O497" s="122">
        <f>TRUNC(SUM(L497:N497),2)</f>
        <v>342.76</v>
      </c>
    </row>
    <row r="498" spans="1:15" ht="45" x14ac:dyDescent="0.25">
      <c r="A498" s="137" t="s">
        <v>66</v>
      </c>
      <c r="B498" s="138" t="s">
        <v>1</v>
      </c>
      <c r="C498" s="138" t="s">
        <v>32</v>
      </c>
      <c r="D498" s="138" t="s">
        <v>2</v>
      </c>
      <c r="E498" s="138" t="s">
        <v>62</v>
      </c>
      <c r="F498" s="138" t="s">
        <v>63</v>
      </c>
      <c r="G498" s="138" t="s">
        <v>67</v>
      </c>
      <c r="H498" s="138" t="s">
        <v>68</v>
      </c>
      <c r="I498" s="138"/>
      <c r="J498" s="138" t="s">
        <v>48</v>
      </c>
      <c r="K498" s="138"/>
      <c r="L498" s="138" t="s">
        <v>13</v>
      </c>
      <c r="M498" s="138" t="s">
        <v>39</v>
      </c>
      <c r="N498" s="138" t="s">
        <v>11</v>
      </c>
      <c r="O498" s="138" t="s">
        <v>6</v>
      </c>
    </row>
    <row r="499" spans="1:15" x14ac:dyDescent="0.25">
      <c r="A499" s="77" t="str">
        <f>IF($D499="","",VLOOKUP($D499,#REF!,2,FALSE))</f>
        <v/>
      </c>
      <c r="B499" s="92" t="s">
        <v>41</v>
      </c>
      <c r="C499" s="113" t="s">
        <v>69</v>
      </c>
      <c r="D499" s="92"/>
      <c r="E499" s="92" t="str">
        <f>IF($D499="","",VLOOKUP($D499,#REF!,3,FALSE))</f>
        <v/>
      </c>
      <c r="F499" s="92" t="str">
        <f>IF($D499="","",VLOOKUP($D499,#REF!,8,FALSE))</f>
        <v/>
      </c>
      <c r="G499" s="92" t="str">
        <f>IF($D499="","",VLOOKUP($D499,#REF!,9,FALSE))</f>
        <v/>
      </c>
      <c r="H499" s="92" t="str">
        <f>IF($D499="","",VLOOKUP($D499,#REF!,10,FALSE))</f>
        <v/>
      </c>
      <c r="I499" s="116"/>
      <c r="J499" s="116"/>
      <c r="K499" s="116"/>
      <c r="L499" s="69" t="str">
        <f>IF(D499="","",TRUNC(F499*J499,2))</f>
        <v/>
      </c>
      <c r="M499" s="69" t="str">
        <f>IF(D499="","",TRUNC(G499*J499,2))</f>
        <v/>
      </c>
      <c r="N499" s="69" t="str">
        <f>IF(D499="","",TRUNC(H499*J499,2))</f>
        <v/>
      </c>
      <c r="O499" s="69" t="str">
        <f>IF(D499="","",L499+M499+N499)</f>
        <v/>
      </c>
    </row>
    <row r="500" spans="1:15" x14ac:dyDescent="0.25">
      <c r="A500" s="77"/>
      <c r="B500" s="92"/>
      <c r="C500" s="92"/>
      <c r="D500" s="92"/>
      <c r="E500" s="92"/>
      <c r="F500" s="107"/>
      <c r="G500" s="107"/>
      <c r="H500" s="116"/>
      <c r="I500" s="116"/>
      <c r="J500" s="116"/>
      <c r="K500" s="116"/>
      <c r="L500" s="116"/>
      <c r="M500" s="116"/>
      <c r="N500" s="116"/>
      <c r="O500" s="69"/>
    </row>
    <row r="501" spans="1:15" x14ac:dyDescent="0.25">
      <c r="A501" s="119"/>
      <c r="B501" s="120"/>
      <c r="C501" s="120"/>
      <c r="D501" s="120"/>
      <c r="E501" s="120"/>
      <c r="F501" s="120"/>
      <c r="G501" s="120"/>
      <c r="H501" s="120"/>
      <c r="I501" s="120"/>
      <c r="J501" s="121" t="s">
        <v>70</v>
      </c>
      <c r="K501" s="121"/>
      <c r="L501" s="122">
        <f>SUM(L499:L500)</f>
        <v>0</v>
      </c>
      <c r="M501" s="122">
        <f>SUM(M499:M500)</f>
        <v>0</v>
      </c>
      <c r="N501" s="122">
        <f>SUM(N499:N500)</f>
        <v>0</v>
      </c>
      <c r="O501" s="122">
        <f>TRUNC(SUM(L501:N501),2)</f>
        <v>0</v>
      </c>
    </row>
    <row r="502" spans="1:15" ht="30" x14ac:dyDescent="0.25">
      <c r="A502" s="137" t="s">
        <v>71</v>
      </c>
      <c r="B502" s="138" t="s">
        <v>1</v>
      </c>
      <c r="C502" s="138" t="s">
        <v>32</v>
      </c>
      <c r="D502" s="138" t="s">
        <v>2</v>
      </c>
      <c r="E502" s="138" t="s">
        <v>62</v>
      </c>
      <c r="F502" s="138" t="s">
        <v>72</v>
      </c>
      <c r="G502" s="138" t="s">
        <v>73</v>
      </c>
      <c r="H502" s="138"/>
      <c r="I502" s="138" t="s">
        <v>74</v>
      </c>
      <c r="J502" s="138"/>
      <c r="K502" s="138"/>
      <c r="L502" s="138" t="s">
        <v>75</v>
      </c>
      <c r="M502" s="138" t="s">
        <v>56</v>
      </c>
      <c r="N502" s="138" t="s">
        <v>48</v>
      </c>
      <c r="O502" s="138" t="s">
        <v>6</v>
      </c>
    </row>
    <row r="503" spans="1:15" x14ac:dyDescent="0.25">
      <c r="A503" s="137"/>
      <c r="B503" s="138"/>
      <c r="C503" s="138"/>
      <c r="D503" s="138"/>
      <c r="E503" s="138"/>
      <c r="F503" s="138"/>
      <c r="G503" s="138" t="s">
        <v>76</v>
      </c>
      <c r="H503" s="138" t="s">
        <v>77</v>
      </c>
      <c r="I503" s="138" t="s">
        <v>76</v>
      </c>
      <c r="J503" s="138" t="s">
        <v>77</v>
      </c>
      <c r="K503" s="138"/>
      <c r="L503" s="138" t="s">
        <v>76</v>
      </c>
      <c r="M503" s="138"/>
      <c r="N503" s="138"/>
      <c r="O503" s="138"/>
    </row>
    <row r="504" spans="1:15" x14ac:dyDescent="0.25">
      <c r="A504" s="478" t="str">
        <f>IF($D504="","",VLOOKUP($D504,'TRANSPORTES MATERIAIS'!$A$17:$D$1916,2,FALSE))</f>
        <v>Areia (Trecho)</v>
      </c>
      <c r="B504" s="476" t="s">
        <v>41</v>
      </c>
      <c r="C504" s="476" t="s">
        <v>78</v>
      </c>
      <c r="D504" s="476">
        <v>19010</v>
      </c>
      <c r="E504" s="476" t="s">
        <v>79</v>
      </c>
      <c r="F504" s="92">
        <v>972000</v>
      </c>
      <c r="G504" s="107">
        <f>IF($F504="","",VLOOKUP($F504,'TRANSPORTES MATERIAIS'!$A$7:$H$15,5,FALSE))</f>
        <v>1.02</v>
      </c>
      <c r="H504" s="69">
        <f>IF($D504="","",VLOOKUP($D504,'TRANSPORTES MATERIAIS'!$A$18:$K$4919,8,FALSE))</f>
        <v>0</v>
      </c>
      <c r="I504" s="107">
        <f>IF($F504="","",VLOOKUP($F504,'TRANSPORTES MATERIAIS'!$A$7:$H$15,6,FALSE))</f>
        <v>1.23</v>
      </c>
      <c r="J504" s="69">
        <f>IF($D504="","",VLOOKUP($D504,'TRANSPORTES MATERIAIS'!$A$18:$K$4919,9,FALSE))</f>
        <v>0</v>
      </c>
      <c r="K504" s="69"/>
      <c r="L504" s="107">
        <f>IF($F504="","",VLOOKUP($F504,'TRANSPORTES MATERIAIS'!$A$7:$H$15,7,FALSE))</f>
        <v>0</v>
      </c>
      <c r="M504" s="69">
        <f>IF($D504="",0,IF(D504="",0,IF(AND(H504=0,J504=0),0,TRUNC(G504*H504+I504*J504+L504,2))))</f>
        <v>0</v>
      </c>
      <c r="N504" s="472">
        <v>0.82499999999999996</v>
      </c>
      <c r="O504" s="474">
        <f>TRUNC((M504+M505)*N504,2)</f>
        <v>10.34</v>
      </c>
    </row>
    <row r="505" spans="1:15" x14ac:dyDescent="0.25">
      <c r="A505" s="479"/>
      <c r="B505" s="477"/>
      <c r="C505" s="477"/>
      <c r="D505" s="477"/>
      <c r="E505" s="477"/>
      <c r="F505" s="92">
        <v>972100</v>
      </c>
      <c r="G505" s="107">
        <f>IF($F505="","",VLOOKUP($F505,'TRANSPORTES MATERIAIS'!$A$7:$H$15,5,FALSE))</f>
        <v>1.02</v>
      </c>
      <c r="H505" s="69">
        <f>IF($D504="","",VLOOKUP($D504,'TRANSPORTES MATERIAIS'!$A$18:$K$4919,5,FALSE))</f>
        <v>8.6999999999999993</v>
      </c>
      <c r="I505" s="107">
        <f>IF($F505="","",VLOOKUP($F505,'TRANSPORTES MATERIAIS'!$A$7:$H$15,6,FALSE))</f>
        <v>1.23</v>
      </c>
      <c r="J505" s="69">
        <f>IF($D504="","",VLOOKUP($D504,'TRANSPORTES MATERIAIS'!$A$18:$K$4919,6,FALSE))</f>
        <v>0.9</v>
      </c>
      <c r="K505" s="69"/>
      <c r="L505" s="107">
        <f>IF($F505="","",VLOOKUP($F505,'TRANSPORTES MATERIAIS'!$A$7:$H$15,7,FALSE))</f>
        <v>2.56</v>
      </c>
      <c r="M505" s="69">
        <f>IF($D504="",0,IF(D504="",0,IF(AND(H505=0,J505=0),0,TRUNC(G505*H505+I505*J505+L505,2))))</f>
        <v>12.54</v>
      </c>
      <c r="N505" s="473"/>
      <c r="O505" s="475"/>
    </row>
    <row r="506" spans="1:15" x14ac:dyDescent="0.25">
      <c r="A506" s="478" t="str">
        <f>IF($D506="","",VLOOKUP($D506,'TRANSPORTES MATERIAIS'!$A$17:$D$1916,2,FALSE))</f>
        <v>Cimento (Trecho)</v>
      </c>
      <c r="B506" s="476" t="s">
        <v>41</v>
      </c>
      <c r="C506" s="476" t="s">
        <v>78</v>
      </c>
      <c r="D506" s="476">
        <v>13200</v>
      </c>
      <c r="E506" s="476" t="s">
        <v>79</v>
      </c>
      <c r="F506" s="92">
        <v>972200</v>
      </c>
      <c r="G506" s="107">
        <f>IF($F506="","",VLOOKUP($F506,'TRANSPORTES MATERIAIS'!$A$7:$H$15,5,FALSE))</f>
        <v>0.74</v>
      </c>
      <c r="H506" s="69">
        <f>IF($D506="","",VLOOKUP($D506,'TRANSPORTES MATERIAIS'!$A$18:$K$4919,8,FALSE))</f>
        <v>0</v>
      </c>
      <c r="I506" s="107">
        <f>IF($F506="","",VLOOKUP($F506,'TRANSPORTES MATERIAIS'!$A$7:$H$15,6,FALSE))</f>
        <v>0.89</v>
      </c>
      <c r="J506" s="69">
        <f>IF($D506="","",VLOOKUP($D506,'TRANSPORTES MATERIAIS'!$A$18:$K$4919,9,FALSE))</f>
        <v>0</v>
      </c>
      <c r="K506" s="69"/>
      <c r="L506" s="107">
        <f>IF($F506="","",VLOOKUP($F506,'TRANSPORTES MATERIAIS'!$A$7:$H$15,7,FALSE))</f>
        <v>0</v>
      </c>
      <c r="M506" s="69">
        <f>IF($D506="",0,IF(D506="",0,IF(AND(H506=0,J506=0),0,TRUNC(G506*H506+I506*J506+L506,2))))</f>
        <v>0</v>
      </c>
      <c r="N506" s="472">
        <v>0.435</v>
      </c>
      <c r="O506" s="474">
        <f>TRUNC((M506+M507)*N506,2)</f>
        <v>21.02</v>
      </c>
    </row>
    <row r="507" spans="1:15" x14ac:dyDescent="0.25">
      <c r="A507" s="479"/>
      <c r="B507" s="477"/>
      <c r="C507" s="477"/>
      <c r="D507" s="477"/>
      <c r="E507" s="477"/>
      <c r="F507" s="92">
        <v>972300</v>
      </c>
      <c r="G507" s="107">
        <f>IF($F507="","",VLOOKUP($F507,'TRANSPORTES MATERIAIS'!$A$7:$H$15,5,FALSE))</f>
        <v>0.74</v>
      </c>
      <c r="H507" s="69">
        <f>IF($D506="","",VLOOKUP($D506,'TRANSPORTES MATERIAIS'!$A$18:$K$4919,5,FALSE))</f>
        <v>55.2</v>
      </c>
      <c r="I507" s="107">
        <f>IF($F507="","",VLOOKUP($F507,'TRANSPORTES MATERIAIS'!$A$7:$H$15,6,FALSE))</f>
        <v>0.89</v>
      </c>
      <c r="J507" s="69">
        <f>IF($D506="","",VLOOKUP($D506,'TRANSPORTES MATERIAIS'!$A$18:$K$4919,6,FALSE))</f>
        <v>0</v>
      </c>
      <c r="K507" s="69"/>
      <c r="L507" s="107">
        <f>IF($F507="","",VLOOKUP($F507,'TRANSPORTES MATERIAIS'!$A$7:$H$15,7,FALSE))</f>
        <v>7.49</v>
      </c>
      <c r="M507" s="69">
        <f>IF($D506="",0,IF(D506="",0,IF(AND(H507=0,J507=0),0,TRUNC(G507*H507+I507*J507+L507,2))))</f>
        <v>48.33</v>
      </c>
      <c r="N507" s="473"/>
      <c r="O507" s="475"/>
    </row>
    <row r="508" spans="1:15" x14ac:dyDescent="0.25">
      <c r="A508" s="478" t="str">
        <f>IF($D508="","",VLOOKUP($D508,'TRANSPORTES MATERIAIS'!$A$17:$D$1916,2,FALSE))</f>
        <v>Pedra britada (Trecho)</v>
      </c>
      <c r="B508" s="476" t="s">
        <v>41</v>
      </c>
      <c r="C508" s="476" t="s">
        <v>78</v>
      </c>
      <c r="D508" s="476">
        <v>19400</v>
      </c>
      <c r="E508" s="476" t="s">
        <v>79</v>
      </c>
      <c r="F508" s="92">
        <v>972000</v>
      </c>
      <c r="G508" s="107">
        <f>IF($F508="","",VLOOKUP($F508,'TRANSPORTES MATERIAIS'!$A$7:$H$15,5,FALSE))</f>
        <v>1.02</v>
      </c>
      <c r="H508" s="69">
        <f>IF($D508="","",VLOOKUP($D508,'TRANSPORTES MATERIAIS'!$A$18:$K$4919,8,FALSE))</f>
        <v>0</v>
      </c>
      <c r="I508" s="107">
        <f>IF($F508="","",VLOOKUP($F508,'TRANSPORTES MATERIAIS'!$A$7:$H$15,6,FALSE))</f>
        <v>1.23</v>
      </c>
      <c r="J508" s="69">
        <f>IF($D508="","",VLOOKUP($D508,'TRANSPORTES MATERIAIS'!$A$18:$K$4919,9,FALSE))</f>
        <v>0</v>
      </c>
      <c r="K508" s="69"/>
      <c r="L508" s="107">
        <f>IF($F508="","",VLOOKUP($F508,'TRANSPORTES MATERIAIS'!$A$7:$H$15,7,FALSE))</f>
        <v>0</v>
      </c>
      <c r="M508" s="69">
        <f>IF($D508="",0,IF(D508="",0,IF(AND(H508=0,J508=0),0,TRUNC(G508*H508+I508*J508+L508,2))))</f>
        <v>0</v>
      </c>
      <c r="N508" s="472">
        <v>1.1100000000000001</v>
      </c>
      <c r="O508" s="474">
        <f>TRUNC((M508+M509)*N508,2)</f>
        <v>10.98</v>
      </c>
    </row>
    <row r="509" spans="1:15" x14ac:dyDescent="0.25">
      <c r="A509" s="479"/>
      <c r="B509" s="477"/>
      <c r="C509" s="477"/>
      <c r="D509" s="477"/>
      <c r="E509" s="477"/>
      <c r="F509" s="92">
        <v>972100</v>
      </c>
      <c r="G509" s="107">
        <f>IF($F509="","",VLOOKUP($F509,'TRANSPORTES MATERIAIS'!$A$7:$H$15,5,FALSE))</f>
        <v>1.02</v>
      </c>
      <c r="H509" s="69">
        <f>IF($D508="","",VLOOKUP($D508,'TRANSPORTES MATERIAIS'!$A$18:$K$4919,5,FALSE))</f>
        <v>7.2</v>
      </c>
      <c r="I509" s="107">
        <f>IF($F509="","",VLOOKUP($F509,'TRANSPORTES MATERIAIS'!$A$7:$H$15,6,FALSE))</f>
        <v>1.23</v>
      </c>
      <c r="J509" s="69">
        <f>IF($D508="","",VLOOKUP($D508,'TRANSPORTES MATERIAIS'!$A$18:$K$4919,6,FALSE))</f>
        <v>0</v>
      </c>
      <c r="K509" s="69"/>
      <c r="L509" s="107">
        <f>IF($F509="","",VLOOKUP($F509,'TRANSPORTES MATERIAIS'!$A$7:$H$15,7,FALSE))</f>
        <v>2.56</v>
      </c>
      <c r="M509" s="69">
        <f>IF($D508="",0,IF(D508="",0,IF(AND(H509=0,J509=0),0,TRUNC(G509*H509+I509*J509+L509,2))))</f>
        <v>9.9</v>
      </c>
      <c r="N509" s="473"/>
      <c r="O509" s="475"/>
    </row>
    <row r="510" spans="1:15" x14ac:dyDescent="0.25">
      <c r="A510" s="77"/>
      <c r="B510" s="92"/>
      <c r="C510" s="92"/>
      <c r="D510" s="92"/>
      <c r="E510" s="92"/>
      <c r="F510" s="107"/>
      <c r="G510" s="107"/>
      <c r="H510" s="69"/>
      <c r="I510" s="116"/>
      <c r="J510" s="69"/>
      <c r="K510" s="69"/>
      <c r="L510" s="116"/>
      <c r="M510" s="116"/>
      <c r="N510" s="69"/>
      <c r="O510" s="69"/>
    </row>
    <row r="511" spans="1:15" x14ac:dyDescent="0.25">
      <c r="A511" s="119"/>
      <c r="B511" s="120"/>
      <c r="C511" s="120"/>
      <c r="D511" s="120"/>
      <c r="E511" s="120"/>
      <c r="F511" s="120"/>
      <c r="G511" s="120"/>
      <c r="H511" s="120"/>
      <c r="I511" s="120"/>
      <c r="J511" s="121" t="s">
        <v>80</v>
      </c>
      <c r="K511" s="121"/>
      <c r="L511" s="122"/>
      <c r="M511" s="122"/>
      <c r="N511" s="122">
        <f>O511</f>
        <v>42.34</v>
      </c>
      <c r="O511" s="122">
        <f>SUM(O504:O510)</f>
        <v>42.34</v>
      </c>
    </row>
    <row r="512" spans="1:15" x14ac:dyDescent="0.25">
      <c r="A512" s="485" t="s">
        <v>25</v>
      </c>
      <c r="B512" s="486"/>
      <c r="C512" s="486"/>
      <c r="D512" s="486"/>
      <c r="E512" s="486"/>
      <c r="F512" s="486"/>
      <c r="G512" s="486"/>
      <c r="H512" s="486"/>
      <c r="I512" s="486"/>
      <c r="J512" s="486"/>
      <c r="K512" s="486"/>
      <c r="L512" s="486"/>
      <c r="M512" s="486"/>
      <c r="N512" s="486"/>
      <c r="O512" s="488"/>
    </row>
    <row r="513" spans="1:15" ht="45" x14ac:dyDescent="0.25">
      <c r="A513" s="485" t="str">
        <f>IF($A514="","",$A514&amp;" - "&amp;VLOOKUP($A514,'CUSTOS DER - SERVIÇOS'!A:H,2,FALSE))</f>
        <v>531020 - Brita graduada 100% PI (manual) para remendo profundo</v>
      </c>
      <c r="B513" s="486"/>
      <c r="C513" s="486"/>
      <c r="D513" s="486"/>
      <c r="E513" s="486"/>
      <c r="F513" s="486"/>
      <c r="G513" s="486"/>
      <c r="H513" s="486"/>
      <c r="I513" s="486"/>
      <c r="J513" s="486"/>
      <c r="K513" s="141"/>
      <c r="L513" s="27" t="s">
        <v>26</v>
      </c>
      <c r="M513" s="27" t="s">
        <v>27</v>
      </c>
      <c r="N513" s="27" t="s">
        <v>28</v>
      </c>
      <c r="O513" s="142" t="s">
        <v>29</v>
      </c>
    </row>
    <row r="514" spans="1:15" x14ac:dyDescent="0.25">
      <c r="A514" s="143">
        <v>531020</v>
      </c>
      <c r="B514" s="143" t="s">
        <v>30</v>
      </c>
      <c r="C514" s="143" t="str">
        <f>IF($A514="","",VLOOKUP($A514,'CUSTOS DER - SERVIÇOS'!A:H,3,FALSE))</f>
        <v>m3</v>
      </c>
      <c r="D514" s="143" t="s">
        <v>21</v>
      </c>
      <c r="E514" s="144"/>
      <c r="F514" s="144"/>
      <c r="G514" s="144"/>
      <c r="H514" s="144"/>
      <c r="I514" s="144"/>
      <c r="J514" s="144"/>
      <c r="K514" s="144"/>
      <c r="L514" s="145">
        <f>TRUNC(L530+L534+L538+L544,2)</f>
        <v>109.08</v>
      </c>
      <c r="M514" s="145">
        <f>TRUNC(M530+M534+M538+M544,2)</f>
        <v>44.98</v>
      </c>
      <c r="N514" s="145">
        <f>TRUNC(N530+N534+N538+N544,2)</f>
        <v>57.18</v>
      </c>
      <c r="O514" s="145">
        <f>TRUNC(O530+O534+O538+O544,2)</f>
        <v>211.24</v>
      </c>
    </row>
    <row r="515" spans="1:15" ht="45" x14ac:dyDescent="0.25">
      <c r="A515" s="137" t="s">
        <v>31</v>
      </c>
      <c r="B515" s="138" t="s">
        <v>1</v>
      </c>
      <c r="C515" s="138" t="s">
        <v>32</v>
      </c>
      <c r="D515" s="138" t="s">
        <v>2</v>
      </c>
      <c r="E515" s="138" t="s">
        <v>33</v>
      </c>
      <c r="F515" s="138" t="s">
        <v>34</v>
      </c>
      <c r="G515" s="138" t="s">
        <v>35</v>
      </c>
      <c r="H515" s="138" t="s">
        <v>36</v>
      </c>
      <c r="I515" s="138" t="s">
        <v>37</v>
      </c>
      <c r="J515" s="138" t="s">
        <v>38</v>
      </c>
      <c r="K515" s="138"/>
      <c r="L515" s="138" t="s">
        <v>13</v>
      </c>
      <c r="M515" s="138" t="s">
        <v>39</v>
      </c>
      <c r="N515" s="138" t="s">
        <v>11</v>
      </c>
      <c r="O515" s="138" t="s">
        <v>40</v>
      </c>
    </row>
    <row r="516" spans="1:15" x14ac:dyDescent="0.25">
      <c r="A516" s="77" t="str">
        <f>IF(D516="","",VLOOKUP(D516,'CUSTOS DER - EQUIPAMENTOS'!A:P,2,FALSE))</f>
        <v>Compactador manual solos gasolina</v>
      </c>
      <c r="B516" s="113" t="s">
        <v>41</v>
      </c>
      <c r="C516" s="113" t="s">
        <v>42</v>
      </c>
      <c r="D516" s="113">
        <v>340200</v>
      </c>
      <c r="E516" s="116">
        <v>2</v>
      </c>
      <c r="F516" s="117">
        <v>1</v>
      </c>
      <c r="G516" s="116">
        <v>0</v>
      </c>
      <c r="H516" s="69">
        <f>IF(D516="","",VLOOKUP(D516,'CUSTOS DER - EQUIPAMENTOS'!A:P,12,FALSE))</f>
        <v>8.52</v>
      </c>
      <c r="I516" s="69">
        <f>IF(D516="","",VLOOKUP(D516,'CUSTOS DER - EQUIPAMENTOS'!A:P,15,FALSE)-H516)</f>
        <v>28.400000000000002</v>
      </c>
      <c r="J516" s="69">
        <f>IF(D516="","",VLOOKUP(D516,'CUSTOS DER - EQUIPAMENTOS'!A:P,16,FALSE))</f>
        <v>28</v>
      </c>
      <c r="K516" s="69"/>
      <c r="L516" s="118">
        <f>IF(D516="","",TRUNC(E516*F516*H516,2))</f>
        <v>17.04</v>
      </c>
      <c r="M516" s="118">
        <f>IF(D516="","",TRUNC(E516*F516*I516+E516*G516*J516,2))</f>
        <v>56.8</v>
      </c>
      <c r="N516" s="118"/>
      <c r="O516" s="69">
        <f>IF(D516="","",L516+M516)</f>
        <v>73.84</v>
      </c>
    </row>
    <row r="517" spans="1:15" x14ac:dyDescent="0.25">
      <c r="A517" s="77"/>
      <c r="B517" s="113"/>
      <c r="C517" s="113"/>
      <c r="D517" s="113"/>
      <c r="E517" s="116"/>
      <c r="F517" s="117"/>
      <c r="G517" s="116"/>
      <c r="H517" s="69"/>
      <c r="I517" s="69"/>
      <c r="J517" s="69"/>
      <c r="K517" s="69"/>
      <c r="L517" s="118"/>
      <c r="M517" s="118"/>
      <c r="N517" s="118"/>
      <c r="O517" s="69"/>
    </row>
    <row r="518" spans="1:15" x14ac:dyDescent="0.25">
      <c r="A518" s="119"/>
      <c r="B518" s="120"/>
      <c r="C518" s="120"/>
      <c r="D518" s="120"/>
      <c r="E518" s="120"/>
      <c r="F518" s="120"/>
      <c r="G518" s="120"/>
      <c r="H518" s="120"/>
      <c r="I518" s="120"/>
      <c r="J518" s="121" t="s">
        <v>43</v>
      </c>
      <c r="K518" s="121"/>
      <c r="L518" s="122">
        <f>SUM(L516:L517)</f>
        <v>17.04</v>
      </c>
      <c r="M518" s="122">
        <f>SUM(M516:M517)</f>
        <v>56.8</v>
      </c>
      <c r="N518" s="122">
        <f>SUM(N516:N517)</f>
        <v>0</v>
      </c>
      <c r="O518" s="122">
        <f>SUM(O516:O517)</f>
        <v>73.84</v>
      </c>
    </row>
    <row r="519" spans="1:15" ht="30" x14ac:dyDescent="0.25">
      <c r="A519" s="137" t="s">
        <v>44</v>
      </c>
      <c r="B519" s="138" t="s">
        <v>1</v>
      </c>
      <c r="C519" s="138" t="s">
        <v>32</v>
      </c>
      <c r="D519" s="138" t="s">
        <v>2</v>
      </c>
      <c r="E519" s="138" t="s">
        <v>45</v>
      </c>
      <c r="F519" s="138" t="s">
        <v>46</v>
      </c>
      <c r="G519" s="138" t="s">
        <v>47</v>
      </c>
      <c r="H519" s="138" t="s">
        <v>48</v>
      </c>
      <c r="I519" s="138"/>
      <c r="J519" s="138"/>
      <c r="K519" s="138"/>
      <c r="L519" s="138" t="s">
        <v>13</v>
      </c>
      <c r="M519" s="138" t="s">
        <v>39</v>
      </c>
      <c r="N519" s="138" t="s">
        <v>11</v>
      </c>
      <c r="O519" s="138" t="s">
        <v>40</v>
      </c>
    </row>
    <row r="520" spans="1:15" x14ac:dyDescent="0.25">
      <c r="A520" s="77" t="str">
        <f>IF(D520="","",VLOOKUP(D520,'CUSTOS DER - MÃO DE OBRA'!A:D,2,FALSE))</f>
        <v>Técnico de Campo I</v>
      </c>
      <c r="B520" s="113" t="s">
        <v>41</v>
      </c>
      <c r="C520" s="113" t="s">
        <v>49</v>
      </c>
      <c r="D520" s="113">
        <v>210060</v>
      </c>
      <c r="E520" s="69">
        <f>IF(D520="","",VLOOKUP(D520,'CUSTOS DER - MÃO DE OBRA'!A:D,3,FALSE))</f>
        <v>2.62</v>
      </c>
      <c r="F520" s="123">
        <v>1.4167000000000001</v>
      </c>
      <c r="G520" s="124">
        <f>IF(D520="","",VLOOKUP(D520,'CUSTOS DER - MÃO DE OBRA'!A:D,4,FALSE))</f>
        <v>46.66</v>
      </c>
      <c r="H520" s="116">
        <v>0.5</v>
      </c>
      <c r="I520" s="116"/>
      <c r="J520" s="113"/>
      <c r="K520" s="113"/>
      <c r="L520" s="113"/>
      <c r="M520" s="125">
        <f>IF(D520="","",TRUNC(H520*G520,2))</f>
        <v>23.33</v>
      </c>
      <c r="N520" s="113"/>
      <c r="O520" s="69">
        <f>IF(D520="","",L520+M520)</f>
        <v>23.33</v>
      </c>
    </row>
    <row r="521" spans="1:15" x14ac:dyDescent="0.25">
      <c r="A521" s="77" t="str">
        <f>IF(D521="","",VLOOKUP(D521,'CUSTOS DER - MÃO DE OBRA'!A:D,2,FALSE))</f>
        <v>Servente</v>
      </c>
      <c r="B521" s="113" t="s">
        <v>41</v>
      </c>
      <c r="C521" s="113" t="s">
        <v>49</v>
      </c>
      <c r="D521" s="113">
        <v>200130</v>
      </c>
      <c r="E521" s="69">
        <f>IF(D521="","",VLOOKUP(D521,'CUSTOS DER - MÃO DE OBRA'!A:D,3,FALSE))</f>
        <v>1.48</v>
      </c>
      <c r="F521" s="123">
        <v>1.4167000000000001</v>
      </c>
      <c r="G521" s="124">
        <f>IF(D521="","",VLOOKUP(D521,'CUSTOS DER - MÃO DE OBRA'!A:D,4,FALSE))</f>
        <v>26.35</v>
      </c>
      <c r="H521" s="116">
        <v>4</v>
      </c>
      <c r="I521" s="116"/>
      <c r="J521" s="113"/>
      <c r="K521" s="113"/>
      <c r="L521" s="113"/>
      <c r="M521" s="125">
        <f>IF(D521="","",TRUNC(H521*G521,2))</f>
        <v>105.4</v>
      </c>
      <c r="N521" s="113"/>
      <c r="O521" s="69">
        <f>IF(D521="","",L521+M521)</f>
        <v>105.4</v>
      </c>
    </row>
    <row r="522" spans="1:15" x14ac:dyDescent="0.25">
      <c r="A522" s="77"/>
      <c r="B522" s="113"/>
      <c r="C522" s="113"/>
      <c r="D522" s="113"/>
      <c r="E522" s="116"/>
      <c r="F522" s="123"/>
      <c r="G522" s="124"/>
      <c r="H522" s="69"/>
      <c r="I522" s="69"/>
      <c r="J522" s="69"/>
      <c r="K522" s="69"/>
      <c r="L522" s="113"/>
      <c r="M522" s="126"/>
      <c r="N522" s="113"/>
      <c r="O522" s="69"/>
    </row>
    <row r="523" spans="1:15" x14ac:dyDescent="0.25">
      <c r="A523" s="127"/>
      <c r="B523" s="128"/>
      <c r="C523" s="128"/>
      <c r="D523" s="128"/>
      <c r="E523" s="128"/>
      <c r="F523" s="128"/>
      <c r="G523" s="128"/>
      <c r="H523" s="128"/>
      <c r="I523" s="128"/>
      <c r="J523" s="121" t="s">
        <v>50</v>
      </c>
      <c r="K523" s="121"/>
      <c r="L523" s="122">
        <f>SUM(L520:L522)</f>
        <v>0</v>
      </c>
      <c r="M523" s="122">
        <f>SUM(M520:M522)</f>
        <v>128.73000000000002</v>
      </c>
      <c r="N523" s="122">
        <f>SUM(N520:N522)</f>
        <v>0</v>
      </c>
      <c r="O523" s="122">
        <f>SUM(O520:O522)</f>
        <v>128.73000000000002</v>
      </c>
    </row>
    <row r="524" spans="1:15" x14ac:dyDescent="0.25">
      <c r="A524" s="137" t="s">
        <v>51</v>
      </c>
      <c r="B524" s="138" t="s">
        <v>1</v>
      </c>
      <c r="C524" s="138" t="s">
        <v>32</v>
      </c>
      <c r="D524" s="138" t="s">
        <v>2</v>
      </c>
      <c r="E524" s="138" t="s">
        <v>52</v>
      </c>
      <c r="F524" s="138" t="s">
        <v>53</v>
      </c>
      <c r="G524" s="138" t="s">
        <v>54</v>
      </c>
      <c r="H524" s="138" t="s">
        <v>55</v>
      </c>
      <c r="I524" s="138"/>
      <c r="J524" s="138"/>
      <c r="K524" s="138"/>
      <c r="L524" s="138"/>
      <c r="M524" s="138"/>
      <c r="N524" s="138"/>
      <c r="O524" s="138" t="s">
        <v>56</v>
      </c>
    </row>
    <row r="525" spans="1:15" x14ac:dyDescent="0.25">
      <c r="A525" s="382" t="s">
        <v>124</v>
      </c>
      <c r="B525" s="113" t="s">
        <v>41</v>
      </c>
      <c r="C525" s="113"/>
      <c r="D525" s="113">
        <v>29990</v>
      </c>
      <c r="E525" s="123">
        <v>0.05</v>
      </c>
      <c r="F525" s="117"/>
      <c r="G525" s="116"/>
      <c r="H525" s="69"/>
      <c r="I525" s="69"/>
      <c r="J525" s="69"/>
      <c r="K525" s="69"/>
      <c r="L525" s="113"/>
      <c r="M525" s="118">
        <f>TRUNC(E525*O523,2)</f>
        <v>6.43</v>
      </c>
      <c r="N525" s="113"/>
      <c r="O525" s="69">
        <f>L525+M525</f>
        <v>6.43</v>
      </c>
    </row>
    <row r="526" spans="1:15" x14ac:dyDescent="0.25">
      <c r="A526" s="77"/>
      <c r="B526" s="113"/>
      <c r="C526" s="113"/>
      <c r="D526" s="113"/>
      <c r="E526" s="116"/>
      <c r="F526" s="117"/>
      <c r="G526" s="116"/>
      <c r="H526" s="69"/>
      <c r="I526" s="69"/>
      <c r="J526" s="69"/>
      <c r="K526" s="69"/>
      <c r="L526" s="113"/>
      <c r="M526" s="113"/>
      <c r="N526" s="113"/>
      <c r="O526" s="69">
        <f>L526+M526</f>
        <v>0</v>
      </c>
    </row>
    <row r="527" spans="1:15" x14ac:dyDescent="0.25">
      <c r="A527" s="127"/>
      <c r="B527" s="128"/>
      <c r="C527" s="128"/>
      <c r="D527" s="128"/>
      <c r="E527" s="128"/>
      <c r="F527" s="128"/>
      <c r="G527" s="128"/>
      <c r="H527" s="128"/>
      <c r="I527" s="128"/>
      <c r="J527" s="121" t="s">
        <v>57</v>
      </c>
      <c r="K527" s="121"/>
      <c r="L527" s="122">
        <f>SUM(L525:L526)</f>
        <v>0</v>
      </c>
      <c r="M527" s="122">
        <f>SUM(M525:M526)</f>
        <v>6.43</v>
      </c>
      <c r="N527" s="122">
        <f>SUM(N525:N526)</f>
        <v>0</v>
      </c>
      <c r="O527" s="122">
        <f>SUM(O525:O526)</f>
        <v>6.43</v>
      </c>
    </row>
    <row r="528" spans="1:15" x14ac:dyDescent="0.25">
      <c r="A528" s="127" t="s">
        <v>58</v>
      </c>
      <c r="B528" s="129"/>
      <c r="C528" s="129"/>
      <c r="D528" s="129"/>
      <c r="E528" s="129"/>
      <c r="F528" s="129"/>
      <c r="G528" s="129"/>
      <c r="H528" s="129"/>
      <c r="I528" s="129"/>
      <c r="J528" s="129"/>
      <c r="K528" s="129"/>
      <c r="L528" s="122">
        <f>L518+L523+L527</f>
        <v>17.04</v>
      </c>
      <c r="M528" s="122">
        <f>M518+M523+M527</f>
        <v>191.96000000000004</v>
      </c>
      <c r="N528" s="122">
        <f>N518+N523+N527</f>
        <v>0</v>
      </c>
      <c r="O528" s="122">
        <f>O518+O523+O527</f>
        <v>209.00000000000003</v>
      </c>
    </row>
    <row r="529" spans="1:15" x14ac:dyDescent="0.25">
      <c r="A529" s="127" t="s">
        <v>59</v>
      </c>
      <c r="B529" s="129"/>
      <c r="C529" s="129"/>
      <c r="D529" s="129"/>
      <c r="E529" s="129"/>
      <c r="F529" s="129"/>
      <c r="G529" s="129"/>
      <c r="H529" s="129"/>
      <c r="I529" s="129"/>
      <c r="J529" s="129"/>
      <c r="K529" s="129"/>
      <c r="L529" s="129"/>
      <c r="M529" s="129"/>
      <c r="N529" s="129"/>
      <c r="O529" s="130">
        <v>6</v>
      </c>
    </row>
    <row r="530" spans="1:15" x14ac:dyDescent="0.25">
      <c r="A530" s="127" t="s">
        <v>60</v>
      </c>
      <c r="B530" s="120"/>
      <c r="C530" s="120"/>
      <c r="D530" s="120"/>
      <c r="E530" s="120"/>
      <c r="F530" s="120"/>
      <c r="G530" s="120"/>
      <c r="H530" s="120"/>
      <c r="I530" s="120"/>
      <c r="J530" s="120"/>
      <c r="K530" s="120"/>
      <c r="L530" s="122">
        <f>L528/O529</f>
        <v>2.84</v>
      </c>
      <c r="M530" s="122">
        <f>M528/O529</f>
        <v>31.993333333333339</v>
      </c>
      <c r="N530" s="122">
        <f>N528/O529</f>
        <v>0</v>
      </c>
      <c r="O530" s="122">
        <f>TRUNC(SUM(L530:N530),2)</f>
        <v>34.83</v>
      </c>
    </row>
    <row r="531" spans="1:15" ht="45" x14ac:dyDescent="0.25">
      <c r="A531" s="137" t="s">
        <v>61</v>
      </c>
      <c r="B531" s="138" t="s">
        <v>1</v>
      </c>
      <c r="C531" s="138" t="s">
        <v>32</v>
      </c>
      <c r="D531" s="138" t="s">
        <v>2</v>
      </c>
      <c r="E531" s="138" t="s">
        <v>62</v>
      </c>
      <c r="F531" s="138" t="s">
        <v>63</v>
      </c>
      <c r="G531" s="138"/>
      <c r="H531" s="138"/>
      <c r="I531" s="138"/>
      <c r="J531" s="138" t="s">
        <v>48</v>
      </c>
      <c r="K531" s="138"/>
      <c r="L531" s="138" t="s">
        <v>13</v>
      </c>
      <c r="M531" s="138" t="s">
        <v>39</v>
      </c>
      <c r="N531" s="138" t="s">
        <v>11</v>
      </c>
      <c r="O531" s="138" t="s">
        <v>6</v>
      </c>
    </row>
    <row r="532" spans="1:15" x14ac:dyDescent="0.25">
      <c r="A532" s="77"/>
      <c r="B532" s="113"/>
      <c r="C532" s="113"/>
      <c r="D532" s="113"/>
      <c r="E532" s="131"/>
      <c r="F532" s="107"/>
      <c r="G532" s="107"/>
      <c r="H532" s="93"/>
      <c r="I532" s="93"/>
      <c r="J532" s="116"/>
      <c r="K532" s="116"/>
      <c r="L532" s="69"/>
      <c r="M532" s="116"/>
      <c r="N532" s="116"/>
      <c r="O532" s="69"/>
    </row>
    <row r="533" spans="1:15" x14ac:dyDescent="0.25">
      <c r="A533" s="77"/>
      <c r="B533" s="113"/>
      <c r="C533" s="113"/>
      <c r="D533" s="113"/>
      <c r="E533" s="131"/>
      <c r="F533" s="107"/>
      <c r="G533" s="107"/>
      <c r="H533" s="93"/>
      <c r="I533" s="93"/>
      <c r="J533" s="116"/>
      <c r="K533" s="116"/>
      <c r="L533" s="69"/>
      <c r="M533" s="116"/>
      <c r="N533" s="116"/>
      <c r="O533" s="69"/>
    </row>
    <row r="534" spans="1:15" x14ac:dyDescent="0.25">
      <c r="A534" s="119"/>
      <c r="B534" s="120"/>
      <c r="C534" s="120"/>
      <c r="D534" s="120"/>
      <c r="E534" s="120"/>
      <c r="F534" s="120"/>
      <c r="G534" s="120"/>
      <c r="H534" s="120"/>
      <c r="I534" s="120"/>
      <c r="J534" s="121" t="s">
        <v>65</v>
      </c>
      <c r="K534" s="121"/>
      <c r="L534" s="122">
        <f>SUM(L532:L533)</f>
        <v>0</v>
      </c>
      <c r="M534" s="122">
        <f>SUM(M532:M533)</f>
        <v>0</v>
      </c>
      <c r="N534" s="122">
        <f>SUM(N532:N533)</f>
        <v>0</v>
      </c>
      <c r="O534" s="122">
        <f>TRUNC(SUM(L534:N534),2)</f>
        <v>0</v>
      </c>
    </row>
    <row r="535" spans="1:15" ht="45" x14ac:dyDescent="0.25">
      <c r="A535" s="137" t="s">
        <v>66</v>
      </c>
      <c r="B535" s="138" t="s">
        <v>1</v>
      </c>
      <c r="C535" s="138" t="s">
        <v>32</v>
      </c>
      <c r="D535" s="138" t="s">
        <v>2</v>
      </c>
      <c r="E535" s="138" t="s">
        <v>62</v>
      </c>
      <c r="F535" s="138" t="s">
        <v>63</v>
      </c>
      <c r="G535" s="138" t="s">
        <v>67</v>
      </c>
      <c r="H535" s="138" t="s">
        <v>68</v>
      </c>
      <c r="I535" s="138"/>
      <c r="J535" s="138" t="s">
        <v>48</v>
      </c>
      <c r="K535" s="138"/>
      <c r="L535" s="138" t="s">
        <v>13</v>
      </c>
      <c r="M535" s="138" t="s">
        <v>39</v>
      </c>
      <c r="N535" s="138" t="s">
        <v>11</v>
      </c>
      <c r="O535" s="138" t="s">
        <v>6</v>
      </c>
    </row>
    <row r="536" spans="1:15" x14ac:dyDescent="0.25">
      <c r="A536" s="77" t="str">
        <f>IF($D536="","",VLOOKUP($D536,'CUSTOS DER - SERVIÇOS'!A:H,2,FALSE))</f>
        <v>Brita graduada - na usina</v>
      </c>
      <c r="B536" s="92" t="s">
        <v>41</v>
      </c>
      <c r="C536" s="113" t="s">
        <v>69</v>
      </c>
      <c r="D536" s="92">
        <v>531200</v>
      </c>
      <c r="E536" s="92" t="str">
        <f>IF($D536="","",VLOOKUP($D536,'CUSTOS DER - SERVIÇOS'!A:H,3,FALSE))</f>
        <v>m3</v>
      </c>
      <c r="F536" s="92">
        <f>IF($D536="","",VLOOKUP($D536,'CUSTOS DER - SERVIÇOS'!A:H,5,FALSE))</f>
        <v>66.400000000000006</v>
      </c>
      <c r="G536" s="92">
        <f>IF($D536="","",SUM(VLOOKUP($D536,'CUSTOS DER - SERVIÇOS'!A:H,4,FALSE),(VLOOKUP($D536,'CUSTOS DER - SERVIÇOS'!A:H,6,FALSE))))</f>
        <v>8.1199999999999992</v>
      </c>
      <c r="H536" s="92">
        <f>IF(VLOOKUP(D536,'CUSTOS DER - SERVIÇOS'!A:H,8,0)="A acrescer",VLOOKUP(D536,'CCU DER'!A:O,14,0),VLOOKUP(D536,'CUSTOS DER - SERVIÇOS'!A:H,8,0))</f>
        <v>21.78</v>
      </c>
      <c r="I536" s="116"/>
      <c r="J536" s="116">
        <v>1.6</v>
      </c>
      <c r="K536" s="116"/>
      <c r="L536" s="69">
        <f>IF(D536="","",TRUNC(F536*J536,2))</f>
        <v>106.24</v>
      </c>
      <c r="M536" s="69">
        <f>IF(D536="","",TRUNC(G536*J536,2))</f>
        <v>12.99</v>
      </c>
      <c r="N536" s="69">
        <f>IF(D536="","",TRUNC(H536*J536,2))</f>
        <v>34.840000000000003</v>
      </c>
      <c r="O536" s="69">
        <f>IF(D536="","",L536+M536+N536)</f>
        <v>154.07</v>
      </c>
    </row>
    <row r="537" spans="1:15" x14ac:dyDescent="0.25">
      <c r="A537" s="77"/>
      <c r="B537" s="92"/>
      <c r="C537" s="92"/>
      <c r="D537" s="92"/>
      <c r="E537" s="92"/>
      <c r="F537" s="107"/>
      <c r="G537" s="107"/>
      <c r="H537" s="116"/>
      <c r="I537" s="116"/>
      <c r="J537" s="116"/>
      <c r="K537" s="116"/>
      <c r="L537" s="116"/>
      <c r="M537" s="116"/>
      <c r="N537" s="116"/>
      <c r="O537" s="69"/>
    </row>
    <row r="538" spans="1:15" x14ac:dyDescent="0.25">
      <c r="A538" s="119"/>
      <c r="B538" s="120"/>
      <c r="C538" s="120"/>
      <c r="D538" s="120"/>
      <c r="E538" s="120"/>
      <c r="F538" s="120"/>
      <c r="G538" s="120"/>
      <c r="H538" s="120"/>
      <c r="I538" s="120"/>
      <c r="J538" s="121" t="s">
        <v>70</v>
      </c>
      <c r="K538" s="121"/>
      <c r="L538" s="122">
        <f>SUM(L536:L537)</f>
        <v>106.24</v>
      </c>
      <c r="M538" s="122">
        <f>SUM(M536:M537)</f>
        <v>12.99</v>
      </c>
      <c r="N538" s="122">
        <f>SUM(N536:N537)</f>
        <v>34.840000000000003</v>
      </c>
      <c r="O538" s="122">
        <f>TRUNC(SUM(L538:N538),2)</f>
        <v>154.07</v>
      </c>
    </row>
    <row r="539" spans="1:15" ht="30" x14ac:dyDescent="0.25">
      <c r="A539" s="137" t="s">
        <v>71</v>
      </c>
      <c r="B539" s="138" t="s">
        <v>1</v>
      </c>
      <c r="C539" s="138" t="s">
        <v>32</v>
      </c>
      <c r="D539" s="138" t="s">
        <v>2</v>
      </c>
      <c r="E539" s="138" t="s">
        <v>62</v>
      </c>
      <c r="F539" s="138" t="s">
        <v>72</v>
      </c>
      <c r="G539" s="138" t="s">
        <v>73</v>
      </c>
      <c r="H539" s="138"/>
      <c r="I539" s="138" t="s">
        <v>74</v>
      </c>
      <c r="J539" s="138"/>
      <c r="K539" s="138"/>
      <c r="L539" s="138" t="s">
        <v>75</v>
      </c>
      <c r="M539" s="138" t="s">
        <v>56</v>
      </c>
      <c r="N539" s="138" t="s">
        <v>48</v>
      </c>
      <c r="O539" s="138" t="s">
        <v>6</v>
      </c>
    </row>
    <row r="540" spans="1:15" x14ac:dyDescent="0.25">
      <c r="A540" s="137"/>
      <c r="B540" s="138"/>
      <c r="C540" s="138"/>
      <c r="D540" s="138"/>
      <c r="E540" s="138"/>
      <c r="F540" s="138"/>
      <c r="G540" s="138" t="s">
        <v>76</v>
      </c>
      <c r="H540" s="138" t="s">
        <v>77</v>
      </c>
      <c r="I540" s="138" t="s">
        <v>76</v>
      </c>
      <c r="J540" s="138" t="s">
        <v>77</v>
      </c>
      <c r="K540" s="138"/>
      <c r="L540" s="138" t="s">
        <v>76</v>
      </c>
      <c r="M540" s="138"/>
      <c r="N540" s="138"/>
      <c r="O540" s="138"/>
    </row>
    <row r="541" spans="1:15" x14ac:dyDescent="0.25">
      <c r="A541" s="478" t="str">
        <f>IF($D541="","",VLOOKUP($D541,'TRANSPORTES MATERIAIS'!$A$17:$D$1916,2,FALSE))</f>
        <v>Massa (Brita graduada)</v>
      </c>
      <c r="B541" s="476" t="s">
        <v>41</v>
      </c>
      <c r="C541" s="476" t="s">
        <v>78</v>
      </c>
      <c r="D541" s="476">
        <v>19980</v>
      </c>
      <c r="E541" s="476" t="s">
        <v>79</v>
      </c>
      <c r="F541" s="92">
        <v>972000</v>
      </c>
      <c r="G541" s="107">
        <f>IF($F541="","",VLOOKUP($F541,'CUSTOS DER - TRANSPORTES'!A:H,5,FALSE))</f>
        <v>0.99</v>
      </c>
      <c r="H541" s="69">
        <f>IF($D541="","",VLOOKUP($D541,'TRANSPORTES MATERIAIS'!$A$18:$K$4919,8,FALSE))</f>
        <v>0</v>
      </c>
      <c r="I541" s="107">
        <f>IF($F541="","",VLOOKUP($F541,'CUSTOS DER - TRANSPORTES'!A:H,6,FALSE))</f>
        <v>1.19</v>
      </c>
      <c r="J541" s="69">
        <f>IF($D541="","",VLOOKUP($D541,'TRANSPORTES MATERIAIS'!$A$18:$K$4919,9,FALSE))</f>
        <v>0</v>
      </c>
      <c r="K541" s="69"/>
      <c r="L541" s="107">
        <f>IF($F541="","",VLOOKUP($F541,'CUSTOS DER - TRANSPORTES'!A:H,7,FALSE))</f>
        <v>0</v>
      </c>
      <c r="M541" s="69">
        <f>IF($D541="",0,IF(D541="",0,IF(AND(H541=0,J541=0),0,TRUNC(G541*H541+I541*J541+L541,2))))</f>
        <v>0</v>
      </c>
      <c r="N541" s="472">
        <v>0.82499999999999996</v>
      </c>
      <c r="O541" s="474">
        <f>TRUNC((M541+M542)*N541,2)</f>
        <v>22.34</v>
      </c>
    </row>
    <row r="542" spans="1:15" x14ac:dyDescent="0.25">
      <c r="A542" s="479"/>
      <c r="B542" s="477"/>
      <c r="C542" s="477"/>
      <c r="D542" s="477"/>
      <c r="E542" s="477"/>
      <c r="F542" s="92">
        <v>972100</v>
      </c>
      <c r="G542" s="107">
        <f>IF($F542="","",VLOOKUP($F542,'CUSTOS DER - TRANSPORTES'!A:H,5,FALSE))</f>
        <v>0.99</v>
      </c>
      <c r="H542" s="69">
        <f>IF($D541="","",VLOOKUP($D541,'TRANSPORTES MATERIAIS'!$A$18:$K$4919,5,FALSE))</f>
        <v>24.683333333333334</v>
      </c>
      <c r="I542" s="107">
        <f>IF($F542="","",VLOOKUP($F542,'CUSTOS DER - TRANSPORTES'!A:H,6,FALSE))</f>
        <v>1.19</v>
      </c>
      <c r="J542" s="69">
        <f>IF($D541="","",VLOOKUP($D541,'TRANSPORTES MATERIAIS'!$A$18:$K$4919,6,FALSE))</f>
        <v>0.15</v>
      </c>
      <c r="K542" s="69"/>
      <c r="L542" s="107">
        <f>IF($F542="","",VLOOKUP($F542,'CUSTOS DER - TRANSPORTES'!A:H,7,FALSE))</f>
        <v>2.48</v>
      </c>
      <c r="M542" s="69">
        <f>IF($D541="",0,IF(D541="",0,IF(AND(H542=0,J542=0),0,TRUNC(G542*H542+I542*J542+L542,2))))</f>
        <v>27.09</v>
      </c>
      <c r="N542" s="473"/>
      <c r="O542" s="475"/>
    </row>
    <row r="543" spans="1:15" x14ac:dyDescent="0.25">
      <c r="A543" s="77"/>
      <c r="B543" s="92"/>
      <c r="C543" s="92"/>
      <c r="D543" s="92"/>
      <c r="E543" s="92"/>
      <c r="F543" s="107"/>
      <c r="G543" s="107"/>
      <c r="H543" s="69"/>
      <c r="I543" s="116"/>
      <c r="J543" s="69"/>
      <c r="K543" s="69"/>
      <c r="L543" s="116"/>
      <c r="M543" s="116"/>
      <c r="N543" s="69"/>
      <c r="O543" s="69"/>
    </row>
    <row r="544" spans="1:15" x14ac:dyDescent="0.25">
      <c r="A544" s="119"/>
      <c r="B544" s="120"/>
      <c r="C544" s="120"/>
      <c r="D544" s="120"/>
      <c r="E544" s="120"/>
      <c r="F544" s="120"/>
      <c r="G544" s="120"/>
      <c r="H544" s="120"/>
      <c r="I544" s="120"/>
      <c r="J544" s="121" t="s">
        <v>80</v>
      </c>
      <c r="K544" s="121"/>
      <c r="L544" s="122"/>
      <c r="M544" s="122"/>
      <c r="N544" s="122">
        <f>O544</f>
        <v>22.34</v>
      </c>
      <c r="O544" s="122">
        <f>SUM(O541:O543)</f>
        <v>22.34</v>
      </c>
    </row>
    <row r="545" spans="1:15" x14ac:dyDescent="0.25">
      <c r="A545" s="485" t="s">
        <v>25</v>
      </c>
      <c r="B545" s="486"/>
      <c r="C545" s="486"/>
      <c r="D545" s="486"/>
      <c r="E545" s="486"/>
      <c r="F545" s="486"/>
      <c r="G545" s="486"/>
      <c r="H545" s="486"/>
      <c r="I545" s="486"/>
      <c r="J545" s="486"/>
      <c r="K545" s="486"/>
      <c r="L545" s="486"/>
      <c r="M545" s="486"/>
      <c r="N545" s="486"/>
      <c r="O545" s="488"/>
    </row>
    <row r="546" spans="1:15" ht="45" x14ac:dyDescent="0.25">
      <c r="A546" s="485" t="str">
        <f>IF($A547="","",$A547&amp;" - "&amp;VLOOKUP($A547,'CUSTOS DER - SERVIÇOS'!A:H,2,FALSE))</f>
        <v>531200 - Brita graduada - na usina</v>
      </c>
      <c r="B546" s="486"/>
      <c r="C546" s="486"/>
      <c r="D546" s="486"/>
      <c r="E546" s="486"/>
      <c r="F546" s="486"/>
      <c r="G546" s="486"/>
      <c r="H546" s="486"/>
      <c r="I546" s="486"/>
      <c r="J546" s="486"/>
      <c r="K546" s="141"/>
      <c r="L546" s="27" t="s">
        <v>26</v>
      </c>
      <c r="M546" s="27" t="s">
        <v>27</v>
      </c>
      <c r="N546" s="27" t="s">
        <v>28</v>
      </c>
      <c r="O546" s="142" t="s">
        <v>29</v>
      </c>
    </row>
    <row r="547" spans="1:15" x14ac:dyDescent="0.25">
      <c r="A547" s="143">
        <v>531200</v>
      </c>
      <c r="B547" s="143" t="s">
        <v>30</v>
      </c>
      <c r="C547" s="143" t="str">
        <f>IF($A547="","",VLOOKUP($A547,'CUSTOS DER - SERVIÇOS'!A:H,3,FALSE))</f>
        <v>m3</v>
      </c>
      <c r="D547" s="143" t="s">
        <v>21</v>
      </c>
      <c r="E547" s="144"/>
      <c r="F547" s="144"/>
      <c r="G547" s="144"/>
      <c r="H547" s="144"/>
      <c r="I547" s="144"/>
      <c r="J547" s="144"/>
      <c r="K547" s="144"/>
      <c r="L547" s="145">
        <f>TRUNC(L562+L566+L569+L575,2)</f>
        <v>1.73</v>
      </c>
      <c r="M547" s="145">
        <f>TRUNC(M562+M566+M569+M575,2)</f>
        <v>6.38</v>
      </c>
      <c r="N547" s="145">
        <f>TRUNC(N562+N566+N569+N575,2)</f>
        <v>21.78</v>
      </c>
      <c r="O547" s="145">
        <f>TRUNC(O562+O566+O569+O575,2)</f>
        <v>29.9</v>
      </c>
    </row>
    <row r="548" spans="1:15" ht="45" x14ac:dyDescent="0.25">
      <c r="A548" s="137" t="s">
        <v>31</v>
      </c>
      <c r="B548" s="138" t="s">
        <v>1</v>
      </c>
      <c r="C548" s="138" t="s">
        <v>32</v>
      </c>
      <c r="D548" s="138" t="s">
        <v>2</v>
      </c>
      <c r="E548" s="138" t="s">
        <v>33</v>
      </c>
      <c r="F548" s="138" t="s">
        <v>34</v>
      </c>
      <c r="G548" s="138" t="s">
        <v>35</v>
      </c>
      <c r="H548" s="138" t="s">
        <v>36</v>
      </c>
      <c r="I548" s="138" t="s">
        <v>37</v>
      </c>
      <c r="J548" s="138" t="s">
        <v>38</v>
      </c>
      <c r="K548" s="138"/>
      <c r="L548" s="138" t="s">
        <v>13</v>
      </c>
      <c r="M548" s="138" t="s">
        <v>39</v>
      </c>
      <c r="N548" s="138" t="s">
        <v>11</v>
      </c>
      <c r="O548" s="138" t="s">
        <v>40</v>
      </c>
    </row>
    <row r="549" spans="1:15" x14ac:dyDescent="0.25">
      <c r="A549" s="77" t="str">
        <f>IF(D549="","",VLOOKUP(D549,'CUSTOS DER - EQUIPAMENTOS'!A:P,2,FALSE))</f>
        <v>Grupo gerador 150 KVA</v>
      </c>
      <c r="B549" s="113" t="s">
        <v>41</v>
      </c>
      <c r="C549" s="113" t="s">
        <v>42</v>
      </c>
      <c r="D549" s="113">
        <v>341810</v>
      </c>
      <c r="E549" s="116">
        <v>1</v>
      </c>
      <c r="F549" s="117">
        <v>1</v>
      </c>
      <c r="G549" s="116">
        <v>0</v>
      </c>
      <c r="H549" s="69">
        <f>IF(D549="","",VLOOKUP(D549,'CUSTOS DER - EQUIPAMENTOS'!A:P,12,FALSE))</f>
        <v>156.34</v>
      </c>
      <c r="I549" s="69">
        <f>IF(D549="","",VLOOKUP(D549,'CUSTOS DER - EQUIPAMENTOS'!A:P,15,FALSE)-H549)</f>
        <v>10.680000000000007</v>
      </c>
      <c r="J549" s="69">
        <f>IF(D549="","",VLOOKUP(D549,'CUSTOS DER - EQUIPAMENTOS'!A:P,16,FALSE))</f>
        <v>7.32</v>
      </c>
      <c r="K549" s="69"/>
      <c r="L549" s="118">
        <f>IF(D549="","",TRUNC(E549*F549*H549,2))</f>
        <v>156.34</v>
      </c>
      <c r="M549" s="118">
        <f>IF(D549="","",TRUNC(E549*F549*I549+E549*G549*J549,2))</f>
        <v>10.68</v>
      </c>
      <c r="N549" s="118"/>
      <c r="O549" s="69">
        <f>IF(D549="","",L549+M549)</f>
        <v>167.02</v>
      </c>
    </row>
    <row r="550" spans="1:15" x14ac:dyDescent="0.25">
      <c r="A550" s="77" t="str">
        <f>IF(D550="","",VLOOKUP(D550,'CUSTOS DER - EQUIPAMENTOS'!A:P,2,FALSE))</f>
        <v>Usina solos brita graduada 200/500 t/hora</v>
      </c>
      <c r="B550" s="113" t="s">
        <v>41</v>
      </c>
      <c r="C550" s="113" t="s">
        <v>42</v>
      </c>
      <c r="D550" s="113">
        <v>303500</v>
      </c>
      <c r="E550" s="116">
        <v>1</v>
      </c>
      <c r="F550" s="117">
        <v>1</v>
      </c>
      <c r="G550" s="116">
        <v>0</v>
      </c>
      <c r="H550" s="69">
        <f>IF(D550="","",VLOOKUP(D550,'CUSTOS DER - EQUIPAMENTOS'!A:P,12,FALSE))</f>
        <v>0</v>
      </c>
      <c r="I550" s="69">
        <f>IF(D550="","",VLOOKUP(D550,'CUSTOS DER - EQUIPAMENTOS'!A:P,15,FALSE)-H550)</f>
        <v>511.08</v>
      </c>
      <c r="J550" s="69">
        <f>IF(D550="","",VLOOKUP(D550,'CUSTOS DER - EQUIPAMENTOS'!A:P,16,FALSE))</f>
        <v>326.49</v>
      </c>
      <c r="K550" s="69"/>
      <c r="L550" s="118">
        <f>IF(D550="","",TRUNC(E550*F550*H550,2))</f>
        <v>0</v>
      </c>
      <c r="M550" s="118">
        <f>IF(D550="","",TRUNC(E550*F550*I550+E550*G550*J550,2))</f>
        <v>511.08</v>
      </c>
      <c r="N550" s="118"/>
      <c r="O550" s="69">
        <f>IF(D550="","",L550+M550)</f>
        <v>511.08</v>
      </c>
    </row>
    <row r="551" spans="1:15" x14ac:dyDescent="0.25">
      <c r="A551" s="119"/>
      <c r="B551" s="120"/>
      <c r="C551" s="120"/>
      <c r="D551" s="120"/>
      <c r="E551" s="120"/>
      <c r="F551" s="120"/>
      <c r="G551" s="120"/>
      <c r="H551" s="120"/>
      <c r="I551" s="120"/>
      <c r="J551" s="121" t="s">
        <v>43</v>
      </c>
      <c r="K551" s="121"/>
      <c r="L551" s="122">
        <f>SUM(L549:L550)</f>
        <v>156.34</v>
      </c>
      <c r="M551" s="122">
        <f>SUM(M549:M550)</f>
        <v>521.76</v>
      </c>
      <c r="N551" s="122">
        <f>SUM(N549:N550)</f>
        <v>0</v>
      </c>
      <c r="O551" s="122">
        <f>SUM(O549:O550)</f>
        <v>678.1</v>
      </c>
    </row>
    <row r="552" spans="1:15" ht="30" x14ac:dyDescent="0.25">
      <c r="A552" s="137" t="s">
        <v>44</v>
      </c>
      <c r="B552" s="138" t="s">
        <v>1</v>
      </c>
      <c r="C552" s="138" t="s">
        <v>32</v>
      </c>
      <c r="D552" s="138" t="s">
        <v>2</v>
      </c>
      <c r="E552" s="138" t="s">
        <v>45</v>
      </c>
      <c r="F552" s="138" t="s">
        <v>46</v>
      </c>
      <c r="G552" s="138" t="s">
        <v>47</v>
      </c>
      <c r="H552" s="138" t="s">
        <v>48</v>
      </c>
      <c r="I552" s="138"/>
      <c r="J552" s="138"/>
      <c r="K552" s="138"/>
      <c r="L552" s="138" t="s">
        <v>13</v>
      </c>
      <c r="M552" s="138" t="s">
        <v>39</v>
      </c>
      <c r="N552" s="138" t="s">
        <v>11</v>
      </c>
      <c r="O552" s="138" t="s">
        <v>40</v>
      </c>
    </row>
    <row r="553" spans="1:15" x14ac:dyDescent="0.25">
      <c r="A553" s="77" t="str">
        <f>IF(D553="","",VLOOKUP(D553,'CUSTOS DER - MÃO DE OBRA'!A:D,2,FALSE))</f>
        <v>Servente</v>
      </c>
      <c r="B553" s="113" t="s">
        <v>41</v>
      </c>
      <c r="C553" s="113" t="s">
        <v>49</v>
      </c>
      <c r="D553" s="113">
        <v>200130</v>
      </c>
      <c r="E553" s="69">
        <f>IF(D553="","",VLOOKUP(D553,'CUSTOS DER - MÃO DE OBRA'!A:D,3,FALSE))</f>
        <v>1.48</v>
      </c>
      <c r="F553" s="123">
        <v>1.4167000000000001</v>
      </c>
      <c r="G553" s="124">
        <f>IF(D553="","",VLOOKUP(D553,'CUSTOS DER - MÃO DE OBRA'!A:D,4,FALSE))</f>
        <v>26.35</v>
      </c>
      <c r="H553" s="116">
        <v>2</v>
      </c>
      <c r="I553" s="116"/>
      <c r="J553" s="113"/>
      <c r="K553" s="113"/>
      <c r="L553" s="113"/>
      <c r="M553" s="125">
        <f>IF(D553="","",TRUNC(H553*G553,2))</f>
        <v>52.7</v>
      </c>
      <c r="N553" s="113"/>
      <c r="O553" s="69">
        <f>IF(D553="","",L553+M553)</f>
        <v>52.7</v>
      </c>
    </row>
    <row r="554" spans="1:15" x14ac:dyDescent="0.25">
      <c r="A554" s="77"/>
      <c r="B554" s="113"/>
      <c r="C554" s="113"/>
      <c r="D554" s="113"/>
      <c r="E554" s="116"/>
      <c r="F554" s="123"/>
      <c r="G554" s="124"/>
      <c r="H554" s="69"/>
      <c r="I554" s="69"/>
      <c r="J554" s="69"/>
      <c r="K554" s="69"/>
      <c r="L554" s="113"/>
      <c r="M554" s="126"/>
      <c r="N554" s="113"/>
      <c r="O554" s="69"/>
    </row>
    <row r="555" spans="1:15" x14ac:dyDescent="0.25">
      <c r="A555" s="127"/>
      <c r="B555" s="128"/>
      <c r="C555" s="128"/>
      <c r="D555" s="128"/>
      <c r="E555" s="128"/>
      <c r="F555" s="128"/>
      <c r="G555" s="128"/>
      <c r="H555" s="128"/>
      <c r="I555" s="128"/>
      <c r="J555" s="121" t="s">
        <v>50</v>
      </c>
      <c r="K555" s="121"/>
      <c r="L555" s="122">
        <f>SUM(L553:L554)</f>
        <v>0</v>
      </c>
      <c r="M555" s="122">
        <f>SUM(M553:M554)</f>
        <v>52.7</v>
      </c>
      <c r="N555" s="122">
        <f>SUM(N553:N554)</f>
        <v>0</v>
      </c>
      <c r="O555" s="122">
        <f>SUM(O553:O554)</f>
        <v>52.7</v>
      </c>
    </row>
    <row r="556" spans="1:15" x14ac:dyDescent="0.25">
      <c r="A556" s="137" t="s">
        <v>51</v>
      </c>
      <c r="B556" s="138" t="s">
        <v>1</v>
      </c>
      <c r="C556" s="138" t="s">
        <v>32</v>
      </c>
      <c r="D556" s="138" t="s">
        <v>2</v>
      </c>
      <c r="E556" s="138" t="s">
        <v>52</v>
      </c>
      <c r="F556" s="138" t="s">
        <v>53</v>
      </c>
      <c r="G556" s="138" t="s">
        <v>54</v>
      </c>
      <c r="H556" s="138" t="s">
        <v>55</v>
      </c>
      <c r="I556" s="138"/>
      <c r="J556" s="138"/>
      <c r="K556" s="138"/>
      <c r="L556" s="138"/>
      <c r="M556" s="138"/>
      <c r="N556" s="138"/>
      <c r="O556" s="138" t="s">
        <v>56</v>
      </c>
    </row>
    <row r="557" spans="1:15" x14ac:dyDescent="0.25">
      <c r="A557" s="382"/>
      <c r="B557" s="113"/>
      <c r="C557" s="113"/>
      <c r="D557" s="113"/>
      <c r="E557" s="123"/>
      <c r="F557" s="117"/>
      <c r="G557" s="116"/>
      <c r="H557" s="69"/>
      <c r="I557" s="69"/>
      <c r="J557" s="69"/>
      <c r="K557" s="69"/>
      <c r="L557" s="113"/>
      <c r="M557" s="118">
        <f>TRUNC(E557*O555,2)</f>
        <v>0</v>
      </c>
      <c r="N557" s="113"/>
      <c r="O557" s="69">
        <f>L557+M557</f>
        <v>0</v>
      </c>
    </row>
    <row r="558" spans="1:15" x14ac:dyDescent="0.25">
      <c r="A558" s="77"/>
      <c r="B558" s="113"/>
      <c r="C558" s="113"/>
      <c r="D558" s="113"/>
      <c r="E558" s="116"/>
      <c r="F558" s="117"/>
      <c r="G558" s="116"/>
      <c r="H558" s="69"/>
      <c r="I558" s="69"/>
      <c r="J558" s="69"/>
      <c r="K558" s="69"/>
      <c r="L558" s="113"/>
      <c r="M558" s="113"/>
      <c r="N558" s="113"/>
      <c r="O558" s="69">
        <f>L558+M558</f>
        <v>0</v>
      </c>
    </row>
    <row r="559" spans="1:15" x14ac:dyDescent="0.25">
      <c r="A559" s="127"/>
      <c r="B559" s="128"/>
      <c r="C559" s="128"/>
      <c r="D559" s="128"/>
      <c r="E559" s="128"/>
      <c r="F559" s="128"/>
      <c r="G559" s="128"/>
      <c r="H559" s="128"/>
      <c r="I559" s="128"/>
      <c r="J559" s="121" t="s">
        <v>57</v>
      </c>
      <c r="K559" s="121"/>
      <c r="L559" s="122">
        <f>SUM(L557:L558)</f>
        <v>0</v>
      </c>
      <c r="M559" s="122">
        <f>SUM(M557:M558)</f>
        <v>0</v>
      </c>
      <c r="N559" s="122">
        <f>SUM(N557:N558)</f>
        <v>0</v>
      </c>
      <c r="O559" s="122">
        <f>SUM(O557:O558)</f>
        <v>0</v>
      </c>
    </row>
    <row r="560" spans="1:15" x14ac:dyDescent="0.25">
      <c r="A560" s="127" t="s">
        <v>58</v>
      </c>
      <c r="B560" s="129"/>
      <c r="C560" s="129"/>
      <c r="D560" s="129"/>
      <c r="E560" s="129"/>
      <c r="F560" s="129"/>
      <c r="G560" s="129"/>
      <c r="H560" s="129"/>
      <c r="I560" s="129"/>
      <c r="J560" s="129"/>
      <c r="K560" s="129"/>
      <c r="L560" s="122">
        <f>L551+L555+L559</f>
        <v>156.34</v>
      </c>
      <c r="M560" s="122">
        <f>M551+M555+M559</f>
        <v>574.46</v>
      </c>
      <c r="N560" s="122">
        <f>N551+N555+N559</f>
        <v>0</v>
      </c>
      <c r="O560" s="122">
        <f>O551+O555+O559</f>
        <v>730.80000000000007</v>
      </c>
    </row>
    <row r="561" spans="1:15" x14ac:dyDescent="0.25">
      <c r="A561" s="127" t="s">
        <v>59</v>
      </c>
      <c r="B561" s="129"/>
      <c r="C561" s="129"/>
      <c r="D561" s="129"/>
      <c r="E561" s="129"/>
      <c r="F561" s="129"/>
      <c r="G561" s="129"/>
      <c r="H561" s="129"/>
      <c r="I561" s="129"/>
      <c r="J561" s="129"/>
      <c r="K561" s="129"/>
      <c r="L561" s="129"/>
      <c r="M561" s="129"/>
      <c r="N561" s="129"/>
      <c r="O561" s="130">
        <v>90</v>
      </c>
    </row>
    <row r="562" spans="1:15" x14ac:dyDescent="0.25">
      <c r="A562" s="127" t="s">
        <v>60</v>
      </c>
      <c r="B562" s="120"/>
      <c r="C562" s="120"/>
      <c r="D562" s="120"/>
      <c r="E562" s="120"/>
      <c r="F562" s="120"/>
      <c r="G562" s="120"/>
      <c r="H562" s="120"/>
      <c r="I562" s="120"/>
      <c r="J562" s="120"/>
      <c r="K562" s="120"/>
      <c r="L562" s="122">
        <f>L560/O561</f>
        <v>1.7371111111111111</v>
      </c>
      <c r="M562" s="122">
        <f>M560/O561</f>
        <v>6.3828888888888891</v>
      </c>
      <c r="N562" s="122">
        <f>N560/O561</f>
        <v>0</v>
      </c>
      <c r="O562" s="122">
        <f>TRUNC(SUM(L562:N562),2)</f>
        <v>8.1199999999999992</v>
      </c>
    </row>
    <row r="563" spans="1:15" ht="45" x14ac:dyDescent="0.25">
      <c r="A563" s="137" t="s">
        <v>61</v>
      </c>
      <c r="B563" s="138" t="s">
        <v>1</v>
      </c>
      <c r="C563" s="138" t="s">
        <v>32</v>
      </c>
      <c r="D563" s="138" t="s">
        <v>2</v>
      </c>
      <c r="E563" s="138" t="s">
        <v>62</v>
      </c>
      <c r="F563" s="138" t="s">
        <v>63</v>
      </c>
      <c r="G563" s="138"/>
      <c r="H563" s="138"/>
      <c r="I563" s="138"/>
      <c r="J563" s="138" t="s">
        <v>48</v>
      </c>
      <c r="K563" s="138"/>
      <c r="L563" s="138" t="s">
        <v>13</v>
      </c>
      <c r="M563" s="138" t="s">
        <v>39</v>
      </c>
      <c r="N563" s="138" t="s">
        <v>11</v>
      </c>
      <c r="O563" s="138" t="s">
        <v>6</v>
      </c>
    </row>
    <row r="564" spans="1:15" x14ac:dyDescent="0.25">
      <c r="A564" s="77"/>
      <c r="B564" s="113"/>
      <c r="C564" s="113"/>
      <c r="D564" s="113"/>
      <c r="E564" s="131"/>
      <c r="F564" s="107"/>
      <c r="G564" s="107"/>
      <c r="H564" s="93"/>
      <c r="I564" s="93"/>
      <c r="J564" s="116"/>
      <c r="K564" s="116"/>
      <c r="L564" s="69"/>
      <c r="M564" s="116"/>
      <c r="N564" s="116"/>
      <c r="O564" s="69"/>
    </row>
    <row r="565" spans="1:15" x14ac:dyDescent="0.25">
      <c r="A565" s="77"/>
      <c r="B565" s="113"/>
      <c r="C565" s="113"/>
      <c r="D565" s="113"/>
      <c r="E565" s="131"/>
      <c r="F565" s="107"/>
      <c r="G565" s="107"/>
      <c r="H565" s="93"/>
      <c r="I565" s="93"/>
      <c r="J565" s="116"/>
      <c r="K565" s="116"/>
      <c r="L565" s="69"/>
      <c r="M565" s="116"/>
      <c r="N565" s="116"/>
      <c r="O565" s="69"/>
    </row>
    <row r="566" spans="1:15" x14ac:dyDescent="0.25">
      <c r="A566" s="119"/>
      <c r="B566" s="120"/>
      <c r="C566" s="120"/>
      <c r="D566" s="120"/>
      <c r="E566" s="120"/>
      <c r="F566" s="120"/>
      <c r="G566" s="120"/>
      <c r="H566" s="120"/>
      <c r="I566" s="120"/>
      <c r="J566" s="121" t="s">
        <v>65</v>
      </c>
      <c r="K566" s="121"/>
      <c r="L566" s="122">
        <f>SUM(L564:L565)</f>
        <v>0</v>
      </c>
      <c r="M566" s="122">
        <f>SUM(M564:M565)</f>
        <v>0</v>
      </c>
      <c r="N566" s="122">
        <f>SUM(N564:N565)</f>
        <v>0</v>
      </c>
      <c r="O566" s="122">
        <f>TRUNC(SUM(L566:N566),2)</f>
        <v>0</v>
      </c>
    </row>
    <row r="567" spans="1:15" ht="45" x14ac:dyDescent="0.25">
      <c r="A567" s="137" t="s">
        <v>66</v>
      </c>
      <c r="B567" s="138" t="s">
        <v>1</v>
      </c>
      <c r="C567" s="138" t="s">
        <v>32</v>
      </c>
      <c r="D567" s="138" t="s">
        <v>2</v>
      </c>
      <c r="E567" s="138" t="s">
        <v>62</v>
      </c>
      <c r="F567" s="138" t="s">
        <v>63</v>
      </c>
      <c r="G567" s="138" t="s">
        <v>67</v>
      </c>
      <c r="H567" s="138" t="s">
        <v>68</v>
      </c>
      <c r="I567" s="138"/>
      <c r="J567" s="138" t="s">
        <v>48</v>
      </c>
      <c r="K567" s="138"/>
      <c r="L567" s="138" t="s">
        <v>13</v>
      </c>
      <c r="M567" s="138" t="s">
        <v>39</v>
      </c>
      <c r="N567" s="138" t="s">
        <v>11</v>
      </c>
      <c r="O567" s="138" t="s">
        <v>6</v>
      </c>
    </row>
    <row r="568" spans="1:15" x14ac:dyDescent="0.25">
      <c r="A568" s="77"/>
      <c r="B568" s="92"/>
      <c r="C568" s="92"/>
      <c r="D568" s="92"/>
      <c r="E568" s="92"/>
      <c r="F568" s="107"/>
      <c r="G568" s="107"/>
      <c r="H568" s="116"/>
      <c r="I568" s="116"/>
      <c r="J568" s="116"/>
      <c r="K568" s="116"/>
      <c r="L568" s="116"/>
      <c r="M568" s="116"/>
      <c r="N568" s="116"/>
      <c r="O568" s="69"/>
    </row>
    <row r="569" spans="1:15" x14ac:dyDescent="0.25">
      <c r="A569" s="119"/>
      <c r="B569" s="120"/>
      <c r="C569" s="120"/>
      <c r="D569" s="120"/>
      <c r="E569" s="120"/>
      <c r="F569" s="120"/>
      <c r="G569" s="120"/>
      <c r="H569" s="120"/>
      <c r="I569" s="120"/>
      <c r="J569" s="121" t="s">
        <v>70</v>
      </c>
      <c r="K569" s="121"/>
      <c r="L569" s="122">
        <f>SUM(L568:L568)</f>
        <v>0</v>
      </c>
      <c r="M569" s="122">
        <f>SUM(M568:M568)</f>
        <v>0</v>
      </c>
      <c r="N569" s="122">
        <f>SUM(N568:N568)</f>
        <v>0</v>
      </c>
      <c r="O569" s="122">
        <f>TRUNC(SUM(L569:N569),2)</f>
        <v>0</v>
      </c>
    </row>
    <row r="570" spans="1:15" ht="30" x14ac:dyDescent="0.25">
      <c r="A570" s="137" t="s">
        <v>71</v>
      </c>
      <c r="B570" s="138" t="s">
        <v>1</v>
      </c>
      <c r="C570" s="138" t="s">
        <v>32</v>
      </c>
      <c r="D570" s="138" t="s">
        <v>2</v>
      </c>
      <c r="E570" s="138" t="s">
        <v>62</v>
      </c>
      <c r="F570" s="138" t="s">
        <v>72</v>
      </c>
      <c r="G570" s="138" t="s">
        <v>73</v>
      </c>
      <c r="H570" s="138"/>
      <c r="I570" s="138" t="s">
        <v>74</v>
      </c>
      <c r="J570" s="138"/>
      <c r="K570" s="138"/>
      <c r="L570" s="138" t="s">
        <v>75</v>
      </c>
      <c r="M570" s="138" t="s">
        <v>56</v>
      </c>
      <c r="N570" s="138" t="s">
        <v>48</v>
      </c>
      <c r="O570" s="138" t="s">
        <v>6</v>
      </c>
    </row>
    <row r="571" spans="1:15" x14ac:dyDescent="0.25">
      <c r="A571" s="137"/>
      <c r="B571" s="138"/>
      <c r="C571" s="138"/>
      <c r="D571" s="138"/>
      <c r="E571" s="138"/>
      <c r="F571" s="138"/>
      <c r="G571" s="138" t="s">
        <v>76</v>
      </c>
      <c r="H571" s="138" t="s">
        <v>77</v>
      </c>
      <c r="I571" s="138" t="s">
        <v>76</v>
      </c>
      <c r="J571" s="138" t="s">
        <v>77</v>
      </c>
      <c r="K571" s="138"/>
      <c r="L571" s="138" t="s">
        <v>76</v>
      </c>
      <c r="M571" s="138"/>
      <c r="N571" s="138"/>
      <c r="O571" s="138"/>
    </row>
    <row r="572" spans="1:15" x14ac:dyDescent="0.25">
      <c r="A572" s="478" t="str">
        <f>IF($D572="","",VLOOKUP($D572,'TRANSPORTES MATERIAIS'!$A$17:$D$1916,2,FALSE))</f>
        <v>Pedra britada (Trecho)</v>
      </c>
      <c r="B572" s="476" t="s">
        <v>41</v>
      </c>
      <c r="C572" s="476" t="s">
        <v>78</v>
      </c>
      <c r="D572" s="476">
        <v>19400</v>
      </c>
      <c r="E572" s="476" t="s">
        <v>79</v>
      </c>
      <c r="F572" s="92">
        <v>972000</v>
      </c>
      <c r="G572" s="107">
        <f>IF($F572="","",VLOOKUP($F572,'TRANSPORTES MATERIAIS'!$A$7:$H$15,5,FALSE))</f>
        <v>1.02</v>
      </c>
      <c r="H572" s="69">
        <f>IF($D572="","",VLOOKUP($D572,'TRANSPORTES MATERIAIS'!$A$18:$K$4919,8,FALSE))</f>
        <v>0</v>
      </c>
      <c r="I572" s="107">
        <f>IF($F572="","",VLOOKUP($F572,'TRANSPORTES MATERIAIS'!$A$7:$H$15,6,FALSE))</f>
        <v>1.23</v>
      </c>
      <c r="J572" s="69">
        <f>IF($D572="","",VLOOKUP($D572,'TRANSPORTES MATERIAIS'!$A$18:$K$4919,9,FALSE))</f>
        <v>0</v>
      </c>
      <c r="K572" s="69"/>
      <c r="L572" s="107">
        <f>IF($F572="","",VLOOKUP($F572,'TRANSPORTES MATERIAIS'!$A$7:$H$15,7,FALSE))</f>
        <v>0</v>
      </c>
      <c r="M572" s="69">
        <f>IF($D572="",0,IF(D572="",0,IF(AND(H572=0,J572=0),0,TRUNC(G572*H572+I572*J572+L572,2))))</f>
        <v>0</v>
      </c>
      <c r="N572" s="472">
        <v>2.2000000000000002</v>
      </c>
      <c r="O572" s="474">
        <f>TRUNC((M572+M573)*N572,2)</f>
        <v>21.78</v>
      </c>
    </row>
    <row r="573" spans="1:15" x14ac:dyDescent="0.25">
      <c r="A573" s="479"/>
      <c r="B573" s="477"/>
      <c r="C573" s="477"/>
      <c r="D573" s="477"/>
      <c r="E573" s="477"/>
      <c r="F573" s="92">
        <v>972100</v>
      </c>
      <c r="G573" s="107">
        <f>IF($F573="","",VLOOKUP($F573,'TRANSPORTES MATERIAIS'!$A$7:$H$15,5,FALSE))</f>
        <v>1.02</v>
      </c>
      <c r="H573" s="69">
        <f>IF($D572="","",VLOOKUP($D572,'TRANSPORTES MATERIAIS'!$A$18:$K$4919,5,FALSE))</f>
        <v>7.2</v>
      </c>
      <c r="I573" s="107">
        <f>IF($F573="","",VLOOKUP($F573,'TRANSPORTES MATERIAIS'!$A$7:$H$15,6,FALSE))</f>
        <v>1.23</v>
      </c>
      <c r="J573" s="69">
        <f>IF($D572="","",VLOOKUP($D572,'TRANSPORTES MATERIAIS'!$A$18:$K$4919,6,FALSE))</f>
        <v>0</v>
      </c>
      <c r="K573" s="69"/>
      <c r="L573" s="107">
        <f>IF($F573="","",VLOOKUP($F573,'TRANSPORTES MATERIAIS'!$A$7:$H$15,7,FALSE))</f>
        <v>2.56</v>
      </c>
      <c r="M573" s="69">
        <f>IF($D572="",0,IF(D572="",0,IF(AND(H573=0,J573=0),0,TRUNC(G573*H573+I573*J573+L573,2))))</f>
        <v>9.9</v>
      </c>
      <c r="N573" s="473"/>
      <c r="O573" s="475"/>
    </row>
    <row r="574" spans="1:15" x14ac:dyDescent="0.25">
      <c r="A574" s="77"/>
      <c r="B574" s="92"/>
      <c r="C574" s="92"/>
      <c r="D574" s="92"/>
      <c r="E574" s="92"/>
      <c r="F574" s="107"/>
      <c r="G574" s="107"/>
      <c r="H574" s="69"/>
      <c r="I574" s="116"/>
      <c r="J574" s="69"/>
      <c r="K574" s="69"/>
      <c r="L574" s="116"/>
      <c r="M574" s="116"/>
      <c r="N574" s="69"/>
      <c r="O574" s="69"/>
    </row>
    <row r="575" spans="1:15" x14ac:dyDescent="0.25">
      <c r="A575" s="119"/>
      <c r="B575" s="120"/>
      <c r="C575" s="120"/>
      <c r="D575" s="120"/>
      <c r="E575" s="120"/>
      <c r="F575" s="120"/>
      <c r="G575" s="120"/>
      <c r="H575" s="120"/>
      <c r="I575" s="120"/>
      <c r="J575" s="121" t="s">
        <v>80</v>
      </c>
      <c r="K575" s="121"/>
      <c r="L575" s="122"/>
      <c r="M575" s="122"/>
      <c r="N575" s="122">
        <f>O575</f>
        <v>21.78</v>
      </c>
      <c r="O575" s="122">
        <f>SUM(O572:O574)</f>
        <v>21.78</v>
      </c>
    </row>
  </sheetData>
  <autoFilter ref="A1:O666" xr:uid="{00000000-0001-0000-0D00-000000000000}"/>
  <mergeCells count="137">
    <mergeCell ref="A572:A573"/>
    <mergeCell ref="B572:B573"/>
    <mergeCell ref="C572:C573"/>
    <mergeCell ref="D572:D573"/>
    <mergeCell ref="E572:E573"/>
    <mergeCell ref="N572:N573"/>
    <mergeCell ref="O572:O573"/>
    <mergeCell ref="A545:O545"/>
    <mergeCell ref="A546:J546"/>
    <mergeCell ref="A512:O512"/>
    <mergeCell ref="A513:J513"/>
    <mergeCell ref="A541:A542"/>
    <mergeCell ref="B541:B542"/>
    <mergeCell ref="C541:C542"/>
    <mergeCell ref="D541:D542"/>
    <mergeCell ref="E541:E542"/>
    <mergeCell ref="N541:N542"/>
    <mergeCell ref="O541:O542"/>
    <mergeCell ref="A506:A507"/>
    <mergeCell ref="B506:B507"/>
    <mergeCell ref="C506:C507"/>
    <mergeCell ref="D506:D507"/>
    <mergeCell ref="E506:E507"/>
    <mergeCell ref="N506:N507"/>
    <mergeCell ref="O506:O507"/>
    <mergeCell ref="A508:A509"/>
    <mergeCell ref="B508:B509"/>
    <mergeCell ref="C508:C509"/>
    <mergeCell ref="D508:D509"/>
    <mergeCell ref="E508:E509"/>
    <mergeCell ref="N508:N509"/>
    <mergeCell ref="O508:O509"/>
    <mergeCell ref="A470:O470"/>
    <mergeCell ref="A471:J471"/>
    <mergeCell ref="A504:A505"/>
    <mergeCell ref="B504:B505"/>
    <mergeCell ref="C504:C505"/>
    <mergeCell ref="D504:D505"/>
    <mergeCell ref="E504:E505"/>
    <mergeCell ref="N504:N505"/>
    <mergeCell ref="O504:O505"/>
    <mergeCell ref="A438:O438"/>
    <mergeCell ref="A439:J439"/>
    <mergeCell ref="A466:A467"/>
    <mergeCell ref="B466:B467"/>
    <mergeCell ref="C466:C467"/>
    <mergeCell ref="D466:D467"/>
    <mergeCell ref="E466:E467"/>
    <mergeCell ref="N466:N467"/>
    <mergeCell ref="O466:O467"/>
    <mergeCell ref="A406:O406"/>
    <mergeCell ref="A407:J407"/>
    <mergeCell ref="A434:A435"/>
    <mergeCell ref="B434:B435"/>
    <mergeCell ref="C434:C435"/>
    <mergeCell ref="D434:D435"/>
    <mergeCell ref="E434:E435"/>
    <mergeCell ref="N434:N435"/>
    <mergeCell ref="O434:O435"/>
    <mergeCell ref="A372:A373"/>
    <mergeCell ref="B372:B373"/>
    <mergeCell ref="C372:C373"/>
    <mergeCell ref="D372:D373"/>
    <mergeCell ref="E372:E373"/>
    <mergeCell ref="N372:N373"/>
    <mergeCell ref="O372:O373"/>
    <mergeCell ref="A376:O376"/>
    <mergeCell ref="A377:J377"/>
    <mergeCell ref="A368:A369"/>
    <mergeCell ref="B368:B369"/>
    <mergeCell ref="C368:C369"/>
    <mergeCell ref="D368:D369"/>
    <mergeCell ref="E368:E369"/>
    <mergeCell ref="N368:N369"/>
    <mergeCell ref="O368:O369"/>
    <mergeCell ref="A370:A371"/>
    <mergeCell ref="B370:B371"/>
    <mergeCell ref="C370:C371"/>
    <mergeCell ref="D370:D371"/>
    <mergeCell ref="E370:E371"/>
    <mergeCell ref="N370:N371"/>
    <mergeCell ref="O370:O371"/>
    <mergeCell ref="A330:A331"/>
    <mergeCell ref="B330:B331"/>
    <mergeCell ref="C330:C331"/>
    <mergeCell ref="D330:D331"/>
    <mergeCell ref="E330:E331"/>
    <mergeCell ref="N330:N331"/>
    <mergeCell ref="O330:O331"/>
    <mergeCell ref="A334:O334"/>
    <mergeCell ref="A335:J335"/>
    <mergeCell ref="A298:O298"/>
    <mergeCell ref="A299:J299"/>
    <mergeCell ref="A328:A329"/>
    <mergeCell ref="B328:B329"/>
    <mergeCell ref="C328:C329"/>
    <mergeCell ref="D328:D329"/>
    <mergeCell ref="E328:E329"/>
    <mergeCell ref="N328:N329"/>
    <mergeCell ref="O328:O329"/>
    <mergeCell ref="M292:M293"/>
    <mergeCell ref="N292:N293"/>
    <mergeCell ref="O292:O293"/>
    <mergeCell ref="A294:A295"/>
    <mergeCell ref="B294:B295"/>
    <mergeCell ref="C294:C295"/>
    <mergeCell ref="D294:D295"/>
    <mergeCell ref="E294:E295"/>
    <mergeCell ref="N294:N295"/>
    <mergeCell ref="O294:O295"/>
    <mergeCell ref="A259:J259"/>
    <mergeCell ref="A292:A293"/>
    <mergeCell ref="B292:B293"/>
    <mergeCell ref="C292:C293"/>
    <mergeCell ref="D292:D293"/>
    <mergeCell ref="E292:E293"/>
    <mergeCell ref="F292:F293"/>
    <mergeCell ref="G292:H292"/>
    <mergeCell ref="I292:J292"/>
    <mergeCell ref="A229:J229"/>
    <mergeCell ref="A41:O41"/>
    <mergeCell ref="A42:J42"/>
    <mergeCell ref="A71:O71"/>
    <mergeCell ref="A72:J72"/>
    <mergeCell ref="A102:O102"/>
    <mergeCell ref="A103:J103"/>
    <mergeCell ref="A132:O132"/>
    <mergeCell ref="A258:O258"/>
    <mergeCell ref="A7:J7"/>
    <mergeCell ref="A3:O3"/>
    <mergeCell ref="A6:O6"/>
    <mergeCell ref="A133:J133"/>
    <mergeCell ref="A162:O162"/>
    <mergeCell ref="A163:J163"/>
    <mergeCell ref="A192:O192"/>
    <mergeCell ref="A193:J193"/>
    <mergeCell ref="A228:O228"/>
  </mergeCells>
  <dataValidations disablePrompts="1" count="1">
    <dataValidation type="list" allowBlank="1" showInputMessage="1" showErrorMessage="1" sqref="C10:C12 C16:C19 C30:C31 C45 C49 C60:C61 C64 C75 C79:C80 C91:C92 C95 C106 C110 C121:C122 C125 C136 C140 C151:C152 C155 C166 C170 C181:C182 C185 C196 C200:C202 C213:C218 C232 C236 C247:C248 C251 C269 C262:C266 C280:C281 C284:C289 C302 C306:C307 C318:C320 C323 C338:C340 C344:C346 C357:C360 C363 C380 C384 C395:C396 C399 C410 C414 C425:C426 C429 C442 C446 C457:C458 C461 C474:C476 C480:C482 C493:C496 C499 C516 C536 C520:C521 C532:C533 C549:C550 C564:C565 C553" xr:uid="{00000000-0002-0000-0D00-000000000000}">
      <formula1>"Equipamento,Material,Mão de Obra,Serviço,Transporte"</formula1>
    </dataValidation>
  </dataValidations>
  <pageMargins left="0.51181102362204722" right="0.51181102362204722" top="0.78740157480314965" bottom="0.78740157480314965" header="0.31496062992125984" footer="0.31496062992125984"/>
  <pageSetup paperSize="9" scale="62" fitToHeight="0" orientation="landscape" r:id="rId1"/>
  <headerFooter>
    <oddFooter>&amp;LAGÊNCIA DE ASSUNTOS METROPOLITANOS DO PARANÁ - AMEP
DIRETORIA DE OBRAS
&amp;R&amp;P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34998626667073579"/>
    <pageSetUpPr fitToPage="1"/>
  </sheetPr>
  <dimension ref="A1:S44"/>
  <sheetViews>
    <sheetView tabSelected="1" view="pageBreakPreview" zoomScale="60" zoomScaleNormal="100" workbookViewId="0">
      <selection activeCell="A4" sqref="A4:F4"/>
    </sheetView>
  </sheetViews>
  <sheetFormatPr defaultColWidth="9" defaultRowHeight="15" x14ac:dyDescent="0.25"/>
  <cols>
    <col min="1" max="1" width="12.42578125" style="1" customWidth="1"/>
    <col min="2" max="2" width="42.140625" style="1" customWidth="1"/>
    <col min="3" max="3" width="15.7109375" style="1" customWidth="1"/>
    <col min="4" max="4" width="36.42578125" style="1" customWidth="1"/>
    <col min="5" max="5" width="17.7109375" style="1" customWidth="1"/>
    <col min="6" max="6" width="15.42578125" style="1" customWidth="1"/>
    <col min="7" max="9" width="9" style="1"/>
    <col min="10" max="10" width="12.7109375" style="1" bestFit="1" customWidth="1"/>
    <col min="11" max="11" width="12.42578125" style="1" bestFit="1" customWidth="1"/>
    <col min="12" max="17" width="9" style="1"/>
    <col min="18" max="19" width="12.42578125" style="1" bestFit="1" customWidth="1"/>
    <col min="20" max="16384" width="9" style="1"/>
  </cols>
  <sheetData>
    <row r="1" spans="1:6" ht="91.5" customHeight="1" x14ac:dyDescent="0.25"/>
    <row r="2" spans="1:6" x14ac:dyDescent="0.25">
      <c r="A2" s="496" t="s">
        <v>7285</v>
      </c>
      <c r="B2" s="496"/>
      <c r="C2" s="496"/>
      <c r="D2" s="496"/>
      <c r="E2" s="496"/>
      <c r="F2" s="496"/>
    </row>
    <row r="3" spans="1:6" ht="30" customHeight="1" x14ac:dyDescent="0.25">
      <c r="A3" s="420" t="s">
        <v>42455</v>
      </c>
      <c r="B3" s="420"/>
      <c r="C3" s="420"/>
      <c r="D3" s="420"/>
      <c r="E3" s="420"/>
      <c r="F3" s="420"/>
    </row>
    <row r="4" spans="1:6" x14ac:dyDescent="0.25">
      <c r="A4" s="421" t="s">
        <v>26548</v>
      </c>
      <c r="B4" s="421"/>
      <c r="C4" s="421"/>
      <c r="D4" s="421"/>
      <c r="E4" s="421"/>
      <c r="F4" s="421"/>
    </row>
    <row r="6" spans="1:6" x14ac:dyDescent="0.25">
      <c r="A6" s="497" t="s">
        <v>25111</v>
      </c>
      <c r="B6" s="498"/>
      <c r="C6" s="498"/>
      <c r="D6" s="498"/>
      <c r="E6" s="498"/>
      <c r="F6" s="499"/>
    </row>
    <row r="7" spans="1:6" x14ac:dyDescent="0.25">
      <c r="A7" s="133" t="s">
        <v>1422</v>
      </c>
      <c r="B7" s="132" t="s">
        <v>25172</v>
      </c>
      <c r="C7" s="134" t="s">
        <v>5</v>
      </c>
      <c r="D7" s="134" t="s">
        <v>1337</v>
      </c>
      <c r="E7" s="134" t="s">
        <v>29</v>
      </c>
      <c r="F7" s="135">
        <f>F13</f>
        <v>38903.556666666664</v>
      </c>
    </row>
    <row r="8" spans="1:6" ht="30" x14ac:dyDescent="0.25">
      <c r="A8" s="56" t="s">
        <v>0</v>
      </c>
      <c r="B8" s="57" t="s">
        <v>25112</v>
      </c>
      <c r="C8" s="58" t="s">
        <v>25113</v>
      </c>
      <c r="D8" s="59" t="s">
        <v>25114</v>
      </c>
      <c r="E8" s="59" t="s">
        <v>25115</v>
      </c>
      <c r="F8" s="58" t="s">
        <v>6</v>
      </c>
    </row>
    <row r="9" spans="1:6" ht="30" x14ac:dyDescent="0.25">
      <c r="A9" s="31">
        <v>1</v>
      </c>
      <c r="B9" s="29" t="s">
        <v>25118</v>
      </c>
      <c r="C9" s="74">
        <v>45369</v>
      </c>
      <c r="D9" s="4" t="s">
        <v>25121</v>
      </c>
      <c r="E9" s="30" t="s">
        <v>25119</v>
      </c>
      <c r="F9" s="51">
        <v>39012.5</v>
      </c>
    </row>
    <row r="10" spans="1:6" x14ac:dyDescent="0.25">
      <c r="A10" s="31">
        <v>2</v>
      </c>
      <c r="B10" s="29" t="s">
        <v>25117</v>
      </c>
      <c r="C10" s="74">
        <v>45407</v>
      </c>
      <c r="D10" s="4" t="s">
        <v>25116</v>
      </c>
      <c r="E10" s="30" t="s">
        <v>25120</v>
      </c>
      <c r="F10" s="51">
        <v>42126.81</v>
      </c>
    </row>
    <row r="11" spans="1:6" x14ac:dyDescent="0.25">
      <c r="A11" s="31">
        <v>3</v>
      </c>
      <c r="B11" s="29" t="s">
        <v>25299</v>
      </c>
      <c r="C11" s="74">
        <v>45471</v>
      </c>
      <c r="D11" s="4" t="s">
        <v>25300</v>
      </c>
      <c r="E11" s="30" t="s">
        <v>25301</v>
      </c>
      <c r="F11" s="51">
        <v>35571.360000000001</v>
      </c>
    </row>
    <row r="12" spans="1:6" x14ac:dyDescent="0.25">
      <c r="A12" s="31"/>
      <c r="B12" s="29"/>
      <c r="C12" s="29"/>
      <c r="D12" s="30"/>
      <c r="E12" s="30"/>
      <c r="F12" s="33"/>
    </row>
    <row r="13" spans="1:6" x14ac:dyDescent="0.25">
      <c r="A13" s="31"/>
      <c r="B13" s="29"/>
      <c r="C13" s="29"/>
      <c r="D13" s="30"/>
      <c r="E13" s="30" t="s">
        <v>1423</v>
      </c>
      <c r="F13" s="51">
        <f>AVERAGE(F9:F12)</f>
        <v>38903.556666666664</v>
      </c>
    </row>
    <row r="14" spans="1:6" ht="30" x14ac:dyDescent="0.25">
      <c r="A14" s="60" t="s">
        <v>25170</v>
      </c>
      <c r="B14" s="61" t="s">
        <v>25199</v>
      </c>
      <c r="C14" s="60" t="s">
        <v>30</v>
      </c>
      <c r="D14" s="62" t="s">
        <v>6682</v>
      </c>
      <c r="E14" s="63" t="s">
        <v>25123</v>
      </c>
      <c r="F14" s="64">
        <f>F19</f>
        <v>11.39</v>
      </c>
    </row>
    <row r="15" spans="1:6" ht="30" x14ac:dyDescent="0.25">
      <c r="A15" s="56" t="s">
        <v>0</v>
      </c>
      <c r="B15" s="57" t="s">
        <v>25112</v>
      </c>
      <c r="C15" s="58" t="s">
        <v>25113</v>
      </c>
      <c r="D15" s="59" t="s">
        <v>25114</v>
      </c>
      <c r="E15" s="59" t="s">
        <v>25115</v>
      </c>
      <c r="F15" s="58" t="s">
        <v>6</v>
      </c>
    </row>
    <row r="16" spans="1:6" x14ac:dyDescent="0.25">
      <c r="A16" s="65">
        <v>1</v>
      </c>
      <c r="B16" s="66" t="s">
        <v>25200</v>
      </c>
      <c r="C16" s="67">
        <v>45392</v>
      </c>
      <c r="D16" s="4"/>
      <c r="E16" s="68"/>
      <c r="F16" s="69">
        <v>11.39</v>
      </c>
    </row>
    <row r="17" spans="1:6" x14ac:dyDescent="0.25">
      <c r="A17" s="65">
        <v>2</v>
      </c>
      <c r="B17" s="66"/>
      <c r="C17" s="70"/>
      <c r="D17" s="71"/>
      <c r="E17" s="69"/>
      <c r="F17" s="69"/>
    </row>
    <row r="18" spans="1:6" x14ac:dyDescent="0.25">
      <c r="A18" s="65">
        <v>3</v>
      </c>
      <c r="B18" s="66"/>
      <c r="C18" s="70"/>
      <c r="D18" s="71"/>
      <c r="E18" s="69"/>
      <c r="F18" s="69"/>
    </row>
    <row r="19" spans="1:6" x14ac:dyDescent="0.25">
      <c r="A19" s="65"/>
      <c r="B19" s="72"/>
      <c r="C19" s="73"/>
      <c r="D19" s="72"/>
      <c r="E19" s="68" t="s">
        <v>1423</v>
      </c>
      <c r="F19" s="69">
        <f>AVERAGE(F16:F18)</f>
        <v>11.39</v>
      </c>
    </row>
    <row r="20" spans="1:6" ht="30" x14ac:dyDescent="0.25">
      <c r="A20" s="60" t="s">
        <v>25122</v>
      </c>
      <c r="B20" s="61" t="s">
        <v>6630</v>
      </c>
      <c r="C20" s="60" t="s">
        <v>30</v>
      </c>
      <c r="D20" s="62" t="s">
        <v>6682</v>
      </c>
      <c r="E20" s="63" t="s">
        <v>25123</v>
      </c>
      <c r="F20" s="64">
        <f>F25</f>
        <v>9.11</v>
      </c>
    </row>
    <row r="21" spans="1:6" ht="30" x14ac:dyDescent="0.25">
      <c r="A21" s="56" t="s">
        <v>0</v>
      </c>
      <c r="B21" s="57" t="s">
        <v>25112</v>
      </c>
      <c r="C21" s="58" t="s">
        <v>25113</v>
      </c>
      <c r="D21" s="59" t="s">
        <v>25114</v>
      </c>
      <c r="E21" s="59" t="s">
        <v>25115</v>
      </c>
      <c r="F21" s="58" t="s">
        <v>6</v>
      </c>
    </row>
    <row r="22" spans="1:6" x14ac:dyDescent="0.25">
      <c r="A22" s="65">
        <v>1</v>
      </c>
      <c r="B22" s="66" t="s">
        <v>25124</v>
      </c>
      <c r="C22" s="67">
        <v>45392</v>
      </c>
      <c r="D22" s="4" t="s">
        <v>25125</v>
      </c>
      <c r="E22" s="68" t="s">
        <v>25126</v>
      </c>
      <c r="F22" s="69">
        <v>9.11</v>
      </c>
    </row>
    <row r="23" spans="1:6" x14ac:dyDescent="0.25">
      <c r="A23" s="65">
        <v>2</v>
      </c>
      <c r="B23" s="66"/>
      <c r="C23" s="70"/>
      <c r="D23" s="4"/>
      <c r="E23" s="69"/>
      <c r="F23" s="69"/>
    </row>
    <row r="24" spans="1:6" x14ac:dyDescent="0.25">
      <c r="A24" s="65">
        <v>3</v>
      </c>
      <c r="B24" s="66"/>
      <c r="C24" s="70"/>
      <c r="D24" s="71"/>
      <c r="E24" s="69"/>
      <c r="F24" s="69"/>
    </row>
    <row r="25" spans="1:6" x14ac:dyDescent="0.25">
      <c r="A25" s="65"/>
      <c r="B25" s="72"/>
      <c r="C25" s="73"/>
      <c r="D25" s="72"/>
      <c r="E25" s="68" t="s">
        <v>1423</v>
      </c>
      <c r="F25" s="69">
        <f>AVERAGE(F22:F24)</f>
        <v>9.11</v>
      </c>
    </row>
    <row r="26" spans="1:6" x14ac:dyDescent="0.25">
      <c r="A26" s="60" t="s">
        <v>25127</v>
      </c>
      <c r="B26" s="61" t="s">
        <v>6631</v>
      </c>
      <c r="C26" s="60" t="s">
        <v>30</v>
      </c>
      <c r="D26" s="62" t="s">
        <v>25128</v>
      </c>
      <c r="E26" s="63" t="s">
        <v>25123</v>
      </c>
      <c r="F26" s="64">
        <f>F31</f>
        <v>102.76666666666667</v>
      </c>
    </row>
    <row r="27" spans="1:6" ht="30" x14ac:dyDescent="0.25">
      <c r="A27" s="56" t="s">
        <v>0</v>
      </c>
      <c r="B27" s="57" t="s">
        <v>25112</v>
      </c>
      <c r="C27" s="58" t="s">
        <v>25113</v>
      </c>
      <c r="D27" s="59" t="s">
        <v>25114</v>
      </c>
      <c r="E27" s="59" t="s">
        <v>25115</v>
      </c>
      <c r="F27" s="58" t="s">
        <v>6</v>
      </c>
    </row>
    <row r="28" spans="1:6" x14ac:dyDescent="0.25">
      <c r="A28" s="65">
        <v>1</v>
      </c>
      <c r="B28" s="66" t="s">
        <v>25129</v>
      </c>
      <c r="C28" s="67">
        <v>45436</v>
      </c>
      <c r="D28" s="4" t="s">
        <v>25130</v>
      </c>
      <c r="E28" s="68" t="s">
        <v>25131</v>
      </c>
      <c r="F28" s="69">
        <v>89.9</v>
      </c>
    </row>
    <row r="29" spans="1:6" x14ac:dyDescent="0.25">
      <c r="A29" s="65">
        <v>2</v>
      </c>
      <c r="B29" s="66" t="s">
        <v>25132</v>
      </c>
      <c r="C29" s="67">
        <v>45436</v>
      </c>
      <c r="D29" s="4" t="s">
        <v>25133</v>
      </c>
      <c r="E29" s="69" t="s">
        <v>25134</v>
      </c>
      <c r="F29" s="69">
        <v>119.9</v>
      </c>
    </row>
    <row r="30" spans="1:6" x14ac:dyDescent="0.25">
      <c r="A30" s="65">
        <v>3</v>
      </c>
      <c r="B30" s="66" t="s">
        <v>25135</v>
      </c>
      <c r="C30" s="67">
        <v>45436</v>
      </c>
      <c r="D30" s="4" t="s">
        <v>25136</v>
      </c>
      <c r="E30" s="69" t="s">
        <v>25137</v>
      </c>
      <c r="F30" s="69">
        <v>98.5</v>
      </c>
    </row>
    <row r="31" spans="1:6" x14ac:dyDescent="0.25">
      <c r="A31" s="65"/>
      <c r="B31" s="72"/>
      <c r="C31" s="73"/>
      <c r="D31" s="72"/>
      <c r="E31" s="68" t="s">
        <v>1423</v>
      </c>
      <c r="F31" s="69">
        <f>AVERAGE(F28:F30)</f>
        <v>102.76666666666667</v>
      </c>
    </row>
    <row r="32" spans="1:6" x14ac:dyDescent="0.25">
      <c r="A32" s="133" t="s">
        <v>25302</v>
      </c>
      <c r="B32" s="132" t="s">
        <v>25303</v>
      </c>
      <c r="C32" s="134" t="s">
        <v>5</v>
      </c>
      <c r="D32" s="134" t="s">
        <v>6632</v>
      </c>
      <c r="E32" s="134" t="s">
        <v>29</v>
      </c>
      <c r="F32" s="135">
        <f>F37</f>
        <v>4150.6499999999996</v>
      </c>
    </row>
    <row r="33" spans="1:19" ht="30" x14ac:dyDescent="0.25">
      <c r="A33" s="56" t="s">
        <v>0</v>
      </c>
      <c r="B33" s="57" t="s">
        <v>25112</v>
      </c>
      <c r="C33" s="58" t="s">
        <v>25113</v>
      </c>
      <c r="D33" s="59" t="s">
        <v>25114</v>
      </c>
      <c r="E33" s="59" t="s">
        <v>25115</v>
      </c>
      <c r="F33" s="58" t="s">
        <v>6</v>
      </c>
    </row>
    <row r="34" spans="1:19" x14ac:dyDescent="0.25">
      <c r="A34" s="31">
        <v>1</v>
      </c>
      <c r="B34" s="29" t="s">
        <v>25326</v>
      </c>
      <c r="C34" s="74">
        <v>45474</v>
      </c>
      <c r="D34" s="30" t="s">
        <v>25324</v>
      </c>
      <c r="E34" s="30" t="s">
        <v>25325</v>
      </c>
      <c r="F34" s="51">
        <f>3100+280</f>
        <v>3380</v>
      </c>
    </row>
    <row r="35" spans="1:19" x14ac:dyDescent="0.25">
      <c r="A35" s="31">
        <v>2</v>
      </c>
      <c r="B35" s="29" t="s">
        <v>25328</v>
      </c>
      <c r="C35" s="74">
        <v>45469</v>
      </c>
      <c r="D35" s="30" t="s">
        <v>25329</v>
      </c>
      <c r="E35" s="30" t="s">
        <v>25327</v>
      </c>
      <c r="F35" s="51">
        <v>4921.3</v>
      </c>
    </row>
    <row r="36" spans="1:19" x14ac:dyDescent="0.25">
      <c r="A36" s="31"/>
      <c r="B36" s="29"/>
      <c r="C36" s="29"/>
      <c r="D36" s="30"/>
      <c r="E36" s="30"/>
      <c r="F36" s="51"/>
    </row>
    <row r="37" spans="1:19" x14ac:dyDescent="0.25">
      <c r="A37" s="31"/>
      <c r="B37" s="29"/>
      <c r="C37" s="29"/>
      <c r="D37" s="30"/>
      <c r="E37" s="30" t="s">
        <v>1423</v>
      </c>
      <c r="F37" s="51">
        <f>AVERAGE(F34,F35)</f>
        <v>4150.6499999999996</v>
      </c>
    </row>
    <row r="38" spans="1:19" x14ac:dyDescent="0.25">
      <c r="A38" s="133" t="s">
        <v>29331</v>
      </c>
      <c r="B38" s="132" t="s">
        <v>29332</v>
      </c>
      <c r="C38" s="134" t="s">
        <v>30</v>
      </c>
      <c r="D38" s="134" t="s">
        <v>6632</v>
      </c>
      <c r="E38" s="134" t="s">
        <v>25123</v>
      </c>
      <c r="F38" s="135">
        <f>F44</f>
        <v>553.33000000000004</v>
      </c>
    </row>
    <row r="39" spans="1:19" ht="30" x14ac:dyDescent="0.25">
      <c r="A39" s="56" t="s">
        <v>0</v>
      </c>
      <c r="B39" s="57" t="s">
        <v>25112</v>
      </c>
      <c r="C39" s="58" t="s">
        <v>25113</v>
      </c>
      <c r="D39" s="59" t="s">
        <v>26546</v>
      </c>
      <c r="E39" s="59" t="s">
        <v>25115</v>
      </c>
      <c r="F39" s="58" t="s">
        <v>6</v>
      </c>
      <c r="I39" s="52"/>
      <c r="J39" s="53"/>
      <c r="K39" s="53"/>
      <c r="L39" s="53"/>
      <c r="M39" s="54"/>
      <c r="N39" s="54"/>
      <c r="O39" s="52"/>
      <c r="P39" s="52"/>
      <c r="Q39" s="52"/>
      <c r="R39" s="55"/>
      <c r="S39" s="495"/>
    </row>
    <row r="40" spans="1:19" x14ac:dyDescent="0.25">
      <c r="A40" s="31">
        <v>1</v>
      </c>
      <c r="B40" s="29" t="s">
        <v>29339</v>
      </c>
      <c r="C40" s="74">
        <v>45468</v>
      </c>
      <c r="D40" s="410" t="s">
        <v>29341</v>
      </c>
      <c r="E40" s="30" t="s">
        <v>29340</v>
      </c>
      <c r="F40" s="51">
        <f>250+380</f>
        <v>630</v>
      </c>
      <c r="I40" s="52"/>
      <c r="J40" s="53"/>
      <c r="K40" s="53"/>
      <c r="L40" s="53"/>
      <c r="M40" s="52"/>
      <c r="N40" s="54"/>
      <c r="O40" s="52"/>
      <c r="P40" s="52"/>
      <c r="Q40" s="52"/>
      <c r="R40" s="55"/>
      <c r="S40" s="495"/>
    </row>
    <row r="41" spans="1:19" x14ac:dyDescent="0.25">
      <c r="A41" s="31">
        <v>2</v>
      </c>
      <c r="B41" s="29" t="s">
        <v>29333</v>
      </c>
      <c r="C41" s="74">
        <v>45555</v>
      </c>
      <c r="D41" s="410" t="s">
        <v>29334</v>
      </c>
      <c r="E41" s="30" t="s">
        <v>29335</v>
      </c>
      <c r="F41" s="51">
        <v>580</v>
      </c>
    </row>
    <row r="42" spans="1:19" x14ac:dyDescent="0.25">
      <c r="A42" s="31">
        <v>3</v>
      </c>
      <c r="B42" s="29" t="s">
        <v>29338</v>
      </c>
      <c r="C42" s="74">
        <v>45471</v>
      </c>
      <c r="D42" s="410" t="s">
        <v>29337</v>
      </c>
      <c r="E42" s="30" t="s">
        <v>29336</v>
      </c>
      <c r="F42" s="51">
        <v>450</v>
      </c>
    </row>
    <row r="43" spans="1:19" ht="15.75" x14ac:dyDescent="0.25">
      <c r="A43" s="351"/>
      <c r="B43" s="352"/>
      <c r="C43" s="353"/>
      <c r="D43" s="355"/>
      <c r="E43" s="352"/>
      <c r="F43" s="356"/>
    </row>
    <row r="44" spans="1:19" ht="15.75" x14ac:dyDescent="0.25">
      <c r="A44" s="351"/>
      <c r="B44" s="357"/>
      <c r="C44" s="354"/>
      <c r="D44" s="358"/>
      <c r="E44" s="30" t="s">
        <v>1423</v>
      </c>
      <c r="F44" s="51">
        <f>TRUNC(AVERAGE(F40:F43),2)</f>
        <v>553.33000000000004</v>
      </c>
    </row>
  </sheetData>
  <mergeCells count="5">
    <mergeCell ref="S39:S40"/>
    <mergeCell ref="A2:F2"/>
    <mergeCell ref="A3:F3"/>
    <mergeCell ref="A4:F4"/>
    <mergeCell ref="A6:F6"/>
  </mergeCells>
  <hyperlinks>
    <hyperlink ref="D28" r:id="rId1" xr:uid="{00000000-0004-0000-1D00-000000000000}"/>
    <hyperlink ref="D30" r:id="rId2" xr:uid="{00000000-0004-0000-1D00-000001000000}"/>
    <hyperlink ref="D29" r:id="rId3" xr:uid="{00000000-0004-0000-1D00-000002000000}"/>
    <hyperlink ref="D22" r:id="rId4" xr:uid="{00000000-0004-0000-1D00-000003000000}"/>
    <hyperlink ref="D11" r:id="rId5" xr:uid="{00000000-0004-0000-1D00-000004000000}"/>
    <hyperlink ref="D35" r:id="rId6" xr:uid="{00000000-0004-0000-1D00-000009000000}"/>
    <hyperlink ref="D41" r:id="rId7" xr:uid="{909C017C-CBF1-476E-AC62-72EA766E4039}"/>
    <hyperlink ref="D42" r:id="rId8" xr:uid="{1A6DD4D2-F338-4261-8015-9B76D895D8C0}"/>
    <hyperlink ref="D40" r:id="rId9" xr:uid="{203553F2-0D2A-4B1B-8B42-96DF7B603A32}"/>
  </hyperlinks>
  <printOptions horizontalCentered="1"/>
  <pageMargins left="0.25" right="0.25" top="0.75" bottom="0.75" header="0.3" footer="0.3"/>
  <pageSetup paperSize="9" scale="70" fitToHeight="0" orientation="portrait" r:id="rId10"/>
  <headerFooter>
    <oddFooter>&amp;LAGÊNCIA DE ASSUNTOS METROPOLITANOS DO PARANÁ - AMEP
DIRETORIA DE OBRAS
&amp;R&amp;P DE &amp;N</oddFooter>
  </headerFooter>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587086"/>
    <pageSetUpPr fitToPage="1"/>
  </sheetPr>
  <dimension ref="A1:K1211"/>
  <sheetViews>
    <sheetView view="pageBreakPreview" zoomScale="60" zoomScaleNormal="100" workbookViewId="0">
      <selection activeCell="A30" sqref="A30"/>
    </sheetView>
  </sheetViews>
  <sheetFormatPr defaultColWidth="9.140625" defaultRowHeight="15" x14ac:dyDescent="0.25"/>
  <cols>
    <col min="1" max="1" width="21.42578125" style="176" customWidth="1"/>
    <col min="2" max="2" width="40.7109375" style="177" bestFit="1" customWidth="1"/>
    <col min="3" max="3" width="49.7109375" style="177" bestFit="1" customWidth="1"/>
    <col min="4" max="4" width="50.42578125" style="177" bestFit="1" customWidth="1"/>
    <col min="5" max="5" width="11.42578125" style="176" customWidth="1"/>
    <col min="6" max="6" width="9.140625" style="176" customWidth="1"/>
    <col min="7" max="7" width="16" style="176" bestFit="1" customWidth="1"/>
    <col min="8" max="8" width="9.140625" style="177" customWidth="1"/>
    <col min="9" max="11" width="9.140625" style="177"/>
    <col min="12" max="12" width="18.42578125" style="177" bestFit="1" customWidth="1"/>
    <col min="13" max="16384" width="9.140625" style="177"/>
  </cols>
  <sheetData>
    <row r="1" spans="1:11" ht="92.25" customHeight="1" x14ac:dyDescent="0.25">
      <c r="A1" s="1"/>
      <c r="B1" s="1"/>
      <c r="C1" s="1"/>
      <c r="D1" s="1"/>
      <c r="E1" s="1"/>
      <c r="F1" s="1"/>
    </row>
    <row r="2" spans="1:11" x14ac:dyDescent="0.25">
      <c r="A2" s="496" t="s">
        <v>7285</v>
      </c>
      <c r="B2" s="496"/>
      <c r="C2" s="496"/>
      <c r="D2" s="496"/>
      <c r="E2" s="496"/>
      <c r="F2" s="496"/>
    </row>
    <row r="3" spans="1:11" ht="30" customHeight="1" x14ac:dyDescent="0.25">
      <c r="A3" s="420" t="s">
        <v>42455</v>
      </c>
      <c r="B3" s="420"/>
      <c r="C3" s="420"/>
      <c r="D3" s="420"/>
      <c r="E3" s="420"/>
      <c r="F3" s="420"/>
      <c r="G3" s="420"/>
      <c r="H3" s="420"/>
    </row>
    <row r="4" spans="1:11" x14ac:dyDescent="0.25">
      <c r="A4" s="421" t="s">
        <v>26548</v>
      </c>
      <c r="B4" s="421"/>
      <c r="C4" s="421"/>
      <c r="D4" s="421"/>
      <c r="E4" s="421"/>
      <c r="F4" s="421"/>
    </row>
    <row r="5" spans="1:11" x14ac:dyDescent="0.25">
      <c r="A5" s="1"/>
      <c r="B5" s="1"/>
      <c r="C5" s="1"/>
      <c r="D5" s="1"/>
      <c r="E5" s="1"/>
      <c r="F5" s="1"/>
    </row>
    <row r="6" spans="1:11" ht="12.4" customHeight="1" x14ac:dyDescent="0.25">
      <c r="A6" s="270" t="s">
        <v>126</v>
      </c>
      <c r="B6" s="271" t="s">
        <v>127</v>
      </c>
      <c r="C6" s="272" t="s">
        <v>128</v>
      </c>
      <c r="D6" s="272" t="s">
        <v>1292</v>
      </c>
      <c r="E6" s="272" t="s">
        <v>73</v>
      </c>
      <c r="F6" s="273" t="s">
        <v>74</v>
      </c>
      <c r="G6" s="272" t="s">
        <v>1293</v>
      </c>
      <c r="H6" s="274" t="s">
        <v>1294</v>
      </c>
    </row>
    <row r="7" spans="1:11" ht="12.4" customHeight="1" x14ac:dyDescent="0.25">
      <c r="A7" s="275">
        <v>972000</v>
      </c>
      <c r="B7" s="276" t="s">
        <v>1295</v>
      </c>
      <c r="C7" s="277" t="s">
        <v>79</v>
      </c>
      <c r="D7" s="276" t="s">
        <v>1296</v>
      </c>
      <c r="E7" s="278">
        <v>1.02</v>
      </c>
      <c r="F7" s="278">
        <v>1.23</v>
      </c>
      <c r="G7" s="278">
        <v>0</v>
      </c>
      <c r="H7" s="279"/>
      <c r="K7" s="1"/>
    </row>
    <row r="8" spans="1:11" ht="12.4" customHeight="1" x14ac:dyDescent="0.25">
      <c r="A8" s="275">
        <v>972200</v>
      </c>
      <c r="B8" s="276" t="s">
        <v>1297</v>
      </c>
      <c r="C8" s="277" t="s">
        <v>79</v>
      </c>
      <c r="D8" s="276" t="s">
        <v>1298</v>
      </c>
      <c r="E8" s="278">
        <v>0.74</v>
      </c>
      <c r="F8" s="278">
        <v>0.89</v>
      </c>
      <c r="G8" s="278">
        <v>0</v>
      </c>
      <c r="H8" s="279"/>
    </row>
    <row r="9" spans="1:11" ht="12.4" customHeight="1" x14ac:dyDescent="0.25">
      <c r="A9" s="275">
        <v>972100</v>
      </c>
      <c r="B9" s="276" t="s">
        <v>1299</v>
      </c>
      <c r="C9" s="277" t="s">
        <v>79</v>
      </c>
      <c r="D9" s="276" t="s">
        <v>1300</v>
      </c>
      <c r="E9" s="278">
        <v>1.02</v>
      </c>
      <c r="F9" s="278">
        <v>1.23</v>
      </c>
      <c r="G9" s="278">
        <v>2.56</v>
      </c>
      <c r="H9" s="279"/>
    </row>
    <row r="10" spans="1:11" ht="12.4" customHeight="1" x14ac:dyDescent="0.25">
      <c r="A10" s="275">
        <v>972300</v>
      </c>
      <c r="B10" s="276" t="s">
        <v>1301</v>
      </c>
      <c r="C10" s="277" t="s">
        <v>79</v>
      </c>
      <c r="D10" s="276" t="s">
        <v>1302</v>
      </c>
      <c r="E10" s="278">
        <v>0.74</v>
      </c>
      <c r="F10" s="278">
        <v>0.89</v>
      </c>
      <c r="G10" s="278">
        <v>7.49</v>
      </c>
      <c r="H10" s="279"/>
    </row>
    <row r="11" spans="1:11" ht="12.4" customHeight="1" x14ac:dyDescent="0.25">
      <c r="A11" s="275">
        <v>973100</v>
      </c>
      <c r="B11" s="276" t="s">
        <v>1303</v>
      </c>
      <c r="C11" s="277" t="s">
        <v>79</v>
      </c>
      <c r="D11" s="276" t="s">
        <v>1304</v>
      </c>
      <c r="E11" s="278">
        <v>1.02</v>
      </c>
      <c r="F11" s="278">
        <v>1.23</v>
      </c>
      <c r="G11" s="278">
        <v>5.12</v>
      </c>
      <c r="H11" s="279"/>
    </row>
    <row r="12" spans="1:11" ht="12.4" customHeight="1" x14ac:dyDescent="0.25">
      <c r="A12" s="275">
        <v>973000</v>
      </c>
      <c r="B12" s="276" t="s">
        <v>1305</v>
      </c>
      <c r="C12" s="277" t="s">
        <v>79</v>
      </c>
      <c r="D12" s="276" t="s">
        <v>1306</v>
      </c>
      <c r="E12" s="278">
        <v>1.02</v>
      </c>
      <c r="F12" s="278">
        <v>1.23</v>
      </c>
      <c r="G12" s="278">
        <v>6.15</v>
      </c>
      <c r="H12" s="279"/>
    </row>
    <row r="13" spans="1:11" ht="12.4" customHeight="1" x14ac:dyDescent="0.25">
      <c r="A13" s="275">
        <v>974100</v>
      </c>
      <c r="B13" s="276" t="s">
        <v>1307</v>
      </c>
      <c r="C13" s="277" t="s">
        <v>79</v>
      </c>
      <c r="D13" s="276" t="s">
        <v>1308</v>
      </c>
      <c r="E13" s="278">
        <v>0.83</v>
      </c>
      <c r="F13" s="278">
        <v>0</v>
      </c>
      <c r="G13" s="278">
        <v>40.93</v>
      </c>
      <c r="H13" s="280">
        <v>0.83</v>
      </c>
    </row>
    <row r="14" spans="1:11" ht="12.4" customHeight="1" x14ac:dyDescent="0.25">
      <c r="A14" s="281">
        <v>974000</v>
      </c>
      <c r="B14" s="282" t="s">
        <v>1309</v>
      </c>
      <c r="C14" s="283" t="s">
        <v>79</v>
      </c>
      <c r="D14" s="282" t="s">
        <v>1310</v>
      </c>
      <c r="E14" s="284">
        <v>0.93</v>
      </c>
      <c r="F14" s="284">
        <v>0</v>
      </c>
      <c r="G14" s="284">
        <v>45.48</v>
      </c>
      <c r="H14" s="285">
        <v>0.93</v>
      </c>
    </row>
    <row r="15" spans="1:11" ht="12.4" customHeight="1" x14ac:dyDescent="0.25">
      <c r="A15" s="268"/>
      <c r="B15" s="267"/>
      <c r="C15" s="268"/>
      <c r="D15" s="267"/>
      <c r="E15" s="269"/>
      <c r="F15" s="269"/>
      <c r="G15" s="269"/>
    </row>
    <row r="16" spans="1:11" x14ac:dyDescent="0.25">
      <c r="A16" s="500" t="s">
        <v>1311</v>
      </c>
      <c r="B16" s="500"/>
      <c r="C16" s="500"/>
      <c r="D16" s="500"/>
      <c r="E16" s="500" t="s">
        <v>1312</v>
      </c>
      <c r="F16" s="500"/>
      <c r="G16" s="177"/>
    </row>
    <row r="17" spans="1:10" ht="12" customHeight="1" x14ac:dyDescent="0.25">
      <c r="A17" s="134" t="s">
        <v>126</v>
      </c>
      <c r="B17" s="132" t="s">
        <v>127</v>
      </c>
      <c r="C17" s="134" t="s">
        <v>1418</v>
      </c>
      <c r="D17" s="134" t="s">
        <v>1419</v>
      </c>
      <c r="E17" s="132" t="s">
        <v>73</v>
      </c>
      <c r="F17" s="134" t="s">
        <v>74</v>
      </c>
      <c r="G17" s="177"/>
    </row>
    <row r="18" spans="1:10" x14ac:dyDescent="0.25">
      <c r="A18" s="359">
        <v>10150</v>
      </c>
      <c r="B18" s="360" t="s">
        <v>1313</v>
      </c>
      <c r="C18" s="360" t="s">
        <v>26549</v>
      </c>
      <c r="D18" s="360" t="s">
        <v>1420</v>
      </c>
      <c r="E18" s="364">
        <v>17</v>
      </c>
      <c r="F18" s="364">
        <v>0.2</v>
      </c>
      <c r="G18" s="177"/>
    </row>
    <row r="19" spans="1:10" x14ac:dyDescent="0.25">
      <c r="A19" s="359">
        <v>10500</v>
      </c>
      <c r="B19" s="360" t="s">
        <v>1314</v>
      </c>
      <c r="C19" s="360" t="s">
        <v>26551</v>
      </c>
      <c r="D19" s="360" t="s">
        <v>26545</v>
      </c>
      <c r="E19" s="364">
        <v>26.7</v>
      </c>
      <c r="F19" s="364">
        <v>0</v>
      </c>
      <c r="G19" s="177"/>
    </row>
    <row r="20" spans="1:10" x14ac:dyDescent="0.25">
      <c r="A20" s="359">
        <v>10650</v>
      </c>
      <c r="B20" s="360" t="s">
        <v>1315</v>
      </c>
      <c r="C20" s="360" t="s">
        <v>26550</v>
      </c>
      <c r="D20" s="360" t="s">
        <v>26549</v>
      </c>
      <c r="E20" s="364">
        <v>15</v>
      </c>
      <c r="F20" s="364">
        <v>0</v>
      </c>
      <c r="G20" s="177"/>
    </row>
    <row r="21" spans="1:10" x14ac:dyDescent="0.25">
      <c r="A21" s="359">
        <v>11000</v>
      </c>
      <c r="B21" s="360" t="s">
        <v>1316</v>
      </c>
      <c r="C21" s="360" t="s">
        <v>26551</v>
      </c>
      <c r="D21" s="360" t="s">
        <v>26549</v>
      </c>
      <c r="E21" s="364">
        <v>22.8</v>
      </c>
      <c r="F21" s="364">
        <v>0</v>
      </c>
      <c r="G21" s="177"/>
    </row>
    <row r="22" spans="1:10" x14ac:dyDescent="0.25">
      <c r="A22" s="359">
        <v>13200</v>
      </c>
      <c r="B22" s="360" t="s">
        <v>1317</v>
      </c>
      <c r="C22" s="360" t="s">
        <v>26552</v>
      </c>
      <c r="D22" s="360" t="s">
        <v>26549</v>
      </c>
      <c r="E22" s="364">
        <v>55.2</v>
      </c>
      <c r="F22" s="364">
        <v>0</v>
      </c>
      <c r="G22" s="177"/>
    </row>
    <row r="23" spans="1:10" x14ac:dyDescent="0.25">
      <c r="A23" s="359">
        <v>19010</v>
      </c>
      <c r="B23" s="360" t="s">
        <v>1318</v>
      </c>
      <c r="C23" s="360" t="s">
        <v>26553</v>
      </c>
      <c r="D23" s="360" t="s">
        <v>26549</v>
      </c>
      <c r="E23" s="364">
        <f>9.6-F23</f>
        <v>8.6999999999999993</v>
      </c>
      <c r="F23" s="364">
        <v>0.9</v>
      </c>
      <c r="G23" s="177"/>
    </row>
    <row r="24" spans="1:10" x14ac:dyDescent="0.25">
      <c r="A24" s="359">
        <v>19400</v>
      </c>
      <c r="B24" s="360" t="s">
        <v>1319</v>
      </c>
      <c r="C24" s="360" t="s">
        <v>26553</v>
      </c>
      <c r="D24" s="360" t="s">
        <v>26549</v>
      </c>
      <c r="E24" s="364">
        <v>7.2</v>
      </c>
      <c r="F24" s="364">
        <v>0</v>
      </c>
      <c r="G24"/>
      <c r="H24"/>
      <c r="I24"/>
      <c r="J24"/>
    </row>
    <row r="25" spans="1:10" x14ac:dyDescent="0.25">
      <c r="A25" s="359">
        <v>19410</v>
      </c>
      <c r="B25" s="360" t="s">
        <v>1320</v>
      </c>
      <c r="C25" s="360" t="s">
        <v>26553</v>
      </c>
      <c r="D25" s="360" t="s">
        <v>26549</v>
      </c>
      <c r="E25" s="364">
        <v>7.2</v>
      </c>
      <c r="F25" s="364">
        <v>0</v>
      </c>
      <c r="G25" s="177"/>
    </row>
    <row r="26" spans="1:10" x14ac:dyDescent="0.25">
      <c r="A26" s="359">
        <v>19480</v>
      </c>
      <c r="B26" s="360" t="s">
        <v>1321</v>
      </c>
      <c r="C26" s="360" t="s">
        <v>26553</v>
      </c>
      <c r="D26" s="360" t="s">
        <v>26549</v>
      </c>
      <c r="E26" s="364">
        <v>7.2</v>
      </c>
      <c r="F26" s="364">
        <v>0</v>
      </c>
      <c r="G26" s="177"/>
    </row>
    <row r="27" spans="1:10" x14ac:dyDescent="0.25">
      <c r="A27" s="359">
        <v>19980</v>
      </c>
      <c r="B27" s="360" t="s">
        <v>1322</v>
      </c>
      <c r="C27" s="360" t="s">
        <v>26547</v>
      </c>
      <c r="D27" s="360" t="s">
        <v>26549</v>
      </c>
      <c r="E27" s="364">
        <f>AVERAGE((38.1-0.45),7.2,29.2)</f>
        <v>24.683333333333334</v>
      </c>
      <c r="F27" s="364">
        <f>AVERAGE(0.45,0,0)</f>
        <v>0.15</v>
      </c>
      <c r="G27" s="177"/>
    </row>
    <row r="28" spans="1:10" x14ac:dyDescent="0.25">
      <c r="A28" s="359">
        <v>19990</v>
      </c>
      <c r="B28" s="360" t="s">
        <v>1323</v>
      </c>
      <c r="C28" s="360" t="s">
        <v>26547</v>
      </c>
      <c r="D28" s="360" t="s">
        <v>26549</v>
      </c>
      <c r="E28" s="364">
        <f>AVERAGE((38.1-0.45),7.2,29.2)</f>
        <v>24.683333333333334</v>
      </c>
      <c r="F28" s="364">
        <f>AVERAGE(0.45,0,0)</f>
        <v>0.15</v>
      </c>
      <c r="G28" s="177"/>
    </row>
    <row r="29" spans="1:10" x14ac:dyDescent="0.25">
      <c r="A29" s="300" t="s">
        <v>82</v>
      </c>
      <c r="B29" s="360" t="s">
        <v>1324</v>
      </c>
      <c r="C29" s="360" t="s">
        <v>26549</v>
      </c>
      <c r="D29" s="360" t="s">
        <v>1420</v>
      </c>
      <c r="E29" s="364">
        <v>17</v>
      </c>
      <c r="F29" s="364">
        <v>0.2</v>
      </c>
      <c r="G29" s="177"/>
    </row>
    <row r="30" spans="1:10" ht="45" x14ac:dyDescent="0.25">
      <c r="A30" s="300" t="s">
        <v>83</v>
      </c>
      <c r="B30" s="362" t="s">
        <v>1265</v>
      </c>
      <c r="C30" s="360" t="s">
        <v>26550</v>
      </c>
      <c r="D30" s="360" t="s">
        <v>26549</v>
      </c>
      <c r="E30" s="364">
        <v>15</v>
      </c>
      <c r="F30" s="364">
        <v>0</v>
      </c>
      <c r="G30" s="177"/>
    </row>
    <row r="31" spans="1:10" s="176" customFormat="1" ht="45" x14ac:dyDescent="0.25">
      <c r="A31" s="300" t="s">
        <v>88</v>
      </c>
      <c r="B31" s="362" t="s">
        <v>1268</v>
      </c>
      <c r="C31" s="360" t="s">
        <v>26550</v>
      </c>
      <c r="D31" s="360" t="s">
        <v>26549</v>
      </c>
      <c r="E31" s="364">
        <v>15</v>
      </c>
      <c r="F31" s="364">
        <v>0</v>
      </c>
      <c r="G31" s="361"/>
    </row>
    <row r="32" spans="1:10" s="176" customFormat="1" x14ac:dyDescent="0.25">
      <c r="A32" s="300" t="s">
        <v>89</v>
      </c>
      <c r="B32" s="362" t="s">
        <v>1269</v>
      </c>
      <c r="C32" s="360" t="s">
        <v>26550</v>
      </c>
      <c r="D32" s="360" t="s">
        <v>26549</v>
      </c>
      <c r="E32" s="364">
        <v>15</v>
      </c>
      <c r="F32" s="364">
        <v>0</v>
      </c>
      <c r="G32" s="361"/>
    </row>
    <row r="33" spans="1:7" s="176" customFormat="1" x14ac:dyDescent="0.25">
      <c r="A33" s="300" t="s">
        <v>90</v>
      </c>
      <c r="B33" s="362" t="s">
        <v>1270</v>
      </c>
      <c r="C33" s="360" t="s">
        <v>26550</v>
      </c>
      <c r="D33" s="360" t="s">
        <v>26549</v>
      </c>
      <c r="E33" s="364">
        <v>15</v>
      </c>
      <c r="F33" s="364">
        <v>0</v>
      </c>
      <c r="G33" s="361"/>
    </row>
    <row r="34" spans="1:7" s="176" customFormat="1" ht="30" x14ac:dyDescent="0.25">
      <c r="A34" s="300" t="s">
        <v>96</v>
      </c>
      <c r="B34" s="362" t="s">
        <v>1273</v>
      </c>
      <c r="C34" s="360" t="s">
        <v>26550</v>
      </c>
      <c r="D34" s="360" t="s">
        <v>26549</v>
      </c>
      <c r="E34" s="364">
        <v>15</v>
      </c>
      <c r="F34" s="364">
        <v>0</v>
      </c>
      <c r="G34" s="361"/>
    </row>
    <row r="35" spans="1:7" s="176" customFormat="1" ht="30" x14ac:dyDescent="0.25">
      <c r="A35" s="300" t="s">
        <v>97</v>
      </c>
      <c r="B35" s="362" t="s">
        <v>1274</v>
      </c>
      <c r="C35" s="360" t="s">
        <v>26550</v>
      </c>
      <c r="D35" s="360" t="s">
        <v>26549</v>
      </c>
      <c r="E35" s="364">
        <v>15</v>
      </c>
      <c r="F35" s="364">
        <v>0</v>
      </c>
      <c r="G35" s="361"/>
    </row>
    <row r="36" spans="1:7" s="176" customFormat="1" ht="30" x14ac:dyDescent="0.25">
      <c r="A36" s="300" t="s">
        <v>98</v>
      </c>
      <c r="B36" s="362" t="s">
        <v>1275</v>
      </c>
      <c r="C36" s="360" t="s">
        <v>26550</v>
      </c>
      <c r="D36" s="360" t="s">
        <v>26549</v>
      </c>
      <c r="E36" s="364">
        <v>15</v>
      </c>
      <c r="F36" s="364">
        <v>0</v>
      </c>
      <c r="G36" s="361"/>
    </row>
    <row r="37" spans="1:7" s="176" customFormat="1" x14ac:dyDescent="0.25">
      <c r="A37" s="300" t="s">
        <v>101</v>
      </c>
      <c r="B37" s="362" t="s">
        <v>1276</v>
      </c>
      <c r="C37" s="360" t="s">
        <v>26550</v>
      </c>
      <c r="D37" s="360" t="s">
        <v>26549</v>
      </c>
      <c r="E37" s="364">
        <v>15</v>
      </c>
      <c r="F37" s="364">
        <v>0</v>
      </c>
      <c r="G37" s="361"/>
    </row>
    <row r="38" spans="1:7" s="176" customFormat="1" x14ac:dyDescent="0.25">
      <c r="A38" s="300" t="s">
        <v>103</v>
      </c>
      <c r="B38" s="362" t="s">
        <v>1278</v>
      </c>
      <c r="C38" s="360" t="s">
        <v>26550</v>
      </c>
      <c r="D38" s="360" t="s">
        <v>26549</v>
      </c>
      <c r="E38" s="364">
        <v>15</v>
      </c>
      <c r="F38" s="364">
        <v>0</v>
      </c>
      <c r="G38" s="361"/>
    </row>
    <row r="39" spans="1:7" s="176" customFormat="1" x14ac:dyDescent="0.25">
      <c r="A39" s="300" t="s">
        <v>104</v>
      </c>
      <c r="B39" s="362" t="s">
        <v>1279</v>
      </c>
      <c r="C39" s="360" t="s">
        <v>26550</v>
      </c>
      <c r="D39" s="360" t="s">
        <v>26549</v>
      </c>
      <c r="E39" s="364">
        <v>15</v>
      </c>
      <c r="F39" s="364">
        <v>0</v>
      </c>
      <c r="G39" s="361"/>
    </row>
    <row r="40" spans="1:7" s="176" customFormat="1" ht="30" x14ac:dyDescent="0.25">
      <c r="A40" s="300" t="s">
        <v>105</v>
      </c>
      <c r="B40" s="363" t="s">
        <v>1280</v>
      </c>
      <c r="C40" s="360" t="s">
        <v>26550</v>
      </c>
      <c r="D40" s="360" t="s">
        <v>26549</v>
      </c>
      <c r="E40" s="364">
        <v>15</v>
      </c>
      <c r="F40" s="364">
        <v>0</v>
      </c>
      <c r="G40" s="361"/>
    </row>
    <row r="41" spans="1:7" s="176" customFormat="1" x14ac:dyDescent="0.25">
      <c r="A41" s="359" t="s">
        <v>115</v>
      </c>
      <c r="B41" s="362" t="s">
        <v>1283</v>
      </c>
      <c r="C41" s="360" t="s">
        <v>26550</v>
      </c>
      <c r="D41" s="360" t="s">
        <v>26549</v>
      </c>
      <c r="E41" s="364">
        <v>15</v>
      </c>
      <c r="F41" s="364">
        <v>0</v>
      </c>
      <c r="G41" s="361"/>
    </row>
    <row r="42" spans="1:7" s="176" customFormat="1" x14ac:dyDescent="0.25">
      <c r="A42" s="359" t="s">
        <v>109</v>
      </c>
      <c r="B42" s="362" t="s">
        <v>1284</v>
      </c>
      <c r="C42" s="360" t="s">
        <v>26550</v>
      </c>
      <c r="D42" s="360" t="s">
        <v>26549</v>
      </c>
      <c r="E42" s="364">
        <v>15</v>
      </c>
      <c r="F42" s="364">
        <v>0</v>
      </c>
      <c r="G42" s="361"/>
    </row>
    <row r="43" spans="1:7" s="176" customFormat="1" hidden="1" x14ac:dyDescent="0.25">
      <c r="A43" s="359" t="s">
        <v>116</v>
      </c>
      <c r="B43" s="362" t="s">
        <v>1285</v>
      </c>
      <c r="C43" s="360" t="s">
        <v>1421</v>
      </c>
      <c r="D43" s="360" t="s">
        <v>26549</v>
      </c>
      <c r="E43" s="364">
        <v>25</v>
      </c>
      <c r="F43" s="364">
        <v>0</v>
      </c>
      <c r="G43" s="361"/>
    </row>
    <row r="44" spans="1:7" s="176" customFormat="1" ht="30" x14ac:dyDescent="0.25">
      <c r="A44" s="359" t="s">
        <v>117</v>
      </c>
      <c r="B44" s="362" t="s">
        <v>1286</v>
      </c>
      <c r="C44" s="360" t="s">
        <v>26550</v>
      </c>
      <c r="D44" s="360" t="s">
        <v>26549</v>
      </c>
      <c r="E44" s="364">
        <v>15</v>
      </c>
      <c r="F44" s="364">
        <v>0</v>
      </c>
      <c r="G44" s="361"/>
    </row>
    <row r="45" spans="1:7" s="176" customFormat="1" ht="30" x14ac:dyDescent="0.25">
      <c r="A45" s="359" t="s">
        <v>118</v>
      </c>
      <c r="B45" s="362" t="s">
        <v>1287</v>
      </c>
      <c r="C45" s="360" t="s">
        <v>26550</v>
      </c>
      <c r="D45" s="360" t="s">
        <v>26549</v>
      </c>
      <c r="E45" s="364">
        <v>15</v>
      </c>
      <c r="F45" s="364">
        <v>0</v>
      </c>
    </row>
    <row r="46" spans="1:7" s="176" customFormat="1" ht="30" x14ac:dyDescent="0.25">
      <c r="A46" s="359" t="s">
        <v>119</v>
      </c>
      <c r="B46" s="362" t="s">
        <v>1288</v>
      </c>
      <c r="C46" s="360" t="s">
        <v>26550</v>
      </c>
      <c r="D46" s="360" t="s">
        <v>26549</v>
      </c>
      <c r="E46" s="364">
        <v>15</v>
      </c>
      <c r="F46" s="364">
        <v>0</v>
      </c>
    </row>
    <row r="47" spans="1:7" s="176" customFormat="1" ht="45" x14ac:dyDescent="0.25">
      <c r="A47" s="359" t="s">
        <v>120</v>
      </c>
      <c r="B47" s="362" t="s">
        <v>1289</v>
      </c>
      <c r="C47" s="360" t="s">
        <v>26550</v>
      </c>
      <c r="D47" s="360" t="s">
        <v>26549</v>
      </c>
      <c r="E47" s="364">
        <v>15</v>
      </c>
      <c r="F47" s="364">
        <v>0</v>
      </c>
    </row>
    <row r="48" spans="1:7" s="176" customFormat="1" ht="30" x14ac:dyDescent="0.25">
      <c r="A48" s="359" t="s">
        <v>121</v>
      </c>
      <c r="B48" s="362" t="s">
        <v>1290</v>
      </c>
      <c r="C48" s="360" t="s">
        <v>26550</v>
      </c>
      <c r="D48" s="360" t="s">
        <v>26549</v>
      </c>
      <c r="E48" s="364">
        <v>15</v>
      </c>
      <c r="F48" s="364">
        <v>0</v>
      </c>
    </row>
    <row r="49" spans="1:11" s="176" customFormat="1" ht="30" x14ac:dyDescent="0.25">
      <c r="A49" s="359" t="s">
        <v>1408</v>
      </c>
      <c r="B49" s="362" t="s">
        <v>1409</v>
      </c>
      <c r="C49" s="360" t="s">
        <v>26550</v>
      </c>
      <c r="D49" s="360" t="s">
        <v>26549</v>
      </c>
      <c r="E49" s="364">
        <v>15</v>
      </c>
      <c r="F49" s="364">
        <v>0</v>
      </c>
    </row>
    <row r="50" spans="1:11" s="176" customFormat="1" ht="12.4" customHeight="1" x14ac:dyDescent="0.25">
      <c r="B50" s="177"/>
      <c r="C50" s="177"/>
      <c r="D50" s="177"/>
      <c r="H50" s="177"/>
      <c r="I50" s="177"/>
      <c r="J50" s="177"/>
      <c r="K50" s="177"/>
    </row>
    <row r="51" spans="1:11" s="176" customFormat="1" ht="12.4" customHeight="1" x14ac:dyDescent="0.25">
      <c r="B51" s="177"/>
      <c r="C51" s="177"/>
      <c r="D51" s="177"/>
      <c r="H51" s="177"/>
      <c r="I51" s="177"/>
      <c r="J51" s="177"/>
      <c r="K51" s="177"/>
    </row>
    <row r="52" spans="1:11" s="176" customFormat="1" ht="12.4" customHeight="1" x14ac:dyDescent="0.25">
      <c r="B52" s="177"/>
      <c r="C52" s="177"/>
      <c r="D52" s="177"/>
      <c r="H52" s="177"/>
      <c r="I52" s="177"/>
      <c r="J52" s="177"/>
      <c r="K52" s="177"/>
    </row>
    <row r="53" spans="1:11" s="176" customFormat="1" ht="12.4" customHeight="1" x14ac:dyDescent="0.25">
      <c r="B53" s="177"/>
      <c r="C53" s="177"/>
      <c r="D53" s="177"/>
      <c r="H53" s="177"/>
      <c r="I53" s="177"/>
      <c r="J53" s="177"/>
      <c r="K53" s="177"/>
    </row>
    <row r="54" spans="1:11" s="176" customFormat="1" ht="12.4" customHeight="1" x14ac:dyDescent="0.25">
      <c r="B54" s="177"/>
      <c r="C54" s="177"/>
      <c r="D54" s="177"/>
      <c r="H54" s="177"/>
      <c r="I54" s="177"/>
      <c r="J54" s="177"/>
      <c r="K54" s="177"/>
    </row>
    <row r="55" spans="1:11" s="176" customFormat="1" ht="12.4" customHeight="1" x14ac:dyDescent="0.25">
      <c r="B55" s="177"/>
      <c r="C55" s="177"/>
      <c r="D55" s="177"/>
      <c r="H55" s="177"/>
      <c r="I55" s="177"/>
      <c r="J55" s="177"/>
      <c r="K55" s="177"/>
    </row>
    <row r="56" spans="1:11" s="176" customFormat="1" ht="12.4" customHeight="1" x14ac:dyDescent="0.25">
      <c r="B56" s="177"/>
      <c r="C56" s="177"/>
      <c r="D56" s="177"/>
      <c r="H56" s="177"/>
      <c r="I56" s="177"/>
      <c r="J56" s="177"/>
      <c r="K56" s="177"/>
    </row>
    <row r="57" spans="1:11" s="176" customFormat="1" ht="12.4" customHeight="1" x14ac:dyDescent="0.25">
      <c r="B57" s="177"/>
      <c r="C57" s="177"/>
      <c r="D57" s="177"/>
      <c r="H57" s="177"/>
      <c r="I57" s="177"/>
      <c r="J57" s="177"/>
      <c r="K57" s="177"/>
    </row>
    <row r="58" spans="1:11" s="176" customFormat="1" ht="12.4" customHeight="1" x14ac:dyDescent="0.25">
      <c r="B58" s="177"/>
      <c r="C58" s="177"/>
      <c r="D58" s="177"/>
      <c r="H58" s="177"/>
      <c r="I58" s="177"/>
      <c r="J58" s="177"/>
      <c r="K58" s="177"/>
    </row>
    <row r="59" spans="1:11" s="176" customFormat="1" ht="12.4" customHeight="1" x14ac:dyDescent="0.25">
      <c r="B59" s="177"/>
      <c r="C59" s="177"/>
      <c r="D59" s="177"/>
      <c r="H59" s="177"/>
      <c r="I59" s="177"/>
      <c r="J59" s="177"/>
      <c r="K59" s="177"/>
    </row>
    <row r="60" spans="1:11" s="176" customFormat="1" ht="12.4" customHeight="1" x14ac:dyDescent="0.25">
      <c r="B60" s="177"/>
      <c r="C60" s="177"/>
      <c r="D60" s="177"/>
      <c r="H60" s="177"/>
      <c r="I60" s="177"/>
      <c r="J60" s="177"/>
      <c r="K60" s="177"/>
    </row>
    <row r="61" spans="1:11" s="176" customFormat="1" ht="12.4" customHeight="1" x14ac:dyDescent="0.25">
      <c r="B61" s="177"/>
      <c r="C61" s="177"/>
      <c r="D61" s="177"/>
      <c r="H61" s="177"/>
      <c r="I61" s="177"/>
      <c r="J61" s="177"/>
      <c r="K61" s="177"/>
    </row>
    <row r="62" spans="1:11" s="176" customFormat="1" ht="12.4" customHeight="1" x14ac:dyDescent="0.25">
      <c r="B62" s="177"/>
      <c r="C62" s="177"/>
      <c r="D62" s="177"/>
      <c r="H62" s="177"/>
      <c r="I62" s="177"/>
      <c r="J62" s="177"/>
      <c r="K62" s="177"/>
    </row>
    <row r="63" spans="1:11" s="176" customFormat="1" ht="12.4" customHeight="1" x14ac:dyDescent="0.25">
      <c r="B63" s="177"/>
      <c r="C63" s="177"/>
      <c r="D63" s="177"/>
      <c r="H63" s="177"/>
      <c r="I63" s="177"/>
      <c r="J63" s="177"/>
      <c r="K63" s="177"/>
    </row>
    <row r="64" spans="1:11" s="176" customFormat="1" ht="12.4" customHeight="1" x14ac:dyDescent="0.25">
      <c r="B64" s="177"/>
      <c r="C64" s="177"/>
      <c r="D64" s="177"/>
      <c r="H64" s="177"/>
      <c r="I64" s="177"/>
      <c r="J64" s="177"/>
      <c r="K64" s="177"/>
    </row>
    <row r="65" spans="2:11" s="176" customFormat="1" ht="12.4" customHeight="1" x14ac:dyDescent="0.25">
      <c r="B65" s="177"/>
      <c r="C65" s="177"/>
      <c r="D65" s="177"/>
      <c r="H65" s="177"/>
      <c r="I65" s="177"/>
      <c r="J65" s="177"/>
      <c r="K65" s="177"/>
    </row>
    <row r="66" spans="2:11" s="176" customFormat="1" ht="12.4" customHeight="1" x14ac:dyDescent="0.25">
      <c r="B66" s="177"/>
      <c r="C66" s="177"/>
      <c r="D66" s="177"/>
      <c r="H66" s="177"/>
      <c r="I66" s="177"/>
      <c r="J66" s="177"/>
      <c r="K66" s="177"/>
    </row>
    <row r="67" spans="2:11" s="176" customFormat="1" ht="12.4" customHeight="1" x14ac:dyDescent="0.25">
      <c r="B67" s="177"/>
      <c r="C67" s="177"/>
      <c r="D67" s="177"/>
      <c r="H67" s="177"/>
      <c r="I67" s="177"/>
      <c r="J67" s="177"/>
      <c r="K67" s="177"/>
    </row>
    <row r="68" spans="2:11" s="176" customFormat="1" ht="12.4" customHeight="1" x14ac:dyDescent="0.25">
      <c r="B68" s="177"/>
      <c r="C68" s="177"/>
      <c r="D68" s="177"/>
      <c r="H68" s="177"/>
      <c r="I68" s="177"/>
      <c r="J68" s="177"/>
      <c r="K68" s="177"/>
    </row>
    <row r="69" spans="2:11" s="176" customFormat="1" ht="12.4" customHeight="1" x14ac:dyDescent="0.25">
      <c r="B69" s="177"/>
      <c r="C69" s="177"/>
      <c r="D69" s="177"/>
      <c r="H69" s="177"/>
      <c r="I69" s="177"/>
      <c r="J69" s="177"/>
      <c r="K69" s="177"/>
    </row>
    <row r="70" spans="2:11" s="176" customFormat="1" ht="12.4" customHeight="1" x14ac:dyDescent="0.25">
      <c r="B70" s="177"/>
      <c r="C70" s="177"/>
      <c r="D70" s="177"/>
      <c r="H70" s="177"/>
      <c r="I70" s="177"/>
      <c r="J70" s="177"/>
      <c r="K70" s="177"/>
    </row>
    <row r="71" spans="2:11" s="176" customFormat="1" ht="12.4" customHeight="1" x14ac:dyDescent="0.25">
      <c r="B71" s="177"/>
      <c r="C71" s="177"/>
      <c r="D71" s="177"/>
      <c r="H71" s="177"/>
      <c r="I71" s="177"/>
      <c r="J71" s="177"/>
      <c r="K71" s="177"/>
    </row>
    <row r="72" spans="2:11" s="176" customFormat="1" ht="12.4" customHeight="1" x14ac:dyDescent="0.25">
      <c r="B72" s="177"/>
      <c r="C72" s="177"/>
      <c r="D72" s="177"/>
      <c r="H72" s="177"/>
      <c r="I72" s="177"/>
      <c r="J72" s="177"/>
      <c r="K72" s="177"/>
    </row>
    <row r="73" spans="2:11" s="176" customFormat="1" ht="12.4" customHeight="1" x14ac:dyDescent="0.25">
      <c r="B73" s="177"/>
      <c r="C73" s="177"/>
      <c r="D73" s="177"/>
      <c r="H73" s="177"/>
      <c r="I73" s="177"/>
      <c r="J73" s="177"/>
      <c r="K73" s="177"/>
    </row>
    <row r="74" spans="2:11" s="176" customFormat="1" ht="12.4" customHeight="1" x14ac:dyDescent="0.25">
      <c r="B74" s="177"/>
      <c r="C74" s="177"/>
      <c r="D74" s="177"/>
      <c r="H74" s="177"/>
      <c r="I74" s="177"/>
      <c r="J74" s="177"/>
      <c r="K74" s="177"/>
    </row>
    <row r="75" spans="2:11" s="176" customFormat="1" ht="12.4" customHeight="1" x14ac:dyDescent="0.25">
      <c r="B75" s="177"/>
      <c r="C75" s="177"/>
      <c r="D75" s="177"/>
      <c r="H75" s="177"/>
      <c r="I75" s="177"/>
      <c r="J75" s="177"/>
      <c r="K75" s="177"/>
    </row>
    <row r="76" spans="2:11" s="176" customFormat="1" ht="12.4" customHeight="1" x14ac:dyDescent="0.25">
      <c r="B76" s="177"/>
      <c r="C76" s="177"/>
      <c r="D76" s="177"/>
      <c r="H76" s="177"/>
      <c r="I76" s="177"/>
      <c r="J76" s="177"/>
      <c r="K76" s="177"/>
    </row>
    <row r="77" spans="2:11" s="176" customFormat="1" ht="12.4" customHeight="1" x14ac:dyDescent="0.25">
      <c r="B77" s="177"/>
      <c r="C77" s="177"/>
      <c r="D77" s="177"/>
      <c r="H77" s="177"/>
      <c r="I77" s="177"/>
      <c r="J77" s="177"/>
      <c r="K77" s="177"/>
    </row>
    <row r="78" spans="2:11" s="176" customFormat="1" ht="12.4" customHeight="1" x14ac:dyDescent="0.25">
      <c r="B78" s="177"/>
      <c r="C78" s="177"/>
      <c r="D78" s="177"/>
      <c r="H78" s="177"/>
      <c r="I78" s="177"/>
      <c r="J78" s="177"/>
      <c r="K78" s="177"/>
    </row>
    <row r="79" spans="2:11" s="176" customFormat="1" ht="12.4" customHeight="1" x14ac:dyDescent="0.25">
      <c r="B79" s="177"/>
      <c r="C79" s="177"/>
      <c r="D79" s="177"/>
      <c r="H79" s="177"/>
      <c r="I79" s="177"/>
      <c r="J79" s="177"/>
      <c r="K79" s="177"/>
    </row>
    <row r="80" spans="2:11" s="176" customFormat="1" ht="12.4" customHeight="1" x14ac:dyDescent="0.25">
      <c r="B80" s="177"/>
      <c r="C80" s="177"/>
      <c r="D80" s="177"/>
      <c r="H80" s="177"/>
      <c r="I80" s="177"/>
      <c r="J80" s="177"/>
      <c r="K80" s="177"/>
    </row>
    <row r="81" spans="2:11" s="176" customFormat="1" ht="12.4" customHeight="1" x14ac:dyDescent="0.25">
      <c r="B81" s="177"/>
      <c r="C81" s="177"/>
      <c r="D81" s="177"/>
      <c r="H81" s="177"/>
      <c r="I81" s="177"/>
      <c r="J81" s="177"/>
      <c r="K81" s="177"/>
    </row>
    <row r="82" spans="2:11" s="176" customFormat="1" ht="12.4" customHeight="1" x14ac:dyDescent="0.25">
      <c r="B82" s="177"/>
      <c r="C82" s="177"/>
      <c r="D82" s="177"/>
      <c r="H82" s="177"/>
      <c r="I82" s="177"/>
      <c r="J82" s="177"/>
      <c r="K82" s="177"/>
    </row>
    <row r="83" spans="2:11" s="176" customFormat="1" ht="12.4" customHeight="1" x14ac:dyDescent="0.25">
      <c r="B83" s="177"/>
      <c r="C83" s="177"/>
      <c r="D83" s="177"/>
      <c r="H83" s="177"/>
      <c r="I83" s="177"/>
      <c r="J83" s="177"/>
      <c r="K83" s="177"/>
    </row>
    <row r="84" spans="2:11" s="176" customFormat="1" ht="12.4" customHeight="1" x14ac:dyDescent="0.25">
      <c r="B84" s="177"/>
      <c r="C84" s="177"/>
      <c r="D84" s="177"/>
      <c r="H84" s="177"/>
      <c r="I84" s="177"/>
      <c r="J84" s="177"/>
      <c r="K84" s="177"/>
    </row>
    <row r="85" spans="2:11" s="176" customFormat="1" ht="12.4" customHeight="1" x14ac:dyDescent="0.25">
      <c r="B85" s="177"/>
      <c r="C85" s="177"/>
      <c r="D85" s="177"/>
      <c r="H85" s="177"/>
      <c r="I85" s="177"/>
      <c r="J85" s="177"/>
      <c r="K85" s="177"/>
    </row>
    <row r="86" spans="2:11" s="176" customFormat="1" ht="12.4" customHeight="1" x14ac:dyDescent="0.25">
      <c r="B86" s="177"/>
      <c r="C86" s="177"/>
      <c r="D86" s="177"/>
      <c r="H86" s="177"/>
      <c r="I86" s="177"/>
      <c r="J86" s="177"/>
      <c r="K86" s="177"/>
    </row>
    <row r="87" spans="2:11" s="176" customFormat="1" ht="12.4" customHeight="1" x14ac:dyDescent="0.25">
      <c r="B87" s="177"/>
      <c r="C87" s="177"/>
      <c r="D87" s="177"/>
      <c r="H87" s="177"/>
      <c r="I87" s="177"/>
      <c r="J87" s="177"/>
      <c r="K87" s="177"/>
    </row>
    <row r="88" spans="2:11" s="176" customFormat="1" ht="12.4" customHeight="1" x14ac:dyDescent="0.25">
      <c r="B88" s="177"/>
      <c r="C88" s="177"/>
      <c r="D88" s="177"/>
      <c r="H88" s="177"/>
      <c r="I88" s="177"/>
      <c r="J88" s="177"/>
      <c r="K88" s="177"/>
    </row>
    <row r="89" spans="2:11" s="176" customFormat="1" ht="12.4" customHeight="1" x14ac:dyDescent="0.25">
      <c r="B89" s="177"/>
      <c r="C89" s="177"/>
      <c r="D89" s="177"/>
      <c r="H89" s="177"/>
      <c r="I89" s="177"/>
      <c r="J89" s="177"/>
      <c r="K89" s="177"/>
    </row>
    <row r="90" spans="2:11" s="176" customFormat="1" ht="12.4" customHeight="1" x14ac:dyDescent="0.25">
      <c r="B90" s="177"/>
      <c r="C90" s="177"/>
      <c r="D90" s="177"/>
      <c r="H90" s="177"/>
      <c r="I90" s="177"/>
      <c r="J90" s="177"/>
      <c r="K90" s="177"/>
    </row>
    <row r="91" spans="2:11" s="176" customFormat="1" ht="12.4" customHeight="1" x14ac:dyDescent="0.25">
      <c r="B91" s="177"/>
      <c r="C91" s="177"/>
      <c r="D91" s="177"/>
      <c r="H91" s="177"/>
      <c r="I91" s="177"/>
      <c r="J91" s="177"/>
      <c r="K91" s="177"/>
    </row>
    <row r="92" spans="2:11" s="176" customFormat="1" ht="12.4" customHeight="1" x14ac:dyDescent="0.25">
      <c r="B92" s="177"/>
      <c r="C92" s="177"/>
      <c r="D92" s="177"/>
      <c r="H92" s="177"/>
      <c r="I92" s="177"/>
      <c r="J92" s="177"/>
      <c r="K92" s="177"/>
    </row>
    <row r="93" spans="2:11" s="176" customFormat="1" ht="12.4" customHeight="1" x14ac:dyDescent="0.25">
      <c r="B93" s="177"/>
      <c r="C93" s="177"/>
      <c r="D93" s="177"/>
      <c r="H93" s="177"/>
      <c r="I93" s="177"/>
      <c r="J93" s="177"/>
      <c r="K93" s="177"/>
    </row>
    <row r="94" spans="2:11" s="176" customFormat="1" ht="12.4" customHeight="1" x14ac:dyDescent="0.25">
      <c r="B94" s="177"/>
      <c r="C94" s="177"/>
      <c r="D94" s="177"/>
      <c r="H94" s="177"/>
      <c r="I94" s="177"/>
      <c r="J94" s="177"/>
      <c r="K94" s="177"/>
    </row>
    <row r="95" spans="2:11" s="176" customFormat="1" ht="12.4" customHeight="1" x14ac:dyDescent="0.25">
      <c r="B95" s="177"/>
      <c r="C95" s="177"/>
      <c r="D95" s="177"/>
      <c r="H95" s="177"/>
      <c r="I95" s="177"/>
      <c r="J95" s="177"/>
      <c r="K95" s="177"/>
    </row>
    <row r="96" spans="2:11" s="176" customFormat="1" ht="12.4" customHeight="1" x14ac:dyDescent="0.25">
      <c r="B96" s="177"/>
      <c r="C96" s="177"/>
      <c r="D96" s="177"/>
      <c r="H96" s="177"/>
      <c r="I96" s="177"/>
      <c r="J96" s="177"/>
      <c r="K96" s="177"/>
    </row>
    <row r="97" spans="2:11" s="176" customFormat="1" ht="12.4" customHeight="1" x14ac:dyDescent="0.25">
      <c r="B97" s="177"/>
      <c r="C97" s="177"/>
      <c r="D97" s="177"/>
      <c r="H97" s="177"/>
      <c r="I97" s="177"/>
      <c r="J97" s="177"/>
      <c r="K97" s="177"/>
    </row>
    <row r="98" spans="2:11" s="176" customFormat="1" ht="12.4" customHeight="1" x14ac:dyDescent="0.25">
      <c r="B98" s="177"/>
      <c r="C98" s="177"/>
      <c r="D98" s="177"/>
      <c r="H98" s="177"/>
      <c r="I98" s="177"/>
      <c r="J98" s="177"/>
      <c r="K98" s="177"/>
    </row>
    <row r="99" spans="2:11" s="176" customFormat="1" ht="12.4" customHeight="1" x14ac:dyDescent="0.25">
      <c r="B99" s="177"/>
      <c r="C99" s="177"/>
      <c r="D99" s="177"/>
      <c r="H99" s="177"/>
      <c r="I99" s="177"/>
      <c r="J99" s="177"/>
      <c r="K99" s="177"/>
    </row>
    <row r="100" spans="2:11" s="176" customFormat="1" ht="12.4" customHeight="1" x14ac:dyDescent="0.25">
      <c r="B100" s="177"/>
      <c r="C100" s="177"/>
      <c r="D100" s="177"/>
      <c r="H100" s="177"/>
      <c r="I100" s="177"/>
      <c r="J100" s="177"/>
      <c r="K100" s="177"/>
    </row>
    <row r="101" spans="2:11" s="176" customFormat="1" ht="12.4" customHeight="1" x14ac:dyDescent="0.25">
      <c r="B101" s="177"/>
      <c r="C101" s="177"/>
      <c r="D101" s="177"/>
      <c r="H101" s="177"/>
      <c r="I101" s="177"/>
      <c r="J101" s="177"/>
      <c r="K101" s="177"/>
    </row>
    <row r="102" spans="2:11" s="176" customFormat="1" ht="12.4" customHeight="1" x14ac:dyDescent="0.25">
      <c r="B102" s="177"/>
      <c r="C102" s="177"/>
      <c r="D102" s="177"/>
      <c r="H102" s="177"/>
      <c r="I102" s="177"/>
      <c r="J102" s="177"/>
      <c r="K102" s="177"/>
    </row>
    <row r="103" spans="2:11" s="176" customFormat="1" ht="12.4" customHeight="1" x14ac:dyDescent="0.25">
      <c r="B103" s="177"/>
      <c r="C103" s="177"/>
      <c r="D103" s="177"/>
      <c r="H103" s="177"/>
      <c r="I103" s="177"/>
      <c r="J103" s="177"/>
      <c r="K103" s="177"/>
    </row>
    <row r="104" spans="2:11" s="176" customFormat="1" ht="12.4" customHeight="1" x14ac:dyDescent="0.25">
      <c r="B104" s="177"/>
      <c r="C104" s="177"/>
      <c r="D104" s="177"/>
      <c r="H104" s="177"/>
      <c r="I104" s="177"/>
      <c r="J104" s="177"/>
      <c r="K104" s="177"/>
    </row>
    <row r="105" spans="2:11" s="176" customFormat="1" ht="12.4" customHeight="1" x14ac:dyDescent="0.25">
      <c r="B105" s="177"/>
      <c r="C105" s="177"/>
      <c r="D105" s="177"/>
      <c r="H105" s="177"/>
      <c r="I105" s="177"/>
      <c r="J105" s="177"/>
      <c r="K105" s="177"/>
    </row>
    <row r="106" spans="2:11" s="176" customFormat="1" ht="12.4" customHeight="1" x14ac:dyDescent="0.25">
      <c r="B106" s="177"/>
      <c r="C106" s="177"/>
      <c r="D106" s="177"/>
      <c r="H106" s="177"/>
      <c r="I106" s="177"/>
      <c r="J106" s="177"/>
      <c r="K106" s="177"/>
    </row>
    <row r="107" spans="2:11" s="176" customFormat="1" ht="12.4" customHeight="1" x14ac:dyDescent="0.25">
      <c r="B107" s="177"/>
      <c r="C107" s="177"/>
      <c r="D107" s="177"/>
      <c r="H107" s="177"/>
      <c r="I107" s="177"/>
      <c r="J107" s="177"/>
      <c r="K107" s="177"/>
    </row>
    <row r="108" spans="2:11" s="176" customFormat="1" ht="12.4" customHeight="1" x14ac:dyDescent="0.25">
      <c r="B108" s="177"/>
      <c r="C108" s="177"/>
      <c r="D108" s="177"/>
      <c r="H108" s="177"/>
      <c r="I108" s="177"/>
      <c r="J108" s="177"/>
      <c r="K108" s="177"/>
    </row>
    <row r="109" spans="2:11" s="176" customFormat="1" ht="12.4" customHeight="1" x14ac:dyDescent="0.25">
      <c r="B109" s="177"/>
      <c r="C109" s="177"/>
      <c r="D109" s="177"/>
      <c r="H109" s="177"/>
      <c r="I109" s="177"/>
      <c r="J109" s="177"/>
      <c r="K109" s="177"/>
    </row>
    <row r="110" spans="2:11" s="176" customFormat="1" ht="12.4" customHeight="1" x14ac:dyDescent="0.25">
      <c r="B110" s="177"/>
      <c r="C110" s="177"/>
      <c r="D110" s="177"/>
      <c r="H110" s="177"/>
      <c r="I110" s="177"/>
      <c r="J110" s="177"/>
      <c r="K110" s="177"/>
    </row>
    <row r="111" spans="2:11" s="176" customFormat="1" ht="12.4" customHeight="1" x14ac:dyDescent="0.25">
      <c r="B111" s="177"/>
      <c r="C111" s="177"/>
      <c r="D111" s="177"/>
      <c r="H111" s="177"/>
      <c r="I111" s="177"/>
      <c r="J111" s="177"/>
      <c r="K111" s="177"/>
    </row>
    <row r="112" spans="2:11" s="176" customFormat="1" ht="12.4" customHeight="1" x14ac:dyDescent="0.25">
      <c r="B112" s="177"/>
      <c r="C112" s="177"/>
      <c r="D112" s="177"/>
      <c r="H112" s="177"/>
      <c r="I112" s="177"/>
      <c r="J112" s="177"/>
      <c r="K112" s="177"/>
    </row>
    <row r="113" spans="2:11" s="176" customFormat="1" ht="12.4" customHeight="1" x14ac:dyDescent="0.25">
      <c r="B113" s="177"/>
      <c r="C113" s="177"/>
      <c r="D113" s="177"/>
      <c r="H113" s="177"/>
      <c r="I113" s="177"/>
      <c r="J113" s="177"/>
      <c r="K113" s="177"/>
    </row>
    <row r="114" spans="2:11" s="176" customFormat="1" ht="12.4" customHeight="1" x14ac:dyDescent="0.25">
      <c r="B114" s="177"/>
      <c r="C114" s="177"/>
      <c r="D114" s="177"/>
      <c r="H114" s="177"/>
      <c r="I114" s="177"/>
      <c r="J114" s="177"/>
      <c r="K114" s="177"/>
    </row>
    <row r="115" spans="2:11" s="176" customFormat="1" ht="12.4" customHeight="1" x14ac:dyDescent="0.25">
      <c r="B115" s="177"/>
      <c r="C115" s="177"/>
      <c r="D115" s="177"/>
      <c r="H115" s="177"/>
      <c r="I115" s="177"/>
      <c r="J115" s="177"/>
      <c r="K115" s="177"/>
    </row>
    <row r="116" spans="2:11" s="176" customFormat="1" ht="12.4" customHeight="1" x14ac:dyDescent="0.25">
      <c r="B116" s="177"/>
      <c r="C116" s="177"/>
      <c r="D116" s="177"/>
      <c r="H116" s="177"/>
      <c r="I116" s="177"/>
      <c r="J116" s="177"/>
      <c r="K116" s="177"/>
    </row>
    <row r="117" spans="2:11" s="176" customFormat="1" ht="12.4" customHeight="1" x14ac:dyDescent="0.25">
      <c r="B117" s="177"/>
      <c r="C117" s="177"/>
      <c r="D117" s="177"/>
      <c r="H117" s="177"/>
      <c r="I117" s="177"/>
      <c r="J117" s="177"/>
      <c r="K117" s="177"/>
    </row>
    <row r="118" spans="2:11" s="176" customFormat="1" ht="12.4" customHeight="1" x14ac:dyDescent="0.25">
      <c r="B118" s="177"/>
      <c r="C118" s="177"/>
      <c r="D118" s="177"/>
      <c r="H118" s="177"/>
      <c r="I118" s="177"/>
      <c r="J118" s="177"/>
      <c r="K118" s="177"/>
    </row>
    <row r="119" spans="2:11" s="176" customFormat="1" ht="12.4" customHeight="1" x14ac:dyDescent="0.25">
      <c r="B119" s="177"/>
      <c r="C119" s="177"/>
      <c r="D119" s="177"/>
      <c r="H119" s="177"/>
      <c r="I119" s="177"/>
      <c r="J119" s="177"/>
      <c r="K119" s="177"/>
    </row>
    <row r="120" spans="2:11" s="176" customFormat="1" ht="12.4" customHeight="1" x14ac:dyDescent="0.25">
      <c r="B120" s="177"/>
      <c r="C120" s="177"/>
      <c r="D120" s="177"/>
      <c r="H120" s="177"/>
      <c r="I120" s="177"/>
      <c r="J120" s="177"/>
      <c r="K120" s="177"/>
    </row>
    <row r="121" spans="2:11" s="176" customFormat="1" ht="12.4" customHeight="1" x14ac:dyDescent="0.25">
      <c r="B121" s="177"/>
      <c r="C121" s="177"/>
      <c r="D121" s="177"/>
      <c r="H121" s="177"/>
      <c r="I121" s="177"/>
      <c r="J121" s="177"/>
      <c r="K121" s="177"/>
    </row>
    <row r="122" spans="2:11" s="176" customFormat="1" ht="12.4" customHeight="1" x14ac:dyDescent="0.25">
      <c r="B122" s="177"/>
      <c r="C122" s="177"/>
      <c r="D122" s="177"/>
      <c r="H122" s="177"/>
      <c r="I122" s="177"/>
      <c r="J122" s="177"/>
      <c r="K122" s="177"/>
    </row>
    <row r="123" spans="2:11" s="176" customFormat="1" ht="12.4" customHeight="1" x14ac:dyDescent="0.25">
      <c r="B123" s="177"/>
      <c r="C123" s="177"/>
      <c r="D123" s="177"/>
      <c r="H123" s="177"/>
      <c r="I123" s="177"/>
      <c r="J123" s="177"/>
      <c r="K123" s="177"/>
    </row>
    <row r="124" spans="2:11" s="176" customFormat="1" ht="12.4" customHeight="1" x14ac:dyDescent="0.25">
      <c r="B124" s="177"/>
      <c r="C124" s="177"/>
      <c r="D124" s="177"/>
      <c r="H124" s="177"/>
      <c r="I124" s="177"/>
      <c r="J124" s="177"/>
      <c r="K124" s="177"/>
    </row>
    <row r="125" spans="2:11" s="176" customFormat="1" ht="12.4" customHeight="1" x14ac:dyDescent="0.25">
      <c r="B125" s="177"/>
      <c r="C125" s="177"/>
      <c r="D125" s="177"/>
      <c r="H125" s="177"/>
      <c r="I125" s="177"/>
      <c r="J125" s="177"/>
      <c r="K125" s="177"/>
    </row>
    <row r="126" spans="2:11" s="176" customFormat="1" ht="12.4" customHeight="1" x14ac:dyDescent="0.25">
      <c r="B126" s="177"/>
      <c r="C126" s="177"/>
      <c r="D126" s="177"/>
      <c r="H126" s="177"/>
      <c r="I126" s="177"/>
      <c r="J126" s="177"/>
      <c r="K126" s="177"/>
    </row>
    <row r="127" spans="2:11" s="176" customFormat="1" ht="12.4" customHeight="1" x14ac:dyDescent="0.25">
      <c r="B127" s="177"/>
      <c r="C127" s="177"/>
      <c r="D127" s="177"/>
      <c r="H127" s="177"/>
      <c r="I127" s="177"/>
      <c r="J127" s="177"/>
      <c r="K127" s="177"/>
    </row>
    <row r="128" spans="2:11" s="176" customFormat="1" ht="12.4" customHeight="1" x14ac:dyDescent="0.25">
      <c r="B128" s="177"/>
      <c r="C128" s="177"/>
      <c r="D128" s="177"/>
      <c r="H128" s="177"/>
      <c r="I128" s="177"/>
      <c r="J128" s="177"/>
      <c r="K128" s="177"/>
    </row>
    <row r="129" spans="2:11" s="176" customFormat="1" ht="12.4" customHeight="1" x14ac:dyDescent="0.25">
      <c r="B129" s="177"/>
      <c r="C129" s="177"/>
      <c r="D129" s="177"/>
      <c r="H129" s="177"/>
      <c r="I129" s="177"/>
      <c r="J129" s="177"/>
      <c r="K129" s="177"/>
    </row>
    <row r="130" spans="2:11" s="176" customFormat="1" ht="12.4" customHeight="1" x14ac:dyDescent="0.25">
      <c r="B130" s="177"/>
      <c r="C130" s="177"/>
      <c r="D130" s="177"/>
      <c r="H130" s="177"/>
      <c r="I130" s="177"/>
      <c r="J130" s="177"/>
      <c r="K130" s="177"/>
    </row>
    <row r="131" spans="2:11" s="176" customFormat="1" ht="12.4" customHeight="1" x14ac:dyDescent="0.25">
      <c r="B131" s="177"/>
      <c r="C131" s="177"/>
      <c r="D131" s="177"/>
      <c r="H131" s="177"/>
      <c r="I131" s="177"/>
      <c r="J131" s="177"/>
      <c r="K131" s="177"/>
    </row>
    <row r="132" spans="2:11" s="176" customFormat="1" ht="12.4" customHeight="1" x14ac:dyDescent="0.25">
      <c r="B132" s="177"/>
      <c r="C132" s="177"/>
      <c r="D132" s="177"/>
      <c r="H132" s="177"/>
      <c r="I132" s="177"/>
      <c r="J132" s="177"/>
      <c r="K132" s="177"/>
    </row>
    <row r="133" spans="2:11" s="176" customFormat="1" ht="12.4" customHeight="1" x14ac:dyDescent="0.25">
      <c r="B133" s="177"/>
      <c r="C133" s="177"/>
      <c r="D133" s="177"/>
      <c r="H133" s="177"/>
      <c r="I133" s="177"/>
      <c r="J133" s="177"/>
      <c r="K133" s="177"/>
    </row>
    <row r="134" spans="2:11" s="176" customFormat="1" ht="12.4" customHeight="1" x14ac:dyDescent="0.25">
      <c r="B134" s="177"/>
      <c r="C134" s="177"/>
      <c r="D134" s="177"/>
      <c r="H134" s="177"/>
      <c r="I134" s="177"/>
      <c r="J134" s="177"/>
      <c r="K134" s="177"/>
    </row>
    <row r="135" spans="2:11" s="176" customFormat="1" ht="12.4" customHeight="1" x14ac:dyDescent="0.25">
      <c r="B135" s="177"/>
      <c r="C135" s="177"/>
      <c r="D135" s="177"/>
      <c r="H135" s="177"/>
      <c r="I135" s="177"/>
      <c r="J135" s="177"/>
      <c r="K135" s="177"/>
    </row>
    <row r="136" spans="2:11" s="176" customFormat="1" ht="12.4" customHeight="1" x14ac:dyDescent="0.25">
      <c r="B136" s="177"/>
      <c r="C136" s="177"/>
      <c r="D136" s="177"/>
      <c r="H136" s="177"/>
      <c r="I136" s="177"/>
      <c r="J136" s="177"/>
      <c r="K136" s="177"/>
    </row>
    <row r="137" spans="2:11" s="176" customFormat="1" ht="12.4" customHeight="1" x14ac:dyDescent="0.25">
      <c r="B137" s="177"/>
      <c r="C137" s="177"/>
      <c r="D137" s="177"/>
      <c r="H137" s="177"/>
      <c r="I137" s="177"/>
      <c r="J137" s="177"/>
      <c r="K137" s="177"/>
    </row>
    <row r="138" spans="2:11" s="176" customFormat="1" ht="12.4" customHeight="1" x14ac:dyDescent="0.25">
      <c r="B138" s="177"/>
      <c r="C138" s="177"/>
      <c r="D138" s="177"/>
      <c r="H138" s="177"/>
      <c r="I138" s="177"/>
      <c r="J138" s="177"/>
      <c r="K138" s="177"/>
    </row>
    <row r="139" spans="2:11" s="176" customFormat="1" ht="12.4" customHeight="1" x14ac:dyDescent="0.25">
      <c r="B139" s="177"/>
      <c r="C139" s="177"/>
      <c r="D139" s="177"/>
      <c r="H139" s="177"/>
      <c r="I139" s="177"/>
      <c r="J139" s="177"/>
      <c r="K139" s="177"/>
    </row>
    <row r="140" spans="2:11" s="176" customFormat="1" ht="12.4" customHeight="1" x14ac:dyDescent="0.25">
      <c r="B140" s="177"/>
      <c r="C140" s="177"/>
      <c r="D140" s="177"/>
      <c r="H140" s="177"/>
      <c r="I140" s="177"/>
      <c r="J140" s="177"/>
      <c r="K140" s="177"/>
    </row>
    <row r="141" spans="2:11" s="176" customFormat="1" ht="12.4" customHeight="1" x14ac:dyDescent="0.25">
      <c r="B141" s="177"/>
      <c r="C141" s="177"/>
      <c r="D141" s="177"/>
      <c r="H141" s="177"/>
      <c r="I141" s="177"/>
      <c r="J141" s="177"/>
      <c r="K141" s="177"/>
    </row>
    <row r="142" spans="2:11" s="176" customFormat="1" ht="12.4" customHeight="1" x14ac:dyDescent="0.25">
      <c r="B142" s="177"/>
      <c r="C142" s="177"/>
      <c r="D142" s="177"/>
      <c r="H142" s="177"/>
      <c r="I142" s="177"/>
      <c r="J142" s="177"/>
      <c r="K142" s="177"/>
    </row>
    <row r="143" spans="2:11" s="176" customFormat="1" ht="12.4" customHeight="1" x14ac:dyDescent="0.25">
      <c r="B143" s="177"/>
      <c r="C143" s="177"/>
      <c r="D143" s="177"/>
      <c r="H143" s="177"/>
      <c r="I143" s="177"/>
      <c r="J143" s="177"/>
      <c r="K143" s="177"/>
    </row>
    <row r="144" spans="2:11" s="176" customFormat="1" ht="12.4" customHeight="1" x14ac:dyDescent="0.25">
      <c r="B144" s="177"/>
      <c r="C144" s="177"/>
      <c r="D144" s="177"/>
      <c r="H144" s="177"/>
      <c r="I144" s="177"/>
      <c r="J144" s="177"/>
      <c r="K144" s="177"/>
    </row>
    <row r="145" spans="2:11" s="176" customFormat="1" ht="12.4" customHeight="1" x14ac:dyDescent="0.25">
      <c r="B145" s="177"/>
      <c r="C145" s="177"/>
      <c r="D145" s="177"/>
      <c r="H145" s="177"/>
      <c r="I145" s="177"/>
      <c r="J145" s="177"/>
      <c r="K145" s="177"/>
    </row>
    <row r="146" spans="2:11" s="176" customFormat="1" ht="12.4" customHeight="1" x14ac:dyDescent="0.25">
      <c r="B146" s="177"/>
      <c r="C146" s="177"/>
      <c r="D146" s="177"/>
      <c r="H146" s="177"/>
      <c r="I146" s="177"/>
      <c r="J146" s="177"/>
      <c r="K146" s="177"/>
    </row>
    <row r="147" spans="2:11" s="176" customFormat="1" ht="12.4" customHeight="1" x14ac:dyDescent="0.25">
      <c r="B147" s="177"/>
      <c r="C147" s="177"/>
      <c r="D147" s="177"/>
      <c r="H147" s="177"/>
      <c r="I147" s="177"/>
      <c r="J147" s="177"/>
      <c r="K147" s="177"/>
    </row>
    <row r="148" spans="2:11" s="176" customFormat="1" ht="12.4" customHeight="1" x14ac:dyDescent="0.25">
      <c r="B148" s="177"/>
      <c r="C148" s="177"/>
      <c r="D148" s="177"/>
      <c r="H148" s="177"/>
      <c r="I148" s="177"/>
      <c r="J148" s="177"/>
      <c r="K148" s="177"/>
    </row>
    <row r="149" spans="2:11" s="176" customFormat="1" ht="12.4" customHeight="1" x14ac:dyDescent="0.25">
      <c r="B149" s="177"/>
      <c r="C149" s="177"/>
      <c r="D149" s="177"/>
      <c r="H149" s="177"/>
      <c r="I149" s="177"/>
      <c r="J149" s="177"/>
      <c r="K149" s="177"/>
    </row>
    <row r="150" spans="2:11" s="176" customFormat="1" ht="12.4" customHeight="1" x14ac:dyDescent="0.25">
      <c r="B150" s="177"/>
      <c r="C150" s="177"/>
      <c r="D150" s="177"/>
      <c r="H150" s="177"/>
      <c r="I150" s="177"/>
      <c r="J150" s="177"/>
      <c r="K150" s="177"/>
    </row>
    <row r="151" spans="2:11" s="176" customFormat="1" ht="12.4" customHeight="1" x14ac:dyDescent="0.25">
      <c r="B151" s="177"/>
      <c r="C151" s="177"/>
      <c r="D151" s="177"/>
      <c r="H151" s="177"/>
      <c r="I151" s="177"/>
      <c r="J151" s="177"/>
      <c r="K151" s="177"/>
    </row>
    <row r="152" spans="2:11" s="176" customFormat="1" ht="12.4" customHeight="1" x14ac:dyDescent="0.25">
      <c r="B152" s="177"/>
      <c r="C152" s="177"/>
      <c r="D152" s="177"/>
      <c r="H152" s="177"/>
      <c r="I152" s="177"/>
      <c r="J152" s="177"/>
      <c r="K152" s="177"/>
    </row>
    <row r="153" spans="2:11" s="176" customFormat="1" ht="12.4" customHeight="1" x14ac:dyDescent="0.25">
      <c r="B153" s="177"/>
      <c r="C153" s="177"/>
      <c r="D153" s="177"/>
      <c r="H153" s="177"/>
      <c r="I153" s="177"/>
      <c r="J153" s="177"/>
      <c r="K153" s="177"/>
    </row>
    <row r="154" spans="2:11" s="176" customFormat="1" ht="12.4" customHeight="1" x14ac:dyDescent="0.25">
      <c r="B154" s="177"/>
      <c r="C154" s="177"/>
      <c r="D154" s="177"/>
      <c r="H154" s="177"/>
      <c r="I154" s="177"/>
      <c r="J154" s="177"/>
      <c r="K154" s="177"/>
    </row>
    <row r="155" spans="2:11" s="176" customFormat="1" ht="12.4" customHeight="1" x14ac:dyDescent="0.25">
      <c r="B155" s="177"/>
      <c r="C155" s="177"/>
      <c r="D155" s="177"/>
      <c r="H155" s="177"/>
      <c r="I155" s="177"/>
      <c r="J155" s="177"/>
      <c r="K155" s="177"/>
    </row>
    <row r="156" spans="2:11" s="176" customFormat="1" ht="12.4" customHeight="1" x14ac:dyDescent="0.25">
      <c r="B156" s="177"/>
      <c r="C156" s="177"/>
      <c r="D156" s="177"/>
      <c r="H156" s="177"/>
      <c r="I156" s="177"/>
      <c r="J156" s="177"/>
      <c r="K156" s="177"/>
    </row>
    <row r="157" spans="2:11" s="176" customFormat="1" ht="12.4" customHeight="1" x14ac:dyDescent="0.25">
      <c r="B157" s="177"/>
      <c r="C157" s="177"/>
      <c r="D157" s="177"/>
      <c r="H157" s="177"/>
      <c r="I157" s="177"/>
      <c r="J157" s="177"/>
      <c r="K157" s="177"/>
    </row>
    <row r="158" spans="2:11" s="176" customFormat="1" ht="12.4" customHeight="1" x14ac:dyDescent="0.25">
      <c r="B158" s="177"/>
      <c r="C158" s="177"/>
      <c r="D158" s="177"/>
      <c r="H158" s="177"/>
      <c r="I158" s="177"/>
      <c r="J158" s="177"/>
      <c r="K158" s="177"/>
    </row>
    <row r="159" spans="2:11" s="176" customFormat="1" ht="12.4" customHeight="1" x14ac:dyDescent="0.25">
      <c r="B159" s="177"/>
      <c r="C159" s="177"/>
      <c r="D159" s="177"/>
      <c r="H159" s="177"/>
      <c r="I159" s="177"/>
      <c r="J159" s="177"/>
      <c r="K159" s="177"/>
    </row>
    <row r="160" spans="2:11" s="176" customFormat="1" ht="12.4" customHeight="1" x14ac:dyDescent="0.25">
      <c r="B160" s="177"/>
      <c r="C160" s="177"/>
      <c r="D160" s="177"/>
      <c r="H160" s="177"/>
      <c r="I160" s="177"/>
      <c r="J160" s="177"/>
      <c r="K160" s="177"/>
    </row>
    <row r="161" spans="2:11" s="176" customFormat="1" ht="12.4" customHeight="1" x14ac:dyDescent="0.25">
      <c r="B161" s="177"/>
      <c r="C161" s="177"/>
      <c r="D161" s="177"/>
      <c r="H161" s="177"/>
      <c r="I161" s="177"/>
      <c r="J161" s="177"/>
      <c r="K161" s="177"/>
    </row>
    <row r="162" spans="2:11" s="176" customFormat="1" ht="12.4" customHeight="1" x14ac:dyDescent="0.25">
      <c r="B162" s="177"/>
      <c r="C162" s="177"/>
      <c r="D162" s="177"/>
      <c r="H162" s="177"/>
      <c r="I162" s="177"/>
      <c r="J162" s="177"/>
      <c r="K162" s="177"/>
    </row>
    <row r="163" spans="2:11" s="176" customFormat="1" ht="12.4" customHeight="1" x14ac:dyDescent="0.25">
      <c r="B163" s="177"/>
      <c r="C163" s="177"/>
      <c r="D163" s="177"/>
      <c r="H163" s="177"/>
      <c r="I163" s="177"/>
      <c r="J163" s="177"/>
      <c r="K163" s="177"/>
    </row>
    <row r="164" spans="2:11" s="176" customFormat="1" ht="12.4" customHeight="1" x14ac:dyDescent="0.25">
      <c r="B164" s="177"/>
      <c r="C164" s="177"/>
      <c r="D164" s="177"/>
      <c r="H164" s="177"/>
      <c r="I164" s="177"/>
      <c r="J164" s="177"/>
      <c r="K164" s="177"/>
    </row>
    <row r="165" spans="2:11" s="176" customFormat="1" ht="12.4" customHeight="1" x14ac:dyDescent="0.25">
      <c r="B165" s="177"/>
      <c r="C165" s="177"/>
      <c r="D165" s="177"/>
      <c r="H165" s="177"/>
      <c r="I165" s="177"/>
      <c r="J165" s="177"/>
      <c r="K165" s="177"/>
    </row>
    <row r="166" spans="2:11" s="176" customFormat="1" ht="12.4" customHeight="1" x14ac:dyDescent="0.25">
      <c r="B166" s="177"/>
      <c r="C166" s="177"/>
      <c r="D166" s="177"/>
      <c r="H166" s="177"/>
      <c r="I166" s="177"/>
      <c r="J166" s="177"/>
      <c r="K166" s="177"/>
    </row>
    <row r="167" spans="2:11" s="176" customFormat="1" ht="12.4" customHeight="1" x14ac:dyDescent="0.25">
      <c r="B167" s="177"/>
      <c r="C167" s="177"/>
      <c r="D167" s="177"/>
      <c r="H167" s="177"/>
      <c r="I167" s="177"/>
      <c r="J167" s="177"/>
      <c r="K167" s="177"/>
    </row>
    <row r="168" spans="2:11" s="176" customFormat="1" ht="12.4" customHeight="1" x14ac:dyDescent="0.25">
      <c r="B168" s="177"/>
      <c r="C168" s="177"/>
      <c r="D168" s="177"/>
      <c r="H168" s="177"/>
      <c r="I168" s="177"/>
      <c r="J168" s="177"/>
      <c r="K168" s="177"/>
    </row>
    <row r="169" spans="2:11" s="176" customFormat="1" ht="12.4" customHeight="1" x14ac:dyDescent="0.25">
      <c r="B169" s="177"/>
      <c r="C169" s="177"/>
      <c r="D169" s="177"/>
      <c r="H169" s="177"/>
      <c r="I169" s="177"/>
      <c r="J169" s="177"/>
      <c r="K169" s="177"/>
    </row>
    <row r="170" spans="2:11" s="176" customFormat="1" ht="12.4" customHeight="1" x14ac:dyDescent="0.25">
      <c r="B170" s="177"/>
      <c r="C170" s="177"/>
      <c r="D170" s="177"/>
      <c r="H170" s="177"/>
      <c r="I170" s="177"/>
      <c r="J170" s="177"/>
      <c r="K170" s="177"/>
    </row>
    <row r="171" spans="2:11" s="176" customFormat="1" ht="12.4" customHeight="1" x14ac:dyDescent="0.25">
      <c r="B171" s="177"/>
      <c r="C171" s="177"/>
      <c r="D171" s="177"/>
      <c r="H171" s="177"/>
      <c r="I171" s="177"/>
      <c r="J171" s="177"/>
      <c r="K171" s="177"/>
    </row>
    <row r="172" spans="2:11" s="176" customFormat="1" ht="12.4" customHeight="1" x14ac:dyDescent="0.25">
      <c r="B172" s="177"/>
      <c r="C172" s="177"/>
      <c r="D172" s="177"/>
      <c r="H172" s="177"/>
      <c r="I172" s="177"/>
      <c r="J172" s="177"/>
      <c r="K172" s="177"/>
    </row>
    <row r="173" spans="2:11" s="176" customFormat="1" ht="12.4" customHeight="1" x14ac:dyDescent="0.25">
      <c r="B173" s="177"/>
      <c r="C173" s="177"/>
      <c r="D173" s="177"/>
      <c r="H173" s="177"/>
      <c r="I173" s="177"/>
      <c r="J173" s="177"/>
      <c r="K173" s="177"/>
    </row>
    <row r="174" spans="2:11" s="176" customFormat="1" ht="12.4" customHeight="1" x14ac:dyDescent="0.25">
      <c r="B174" s="177"/>
      <c r="C174" s="177"/>
      <c r="D174" s="177"/>
      <c r="H174" s="177"/>
      <c r="I174" s="177"/>
      <c r="J174" s="177"/>
      <c r="K174" s="177"/>
    </row>
    <row r="175" spans="2:11" s="176" customFormat="1" ht="12.4" customHeight="1" x14ac:dyDescent="0.25">
      <c r="B175" s="177"/>
      <c r="C175" s="177"/>
      <c r="D175" s="177"/>
      <c r="H175" s="177"/>
      <c r="I175" s="177"/>
      <c r="J175" s="177"/>
      <c r="K175" s="177"/>
    </row>
    <row r="176" spans="2:11" s="176" customFormat="1" ht="12.4" customHeight="1" x14ac:dyDescent="0.25">
      <c r="B176" s="177"/>
      <c r="C176" s="177"/>
      <c r="D176" s="177"/>
      <c r="H176" s="177"/>
      <c r="I176" s="177"/>
      <c r="J176" s="177"/>
      <c r="K176" s="177"/>
    </row>
    <row r="177" spans="2:11" s="176" customFormat="1" ht="12.4" customHeight="1" x14ac:dyDescent="0.25">
      <c r="B177" s="177"/>
      <c r="C177" s="177"/>
      <c r="D177" s="177"/>
      <c r="H177" s="177"/>
      <c r="I177" s="177"/>
      <c r="J177" s="177"/>
      <c r="K177" s="177"/>
    </row>
    <row r="178" spans="2:11" s="176" customFormat="1" ht="12.4" customHeight="1" x14ac:dyDescent="0.25">
      <c r="B178" s="177"/>
      <c r="C178" s="177"/>
      <c r="D178" s="177"/>
      <c r="H178" s="177"/>
      <c r="I178" s="177"/>
      <c r="J178" s="177"/>
      <c r="K178" s="177"/>
    </row>
    <row r="179" spans="2:11" s="176" customFormat="1" ht="12.4" customHeight="1" x14ac:dyDescent="0.25">
      <c r="B179" s="177"/>
      <c r="C179" s="177"/>
      <c r="D179" s="177"/>
      <c r="H179" s="177"/>
      <c r="I179" s="177"/>
      <c r="J179" s="177"/>
      <c r="K179" s="177"/>
    </row>
    <row r="180" spans="2:11" s="176" customFormat="1" ht="12.4" customHeight="1" x14ac:dyDescent="0.25">
      <c r="B180" s="177"/>
      <c r="C180" s="177"/>
      <c r="D180" s="177"/>
      <c r="H180" s="177"/>
      <c r="I180" s="177"/>
      <c r="J180" s="177"/>
      <c r="K180" s="177"/>
    </row>
    <row r="181" spans="2:11" s="176" customFormat="1" ht="12.4" customHeight="1" x14ac:dyDescent="0.25">
      <c r="B181" s="177"/>
      <c r="C181" s="177"/>
      <c r="D181" s="177"/>
      <c r="H181" s="177"/>
      <c r="I181" s="177"/>
      <c r="J181" s="177"/>
      <c r="K181" s="177"/>
    </row>
    <row r="182" spans="2:11" s="176" customFormat="1" ht="12.4" customHeight="1" x14ac:dyDescent="0.25">
      <c r="B182" s="177"/>
      <c r="C182" s="177"/>
      <c r="D182" s="177"/>
      <c r="H182" s="177"/>
      <c r="I182" s="177"/>
      <c r="J182" s="177"/>
      <c r="K182" s="177"/>
    </row>
    <row r="183" spans="2:11" s="176" customFormat="1" ht="12.4" customHeight="1" x14ac:dyDescent="0.25">
      <c r="B183" s="177"/>
      <c r="C183" s="177"/>
      <c r="D183" s="177"/>
      <c r="H183" s="177"/>
      <c r="I183" s="177"/>
      <c r="J183" s="177"/>
      <c r="K183" s="177"/>
    </row>
    <row r="184" spans="2:11" s="176" customFormat="1" ht="12.4" customHeight="1" x14ac:dyDescent="0.25">
      <c r="B184" s="177"/>
      <c r="C184" s="177"/>
      <c r="D184" s="177"/>
      <c r="H184" s="177"/>
      <c r="I184" s="177"/>
      <c r="J184" s="177"/>
      <c r="K184" s="177"/>
    </row>
    <row r="185" spans="2:11" s="176" customFormat="1" ht="12.4" customHeight="1" x14ac:dyDescent="0.25">
      <c r="B185" s="177"/>
      <c r="C185" s="177"/>
      <c r="D185" s="177"/>
      <c r="H185" s="177"/>
      <c r="I185" s="177"/>
      <c r="J185" s="177"/>
      <c r="K185" s="177"/>
    </row>
    <row r="186" spans="2:11" s="176" customFormat="1" ht="12.4" customHeight="1" x14ac:dyDescent="0.25">
      <c r="B186" s="177"/>
      <c r="C186" s="177"/>
      <c r="D186" s="177"/>
      <c r="H186" s="177"/>
      <c r="I186" s="177"/>
      <c r="J186" s="177"/>
      <c r="K186" s="177"/>
    </row>
    <row r="187" spans="2:11" s="176" customFormat="1" ht="12.4" customHeight="1" x14ac:dyDescent="0.25">
      <c r="B187" s="177"/>
      <c r="C187" s="177"/>
      <c r="D187" s="177"/>
      <c r="H187" s="177"/>
      <c r="I187" s="177"/>
      <c r="J187" s="177"/>
      <c r="K187" s="177"/>
    </row>
    <row r="188" spans="2:11" s="176" customFormat="1" ht="12.4" customHeight="1" x14ac:dyDescent="0.25">
      <c r="B188" s="177"/>
      <c r="C188" s="177"/>
      <c r="D188" s="177"/>
      <c r="H188" s="177"/>
      <c r="I188" s="177"/>
      <c r="J188" s="177"/>
      <c r="K188" s="177"/>
    </row>
    <row r="189" spans="2:11" s="176" customFormat="1" ht="12.4" customHeight="1" x14ac:dyDescent="0.25">
      <c r="B189" s="177"/>
      <c r="C189" s="177"/>
      <c r="D189" s="177"/>
      <c r="H189" s="177"/>
      <c r="I189" s="177"/>
      <c r="J189" s="177"/>
      <c r="K189" s="177"/>
    </row>
    <row r="190" spans="2:11" s="176" customFormat="1" ht="12.4" customHeight="1" x14ac:dyDescent="0.25">
      <c r="B190" s="177"/>
      <c r="C190" s="177"/>
      <c r="D190" s="177"/>
      <c r="H190" s="177"/>
      <c r="I190" s="177"/>
      <c r="J190" s="177"/>
      <c r="K190" s="177"/>
    </row>
    <row r="191" spans="2:11" s="176" customFormat="1" ht="12.4" customHeight="1" x14ac:dyDescent="0.25">
      <c r="B191" s="177"/>
      <c r="C191" s="177"/>
      <c r="D191" s="177"/>
      <c r="H191" s="177"/>
      <c r="I191" s="177"/>
      <c r="J191" s="177"/>
      <c r="K191" s="177"/>
    </row>
    <row r="192" spans="2:11" s="176" customFormat="1" ht="12.4" customHeight="1" x14ac:dyDescent="0.25">
      <c r="B192" s="177"/>
      <c r="C192" s="177"/>
      <c r="D192" s="177"/>
      <c r="H192" s="177"/>
      <c r="I192" s="177"/>
      <c r="J192" s="177"/>
      <c r="K192" s="177"/>
    </row>
    <row r="193" spans="2:11" s="176" customFormat="1" ht="12.4" customHeight="1" x14ac:dyDescent="0.25">
      <c r="B193" s="177"/>
      <c r="C193" s="177"/>
      <c r="D193" s="177"/>
      <c r="H193" s="177"/>
      <c r="I193" s="177"/>
      <c r="J193" s="177"/>
      <c r="K193" s="177"/>
    </row>
    <row r="194" spans="2:11" s="176" customFormat="1" ht="12.4" customHeight="1" x14ac:dyDescent="0.25">
      <c r="B194" s="177"/>
      <c r="C194" s="177"/>
      <c r="D194" s="177"/>
      <c r="H194" s="177"/>
      <c r="I194" s="177"/>
      <c r="J194" s="177"/>
      <c r="K194" s="177"/>
    </row>
    <row r="195" spans="2:11" s="176" customFormat="1" ht="12.4" customHeight="1" x14ac:dyDescent="0.25">
      <c r="B195" s="177"/>
      <c r="C195" s="177"/>
      <c r="D195" s="177"/>
      <c r="H195" s="177"/>
      <c r="I195" s="177"/>
      <c r="J195" s="177"/>
      <c r="K195" s="177"/>
    </row>
    <row r="196" spans="2:11" s="176" customFormat="1" ht="12.4" customHeight="1" x14ac:dyDescent="0.25">
      <c r="B196" s="177"/>
      <c r="C196" s="177"/>
      <c r="D196" s="177"/>
      <c r="H196" s="177"/>
      <c r="I196" s="177"/>
      <c r="J196" s="177"/>
      <c r="K196" s="177"/>
    </row>
    <row r="197" spans="2:11" s="176" customFormat="1" ht="12.4" customHeight="1" x14ac:dyDescent="0.25">
      <c r="B197" s="177"/>
      <c r="C197" s="177"/>
      <c r="D197" s="177"/>
      <c r="H197" s="177"/>
      <c r="I197" s="177"/>
      <c r="J197" s="177"/>
      <c r="K197" s="177"/>
    </row>
    <row r="198" spans="2:11" s="176" customFormat="1" ht="12.4" customHeight="1" x14ac:dyDescent="0.25">
      <c r="B198" s="177"/>
      <c r="C198" s="177"/>
      <c r="D198" s="177"/>
      <c r="H198" s="177"/>
      <c r="I198" s="177"/>
      <c r="J198" s="177"/>
      <c r="K198" s="177"/>
    </row>
    <row r="199" spans="2:11" s="176" customFormat="1" ht="12.4" customHeight="1" x14ac:dyDescent="0.25">
      <c r="B199" s="177"/>
      <c r="C199" s="177"/>
      <c r="D199" s="177"/>
      <c r="H199" s="177"/>
      <c r="I199" s="177"/>
      <c r="J199" s="177"/>
      <c r="K199" s="177"/>
    </row>
    <row r="200" spans="2:11" s="176" customFormat="1" ht="12.4" customHeight="1" x14ac:dyDescent="0.25">
      <c r="B200" s="177"/>
      <c r="C200" s="177"/>
      <c r="D200" s="177"/>
      <c r="H200" s="177"/>
      <c r="I200" s="177"/>
      <c r="J200" s="177"/>
      <c r="K200" s="177"/>
    </row>
    <row r="201" spans="2:11" s="176" customFormat="1" ht="12.4" customHeight="1" x14ac:dyDescent="0.25">
      <c r="B201" s="177"/>
      <c r="C201" s="177"/>
      <c r="D201" s="177"/>
      <c r="H201" s="177"/>
      <c r="I201" s="177"/>
      <c r="J201" s="177"/>
      <c r="K201" s="177"/>
    </row>
    <row r="202" spans="2:11" s="176" customFormat="1" ht="12.4" customHeight="1" x14ac:dyDescent="0.25">
      <c r="B202" s="177"/>
      <c r="C202" s="177"/>
      <c r="D202" s="177"/>
      <c r="H202" s="177"/>
      <c r="I202" s="177"/>
      <c r="J202" s="177"/>
      <c r="K202" s="177"/>
    </row>
    <row r="203" spans="2:11" s="176" customFormat="1" ht="12.4" customHeight="1" x14ac:dyDescent="0.25">
      <c r="B203" s="177"/>
      <c r="C203" s="177"/>
      <c r="D203" s="177"/>
      <c r="H203" s="177"/>
      <c r="I203" s="177"/>
      <c r="J203" s="177"/>
      <c r="K203" s="177"/>
    </row>
    <row r="205" spans="2:11" s="176" customFormat="1" ht="12.4" customHeight="1" x14ac:dyDescent="0.25">
      <c r="B205" s="177"/>
      <c r="C205" s="177"/>
      <c r="D205" s="177"/>
      <c r="H205" s="177"/>
      <c r="I205" s="177"/>
      <c r="J205" s="177"/>
      <c r="K205" s="177"/>
    </row>
    <row r="206" spans="2:11" s="176" customFormat="1" ht="12.4" customHeight="1" x14ac:dyDescent="0.25">
      <c r="B206" s="177"/>
      <c r="C206" s="177"/>
      <c r="D206" s="177"/>
      <c r="H206" s="177"/>
      <c r="I206" s="177"/>
      <c r="J206" s="177"/>
      <c r="K206" s="177"/>
    </row>
    <row r="207" spans="2:11" s="176" customFormat="1" ht="12.4" customHeight="1" x14ac:dyDescent="0.25">
      <c r="B207" s="177"/>
      <c r="C207" s="177"/>
      <c r="D207" s="177"/>
      <c r="H207" s="177"/>
      <c r="I207" s="177"/>
      <c r="J207" s="177"/>
      <c r="K207" s="177"/>
    </row>
    <row r="208" spans="2:11" s="176" customFormat="1" ht="12.4" customHeight="1" x14ac:dyDescent="0.25">
      <c r="B208" s="177"/>
      <c r="C208" s="177"/>
      <c r="D208" s="177"/>
      <c r="H208" s="177"/>
      <c r="I208" s="177"/>
      <c r="J208" s="177"/>
      <c r="K208" s="177"/>
    </row>
    <row r="209" spans="2:11" s="176" customFormat="1" ht="12.4" customHeight="1" x14ac:dyDescent="0.25">
      <c r="B209" s="177"/>
      <c r="C209" s="177"/>
      <c r="D209" s="177"/>
      <c r="H209" s="177"/>
      <c r="I209" s="177"/>
      <c r="J209" s="177"/>
      <c r="K209" s="177"/>
    </row>
    <row r="211" spans="2:11" s="176" customFormat="1" ht="12.4" customHeight="1" x14ac:dyDescent="0.25">
      <c r="B211" s="177"/>
      <c r="C211" s="177"/>
      <c r="D211" s="177"/>
      <c r="H211" s="177"/>
      <c r="I211" s="177"/>
      <c r="J211" s="177"/>
      <c r="K211" s="177"/>
    </row>
    <row r="212" spans="2:11" s="176" customFormat="1" ht="12.4" customHeight="1" x14ac:dyDescent="0.25">
      <c r="B212" s="177"/>
      <c r="C212" s="177"/>
      <c r="D212" s="177"/>
      <c r="H212" s="177"/>
      <c r="I212" s="177"/>
      <c r="J212" s="177"/>
      <c r="K212" s="177"/>
    </row>
    <row r="213" spans="2:11" s="176" customFormat="1" ht="12.4" customHeight="1" x14ac:dyDescent="0.25">
      <c r="B213" s="177"/>
      <c r="C213" s="177"/>
      <c r="D213" s="177"/>
      <c r="H213" s="177"/>
      <c r="I213" s="177"/>
      <c r="J213" s="177"/>
      <c r="K213" s="177"/>
    </row>
    <row r="214" spans="2:11" s="176" customFormat="1" ht="12.4" customHeight="1" x14ac:dyDescent="0.25">
      <c r="B214" s="177"/>
      <c r="C214" s="177"/>
      <c r="D214" s="177"/>
      <c r="H214" s="177"/>
      <c r="I214" s="177"/>
      <c r="J214" s="177"/>
      <c r="K214" s="177"/>
    </row>
    <row r="215" spans="2:11" s="176" customFormat="1" ht="12.4" customHeight="1" x14ac:dyDescent="0.25">
      <c r="B215" s="177"/>
      <c r="C215" s="177"/>
      <c r="D215" s="177"/>
      <c r="H215" s="177"/>
      <c r="I215" s="177"/>
      <c r="J215" s="177"/>
      <c r="K215" s="177"/>
    </row>
    <row r="216" spans="2:11" s="176" customFormat="1" ht="12.4" customHeight="1" x14ac:dyDescent="0.25">
      <c r="B216" s="177"/>
      <c r="C216" s="177"/>
      <c r="D216" s="177"/>
      <c r="H216" s="177"/>
      <c r="I216" s="177"/>
      <c r="J216" s="177"/>
      <c r="K216" s="177"/>
    </row>
    <row r="217" spans="2:11" s="176" customFormat="1" ht="12.4" customHeight="1" x14ac:dyDescent="0.25">
      <c r="B217" s="177"/>
      <c r="C217" s="177"/>
      <c r="D217" s="177"/>
      <c r="H217" s="177"/>
      <c r="I217" s="177"/>
      <c r="J217" s="177"/>
      <c r="K217" s="177"/>
    </row>
    <row r="218" spans="2:11" s="176" customFormat="1" ht="12.4" customHeight="1" x14ac:dyDescent="0.25">
      <c r="B218" s="177"/>
      <c r="C218" s="177"/>
      <c r="D218" s="177"/>
      <c r="H218" s="177"/>
      <c r="I218" s="177"/>
      <c r="J218" s="177"/>
      <c r="K218" s="177"/>
    </row>
    <row r="219" spans="2:11" s="176" customFormat="1" ht="12.4" customHeight="1" x14ac:dyDescent="0.25">
      <c r="B219" s="177"/>
      <c r="C219" s="177"/>
      <c r="D219" s="177"/>
      <c r="H219" s="177"/>
      <c r="I219" s="177"/>
      <c r="J219" s="177"/>
      <c r="K219" s="177"/>
    </row>
    <row r="220" spans="2:11" s="176" customFormat="1" ht="12.4" customHeight="1" x14ac:dyDescent="0.25">
      <c r="B220" s="177"/>
      <c r="C220" s="177"/>
      <c r="D220" s="177"/>
      <c r="H220" s="177"/>
      <c r="I220" s="177"/>
      <c r="J220" s="177"/>
      <c r="K220" s="177"/>
    </row>
    <row r="221" spans="2:11" s="176" customFormat="1" ht="12.4" customHeight="1" x14ac:dyDescent="0.25">
      <c r="B221" s="177"/>
      <c r="C221" s="177"/>
      <c r="D221" s="177"/>
      <c r="H221" s="177"/>
      <c r="I221" s="177"/>
      <c r="J221" s="177"/>
      <c r="K221" s="177"/>
    </row>
    <row r="222" spans="2:11" s="176" customFormat="1" ht="12.4" customHeight="1" x14ac:dyDescent="0.25">
      <c r="B222" s="177"/>
      <c r="C222" s="177"/>
      <c r="D222" s="177"/>
      <c r="H222" s="177"/>
      <c r="I222" s="177"/>
      <c r="J222" s="177"/>
      <c r="K222" s="177"/>
    </row>
    <row r="223" spans="2:11" s="176" customFormat="1" ht="12.4" customHeight="1" x14ac:dyDescent="0.25">
      <c r="B223" s="177"/>
      <c r="C223" s="177"/>
      <c r="D223" s="177"/>
      <c r="H223" s="177"/>
      <c r="I223" s="177"/>
      <c r="J223" s="177"/>
      <c r="K223" s="177"/>
    </row>
    <row r="224" spans="2:11" s="176" customFormat="1" ht="12.4" customHeight="1" x14ac:dyDescent="0.25">
      <c r="B224" s="177"/>
      <c r="C224" s="177"/>
      <c r="D224" s="177"/>
      <c r="H224" s="177"/>
      <c r="I224" s="177"/>
      <c r="J224" s="177"/>
      <c r="K224" s="177"/>
    </row>
    <row r="225" spans="2:11" s="176" customFormat="1" ht="12.4" customHeight="1" x14ac:dyDescent="0.25">
      <c r="B225" s="177"/>
      <c r="C225" s="177"/>
      <c r="D225" s="177"/>
      <c r="H225" s="177"/>
      <c r="I225" s="177"/>
      <c r="J225" s="177"/>
      <c r="K225" s="177"/>
    </row>
    <row r="226" spans="2:11" s="176" customFormat="1" ht="12.4" customHeight="1" x14ac:dyDescent="0.25">
      <c r="B226" s="177"/>
      <c r="C226" s="177"/>
      <c r="D226" s="177"/>
      <c r="H226" s="177"/>
      <c r="I226" s="177"/>
      <c r="J226" s="177"/>
      <c r="K226" s="177"/>
    </row>
    <row r="227" spans="2:11" s="176" customFormat="1" ht="12.4" customHeight="1" x14ac:dyDescent="0.25">
      <c r="B227" s="177"/>
      <c r="C227" s="177"/>
      <c r="D227" s="177"/>
      <c r="H227" s="177"/>
      <c r="I227" s="177"/>
      <c r="J227" s="177"/>
      <c r="K227" s="177"/>
    </row>
    <row r="228" spans="2:11" s="176" customFormat="1" ht="12.4" customHeight="1" x14ac:dyDescent="0.25">
      <c r="B228" s="177"/>
      <c r="C228" s="177"/>
      <c r="D228" s="177"/>
      <c r="H228" s="177"/>
      <c r="I228" s="177"/>
      <c r="J228" s="177"/>
      <c r="K228" s="177"/>
    </row>
    <row r="229" spans="2:11" s="176" customFormat="1" ht="12.4" customHeight="1" x14ac:dyDescent="0.25">
      <c r="B229" s="177"/>
      <c r="C229" s="177"/>
      <c r="D229" s="177"/>
      <c r="H229" s="177"/>
      <c r="I229" s="177"/>
      <c r="J229" s="177"/>
      <c r="K229" s="177"/>
    </row>
    <row r="230" spans="2:11" s="176" customFormat="1" ht="12.4" customHeight="1" x14ac:dyDescent="0.25">
      <c r="B230" s="177"/>
      <c r="C230" s="177"/>
      <c r="D230" s="177"/>
      <c r="H230" s="177"/>
      <c r="I230" s="177"/>
      <c r="J230" s="177"/>
      <c r="K230" s="177"/>
    </row>
    <row r="231" spans="2:11" s="176" customFormat="1" ht="12.4" customHeight="1" x14ac:dyDescent="0.25">
      <c r="B231" s="177"/>
      <c r="C231" s="177"/>
      <c r="D231" s="177"/>
      <c r="H231" s="177"/>
      <c r="I231" s="177"/>
      <c r="J231" s="177"/>
      <c r="K231" s="177"/>
    </row>
    <row r="232" spans="2:11" s="176" customFormat="1" ht="12.4" customHeight="1" x14ac:dyDescent="0.25">
      <c r="B232" s="177"/>
      <c r="C232" s="177"/>
      <c r="D232" s="177"/>
      <c r="H232" s="177"/>
      <c r="I232" s="177"/>
      <c r="J232" s="177"/>
      <c r="K232" s="177"/>
    </row>
    <row r="233" spans="2:11" s="176" customFormat="1" ht="12.4" customHeight="1" x14ac:dyDescent="0.25">
      <c r="B233" s="177"/>
      <c r="C233" s="177"/>
      <c r="D233" s="177"/>
      <c r="H233" s="177"/>
      <c r="I233" s="177"/>
      <c r="J233" s="177"/>
      <c r="K233" s="177"/>
    </row>
    <row r="234" spans="2:11" s="176" customFormat="1" ht="12.4" customHeight="1" x14ac:dyDescent="0.25">
      <c r="B234" s="177"/>
      <c r="C234" s="177"/>
      <c r="D234" s="177"/>
      <c r="H234" s="177"/>
      <c r="I234" s="177"/>
      <c r="J234" s="177"/>
      <c r="K234" s="177"/>
    </row>
    <row r="235" spans="2:11" s="176" customFormat="1" ht="12.4" customHeight="1" x14ac:dyDescent="0.25">
      <c r="B235" s="177"/>
      <c r="C235" s="177"/>
      <c r="D235" s="177"/>
      <c r="H235" s="177"/>
      <c r="I235" s="177"/>
      <c r="J235" s="177"/>
      <c r="K235" s="177"/>
    </row>
    <row r="236" spans="2:11" s="176" customFormat="1" ht="12.4" customHeight="1" x14ac:dyDescent="0.25">
      <c r="B236" s="177"/>
      <c r="C236" s="177"/>
      <c r="D236" s="177"/>
      <c r="H236" s="177"/>
      <c r="I236" s="177"/>
      <c r="J236" s="177"/>
      <c r="K236" s="177"/>
    </row>
    <row r="237" spans="2:11" s="176" customFormat="1" ht="12.4" customHeight="1" x14ac:dyDescent="0.25">
      <c r="B237" s="177"/>
      <c r="C237" s="177"/>
      <c r="D237" s="177"/>
      <c r="H237" s="177"/>
      <c r="I237" s="177"/>
      <c r="J237" s="177"/>
      <c r="K237" s="177"/>
    </row>
    <row r="238" spans="2:11" s="176" customFormat="1" ht="12.4" customHeight="1" x14ac:dyDescent="0.25">
      <c r="B238" s="177"/>
      <c r="C238" s="177"/>
      <c r="D238" s="177"/>
      <c r="H238" s="177"/>
      <c r="I238" s="177"/>
      <c r="J238" s="177"/>
      <c r="K238" s="177"/>
    </row>
    <row r="239" spans="2:11" s="176" customFormat="1" ht="12.4" customHeight="1" x14ac:dyDescent="0.25">
      <c r="B239" s="177"/>
      <c r="C239" s="177"/>
      <c r="D239" s="177"/>
      <c r="H239" s="177"/>
      <c r="I239" s="177"/>
      <c r="J239" s="177"/>
      <c r="K239" s="177"/>
    </row>
    <row r="240" spans="2:11" s="176" customFormat="1" ht="12.4" customHeight="1" x14ac:dyDescent="0.25">
      <c r="B240" s="177"/>
      <c r="C240" s="177"/>
      <c r="D240" s="177"/>
      <c r="H240" s="177"/>
      <c r="I240" s="177"/>
      <c r="J240" s="177"/>
      <c r="K240" s="177"/>
    </row>
    <row r="241" spans="2:11" s="176" customFormat="1" ht="12.4" customHeight="1" x14ac:dyDescent="0.25">
      <c r="B241" s="177"/>
      <c r="C241" s="177"/>
      <c r="D241" s="177"/>
      <c r="H241" s="177"/>
      <c r="I241" s="177"/>
      <c r="J241" s="177"/>
      <c r="K241" s="177"/>
    </row>
    <row r="242" spans="2:11" s="176" customFormat="1" ht="12.4" customHeight="1" x14ac:dyDescent="0.25">
      <c r="B242" s="177"/>
      <c r="C242" s="177"/>
      <c r="D242" s="177"/>
      <c r="H242" s="177"/>
      <c r="I242" s="177"/>
      <c r="J242" s="177"/>
      <c r="K242" s="177"/>
    </row>
    <row r="243" spans="2:11" s="176" customFormat="1" ht="12.4" customHeight="1" x14ac:dyDescent="0.25">
      <c r="B243" s="177"/>
      <c r="C243" s="177"/>
      <c r="D243" s="177"/>
      <c r="H243" s="177"/>
      <c r="I243" s="177"/>
      <c r="J243" s="177"/>
      <c r="K243" s="177"/>
    </row>
    <row r="244" spans="2:11" s="176" customFormat="1" ht="12.4" customHeight="1" x14ac:dyDescent="0.25">
      <c r="B244" s="177"/>
      <c r="C244" s="177"/>
      <c r="D244" s="177"/>
      <c r="H244" s="177"/>
      <c r="I244" s="177"/>
      <c r="J244" s="177"/>
      <c r="K244" s="177"/>
    </row>
    <row r="245" spans="2:11" s="176" customFormat="1" ht="12.4" customHeight="1" x14ac:dyDescent="0.25">
      <c r="B245" s="177"/>
      <c r="C245" s="177"/>
      <c r="D245" s="177"/>
      <c r="H245" s="177"/>
      <c r="I245" s="177"/>
      <c r="J245" s="177"/>
      <c r="K245" s="177"/>
    </row>
    <row r="246" spans="2:11" s="176" customFormat="1" ht="12.4" customHeight="1" x14ac:dyDescent="0.25">
      <c r="B246" s="177"/>
      <c r="C246" s="177"/>
      <c r="D246" s="177"/>
      <c r="H246" s="177"/>
      <c r="I246" s="177"/>
      <c r="J246" s="177"/>
      <c r="K246" s="177"/>
    </row>
    <row r="247" spans="2:11" s="176" customFormat="1" ht="12.4" customHeight="1" x14ac:dyDescent="0.25">
      <c r="B247" s="177"/>
      <c r="C247" s="177"/>
      <c r="D247" s="177"/>
      <c r="H247" s="177"/>
      <c r="I247" s="177"/>
      <c r="J247" s="177"/>
      <c r="K247" s="177"/>
    </row>
    <row r="248" spans="2:11" s="176" customFormat="1" ht="12.4" customHeight="1" x14ac:dyDescent="0.25">
      <c r="B248" s="177"/>
      <c r="C248" s="177"/>
      <c r="D248" s="177"/>
      <c r="H248" s="177"/>
      <c r="I248" s="177"/>
      <c r="J248" s="177"/>
      <c r="K248" s="177"/>
    </row>
    <row r="249" spans="2:11" s="176" customFormat="1" ht="12.4" customHeight="1" x14ac:dyDescent="0.25">
      <c r="B249" s="177"/>
      <c r="C249" s="177"/>
      <c r="D249" s="177"/>
      <c r="H249" s="177"/>
      <c r="I249" s="177"/>
      <c r="J249" s="177"/>
      <c r="K249" s="177"/>
    </row>
    <row r="250" spans="2:11" s="176" customFormat="1" ht="12.4" customHeight="1" x14ac:dyDescent="0.25">
      <c r="B250" s="177"/>
      <c r="C250" s="177"/>
      <c r="D250" s="177"/>
      <c r="H250" s="177"/>
      <c r="I250" s="177"/>
      <c r="J250" s="177"/>
      <c r="K250" s="177"/>
    </row>
    <row r="251" spans="2:11" s="176" customFormat="1" ht="12.4" customHeight="1" x14ac:dyDescent="0.25">
      <c r="B251" s="177"/>
      <c r="C251" s="177"/>
      <c r="D251" s="177"/>
      <c r="H251" s="177"/>
      <c r="I251" s="177"/>
      <c r="J251" s="177"/>
      <c r="K251" s="177"/>
    </row>
    <row r="252" spans="2:11" s="176" customFormat="1" ht="12.4" customHeight="1" x14ac:dyDescent="0.25">
      <c r="B252" s="177"/>
      <c r="C252" s="177"/>
      <c r="D252" s="177"/>
      <c r="H252" s="177"/>
      <c r="I252" s="177"/>
      <c r="J252" s="177"/>
      <c r="K252" s="177"/>
    </row>
    <row r="253" spans="2:11" s="176" customFormat="1" ht="12.4" customHeight="1" x14ac:dyDescent="0.25">
      <c r="B253" s="177"/>
      <c r="C253" s="177"/>
      <c r="D253" s="177"/>
      <c r="H253" s="177"/>
      <c r="I253" s="177"/>
      <c r="J253" s="177"/>
      <c r="K253" s="177"/>
    </row>
    <row r="254" spans="2:11" s="176" customFormat="1" ht="12.4" customHeight="1" x14ac:dyDescent="0.25">
      <c r="B254" s="177"/>
      <c r="C254" s="177"/>
      <c r="D254" s="177"/>
      <c r="H254" s="177"/>
      <c r="I254" s="177"/>
      <c r="J254" s="177"/>
      <c r="K254" s="177"/>
    </row>
    <row r="255" spans="2:11" s="176" customFormat="1" ht="12.4" customHeight="1" x14ac:dyDescent="0.25">
      <c r="B255" s="177"/>
      <c r="C255" s="177"/>
      <c r="D255" s="177"/>
      <c r="H255" s="177"/>
      <c r="I255" s="177"/>
      <c r="J255" s="177"/>
      <c r="K255" s="177"/>
    </row>
    <row r="256" spans="2:11" s="176" customFormat="1" ht="12.4" customHeight="1" x14ac:dyDescent="0.25">
      <c r="B256" s="177"/>
      <c r="C256" s="177"/>
      <c r="D256" s="177"/>
      <c r="H256" s="177"/>
      <c r="I256" s="177"/>
      <c r="J256" s="177"/>
      <c r="K256" s="177"/>
    </row>
    <row r="257" spans="2:11" s="176" customFormat="1" ht="12.4" customHeight="1" x14ac:dyDescent="0.25">
      <c r="B257" s="177"/>
      <c r="C257" s="177"/>
      <c r="D257" s="177"/>
      <c r="H257" s="177"/>
      <c r="I257" s="177"/>
      <c r="J257" s="177"/>
      <c r="K257" s="177"/>
    </row>
    <row r="258" spans="2:11" s="176" customFormat="1" ht="12.4" customHeight="1" x14ac:dyDescent="0.25">
      <c r="B258" s="177"/>
      <c r="C258" s="177"/>
      <c r="D258" s="177"/>
      <c r="H258" s="177"/>
      <c r="I258" s="177"/>
      <c r="J258" s="177"/>
      <c r="K258" s="177"/>
    </row>
    <row r="259" spans="2:11" s="176" customFormat="1" ht="12.4" customHeight="1" x14ac:dyDescent="0.25">
      <c r="B259" s="177"/>
      <c r="C259" s="177"/>
      <c r="D259" s="177"/>
      <c r="H259" s="177"/>
      <c r="I259" s="177"/>
      <c r="J259" s="177"/>
      <c r="K259" s="177"/>
    </row>
    <row r="260" spans="2:11" s="176" customFormat="1" ht="12.4" customHeight="1" x14ac:dyDescent="0.25">
      <c r="B260" s="177"/>
      <c r="C260" s="177"/>
      <c r="D260" s="177"/>
      <c r="H260" s="177"/>
      <c r="I260" s="177"/>
      <c r="J260" s="177"/>
      <c r="K260" s="177"/>
    </row>
    <row r="261" spans="2:11" s="176" customFormat="1" ht="12.4" customHeight="1" x14ac:dyDescent="0.25">
      <c r="B261" s="177"/>
      <c r="C261" s="177"/>
      <c r="D261" s="177"/>
      <c r="H261" s="177"/>
      <c r="I261" s="177"/>
      <c r="J261" s="177"/>
      <c r="K261" s="177"/>
    </row>
    <row r="262" spans="2:11" s="176" customFormat="1" ht="12.4" customHeight="1" x14ac:dyDescent="0.25">
      <c r="B262" s="177"/>
      <c r="C262" s="177"/>
      <c r="D262" s="177"/>
      <c r="H262" s="177"/>
      <c r="I262" s="177"/>
      <c r="J262" s="177"/>
      <c r="K262" s="177"/>
    </row>
    <row r="263" spans="2:11" s="176" customFormat="1" ht="12.4" customHeight="1" x14ac:dyDescent="0.25">
      <c r="B263" s="177"/>
      <c r="C263" s="177"/>
      <c r="D263" s="177"/>
      <c r="H263" s="177"/>
      <c r="I263" s="177"/>
      <c r="J263" s="177"/>
      <c r="K263" s="177"/>
    </row>
    <row r="264" spans="2:11" s="176" customFormat="1" ht="12.4" customHeight="1" x14ac:dyDescent="0.25">
      <c r="B264" s="177"/>
      <c r="C264" s="177"/>
      <c r="D264" s="177"/>
      <c r="H264" s="177"/>
      <c r="I264" s="177"/>
      <c r="J264" s="177"/>
      <c r="K264" s="177"/>
    </row>
    <row r="265" spans="2:11" s="176" customFormat="1" ht="12.4" customHeight="1" x14ac:dyDescent="0.25">
      <c r="B265" s="177"/>
      <c r="C265" s="177"/>
      <c r="D265" s="177"/>
      <c r="H265" s="177"/>
      <c r="I265" s="177"/>
      <c r="J265" s="177"/>
      <c r="K265" s="177"/>
    </row>
    <row r="266" spans="2:11" s="176" customFormat="1" ht="12.4" customHeight="1" x14ac:dyDescent="0.25">
      <c r="B266" s="177"/>
      <c r="C266" s="177"/>
      <c r="D266" s="177"/>
      <c r="H266" s="177"/>
      <c r="I266" s="177"/>
      <c r="J266" s="177"/>
      <c r="K266" s="177"/>
    </row>
    <row r="267" spans="2:11" s="176" customFormat="1" ht="12.4" customHeight="1" x14ac:dyDescent="0.25">
      <c r="B267" s="177"/>
      <c r="C267" s="177"/>
      <c r="D267" s="177"/>
      <c r="H267" s="177"/>
      <c r="I267" s="177"/>
      <c r="J267" s="177"/>
      <c r="K267" s="177"/>
    </row>
    <row r="268" spans="2:11" s="176" customFormat="1" ht="12.4" customHeight="1" x14ac:dyDescent="0.25">
      <c r="B268" s="177"/>
      <c r="C268" s="177"/>
      <c r="D268" s="177"/>
      <c r="H268" s="177"/>
      <c r="I268" s="177"/>
      <c r="J268" s="177"/>
      <c r="K268" s="177"/>
    </row>
    <row r="269" spans="2:11" s="176" customFormat="1" ht="12.4" customHeight="1" x14ac:dyDescent="0.25">
      <c r="B269" s="177"/>
      <c r="C269" s="177"/>
      <c r="D269" s="177"/>
      <c r="H269" s="177"/>
      <c r="I269" s="177"/>
      <c r="J269" s="177"/>
      <c r="K269" s="177"/>
    </row>
    <row r="270" spans="2:11" s="176" customFormat="1" ht="12.4" customHeight="1" x14ac:dyDescent="0.25">
      <c r="B270" s="177"/>
      <c r="C270" s="177"/>
      <c r="D270" s="177"/>
      <c r="H270" s="177"/>
      <c r="I270" s="177"/>
      <c r="J270" s="177"/>
      <c r="K270" s="177"/>
    </row>
    <row r="271" spans="2:11" s="176" customFormat="1" ht="12.4" customHeight="1" x14ac:dyDescent="0.25">
      <c r="B271" s="177"/>
      <c r="C271" s="177"/>
      <c r="D271" s="177"/>
      <c r="H271" s="177"/>
      <c r="I271" s="177"/>
      <c r="J271" s="177"/>
      <c r="K271" s="177"/>
    </row>
    <row r="272" spans="2:11" s="176" customFormat="1" ht="12.4" customHeight="1" x14ac:dyDescent="0.25">
      <c r="B272" s="177"/>
      <c r="C272" s="177"/>
      <c r="D272" s="177"/>
      <c r="H272" s="177"/>
      <c r="I272" s="177"/>
      <c r="J272" s="177"/>
      <c r="K272" s="177"/>
    </row>
    <row r="273" spans="2:11" s="176" customFormat="1" ht="12.4" customHeight="1" x14ac:dyDescent="0.25">
      <c r="B273" s="177"/>
      <c r="C273" s="177"/>
      <c r="D273" s="177"/>
      <c r="H273" s="177"/>
      <c r="I273" s="177"/>
      <c r="J273" s="177"/>
      <c r="K273" s="177"/>
    </row>
    <row r="274" spans="2:11" s="176" customFormat="1" ht="12.4" customHeight="1" x14ac:dyDescent="0.25">
      <c r="B274" s="177"/>
      <c r="C274" s="177"/>
      <c r="D274" s="177"/>
      <c r="H274" s="177"/>
      <c r="I274" s="177"/>
      <c r="J274" s="177"/>
      <c r="K274" s="177"/>
    </row>
    <row r="275" spans="2:11" s="176" customFormat="1" ht="12.4" customHeight="1" x14ac:dyDescent="0.25">
      <c r="B275" s="177"/>
      <c r="C275" s="177"/>
      <c r="D275" s="177"/>
      <c r="H275" s="177"/>
      <c r="I275" s="177"/>
      <c r="J275" s="177"/>
      <c r="K275" s="177"/>
    </row>
    <row r="276" spans="2:11" s="176" customFormat="1" ht="12.4" customHeight="1" x14ac:dyDescent="0.25">
      <c r="B276" s="177"/>
      <c r="C276" s="177"/>
      <c r="D276" s="177"/>
      <c r="H276" s="177"/>
      <c r="I276" s="177"/>
      <c r="J276" s="177"/>
      <c r="K276" s="177"/>
    </row>
    <row r="277" spans="2:11" s="176" customFormat="1" ht="12.4" customHeight="1" x14ac:dyDescent="0.25">
      <c r="B277" s="177"/>
      <c r="C277" s="177"/>
      <c r="D277" s="177"/>
      <c r="H277" s="177"/>
      <c r="I277" s="177"/>
      <c r="J277" s="177"/>
      <c r="K277" s="177"/>
    </row>
    <row r="278" spans="2:11" s="176" customFormat="1" ht="12.4" customHeight="1" x14ac:dyDescent="0.25">
      <c r="B278" s="177"/>
      <c r="C278" s="177"/>
      <c r="D278" s="177"/>
      <c r="H278" s="177"/>
      <c r="I278" s="177"/>
      <c r="J278" s="177"/>
      <c r="K278" s="177"/>
    </row>
    <row r="279" spans="2:11" s="176" customFormat="1" ht="12.4" customHeight="1" x14ac:dyDescent="0.25">
      <c r="B279" s="177"/>
      <c r="C279" s="177"/>
      <c r="D279" s="177"/>
      <c r="H279" s="177"/>
      <c r="I279" s="177"/>
      <c r="J279" s="177"/>
      <c r="K279" s="177"/>
    </row>
    <row r="280" spans="2:11" s="176" customFormat="1" ht="12.4" customHeight="1" x14ac:dyDescent="0.25">
      <c r="B280" s="177"/>
      <c r="C280" s="177"/>
      <c r="D280" s="177"/>
      <c r="H280" s="177"/>
      <c r="I280" s="177"/>
      <c r="J280" s="177"/>
      <c r="K280" s="177"/>
    </row>
    <row r="281" spans="2:11" s="176" customFormat="1" ht="12.4" customHeight="1" x14ac:dyDescent="0.25">
      <c r="B281" s="177"/>
      <c r="C281" s="177"/>
      <c r="D281" s="177"/>
      <c r="H281" s="177"/>
      <c r="I281" s="177"/>
      <c r="J281" s="177"/>
      <c r="K281" s="177"/>
    </row>
    <row r="282" spans="2:11" s="176" customFormat="1" ht="12.4" customHeight="1" x14ac:dyDescent="0.25">
      <c r="B282" s="177"/>
      <c r="C282" s="177"/>
      <c r="D282" s="177"/>
      <c r="H282" s="177"/>
      <c r="I282" s="177"/>
      <c r="J282" s="177"/>
      <c r="K282" s="177"/>
    </row>
    <row r="283" spans="2:11" s="176" customFormat="1" ht="12.4" customHeight="1" x14ac:dyDescent="0.25">
      <c r="B283" s="177"/>
      <c r="C283" s="177"/>
      <c r="D283" s="177"/>
      <c r="H283" s="177"/>
      <c r="I283" s="177"/>
      <c r="J283" s="177"/>
      <c r="K283" s="177"/>
    </row>
    <row r="284" spans="2:11" s="176" customFormat="1" ht="12.4" customHeight="1" x14ac:dyDescent="0.25">
      <c r="B284" s="177"/>
      <c r="C284" s="177"/>
      <c r="D284" s="177"/>
      <c r="H284" s="177"/>
      <c r="I284" s="177"/>
      <c r="J284" s="177"/>
      <c r="K284" s="177"/>
    </row>
    <row r="285" spans="2:11" s="176" customFormat="1" ht="12.4" customHeight="1" x14ac:dyDescent="0.25">
      <c r="B285" s="177"/>
      <c r="C285" s="177"/>
      <c r="D285" s="177"/>
      <c r="H285" s="177"/>
      <c r="I285" s="177"/>
      <c r="J285" s="177"/>
      <c r="K285" s="177"/>
    </row>
    <row r="286" spans="2:11" s="176" customFormat="1" ht="12.4" customHeight="1" x14ac:dyDescent="0.25">
      <c r="B286" s="177"/>
      <c r="C286" s="177"/>
      <c r="D286" s="177"/>
      <c r="H286" s="177"/>
      <c r="I286" s="177"/>
      <c r="J286" s="177"/>
      <c r="K286" s="177"/>
    </row>
    <row r="287" spans="2:11" s="176" customFormat="1" ht="12.4" customHeight="1" x14ac:dyDescent="0.25">
      <c r="B287" s="177"/>
      <c r="C287" s="177"/>
      <c r="D287" s="177"/>
      <c r="H287" s="177"/>
      <c r="I287" s="177"/>
      <c r="J287" s="177"/>
      <c r="K287" s="177"/>
    </row>
    <row r="288" spans="2:11" s="176" customFormat="1" ht="12.4" customHeight="1" x14ac:dyDescent="0.25">
      <c r="B288" s="177"/>
      <c r="C288" s="177"/>
      <c r="D288" s="177"/>
      <c r="H288" s="177"/>
      <c r="I288" s="177"/>
      <c r="J288" s="177"/>
      <c r="K288" s="177"/>
    </row>
    <row r="289" spans="2:11" s="176" customFormat="1" ht="12.4" customHeight="1" x14ac:dyDescent="0.25">
      <c r="B289" s="177"/>
      <c r="C289" s="177"/>
      <c r="D289" s="177"/>
      <c r="H289" s="177"/>
      <c r="I289" s="177"/>
      <c r="J289" s="177"/>
      <c r="K289" s="177"/>
    </row>
    <row r="290" spans="2:11" s="176" customFormat="1" ht="12.4" customHeight="1" x14ac:dyDescent="0.25">
      <c r="B290" s="177"/>
      <c r="C290" s="177"/>
      <c r="D290" s="177"/>
      <c r="H290" s="177"/>
      <c r="I290" s="177"/>
      <c r="J290" s="177"/>
      <c r="K290" s="177"/>
    </row>
    <row r="291" spans="2:11" s="176" customFormat="1" ht="12.4" customHeight="1" x14ac:dyDescent="0.25">
      <c r="B291" s="177"/>
      <c r="C291" s="177"/>
      <c r="D291" s="177"/>
      <c r="H291" s="177"/>
      <c r="I291" s="177"/>
      <c r="J291" s="177"/>
      <c r="K291" s="177"/>
    </row>
    <row r="292" spans="2:11" s="176" customFormat="1" ht="12.4" customHeight="1" x14ac:dyDescent="0.25">
      <c r="B292" s="177"/>
      <c r="C292" s="177"/>
      <c r="D292" s="177"/>
      <c r="H292" s="177"/>
      <c r="I292" s="177"/>
      <c r="J292" s="177"/>
      <c r="K292" s="177"/>
    </row>
    <row r="293" spans="2:11" s="176" customFormat="1" ht="12.4" customHeight="1" x14ac:dyDescent="0.25">
      <c r="B293" s="177"/>
      <c r="C293" s="177"/>
      <c r="D293" s="177"/>
      <c r="H293" s="177"/>
      <c r="I293" s="177"/>
      <c r="J293" s="177"/>
      <c r="K293" s="177"/>
    </row>
    <row r="294" spans="2:11" s="176" customFormat="1" ht="12.4" customHeight="1" x14ac:dyDescent="0.25">
      <c r="B294" s="177"/>
      <c r="C294" s="177"/>
      <c r="D294" s="177"/>
      <c r="H294" s="177"/>
      <c r="I294" s="177"/>
      <c r="J294" s="177"/>
      <c r="K294" s="177"/>
    </row>
    <row r="295" spans="2:11" s="176" customFormat="1" ht="12.4" customHeight="1" x14ac:dyDescent="0.25">
      <c r="B295" s="177"/>
      <c r="C295" s="177"/>
      <c r="D295" s="177"/>
      <c r="H295" s="177"/>
      <c r="I295" s="177"/>
      <c r="J295" s="177"/>
      <c r="K295" s="177"/>
    </row>
    <row r="296" spans="2:11" s="176" customFormat="1" ht="12.4" customHeight="1" x14ac:dyDescent="0.25">
      <c r="B296" s="177"/>
      <c r="C296" s="177"/>
      <c r="D296" s="177"/>
      <c r="H296" s="177"/>
      <c r="I296" s="177"/>
      <c r="J296" s="177"/>
      <c r="K296" s="177"/>
    </row>
    <row r="297" spans="2:11" s="176" customFormat="1" ht="12.4" customHeight="1" x14ac:dyDescent="0.25">
      <c r="B297" s="177"/>
      <c r="C297" s="177"/>
      <c r="D297" s="177"/>
      <c r="H297" s="177"/>
      <c r="I297" s="177"/>
      <c r="J297" s="177"/>
      <c r="K297" s="177"/>
    </row>
    <row r="298" spans="2:11" s="176" customFormat="1" ht="12.4" customHeight="1" x14ac:dyDescent="0.25">
      <c r="B298" s="177"/>
      <c r="C298" s="177"/>
      <c r="D298" s="177"/>
      <c r="H298" s="177"/>
      <c r="I298" s="177"/>
      <c r="J298" s="177"/>
      <c r="K298" s="177"/>
    </row>
    <row r="299" spans="2:11" s="176" customFormat="1" ht="12.4" customHeight="1" x14ac:dyDescent="0.25">
      <c r="B299" s="177"/>
      <c r="C299" s="177"/>
      <c r="D299" s="177"/>
      <c r="H299" s="177"/>
      <c r="I299" s="177"/>
      <c r="J299" s="177"/>
      <c r="K299" s="177"/>
    </row>
    <row r="300" spans="2:11" s="176" customFormat="1" ht="12.4" customHeight="1" x14ac:dyDescent="0.25">
      <c r="B300" s="177"/>
      <c r="C300" s="177"/>
      <c r="D300" s="177"/>
      <c r="H300" s="177"/>
      <c r="I300" s="177"/>
      <c r="J300" s="177"/>
      <c r="K300" s="177"/>
    </row>
    <row r="301" spans="2:11" s="176" customFormat="1" ht="12.4" customHeight="1" x14ac:dyDescent="0.25">
      <c r="B301" s="177"/>
      <c r="C301" s="177"/>
      <c r="D301" s="177"/>
      <c r="H301" s="177"/>
      <c r="I301" s="177"/>
      <c r="J301" s="177"/>
      <c r="K301" s="177"/>
    </row>
    <row r="302" spans="2:11" s="176" customFormat="1" ht="12.4" customHeight="1" x14ac:dyDescent="0.25">
      <c r="B302" s="177"/>
      <c r="C302" s="177"/>
      <c r="D302" s="177"/>
      <c r="H302" s="177"/>
      <c r="I302" s="177"/>
      <c r="J302" s="177"/>
      <c r="K302" s="177"/>
    </row>
    <row r="303" spans="2:11" s="176" customFormat="1" ht="12.4" customHeight="1" x14ac:dyDescent="0.25">
      <c r="B303" s="177"/>
      <c r="C303" s="177"/>
      <c r="D303" s="177"/>
      <c r="H303" s="177"/>
      <c r="I303" s="177"/>
      <c r="J303" s="177"/>
      <c r="K303" s="177"/>
    </row>
    <row r="304" spans="2:11" s="176" customFormat="1" ht="12.4" customHeight="1" x14ac:dyDescent="0.25">
      <c r="B304" s="177"/>
      <c r="C304" s="177"/>
      <c r="D304" s="177"/>
      <c r="H304" s="177"/>
      <c r="I304" s="177"/>
      <c r="J304" s="177"/>
      <c r="K304" s="177"/>
    </row>
    <row r="305" spans="2:11" s="176" customFormat="1" ht="12.4" customHeight="1" x14ac:dyDescent="0.25">
      <c r="B305" s="177"/>
      <c r="C305" s="177"/>
      <c r="D305" s="177"/>
      <c r="H305" s="177"/>
      <c r="I305" s="177"/>
      <c r="J305" s="177"/>
      <c r="K305" s="177"/>
    </row>
    <row r="306" spans="2:11" s="176" customFormat="1" ht="12.4" customHeight="1" x14ac:dyDescent="0.25">
      <c r="B306" s="177"/>
      <c r="C306" s="177"/>
      <c r="D306" s="177"/>
      <c r="H306" s="177"/>
      <c r="I306" s="177"/>
      <c r="J306" s="177"/>
      <c r="K306" s="177"/>
    </row>
    <row r="307" spans="2:11" s="176" customFormat="1" ht="12.4" customHeight="1" x14ac:dyDescent="0.25">
      <c r="B307" s="177"/>
      <c r="C307" s="177"/>
      <c r="D307" s="177"/>
      <c r="H307" s="177"/>
      <c r="I307" s="177"/>
      <c r="J307" s="177"/>
      <c r="K307" s="177"/>
    </row>
    <row r="308" spans="2:11" s="176" customFormat="1" ht="12.4" customHeight="1" x14ac:dyDescent="0.25">
      <c r="B308" s="177"/>
      <c r="C308" s="177"/>
      <c r="D308" s="177"/>
      <c r="H308" s="177"/>
      <c r="I308" s="177"/>
      <c r="J308" s="177"/>
      <c r="K308" s="177"/>
    </row>
    <row r="309" spans="2:11" s="176" customFormat="1" ht="12.4" customHeight="1" x14ac:dyDescent="0.25">
      <c r="B309" s="177"/>
      <c r="C309" s="177"/>
      <c r="D309" s="177"/>
      <c r="H309" s="177"/>
      <c r="I309" s="177"/>
      <c r="J309" s="177"/>
      <c r="K309" s="177"/>
    </row>
    <row r="310" spans="2:11" s="176" customFormat="1" ht="12.4" customHeight="1" x14ac:dyDescent="0.25">
      <c r="B310" s="177"/>
      <c r="C310" s="177"/>
      <c r="D310" s="177"/>
      <c r="H310" s="177"/>
      <c r="I310" s="177"/>
      <c r="J310" s="177"/>
      <c r="K310" s="177"/>
    </row>
    <row r="311" spans="2:11" s="176" customFormat="1" ht="12.4" customHeight="1" x14ac:dyDescent="0.25">
      <c r="B311" s="177"/>
      <c r="C311" s="177"/>
      <c r="D311" s="177"/>
      <c r="H311" s="177"/>
      <c r="I311" s="177"/>
      <c r="J311" s="177"/>
      <c r="K311" s="177"/>
    </row>
    <row r="312" spans="2:11" s="176" customFormat="1" ht="12.4" customHeight="1" x14ac:dyDescent="0.25">
      <c r="B312" s="177"/>
      <c r="C312" s="177"/>
      <c r="D312" s="177"/>
      <c r="H312" s="177"/>
      <c r="I312" s="177"/>
      <c r="J312" s="177"/>
      <c r="K312" s="177"/>
    </row>
    <row r="313" spans="2:11" s="176" customFormat="1" ht="12.4" customHeight="1" x14ac:dyDescent="0.25">
      <c r="B313" s="177"/>
      <c r="C313" s="177"/>
      <c r="D313" s="177"/>
      <c r="H313" s="177"/>
      <c r="I313" s="177"/>
      <c r="J313" s="177"/>
      <c r="K313" s="177"/>
    </row>
    <row r="314" spans="2:11" s="176" customFormat="1" ht="12.4" customHeight="1" x14ac:dyDescent="0.25">
      <c r="B314" s="177"/>
      <c r="C314" s="177"/>
      <c r="D314" s="177"/>
      <c r="H314" s="177"/>
      <c r="I314" s="177"/>
      <c r="J314" s="177"/>
      <c r="K314" s="177"/>
    </row>
    <row r="315" spans="2:11" s="176" customFormat="1" ht="12.4" customHeight="1" x14ac:dyDescent="0.25">
      <c r="B315" s="177"/>
      <c r="C315" s="177"/>
      <c r="D315" s="177"/>
      <c r="H315" s="177"/>
      <c r="I315" s="177"/>
      <c r="J315" s="177"/>
      <c r="K315" s="177"/>
    </row>
    <row r="316" spans="2:11" s="176" customFormat="1" ht="12.4" customHeight="1" x14ac:dyDescent="0.25">
      <c r="B316" s="177"/>
      <c r="C316" s="177"/>
      <c r="D316" s="177"/>
      <c r="H316" s="177"/>
      <c r="I316" s="177"/>
      <c r="J316" s="177"/>
      <c r="K316" s="177"/>
    </row>
    <row r="317" spans="2:11" s="176" customFormat="1" ht="12.4" customHeight="1" x14ac:dyDescent="0.25">
      <c r="B317" s="177"/>
      <c r="C317" s="177"/>
      <c r="D317" s="177"/>
      <c r="H317" s="177"/>
      <c r="I317" s="177"/>
      <c r="J317" s="177"/>
      <c r="K317" s="177"/>
    </row>
    <row r="318" spans="2:11" s="176" customFormat="1" ht="12.4" customHeight="1" x14ac:dyDescent="0.25">
      <c r="B318" s="177"/>
      <c r="C318" s="177"/>
      <c r="D318" s="177"/>
      <c r="H318" s="177"/>
      <c r="I318" s="177"/>
      <c r="J318" s="177"/>
      <c r="K318" s="177"/>
    </row>
    <row r="319" spans="2:11" s="176" customFormat="1" ht="12.4" customHeight="1" x14ac:dyDescent="0.25">
      <c r="B319" s="177"/>
      <c r="C319" s="177"/>
      <c r="D319" s="177"/>
      <c r="H319" s="177"/>
      <c r="I319" s="177"/>
      <c r="J319" s="177"/>
      <c r="K319" s="177"/>
    </row>
    <row r="320" spans="2:11" s="176" customFormat="1" ht="12.4" customHeight="1" x14ac:dyDescent="0.25">
      <c r="B320" s="177"/>
      <c r="C320" s="177"/>
      <c r="D320" s="177"/>
      <c r="H320" s="177"/>
      <c r="I320" s="177"/>
      <c r="J320" s="177"/>
      <c r="K320" s="177"/>
    </row>
    <row r="321" spans="2:11" s="176" customFormat="1" ht="12.4" customHeight="1" x14ac:dyDescent="0.25">
      <c r="B321" s="177"/>
      <c r="C321" s="177"/>
      <c r="D321" s="177"/>
      <c r="H321" s="177"/>
      <c r="I321" s="177"/>
      <c r="J321" s="177"/>
      <c r="K321" s="177"/>
    </row>
    <row r="322" spans="2:11" s="176" customFormat="1" ht="12.4" customHeight="1" x14ac:dyDescent="0.25">
      <c r="B322" s="177"/>
      <c r="C322" s="177"/>
      <c r="D322" s="177"/>
      <c r="H322" s="177"/>
      <c r="I322" s="177"/>
      <c r="J322" s="177"/>
      <c r="K322" s="177"/>
    </row>
    <row r="323" spans="2:11" s="176" customFormat="1" ht="12.4" customHeight="1" x14ac:dyDescent="0.25">
      <c r="B323" s="177"/>
      <c r="C323" s="177"/>
      <c r="D323" s="177"/>
      <c r="H323" s="177"/>
      <c r="I323" s="177"/>
      <c r="J323" s="177"/>
      <c r="K323" s="177"/>
    </row>
    <row r="324" spans="2:11" s="176" customFormat="1" ht="12.4" customHeight="1" x14ac:dyDescent="0.25">
      <c r="B324" s="177"/>
      <c r="C324" s="177"/>
      <c r="D324" s="177"/>
      <c r="H324" s="177"/>
      <c r="I324" s="177"/>
      <c r="J324" s="177"/>
      <c r="K324" s="177"/>
    </row>
    <row r="325" spans="2:11" s="176" customFormat="1" ht="12.4" customHeight="1" x14ac:dyDescent="0.25">
      <c r="B325" s="177"/>
      <c r="C325" s="177"/>
      <c r="D325" s="177"/>
      <c r="H325" s="177"/>
      <c r="I325" s="177"/>
      <c r="J325" s="177"/>
      <c r="K325" s="177"/>
    </row>
    <row r="326" spans="2:11" s="176" customFormat="1" ht="12.4" customHeight="1" x14ac:dyDescent="0.25">
      <c r="B326" s="177"/>
      <c r="C326" s="177"/>
      <c r="D326" s="177"/>
      <c r="H326" s="177"/>
      <c r="I326" s="177"/>
      <c r="J326" s="177"/>
      <c r="K326" s="177"/>
    </row>
    <row r="327" spans="2:11" s="176" customFormat="1" ht="12.4" customHeight="1" x14ac:dyDescent="0.25">
      <c r="B327" s="177"/>
      <c r="C327" s="177"/>
      <c r="D327" s="177"/>
      <c r="H327" s="177"/>
      <c r="I327" s="177"/>
      <c r="J327" s="177"/>
      <c r="K327" s="177"/>
    </row>
    <row r="328" spans="2:11" s="176" customFormat="1" ht="12.4" customHeight="1" x14ac:dyDescent="0.25">
      <c r="B328" s="177"/>
      <c r="C328" s="177"/>
      <c r="D328" s="177"/>
      <c r="H328" s="177"/>
      <c r="I328" s="177"/>
      <c r="J328" s="177"/>
      <c r="K328" s="177"/>
    </row>
    <row r="329" spans="2:11" s="176" customFormat="1" ht="12.4" customHeight="1" x14ac:dyDescent="0.25">
      <c r="B329" s="177"/>
      <c r="C329" s="177"/>
      <c r="D329" s="177"/>
      <c r="H329" s="177"/>
      <c r="I329" s="177"/>
      <c r="J329" s="177"/>
      <c r="K329" s="177"/>
    </row>
    <row r="330" spans="2:11" s="176" customFormat="1" ht="12.4" customHeight="1" x14ac:dyDescent="0.25">
      <c r="B330" s="177"/>
      <c r="C330" s="177"/>
      <c r="D330" s="177"/>
      <c r="H330" s="177"/>
      <c r="I330" s="177"/>
      <c r="J330" s="177"/>
      <c r="K330" s="177"/>
    </row>
    <row r="331" spans="2:11" s="176" customFormat="1" ht="12.4" customHeight="1" x14ac:dyDescent="0.25">
      <c r="B331" s="177"/>
      <c r="C331" s="177"/>
      <c r="D331" s="177"/>
      <c r="H331" s="177"/>
      <c r="I331" s="177"/>
      <c r="J331" s="177"/>
      <c r="K331" s="177"/>
    </row>
    <row r="332" spans="2:11" s="176" customFormat="1" ht="12.4" customHeight="1" x14ac:dyDescent="0.25">
      <c r="B332" s="177"/>
      <c r="C332" s="177"/>
      <c r="D332" s="177"/>
      <c r="H332" s="177"/>
      <c r="I332" s="177"/>
      <c r="J332" s="177"/>
      <c r="K332" s="177"/>
    </row>
    <row r="333" spans="2:11" s="176" customFormat="1" ht="12.4" customHeight="1" x14ac:dyDescent="0.25">
      <c r="B333" s="177"/>
      <c r="C333" s="177"/>
      <c r="D333" s="177"/>
      <c r="H333" s="177"/>
      <c r="I333" s="177"/>
      <c r="J333" s="177"/>
      <c r="K333" s="177"/>
    </row>
    <row r="334" spans="2:11" s="176" customFormat="1" ht="12.4" customHeight="1" x14ac:dyDescent="0.25">
      <c r="B334" s="177"/>
      <c r="C334" s="177"/>
      <c r="D334" s="177"/>
      <c r="H334" s="177"/>
      <c r="I334" s="177"/>
      <c r="J334" s="177"/>
      <c r="K334" s="177"/>
    </row>
    <row r="335" spans="2:11" s="176" customFormat="1" ht="12.4" customHeight="1" x14ac:dyDescent="0.25">
      <c r="B335" s="177"/>
      <c r="C335" s="177"/>
      <c r="D335" s="177"/>
      <c r="H335" s="177"/>
      <c r="I335" s="177"/>
      <c r="J335" s="177"/>
      <c r="K335" s="177"/>
    </row>
    <row r="336" spans="2:11" s="176" customFormat="1" ht="12.4" customHeight="1" x14ac:dyDescent="0.25">
      <c r="B336" s="177"/>
      <c r="C336" s="177"/>
      <c r="D336" s="177"/>
      <c r="H336" s="177"/>
      <c r="I336" s="177"/>
      <c r="J336" s="177"/>
      <c r="K336" s="177"/>
    </row>
    <row r="337" spans="2:11" s="176" customFormat="1" ht="12.4" customHeight="1" x14ac:dyDescent="0.25">
      <c r="B337" s="177"/>
      <c r="C337" s="177"/>
      <c r="D337" s="177"/>
      <c r="H337" s="177"/>
      <c r="I337" s="177"/>
      <c r="J337" s="177"/>
      <c r="K337" s="177"/>
    </row>
    <row r="338" spans="2:11" s="176" customFormat="1" ht="12.4" customHeight="1" x14ac:dyDescent="0.25">
      <c r="B338" s="177"/>
      <c r="C338" s="177"/>
      <c r="D338" s="177"/>
      <c r="H338" s="177"/>
      <c r="I338" s="177"/>
      <c r="J338" s="177"/>
      <c r="K338" s="177"/>
    </row>
    <row r="339" spans="2:11" s="176" customFormat="1" ht="12.4" customHeight="1" x14ac:dyDescent="0.25">
      <c r="B339" s="177"/>
      <c r="C339" s="177"/>
      <c r="D339" s="177"/>
      <c r="H339" s="177"/>
      <c r="I339" s="177"/>
      <c r="J339" s="177"/>
      <c r="K339" s="177"/>
    </row>
    <row r="340" spans="2:11" s="176" customFormat="1" ht="12.4" customHeight="1" x14ac:dyDescent="0.25">
      <c r="B340" s="177"/>
      <c r="C340" s="177"/>
      <c r="D340" s="177"/>
      <c r="H340" s="177"/>
      <c r="I340" s="177"/>
      <c r="J340" s="177"/>
      <c r="K340" s="177"/>
    </row>
    <row r="341" spans="2:11" s="176" customFormat="1" ht="12.4" customHeight="1" x14ac:dyDescent="0.25">
      <c r="B341" s="177"/>
      <c r="C341" s="177"/>
      <c r="D341" s="177"/>
      <c r="H341" s="177"/>
      <c r="I341" s="177"/>
      <c r="J341" s="177"/>
      <c r="K341" s="177"/>
    </row>
    <row r="342" spans="2:11" s="176" customFormat="1" ht="12.4" customHeight="1" x14ac:dyDescent="0.25">
      <c r="B342" s="177"/>
      <c r="C342" s="177"/>
      <c r="D342" s="177"/>
      <c r="H342" s="177"/>
      <c r="I342" s="177"/>
      <c r="J342" s="177"/>
      <c r="K342" s="177"/>
    </row>
    <row r="343" spans="2:11" s="176" customFormat="1" ht="12.4" customHeight="1" x14ac:dyDescent="0.25">
      <c r="B343" s="177"/>
      <c r="C343" s="177"/>
      <c r="D343" s="177"/>
      <c r="H343" s="177"/>
      <c r="I343" s="177"/>
      <c r="J343" s="177"/>
      <c r="K343" s="177"/>
    </row>
    <row r="344" spans="2:11" s="176" customFormat="1" ht="12.4" customHeight="1" x14ac:dyDescent="0.25">
      <c r="B344" s="177"/>
      <c r="C344" s="177"/>
      <c r="D344" s="177"/>
      <c r="H344" s="177"/>
      <c r="I344" s="177"/>
      <c r="J344" s="177"/>
      <c r="K344" s="177"/>
    </row>
    <row r="345" spans="2:11" s="176" customFormat="1" ht="12.4" customHeight="1" x14ac:dyDescent="0.25">
      <c r="B345" s="177"/>
      <c r="C345" s="177"/>
      <c r="D345" s="177"/>
      <c r="H345" s="177"/>
      <c r="I345" s="177"/>
      <c r="J345" s="177"/>
      <c r="K345" s="177"/>
    </row>
    <row r="346" spans="2:11" s="176" customFormat="1" ht="12.4" customHeight="1" x14ac:dyDescent="0.25">
      <c r="B346" s="177"/>
      <c r="C346" s="177"/>
      <c r="D346" s="177"/>
      <c r="H346" s="177"/>
      <c r="I346" s="177"/>
      <c r="J346" s="177"/>
      <c r="K346" s="177"/>
    </row>
    <row r="347" spans="2:11" s="176" customFormat="1" ht="12.4" customHeight="1" x14ac:dyDescent="0.25">
      <c r="B347" s="177"/>
      <c r="C347" s="177"/>
      <c r="D347" s="177"/>
      <c r="H347" s="177"/>
      <c r="I347" s="177"/>
      <c r="J347" s="177"/>
      <c r="K347" s="177"/>
    </row>
    <row r="348" spans="2:11" s="176" customFormat="1" ht="12.4" customHeight="1" x14ac:dyDescent="0.25">
      <c r="B348" s="177"/>
      <c r="C348" s="177"/>
      <c r="D348" s="177"/>
      <c r="H348" s="177"/>
      <c r="I348" s="177"/>
      <c r="J348" s="177"/>
      <c r="K348" s="177"/>
    </row>
    <row r="349" spans="2:11" s="176" customFormat="1" ht="12.4" customHeight="1" x14ac:dyDescent="0.25">
      <c r="B349" s="177"/>
      <c r="C349" s="177"/>
      <c r="D349" s="177"/>
      <c r="H349" s="177"/>
      <c r="I349" s="177"/>
      <c r="J349" s="177"/>
      <c r="K349" s="177"/>
    </row>
    <row r="350" spans="2:11" s="176" customFormat="1" ht="12.4" customHeight="1" x14ac:dyDescent="0.25">
      <c r="B350" s="177"/>
      <c r="C350" s="177"/>
      <c r="D350" s="177"/>
      <c r="H350" s="177"/>
      <c r="I350" s="177"/>
      <c r="J350" s="177"/>
      <c r="K350" s="177"/>
    </row>
    <row r="351" spans="2:11" s="176" customFormat="1" ht="12.4" customHeight="1" x14ac:dyDescent="0.25">
      <c r="B351" s="177"/>
      <c r="C351" s="177"/>
      <c r="D351" s="177"/>
      <c r="H351" s="177"/>
      <c r="I351" s="177"/>
      <c r="J351" s="177"/>
      <c r="K351" s="177"/>
    </row>
    <row r="352" spans="2:11" s="176" customFormat="1" ht="12.4" customHeight="1" x14ac:dyDescent="0.25">
      <c r="B352" s="177"/>
      <c r="C352" s="177"/>
      <c r="D352" s="177"/>
      <c r="H352" s="177"/>
      <c r="I352" s="177"/>
      <c r="J352" s="177"/>
      <c r="K352" s="177"/>
    </row>
    <row r="353" spans="2:11" s="176" customFormat="1" ht="12.4" customHeight="1" x14ac:dyDescent="0.25">
      <c r="B353" s="177"/>
      <c r="C353" s="177"/>
      <c r="D353" s="177"/>
      <c r="H353" s="177"/>
      <c r="I353" s="177"/>
      <c r="J353" s="177"/>
      <c r="K353" s="177"/>
    </row>
    <row r="354" spans="2:11" s="176" customFormat="1" ht="12.4" customHeight="1" x14ac:dyDescent="0.25">
      <c r="B354" s="177"/>
      <c r="C354" s="177"/>
      <c r="D354" s="177"/>
      <c r="H354" s="177"/>
      <c r="I354" s="177"/>
      <c r="J354" s="177"/>
      <c r="K354" s="177"/>
    </row>
    <row r="355" spans="2:11" s="176" customFormat="1" ht="12.4" customHeight="1" x14ac:dyDescent="0.25">
      <c r="B355" s="177"/>
      <c r="C355" s="177"/>
      <c r="D355" s="177"/>
      <c r="H355" s="177"/>
      <c r="I355" s="177"/>
      <c r="J355" s="177"/>
      <c r="K355" s="177"/>
    </row>
    <row r="356" spans="2:11" s="176" customFormat="1" ht="12.4" customHeight="1" x14ac:dyDescent="0.25">
      <c r="B356" s="177"/>
      <c r="C356" s="177"/>
      <c r="D356" s="177"/>
      <c r="H356" s="177"/>
      <c r="I356" s="177"/>
      <c r="J356" s="177"/>
      <c r="K356" s="177"/>
    </row>
    <row r="357" spans="2:11" s="176" customFormat="1" ht="12.4" customHeight="1" x14ac:dyDescent="0.25">
      <c r="B357" s="177"/>
      <c r="C357" s="177"/>
      <c r="D357" s="177"/>
      <c r="H357" s="177"/>
      <c r="I357" s="177"/>
      <c r="J357" s="177"/>
      <c r="K357" s="177"/>
    </row>
    <row r="358" spans="2:11" s="176" customFormat="1" ht="12.4" customHeight="1" x14ac:dyDescent="0.25">
      <c r="B358" s="177"/>
      <c r="C358" s="177"/>
      <c r="D358" s="177"/>
      <c r="H358" s="177"/>
      <c r="I358" s="177"/>
      <c r="J358" s="177"/>
      <c r="K358" s="177"/>
    </row>
    <row r="359" spans="2:11" s="176" customFormat="1" ht="12.4" customHeight="1" x14ac:dyDescent="0.25">
      <c r="B359" s="177"/>
      <c r="C359" s="177"/>
      <c r="D359" s="177"/>
      <c r="H359" s="177"/>
      <c r="I359" s="177"/>
      <c r="J359" s="177"/>
      <c r="K359" s="177"/>
    </row>
    <row r="360" spans="2:11" s="176" customFormat="1" ht="12.4" customHeight="1" x14ac:dyDescent="0.25">
      <c r="B360" s="177"/>
      <c r="C360" s="177"/>
      <c r="D360" s="177"/>
      <c r="H360" s="177"/>
      <c r="I360" s="177"/>
      <c r="J360" s="177"/>
      <c r="K360" s="177"/>
    </row>
    <row r="361" spans="2:11" s="176" customFormat="1" ht="12.4" customHeight="1" x14ac:dyDescent="0.25">
      <c r="B361" s="177"/>
      <c r="C361" s="177"/>
      <c r="D361" s="177"/>
      <c r="H361" s="177"/>
      <c r="I361" s="177"/>
      <c r="J361" s="177"/>
      <c r="K361" s="177"/>
    </row>
    <row r="362" spans="2:11" s="176" customFormat="1" ht="12.4" customHeight="1" x14ac:dyDescent="0.25">
      <c r="B362" s="177"/>
      <c r="C362" s="177"/>
      <c r="D362" s="177"/>
      <c r="H362" s="177"/>
      <c r="I362" s="177"/>
      <c r="J362" s="177"/>
      <c r="K362" s="177"/>
    </row>
    <row r="363" spans="2:11" s="176" customFormat="1" ht="12.4" customHeight="1" x14ac:dyDescent="0.25">
      <c r="B363" s="177"/>
      <c r="C363" s="177"/>
      <c r="D363" s="177"/>
      <c r="H363" s="177"/>
      <c r="I363" s="177"/>
      <c r="J363" s="177"/>
      <c r="K363" s="177"/>
    </row>
    <row r="364" spans="2:11" s="176" customFormat="1" ht="12.4" customHeight="1" x14ac:dyDescent="0.25">
      <c r="B364" s="177"/>
      <c r="C364" s="177"/>
      <c r="D364" s="177"/>
      <c r="H364" s="177"/>
      <c r="I364" s="177"/>
      <c r="J364" s="177"/>
      <c r="K364" s="177"/>
    </row>
    <row r="365" spans="2:11" s="176" customFormat="1" ht="12.4" customHeight="1" x14ac:dyDescent="0.25">
      <c r="B365" s="177"/>
      <c r="C365" s="177"/>
      <c r="D365" s="177"/>
      <c r="H365" s="177"/>
      <c r="I365" s="177"/>
      <c r="J365" s="177"/>
      <c r="K365" s="177"/>
    </row>
    <row r="366" spans="2:11" s="176" customFormat="1" ht="12.4" customHeight="1" x14ac:dyDescent="0.25">
      <c r="B366" s="177"/>
      <c r="C366" s="177"/>
      <c r="D366" s="177"/>
      <c r="H366" s="177"/>
      <c r="I366" s="177"/>
      <c r="J366" s="177"/>
      <c r="K366" s="177"/>
    </row>
    <row r="367" spans="2:11" s="176" customFormat="1" ht="12.4" customHeight="1" x14ac:dyDescent="0.25">
      <c r="B367" s="177"/>
      <c r="C367" s="177"/>
      <c r="D367" s="177"/>
      <c r="H367" s="177"/>
      <c r="I367" s="177"/>
      <c r="J367" s="177"/>
      <c r="K367" s="177"/>
    </row>
    <row r="368" spans="2:11" s="176" customFormat="1" ht="12.4" customHeight="1" x14ac:dyDescent="0.25">
      <c r="B368" s="177"/>
      <c r="C368" s="177"/>
      <c r="D368" s="177"/>
      <c r="H368" s="177"/>
      <c r="I368" s="177"/>
      <c r="J368" s="177"/>
      <c r="K368" s="177"/>
    </row>
    <row r="369" spans="2:11" s="176" customFormat="1" ht="12.4" customHeight="1" x14ac:dyDescent="0.25">
      <c r="B369" s="177"/>
      <c r="C369" s="177"/>
      <c r="D369" s="177"/>
      <c r="H369" s="177"/>
      <c r="I369" s="177"/>
      <c r="J369" s="177"/>
      <c r="K369" s="177"/>
    </row>
    <row r="370" spans="2:11" s="176" customFormat="1" ht="12.4" customHeight="1" x14ac:dyDescent="0.25">
      <c r="B370" s="177"/>
      <c r="C370" s="177"/>
      <c r="D370" s="177"/>
      <c r="H370" s="177"/>
      <c r="I370" s="177"/>
      <c r="J370" s="177"/>
      <c r="K370" s="177"/>
    </row>
    <row r="371" spans="2:11" s="176" customFormat="1" ht="12.4" customHeight="1" x14ac:dyDescent="0.25">
      <c r="B371" s="177"/>
      <c r="C371" s="177"/>
      <c r="D371" s="177"/>
      <c r="H371" s="177"/>
      <c r="I371" s="177"/>
      <c r="J371" s="177"/>
      <c r="K371" s="177"/>
    </row>
    <row r="372" spans="2:11" s="176" customFormat="1" ht="12.4" customHeight="1" x14ac:dyDescent="0.25">
      <c r="B372" s="177"/>
      <c r="C372" s="177"/>
      <c r="D372" s="177"/>
      <c r="H372" s="177"/>
      <c r="I372" s="177"/>
      <c r="J372" s="177"/>
      <c r="K372" s="177"/>
    </row>
    <row r="373" spans="2:11" s="176" customFormat="1" ht="12.4" customHeight="1" x14ac:dyDescent="0.25">
      <c r="B373" s="177"/>
      <c r="C373" s="177"/>
      <c r="D373" s="177"/>
      <c r="H373" s="177"/>
      <c r="I373" s="177"/>
      <c r="J373" s="177"/>
      <c r="K373" s="177"/>
    </row>
    <row r="374" spans="2:11" s="176" customFormat="1" ht="12.4" customHeight="1" x14ac:dyDescent="0.25">
      <c r="B374" s="177"/>
      <c r="C374" s="177"/>
      <c r="D374" s="177"/>
      <c r="H374" s="177"/>
      <c r="I374" s="177"/>
      <c r="J374" s="177"/>
      <c r="K374" s="177"/>
    </row>
    <row r="375" spans="2:11" s="176" customFormat="1" ht="12.4" customHeight="1" x14ac:dyDescent="0.25">
      <c r="B375" s="177"/>
      <c r="C375" s="177"/>
      <c r="D375" s="177"/>
      <c r="H375" s="177"/>
      <c r="I375" s="177"/>
      <c r="J375" s="177"/>
      <c r="K375" s="177"/>
    </row>
    <row r="376" spans="2:11" s="176" customFormat="1" ht="12.4" customHeight="1" x14ac:dyDescent="0.25">
      <c r="B376" s="177"/>
      <c r="C376" s="177"/>
      <c r="D376" s="177"/>
      <c r="H376" s="177"/>
      <c r="I376" s="177"/>
      <c r="J376" s="177"/>
      <c r="K376" s="177"/>
    </row>
    <row r="377" spans="2:11" s="176" customFormat="1" ht="12.4" customHeight="1" x14ac:dyDescent="0.25">
      <c r="B377" s="177"/>
      <c r="C377" s="177"/>
      <c r="D377" s="177"/>
      <c r="H377" s="177"/>
      <c r="I377" s="177"/>
      <c r="J377" s="177"/>
      <c r="K377" s="177"/>
    </row>
    <row r="378" spans="2:11" s="176" customFormat="1" ht="12.4" customHeight="1" x14ac:dyDescent="0.25">
      <c r="B378" s="177"/>
      <c r="C378" s="177"/>
      <c r="D378" s="177"/>
      <c r="H378" s="177"/>
      <c r="I378" s="177"/>
      <c r="J378" s="177"/>
      <c r="K378" s="177"/>
    </row>
    <row r="379" spans="2:11" s="176" customFormat="1" ht="12.4" customHeight="1" x14ac:dyDescent="0.25">
      <c r="B379" s="177"/>
      <c r="C379" s="177"/>
      <c r="D379" s="177"/>
      <c r="H379" s="177"/>
      <c r="I379" s="177"/>
      <c r="J379" s="177"/>
      <c r="K379" s="177"/>
    </row>
    <row r="380" spans="2:11" s="176" customFormat="1" ht="12.4" customHeight="1" x14ac:dyDescent="0.25">
      <c r="B380" s="177"/>
      <c r="C380" s="177"/>
      <c r="D380" s="177"/>
      <c r="H380" s="177"/>
      <c r="I380" s="177"/>
      <c r="J380" s="177"/>
      <c r="K380" s="177"/>
    </row>
    <row r="381" spans="2:11" s="176" customFormat="1" ht="12.4" customHeight="1" x14ac:dyDescent="0.25">
      <c r="B381" s="177"/>
      <c r="C381" s="177"/>
      <c r="D381" s="177"/>
      <c r="H381" s="177"/>
      <c r="I381" s="177"/>
      <c r="J381" s="177"/>
      <c r="K381" s="177"/>
    </row>
    <row r="382" spans="2:11" s="176" customFormat="1" ht="12.4" customHeight="1" x14ac:dyDescent="0.25">
      <c r="B382" s="177"/>
      <c r="C382" s="177"/>
      <c r="D382" s="177"/>
      <c r="H382" s="177"/>
      <c r="I382" s="177"/>
      <c r="J382" s="177"/>
      <c r="K382" s="177"/>
    </row>
    <row r="383" spans="2:11" s="176" customFormat="1" ht="12.4" customHeight="1" x14ac:dyDescent="0.25">
      <c r="B383" s="177"/>
      <c r="C383" s="177"/>
      <c r="D383" s="177"/>
      <c r="H383" s="177"/>
      <c r="I383" s="177"/>
      <c r="J383" s="177"/>
      <c r="K383" s="177"/>
    </row>
    <row r="384" spans="2:11" s="176" customFormat="1" ht="12.4" customHeight="1" x14ac:dyDescent="0.25">
      <c r="B384" s="177"/>
      <c r="C384" s="177"/>
      <c r="D384" s="177"/>
      <c r="H384" s="177"/>
      <c r="I384" s="177"/>
      <c r="J384" s="177"/>
      <c r="K384" s="177"/>
    </row>
    <row r="385" spans="2:11" s="176" customFormat="1" ht="12.4" customHeight="1" x14ac:dyDescent="0.25">
      <c r="B385" s="177"/>
      <c r="C385" s="177"/>
      <c r="D385" s="177"/>
      <c r="H385" s="177"/>
      <c r="I385" s="177"/>
      <c r="J385" s="177"/>
      <c r="K385" s="177"/>
    </row>
    <row r="386" spans="2:11" s="176" customFormat="1" ht="12.4" customHeight="1" x14ac:dyDescent="0.25">
      <c r="B386" s="177"/>
      <c r="C386" s="177"/>
      <c r="D386" s="177"/>
      <c r="H386" s="177"/>
      <c r="I386" s="177"/>
      <c r="J386" s="177"/>
      <c r="K386" s="177"/>
    </row>
    <row r="387" spans="2:11" s="176" customFormat="1" ht="12.4" customHeight="1" x14ac:dyDescent="0.25">
      <c r="B387" s="177"/>
      <c r="C387" s="177"/>
      <c r="D387" s="177"/>
      <c r="H387" s="177"/>
      <c r="I387" s="177"/>
      <c r="J387" s="177"/>
      <c r="K387" s="177"/>
    </row>
    <row r="388" spans="2:11" s="176" customFormat="1" ht="12.4" customHeight="1" x14ac:dyDescent="0.25">
      <c r="B388" s="177"/>
      <c r="C388" s="177"/>
      <c r="D388" s="177"/>
      <c r="H388" s="177"/>
      <c r="I388" s="177"/>
      <c r="J388" s="177"/>
      <c r="K388" s="177"/>
    </row>
    <row r="389" spans="2:11" s="176" customFormat="1" ht="12.4" customHeight="1" x14ac:dyDescent="0.25">
      <c r="B389" s="177"/>
      <c r="C389" s="177"/>
      <c r="D389" s="177"/>
      <c r="H389" s="177"/>
      <c r="I389" s="177"/>
      <c r="J389" s="177"/>
      <c r="K389" s="177"/>
    </row>
    <row r="390" spans="2:11" s="176" customFormat="1" ht="12.4" customHeight="1" x14ac:dyDescent="0.25">
      <c r="B390" s="177"/>
      <c r="C390" s="177"/>
      <c r="D390" s="177"/>
      <c r="H390" s="177"/>
      <c r="I390" s="177"/>
      <c r="J390" s="177"/>
      <c r="K390" s="177"/>
    </row>
    <row r="391" spans="2:11" s="176" customFormat="1" ht="12.4" customHeight="1" x14ac:dyDescent="0.25">
      <c r="B391" s="177"/>
      <c r="C391" s="177"/>
      <c r="D391" s="177"/>
      <c r="H391" s="177"/>
      <c r="I391" s="177"/>
      <c r="J391" s="177"/>
      <c r="K391" s="177"/>
    </row>
    <row r="392" spans="2:11" s="176" customFormat="1" ht="12.4" customHeight="1" x14ac:dyDescent="0.25">
      <c r="B392" s="177"/>
      <c r="C392" s="177"/>
      <c r="D392" s="177"/>
      <c r="H392" s="177"/>
      <c r="I392" s="177"/>
      <c r="J392" s="177"/>
      <c r="K392" s="177"/>
    </row>
    <row r="393" spans="2:11" s="176" customFormat="1" ht="12.4" customHeight="1" x14ac:dyDescent="0.25">
      <c r="B393" s="177"/>
      <c r="C393" s="177"/>
      <c r="D393" s="177"/>
      <c r="H393" s="177"/>
      <c r="I393" s="177"/>
      <c r="J393" s="177"/>
      <c r="K393" s="177"/>
    </row>
    <row r="394" spans="2:11" s="176" customFormat="1" ht="12.4" customHeight="1" x14ac:dyDescent="0.25">
      <c r="B394" s="177"/>
      <c r="C394" s="177"/>
      <c r="D394" s="177"/>
      <c r="H394" s="177"/>
      <c r="I394" s="177"/>
      <c r="J394" s="177"/>
      <c r="K394" s="177"/>
    </row>
    <row r="395" spans="2:11" s="176" customFormat="1" ht="12.4" customHeight="1" x14ac:dyDescent="0.25">
      <c r="B395" s="177"/>
      <c r="C395" s="177"/>
      <c r="D395" s="177"/>
      <c r="H395" s="177"/>
      <c r="I395" s="177"/>
      <c r="J395" s="177"/>
      <c r="K395" s="177"/>
    </row>
    <row r="396" spans="2:11" s="176" customFormat="1" ht="12.4" customHeight="1" x14ac:dyDescent="0.25">
      <c r="B396" s="177"/>
      <c r="C396" s="177"/>
      <c r="D396" s="177"/>
      <c r="H396" s="177"/>
      <c r="I396" s="177"/>
      <c r="J396" s="177"/>
      <c r="K396" s="177"/>
    </row>
    <row r="397" spans="2:11" s="176" customFormat="1" ht="12.4" customHeight="1" x14ac:dyDescent="0.25">
      <c r="B397" s="177"/>
      <c r="C397" s="177"/>
      <c r="D397" s="177"/>
      <c r="H397" s="177"/>
      <c r="I397" s="177"/>
      <c r="J397" s="177"/>
      <c r="K397" s="177"/>
    </row>
    <row r="398" spans="2:11" s="176" customFormat="1" ht="12.4" customHeight="1" x14ac:dyDescent="0.25">
      <c r="B398" s="177"/>
      <c r="C398" s="177"/>
      <c r="D398" s="177"/>
      <c r="H398" s="177"/>
      <c r="I398" s="177"/>
      <c r="J398" s="177"/>
      <c r="K398" s="177"/>
    </row>
    <row r="399" spans="2:11" s="176" customFormat="1" ht="12.4" customHeight="1" x14ac:dyDescent="0.25">
      <c r="B399" s="177"/>
      <c r="C399" s="177"/>
      <c r="D399" s="177"/>
      <c r="H399" s="177"/>
      <c r="I399" s="177"/>
      <c r="J399" s="177"/>
      <c r="K399" s="177"/>
    </row>
    <row r="400" spans="2:11" s="176" customFormat="1" ht="12.4" customHeight="1" x14ac:dyDescent="0.25">
      <c r="B400" s="177"/>
      <c r="C400" s="177"/>
      <c r="D400" s="177"/>
      <c r="H400" s="177"/>
      <c r="I400" s="177"/>
      <c r="J400" s="177"/>
      <c r="K400" s="177"/>
    </row>
    <row r="401" spans="2:11" s="176" customFormat="1" ht="12.4" customHeight="1" x14ac:dyDescent="0.25">
      <c r="B401" s="177"/>
      <c r="C401" s="177"/>
      <c r="D401" s="177"/>
      <c r="H401" s="177"/>
      <c r="I401" s="177"/>
      <c r="J401" s="177"/>
      <c r="K401" s="177"/>
    </row>
    <row r="402" spans="2:11" s="176" customFormat="1" ht="12.4" customHeight="1" x14ac:dyDescent="0.25">
      <c r="B402" s="177"/>
      <c r="C402" s="177"/>
      <c r="D402" s="177"/>
      <c r="H402" s="177"/>
      <c r="I402" s="177"/>
      <c r="J402" s="177"/>
      <c r="K402" s="177"/>
    </row>
    <row r="403" spans="2:11" s="176" customFormat="1" ht="12.4" customHeight="1" x14ac:dyDescent="0.25">
      <c r="B403" s="177"/>
      <c r="C403" s="177"/>
      <c r="D403" s="177"/>
      <c r="H403" s="177"/>
      <c r="I403" s="177"/>
      <c r="J403" s="177"/>
      <c r="K403" s="177"/>
    </row>
    <row r="404" spans="2:11" s="176" customFormat="1" ht="12.4" customHeight="1" x14ac:dyDescent="0.25">
      <c r="B404" s="177"/>
      <c r="C404" s="177"/>
      <c r="D404" s="177"/>
      <c r="H404" s="177"/>
      <c r="I404" s="177"/>
      <c r="J404" s="177"/>
      <c r="K404" s="177"/>
    </row>
    <row r="405" spans="2:11" s="176" customFormat="1" ht="12.4" customHeight="1" x14ac:dyDescent="0.25">
      <c r="B405" s="177"/>
      <c r="C405" s="177"/>
      <c r="D405" s="177"/>
      <c r="H405" s="177"/>
      <c r="I405" s="177"/>
      <c r="J405" s="177"/>
      <c r="K405" s="177"/>
    </row>
    <row r="406" spans="2:11" s="176" customFormat="1" ht="12.4" customHeight="1" x14ac:dyDescent="0.25">
      <c r="B406" s="177"/>
      <c r="C406" s="177"/>
      <c r="D406" s="177"/>
      <c r="H406" s="177"/>
      <c r="I406" s="177"/>
      <c r="J406" s="177"/>
      <c r="K406" s="177"/>
    </row>
    <row r="407" spans="2:11" s="176" customFormat="1" ht="12.4" customHeight="1" x14ac:dyDescent="0.25">
      <c r="B407" s="177"/>
      <c r="C407" s="177"/>
      <c r="D407" s="177"/>
      <c r="H407" s="177"/>
      <c r="I407" s="177"/>
      <c r="J407" s="177"/>
      <c r="K407" s="177"/>
    </row>
    <row r="408" spans="2:11" s="176" customFormat="1" ht="12.4" customHeight="1" x14ac:dyDescent="0.25">
      <c r="B408" s="177"/>
      <c r="C408" s="177"/>
      <c r="D408" s="177"/>
      <c r="H408" s="177"/>
      <c r="I408" s="177"/>
      <c r="J408" s="177"/>
      <c r="K408" s="177"/>
    </row>
    <row r="409" spans="2:11" s="176" customFormat="1" ht="12.4" customHeight="1" x14ac:dyDescent="0.25">
      <c r="B409" s="177"/>
      <c r="C409" s="177"/>
      <c r="D409" s="177"/>
      <c r="H409" s="177"/>
      <c r="I409" s="177"/>
      <c r="J409" s="177"/>
      <c r="K409" s="177"/>
    </row>
    <row r="410" spans="2:11" s="176" customFormat="1" ht="12.4" customHeight="1" x14ac:dyDescent="0.25">
      <c r="B410" s="177"/>
      <c r="C410" s="177"/>
      <c r="D410" s="177"/>
      <c r="H410" s="177"/>
      <c r="I410" s="177"/>
      <c r="J410" s="177"/>
      <c r="K410" s="177"/>
    </row>
    <row r="411" spans="2:11" s="176" customFormat="1" ht="12.4" customHeight="1" x14ac:dyDescent="0.25">
      <c r="B411" s="177"/>
      <c r="C411" s="177"/>
      <c r="D411" s="177"/>
      <c r="H411" s="177"/>
      <c r="I411" s="177"/>
      <c r="J411" s="177"/>
      <c r="K411" s="177"/>
    </row>
    <row r="412" spans="2:11" s="176" customFormat="1" ht="12.4" customHeight="1" x14ac:dyDescent="0.25">
      <c r="B412" s="177"/>
      <c r="C412" s="177"/>
      <c r="D412" s="177"/>
      <c r="H412" s="177"/>
      <c r="I412" s="177"/>
      <c r="J412" s="177"/>
      <c r="K412" s="177"/>
    </row>
    <row r="413" spans="2:11" s="176" customFormat="1" ht="12.4" customHeight="1" x14ac:dyDescent="0.25">
      <c r="B413" s="177"/>
      <c r="C413" s="177"/>
      <c r="D413" s="177"/>
      <c r="H413" s="177"/>
      <c r="I413" s="177"/>
      <c r="J413" s="177"/>
      <c r="K413" s="177"/>
    </row>
    <row r="414" spans="2:11" s="176" customFormat="1" ht="12.4" customHeight="1" x14ac:dyDescent="0.25">
      <c r="B414" s="177"/>
      <c r="C414" s="177"/>
      <c r="D414" s="177"/>
      <c r="H414" s="177"/>
      <c r="I414" s="177"/>
      <c r="J414" s="177"/>
      <c r="K414" s="177"/>
    </row>
    <row r="415" spans="2:11" s="176" customFormat="1" ht="12.4" customHeight="1" x14ac:dyDescent="0.25">
      <c r="B415" s="177"/>
      <c r="C415" s="177"/>
      <c r="D415" s="177"/>
      <c r="H415" s="177"/>
      <c r="I415" s="177"/>
      <c r="J415" s="177"/>
      <c r="K415" s="177"/>
    </row>
    <row r="416" spans="2:11" s="176" customFormat="1" ht="12.4" customHeight="1" x14ac:dyDescent="0.25">
      <c r="B416" s="177"/>
      <c r="C416" s="177"/>
      <c r="D416" s="177"/>
      <c r="H416" s="177"/>
      <c r="I416" s="177"/>
      <c r="J416" s="177"/>
      <c r="K416" s="177"/>
    </row>
    <row r="417" spans="2:11" s="176" customFormat="1" ht="12.4" customHeight="1" x14ac:dyDescent="0.25">
      <c r="B417" s="177"/>
      <c r="C417" s="177"/>
      <c r="D417" s="177"/>
      <c r="H417" s="177"/>
      <c r="I417" s="177"/>
      <c r="J417" s="177"/>
      <c r="K417" s="177"/>
    </row>
    <row r="418" spans="2:11" s="176" customFormat="1" ht="12.4" customHeight="1" x14ac:dyDescent="0.25">
      <c r="B418" s="177"/>
      <c r="C418" s="177"/>
      <c r="D418" s="177"/>
      <c r="H418" s="177"/>
      <c r="I418" s="177"/>
      <c r="J418" s="177"/>
      <c r="K418" s="177"/>
    </row>
    <row r="419" spans="2:11" s="176" customFormat="1" ht="12.4" customHeight="1" x14ac:dyDescent="0.25">
      <c r="B419" s="177"/>
      <c r="C419" s="177"/>
      <c r="D419" s="177"/>
      <c r="H419" s="177"/>
      <c r="I419" s="177"/>
      <c r="J419" s="177"/>
      <c r="K419" s="177"/>
    </row>
    <row r="420" spans="2:11" s="176" customFormat="1" ht="12.4" customHeight="1" x14ac:dyDescent="0.25">
      <c r="B420" s="177"/>
      <c r="C420" s="177"/>
      <c r="D420" s="177"/>
      <c r="H420" s="177"/>
      <c r="I420" s="177"/>
      <c r="J420" s="177"/>
      <c r="K420" s="177"/>
    </row>
    <row r="421" spans="2:11" s="176" customFormat="1" ht="12.4" customHeight="1" x14ac:dyDescent="0.25">
      <c r="B421" s="177"/>
      <c r="C421" s="177"/>
      <c r="D421" s="177"/>
      <c r="H421" s="177"/>
      <c r="I421" s="177"/>
      <c r="J421" s="177"/>
      <c r="K421" s="177"/>
    </row>
    <row r="422" spans="2:11" s="176" customFormat="1" ht="12.4" customHeight="1" x14ac:dyDescent="0.25">
      <c r="B422" s="177"/>
      <c r="C422" s="177"/>
      <c r="D422" s="177"/>
      <c r="H422" s="177"/>
      <c r="I422" s="177"/>
      <c r="J422" s="177"/>
      <c r="K422" s="177"/>
    </row>
    <row r="423" spans="2:11" s="176" customFormat="1" ht="12.4" customHeight="1" x14ac:dyDescent="0.25">
      <c r="B423" s="177"/>
      <c r="C423" s="177"/>
      <c r="D423" s="177"/>
      <c r="H423" s="177"/>
      <c r="I423" s="177"/>
      <c r="J423" s="177"/>
      <c r="K423" s="177"/>
    </row>
    <row r="424" spans="2:11" s="176" customFormat="1" ht="12.4" customHeight="1" x14ac:dyDescent="0.25">
      <c r="B424" s="177"/>
      <c r="C424" s="177"/>
      <c r="D424" s="177"/>
      <c r="H424" s="177"/>
      <c r="I424" s="177"/>
      <c r="J424" s="177"/>
      <c r="K424" s="177"/>
    </row>
    <row r="425" spans="2:11" s="176" customFormat="1" ht="12.4" customHeight="1" x14ac:dyDescent="0.25">
      <c r="B425" s="177"/>
      <c r="C425" s="177"/>
      <c r="D425" s="177"/>
      <c r="H425" s="177"/>
      <c r="I425" s="177"/>
      <c r="J425" s="177"/>
      <c r="K425" s="177"/>
    </row>
    <row r="426" spans="2:11" s="176" customFormat="1" ht="12.4" customHeight="1" x14ac:dyDescent="0.25">
      <c r="B426" s="177"/>
      <c r="C426" s="177"/>
      <c r="D426" s="177"/>
      <c r="H426" s="177"/>
      <c r="I426" s="177"/>
      <c r="J426" s="177"/>
      <c r="K426" s="177"/>
    </row>
    <row r="427" spans="2:11" s="176" customFormat="1" ht="12.4" customHeight="1" x14ac:dyDescent="0.25">
      <c r="B427" s="177"/>
      <c r="C427" s="177"/>
      <c r="D427" s="177"/>
      <c r="H427" s="177"/>
      <c r="I427" s="177"/>
      <c r="J427" s="177"/>
      <c r="K427" s="177"/>
    </row>
    <row r="428" spans="2:11" s="176" customFormat="1" ht="12.4" customHeight="1" x14ac:dyDescent="0.25">
      <c r="B428" s="177"/>
      <c r="C428" s="177"/>
      <c r="D428" s="177"/>
      <c r="H428" s="177"/>
      <c r="I428" s="177"/>
      <c r="J428" s="177"/>
      <c r="K428" s="177"/>
    </row>
    <row r="429" spans="2:11" s="176" customFormat="1" ht="12.4" customHeight="1" x14ac:dyDescent="0.25">
      <c r="B429" s="177"/>
      <c r="C429" s="177"/>
      <c r="D429" s="177"/>
      <c r="H429" s="177"/>
      <c r="I429" s="177"/>
      <c r="J429" s="177"/>
      <c r="K429" s="177"/>
    </row>
    <row r="430" spans="2:11" s="176" customFormat="1" ht="12.4" customHeight="1" x14ac:dyDescent="0.25">
      <c r="B430" s="177"/>
      <c r="C430" s="177"/>
      <c r="D430" s="177"/>
      <c r="H430" s="177"/>
      <c r="I430" s="177"/>
      <c r="J430" s="177"/>
      <c r="K430" s="177"/>
    </row>
    <row r="431" spans="2:11" s="176" customFormat="1" ht="12.4" customHeight="1" x14ac:dyDescent="0.25">
      <c r="B431" s="177"/>
      <c r="C431" s="177"/>
      <c r="D431" s="177"/>
      <c r="H431" s="177"/>
      <c r="I431" s="177"/>
      <c r="J431" s="177"/>
      <c r="K431" s="177"/>
    </row>
    <row r="432" spans="2:11" s="176" customFormat="1" ht="12.4" customHeight="1" x14ac:dyDescent="0.25">
      <c r="B432" s="177"/>
      <c r="C432" s="177"/>
      <c r="D432" s="177"/>
      <c r="H432" s="177"/>
      <c r="I432" s="177"/>
      <c r="J432" s="177"/>
      <c r="K432" s="177"/>
    </row>
    <row r="433" spans="2:11" s="176" customFormat="1" ht="12.4" customHeight="1" x14ac:dyDescent="0.25">
      <c r="B433" s="177"/>
      <c r="C433" s="177"/>
      <c r="D433" s="177"/>
      <c r="H433" s="177"/>
      <c r="I433" s="177"/>
      <c r="J433" s="177"/>
      <c r="K433" s="177"/>
    </row>
    <row r="434" spans="2:11" s="176" customFormat="1" ht="12.4" customHeight="1" x14ac:dyDescent="0.25">
      <c r="B434" s="177"/>
      <c r="C434" s="177"/>
      <c r="D434" s="177"/>
      <c r="H434" s="177"/>
      <c r="I434" s="177"/>
      <c r="J434" s="177"/>
      <c r="K434" s="177"/>
    </row>
    <row r="435" spans="2:11" s="176" customFormat="1" ht="12.4" customHeight="1" x14ac:dyDescent="0.25">
      <c r="B435" s="177"/>
      <c r="C435" s="177"/>
      <c r="D435" s="177"/>
      <c r="H435" s="177"/>
      <c r="I435" s="177"/>
      <c r="J435" s="177"/>
      <c r="K435" s="177"/>
    </row>
    <row r="436" spans="2:11" s="176" customFormat="1" ht="12.4" customHeight="1" x14ac:dyDescent="0.25">
      <c r="B436" s="177"/>
      <c r="C436" s="177"/>
      <c r="D436" s="177"/>
      <c r="H436" s="177"/>
      <c r="I436" s="177"/>
      <c r="J436" s="177"/>
      <c r="K436" s="177"/>
    </row>
    <row r="437" spans="2:11" s="176" customFormat="1" ht="12.4" customHeight="1" x14ac:dyDescent="0.25">
      <c r="B437" s="177"/>
      <c r="C437" s="177"/>
      <c r="D437" s="177"/>
      <c r="H437" s="177"/>
      <c r="I437" s="177"/>
      <c r="J437" s="177"/>
      <c r="K437" s="177"/>
    </row>
    <row r="438" spans="2:11" s="176" customFormat="1" ht="12.4" customHeight="1" x14ac:dyDescent="0.25">
      <c r="B438" s="177"/>
      <c r="C438" s="177"/>
      <c r="D438" s="177"/>
      <c r="H438" s="177"/>
      <c r="I438" s="177"/>
      <c r="J438" s="177"/>
      <c r="K438" s="177"/>
    </row>
    <row r="439" spans="2:11" s="176" customFormat="1" ht="12.4" customHeight="1" x14ac:dyDescent="0.25">
      <c r="B439" s="177"/>
      <c r="C439" s="177"/>
      <c r="D439" s="177"/>
      <c r="H439" s="177"/>
      <c r="I439" s="177"/>
      <c r="J439" s="177"/>
      <c r="K439" s="177"/>
    </row>
    <row r="440" spans="2:11" s="176" customFormat="1" ht="12.4" customHeight="1" x14ac:dyDescent="0.25">
      <c r="B440" s="177"/>
      <c r="C440" s="177"/>
      <c r="D440" s="177"/>
      <c r="H440" s="177"/>
      <c r="I440" s="177"/>
      <c r="J440" s="177"/>
      <c r="K440" s="177"/>
    </row>
    <row r="441" spans="2:11" s="176" customFormat="1" ht="11.45" customHeight="1" x14ac:dyDescent="0.25">
      <c r="B441" s="177"/>
      <c r="C441" s="177"/>
      <c r="D441" s="177"/>
      <c r="H441" s="177"/>
      <c r="I441" s="177"/>
      <c r="J441" s="177"/>
      <c r="K441" s="177"/>
    </row>
    <row r="442" spans="2:11" s="176" customFormat="1" ht="12.4" customHeight="1" x14ac:dyDescent="0.25">
      <c r="B442" s="177"/>
      <c r="C442" s="177"/>
      <c r="D442" s="177"/>
      <c r="H442" s="177"/>
      <c r="I442" s="177"/>
      <c r="J442" s="177"/>
      <c r="K442" s="177"/>
    </row>
    <row r="443" spans="2:11" s="176" customFormat="1" ht="12.4" customHeight="1" x14ac:dyDescent="0.25">
      <c r="B443" s="177"/>
      <c r="C443" s="177"/>
      <c r="D443" s="177"/>
      <c r="H443" s="177"/>
      <c r="I443" s="177"/>
      <c r="J443" s="177"/>
      <c r="K443" s="177"/>
    </row>
    <row r="444" spans="2:11" s="176" customFormat="1" ht="12.4" customHeight="1" x14ac:dyDescent="0.25">
      <c r="B444" s="177"/>
      <c r="C444" s="177"/>
      <c r="D444" s="177"/>
      <c r="H444" s="177"/>
      <c r="I444" s="177"/>
      <c r="J444" s="177"/>
      <c r="K444" s="177"/>
    </row>
    <row r="445" spans="2:11" s="176" customFormat="1" ht="12.4" customHeight="1" x14ac:dyDescent="0.25">
      <c r="B445" s="177"/>
      <c r="C445" s="177"/>
      <c r="D445" s="177"/>
      <c r="H445" s="177"/>
      <c r="I445" s="177"/>
      <c r="J445" s="177"/>
      <c r="K445" s="177"/>
    </row>
    <row r="446" spans="2:11" s="176" customFormat="1" ht="12.4" customHeight="1" x14ac:dyDescent="0.25">
      <c r="B446" s="177"/>
      <c r="C446" s="177"/>
      <c r="D446" s="177"/>
      <c r="H446" s="177"/>
      <c r="I446" s="177"/>
      <c r="J446" s="177"/>
      <c r="K446" s="177"/>
    </row>
    <row r="447" spans="2:11" s="176" customFormat="1" ht="12.4" customHeight="1" x14ac:dyDescent="0.25">
      <c r="B447" s="177"/>
      <c r="C447" s="177"/>
      <c r="D447" s="177"/>
      <c r="H447" s="177"/>
      <c r="I447" s="177"/>
      <c r="J447" s="177"/>
      <c r="K447" s="177"/>
    </row>
    <row r="448" spans="2:11" s="176" customFormat="1" ht="12.4" customHeight="1" x14ac:dyDescent="0.25">
      <c r="B448" s="177"/>
      <c r="C448" s="177"/>
      <c r="D448" s="177"/>
      <c r="H448" s="177"/>
      <c r="I448" s="177"/>
      <c r="J448" s="177"/>
      <c r="K448" s="177"/>
    </row>
    <row r="449" spans="2:11" s="176" customFormat="1" ht="12.4" customHeight="1" x14ac:dyDescent="0.25">
      <c r="B449" s="177"/>
      <c r="C449" s="177"/>
      <c r="D449" s="177"/>
      <c r="H449" s="177"/>
      <c r="I449" s="177"/>
      <c r="J449" s="177"/>
      <c r="K449" s="177"/>
    </row>
    <row r="450" spans="2:11" s="176" customFormat="1" ht="12.4" customHeight="1" x14ac:dyDescent="0.25">
      <c r="B450" s="177"/>
      <c r="C450" s="177"/>
      <c r="D450" s="177"/>
      <c r="H450" s="177"/>
      <c r="I450" s="177"/>
      <c r="J450" s="177"/>
      <c r="K450" s="177"/>
    </row>
    <row r="451" spans="2:11" s="176" customFormat="1" ht="12.4" customHeight="1" x14ac:dyDescent="0.25">
      <c r="B451" s="177"/>
      <c r="C451" s="177"/>
      <c r="D451" s="177"/>
      <c r="H451" s="177"/>
      <c r="I451" s="177"/>
      <c r="J451" s="177"/>
      <c r="K451" s="177"/>
    </row>
    <row r="452" spans="2:11" s="176" customFormat="1" ht="12.4" customHeight="1" x14ac:dyDescent="0.25">
      <c r="B452" s="177"/>
      <c r="C452" s="177"/>
      <c r="D452" s="177"/>
      <c r="H452" s="177"/>
      <c r="I452" s="177"/>
      <c r="J452" s="177"/>
      <c r="K452" s="177"/>
    </row>
    <row r="453" spans="2:11" s="176" customFormat="1" ht="12.4" customHeight="1" x14ac:dyDescent="0.25">
      <c r="B453" s="177"/>
      <c r="C453" s="177"/>
      <c r="D453" s="177"/>
      <c r="H453" s="177"/>
      <c r="I453" s="177"/>
      <c r="J453" s="177"/>
      <c r="K453" s="177"/>
    </row>
    <row r="454" spans="2:11" s="176" customFormat="1" ht="12.4" customHeight="1" x14ac:dyDescent="0.25">
      <c r="B454" s="177"/>
      <c r="C454" s="177"/>
      <c r="D454" s="177"/>
      <c r="H454" s="177"/>
      <c r="I454" s="177"/>
      <c r="J454" s="177"/>
      <c r="K454" s="177"/>
    </row>
    <row r="455" spans="2:11" s="176" customFormat="1" ht="12.4" customHeight="1" x14ac:dyDescent="0.25">
      <c r="B455" s="177"/>
      <c r="C455" s="177"/>
      <c r="D455" s="177"/>
      <c r="H455" s="177"/>
      <c r="I455" s="177"/>
      <c r="J455" s="177"/>
      <c r="K455" s="177"/>
    </row>
    <row r="456" spans="2:11" s="176" customFormat="1" ht="12.4" customHeight="1" x14ac:dyDescent="0.25">
      <c r="B456" s="177"/>
      <c r="C456" s="177"/>
      <c r="D456" s="177"/>
      <c r="H456" s="177"/>
      <c r="I456" s="177"/>
      <c r="J456" s="177"/>
      <c r="K456" s="177"/>
    </row>
    <row r="457" spans="2:11" s="176" customFormat="1" ht="12.4" customHeight="1" x14ac:dyDescent="0.25">
      <c r="B457" s="177"/>
      <c r="C457" s="177"/>
      <c r="D457" s="177"/>
      <c r="H457" s="177"/>
      <c r="I457" s="177"/>
      <c r="J457" s="177"/>
      <c r="K457" s="177"/>
    </row>
    <row r="458" spans="2:11" s="176" customFormat="1" ht="12.4" customHeight="1" x14ac:dyDescent="0.25">
      <c r="B458" s="177"/>
      <c r="C458" s="177"/>
      <c r="D458" s="177"/>
      <c r="H458" s="177"/>
      <c r="I458" s="177"/>
      <c r="J458" s="177"/>
      <c r="K458" s="177"/>
    </row>
    <row r="459" spans="2:11" s="176" customFormat="1" ht="12.4" customHeight="1" x14ac:dyDescent="0.25">
      <c r="B459" s="177"/>
      <c r="C459" s="177"/>
      <c r="D459" s="177"/>
      <c r="H459" s="177"/>
      <c r="I459" s="177"/>
      <c r="J459" s="177"/>
      <c r="K459" s="177"/>
    </row>
    <row r="460" spans="2:11" s="176" customFormat="1" ht="12.4" customHeight="1" x14ac:dyDescent="0.25">
      <c r="B460" s="177"/>
      <c r="C460" s="177"/>
      <c r="D460" s="177"/>
      <c r="H460" s="177"/>
      <c r="I460" s="177"/>
      <c r="J460" s="177"/>
      <c r="K460" s="177"/>
    </row>
    <row r="461" spans="2:11" s="176" customFormat="1" ht="12.4" customHeight="1" x14ac:dyDescent="0.25">
      <c r="B461" s="177"/>
      <c r="C461" s="177"/>
      <c r="D461" s="177"/>
      <c r="H461" s="177"/>
      <c r="I461" s="177"/>
      <c r="J461" s="177"/>
      <c r="K461" s="177"/>
    </row>
    <row r="462" spans="2:11" s="176" customFormat="1" ht="12.4" customHeight="1" x14ac:dyDescent="0.25">
      <c r="B462" s="177"/>
      <c r="C462" s="177"/>
      <c r="D462" s="177"/>
      <c r="H462" s="177"/>
      <c r="I462" s="177"/>
      <c r="J462" s="177"/>
      <c r="K462" s="177"/>
    </row>
    <row r="463" spans="2:11" s="176" customFormat="1" ht="12.4" customHeight="1" x14ac:dyDescent="0.25">
      <c r="B463" s="177"/>
      <c r="C463" s="177"/>
      <c r="D463" s="177"/>
      <c r="H463" s="177"/>
      <c r="I463" s="177"/>
      <c r="J463" s="177"/>
      <c r="K463" s="177"/>
    </row>
    <row r="464" spans="2:11" s="176" customFormat="1" ht="12.4" customHeight="1" x14ac:dyDescent="0.25">
      <c r="B464" s="177"/>
      <c r="C464" s="177"/>
      <c r="D464" s="177"/>
      <c r="H464" s="177"/>
      <c r="I464" s="177"/>
      <c r="J464" s="177"/>
      <c r="K464" s="177"/>
    </row>
    <row r="465" spans="2:11" s="176" customFormat="1" ht="12.4" customHeight="1" x14ac:dyDescent="0.25">
      <c r="B465" s="177"/>
      <c r="C465" s="177"/>
      <c r="D465" s="177"/>
      <c r="H465" s="177"/>
      <c r="I465" s="177"/>
      <c r="J465" s="177"/>
      <c r="K465" s="177"/>
    </row>
    <row r="466" spans="2:11" s="176" customFormat="1" ht="12.4" customHeight="1" x14ac:dyDescent="0.25">
      <c r="B466" s="177"/>
      <c r="C466" s="177"/>
      <c r="D466" s="177"/>
      <c r="H466" s="177"/>
      <c r="I466" s="177"/>
      <c r="J466" s="177"/>
      <c r="K466" s="177"/>
    </row>
    <row r="467" spans="2:11" s="176" customFormat="1" ht="12.4" customHeight="1" x14ac:dyDescent="0.25">
      <c r="B467" s="177"/>
      <c r="C467" s="177"/>
      <c r="D467" s="177"/>
      <c r="H467" s="177"/>
      <c r="I467" s="177"/>
      <c r="J467" s="177"/>
      <c r="K467" s="177"/>
    </row>
    <row r="468" spans="2:11" s="176" customFormat="1" ht="12.4" customHeight="1" x14ac:dyDescent="0.25">
      <c r="B468" s="177"/>
      <c r="C468" s="177"/>
      <c r="D468" s="177"/>
      <c r="H468" s="177"/>
      <c r="I468" s="177"/>
      <c r="J468" s="177"/>
      <c r="K468" s="177"/>
    </row>
    <row r="469" spans="2:11" s="176" customFormat="1" ht="12.4" customHeight="1" x14ac:dyDescent="0.25">
      <c r="B469" s="177"/>
      <c r="C469" s="177"/>
      <c r="D469" s="177"/>
      <c r="H469" s="177"/>
      <c r="I469" s="177"/>
      <c r="J469" s="177"/>
      <c r="K469" s="177"/>
    </row>
    <row r="470" spans="2:11" s="176" customFormat="1" ht="12.4" customHeight="1" x14ac:dyDescent="0.25">
      <c r="B470" s="177"/>
      <c r="C470" s="177"/>
      <c r="D470" s="177"/>
      <c r="H470" s="177"/>
      <c r="I470" s="177"/>
      <c r="J470" s="177"/>
      <c r="K470" s="177"/>
    </row>
    <row r="471" spans="2:11" s="176" customFormat="1" ht="12.4" customHeight="1" x14ac:dyDescent="0.25">
      <c r="B471" s="177"/>
      <c r="C471" s="177"/>
      <c r="D471" s="177"/>
      <c r="H471" s="177"/>
      <c r="I471" s="177"/>
      <c r="J471" s="177"/>
      <c r="K471" s="177"/>
    </row>
    <row r="472" spans="2:11" s="176" customFormat="1" ht="12.4" customHeight="1" x14ac:dyDescent="0.25">
      <c r="B472" s="177"/>
      <c r="C472" s="177"/>
      <c r="D472" s="177"/>
      <c r="H472" s="177"/>
      <c r="I472" s="177"/>
      <c r="J472" s="177"/>
      <c r="K472" s="177"/>
    </row>
    <row r="473" spans="2:11" s="176" customFormat="1" ht="12.4" customHeight="1" x14ac:dyDescent="0.25">
      <c r="B473" s="177"/>
      <c r="C473" s="177"/>
      <c r="D473" s="177"/>
      <c r="H473" s="177"/>
      <c r="I473" s="177"/>
      <c r="J473" s="177"/>
      <c r="K473" s="177"/>
    </row>
    <row r="474" spans="2:11" s="176" customFormat="1" ht="12.4" customHeight="1" x14ac:dyDescent="0.25">
      <c r="B474" s="177"/>
      <c r="C474" s="177"/>
      <c r="D474" s="177"/>
      <c r="H474" s="177"/>
      <c r="I474" s="177"/>
      <c r="J474" s="177"/>
      <c r="K474" s="177"/>
    </row>
    <row r="475" spans="2:11" s="176" customFormat="1" ht="12.4" customHeight="1" x14ac:dyDescent="0.25">
      <c r="B475" s="177"/>
      <c r="C475" s="177"/>
      <c r="D475" s="177"/>
      <c r="H475" s="177"/>
      <c r="I475" s="177"/>
      <c r="J475" s="177"/>
      <c r="K475" s="177"/>
    </row>
    <row r="476" spans="2:11" s="176" customFormat="1" ht="12.4" customHeight="1" x14ac:dyDescent="0.25">
      <c r="B476" s="177"/>
      <c r="C476" s="177"/>
      <c r="D476" s="177"/>
      <c r="H476" s="177"/>
      <c r="I476" s="177"/>
      <c r="J476" s="177"/>
      <c r="K476" s="177"/>
    </row>
    <row r="477" spans="2:11" s="176" customFormat="1" ht="12.4" customHeight="1" x14ac:dyDescent="0.25">
      <c r="B477" s="177"/>
      <c r="C477" s="177"/>
      <c r="D477" s="177"/>
      <c r="H477" s="177"/>
      <c r="I477" s="177"/>
      <c r="J477" s="177"/>
      <c r="K477" s="177"/>
    </row>
    <row r="478" spans="2:11" s="176" customFormat="1" ht="12.4" customHeight="1" x14ac:dyDescent="0.25">
      <c r="B478" s="177"/>
      <c r="C478" s="177"/>
      <c r="D478" s="177"/>
      <c r="H478" s="177"/>
      <c r="I478" s="177"/>
      <c r="J478" s="177"/>
      <c r="K478" s="177"/>
    </row>
    <row r="479" spans="2:11" s="176" customFormat="1" ht="12.4" customHeight="1" x14ac:dyDescent="0.25">
      <c r="B479" s="177"/>
      <c r="C479" s="177"/>
      <c r="D479" s="177"/>
      <c r="H479" s="177"/>
      <c r="I479" s="177"/>
      <c r="J479" s="177"/>
      <c r="K479" s="177"/>
    </row>
    <row r="480" spans="2:11" s="176" customFormat="1" ht="12.4" customHeight="1" x14ac:dyDescent="0.25">
      <c r="B480" s="177"/>
      <c r="C480" s="177"/>
      <c r="D480" s="177"/>
      <c r="H480" s="177"/>
      <c r="I480" s="177"/>
      <c r="J480" s="177"/>
      <c r="K480" s="177"/>
    </row>
    <row r="481" spans="2:11" s="176" customFormat="1" ht="12.4" customHeight="1" x14ac:dyDescent="0.25">
      <c r="B481" s="177"/>
      <c r="C481" s="177"/>
      <c r="D481" s="177"/>
      <c r="H481" s="177"/>
      <c r="I481" s="177"/>
      <c r="J481" s="177"/>
      <c r="K481" s="177"/>
    </row>
    <row r="482" spans="2:11" s="176" customFormat="1" ht="12.4" customHeight="1" x14ac:dyDescent="0.25">
      <c r="B482" s="177"/>
      <c r="C482" s="177"/>
      <c r="D482" s="177"/>
      <c r="H482" s="177"/>
      <c r="I482" s="177"/>
      <c r="J482" s="177"/>
      <c r="K482" s="177"/>
    </row>
    <row r="483" spans="2:11" s="176" customFormat="1" ht="12.4" customHeight="1" x14ac:dyDescent="0.25">
      <c r="B483" s="177"/>
      <c r="C483" s="177"/>
      <c r="D483" s="177"/>
      <c r="H483" s="177"/>
      <c r="I483" s="177"/>
      <c r="J483" s="177"/>
      <c r="K483" s="177"/>
    </row>
    <row r="484" spans="2:11" s="176" customFormat="1" ht="12.4" customHeight="1" x14ac:dyDescent="0.25">
      <c r="B484" s="177"/>
      <c r="C484" s="177"/>
      <c r="D484" s="177"/>
      <c r="H484" s="177"/>
      <c r="I484" s="177"/>
      <c r="J484" s="177"/>
      <c r="K484" s="177"/>
    </row>
    <row r="485" spans="2:11" s="176" customFormat="1" ht="12.4" customHeight="1" x14ac:dyDescent="0.25">
      <c r="B485" s="177"/>
      <c r="C485" s="177"/>
      <c r="D485" s="177"/>
      <c r="H485" s="177"/>
      <c r="I485" s="177"/>
      <c r="J485" s="177"/>
      <c r="K485" s="177"/>
    </row>
    <row r="486" spans="2:11" s="176" customFormat="1" ht="12.4" customHeight="1" x14ac:dyDescent="0.25">
      <c r="B486" s="177"/>
      <c r="C486" s="177"/>
      <c r="D486" s="177"/>
      <c r="H486" s="177"/>
      <c r="I486" s="177"/>
      <c r="J486" s="177"/>
      <c r="K486" s="177"/>
    </row>
    <row r="487" spans="2:11" s="176" customFormat="1" ht="12.4" customHeight="1" x14ac:dyDescent="0.25">
      <c r="B487" s="177"/>
      <c r="C487" s="177"/>
      <c r="D487" s="177"/>
      <c r="H487" s="177"/>
      <c r="I487" s="177"/>
      <c r="J487" s="177"/>
      <c r="K487" s="177"/>
    </row>
    <row r="488" spans="2:11" s="176" customFormat="1" ht="12.4" customHeight="1" x14ac:dyDescent="0.25">
      <c r="B488" s="177"/>
      <c r="C488" s="177"/>
      <c r="D488" s="177"/>
      <c r="H488" s="177"/>
      <c r="I488" s="177"/>
      <c r="J488" s="177"/>
      <c r="K488" s="177"/>
    </row>
    <row r="489" spans="2:11" s="176" customFormat="1" ht="12.4" customHeight="1" x14ac:dyDescent="0.25">
      <c r="B489" s="177"/>
      <c r="C489" s="177"/>
      <c r="D489" s="177"/>
      <c r="H489" s="177"/>
      <c r="I489" s="177"/>
      <c r="J489" s="177"/>
      <c r="K489" s="177"/>
    </row>
    <row r="490" spans="2:11" s="176" customFormat="1" ht="12.4" customHeight="1" x14ac:dyDescent="0.25">
      <c r="B490" s="177"/>
      <c r="C490" s="177"/>
      <c r="D490" s="177"/>
      <c r="H490" s="177"/>
      <c r="I490" s="177"/>
      <c r="J490" s="177"/>
      <c r="K490" s="177"/>
    </row>
    <row r="491" spans="2:11" s="176" customFormat="1" ht="12.4" customHeight="1" x14ac:dyDescent="0.25">
      <c r="B491" s="177"/>
      <c r="C491" s="177"/>
      <c r="D491" s="177"/>
      <c r="H491" s="177"/>
      <c r="I491" s="177"/>
      <c r="J491" s="177"/>
      <c r="K491" s="177"/>
    </row>
    <row r="492" spans="2:11" s="176" customFormat="1" ht="11.45" customHeight="1" x14ac:dyDescent="0.25">
      <c r="B492" s="177"/>
      <c r="C492" s="177"/>
      <c r="D492" s="177"/>
      <c r="H492" s="177"/>
      <c r="I492" s="177"/>
      <c r="J492" s="177"/>
      <c r="K492" s="177"/>
    </row>
    <row r="493" spans="2:11" s="176" customFormat="1" ht="12.4" customHeight="1" x14ac:dyDescent="0.25">
      <c r="B493" s="177"/>
      <c r="C493" s="177"/>
      <c r="D493" s="177"/>
      <c r="H493" s="177"/>
      <c r="I493" s="177"/>
      <c r="J493" s="177"/>
      <c r="K493" s="177"/>
    </row>
    <row r="494" spans="2:11" s="176" customFormat="1" ht="12.4" customHeight="1" x14ac:dyDescent="0.25">
      <c r="B494" s="177"/>
      <c r="C494" s="177"/>
      <c r="D494" s="177"/>
      <c r="H494" s="177"/>
      <c r="I494" s="177"/>
      <c r="J494" s="177"/>
      <c r="K494" s="177"/>
    </row>
    <row r="495" spans="2:11" s="176" customFormat="1" ht="12.4" customHeight="1" x14ac:dyDescent="0.25">
      <c r="B495" s="177"/>
      <c r="C495" s="177"/>
      <c r="D495" s="177"/>
      <c r="H495" s="177"/>
      <c r="I495" s="177"/>
      <c r="J495" s="177"/>
      <c r="K495" s="177"/>
    </row>
    <row r="496" spans="2:11" s="176" customFormat="1" ht="12.4" customHeight="1" x14ac:dyDescent="0.25">
      <c r="B496" s="177"/>
      <c r="C496" s="177"/>
      <c r="D496" s="177"/>
      <c r="H496" s="177"/>
      <c r="I496" s="177"/>
      <c r="J496" s="177"/>
      <c r="K496" s="177"/>
    </row>
    <row r="497" spans="2:11" s="176" customFormat="1" ht="12.4" customHeight="1" x14ac:dyDescent="0.25">
      <c r="B497" s="177"/>
      <c r="C497" s="177"/>
      <c r="D497" s="177"/>
      <c r="H497" s="177"/>
      <c r="I497" s="177"/>
      <c r="J497" s="177"/>
      <c r="K497" s="177"/>
    </row>
    <row r="498" spans="2:11" s="176" customFormat="1" ht="12.4" customHeight="1" x14ac:dyDescent="0.25">
      <c r="B498" s="177"/>
      <c r="C498" s="177"/>
      <c r="D498" s="177"/>
      <c r="H498" s="177"/>
      <c r="I498" s="177"/>
      <c r="J498" s="177"/>
      <c r="K498" s="177"/>
    </row>
    <row r="499" spans="2:11" s="176" customFormat="1" ht="12.4" customHeight="1" x14ac:dyDescent="0.25">
      <c r="B499" s="177"/>
      <c r="C499" s="177"/>
      <c r="D499" s="177"/>
      <c r="H499" s="177"/>
      <c r="I499" s="177"/>
      <c r="J499" s="177"/>
      <c r="K499" s="177"/>
    </row>
    <row r="500" spans="2:11" s="176" customFormat="1" ht="12.4" customHeight="1" x14ac:dyDescent="0.25">
      <c r="B500" s="177"/>
      <c r="C500" s="177"/>
      <c r="D500" s="177"/>
      <c r="H500" s="177"/>
      <c r="I500" s="177"/>
      <c r="J500" s="177"/>
      <c r="K500" s="177"/>
    </row>
    <row r="501" spans="2:11" s="176" customFormat="1" ht="12.4" customHeight="1" x14ac:dyDescent="0.25">
      <c r="B501" s="177"/>
      <c r="C501" s="177"/>
      <c r="D501" s="177"/>
      <c r="H501" s="177"/>
      <c r="I501" s="177"/>
      <c r="J501" s="177"/>
      <c r="K501" s="177"/>
    </row>
    <row r="502" spans="2:11" s="176" customFormat="1" ht="12.4" customHeight="1" x14ac:dyDescent="0.25">
      <c r="B502" s="177"/>
      <c r="C502" s="177"/>
      <c r="D502" s="177"/>
      <c r="H502" s="177"/>
      <c r="I502" s="177"/>
      <c r="J502" s="177"/>
      <c r="K502" s="177"/>
    </row>
    <row r="503" spans="2:11" s="176" customFormat="1" ht="12.4" customHeight="1" x14ac:dyDescent="0.25">
      <c r="B503" s="177"/>
      <c r="C503" s="177"/>
      <c r="D503" s="177"/>
      <c r="H503" s="177"/>
      <c r="I503" s="177"/>
      <c r="J503" s="177"/>
      <c r="K503" s="177"/>
    </row>
    <row r="504" spans="2:11" s="176" customFormat="1" ht="12.4" customHeight="1" x14ac:dyDescent="0.25">
      <c r="B504" s="177"/>
      <c r="C504" s="177"/>
      <c r="D504" s="177"/>
      <c r="H504" s="177"/>
      <c r="I504" s="177"/>
      <c r="J504" s="177"/>
      <c r="K504" s="177"/>
    </row>
    <row r="505" spans="2:11" s="176" customFormat="1" ht="12.4" customHeight="1" x14ac:dyDescent="0.25">
      <c r="B505" s="177"/>
      <c r="C505" s="177"/>
      <c r="D505" s="177"/>
      <c r="H505" s="177"/>
      <c r="I505" s="177"/>
      <c r="J505" s="177"/>
      <c r="K505" s="177"/>
    </row>
    <row r="506" spans="2:11" s="176" customFormat="1" ht="12.4" customHeight="1" x14ac:dyDescent="0.25">
      <c r="B506" s="177"/>
      <c r="C506" s="177"/>
      <c r="D506" s="177"/>
      <c r="H506" s="177"/>
      <c r="I506" s="177"/>
      <c r="J506" s="177"/>
      <c r="K506" s="177"/>
    </row>
    <row r="507" spans="2:11" s="176" customFormat="1" ht="12.4" customHeight="1" x14ac:dyDescent="0.25">
      <c r="B507" s="177"/>
      <c r="C507" s="177"/>
      <c r="D507" s="177"/>
      <c r="H507" s="177"/>
      <c r="I507" s="177"/>
      <c r="J507" s="177"/>
      <c r="K507" s="177"/>
    </row>
    <row r="508" spans="2:11" s="176" customFormat="1" ht="12.4" customHeight="1" x14ac:dyDescent="0.25">
      <c r="B508" s="177"/>
      <c r="C508" s="177"/>
      <c r="D508" s="177"/>
      <c r="H508" s="177"/>
      <c r="I508" s="177"/>
      <c r="J508" s="177"/>
      <c r="K508" s="177"/>
    </row>
    <row r="509" spans="2:11" s="176" customFormat="1" ht="12.4" customHeight="1" x14ac:dyDescent="0.25">
      <c r="B509" s="177"/>
      <c r="C509" s="177"/>
      <c r="D509" s="177"/>
      <c r="H509" s="177"/>
      <c r="I509" s="177"/>
      <c r="J509" s="177"/>
      <c r="K509" s="177"/>
    </row>
    <row r="510" spans="2:11" s="176" customFormat="1" ht="12.4" customHeight="1" x14ac:dyDescent="0.25">
      <c r="B510" s="177"/>
      <c r="C510" s="177"/>
      <c r="D510" s="177"/>
      <c r="H510" s="177"/>
      <c r="I510" s="177"/>
      <c r="J510" s="177"/>
      <c r="K510" s="177"/>
    </row>
    <row r="511" spans="2:11" s="176" customFormat="1" ht="12.4" customHeight="1" x14ac:dyDescent="0.25">
      <c r="B511" s="177"/>
      <c r="C511" s="177"/>
      <c r="D511" s="177"/>
      <c r="H511" s="177"/>
      <c r="I511" s="177"/>
      <c r="J511" s="177"/>
      <c r="K511" s="177"/>
    </row>
    <row r="512" spans="2:11" s="176" customFormat="1" ht="12.4" customHeight="1" x14ac:dyDescent="0.25">
      <c r="B512" s="177"/>
      <c r="C512" s="177"/>
      <c r="D512" s="177"/>
      <c r="H512" s="177"/>
      <c r="I512" s="177"/>
      <c r="J512" s="177"/>
      <c r="K512" s="177"/>
    </row>
    <row r="513" spans="2:11" s="176" customFormat="1" ht="12.4" customHeight="1" x14ac:dyDescent="0.25">
      <c r="B513" s="177"/>
      <c r="C513" s="177"/>
      <c r="D513" s="177"/>
      <c r="H513" s="177"/>
      <c r="I513" s="177"/>
      <c r="J513" s="177"/>
      <c r="K513" s="177"/>
    </row>
    <row r="514" spans="2:11" s="176" customFormat="1" ht="12.4" customHeight="1" x14ac:dyDescent="0.25">
      <c r="B514" s="177"/>
      <c r="C514" s="177"/>
      <c r="D514" s="177"/>
      <c r="H514" s="177"/>
      <c r="I514" s="177"/>
      <c r="J514" s="177"/>
      <c r="K514" s="177"/>
    </row>
    <row r="515" spans="2:11" s="176" customFormat="1" ht="12.4" customHeight="1" x14ac:dyDescent="0.25">
      <c r="B515" s="177"/>
      <c r="C515" s="177"/>
      <c r="D515" s="177"/>
      <c r="H515" s="177"/>
      <c r="I515" s="177"/>
      <c r="J515" s="177"/>
      <c r="K515" s="177"/>
    </row>
    <row r="516" spans="2:11" s="176" customFormat="1" ht="12.4" customHeight="1" x14ac:dyDescent="0.25">
      <c r="B516" s="177"/>
      <c r="C516" s="177"/>
      <c r="D516" s="177"/>
      <c r="H516" s="177"/>
      <c r="I516" s="177"/>
      <c r="J516" s="177"/>
      <c r="K516" s="177"/>
    </row>
    <row r="517" spans="2:11" s="176" customFormat="1" ht="12.4" customHeight="1" x14ac:dyDescent="0.25">
      <c r="B517" s="177"/>
      <c r="C517" s="177"/>
      <c r="D517" s="177"/>
      <c r="H517" s="177"/>
      <c r="I517" s="177"/>
      <c r="J517" s="177"/>
      <c r="K517" s="177"/>
    </row>
    <row r="518" spans="2:11" s="176" customFormat="1" ht="12.4" customHeight="1" x14ac:dyDescent="0.25">
      <c r="B518" s="177"/>
      <c r="C518" s="177"/>
      <c r="D518" s="177"/>
      <c r="H518" s="177"/>
      <c r="I518" s="177"/>
      <c r="J518" s="177"/>
      <c r="K518" s="177"/>
    </row>
    <row r="519" spans="2:11" s="176" customFormat="1" ht="12.4" customHeight="1" x14ac:dyDescent="0.25">
      <c r="B519" s="177"/>
      <c r="C519" s="177"/>
      <c r="D519" s="177"/>
      <c r="H519" s="177"/>
      <c r="I519" s="177"/>
      <c r="J519" s="177"/>
      <c r="K519" s="177"/>
    </row>
    <row r="520" spans="2:11" s="176" customFormat="1" ht="12.4" customHeight="1" x14ac:dyDescent="0.25">
      <c r="B520" s="177"/>
      <c r="C520" s="177"/>
      <c r="D520" s="177"/>
      <c r="H520" s="177"/>
      <c r="I520" s="177"/>
      <c r="J520" s="177"/>
      <c r="K520" s="177"/>
    </row>
    <row r="521" spans="2:11" s="176" customFormat="1" ht="12.4" customHeight="1" x14ac:dyDescent="0.25">
      <c r="B521" s="177"/>
      <c r="C521" s="177"/>
      <c r="D521" s="177"/>
      <c r="H521" s="177"/>
      <c r="I521" s="177"/>
      <c r="J521" s="177"/>
      <c r="K521" s="177"/>
    </row>
    <row r="522" spans="2:11" s="176" customFormat="1" ht="12.4" customHeight="1" x14ac:dyDescent="0.25">
      <c r="B522" s="177"/>
      <c r="C522" s="177"/>
      <c r="D522" s="177"/>
      <c r="H522" s="177"/>
      <c r="I522" s="177"/>
      <c r="J522" s="177"/>
      <c r="K522" s="177"/>
    </row>
    <row r="523" spans="2:11" s="176" customFormat="1" ht="12.4" customHeight="1" x14ac:dyDescent="0.25">
      <c r="B523" s="177"/>
      <c r="C523" s="177"/>
      <c r="D523" s="177"/>
      <c r="H523" s="177"/>
      <c r="I523" s="177"/>
      <c r="J523" s="177"/>
      <c r="K523" s="177"/>
    </row>
    <row r="524" spans="2:11" s="176" customFormat="1" ht="12.4" customHeight="1" x14ac:dyDescent="0.25">
      <c r="B524" s="177"/>
      <c r="C524" s="177"/>
      <c r="D524" s="177"/>
      <c r="H524" s="177"/>
      <c r="I524" s="177"/>
      <c r="J524" s="177"/>
      <c r="K524" s="177"/>
    </row>
    <row r="525" spans="2:11" s="176" customFormat="1" ht="12.4" customHeight="1" x14ac:dyDescent="0.25">
      <c r="B525" s="177"/>
      <c r="C525" s="177"/>
      <c r="D525" s="177"/>
      <c r="H525" s="177"/>
      <c r="I525" s="177"/>
      <c r="J525" s="177"/>
      <c r="K525" s="177"/>
    </row>
    <row r="526" spans="2:11" s="176" customFormat="1" ht="12.4" customHeight="1" x14ac:dyDescent="0.25">
      <c r="B526" s="177"/>
      <c r="C526" s="177"/>
      <c r="D526" s="177"/>
      <c r="H526" s="177"/>
      <c r="I526" s="177"/>
      <c r="J526" s="177"/>
      <c r="K526" s="177"/>
    </row>
    <row r="527" spans="2:11" s="176" customFormat="1" ht="12.4" customHeight="1" x14ac:dyDescent="0.25">
      <c r="B527" s="177"/>
      <c r="C527" s="177"/>
      <c r="D527" s="177"/>
      <c r="H527" s="177"/>
      <c r="I527" s="177"/>
      <c r="J527" s="177"/>
      <c r="K527" s="177"/>
    </row>
    <row r="528" spans="2:11" s="176" customFormat="1" ht="12.4" customHeight="1" x14ac:dyDescent="0.25">
      <c r="B528" s="177"/>
      <c r="C528" s="177"/>
      <c r="D528" s="177"/>
      <c r="H528" s="177"/>
      <c r="I528" s="177"/>
      <c r="J528" s="177"/>
      <c r="K528" s="177"/>
    </row>
    <row r="529" spans="2:11" s="176" customFormat="1" ht="12.4" customHeight="1" x14ac:dyDescent="0.25">
      <c r="B529" s="177"/>
      <c r="C529" s="177"/>
      <c r="D529" s="177"/>
      <c r="H529" s="177"/>
      <c r="I529" s="177"/>
      <c r="J529" s="177"/>
      <c r="K529" s="177"/>
    </row>
    <row r="530" spans="2:11" s="176" customFormat="1" ht="12.4" customHeight="1" x14ac:dyDescent="0.25">
      <c r="B530" s="177"/>
      <c r="C530" s="177"/>
      <c r="D530" s="177"/>
      <c r="H530" s="177"/>
      <c r="I530" s="177"/>
      <c r="J530" s="177"/>
      <c r="K530" s="177"/>
    </row>
    <row r="531" spans="2:11" s="176" customFormat="1" ht="12.4" customHeight="1" x14ac:dyDescent="0.25">
      <c r="B531" s="177"/>
      <c r="C531" s="177"/>
      <c r="D531" s="177"/>
      <c r="H531" s="177"/>
      <c r="I531" s="177"/>
      <c r="J531" s="177"/>
      <c r="K531" s="177"/>
    </row>
    <row r="532" spans="2:11" s="176" customFormat="1" ht="12.4" customHeight="1" x14ac:dyDescent="0.25">
      <c r="B532" s="177"/>
      <c r="C532" s="177"/>
      <c r="D532" s="177"/>
      <c r="H532" s="177"/>
      <c r="I532" s="177"/>
      <c r="J532" s="177"/>
      <c r="K532" s="177"/>
    </row>
    <row r="533" spans="2:11" s="176" customFormat="1" ht="12.4" customHeight="1" x14ac:dyDescent="0.25">
      <c r="B533" s="177"/>
      <c r="C533" s="177"/>
      <c r="D533" s="177"/>
      <c r="H533" s="177"/>
      <c r="I533" s="177"/>
      <c r="J533" s="177"/>
      <c r="K533" s="177"/>
    </row>
    <row r="534" spans="2:11" s="176" customFormat="1" ht="12.4" customHeight="1" x14ac:dyDescent="0.25">
      <c r="B534" s="177"/>
      <c r="C534" s="177"/>
      <c r="D534" s="177"/>
      <c r="H534" s="177"/>
      <c r="I534" s="177"/>
      <c r="J534" s="177"/>
      <c r="K534" s="177"/>
    </row>
    <row r="535" spans="2:11" s="176" customFormat="1" ht="12.4" customHeight="1" x14ac:dyDescent="0.25">
      <c r="B535" s="177"/>
      <c r="C535" s="177"/>
      <c r="D535" s="177"/>
      <c r="H535" s="177"/>
      <c r="I535" s="177"/>
      <c r="J535" s="177"/>
      <c r="K535" s="177"/>
    </row>
    <row r="536" spans="2:11" s="176" customFormat="1" ht="12.4" customHeight="1" x14ac:dyDescent="0.25">
      <c r="B536" s="177"/>
      <c r="C536" s="177"/>
      <c r="D536" s="177"/>
      <c r="H536" s="177"/>
      <c r="I536" s="177"/>
      <c r="J536" s="177"/>
      <c r="K536" s="177"/>
    </row>
    <row r="537" spans="2:11" s="176" customFormat="1" ht="12.4" customHeight="1" x14ac:dyDescent="0.25">
      <c r="B537" s="177"/>
      <c r="C537" s="177"/>
      <c r="D537" s="177"/>
      <c r="H537" s="177"/>
      <c r="I537" s="177"/>
      <c r="J537" s="177"/>
      <c r="K537" s="177"/>
    </row>
    <row r="538" spans="2:11" s="176" customFormat="1" ht="12.4" customHeight="1" x14ac:dyDescent="0.25">
      <c r="B538" s="177"/>
      <c r="C538" s="177"/>
      <c r="D538" s="177"/>
      <c r="H538" s="177"/>
      <c r="I538" s="177"/>
      <c r="J538" s="177"/>
      <c r="K538" s="177"/>
    </row>
    <row r="539" spans="2:11" s="176" customFormat="1" ht="12.4" customHeight="1" x14ac:dyDescent="0.25">
      <c r="B539" s="177"/>
      <c r="C539" s="177"/>
      <c r="D539" s="177"/>
      <c r="H539" s="177"/>
      <c r="I539" s="177"/>
      <c r="J539" s="177"/>
      <c r="K539" s="177"/>
    </row>
    <row r="540" spans="2:11" s="176" customFormat="1" ht="12.4" customHeight="1" x14ac:dyDescent="0.25">
      <c r="B540" s="177"/>
      <c r="C540" s="177"/>
      <c r="D540" s="177"/>
      <c r="H540" s="177"/>
      <c r="I540" s="177"/>
      <c r="J540" s="177"/>
      <c r="K540" s="177"/>
    </row>
    <row r="541" spans="2:11" s="176" customFormat="1" ht="12.4" customHeight="1" x14ac:dyDescent="0.25">
      <c r="B541" s="177"/>
      <c r="C541" s="177"/>
      <c r="D541" s="177"/>
      <c r="H541" s="177"/>
      <c r="I541" s="177"/>
      <c r="J541" s="177"/>
      <c r="K541" s="177"/>
    </row>
    <row r="542" spans="2:11" s="176" customFormat="1" ht="12.4" customHeight="1" x14ac:dyDescent="0.25">
      <c r="B542" s="177"/>
      <c r="C542" s="177"/>
      <c r="D542" s="177"/>
      <c r="H542" s="177"/>
      <c r="I542" s="177"/>
      <c r="J542" s="177"/>
      <c r="K542" s="177"/>
    </row>
    <row r="543" spans="2:11" s="176" customFormat="1" ht="12.4" customHeight="1" x14ac:dyDescent="0.25">
      <c r="B543" s="177"/>
      <c r="C543" s="177"/>
      <c r="D543" s="177"/>
      <c r="H543" s="177"/>
      <c r="I543" s="177"/>
      <c r="J543" s="177"/>
      <c r="K543" s="177"/>
    </row>
    <row r="544" spans="2:11" s="176" customFormat="1" ht="12.4" customHeight="1" x14ac:dyDescent="0.25">
      <c r="B544" s="177"/>
      <c r="C544" s="177"/>
      <c r="D544" s="177"/>
      <c r="H544" s="177"/>
      <c r="I544" s="177"/>
      <c r="J544" s="177"/>
      <c r="K544" s="177"/>
    </row>
    <row r="545" spans="2:11" s="176" customFormat="1" ht="11.45" customHeight="1" x14ac:dyDescent="0.25">
      <c r="B545" s="177"/>
      <c r="C545" s="177"/>
      <c r="D545" s="177"/>
      <c r="H545" s="177"/>
      <c r="I545" s="177"/>
      <c r="J545" s="177"/>
      <c r="K545" s="177"/>
    </row>
    <row r="546" spans="2:11" s="176" customFormat="1" ht="12.4" customHeight="1" x14ac:dyDescent="0.25">
      <c r="B546" s="177"/>
      <c r="C546" s="177"/>
      <c r="D546" s="177"/>
      <c r="H546" s="177"/>
      <c r="I546" s="177"/>
      <c r="J546" s="177"/>
      <c r="K546" s="177"/>
    </row>
    <row r="547" spans="2:11" s="176" customFormat="1" ht="12.4" customHeight="1" x14ac:dyDescent="0.25">
      <c r="B547" s="177"/>
      <c r="C547" s="177"/>
      <c r="D547" s="177"/>
      <c r="H547" s="177"/>
      <c r="I547" s="177"/>
      <c r="J547" s="177"/>
      <c r="K547" s="177"/>
    </row>
    <row r="548" spans="2:11" s="176" customFormat="1" ht="12.4" customHeight="1" x14ac:dyDescent="0.25">
      <c r="B548" s="177"/>
      <c r="C548" s="177"/>
      <c r="D548" s="177"/>
      <c r="H548" s="177"/>
      <c r="I548" s="177"/>
      <c r="J548" s="177"/>
      <c r="K548" s="177"/>
    </row>
    <row r="549" spans="2:11" s="176" customFormat="1" ht="12.4" customHeight="1" x14ac:dyDescent="0.25">
      <c r="B549" s="177"/>
      <c r="C549" s="177"/>
      <c r="D549" s="177"/>
      <c r="H549" s="177"/>
      <c r="I549" s="177"/>
      <c r="J549" s="177"/>
      <c r="K549" s="177"/>
    </row>
    <row r="550" spans="2:11" s="176" customFormat="1" ht="12.4" customHeight="1" x14ac:dyDescent="0.25">
      <c r="B550" s="177"/>
      <c r="C550" s="177"/>
      <c r="D550" s="177"/>
      <c r="H550" s="177"/>
      <c r="I550" s="177"/>
      <c r="J550" s="177"/>
      <c r="K550" s="177"/>
    </row>
    <row r="551" spans="2:11" s="176" customFormat="1" ht="12.4" customHeight="1" x14ac:dyDescent="0.25">
      <c r="B551" s="177"/>
      <c r="C551" s="177"/>
      <c r="D551" s="177"/>
      <c r="H551" s="177"/>
      <c r="I551" s="177"/>
      <c r="J551" s="177"/>
      <c r="K551" s="177"/>
    </row>
    <row r="552" spans="2:11" s="176" customFormat="1" ht="12.4" customHeight="1" x14ac:dyDescent="0.25">
      <c r="B552" s="177"/>
      <c r="C552" s="177"/>
      <c r="D552" s="177"/>
      <c r="H552" s="177"/>
      <c r="I552" s="177"/>
      <c r="J552" s="177"/>
      <c r="K552" s="177"/>
    </row>
    <row r="553" spans="2:11" s="176" customFormat="1" ht="12.4" customHeight="1" x14ac:dyDescent="0.25">
      <c r="B553" s="177"/>
      <c r="C553" s="177"/>
      <c r="D553" s="177"/>
      <c r="H553" s="177"/>
      <c r="I553" s="177"/>
      <c r="J553" s="177"/>
      <c r="K553" s="177"/>
    </row>
    <row r="554" spans="2:11" s="176" customFormat="1" ht="12.4" customHeight="1" x14ac:dyDescent="0.25">
      <c r="B554" s="177"/>
      <c r="C554" s="177"/>
      <c r="D554" s="177"/>
      <c r="H554" s="177"/>
      <c r="I554" s="177"/>
      <c r="J554" s="177"/>
      <c r="K554" s="177"/>
    </row>
    <row r="555" spans="2:11" s="176" customFormat="1" ht="12.4" customHeight="1" x14ac:dyDescent="0.25">
      <c r="B555" s="177"/>
      <c r="C555" s="177"/>
      <c r="D555" s="177"/>
      <c r="H555" s="177"/>
      <c r="I555" s="177"/>
      <c r="J555" s="177"/>
      <c r="K555" s="177"/>
    </row>
    <row r="556" spans="2:11" s="176" customFormat="1" ht="12.4" customHeight="1" x14ac:dyDescent="0.25">
      <c r="B556" s="177"/>
      <c r="C556" s="177"/>
      <c r="D556" s="177"/>
      <c r="H556" s="177"/>
      <c r="I556" s="177"/>
      <c r="J556" s="177"/>
      <c r="K556" s="177"/>
    </row>
    <row r="557" spans="2:11" s="176" customFormat="1" ht="12.4" customHeight="1" x14ac:dyDescent="0.25">
      <c r="B557" s="177"/>
      <c r="C557" s="177"/>
      <c r="D557" s="177"/>
      <c r="H557" s="177"/>
      <c r="I557" s="177"/>
      <c r="J557" s="177"/>
      <c r="K557" s="177"/>
    </row>
    <row r="558" spans="2:11" s="176" customFormat="1" ht="12.4" customHeight="1" x14ac:dyDescent="0.25">
      <c r="B558" s="177"/>
      <c r="C558" s="177"/>
      <c r="D558" s="177"/>
      <c r="H558" s="177"/>
      <c r="I558" s="177"/>
      <c r="J558" s="177"/>
      <c r="K558" s="177"/>
    </row>
    <row r="559" spans="2:11" s="176" customFormat="1" ht="12.4" customHeight="1" x14ac:dyDescent="0.25">
      <c r="B559" s="177"/>
      <c r="C559" s="177"/>
      <c r="D559" s="177"/>
      <c r="H559" s="177"/>
      <c r="I559" s="177"/>
      <c r="J559" s="177"/>
      <c r="K559" s="177"/>
    </row>
    <row r="560" spans="2:11" s="176" customFormat="1" ht="12.4" customHeight="1" x14ac:dyDescent="0.25">
      <c r="B560" s="177"/>
      <c r="C560" s="177"/>
      <c r="D560" s="177"/>
      <c r="H560" s="177"/>
      <c r="I560" s="177"/>
      <c r="J560" s="177"/>
      <c r="K560" s="177"/>
    </row>
    <row r="561" spans="2:11" s="176" customFormat="1" ht="12.4" customHeight="1" x14ac:dyDescent="0.25">
      <c r="B561" s="177"/>
      <c r="C561" s="177"/>
      <c r="D561" s="177"/>
      <c r="H561" s="177"/>
      <c r="I561" s="177"/>
      <c r="J561" s="177"/>
      <c r="K561" s="177"/>
    </row>
    <row r="562" spans="2:11" s="176" customFormat="1" ht="12.4" customHeight="1" x14ac:dyDescent="0.25">
      <c r="B562" s="177"/>
      <c r="C562" s="177"/>
      <c r="D562" s="177"/>
      <c r="H562" s="177"/>
      <c r="I562" s="177"/>
      <c r="J562" s="177"/>
      <c r="K562" s="177"/>
    </row>
    <row r="563" spans="2:11" s="176" customFormat="1" ht="12.4" customHeight="1" x14ac:dyDescent="0.25">
      <c r="B563" s="177"/>
      <c r="C563" s="177"/>
      <c r="D563" s="177"/>
      <c r="H563" s="177"/>
      <c r="I563" s="177"/>
      <c r="J563" s="177"/>
      <c r="K563" s="177"/>
    </row>
    <row r="564" spans="2:11" s="176" customFormat="1" ht="12.4" customHeight="1" x14ac:dyDescent="0.25">
      <c r="B564" s="177"/>
      <c r="C564" s="177"/>
      <c r="D564" s="177"/>
      <c r="H564" s="177"/>
      <c r="I564" s="177"/>
      <c r="J564" s="177"/>
      <c r="K564" s="177"/>
    </row>
    <row r="565" spans="2:11" s="176" customFormat="1" ht="12.4" customHeight="1" x14ac:dyDescent="0.25">
      <c r="B565" s="177"/>
      <c r="C565" s="177"/>
      <c r="D565" s="177"/>
      <c r="H565" s="177"/>
      <c r="I565" s="177"/>
      <c r="J565" s="177"/>
      <c r="K565" s="177"/>
    </row>
    <row r="566" spans="2:11" s="176" customFormat="1" ht="12.4" customHeight="1" x14ac:dyDescent="0.25">
      <c r="B566" s="177"/>
      <c r="C566" s="177"/>
      <c r="D566" s="177"/>
      <c r="H566" s="177"/>
      <c r="I566" s="177"/>
      <c r="J566" s="177"/>
      <c r="K566" s="177"/>
    </row>
    <row r="567" spans="2:11" s="176" customFormat="1" ht="12.4" customHeight="1" x14ac:dyDescent="0.25">
      <c r="B567" s="177"/>
      <c r="C567" s="177"/>
      <c r="D567" s="177"/>
      <c r="H567" s="177"/>
      <c r="I567" s="177"/>
      <c r="J567" s="177"/>
      <c r="K567" s="177"/>
    </row>
    <row r="568" spans="2:11" s="176" customFormat="1" ht="12.4" customHeight="1" x14ac:dyDescent="0.25">
      <c r="B568" s="177"/>
      <c r="C568" s="177"/>
      <c r="D568" s="177"/>
      <c r="H568" s="177"/>
      <c r="I568" s="177"/>
      <c r="J568" s="177"/>
      <c r="K568" s="177"/>
    </row>
    <row r="569" spans="2:11" s="176" customFormat="1" ht="12.4" customHeight="1" x14ac:dyDescent="0.25">
      <c r="B569" s="177"/>
      <c r="C569" s="177"/>
      <c r="D569" s="177"/>
      <c r="H569" s="177"/>
      <c r="I569" s="177"/>
      <c r="J569" s="177"/>
      <c r="K569" s="177"/>
    </row>
    <row r="570" spans="2:11" s="176" customFormat="1" ht="12.4" customHeight="1" x14ac:dyDescent="0.25">
      <c r="B570" s="177"/>
      <c r="C570" s="177"/>
      <c r="D570" s="177"/>
      <c r="H570" s="177"/>
      <c r="I570" s="177"/>
      <c r="J570" s="177"/>
      <c r="K570" s="177"/>
    </row>
    <row r="571" spans="2:11" s="176" customFormat="1" ht="12.4" customHeight="1" x14ac:dyDescent="0.25">
      <c r="B571" s="177"/>
      <c r="C571" s="177"/>
      <c r="D571" s="177"/>
      <c r="H571" s="177"/>
      <c r="I571" s="177"/>
      <c r="J571" s="177"/>
      <c r="K571" s="177"/>
    </row>
    <row r="572" spans="2:11" s="176" customFormat="1" ht="12.4" customHeight="1" x14ac:dyDescent="0.25">
      <c r="B572" s="177"/>
      <c r="C572" s="177"/>
      <c r="D572" s="177"/>
      <c r="H572" s="177"/>
      <c r="I572" s="177"/>
      <c r="J572" s="177"/>
      <c r="K572" s="177"/>
    </row>
    <row r="573" spans="2:11" s="176" customFormat="1" ht="12.4" customHeight="1" x14ac:dyDescent="0.25">
      <c r="B573" s="177"/>
      <c r="C573" s="177"/>
      <c r="D573" s="177"/>
      <c r="H573" s="177"/>
      <c r="I573" s="177"/>
      <c r="J573" s="177"/>
      <c r="K573" s="177"/>
    </row>
    <row r="574" spans="2:11" s="176" customFormat="1" ht="12.4" customHeight="1" x14ac:dyDescent="0.25">
      <c r="B574" s="177"/>
      <c r="C574" s="177"/>
      <c r="D574" s="177"/>
      <c r="H574" s="177"/>
      <c r="I574" s="177"/>
      <c r="J574" s="177"/>
      <c r="K574" s="177"/>
    </row>
    <row r="575" spans="2:11" s="176" customFormat="1" ht="12.4" customHeight="1" x14ac:dyDescent="0.25">
      <c r="B575" s="177"/>
      <c r="C575" s="177"/>
      <c r="D575" s="177"/>
      <c r="H575" s="177"/>
      <c r="I575" s="177"/>
      <c r="J575" s="177"/>
      <c r="K575" s="177"/>
    </row>
    <row r="576" spans="2:11" s="176" customFormat="1" ht="12.4" customHeight="1" x14ac:dyDescent="0.25">
      <c r="B576" s="177"/>
      <c r="C576" s="177"/>
      <c r="D576" s="177"/>
      <c r="H576" s="177"/>
      <c r="I576" s="177"/>
      <c r="J576" s="177"/>
      <c r="K576" s="177"/>
    </row>
    <row r="577" spans="2:11" s="176" customFormat="1" ht="12.4" customHeight="1" x14ac:dyDescent="0.25">
      <c r="B577" s="177"/>
      <c r="C577" s="177"/>
      <c r="D577" s="177"/>
      <c r="H577" s="177"/>
      <c r="I577" s="177"/>
      <c r="J577" s="177"/>
      <c r="K577" s="177"/>
    </row>
    <row r="578" spans="2:11" s="176" customFormat="1" ht="12.4" customHeight="1" x14ac:dyDescent="0.25">
      <c r="B578" s="177"/>
      <c r="C578" s="177"/>
      <c r="D578" s="177"/>
      <c r="H578" s="177"/>
      <c r="I578" s="177"/>
      <c r="J578" s="177"/>
      <c r="K578" s="177"/>
    </row>
    <row r="579" spans="2:11" s="176" customFormat="1" ht="12.4" customHeight="1" x14ac:dyDescent="0.25">
      <c r="B579" s="177"/>
      <c r="C579" s="177"/>
      <c r="D579" s="177"/>
      <c r="H579" s="177"/>
      <c r="I579" s="177"/>
      <c r="J579" s="177"/>
      <c r="K579" s="177"/>
    </row>
    <row r="580" spans="2:11" s="176" customFormat="1" ht="12.4" customHeight="1" x14ac:dyDescent="0.25">
      <c r="B580" s="177"/>
      <c r="C580" s="177"/>
      <c r="D580" s="177"/>
      <c r="H580" s="177"/>
      <c r="I580" s="177"/>
      <c r="J580" s="177"/>
      <c r="K580" s="177"/>
    </row>
    <row r="581" spans="2:11" s="176" customFormat="1" ht="12.4" customHeight="1" x14ac:dyDescent="0.25">
      <c r="B581" s="177"/>
      <c r="C581" s="177"/>
      <c r="D581" s="177"/>
      <c r="H581" s="177"/>
      <c r="I581" s="177"/>
      <c r="J581" s="177"/>
      <c r="K581" s="177"/>
    </row>
    <row r="582" spans="2:11" s="176" customFormat="1" ht="12.4" customHeight="1" x14ac:dyDescent="0.25">
      <c r="B582" s="177"/>
      <c r="C582" s="177"/>
      <c r="D582" s="177"/>
      <c r="H582" s="177"/>
      <c r="I582" s="177"/>
      <c r="J582" s="177"/>
      <c r="K582" s="177"/>
    </row>
    <row r="583" spans="2:11" s="176" customFormat="1" ht="12.4" customHeight="1" x14ac:dyDescent="0.25">
      <c r="B583" s="177"/>
      <c r="C583" s="177"/>
      <c r="D583" s="177"/>
      <c r="H583" s="177"/>
      <c r="I583" s="177"/>
      <c r="J583" s="177"/>
      <c r="K583" s="177"/>
    </row>
    <row r="584" spans="2:11" s="176" customFormat="1" ht="12.4" customHeight="1" x14ac:dyDescent="0.25">
      <c r="B584" s="177"/>
      <c r="C584" s="177"/>
      <c r="D584" s="177"/>
      <c r="H584" s="177"/>
      <c r="I584" s="177"/>
      <c r="J584" s="177"/>
      <c r="K584" s="177"/>
    </row>
    <row r="585" spans="2:11" s="176" customFormat="1" ht="12.4" customHeight="1" x14ac:dyDescent="0.25">
      <c r="B585" s="177"/>
      <c r="C585" s="177"/>
      <c r="D585" s="177"/>
      <c r="H585" s="177"/>
      <c r="I585" s="177"/>
      <c r="J585" s="177"/>
      <c r="K585" s="177"/>
    </row>
    <row r="586" spans="2:11" s="176" customFormat="1" ht="12.4" customHeight="1" x14ac:dyDescent="0.25">
      <c r="B586" s="177"/>
      <c r="C586" s="177"/>
      <c r="D586" s="177"/>
      <c r="H586" s="177"/>
      <c r="I586" s="177"/>
      <c r="J586" s="177"/>
      <c r="K586" s="177"/>
    </row>
    <row r="587" spans="2:11" s="176" customFormat="1" ht="12.4" customHeight="1" x14ac:dyDescent="0.25">
      <c r="B587" s="177"/>
      <c r="C587" s="177"/>
      <c r="D587" s="177"/>
      <c r="H587" s="177"/>
      <c r="I587" s="177"/>
      <c r="J587" s="177"/>
      <c r="K587" s="177"/>
    </row>
    <row r="588" spans="2:11" s="176" customFormat="1" ht="12.4" customHeight="1" x14ac:dyDescent="0.25">
      <c r="B588" s="177"/>
      <c r="C588" s="177"/>
      <c r="D588" s="177"/>
      <c r="H588" s="177"/>
      <c r="I588" s="177"/>
      <c r="J588" s="177"/>
      <c r="K588" s="177"/>
    </row>
    <row r="589" spans="2:11" s="176" customFormat="1" ht="12.4" customHeight="1" x14ac:dyDescent="0.25">
      <c r="B589" s="177"/>
      <c r="C589" s="177"/>
      <c r="D589" s="177"/>
      <c r="H589" s="177"/>
      <c r="I589" s="177"/>
      <c r="J589" s="177"/>
      <c r="K589" s="177"/>
    </row>
    <row r="590" spans="2:11" s="176" customFormat="1" ht="12.4" customHeight="1" x14ac:dyDescent="0.25">
      <c r="B590" s="177"/>
      <c r="C590" s="177"/>
      <c r="D590" s="177"/>
      <c r="H590" s="177"/>
      <c r="I590" s="177"/>
      <c r="J590" s="177"/>
      <c r="K590" s="177"/>
    </row>
    <row r="591" spans="2:11" s="176" customFormat="1" ht="12.4" customHeight="1" x14ac:dyDescent="0.25">
      <c r="B591" s="177"/>
      <c r="C591" s="177"/>
      <c r="D591" s="177"/>
      <c r="H591" s="177"/>
      <c r="I591" s="177"/>
      <c r="J591" s="177"/>
      <c r="K591" s="177"/>
    </row>
    <row r="592" spans="2:11" s="176" customFormat="1" ht="12.4" customHeight="1" x14ac:dyDescent="0.25">
      <c r="B592" s="177"/>
      <c r="C592" s="177"/>
      <c r="D592" s="177"/>
      <c r="H592" s="177"/>
      <c r="I592" s="177"/>
      <c r="J592" s="177"/>
      <c r="K592" s="177"/>
    </row>
    <row r="593" spans="2:11" s="176" customFormat="1" ht="12.4" customHeight="1" x14ac:dyDescent="0.25">
      <c r="B593" s="177"/>
      <c r="C593" s="177"/>
      <c r="D593" s="177"/>
      <c r="H593" s="177"/>
      <c r="I593" s="177"/>
      <c r="J593" s="177"/>
      <c r="K593" s="177"/>
    </row>
    <row r="594" spans="2:11" s="176" customFormat="1" ht="12.4" customHeight="1" x14ac:dyDescent="0.25">
      <c r="B594" s="177"/>
      <c r="C594" s="177"/>
      <c r="D594" s="177"/>
      <c r="H594" s="177"/>
      <c r="I594" s="177"/>
      <c r="J594" s="177"/>
      <c r="K594" s="177"/>
    </row>
    <row r="595" spans="2:11" s="176" customFormat="1" ht="12.4" customHeight="1" x14ac:dyDescent="0.25">
      <c r="B595" s="177"/>
      <c r="C595" s="177"/>
      <c r="D595" s="177"/>
      <c r="H595" s="177"/>
      <c r="I595" s="177"/>
      <c r="J595" s="177"/>
      <c r="K595" s="177"/>
    </row>
    <row r="596" spans="2:11" s="176" customFormat="1" ht="12.4" customHeight="1" x14ac:dyDescent="0.25">
      <c r="B596" s="177"/>
      <c r="C596" s="177"/>
      <c r="D596" s="177"/>
      <c r="H596" s="177"/>
      <c r="I596" s="177"/>
      <c r="J596" s="177"/>
      <c r="K596" s="177"/>
    </row>
    <row r="597" spans="2:11" s="176" customFormat="1" ht="12.4" customHeight="1" x14ac:dyDescent="0.25">
      <c r="B597" s="177"/>
      <c r="C597" s="177"/>
      <c r="D597" s="177"/>
      <c r="H597" s="177"/>
      <c r="I597" s="177"/>
      <c r="J597" s="177"/>
      <c r="K597" s="177"/>
    </row>
    <row r="598" spans="2:11" s="176" customFormat="1" ht="11.45" customHeight="1" x14ac:dyDescent="0.25">
      <c r="B598" s="177"/>
      <c r="C598" s="177"/>
      <c r="D598" s="177"/>
      <c r="H598" s="177"/>
      <c r="I598" s="177"/>
      <c r="J598" s="177"/>
      <c r="K598" s="177"/>
    </row>
    <row r="599" spans="2:11" s="176" customFormat="1" ht="12.4" customHeight="1" x14ac:dyDescent="0.25">
      <c r="B599" s="177"/>
      <c r="C599" s="177"/>
      <c r="D599" s="177"/>
      <c r="H599" s="177"/>
      <c r="I599" s="177"/>
      <c r="J599" s="177"/>
      <c r="K599" s="177"/>
    </row>
    <row r="600" spans="2:11" s="176" customFormat="1" ht="12.4" customHeight="1" x14ac:dyDescent="0.25">
      <c r="B600" s="177"/>
      <c r="C600" s="177"/>
      <c r="D600" s="177"/>
      <c r="H600" s="177"/>
      <c r="I600" s="177"/>
      <c r="J600" s="177"/>
      <c r="K600" s="177"/>
    </row>
    <row r="601" spans="2:11" s="176" customFormat="1" ht="12.4" customHeight="1" x14ac:dyDescent="0.25">
      <c r="B601" s="177"/>
      <c r="C601" s="177"/>
      <c r="D601" s="177"/>
      <c r="H601" s="177"/>
      <c r="I601" s="177"/>
      <c r="J601" s="177"/>
      <c r="K601" s="177"/>
    </row>
    <row r="602" spans="2:11" s="176" customFormat="1" ht="12.4" customHeight="1" x14ac:dyDescent="0.25">
      <c r="B602" s="177"/>
      <c r="C602" s="177"/>
      <c r="D602" s="177"/>
      <c r="H602" s="177"/>
      <c r="I602" s="177"/>
      <c r="J602" s="177"/>
      <c r="K602" s="177"/>
    </row>
    <row r="603" spans="2:11" s="176" customFormat="1" ht="12.4" customHeight="1" x14ac:dyDescent="0.25">
      <c r="B603" s="177"/>
      <c r="C603" s="177"/>
      <c r="D603" s="177"/>
      <c r="H603" s="177"/>
      <c r="I603" s="177"/>
      <c r="J603" s="177"/>
      <c r="K603" s="177"/>
    </row>
    <row r="604" spans="2:11" s="176" customFormat="1" ht="12.4" customHeight="1" x14ac:dyDescent="0.25">
      <c r="B604" s="177"/>
      <c r="C604" s="177"/>
      <c r="D604" s="177"/>
      <c r="H604" s="177"/>
      <c r="I604" s="177"/>
      <c r="J604" s="177"/>
      <c r="K604" s="177"/>
    </row>
    <row r="605" spans="2:11" s="176" customFormat="1" ht="12.4" customHeight="1" x14ac:dyDescent="0.25">
      <c r="B605" s="177"/>
      <c r="C605" s="177"/>
      <c r="D605" s="177"/>
      <c r="H605" s="177"/>
      <c r="I605" s="177"/>
      <c r="J605" s="177"/>
      <c r="K605" s="177"/>
    </row>
    <row r="606" spans="2:11" s="176" customFormat="1" ht="12.4" customHeight="1" x14ac:dyDescent="0.25">
      <c r="B606" s="177"/>
      <c r="C606" s="177"/>
      <c r="D606" s="177"/>
      <c r="H606" s="177"/>
      <c r="I606" s="177"/>
      <c r="J606" s="177"/>
      <c r="K606" s="177"/>
    </row>
    <row r="607" spans="2:11" s="176" customFormat="1" ht="12.4" customHeight="1" x14ac:dyDescent="0.25">
      <c r="B607" s="177"/>
      <c r="C607" s="177"/>
      <c r="D607" s="177"/>
      <c r="H607" s="177"/>
      <c r="I607" s="177"/>
      <c r="J607" s="177"/>
      <c r="K607" s="177"/>
    </row>
    <row r="608" spans="2:11" s="176" customFormat="1" ht="12.4" customHeight="1" x14ac:dyDescent="0.25">
      <c r="B608" s="177"/>
      <c r="C608" s="177"/>
      <c r="D608" s="177"/>
      <c r="H608" s="177"/>
      <c r="I608" s="177"/>
      <c r="J608" s="177"/>
      <c r="K608" s="177"/>
    </row>
    <row r="609" spans="2:11" s="176" customFormat="1" ht="12.4" customHeight="1" x14ac:dyDescent="0.25">
      <c r="B609" s="177"/>
      <c r="C609" s="177"/>
      <c r="D609" s="177"/>
      <c r="H609" s="177"/>
      <c r="I609" s="177"/>
      <c r="J609" s="177"/>
      <c r="K609" s="177"/>
    </row>
    <row r="610" spans="2:11" s="176" customFormat="1" ht="12.4" customHeight="1" x14ac:dyDescent="0.25">
      <c r="B610" s="177"/>
      <c r="C610" s="177"/>
      <c r="D610" s="177"/>
      <c r="H610" s="177"/>
      <c r="I610" s="177"/>
      <c r="J610" s="177"/>
      <c r="K610" s="177"/>
    </row>
    <row r="611" spans="2:11" s="176" customFormat="1" ht="12.4" customHeight="1" x14ac:dyDescent="0.25">
      <c r="B611" s="177"/>
      <c r="C611" s="177"/>
      <c r="D611" s="177"/>
      <c r="H611" s="177"/>
      <c r="I611" s="177"/>
      <c r="J611" s="177"/>
      <c r="K611" s="177"/>
    </row>
    <row r="612" spans="2:11" s="176" customFormat="1" ht="12.4" customHeight="1" x14ac:dyDescent="0.25">
      <c r="B612" s="177"/>
      <c r="C612" s="177"/>
      <c r="D612" s="177"/>
      <c r="H612" s="177"/>
      <c r="I612" s="177"/>
      <c r="J612" s="177"/>
      <c r="K612" s="177"/>
    </row>
    <row r="613" spans="2:11" s="176" customFormat="1" ht="12.4" customHeight="1" x14ac:dyDescent="0.25">
      <c r="B613" s="177"/>
      <c r="C613" s="177"/>
      <c r="D613" s="177"/>
      <c r="H613" s="177"/>
      <c r="I613" s="177"/>
      <c r="J613" s="177"/>
      <c r="K613" s="177"/>
    </row>
    <row r="614" spans="2:11" s="176" customFormat="1" ht="12.4" customHeight="1" x14ac:dyDescent="0.25">
      <c r="B614" s="177"/>
      <c r="C614" s="177"/>
      <c r="D614" s="177"/>
      <c r="H614" s="177"/>
      <c r="I614" s="177"/>
      <c r="J614" s="177"/>
      <c r="K614" s="177"/>
    </row>
    <row r="615" spans="2:11" s="176" customFormat="1" ht="12.4" customHeight="1" x14ac:dyDescent="0.25">
      <c r="B615" s="177"/>
      <c r="C615" s="177"/>
      <c r="D615" s="177"/>
      <c r="H615" s="177"/>
      <c r="I615" s="177"/>
      <c r="J615" s="177"/>
      <c r="K615" s="177"/>
    </row>
    <row r="616" spans="2:11" s="176" customFormat="1" ht="12.4" customHeight="1" x14ac:dyDescent="0.25">
      <c r="B616" s="177"/>
      <c r="C616" s="177"/>
      <c r="D616" s="177"/>
      <c r="H616" s="177"/>
      <c r="I616" s="177"/>
      <c r="J616" s="177"/>
      <c r="K616" s="177"/>
    </row>
    <row r="617" spans="2:11" s="176" customFormat="1" ht="12.4" customHeight="1" x14ac:dyDescent="0.25">
      <c r="B617" s="177"/>
      <c r="C617" s="177"/>
      <c r="D617" s="177"/>
      <c r="H617" s="177"/>
      <c r="I617" s="177"/>
      <c r="J617" s="177"/>
      <c r="K617" s="177"/>
    </row>
    <row r="618" spans="2:11" s="176" customFormat="1" ht="12.4" customHeight="1" x14ac:dyDescent="0.25">
      <c r="B618" s="177"/>
      <c r="C618" s="177"/>
      <c r="D618" s="177"/>
      <c r="H618" s="177"/>
      <c r="I618" s="177"/>
      <c r="J618" s="177"/>
      <c r="K618" s="177"/>
    </row>
    <row r="619" spans="2:11" s="176" customFormat="1" ht="12.4" customHeight="1" x14ac:dyDescent="0.25">
      <c r="B619" s="177"/>
      <c r="C619" s="177"/>
      <c r="D619" s="177"/>
      <c r="H619" s="177"/>
      <c r="I619" s="177"/>
      <c r="J619" s="177"/>
      <c r="K619" s="177"/>
    </row>
    <row r="620" spans="2:11" s="176" customFormat="1" ht="12.4" customHeight="1" x14ac:dyDescent="0.25">
      <c r="B620" s="177"/>
      <c r="C620" s="177"/>
      <c r="D620" s="177"/>
      <c r="H620" s="177"/>
      <c r="I620" s="177"/>
      <c r="J620" s="177"/>
      <c r="K620" s="177"/>
    </row>
    <row r="621" spans="2:11" s="176" customFormat="1" ht="12.4" customHeight="1" x14ac:dyDescent="0.25">
      <c r="B621" s="177"/>
      <c r="C621" s="177"/>
      <c r="D621" s="177"/>
      <c r="H621" s="177"/>
      <c r="I621" s="177"/>
      <c r="J621" s="177"/>
      <c r="K621" s="177"/>
    </row>
    <row r="622" spans="2:11" s="176" customFormat="1" ht="12.4" customHeight="1" x14ac:dyDescent="0.25">
      <c r="B622" s="177"/>
      <c r="C622" s="177"/>
      <c r="D622" s="177"/>
      <c r="H622" s="177"/>
      <c r="I622" s="177"/>
      <c r="J622" s="177"/>
      <c r="K622" s="177"/>
    </row>
    <row r="623" spans="2:11" s="176" customFormat="1" ht="12.4" customHeight="1" x14ac:dyDescent="0.25">
      <c r="B623" s="177"/>
      <c r="C623" s="177"/>
      <c r="D623" s="177"/>
      <c r="H623" s="177"/>
      <c r="I623" s="177"/>
      <c r="J623" s="177"/>
      <c r="K623" s="177"/>
    </row>
    <row r="624" spans="2:11" s="176" customFormat="1" ht="12.4" customHeight="1" x14ac:dyDescent="0.25">
      <c r="B624" s="177"/>
      <c r="C624" s="177"/>
      <c r="D624" s="177"/>
      <c r="H624" s="177"/>
      <c r="I624" s="177"/>
      <c r="J624" s="177"/>
      <c r="K624" s="177"/>
    </row>
    <row r="625" spans="2:11" s="176" customFormat="1" ht="12.4" customHeight="1" x14ac:dyDescent="0.25">
      <c r="B625" s="177"/>
      <c r="C625" s="177"/>
      <c r="D625" s="177"/>
      <c r="H625" s="177"/>
      <c r="I625" s="177"/>
      <c r="J625" s="177"/>
      <c r="K625" s="177"/>
    </row>
    <row r="626" spans="2:11" s="176" customFormat="1" ht="12.4" customHeight="1" x14ac:dyDescent="0.25">
      <c r="B626" s="177"/>
      <c r="C626" s="177"/>
      <c r="D626" s="177"/>
      <c r="H626" s="177"/>
      <c r="I626" s="177"/>
      <c r="J626" s="177"/>
      <c r="K626" s="177"/>
    </row>
    <row r="627" spans="2:11" s="176" customFormat="1" ht="12.4" customHeight="1" x14ac:dyDescent="0.25">
      <c r="B627" s="177"/>
      <c r="C627" s="177"/>
      <c r="D627" s="177"/>
      <c r="H627" s="177"/>
      <c r="I627" s="177"/>
      <c r="J627" s="177"/>
      <c r="K627" s="177"/>
    </row>
    <row r="628" spans="2:11" s="176" customFormat="1" ht="12.4" customHeight="1" x14ac:dyDescent="0.25">
      <c r="B628" s="177"/>
      <c r="C628" s="177"/>
      <c r="D628" s="177"/>
      <c r="H628" s="177"/>
      <c r="I628" s="177"/>
      <c r="J628" s="177"/>
      <c r="K628" s="177"/>
    </row>
    <row r="629" spans="2:11" s="176" customFormat="1" ht="12.4" customHeight="1" x14ac:dyDescent="0.25">
      <c r="B629" s="177"/>
      <c r="C629" s="177"/>
      <c r="D629" s="177"/>
      <c r="H629" s="177"/>
      <c r="I629" s="177"/>
      <c r="J629" s="177"/>
      <c r="K629" s="177"/>
    </row>
    <row r="630" spans="2:11" s="176" customFormat="1" ht="12.4" customHeight="1" x14ac:dyDescent="0.25">
      <c r="B630" s="177"/>
      <c r="C630" s="177"/>
      <c r="D630" s="177"/>
      <c r="H630" s="177"/>
      <c r="I630" s="177"/>
      <c r="J630" s="177"/>
      <c r="K630" s="177"/>
    </row>
    <row r="631" spans="2:11" s="176" customFormat="1" ht="12.4" customHeight="1" x14ac:dyDescent="0.25">
      <c r="B631" s="177"/>
      <c r="C631" s="177"/>
      <c r="D631" s="177"/>
      <c r="H631" s="177"/>
      <c r="I631" s="177"/>
      <c r="J631" s="177"/>
      <c r="K631" s="177"/>
    </row>
    <row r="632" spans="2:11" s="176" customFormat="1" ht="12.4" customHeight="1" x14ac:dyDescent="0.25">
      <c r="B632" s="177"/>
      <c r="C632" s="177"/>
      <c r="D632" s="177"/>
      <c r="H632" s="177"/>
      <c r="I632" s="177"/>
      <c r="J632" s="177"/>
      <c r="K632" s="177"/>
    </row>
    <row r="633" spans="2:11" s="176" customFormat="1" ht="12.4" customHeight="1" x14ac:dyDescent="0.25">
      <c r="B633" s="177"/>
      <c r="C633" s="177"/>
      <c r="D633" s="177"/>
      <c r="H633" s="177"/>
      <c r="I633" s="177"/>
      <c r="J633" s="177"/>
      <c r="K633" s="177"/>
    </row>
    <row r="634" spans="2:11" s="176" customFormat="1" ht="12.4" customHeight="1" x14ac:dyDescent="0.25">
      <c r="B634" s="177"/>
      <c r="C634" s="177"/>
      <c r="D634" s="177"/>
      <c r="H634" s="177"/>
      <c r="I634" s="177"/>
      <c r="J634" s="177"/>
      <c r="K634" s="177"/>
    </row>
    <row r="635" spans="2:11" s="176" customFormat="1" ht="12.4" customHeight="1" x14ac:dyDescent="0.25">
      <c r="B635" s="177"/>
      <c r="C635" s="177"/>
      <c r="D635" s="177"/>
      <c r="H635" s="177"/>
      <c r="I635" s="177"/>
      <c r="J635" s="177"/>
      <c r="K635" s="177"/>
    </row>
    <row r="636" spans="2:11" s="176" customFormat="1" ht="12.4" customHeight="1" x14ac:dyDescent="0.25">
      <c r="B636" s="177"/>
      <c r="C636" s="177"/>
      <c r="D636" s="177"/>
      <c r="H636" s="177"/>
      <c r="I636" s="177"/>
      <c r="J636" s="177"/>
      <c r="K636" s="177"/>
    </row>
    <row r="637" spans="2:11" s="176" customFormat="1" ht="12.4" customHeight="1" x14ac:dyDescent="0.25">
      <c r="B637" s="177"/>
      <c r="C637" s="177"/>
      <c r="D637" s="177"/>
      <c r="H637" s="177"/>
      <c r="I637" s="177"/>
      <c r="J637" s="177"/>
      <c r="K637" s="177"/>
    </row>
    <row r="638" spans="2:11" s="176" customFormat="1" ht="12.4" customHeight="1" x14ac:dyDescent="0.25">
      <c r="B638" s="177"/>
      <c r="C638" s="177"/>
      <c r="D638" s="177"/>
      <c r="H638" s="177"/>
      <c r="I638" s="177"/>
      <c r="J638" s="177"/>
      <c r="K638" s="177"/>
    </row>
    <row r="639" spans="2:11" s="176" customFormat="1" ht="12.4" customHeight="1" x14ac:dyDescent="0.25">
      <c r="B639" s="177"/>
      <c r="C639" s="177"/>
      <c r="D639" s="177"/>
      <c r="H639" s="177"/>
      <c r="I639" s="177"/>
      <c r="J639" s="177"/>
      <c r="K639" s="177"/>
    </row>
    <row r="640" spans="2:11" s="176" customFormat="1" ht="12.4" customHeight="1" x14ac:dyDescent="0.25">
      <c r="B640" s="177"/>
      <c r="C640" s="177"/>
      <c r="D640" s="177"/>
      <c r="H640" s="177"/>
      <c r="I640" s="177"/>
      <c r="J640" s="177"/>
      <c r="K640" s="177"/>
    </row>
    <row r="641" spans="2:11" s="176" customFormat="1" ht="12.4" customHeight="1" x14ac:dyDescent="0.25">
      <c r="B641" s="177"/>
      <c r="C641" s="177"/>
      <c r="D641" s="177"/>
      <c r="H641" s="177"/>
      <c r="I641" s="177"/>
      <c r="J641" s="177"/>
      <c r="K641" s="177"/>
    </row>
    <row r="642" spans="2:11" s="176" customFormat="1" ht="12.4" customHeight="1" x14ac:dyDescent="0.25">
      <c r="B642" s="177"/>
      <c r="C642" s="177"/>
      <c r="D642" s="177"/>
      <c r="H642" s="177"/>
      <c r="I642" s="177"/>
      <c r="J642" s="177"/>
      <c r="K642" s="177"/>
    </row>
    <row r="643" spans="2:11" s="176" customFormat="1" ht="12.4" customHeight="1" x14ac:dyDescent="0.25">
      <c r="B643" s="177"/>
      <c r="C643" s="177"/>
      <c r="D643" s="177"/>
      <c r="H643" s="177"/>
      <c r="I643" s="177"/>
      <c r="J643" s="177"/>
      <c r="K643" s="177"/>
    </row>
    <row r="644" spans="2:11" s="176" customFormat="1" ht="12.4" customHeight="1" x14ac:dyDescent="0.25">
      <c r="B644" s="177"/>
      <c r="C644" s="177"/>
      <c r="D644" s="177"/>
      <c r="H644" s="177"/>
      <c r="I644" s="177"/>
      <c r="J644" s="177"/>
      <c r="K644" s="177"/>
    </row>
    <row r="645" spans="2:11" s="176" customFormat="1" ht="12.4" customHeight="1" x14ac:dyDescent="0.25">
      <c r="B645" s="177"/>
      <c r="C645" s="177"/>
      <c r="D645" s="177"/>
      <c r="H645" s="177"/>
      <c r="I645" s="177"/>
      <c r="J645" s="177"/>
      <c r="K645" s="177"/>
    </row>
    <row r="646" spans="2:11" s="176" customFormat="1" ht="12.4" customHeight="1" x14ac:dyDescent="0.25">
      <c r="B646" s="177"/>
      <c r="C646" s="177"/>
      <c r="D646" s="177"/>
      <c r="H646" s="177"/>
      <c r="I646" s="177"/>
      <c r="J646" s="177"/>
      <c r="K646" s="177"/>
    </row>
    <row r="647" spans="2:11" s="176" customFormat="1" ht="12.4" customHeight="1" x14ac:dyDescent="0.25">
      <c r="B647" s="177"/>
      <c r="C647" s="177"/>
      <c r="D647" s="177"/>
      <c r="H647" s="177"/>
      <c r="I647" s="177"/>
      <c r="J647" s="177"/>
      <c r="K647" s="177"/>
    </row>
    <row r="648" spans="2:11" s="176" customFormat="1" ht="12.4" customHeight="1" x14ac:dyDescent="0.25">
      <c r="B648" s="177"/>
      <c r="C648" s="177"/>
      <c r="D648" s="177"/>
      <c r="H648" s="177"/>
      <c r="I648" s="177"/>
      <c r="J648" s="177"/>
      <c r="K648" s="177"/>
    </row>
    <row r="649" spans="2:11" s="176" customFormat="1" ht="12.4" customHeight="1" x14ac:dyDescent="0.25">
      <c r="B649" s="177"/>
      <c r="C649" s="177"/>
      <c r="D649" s="177"/>
      <c r="H649" s="177"/>
      <c r="I649" s="177"/>
      <c r="J649" s="177"/>
      <c r="K649" s="177"/>
    </row>
    <row r="650" spans="2:11" s="176" customFormat="1" ht="12.4" customHeight="1" x14ac:dyDescent="0.25">
      <c r="B650" s="177"/>
      <c r="C650" s="177"/>
      <c r="D650" s="177"/>
      <c r="H650" s="177"/>
      <c r="I650" s="177"/>
      <c r="J650" s="177"/>
      <c r="K650" s="177"/>
    </row>
    <row r="651" spans="2:11" s="176" customFormat="1" ht="12.4" customHeight="1" x14ac:dyDescent="0.25">
      <c r="B651" s="177"/>
      <c r="C651" s="177"/>
      <c r="D651" s="177"/>
      <c r="H651" s="177"/>
      <c r="I651" s="177"/>
      <c r="J651" s="177"/>
      <c r="K651" s="177"/>
    </row>
    <row r="652" spans="2:11" s="176" customFormat="1" ht="12.4" customHeight="1" x14ac:dyDescent="0.25">
      <c r="B652" s="177"/>
      <c r="C652" s="177"/>
      <c r="D652" s="177"/>
      <c r="H652" s="177"/>
      <c r="I652" s="177"/>
      <c r="J652" s="177"/>
      <c r="K652" s="177"/>
    </row>
    <row r="653" spans="2:11" s="176" customFormat="1" ht="11.45" customHeight="1" x14ac:dyDescent="0.25">
      <c r="B653" s="177"/>
      <c r="C653" s="177"/>
      <c r="D653" s="177"/>
      <c r="H653" s="177"/>
      <c r="I653" s="177"/>
      <c r="J653" s="177"/>
      <c r="K653" s="177"/>
    </row>
    <row r="654" spans="2:11" s="176" customFormat="1" ht="12.4" customHeight="1" x14ac:dyDescent="0.25">
      <c r="B654" s="177"/>
      <c r="C654" s="177"/>
      <c r="D654" s="177"/>
      <c r="H654" s="177"/>
      <c r="I654" s="177"/>
      <c r="J654" s="177"/>
      <c r="K654" s="177"/>
    </row>
    <row r="655" spans="2:11" s="176" customFormat="1" ht="12.4" customHeight="1" x14ac:dyDescent="0.25">
      <c r="B655" s="177"/>
      <c r="C655" s="177"/>
      <c r="D655" s="177"/>
      <c r="H655" s="177"/>
      <c r="I655" s="177"/>
      <c r="J655" s="177"/>
      <c r="K655" s="177"/>
    </row>
    <row r="656" spans="2:11" s="176" customFormat="1" ht="12.4" customHeight="1" x14ac:dyDescent="0.25">
      <c r="B656" s="177"/>
      <c r="C656" s="177"/>
      <c r="D656" s="177"/>
      <c r="H656" s="177"/>
      <c r="I656" s="177"/>
      <c r="J656" s="177"/>
      <c r="K656" s="177"/>
    </row>
    <row r="657" spans="2:11" s="176" customFormat="1" ht="12.4" customHeight="1" x14ac:dyDescent="0.25">
      <c r="B657" s="177"/>
      <c r="C657" s="177"/>
      <c r="D657" s="177"/>
      <c r="H657" s="177"/>
      <c r="I657" s="177"/>
      <c r="J657" s="177"/>
      <c r="K657" s="177"/>
    </row>
    <row r="658" spans="2:11" s="176" customFormat="1" ht="12.4" customHeight="1" x14ac:dyDescent="0.25">
      <c r="B658" s="177"/>
      <c r="C658" s="177"/>
      <c r="D658" s="177"/>
      <c r="H658" s="177"/>
      <c r="I658" s="177"/>
      <c r="J658" s="177"/>
      <c r="K658" s="177"/>
    </row>
    <row r="659" spans="2:11" s="176" customFormat="1" ht="12.4" customHeight="1" x14ac:dyDescent="0.25">
      <c r="B659" s="177"/>
      <c r="C659" s="177"/>
      <c r="D659" s="177"/>
      <c r="H659" s="177"/>
      <c r="I659" s="177"/>
      <c r="J659" s="177"/>
      <c r="K659" s="177"/>
    </row>
    <row r="660" spans="2:11" s="176" customFormat="1" ht="12.4" customHeight="1" x14ac:dyDescent="0.25">
      <c r="B660" s="177"/>
      <c r="C660" s="177"/>
      <c r="D660" s="177"/>
      <c r="H660" s="177"/>
      <c r="I660" s="177"/>
      <c r="J660" s="177"/>
      <c r="K660" s="177"/>
    </row>
    <row r="661" spans="2:11" s="176" customFormat="1" ht="12.4" customHeight="1" x14ac:dyDescent="0.25">
      <c r="B661" s="177"/>
      <c r="C661" s="177"/>
      <c r="D661" s="177"/>
      <c r="H661" s="177"/>
      <c r="I661" s="177"/>
      <c r="J661" s="177"/>
      <c r="K661" s="177"/>
    </row>
    <row r="662" spans="2:11" s="176" customFormat="1" ht="12.4" customHeight="1" x14ac:dyDescent="0.25">
      <c r="B662" s="177"/>
      <c r="C662" s="177"/>
      <c r="D662" s="177"/>
      <c r="H662" s="177"/>
      <c r="I662" s="177"/>
      <c r="J662" s="177"/>
      <c r="K662" s="177"/>
    </row>
    <row r="663" spans="2:11" s="176" customFormat="1" ht="12.4" customHeight="1" x14ac:dyDescent="0.25">
      <c r="B663" s="177"/>
      <c r="C663" s="177"/>
      <c r="D663" s="177"/>
      <c r="H663" s="177"/>
      <c r="I663" s="177"/>
      <c r="J663" s="177"/>
      <c r="K663" s="177"/>
    </row>
    <row r="664" spans="2:11" s="176" customFormat="1" ht="12.4" customHeight="1" x14ac:dyDescent="0.25">
      <c r="B664" s="177"/>
      <c r="C664" s="177"/>
      <c r="D664" s="177"/>
      <c r="H664" s="177"/>
      <c r="I664" s="177"/>
      <c r="J664" s="177"/>
      <c r="K664" s="177"/>
    </row>
    <row r="665" spans="2:11" s="176" customFormat="1" ht="12.4" customHeight="1" x14ac:dyDescent="0.25">
      <c r="B665" s="177"/>
      <c r="C665" s="177"/>
      <c r="D665" s="177"/>
      <c r="H665" s="177"/>
      <c r="I665" s="177"/>
      <c r="J665" s="177"/>
      <c r="K665" s="177"/>
    </row>
    <row r="666" spans="2:11" s="176" customFormat="1" ht="12.4" customHeight="1" x14ac:dyDescent="0.25">
      <c r="B666" s="177"/>
      <c r="C666" s="177"/>
      <c r="D666" s="177"/>
      <c r="H666" s="177"/>
      <c r="I666" s="177"/>
      <c r="J666" s="177"/>
      <c r="K666" s="177"/>
    </row>
    <row r="667" spans="2:11" s="176" customFormat="1" ht="12.4" customHeight="1" x14ac:dyDescent="0.25">
      <c r="B667" s="177"/>
      <c r="C667" s="177"/>
      <c r="D667" s="177"/>
      <c r="H667" s="177"/>
      <c r="I667" s="177"/>
      <c r="J667" s="177"/>
      <c r="K667" s="177"/>
    </row>
    <row r="668" spans="2:11" s="176" customFormat="1" ht="12.4" customHeight="1" x14ac:dyDescent="0.25">
      <c r="B668" s="177"/>
      <c r="C668" s="177"/>
      <c r="D668" s="177"/>
      <c r="H668" s="177"/>
      <c r="I668" s="177"/>
      <c r="J668" s="177"/>
      <c r="K668" s="177"/>
    </row>
    <row r="669" spans="2:11" s="176" customFormat="1" ht="12.4" customHeight="1" x14ac:dyDescent="0.25">
      <c r="B669" s="177"/>
      <c r="C669" s="177"/>
      <c r="D669" s="177"/>
      <c r="H669" s="177"/>
      <c r="I669" s="177"/>
      <c r="J669" s="177"/>
      <c r="K669" s="177"/>
    </row>
    <row r="670" spans="2:11" s="176" customFormat="1" ht="12.4" customHeight="1" x14ac:dyDescent="0.25">
      <c r="B670" s="177"/>
      <c r="C670" s="177"/>
      <c r="D670" s="177"/>
      <c r="H670" s="177"/>
      <c r="I670" s="177"/>
      <c r="J670" s="177"/>
      <c r="K670" s="177"/>
    </row>
    <row r="671" spans="2:11" s="176" customFormat="1" ht="12.4" customHeight="1" x14ac:dyDescent="0.25">
      <c r="B671" s="177"/>
      <c r="C671" s="177"/>
      <c r="D671" s="177"/>
      <c r="H671" s="177"/>
      <c r="I671" s="177"/>
      <c r="J671" s="177"/>
      <c r="K671" s="177"/>
    </row>
    <row r="672" spans="2:11" s="176" customFormat="1" ht="12.4" customHeight="1" x14ac:dyDescent="0.25">
      <c r="B672" s="177"/>
      <c r="C672" s="177"/>
      <c r="D672" s="177"/>
      <c r="H672" s="177"/>
      <c r="I672" s="177"/>
      <c r="J672" s="177"/>
      <c r="K672" s="177"/>
    </row>
    <row r="673" spans="2:11" s="176" customFormat="1" ht="12.4" customHeight="1" x14ac:dyDescent="0.25">
      <c r="B673" s="177"/>
      <c r="C673" s="177"/>
      <c r="D673" s="177"/>
      <c r="H673" s="177"/>
      <c r="I673" s="177"/>
      <c r="J673" s="177"/>
      <c r="K673" s="177"/>
    </row>
    <row r="674" spans="2:11" s="176" customFormat="1" ht="12.4" customHeight="1" x14ac:dyDescent="0.25">
      <c r="B674" s="177"/>
      <c r="C674" s="177"/>
      <c r="D674" s="177"/>
      <c r="H674" s="177"/>
      <c r="I674" s="177"/>
      <c r="J674" s="177"/>
      <c r="K674" s="177"/>
    </row>
    <row r="675" spans="2:11" s="176" customFormat="1" ht="12.4" customHeight="1" x14ac:dyDescent="0.25">
      <c r="B675" s="177"/>
      <c r="C675" s="177"/>
      <c r="D675" s="177"/>
      <c r="H675" s="177"/>
      <c r="I675" s="177"/>
      <c r="J675" s="177"/>
      <c r="K675" s="177"/>
    </row>
    <row r="676" spans="2:11" s="176" customFormat="1" ht="12.4" customHeight="1" x14ac:dyDescent="0.25">
      <c r="B676" s="177"/>
      <c r="C676" s="177"/>
      <c r="D676" s="177"/>
      <c r="H676" s="177"/>
      <c r="I676" s="177"/>
      <c r="J676" s="177"/>
      <c r="K676" s="177"/>
    </row>
    <row r="677" spans="2:11" s="176" customFormat="1" ht="12.4" customHeight="1" x14ac:dyDescent="0.25">
      <c r="B677" s="177"/>
      <c r="C677" s="177"/>
      <c r="D677" s="177"/>
      <c r="H677" s="177"/>
      <c r="I677" s="177"/>
      <c r="J677" s="177"/>
      <c r="K677" s="177"/>
    </row>
    <row r="678" spans="2:11" s="176" customFormat="1" ht="12.4" customHeight="1" x14ac:dyDescent="0.25">
      <c r="B678" s="177"/>
      <c r="C678" s="177"/>
      <c r="D678" s="177"/>
      <c r="H678" s="177"/>
      <c r="I678" s="177"/>
      <c r="J678" s="177"/>
      <c r="K678" s="177"/>
    </row>
    <row r="679" spans="2:11" s="176" customFormat="1" ht="12.4" customHeight="1" x14ac:dyDescent="0.25">
      <c r="B679" s="177"/>
      <c r="C679" s="177"/>
      <c r="D679" s="177"/>
      <c r="H679" s="177"/>
      <c r="I679" s="177"/>
      <c r="J679" s="177"/>
      <c r="K679" s="177"/>
    </row>
    <row r="680" spans="2:11" s="176" customFormat="1" ht="12.4" customHeight="1" x14ac:dyDescent="0.25">
      <c r="B680" s="177"/>
      <c r="C680" s="177"/>
      <c r="D680" s="177"/>
      <c r="H680" s="177"/>
      <c r="I680" s="177"/>
      <c r="J680" s="177"/>
      <c r="K680" s="177"/>
    </row>
    <row r="681" spans="2:11" s="176" customFormat="1" ht="12.4" customHeight="1" x14ac:dyDescent="0.25">
      <c r="B681" s="177"/>
      <c r="C681" s="177"/>
      <c r="D681" s="177"/>
      <c r="H681" s="177"/>
      <c r="I681" s="177"/>
      <c r="J681" s="177"/>
      <c r="K681" s="177"/>
    </row>
    <row r="682" spans="2:11" s="176" customFormat="1" ht="12.4" customHeight="1" x14ac:dyDescent="0.25">
      <c r="B682" s="177"/>
      <c r="C682" s="177"/>
      <c r="D682" s="177"/>
      <c r="H682" s="177"/>
      <c r="I682" s="177"/>
      <c r="J682" s="177"/>
      <c r="K682" s="177"/>
    </row>
    <row r="683" spans="2:11" s="176" customFormat="1" ht="12.4" customHeight="1" x14ac:dyDescent="0.25">
      <c r="B683" s="177"/>
      <c r="C683" s="177"/>
      <c r="D683" s="177"/>
      <c r="H683" s="177"/>
      <c r="I683" s="177"/>
      <c r="J683" s="177"/>
      <c r="K683" s="177"/>
    </row>
    <row r="684" spans="2:11" s="176" customFormat="1" ht="12.4" customHeight="1" x14ac:dyDescent="0.25">
      <c r="B684" s="177"/>
      <c r="C684" s="177"/>
      <c r="D684" s="177"/>
      <c r="H684" s="177"/>
      <c r="I684" s="177"/>
      <c r="J684" s="177"/>
      <c r="K684" s="177"/>
    </row>
    <row r="685" spans="2:11" s="176" customFormat="1" ht="12.4" customHeight="1" x14ac:dyDescent="0.25">
      <c r="B685" s="177"/>
      <c r="C685" s="177"/>
      <c r="D685" s="177"/>
      <c r="H685" s="177"/>
      <c r="I685" s="177"/>
      <c r="J685" s="177"/>
      <c r="K685" s="177"/>
    </row>
    <row r="686" spans="2:11" s="176" customFormat="1" ht="12.4" customHeight="1" x14ac:dyDescent="0.25">
      <c r="B686" s="177"/>
      <c r="C686" s="177"/>
      <c r="D686" s="177"/>
      <c r="H686" s="177"/>
      <c r="I686" s="177"/>
      <c r="J686" s="177"/>
      <c r="K686" s="177"/>
    </row>
    <row r="687" spans="2:11" s="176" customFormat="1" ht="12.4" customHeight="1" x14ac:dyDescent="0.25">
      <c r="B687" s="177"/>
      <c r="C687" s="177"/>
      <c r="D687" s="177"/>
      <c r="H687" s="177"/>
      <c r="I687" s="177"/>
      <c r="J687" s="177"/>
      <c r="K687" s="177"/>
    </row>
    <row r="688" spans="2:11" s="176" customFormat="1" ht="12.4" customHeight="1" x14ac:dyDescent="0.25">
      <c r="B688" s="177"/>
      <c r="C688" s="177"/>
      <c r="D688" s="177"/>
      <c r="H688" s="177"/>
      <c r="I688" s="177"/>
      <c r="J688" s="177"/>
      <c r="K688" s="177"/>
    </row>
    <row r="689" spans="2:11" s="176" customFormat="1" ht="12.4" customHeight="1" x14ac:dyDescent="0.25">
      <c r="B689" s="177"/>
      <c r="C689" s="177"/>
      <c r="D689" s="177"/>
      <c r="H689" s="177"/>
      <c r="I689" s="177"/>
      <c r="J689" s="177"/>
      <c r="K689" s="177"/>
    </row>
    <row r="690" spans="2:11" s="176" customFormat="1" ht="12.4" customHeight="1" x14ac:dyDescent="0.25">
      <c r="B690" s="177"/>
      <c r="C690" s="177"/>
      <c r="D690" s="177"/>
      <c r="H690" s="177"/>
      <c r="I690" s="177"/>
      <c r="J690" s="177"/>
      <c r="K690" s="177"/>
    </row>
    <row r="691" spans="2:11" s="176" customFormat="1" ht="12.4" customHeight="1" x14ac:dyDescent="0.25">
      <c r="B691" s="177"/>
      <c r="C691" s="177"/>
      <c r="D691" s="177"/>
      <c r="H691" s="177"/>
      <c r="I691" s="177"/>
      <c r="J691" s="177"/>
      <c r="K691" s="177"/>
    </row>
    <row r="692" spans="2:11" s="176" customFormat="1" ht="12.4" customHeight="1" x14ac:dyDescent="0.25">
      <c r="B692" s="177"/>
      <c r="C692" s="177"/>
      <c r="D692" s="177"/>
      <c r="H692" s="177"/>
      <c r="I692" s="177"/>
      <c r="J692" s="177"/>
      <c r="K692" s="177"/>
    </row>
    <row r="693" spans="2:11" s="176" customFormat="1" ht="12.4" customHeight="1" x14ac:dyDescent="0.25">
      <c r="B693" s="177"/>
      <c r="C693" s="177"/>
      <c r="D693" s="177"/>
      <c r="H693" s="177"/>
      <c r="I693" s="177"/>
      <c r="J693" s="177"/>
      <c r="K693" s="177"/>
    </row>
    <row r="694" spans="2:11" s="176" customFormat="1" ht="12.4" customHeight="1" x14ac:dyDescent="0.25">
      <c r="B694" s="177"/>
      <c r="C694" s="177"/>
      <c r="D694" s="177"/>
      <c r="H694" s="177"/>
      <c r="I694" s="177"/>
      <c r="J694" s="177"/>
      <c r="K694" s="177"/>
    </row>
    <row r="695" spans="2:11" s="176" customFormat="1" ht="12.4" customHeight="1" x14ac:dyDescent="0.25">
      <c r="B695" s="177"/>
      <c r="C695" s="177"/>
      <c r="D695" s="177"/>
      <c r="H695" s="177"/>
      <c r="I695" s="177"/>
      <c r="J695" s="177"/>
      <c r="K695" s="177"/>
    </row>
    <row r="696" spans="2:11" s="176" customFormat="1" ht="12.4" customHeight="1" x14ac:dyDescent="0.25">
      <c r="B696" s="177"/>
      <c r="C696" s="177"/>
      <c r="D696" s="177"/>
      <c r="H696" s="177"/>
      <c r="I696" s="177"/>
      <c r="J696" s="177"/>
      <c r="K696" s="177"/>
    </row>
    <row r="697" spans="2:11" s="176" customFormat="1" ht="12.4" customHeight="1" x14ac:dyDescent="0.25">
      <c r="B697" s="177"/>
      <c r="C697" s="177"/>
      <c r="D697" s="177"/>
      <c r="H697" s="177"/>
      <c r="I697" s="177"/>
      <c r="J697" s="177"/>
      <c r="K697" s="177"/>
    </row>
    <row r="698" spans="2:11" s="176" customFormat="1" ht="12.4" customHeight="1" x14ac:dyDescent="0.25">
      <c r="B698" s="177"/>
      <c r="C698" s="177"/>
      <c r="D698" s="177"/>
      <c r="H698" s="177"/>
      <c r="I698" s="177"/>
      <c r="J698" s="177"/>
      <c r="K698" s="177"/>
    </row>
    <row r="699" spans="2:11" s="176" customFormat="1" ht="12.4" customHeight="1" x14ac:dyDescent="0.25">
      <c r="B699" s="177"/>
      <c r="C699" s="177"/>
      <c r="D699" s="177"/>
      <c r="H699" s="177"/>
      <c r="I699" s="177"/>
      <c r="J699" s="177"/>
      <c r="K699" s="177"/>
    </row>
    <row r="700" spans="2:11" s="176" customFormat="1" ht="12.4" customHeight="1" x14ac:dyDescent="0.25">
      <c r="B700" s="177"/>
      <c r="C700" s="177"/>
      <c r="D700" s="177"/>
      <c r="H700" s="177"/>
      <c r="I700" s="177"/>
      <c r="J700" s="177"/>
      <c r="K700" s="177"/>
    </row>
    <row r="701" spans="2:11" s="176" customFormat="1" ht="12.4" customHeight="1" x14ac:dyDescent="0.25">
      <c r="B701" s="177"/>
      <c r="C701" s="177"/>
      <c r="D701" s="177"/>
      <c r="H701" s="177"/>
      <c r="I701" s="177"/>
      <c r="J701" s="177"/>
      <c r="K701" s="177"/>
    </row>
    <row r="702" spans="2:11" s="176" customFormat="1" ht="12.4" customHeight="1" x14ac:dyDescent="0.25">
      <c r="B702" s="177"/>
      <c r="C702" s="177"/>
      <c r="D702" s="177"/>
      <c r="H702" s="177"/>
      <c r="I702" s="177"/>
      <c r="J702" s="177"/>
      <c r="K702" s="177"/>
    </row>
    <row r="703" spans="2:11" s="176" customFormat="1" ht="12.4" customHeight="1" x14ac:dyDescent="0.25">
      <c r="B703" s="177"/>
      <c r="C703" s="177"/>
      <c r="D703" s="177"/>
      <c r="H703" s="177"/>
      <c r="I703" s="177"/>
      <c r="J703" s="177"/>
      <c r="K703" s="177"/>
    </row>
    <row r="704" spans="2:11" s="176" customFormat="1" ht="12.4" customHeight="1" x14ac:dyDescent="0.25">
      <c r="B704" s="177"/>
      <c r="C704" s="177"/>
      <c r="D704" s="177"/>
      <c r="H704" s="177"/>
      <c r="I704" s="177"/>
      <c r="J704" s="177"/>
      <c r="K704" s="177"/>
    </row>
    <row r="705" spans="2:11" s="176" customFormat="1" ht="12.4" customHeight="1" x14ac:dyDescent="0.25">
      <c r="B705" s="177"/>
      <c r="C705" s="177"/>
      <c r="D705" s="177"/>
      <c r="H705" s="177"/>
      <c r="I705" s="177"/>
      <c r="J705" s="177"/>
      <c r="K705" s="177"/>
    </row>
    <row r="706" spans="2:11" s="176" customFormat="1" ht="11.45" customHeight="1" x14ac:dyDescent="0.25">
      <c r="B706" s="177"/>
      <c r="C706" s="177"/>
      <c r="D706" s="177"/>
      <c r="H706" s="177"/>
      <c r="I706" s="177"/>
      <c r="J706" s="177"/>
      <c r="K706" s="177"/>
    </row>
    <row r="707" spans="2:11" s="176" customFormat="1" ht="12.4" customHeight="1" x14ac:dyDescent="0.25">
      <c r="B707" s="177"/>
      <c r="C707" s="177"/>
      <c r="D707" s="177"/>
      <c r="H707" s="177"/>
      <c r="I707" s="177"/>
      <c r="J707" s="177"/>
      <c r="K707" s="177"/>
    </row>
    <row r="708" spans="2:11" s="176" customFormat="1" ht="12.4" customHeight="1" x14ac:dyDescent="0.25">
      <c r="B708" s="177"/>
      <c r="C708" s="177"/>
      <c r="D708" s="177"/>
      <c r="H708" s="177"/>
      <c r="I708" s="177"/>
      <c r="J708" s="177"/>
      <c r="K708" s="177"/>
    </row>
    <row r="709" spans="2:11" s="176" customFormat="1" ht="12.4" customHeight="1" x14ac:dyDescent="0.25">
      <c r="B709" s="177"/>
      <c r="C709" s="177"/>
      <c r="D709" s="177"/>
      <c r="H709" s="177"/>
      <c r="I709" s="177"/>
      <c r="J709" s="177"/>
      <c r="K709" s="177"/>
    </row>
    <row r="710" spans="2:11" s="176" customFormat="1" ht="12.4" customHeight="1" x14ac:dyDescent="0.25">
      <c r="B710" s="177"/>
      <c r="C710" s="177"/>
      <c r="D710" s="177"/>
      <c r="H710" s="177"/>
      <c r="I710" s="177"/>
      <c r="J710" s="177"/>
      <c r="K710" s="177"/>
    </row>
    <row r="711" spans="2:11" s="176" customFormat="1" ht="12.4" customHeight="1" x14ac:dyDescent="0.25">
      <c r="B711" s="177"/>
      <c r="C711" s="177"/>
      <c r="D711" s="177"/>
      <c r="H711" s="177"/>
      <c r="I711" s="177"/>
      <c r="J711" s="177"/>
      <c r="K711" s="177"/>
    </row>
    <row r="712" spans="2:11" s="176" customFormat="1" ht="12.4" customHeight="1" x14ac:dyDescent="0.25">
      <c r="B712" s="177"/>
      <c r="C712" s="177"/>
      <c r="D712" s="177"/>
      <c r="H712" s="177"/>
      <c r="I712" s="177"/>
      <c r="J712" s="177"/>
      <c r="K712" s="177"/>
    </row>
    <row r="713" spans="2:11" s="176" customFormat="1" ht="12.4" customHeight="1" x14ac:dyDescent="0.25">
      <c r="B713" s="177"/>
      <c r="C713" s="177"/>
      <c r="D713" s="177"/>
      <c r="H713" s="177"/>
      <c r="I713" s="177"/>
      <c r="J713" s="177"/>
      <c r="K713" s="177"/>
    </row>
    <row r="714" spans="2:11" s="176" customFormat="1" ht="12.4" customHeight="1" x14ac:dyDescent="0.25">
      <c r="B714" s="177"/>
      <c r="C714" s="177"/>
      <c r="D714" s="177"/>
      <c r="H714" s="177"/>
      <c r="I714" s="177"/>
      <c r="J714" s="177"/>
      <c r="K714" s="177"/>
    </row>
    <row r="715" spans="2:11" s="176" customFormat="1" ht="12.4" customHeight="1" x14ac:dyDescent="0.25">
      <c r="B715" s="177"/>
      <c r="C715" s="177"/>
      <c r="D715" s="177"/>
      <c r="H715" s="177"/>
      <c r="I715" s="177"/>
      <c r="J715" s="177"/>
      <c r="K715" s="177"/>
    </row>
    <row r="716" spans="2:11" s="176" customFormat="1" ht="12.4" customHeight="1" x14ac:dyDescent="0.25">
      <c r="B716" s="177"/>
      <c r="C716" s="177"/>
      <c r="D716" s="177"/>
      <c r="H716" s="177"/>
      <c r="I716" s="177"/>
      <c r="J716" s="177"/>
      <c r="K716" s="177"/>
    </row>
    <row r="717" spans="2:11" s="176" customFormat="1" ht="12.4" customHeight="1" x14ac:dyDescent="0.25">
      <c r="B717" s="177"/>
      <c r="C717" s="177"/>
      <c r="D717" s="177"/>
      <c r="H717" s="177"/>
      <c r="I717" s="177"/>
      <c r="J717" s="177"/>
      <c r="K717" s="177"/>
    </row>
    <row r="718" spans="2:11" s="176" customFormat="1" ht="12.4" customHeight="1" x14ac:dyDescent="0.25">
      <c r="B718" s="177"/>
      <c r="C718" s="177"/>
      <c r="D718" s="177"/>
      <c r="H718" s="177"/>
      <c r="I718" s="177"/>
      <c r="J718" s="177"/>
      <c r="K718" s="177"/>
    </row>
    <row r="719" spans="2:11" s="176" customFormat="1" ht="12.4" customHeight="1" x14ac:dyDescent="0.25">
      <c r="B719" s="177"/>
      <c r="C719" s="177"/>
      <c r="D719" s="177"/>
      <c r="H719" s="177"/>
      <c r="I719" s="177"/>
      <c r="J719" s="177"/>
      <c r="K719" s="177"/>
    </row>
    <row r="720" spans="2:11" s="176" customFormat="1" ht="12.4" customHeight="1" x14ac:dyDescent="0.25">
      <c r="B720" s="177"/>
      <c r="C720" s="177"/>
      <c r="D720" s="177"/>
      <c r="H720" s="177"/>
      <c r="I720" s="177"/>
      <c r="J720" s="177"/>
      <c r="K720" s="177"/>
    </row>
    <row r="721" spans="2:11" s="176" customFormat="1" ht="12.4" customHeight="1" x14ac:dyDescent="0.25">
      <c r="B721" s="177"/>
      <c r="C721" s="177"/>
      <c r="D721" s="177"/>
      <c r="H721" s="177"/>
      <c r="I721" s="177"/>
      <c r="J721" s="177"/>
      <c r="K721" s="177"/>
    </row>
    <row r="722" spans="2:11" s="176" customFormat="1" ht="12.4" customHeight="1" x14ac:dyDescent="0.25">
      <c r="B722" s="177"/>
      <c r="C722" s="177"/>
      <c r="D722" s="177"/>
      <c r="H722" s="177"/>
      <c r="I722" s="177"/>
      <c r="J722" s="177"/>
      <c r="K722" s="177"/>
    </row>
    <row r="723" spans="2:11" s="176" customFormat="1" ht="12.4" customHeight="1" x14ac:dyDescent="0.25">
      <c r="B723" s="177"/>
      <c r="C723" s="177"/>
      <c r="D723" s="177"/>
      <c r="H723" s="177"/>
      <c r="I723" s="177"/>
      <c r="J723" s="177"/>
      <c r="K723" s="177"/>
    </row>
    <row r="724" spans="2:11" s="176" customFormat="1" ht="12.4" customHeight="1" x14ac:dyDescent="0.25">
      <c r="B724" s="177"/>
      <c r="C724" s="177"/>
      <c r="D724" s="177"/>
      <c r="H724" s="177"/>
      <c r="I724" s="177"/>
      <c r="J724" s="177"/>
      <c r="K724" s="177"/>
    </row>
    <row r="725" spans="2:11" s="176" customFormat="1" ht="12.4" customHeight="1" x14ac:dyDescent="0.25">
      <c r="B725" s="177"/>
      <c r="C725" s="177"/>
      <c r="D725" s="177"/>
      <c r="H725" s="177"/>
      <c r="I725" s="177"/>
      <c r="J725" s="177"/>
      <c r="K725" s="177"/>
    </row>
    <row r="726" spans="2:11" s="176" customFormat="1" ht="12.4" customHeight="1" x14ac:dyDescent="0.25">
      <c r="B726" s="177"/>
      <c r="C726" s="177"/>
      <c r="D726" s="177"/>
      <c r="H726" s="177"/>
      <c r="I726" s="177"/>
      <c r="J726" s="177"/>
      <c r="K726" s="177"/>
    </row>
    <row r="727" spans="2:11" s="176" customFormat="1" ht="12.4" customHeight="1" x14ac:dyDescent="0.25">
      <c r="B727" s="177"/>
      <c r="C727" s="177"/>
      <c r="D727" s="177"/>
      <c r="H727" s="177"/>
      <c r="I727" s="177"/>
      <c r="J727" s="177"/>
      <c r="K727" s="177"/>
    </row>
    <row r="728" spans="2:11" s="176" customFormat="1" ht="12.4" customHeight="1" x14ac:dyDescent="0.25">
      <c r="B728" s="177"/>
      <c r="C728" s="177"/>
      <c r="D728" s="177"/>
      <c r="H728" s="177"/>
      <c r="I728" s="177"/>
      <c r="J728" s="177"/>
      <c r="K728" s="177"/>
    </row>
    <row r="729" spans="2:11" s="176" customFormat="1" ht="12.4" customHeight="1" x14ac:dyDescent="0.25">
      <c r="B729" s="177"/>
      <c r="C729" s="177"/>
      <c r="D729" s="177"/>
      <c r="H729" s="177"/>
      <c r="I729" s="177"/>
      <c r="J729" s="177"/>
      <c r="K729" s="177"/>
    </row>
    <row r="730" spans="2:11" s="176" customFormat="1" ht="12.4" customHeight="1" x14ac:dyDescent="0.25">
      <c r="B730" s="177"/>
      <c r="C730" s="177"/>
      <c r="D730" s="177"/>
      <c r="H730" s="177"/>
      <c r="I730" s="177"/>
      <c r="J730" s="177"/>
      <c r="K730" s="177"/>
    </row>
    <row r="731" spans="2:11" s="176" customFormat="1" ht="12.4" customHeight="1" x14ac:dyDescent="0.25">
      <c r="B731" s="177"/>
      <c r="C731" s="177"/>
      <c r="D731" s="177"/>
      <c r="H731" s="177"/>
      <c r="I731" s="177"/>
      <c r="J731" s="177"/>
      <c r="K731" s="177"/>
    </row>
    <row r="732" spans="2:11" s="176" customFormat="1" ht="12.4" customHeight="1" x14ac:dyDescent="0.25">
      <c r="B732" s="177"/>
      <c r="C732" s="177"/>
      <c r="D732" s="177"/>
      <c r="H732" s="177"/>
      <c r="I732" s="177"/>
      <c r="J732" s="177"/>
      <c r="K732" s="177"/>
    </row>
    <row r="733" spans="2:11" s="176" customFormat="1" ht="12.4" customHeight="1" x14ac:dyDescent="0.25">
      <c r="B733" s="177"/>
      <c r="C733" s="177"/>
      <c r="D733" s="177"/>
      <c r="H733" s="177"/>
      <c r="I733" s="177"/>
      <c r="J733" s="177"/>
      <c r="K733" s="177"/>
    </row>
    <row r="734" spans="2:11" s="176" customFormat="1" ht="12.4" customHeight="1" x14ac:dyDescent="0.25">
      <c r="B734" s="177"/>
      <c r="C734" s="177"/>
      <c r="D734" s="177"/>
      <c r="H734" s="177"/>
      <c r="I734" s="177"/>
      <c r="J734" s="177"/>
      <c r="K734" s="177"/>
    </row>
    <row r="735" spans="2:11" s="176" customFormat="1" ht="12.4" customHeight="1" x14ac:dyDescent="0.25">
      <c r="B735" s="177"/>
      <c r="C735" s="177"/>
      <c r="D735" s="177"/>
      <c r="H735" s="177"/>
      <c r="I735" s="177"/>
      <c r="J735" s="177"/>
      <c r="K735" s="177"/>
    </row>
    <row r="736" spans="2:11" s="176" customFormat="1" ht="12.4" customHeight="1" x14ac:dyDescent="0.25">
      <c r="B736" s="177"/>
      <c r="C736" s="177"/>
      <c r="D736" s="177"/>
      <c r="H736" s="177"/>
      <c r="I736" s="177"/>
      <c r="J736" s="177"/>
      <c r="K736" s="177"/>
    </row>
    <row r="737" spans="2:11" s="176" customFormat="1" ht="12.4" customHeight="1" x14ac:dyDescent="0.25">
      <c r="B737" s="177"/>
      <c r="C737" s="177"/>
      <c r="D737" s="177"/>
      <c r="H737" s="177"/>
      <c r="I737" s="177"/>
      <c r="J737" s="177"/>
      <c r="K737" s="177"/>
    </row>
    <row r="738" spans="2:11" s="176" customFormat="1" ht="12.4" customHeight="1" x14ac:dyDescent="0.25">
      <c r="B738" s="177"/>
      <c r="C738" s="177"/>
      <c r="D738" s="177"/>
      <c r="H738" s="177"/>
      <c r="I738" s="177"/>
      <c r="J738" s="177"/>
      <c r="K738" s="177"/>
    </row>
    <row r="739" spans="2:11" s="176" customFormat="1" ht="12.4" customHeight="1" x14ac:dyDescent="0.25">
      <c r="B739" s="177"/>
      <c r="C739" s="177"/>
      <c r="D739" s="177"/>
      <c r="H739" s="177"/>
      <c r="I739" s="177"/>
      <c r="J739" s="177"/>
      <c r="K739" s="177"/>
    </row>
    <row r="740" spans="2:11" s="176" customFormat="1" ht="12.4" customHeight="1" x14ac:dyDescent="0.25">
      <c r="B740" s="177"/>
      <c r="C740" s="177"/>
      <c r="D740" s="177"/>
      <c r="H740" s="177"/>
      <c r="I740" s="177"/>
      <c r="J740" s="177"/>
      <c r="K740" s="177"/>
    </row>
    <row r="741" spans="2:11" s="176" customFormat="1" ht="12.4" customHeight="1" x14ac:dyDescent="0.25">
      <c r="B741" s="177"/>
      <c r="C741" s="177"/>
      <c r="D741" s="177"/>
      <c r="H741" s="177"/>
      <c r="I741" s="177"/>
      <c r="J741" s="177"/>
      <c r="K741" s="177"/>
    </row>
    <row r="742" spans="2:11" s="176" customFormat="1" ht="12.4" customHeight="1" x14ac:dyDescent="0.25">
      <c r="B742" s="177"/>
      <c r="C742" s="177"/>
      <c r="D742" s="177"/>
      <c r="H742" s="177"/>
      <c r="I742" s="177"/>
      <c r="J742" s="177"/>
      <c r="K742" s="177"/>
    </row>
    <row r="743" spans="2:11" s="176" customFormat="1" ht="12.4" customHeight="1" x14ac:dyDescent="0.25">
      <c r="B743" s="177"/>
      <c r="C743" s="177"/>
      <c r="D743" s="177"/>
      <c r="H743" s="177"/>
      <c r="I743" s="177"/>
      <c r="J743" s="177"/>
      <c r="K743" s="177"/>
    </row>
    <row r="744" spans="2:11" s="176" customFormat="1" ht="12.4" customHeight="1" x14ac:dyDescent="0.25">
      <c r="B744" s="177"/>
      <c r="C744" s="177"/>
      <c r="D744" s="177"/>
      <c r="H744" s="177"/>
      <c r="I744" s="177"/>
      <c r="J744" s="177"/>
      <c r="K744" s="177"/>
    </row>
    <row r="745" spans="2:11" s="176" customFormat="1" ht="12.4" customHeight="1" x14ac:dyDescent="0.25">
      <c r="B745" s="177"/>
      <c r="C745" s="177"/>
      <c r="D745" s="177"/>
      <c r="H745" s="177"/>
      <c r="I745" s="177"/>
      <c r="J745" s="177"/>
      <c r="K745" s="177"/>
    </row>
    <row r="746" spans="2:11" s="176" customFormat="1" ht="12.4" customHeight="1" x14ac:dyDescent="0.25">
      <c r="B746" s="177"/>
      <c r="C746" s="177"/>
      <c r="D746" s="177"/>
      <c r="H746" s="177"/>
      <c r="I746" s="177"/>
      <c r="J746" s="177"/>
      <c r="K746" s="177"/>
    </row>
    <row r="747" spans="2:11" s="176" customFormat="1" ht="12.4" customHeight="1" x14ac:dyDescent="0.25">
      <c r="B747" s="177"/>
      <c r="C747" s="177"/>
      <c r="D747" s="177"/>
      <c r="H747" s="177"/>
      <c r="I747" s="177"/>
      <c r="J747" s="177"/>
      <c r="K747" s="177"/>
    </row>
    <row r="748" spans="2:11" s="176" customFormat="1" ht="12.4" customHeight="1" x14ac:dyDescent="0.25">
      <c r="B748" s="177"/>
      <c r="C748" s="177"/>
      <c r="D748" s="177"/>
      <c r="H748" s="177"/>
      <c r="I748" s="177"/>
      <c r="J748" s="177"/>
      <c r="K748" s="177"/>
    </row>
    <row r="749" spans="2:11" s="176" customFormat="1" ht="12.4" customHeight="1" x14ac:dyDescent="0.25">
      <c r="B749" s="177"/>
      <c r="C749" s="177"/>
      <c r="D749" s="177"/>
      <c r="H749" s="177"/>
      <c r="I749" s="177"/>
      <c r="J749" s="177"/>
      <c r="K749" s="177"/>
    </row>
    <row r="750" spans="2:11" s="176" customFormat="1" ht="12.4" customHeight="1" x14ac:dyDescent="0.25">
      <c r="B750" s="177"/>
      <c r="C750" s="177"/>
      <c r="D750" s="177"/>
      <c r="H750" s="177"/>
      <c r="I750" s="177"/>
      <c r="J750" s="177"/>
      <c r="K750" s="177"/>
    </row>
    <row r="751" spans="2:11" s="176" customFormat="1" ht="12.4" customHeight="1" x14ac:dyDescent="0.25">
      <c r="B751" s="177"/>
      <c r="C751" s="177"/>
      <c r="D751" s="177"/>
      <c r="H751" s="177"/>
      <c r="I751" s="177"/>
      <c r="J751" s="177"/>
      <c r="K751" s="177"/>
    </row>
    <row r="752" spans="2:11" s="176" customFormat="1" ht="12.4" customHeight="1" x14ac:dyDescent="0.25">
      <c r="B752" s="177"/>
      <c r="C752" s="177"/>
      <c r="D752" s="177"/>
      <c r="H752" s="177"/>
      <c r="I752" s="177"/>
      <c r="J752" s="177"/>
      <c r="K752" s="177"/>
    </row>
    <row r="753" spans="2:11" s="176" customFormat="1" ht="12.4" customHeight="1" x14ac:dyDescent="0.25">
      <c r="B753" s="177"/>
      <c r="C753" s="177"/>
      <c r="D753" s="177"/>
      <c r="H753" s="177"/>
      <c r="I753" s="177"/>
      <c r="J753" s="177"/>
      <c r="K753" s="177"/>
    </row>
    <row r="754" spans="2:11" s="176" customFormat="1" ht="12.4" customHeight="1" x14ac:dyDescent="0.25">
      <c r="B754" s="177"/>
      <c r="C754" s="177"/>
      <c r="D754" s="177"/>
      <c r="H754" s="177"/>
      <c r="I754" s="177"/>
      <c r="J754" s="177"/>
      <c r="K754" s="177"/>
    </row>
    <row r="755" spans="2:11" s="176" customFormat="1" ht="12.4" customHeight="1" x14ac:dyDescent="0.25">
      <c r="B755" s="177"/>
      <c r="C755" s="177"/>
      <c r="D755" s="177"/>
      <c r="H755" s="177"/>
      <c r="I755" s="177"/>
      <c r="J755" s="177"/>
      <c r="K755" s="177"/>
    </row>
    <row r="756" spans="2:11" s="176" customFormat="1" ht="12.4" customHeight="1" x14ac:dyDescent="0.25">
      <c r="B756" s="177"/>
      <c r="C756" s="177"/>
      <c r="D756" s="177"/>
      <c r="H756" s="177"/>
      <c r="I756" s="177"/>
      <c r="J756" s="177"/>
      <c r="K756" s="177"/>
    </row>
    <row r="757" spans="2:11" s="176" customFormat="1" ht="12.4" customHeight="1" x14ac:dyDescent="0.25">
      <c r="B757" s="177"/>
      <c r="C757" s="177"/>
      <c r="D757" s="177"/>
      <c r="H757" s="177"/>
      <c r="I757" s="177"/>
      <c r="J757" s="177"/>
      <c r="K757" s="177"/>
    </row>
    <row r="758" spans="2:11" s="176" customFormat="1" ht="12.4" customHeight="1" x14ac:dyDescent="0.25">
      <c r="B758" s="177"/>
      <c r="C758" s="177"/>
      <c r="D758" s="177"/>
      <c r="H758" s="177"/>
      <c r="I758" s="177"/>
      <c r="J758" s="177"/>
      <c r="K758" s="177"/>
    </row>
    <row r="759" spans="2:11" s="176" customFormat="1" ht="12.4" customHeight="1" x14ac:dyDescent="0.25">
      <c r="B759" s="177"/>
      <c r="C759" s="177"/>
      <c r="D759" s="177"/>
      <c r="H759" s="177"/>
      <c r="I759" s="177"/>
      <c r="J759" s="177"/>
      <c r="K759" s="177"/>
    </row>
    <row r="760" spans="2:11" s="176" customFormat="1" ht="12.4" customHeight="1" x14ac:dyDescent="0.25">
      <c r="B760" s="177"/>
      <c r="C760" s="177"/>
      <c r="D760" s="177"/>
      <c r="H760" s="177"/>
      <c r="I760" s="177"/>
      <c r="J760" s="177"/>
      <c r="K760" s="177"/>
    </row>
    <row r="761" spans="2:11" s="176" customFormat="1" ht="11.45" customHeight="1" x14ac:dyDescent="0.25">
      <c r="B761" s="177"/>
      <c r="C761" s="177"/>
      <c r="D761" s="177"/>
      <c r="H761" s="177"/>
      <c r="I761" s="177"/>
      <c r="J761" s="177"/>
      <c r="K761" s="177"/>
    </row>
    <row r="762" spans="2:11" s="176" customFormat="1" ht="12.4" customHeight="1" x14ac:dyDescent="0.25">
      <c r="B762" s="177"/>
      <c r="C762" s="177"/>
      <c r="D762" s="177"/>
      <c r="H762" s="177"/>
      <c r="I762" s="177"/>
      <c r="J762" s="177"/>
      <c r="K762" s="177"/>
    </row>
    <row r="763" spans="2:11" s="176" customFormat="1" ht="12.4" customHeight="1" x14ac:dyDescent="0.25">
      <c r="B763" s="177"/>
      <c r="C763" s="177"/>
      <c r="D763" s="177"/>
      <c r="H763" s="177"/>
      <c r="I763" s="177"/>
      <c r="J763" s="177"/>
      <c r="K763" s="177"/>
    </row>
    <row r="764" spans="2:11" s="176" customFormat="1" ht="12.4" customHeight="1" x14ac:dyDescent="0.25">
      <c r="B764" s="177"/>
      <c r="C764" s="177"/>
      <c r="D764" s="177"/>
      <c r="H764" s="177"/>
      <c r="I764" s="177"/>
      <c r="J764" s="177"/>
      <c r="K764" s="177"/>
    </row>
    <row r="765" spans="2:11" s="176" customFormat="1" ht="12.4" customHeight="1" x14ac:dyDescent="0.25">
      <c r="B765" s="177"/>
      <c r="C765" s="177"/>
      <c r="D765" s="177"/>
      <c r="H765" s="177"/>
      <c r="I765" s="177"/>
      <c r="J765" s="177"/>
      <c r="K765" s="177"/>
    </row>
    <row r="766" spans="2:11" s="176" customFormat="1" ht="12.4" customHeight="1" x14ac:dyDescent="0.25">
      <c r="B766" s="177"/>
      <c r="C766" s="177"/>
      <c r="D766" s="177"/>
      <c r="H766" s="177"/>
      <c r="I766" s="177"/>
      <c r="J766" s="177"/>
      <c r="K766" s="177"/>
    </row>
    <row r="767" spans="2:11" s="176" customFormat="1" ht="12.4" customHeight="1" x14ac:dyDescent="0.25">
      <c r="B767" s="177"/>
      <c r="C767" s="177"/>
      <c r="D767" s="177"/>
      <c r="H767" s="177"/>
      <c r="I767" s="177"/>
      <c r="J767" s="177"/>
      <c r="K767" s="177"/>
    </row>
    <row r="768" spans="2:11" s="176" customFormat="1" ht="12.4" customHeight="1" x14ac:dyDescent="0.25">
      <c r="B768" s="177"/>
      <c r="C768" s="177"/>
      <c r="D768" s="177"/>
      <c r="H768" s="177"/>
      <c r="I768" s="177"/>
      <c r="J768" s="177"/>
      <c r="K768" s="177"/>
    </row>
    <row r="769" spans="2:11" s="176" customFormat="1" ht="12.4" customHeight="1" x14ac:dyDescent="0.25">
      <c r="B769" s="177"/>
      <c r="C769" s="177"/>
      <c r="D769" s="177"/>
      <c r="H769" s="177"/>
      <c r="I769" s="177"/>
      <c r="J769" s="177"/>
      <c r="K769" s="177"/>
    </row>
    <row r="770" spans="2:11" s="176" customFormat="1" ht="12.4" customHeight="1" x14ac:dyDescent="0.25">
      <c r="B770" s="177"/>
      <c r="C770" s="177"/>
      <c r="D770" s="177"/>
      <c r="H770" s="177"/>
      <c r="I770" s="177"/>
      <c r="J770" s="177"/>
      <c r="K770" s="177"/>
    </row>
    <row r="771" spans="2:11" s="176" customFormat="1" ht="12.4" customHeight="1" x14ac:dyDescent="0.25">
      <c r="B771" s="177"/>
      <c r="C771" s="177"/>
      <c r="D771" s="177"/>
      <c r="H771" s="177"/>
      <c r="I771" s="177"/>
      <c r="J771" s="177"/>
      <c r="K771" s="177"/>
    </row>
    <row r="772" spans="2:11" s="176" customFormat="1" ht="12.4" customHeight="1" x14ac:dyDescent="0.25">
      <c r="B772" s="177"/>
      <c r="C772" s="177"/>
      <c r="D772" s="177"/>
      <c r="H772" s="177"/>
      <c r="I772" s="177"/>
      <c r="J772" s="177"/>
      <c r="K772" s="177"/>
    </row>
    <row r="773" spans="2:11" s="176" customFormat="1" ht="12.4" customHeight="1" x14ac:dyDescent="0.25">
      <c r="B773" s="177"/>
      <c r="C773" s="177"/>
      <c r="D773" s="177"/>
      <c r="H773" s="177"/>
      <c r="I773" s="177"/>
      <c r="J773" s="177"/>
      <c r="K773" s="177"/>
    </row>
    <row r="774" spans="2:11" s="176" customFormat="1" ht="12.4" customHeight="1" x14ac:dyDescent="0.25">
      <c r="B774" s="177"/>
      <c r="C774" s="177"/>
      <c r="D774" s="177"/>
      <c r="H774" s="177"/>
      <c r="I774" s="177"/>
      <c r="J774" s="177"/>
      <c r="K774" s="177"/>
    </row>
    <row r="775" spans="2:11" s="176" customFormat="1" ht="12.4" customHeight="1" x14ac:dyDescent="0.25">
      <c r="B775" s="177"/>
      <c r="C775" s="177"/>
      <c r="D775" s="177"/>
      <c r="H775" s="177"/>
      <c r="I775" s="177"/>
      <c r="J775" s="177"/>
      <c r="K775" s="177"/>
    </row>
    <row r="776" spans="2:11" s="176" customFormat="1" ht="12.4" customHeight="1" x14ac:dyDescent="0.25">
      <c r="B776" s="177"/>
      <c r="C776" s="177"/>
      <c r="D776" s="177"/>
      <c r="H776" s="177"/>
      <c r="I776" s="177"/>
      <c r="J776" s="177"/>
      <c r="K776" s="177"/>
    </row>
    <row r="777" spans="2:11" s="176" customFormat="1" ht="12.4" customHeight="1" x14ac:dyDescent="0.25">
      <c r="B777" s="177"/>
      <c r="C777" s="177"/>
      <c r="D777" s="177"/>
      <c r="H777" s="177"/>
      <c r="I777" s="177"/>
      <c r="J777" s="177"/>
      <c r="K777" s="177"/>
    </row>
    <row r="778" spans="2:11" s="176" customFormat="1" ht="12.4" customHeight="1" x14ac:dyDescent="0.25">
      <c r="B778" s="177"/>
      <c r="C778" s="177"/>
      <c r="D778" s="177"/>
      <c r="H778" s="177"/>
      <c r="I778" s="177"/>
      <c r="J778" s="177"/>
      <c r="K778" s="177"/>
    </row>
    <row r="779" spans="2:11" s="176" customFormat="1" ht="12.4" customHeight="1" x14ac:dyDescent="0.25">
      <c r="B779" s="177"/>
      <c r="C779" s="177"/>
      <c r="D779" s="177"/>
      <c r="H779" s="177"/>
      <c r="I779" s="177"/>
      <c r="J779" s="177"/>
      <c r="K779" s="177"/>
    </row>
    <row r="780" spans="2:11" s="176" customFormat="1" ht="12.4" customHeight="1" x14ac:dyDescent="0.25">
      <c r="B780" s="177"/>
      <c r="C780" s="177"/>
      <c r="D780" s="177"/>
      <c r="H780" s="177"/>
      <c r="I780" s="177"/>
      <c r="J780" s="177"/>
      <c r="K780" s="177"/>
    </row>
    <row r="781" spans="2:11" s="176" customFormat="1" ht="12.4" customHeight="1" x14ac:dyDescent="0.25">
      <c r="B781" s="177"/>
      <c r="C781" s="177"/>
      <c r="D781" s="177"/>
      <c r="H781" s="177"/>
      <c r="I781" s="177"/>
      <c r="J781" s="177"/>
      <c r="K781" s="177"/>
    </row>
    <row r="782" spans="2:11" s="176" customFormat="1" ht="12.4" customHeight="1" x14ac:dyDescent="0.25">
      <c r="B782" s="177"/>
      <c r="C782" s="177"/>
      <c r="D782" s="177"/>
      <c r="H782" s="177"/>
      <c r="I782" s="177"/>
      <c r="J782" s="177"/>
      <c r="K782" s="177"/>
    </row>
    <row r="783" spans="2:11" s="176" customFormat="1" ht="12.4" customHeight="1" x14ac:dyDescent="0.25">
      <c r="B783" s="177"/>
      <c r="C783" s="177"/>
      <c r="D783" s="177"/>
      <c r="H783" s="177"/>
      <c r="I783" s="177"/>
      <c r="J783" s="177"/>
      <c r="K783" s="177"/>
    </row>
    <row r="784" spans="2:11" s="176" customFormat="1" ht="12.4" customHeight="1" x14ac:dyDescent="0.25">
      <c r="B784" s="177"/>
      <c r="C784" s="177"/>
      <c r="D784" s="177"/>
      <c r="H784" s="177"/>
      <c r="I784" s="177"/>
      <c r="J784" s="177"/>
      <c r="K784" s="177"/>
    </row>
    <row r="785" spans="2:11" s="176" customFormat="1" ht="12.4" customHeight="1" x14ac:dyDescent="0.25">
      <c r="B785" s="177"/>
      <c r="C785" s="177"/>
      <c r="D785" s="177"/>
      <c r="H785" s="177"/>
      <c r="I785" s="177"/>
      <c r="J785" s="177"/>
      <c r="K785" s="177"/>
    </row>
    <row r="786" spans="2:11" s="176" customFormat="1" ht="12.4" customHeight="1" x14ac:dyDescent="0.25">
      <c r="B786" s="177"/>
      <c r="C786" s="177"/>
      <c r="D786" s="177"/>
      <c r="H786" s="177"/>
      <c r="I786" s="177"/>
      <c r="J786" s="177"/>
      <c r="K786" s="177"/>
    </row>
    <row r="787" spans="2:11" s="176" customFormat="1" ht="12.4" customHeight="1" x14ac:dyDescent="0.25">
      <c r="B787" s="177"/>
      <c r="C787" s="177"/>
      <c r="D787" s="177"/>
      <c r="H787" s="177"/>
      <c r="I787" s="177"/>
      <c r="J787" s="177"/>
      <c r="K787" s="177"/>
    </row>
    <row r="788" spans="2:11" s="176" customFormat="1" ht="12.4" customHeight="1" x14ac:dyDescent="0.25">
      <c r="B788" s="177"/>
      <c r="C788" s="177"/>
      <c r="D788" s="177"/>
      <c r="H788" s="177"/>
      <c r="I788" s="177"/>
      <c r="J788" s="177"/>
      <c r="K788" s="177"/>
    </row>
    <row r="789" spans="2:11" s="176" customFormat="1" ht="12.4" customHeight="1" x14ac:dyDescent="0.25">
      <c r="B789" s="177"/>
      <c r="C789" s="177"/>
      <c r="D789" s="177"/>
      <c r="H789" s="177"/>
      <c r="I789" s="177"/>
      <c r="J789" s="177"/>
      <c r="K789" s="177"/>
    </row>
    <row r="790" spans="2:11" s="176" customFormat="1" ht="12.4" customHeight="1" x14ac:dyDescent="0.25">
      <c r="B790" s="177"/>
      <c r="C790" s="177"/>
      <c r="D790" s="177"/>
      <c r="H790" s="177"/>
      <c r="I790" s="177"/>
      <c r="J790" s="177"/>
      <c r="K790" s="177"/>
    </row>
    <row r="791" spans="2:11" s="176" customFormat="1" ht="12.4" customHeight="1" x14ac:dyDescent="0.25">
      <c r="B791" s="177"/>
      <c r="C791" s="177"/>
      <c r="D791" s="177"/>
      <c r="H791" s="177"/>
      <c r="I791" s="177"/>
      <c r="J791" s="177"/>
      <c r="K791" s="177"/>
    </row>
    <row r="792" spans="2:11" s="176" customFormat="1" ht="12.4" customHeight="1" x14ac:dyDescent="0.25">
      <c r="B792" s="177"/>
      <c r="C792" s="177"/>
      <c r="D792" s="177"/>
      <c r="H792" s="177"/>
      <c r="I792" s="177"/>
      <c r="J792" s="177"/>
      <c r="K792" s="177"/>
    </row>
    <row r="793" spans="2:11" s="176" customFormat="1" ht="12.4" customHeight="1" x14ac:dyDescent="0.25">
      <c r="B793" s="177"/>
      <c r="C793" s="177"/>
      <c r="D793" s="177"/>
      <c r="H793" s="177"/>
      <c r="I793" s="177"/>
      <c r="J793" s="177"/>
      <c r="K793" s="177"/>
    </row>
    <row r="794" spans="2:11" s="176" customFormat="1" ht="12.4" customHeight="1" x14ac:dyDescent="0.25">
      <c r="B794" s="177"/>
      <c r="C794" s="177"/>
      <c r="D794" s="177"/>
      <c r="H794" s="177"/>
      <c r="I794" s="177"/>
      <c r="J794" s="177"/>
      <c r="K794" s="177"/>
    </row>
    <row r="795" spans="2:11" s="176" customFormat="1" ht="12.4" customHeight="1" x14ac:dyDescent="0.25">
      <c r="B795" s="177"/>
      <c r="C795" s="177"/>
      <c r="D795" s="177"/>
      <c r="H795" s="177"/>
      <c r="I795" s="177"/>
      <c r="J795" s="177"/>
      <c r="K795" s="177"/>
    </row>
    <row r="796" spans="2:11" s="176" customFormat="1" ht="12.4" customHeight="1" x14ac:dyDescent="0.25">
      <c r="B796" s="177"/>
      <c r="C796" s="177"/>
      <c r="D796" s="177"/>
      <c r="H796" s="177"/>
      <c r="I796" s="177"/>
      <c r="J796" s="177"/>
      <c r="K796" s="177"/>
    </row>
    <row r="797" spans="2:11" s="176" customFormat="1" ht="12.4" customHeight="1" x14ac:dyDescent="0.25">
      <c r="B797" s="177"/>
      <c r="C797" s="177"/>
      <c r="D797" s="177"/>
      <c r="H797" s="177"/>
      <c r="I797" s="177"/>
      <c r="J797" s="177"/>
      <c r="K797" s="177"/>
    </row>
    <row r="798" spans="2:11" s="176" customFormat="1" ht="12.4" customHeight="1" x14ac:dyDescent="0.25">
      <c r="B798" s="177"/>
      <c r="C798" s="177"/>
      <c r="D798" s="177"/>
      <c r="H798" s="177"/>
      <c r="I798" s="177"/>
      <c r="J798" s="177"/>
      <c r="K798" s="177"/>
    </row>
    <row r="799" spans="2:11" s="176" customFormat="1" ht="12.4" customHeight="1" x14ac:dyDescent="0.25">
      <c r="B799" s="177"/>
      <c r="C799" s="177"/>
      <c r="D799" s="177"/>
      <c r="H799" s="177"/>
      <c r="I799" s="177"/>
      <c r="J799" s="177"/>
      <c r="K799" s="177"/>
    </row>
    <row r="800" spans="2:11" s="176" customFormat="1" ht="12.4" customHeight="1" x14ac:dyDescent="0.25">
      <c r="B800" s="177"/>
      <c r="C800" s="177"/>
      <c r="D800" s="177"/>
      <c r="H800" s="177"/>
      <c r="I800" s="177"/>
      <c r="J800" s="177"/>
      <c r="K800" s="177"/>
    </row>
    <row r="801" spans="2:11" s="176" customFormat="1" ht="12.4" customHeight="1" x14ac:dyDescent="0.25">
      <c r="B801" s="177"/>
      <c r="C801" s="177"/>
      <c r="D801" s="177"/>
      <c r="H801" s="177"/>
      <c r="I801" s="177"/>
      <c r="J801" s="177"/>
      <c r="K801" s="177"/>
    </row>
    <row r="802" spans="2:11" s="176" customFormat="1" ht="12.4" customHeight="1" x14ac:dyDescent="0.25">
      <c r="B802" s="177"/>
      <c r="C802" s="177"/>
      <c r="D802" s="177"/>
      <c r="H802" s="177"/>
      <c r="I802" s="177"/>
      <c r="J802" s="177"/>
      <c r="K802" s="177"/>
    </row>
    <row r="803" spans="2:11" s="176" customFormat="1" ht="12.4" customHeight="1" x14ac:dyDescent="0.25">
      <c r="B803" s="177"/>
      <c r="C803" s="177"/>
      <c r="D803" s="177"/>
      <c r="H803" s="177"/>
      <c r="I803" s="177"/>
      <c r="J803" s="177"/>
      <c r="K803" s="177"/>
    </row>
    <row r="804" spans="2:11" s="176" customFormat="1" ht="12.4" customHeight="1" x14ac:dyDescent="0.25">
      <c r="B804" s="177"/>
      <c r="C804" s="177"/>
      <c r="D804" s="177"/>
      <c r="H804" s="177"/>
      <c r="I804" s="177"/>
      <c r="J804" s="177"/>
      <c r="K804" s="177"/>
    </row>
    <row r="805" spans="2:11" s="176" customFormat="1" ht="12.4" customHeight="1" x14ac:dyDescent="0.25">
      <c r="B805" s="177"/>
      <c r="C805" s="177"/>
      <c r="D805" s="177"/>
      <c r="H805" s="177"/>
      <c r="I805" s="177"/>
      <c r="J805" s="177"/>
      <c r="K805" s="177"/>
    </row>
    <row r="806" spans="2:11" s="176" customFormat="1" ht="12.4" customHeight="1" x14ac:dyDescent="0.25">
      <c r="B806" s="177"/>
      <c r="C806" s="177"/>
      <c r="D806" s="177"/>
      <c r="H806" s="177"/>
      <c r="I806" s="177"/>
      <c r="J806" s="177"/>
      <c r="K806" s="177"/>
    </row>
    <row r="807" spans="2:11" s="176" customFormat="1" ht="12.4" customHeight="1" x14ac:dyDescent="0.25">
      <c r="B807" s="177"/>
      <c r="C807" s="177"/>
      <c r="D807" s="177"/>
      <c r="H807" s="177"/>
      <c r="I807" s="177"/>
      <c r="J807" s="177"/>
      <c r="K807" s="177"/>
    </row>
    <row r="808" spans="2:11" s="176" customFormat="1" ht="12.4" customHeight="1" x14ac:dyDescent="0.25">
      <c r="B808" s="177"/>
      <c r="C808" s="177"/>
      <c r="D808" s="177"/>
      <c r="H808" s="177"/>
      <c r="I808" s="177"/>
      <c r="J808" s="177"/>
      <c r="K808" s="177"/>
    </row>
    <row r="809" spans="2:11" s="176" customFormat="1" ht="12.4" customHeight="1" x14ac:dyDescent="0.25">
      <c r="B809" s="177"/>
      <c r="C809" s="177"/>
      <c r="D809" s="177"/>
      <c r="H809" s="177"/>
      <c r="I809" s="177"/>
      <c r="J809" s="177"/>
      <c r="K809" s="177"/>
    </row>
    <row r="810" spans="2:11" s="176" customFormat="1" ht="12.4" customHeight="1" x14ac:dyDescent="0.25">
      <c r="B810" s="177"/>
      <c r="C810" s="177"/>
      <c r="D810" s="177"/>
      <c r="H810" s="177"/>
      <c r="I810" s="177"/>
      <c r="J810" s="177"/>
      <c r="K810" s="177"/>
    </row>
    <row r="811" spans="2:11" s="176" customFormat="1" ht="12.4" customHeight="1" x14ac:dyDescent="0.25">
      <c r="B811" s="177"/>
      <c r="C811" s="177"/>
      <c r="D811" s="177"/>
      <c r="H811" s="177"/>
      <c r="I811" s="177"/>
      <c r="J811" s="177"/>
      <c r="K811" s="177"/>
    </row>
    <row r="812" spans="2:11" s="176" customFormat="1" ht="12.4" customHeight="1" x14ac:dyDescent="0.25">
      <c r="B812" s="177"/>
      <c r="C812" s="177"/>
      <c r="D812" s="177"/>
      <c r="H812" s="177"/>
      <c r="I812" s="177"/>
      <c r="J812" s="177"/>
      <c r="K812" s="177"/>
    </row>
    <row r="813" spans="2:11" s="176" customFormat="1" ht="12.4" customHeight="1" x14ac:dyDescent="0.25">
      <c r="B813" s="177"/>
      <c r="C813" s="177"/>
      <c r="D813" s="177"/>
      <c r="H813" s="177"/>
      <c r="I813" s="177"/>
      <c r="J813" s="177"/>
      <c r="K813" s="177"/>
    </row>
    <row r="814" spans="2:11" s="176" customFormat="1" ht="11.45" customHeight="1" x14ac:dyDescent="0.25">
      <c r="B814" s="177"/>
      <c r="C814" s="177"/>
      <c r="D814" s="177"/>
      <c r="H814" s="177"/>
      <c r="I814" s="177"/>
      <c r="J814" s="177"/>
      <c r="K814" s="177"/>
    </row>
    <row r="815" spans="2:11" s="176" customFormat="1" ht="12.4" customHeight="1" x14ac:dyDescent="0.25">
      <c r="B815" s="177"/>
      <c r="C815" s="177"/>
      <c r="D815" s="177"/>
      <c r="H815" s="177"/>
      <c r="I815" s="177"/>
      <c r="J815" s="177"/>
      <c r="K815" s="177"/>
    </row>
    <row r="816" spans="2:11" s="176" customFormat="1" ht="12.4" customHeight="1" x14ac:dyDescent="0.25">
      <c r="B816" s="177"/>
      <c r="C816" s="177"/>
      <c r="D816" s="177"/>
      <c r="H816" s="177"/>
      <c r="I816" s="177"/>
      <c r="J816" s="177"/>
      <c r="K816" s="177"/>
    </row>
    <row r="817" spans="2:11" s="176" customFormat="1" ht="12.4" customHeight="1" x14ac:dyDescent="0.25">
      <c r="B817" s="177"/>
      <c r="C817" s="177"/>
      <c r="D817" s="177"/>
      <c r="H817" s="177"/>
      <c r="I817" s="177"/>
      <c r="J817" s="177"/>
      <c r="K817" s="177"/>
    </row>
    <row r="818" spans="2:11" s="176" customFormat="1" ht="12.4" customHeight="1" x14ac:dyDescent="0.25">
      <c r="B818" s="177"/>
      <c r="C818" s="177"/>
      <c r="D818" s="177"/>
      <c r="H818" s="177"/>
      <c r="I818" s="177"/>
      <c r="J818" s="177"/>
      <c r="K818" s="177"/>
    </row>
    <row r="819" spans="2:11" s="176" customFormat="1" ht="12.4" customHeight="1" x14ac:dyDescent="0.25">
      <c r="B819" s="177"/>
      <c r="C819" s="177"/>
      <c r="D819" s="177"/>
      <c r="H819" s="177"/>
      <c r="I819" s="177"/>
      <c r="J819" s="177"/>
      <c r="K819" s="177"/>
    </row>
    <row r="820" spans="2:11" s="176" customFormat="1" ht="12.4" customHeight="1" x14ac:dyDescent="0.25">
      <c r="B820" s="177"/>
      <c r="C820" s="177"/>
      <c r="D820" s="177"/>
      <c r="H820" s="177"/>
      <c r="I820" s="177"/>
      <c r="J820" s="177"/>
      <c r="K820" s="177"/>
    </row>
    <row r="821" spans="2:11" s="176" customFormat="1" ht="12.4" customHeight="1" x14ac:dyDescent="0.25">
      <c r="B821" s="177"/>
      <c r="C821" s="177"/>
      <c r="D821" s="177"/>
      <c r="H821" s="177"/>
      <c r="I821" s="177"/>
      <c r="J821" s="177"/>
      <c r="K821" s="177"/>
    </row>
    <row r="822" spans="2:11" s="176" customFormat="1" ht="12.4" customHeight="1" x14ac:dyDescent="0.25">
      <c r="B822" s="177"/>
      <c r="C822" s="177"/>
      <c r="D822" s="177"/>
      <c r="H822" s="177"/>
      <c r="I822" s="177"/>
      <c r="J822" s="177"/>
      <c r="K822" s="177"/>
    </row>
    <row r="823" spans="2:11" s="176" customFormat="1" ht="12.4" customHeight="1" x14ac:dyDescent="0.25">
      <c r="B823" s="177"/>
      <c r="C823" s="177"/>
      <c r="D823" s="177"/>
      <c r="H823" s="177"/>
      <c r="I823" s="177"/>
      <c r="J823" s="177"/>
      <c r="K823" s="177"/>
    </row>
    <row r="824" spans="2:11" s="176" customFormat="1" ht="12.4" customHeight="1" x14ac:dyDescent="0.25">
      <c r="B824" s="177"/>
      <c r="C824" s="177"/>
      <c r="D824" s="177"/>
      <c r="H824" s="177"/>
      <c r="I824" s="177"/>
      <c r="J824" s="177"/>
      <c r="K824" s="177"/>
    </row>
    <row r="825" spans="2:11" s="176" customFormat="1" ht="12.4" customHeight="1" x14ac:dyDescent="0.25">
      <c r="B825" s="177"/>
      <c r="C825" s="177"/>
      <c r="D825" s="177"/>
      <c r="H825" s="177"/>
      <c r="I825" s="177"/>
      <c r="J825" s="177"/>
      <c r="K825" s="177"/>
    </row>
    <row r="826" spans="2:11" s="176" customFormat="1" ht="12.4" customHeight="1" x14ac:dyDescent="0.25">
      <c r="B826" s="177"/>
      <c r="C826" s="177"/>
      <c r="D826" s="177"/>
      <c r="H826" s="177"/>
      <c r="I826" s="177"/>
      <c r="J826" s="177"/>
      <c r="K826" s="177"/>
    </row>
    <row r="827" spans="2:11" s="176" customFormat="1" ht="12.4" customHeight="1" x14ac:dyDescent="0.25">
      <c r="B827" s="177"/>
      <c r="C827" s="177"/>
      <c r="D827" s="177"/>
      <c r="H827" s="177"/>
      <c r="I827" s="177"/>
      <c r="J827" s="177"/>
      <c r="K827" s="177"/>
    </row>
    <row r="828" spans="2:11" s="176" customFormat="1" ht="12.4" customHeight="1" x14ac:dyDescent="0.25">
      <c r="B828" s="177"/>
      <c r="C828" s="177"/>
      <c r="D828" s="177"/>
      <c r="H828" s="177"/>
      <c r="I828" s="177"/>
      <c r="J828" s="177"/>
      <c r="K828" s="177"/>
    </row>
    <row r="829" spans="2:11" s="176" customFormat="1" ht="12.4" customHeight="1" x14ac:dyDescent="0.25">
      <c r="B829" s="177"/>
      <c r="C829" s="177"/>
      <c r="D829" s="177"/>
      <c r="H829" s="177"/>
      <c r="I829" s="177"/>
      <c r="J829" s="177"/>
      <c r="K829" s="177"/>
    </row>
    <row r="830" spans="2:11" s="176" customFormat="1" ht="12.4" customHeight="1" x14ac:dyDescent="0.25">
      <c r="B830" s="177"/>
      <c r="C830" s="177"/>
      <c r="D830" s="177"/>
      <c r="H830" s="177"/>
      <c r="I830" s="177"/>
      <c r="J830" s="177"/>
      <c r="K830" s="177"/>
    </row>
    <row r="831" spans="2:11" s="176" customFormat="1" ht="12.4" customHeight="1" x14ac:dyDescent="0.25">
      <c r="B831" s="177"/>
      <c r="C831" s="177"/>
      <c r="D831" s="177"/>
      <c r="H831" s="177"/>
      <c r="I831" s="177"/>
      <c r="J831" s="177"/>
      <c r="K831" s="177"/>
    </row>
    <row r="832" spans="2:11" s="176" customFormat="1" ht="12.4" customHeight="1" x14ac:dyDescent="0.25">
      <c r="B832" s="177"/>
      <c r="C832" s="177"/>
      <c r="D832" s="177"/>
      <c r="H832" s="177"/>
      <c r="I832" s="177"/>
      <c r="J832" s="177"/>
      <c r="K832" s="177"/>
    </row>
    <row r="833" spans="2:11" s="176" customFormat="1" ht="12.4" customHeight="1" x14ac:dyDescent="0.25">
      <c r="B833" s="177"/>
      <c r="C833" s="177"/>
      <c r="D833" s="177"/>
      <c r="H833" s="177"/>
      <c r="I833" s="177"/>
      <c r="J833" s="177"/>
      <c r="K833" s="177"/>
    </row>
    <row r="834" spans="2:11" s="176" customFormat="1" ht="12.4" customHeight="1" x14ac:dyDescent="0.25">
      <c r="B834" s="177"/>
      <c r="C834" s="177"/>
      <c r="D834" s="177"/>
      <c r="H834" s="177"/>
      <c r="I834" s="177"/>
      <c r="J834" s="177"/>
      <c r="K834" s="177"/>
    </row>
    <row r="835" spans="2:11" s="176" customFormat="1" ht="12.4" customHeight="1" x14ac:dyDescent="0.25">
      <c r="B835" s="177"/>
      <c r="C835" s="177"/>
      <c r="D835" s="177"/>
      <c r="H835" s="177"/>
      <c r="I835" s="177"/>
      <c r="J835" s="177"/>
      <c r="K835" s="177"/>
    </row>
    <row r="836" spans="2:11" s="176" customFormat="1" ht="12.4" customHeight="1" x14ac:dyDescent="0.25">
      <c r="B836" s="177"/>
      <c r="C836" s="177"/>
      <c r="D836" s="177"/>
      <c r="H836" s="177"/>
      <c r="I836" s="177"/>
      <c r="J836" s="177"/>
      <c r="K836" s="177"/>
    </row>
    <row r="837" spans="2:11" s="176" customFormat="1" ht="12.4" customHeight="1" x14ac:dyDescent="0.25">
      <c r="B837" s="177"/>
      <c r="C837" s="177"/>
      <c r="D837" s="177"/>
      <c r="H837" s="177"/>
      <c r="I837" s="177"/>
      <c r="J837" s="177"/>
      <c r="K837" s="177"/>
    </row>
    <row r="838" spans="2:11" s="176" customFormat="1" ht="12.4" customHeight="1" x14ac:dyDescent="0.25">
      <c r="B838" s="177"/>
      <c r="C838" s="177"/>
      <c r="D838" s="177"/>
      <c r="H838" s="177"/>
      <c r="I838" s="177"/>
      <c r="J838" s="177"/>
      <c r="K838" s="177"/>
    </row>
    <row r="839" spans="2:11" s="176" customFormat="1" ht="12.4" customHeight="1" x14ac:dyDescent="0.25">
      <c r="B839" s="177"/>
      <c r="C839" s="177"/>
      <c r="D839" s="177"/>
      <c r="H839" s="177"/>
      <c r="I839" s="177"/>
      <c r="J839" s="177"/>
      <c r="K839" s="177"/>
    </row>
    <row r="840" spans="2:11" s="176" customFormat="1" ht="12.4" customHeight="1" x14ac:dyDescent="0.25">
      <c r="B840" s="177"/>
      <c r="C840" s="177"/>
      <c r="D840" s="177"/>
      <c r="H840" s="177"/>
      <c r="I840" s="177"/>
      <c r="J840" s="177"/>
      <c r="K840" s="177"/>
    </row>
    <row r="841" spans="2:11" s="176" customFormat="1" ht="12.4" customHeight="1" x14ac:dyDescent="0.25">
      <c r="B841" s="177"/>
      <c r="C841" s="177"/>
      <c r="D841" s="177"/>
      <c r="H841" s="177"/>
      <c r="I841" s="177"/>
      <c r="J841" s="177"/>
      <c r="K841" s="177"/>
    </row>
    <row r="842" spans="2:11" s="176" customFormat="1" ht="12.4" customHeight="1" x14ac:dyDescent="0.25">
      <c r="B842" s="177"/>
      <c r="C842" s="177"/>
      <c r="D842" s="177"/>
      <c r="H842" s="177"/>
      <c r="I842" s="177"/>
      <c r="J842" s="177"/>
      <c r="K842" s="177"/>
    </row>
    <row r="843" spans="2:11" s="176" customFormat="1" ht="12.4" customHeight="1" x14ac:dyDescent="0.25">
      <c r="B843" s="177"/>
      <c r="C843" s="177"/>
      <c r="D843" s="177"/>
      <c r="H843" s="177"/>
      <c r="I843" s="177"/>
      <c r="J843" s="177"/>
      <c r="K843" s="177"/>
    </row>
    <row r="844" spans="2:11" s="176" customFormat="1" ht="12.4" customHeight="1" x14ac:dyDescent="0.25">
      <c r="B844" s="177"/>
      <c r="C844" s="177"/>
      <c r="D844" s="177"/>
      <c r="H844" s="177"/>
      <c r="I844" s="177"/>
      <c r="J844" s="177"/>
      <c r="K844" s="177"/>
    </row>
    <row r="845" spans="2:11" s="176" customFormat="1" ht="12.4" customHeight="1" x14ac:dyDescent="0.25">
      <c r="B845" s="177"/>
      <c r="C845" s="177"/>
      <c r="D845" s="177"/>
      <c r="H845" s="177"/>
      <c r="I845" s="177"/>
      <c r="J845" s="177"/>
      <c r="K845" s="177"/>
    </row>
    <row r="846" spans="2:11" s="176" customFormat="1" ht="12.4" customHeight="1" x14ac:dyDescent="0.25">
      <c r="B846" s="177"/>
      <c r="C846" s="177"/>
      <c r="D846" s="177"/>
      <c r="H846" s="177"/>
      <c r="I846" s="177"/>
      <c r="J846" s="177"/>
      <c r="K846" s="177"/>
    </row>
    <row r="847" spans="2:11" s="176" customFormat="1" ht="12.4" customHeight="1" x14ac:dyDescent="0.25">
      <c r="B847" s="177"/>
      <c r="C847" s="177"/>
      <c r="D847" s="177"/>
      <c r="H847" s="177"/>
      <c r="I847" s="177"/>
      <c r="J847" s="177"/>
      <c r="K847" s="177"/>
    </row>
    <row r="848" spans="2:11" s="176" customFormat="1" ht="12.4" customHeight="1" x14ac:dyDescent="0.25">
      <c r="B848" s="177"/>
      <c r="C848" s="177"/>
      <c r="D848" s="177"/>
      <c r="H848" s="177"/>
      <c r="I848" s="177"/>
      <c r="J848" s="177"/>
      <c r="K848" s="177"/>
    </row>
    <row r="849" spans="2:11" s="176" customFormat="1" ht="12.4" customHeight="1" x14ac:dyDescent="0.25">
      <c r="B849" s="177"/>
      <c r="C849" s="177"/>
      <c r="D849" s="177"/>
      <c r="H849" s="177"/>
      <c r="I849" s="177"/>
      <c r="J849" s="177"/>
      <c r="K849" s="177"/>
    </row>
    <row r="850" spans="2:11" s="176" customFormat="1" ht="12.4" customHeight="1" x14ac:dyDescent="0.25">
      <c r="B850" s="177"/>
      <c r="C850" s="177"/>
      <c r="D850" s="177"/>
      <c r="H850" s="177"/>
      <c r="I850" s="177"/>
      <c r="J850" s="177"/>
      <c r="K850" s="177"/>
    </row>
    <row r="851" spans="2:11" s="176" customFormat="1" ht="12.4" customHeight="1" x14ac:dyDescent="0.25">
      <c r="B851" s="177"/>
      <c r="C851" s="177"/>
      <c r="D851" s="177"/>
      <c r="H851" s="177"/>
      <c r="I851" s="177"/>
      <c r="J851" s="177"/>
      <c r="K851" s="177"/>
    </row>
    <row r="852" spans="2:11" s="176" customFormat="1" ht="12.4" customHeight="1" x14ac:dyDescent="0.25">
      <c r="B852" s="177"/>
      <c r="C852" s="177"/>
      <c r="D852" s="177"/>
      <c r="H852" s="177"/>
      <c r="I852" s="177"/>
      <c r="J852" s="177"/>
      <c r="K852" s="177"/>
    </row>
    <row r="853" spans="2:11" s="176" customFormat="1" ht="12.4" customHeight="1" x14ac:dyDescent="0.25">
      <c r="B853" s="177"/>
      <c r="C853" s="177"/>
      <c r="D853" s="177"/>
      <c r="H853" s="177"/>
      <c r="I853" s="177"/>
      <c r="J853" s="177"/>
      <c r="K853" s="177"/>
    </row>
    <row r="854" spans="2:11" s="176" customFormat="1" ht="12.4" customHeight="1" x14ac:dyDescent="0.25">
      <c r="B854" s="177"/>
      <c r="C854" s="177"/>
      <c r="D854" s="177"/>
      <c r="H854" s="177"/>
      <c r="I854" s="177"/>
      <c r="J854" s="177"/>
      <c r="K854" s="177"/>
    </row>
    <row r="855" spans="2:11" s="176" customFormat="1" ht="12.4" customHeight="1" x14ac:dyDescent="0.25">
      <c r="B855" s="177"/>
      <c r="C855" s="177"/>
      <c r="D855" s="177"/>
      <c r="H855" s="177"/>
      <c r="I855" s="177"/>
      <c r="J855" s="177"/>
      <c r="K855" s="177"/>
    </row>
    <row r="856" spans="2:11" s="176" customFormat="1" ht="12.4" customHeight="1" x14ac:dyDescent="0.25">
      <c r="B856" s="177"/>
      <c r="C856" s="177"/>
      <c r="D856" s="177"/>
      <c r="H856" s="177"/>
      <c r="I856" s="177"/>
      <c r="J856" s="177"/>
      <c r="K856" s="177"/>
    </row>
    <row r="857" spans="2:11" s="176" customFormat="1" ht="12.4" customHeight="1" x14ac:dyDescent="0.25">
      <c r="B857" s="177"/>
      <c r="C857" s="177"/>
      <c r="D857" s="177"/>
      <c r="H857" s="177"/>
      <c r="I857" s="177"/>
      <c r="J857" s="177"/>
      <c r="K857" s="177"/>
    </row>
    <row r="858" spans="2:11" s="176" customFormat="1" ht="12.4" customHeight="1" x14ac:dyDescent="0.25">
      <c r="B858" s="177"/>
      <c r="C858" s="177"/>
      <c r="D858" s="177"/>
      <c r="H858" s="177"/>
      <c r="I858" s="177"/>
      <c r="J858" s="177"/>
      <c r="K858" s="177"/>
    </row>
    <row r="859" spans="2:11" s="176" customFormat="1" ht="12.4" customHeight="1" x14ac:dyDescent="0.25">
      <c r="B859" s="177"/>
      <c r="C859" s="177"/>
      <c r="D859" s="177"/>
      <c r="H859" s="177"/>
      <c r="I859" s="177"/>
      <c r="J859" s="177"/>
      <c r="K859" s="177"/>
    </row>
    <row r="860" spans="2:11" s="176" customFormat="1" ht="12.4" customHeight="1" x14ac:dyDescent="0.25">
      <c r="B860" s="177"/>
      <c r="C860" s="177"/>
      <c r="D860" s="177"/>
      <c r="H860" s="177"/>
      <c r="I860" s="177"/>
      <c r="J860" s="177"/>
      <c r="K860" s="177"/>
    </row>
    <row r="861" spans="2:11" s="176" customFormat="1" ht="12.4" customHeight="1" x14ac:dyDescent="0.25">
      <c r="B861" s="177"/>
      <c r="C861" s="177"/>
      <c r="D861" s="177"/>
      <c r="H861" s="177"/>
      <c r="I861" s="177"/>
      <c r="J861" s="177"/>
      <c r="K861" s="177"/>
    </row>
    <row r="862" spans="2:11" s="176" customFormat="1" ht="12.4" customHeight="1" x14ac:dyDescent="0.25">
      <c r="B862" s="177"/>
      <c r="C862" s="177"/>
      <c r="D862" s="177"/>
      <c r="H862" s="177"/>
      <c r="I862" s="177"/>
      <c r="J862" s="177"/>
      <c r="K862" s="177"/>
    </row>
    <row r="863" spans="2:11" s="176" customFormat="1" ht="12.4" customHeight="1" x14ac:dyDescent="0.25">
      <c r="B863" s="177"/>
      <c r="C863" s="177"/>
      <c r="D863" s="177"/>
      <c r="H863" s="177"/>
      <c r="I863" s="177"/>
      <c r="J863" s="177"/>
      <c r="K863" s="177"/>
    </row>
    <row r="864" spans="2:11" s="176" customFormat="1" ht="12.4" customHeight="1" x14ac:dyDescent="0.25">
      <c r="B864" s="177"/>
      <c r="C864" s="177"/>
      <c r="D864" s="177"/>
      <c r="H864" s="177"/>
      <c r="I864" s="177"/>
      <c r="J864" s="177"/>
      <c r="K864" s="177"/>
    </row>
    <row r="865" spans="2:11" s="176" customFormat="1" ht="12.4" customHeight="1" x14ac:dyDescent="0.25">
      <c r="B865" s="177"/>
      <c r="C865" s="177"/>
      <c r="D865" s="177"/>
      <c r="H865" s="177"/>
      <c r="I865" s="177"/>
      <c r="J865" s="177"/>
      <c r="K865" s="177"/>
    </row>
    <row r="866" spans="2:11" s="176" customFormat="1" ht="11.45" customHeight="1" x14ac:dyDescent="0.25">
      <c r="B866" s="177"/>
      <c r="C866" s="177"/>
      <c r="D866" s="177"/>
      <c r="H866" s="177"/>
      <c r="I866" s="177"/>
      <c r="J866" s="177"/>
      <c r="K866" s="177"/>
    </row>
    <row r="867" spans="2:11" s="176" customFormat="1" ht="12.4" customHeight="1" x14ac:dyDescent="0.25">
      <c r="B867" s="177"/>
      <c r="C867" s="177"/>
      <c r="D867" s="177"/>
      <c r="H867" s="177"/>
      <c r="I867" s="177"/>
      <c r="J867" s="177"/>
      <c r="K867" s="177"/>
    </row>
    <row r="868" spans="2:11" s="176" customFormat="1" ht="12.4" customHeight="1" x14ac:dyDescent="0.25">
      <c r="B868" s="177"/>
      <c r="C868" s="177"/>
      <c r="D868" s="177"/>
      <c r="H868" s="177"/>
      <c r="I868" s="177"/>
      <c r="J868" s="177"/>
      <c r="K868" s="177"/>
    </row>
    <row r="869" spans="2:11" s="176" customFormat="1" ht="12.4" customHeight="1" x14ac:dyDescent="0.25">
      <c r="B869" s="177"/>
      <c r="C869" s="177"/>
      <c r="D869" s="177"/>
      <c r="H869" s="177"/>
      <c r="I869" s="177"/>
      <c r="J869" s="177"/>
      <c r="K869" s="177"/>
    </row>
    <row r="870" spans="2:11" s="176" customFormat="1" ht="12.4" customHeight="1" x14ac:dyDescent="0.25">
      <c r="B870" s="177"/>
      <c r="C870" s="177"/>
      <c r="D870" s="177"/>
      <c r="H870" s="177"/>
      <c r="I870" s="177"/>
      <c r="J870" s="177"/>
      <c r="K870" s="177"/>
    </row>
    <row r="871" spans="2:11" s="176" customFormat="1" ht="12.4" customHeight="1" x14ac:dyDescent="0.25">
      <c r="B871" s="177"/>
      <c r="C871" s="177"/>
      <c r="D871" s="177"/>
      <c r="H871" s="177"/>
      <c r="I871" s="177"/>
      <c r="J871" s="177"/>
      <c r="K871" s="177"/>
    </row>
    <row r="872" spans="2:11" s="176" customFormat="1" ht="12.4" customHeight="1" x14ac:dyDescent="0.25">
      <c r="B872" s="177"/>
      <c r="C872" s="177"/>
      <c r="D872" s="177"/>
      <c r="H872" s="177"/>
      <c r="I872" s="177"/>
      <c r="J872" s="177"/>
      <c r="K872" s="177"/>
    </row>
    <row r="873" spans="2:11" s="176" customFormat="1" ht="12.4" customHeight="1" x14ac:dyDescent="0.25">
      <c r="B873" s="177"/>
      <c r="C873" s="177"/>
      <c r="D873" s="177"/>
      <c r="H873" s="177"/>
      <c r="I873" s="177"/>
      <c r="J873" s="177"/>
      <c r="K873" s="177"/>
    </row>
    <row r="874" spans="2:11" s="176" customFormat="1" ht="12.4" customHeight="1" x14ac:dyDescent="0.25">
      <c r="B874" s="177"/>
      <c r="C874" s="177"/>
      <c r="D874" s="177"/>
      <c r="H874" s="177"/>
      <c r="I874" s="177"/>
      <c r="J874" s="177"/>
      <c r="K874" s="177"/>
    </row>
    <row r="875" spans="2:11" s="176" customFormat="1" ht="12.4" customHeight="1" x14ac:dyDescent="0.25">
      <c r="B875" s="177"/>
      <c r="C875" s="177"/>
      <c r="D875" s="177"/>
      <c r="H875" s="177"/>
      <c r="I875" s="177"/>
      <c r="J875" s="177"/>
      <c r="K875" s="177"/>
    </row>
    <row r="876" spans="2:11" s="176" customFormat="1" ht="12.4" customHeight="1" x14ac:dyDescent="0.25">
      <c r="B876" s="177"/>
      <c r="C876" s="177"/>
      <c r="D876" s="177"/>
      <c r="H876" s="177"/>
      <c r="I876" s="177"/>
      <c r="J876" s="177"/>
      <c r="K876" s="177"/>
    </row>
    <row r="877" spans="2:11" s="176" customFormat="1" ht="12.4" customHeight="1" x14ac:dyDescent="0.25">
      <c r="B877" s="177"/>
      <c r="C877" s="177"/>
      <c r="D877" s="177"/>
      <c r="H877" s="177"/>
      <c r="I877" s="177"/>
      <c r="J877" s="177"/>
      <c r="K877" s="177"/>
    </row>
    <row r="878" spans="2:11" s="176" customFormat="1" ht="12.4" customHeight="1" x14ac:dyDescent="0.25">
      <c r="B878" s="177"/>
      <c r="C878" s="177"/>
      <c r="D878" s="177"/>
      <c r="H878" s="177"/>
      <c r="I878" s="177"/>
      <c r="J878" s="177"/>
      <c r="K878" s="177"/>
    </row>
    <row r="879" spans="2:11" s="176" customFormat="1" ht="12.4" customHeight="1" x14ac:dyDescent="0.25">
      <c r="B879" s="177"/>
      <c r="C879" s="177"/>
      <c r="D879" s="177"/>
      <c r="H879" s="177"/>
      <c r="I879" s="177"/>
      <c r="J879" s="177"/>
      <c r="K879" s="177"/>
    </row>
    <row r="880" spans="2:11" s="176" customFormat="1" ht="12.4" customHeight="1" x14ac:dyDescent="0.25">
      <c r="B880" s="177"/>
      <c r="C880" s="177"/>
      <c r="D880" s="177"/>
      <c r="H880" s="177"/>
      <c r="I880" s="177"/>
      <c r="J880" s="177"/>
      <c r="K880" s="177"/>
    </row>
    <row r="881" spans="2:11" s="176" customFormat="1" ht="12.4" customHeight="1" x14ac:dyDescent="0.25">
      <c r="B881" s="177"/>
      <c r="C881" s="177"/>
      <c r="D881" s="177"/>
      <c r="H881" s="177"/>
      <c r="I881" s="177"/>
      <c r="J881" s="177"/>
      <c r="K881" s="177"/>
    </row>
    <row r="882" spans="2:11" s="176" customFormat="1" ht="12.4" customHeight="1" x14ac:dyDescent="0.25">
      <c r="B882" s="177"/>
      <c r="C882" s="177"/>
      <c r="D882" s="177"/>
      <c r="H882" s="177"/>
      <c r="I882" s="177"/>
      <c r="J882" s="177"/>
      <c r="K882" s="177"/>
    </row>
    <row r="883" spans="2:11" s="176" customFormat="1" ht="12.4" customHeight="1" x14ac:dyDescent="0.25">
      <c r="B883" s="177"/>
      <c r="C883" s="177"/>
      <c r="D883" s="177"/>
      <c r="H883" s="177"/>
      <c r="I883" s="177"/>
      <c r="J883" s="177"/>
      <c r="K883" s="177"/>
    </row>
    <row r="884" spans="2:11" s="176" customFormat="1" ht="12.4" customHeight="1" x14ac:dyDescent="0.25">
      <c r="B884" s="177"/>
      <c r="C884" s="177"/>
      <c r="D884" s="177"/>
      <c r="H884" s="177"/>
      <c r="I884" s="177"/>
      <c r="J884" s="177"/>
      <c r="K884" s="177"/>
    </row>
    <row r="885" spans="2:11" s="176" customFormat="1" ht="12.4" customHeight="1" x14ac:dyDescent="0.25">
      <c r="B885" s="177"/>
      <c r="C885" s="177"/>
      <c r="D885" s="177"/>
      <c r="H885" s="177"/>
      <c r="I885" s="177"/>
      <c r="J885" s="177"/>
      <c r="K885" s="177"/>
    </row>
    <row r="886" spans="2:11" s="176" customFormat="1" ht="12.4" customHeight="1" x14ac:dyDescent="0.25">
      <c r="B886" s="177"/>
      <c r="C886" s="177"/>
      <c r="D886" s="177"/>
      <c r="H886" s="177"/>
      <c r="I886" s="177"/>
      <c r="J886" s="177"/>
      <c r="K886" s="177"/>
    </row>
    <row r="887" spans="2:11" s="176" customFormat="1" ht="12.4" customHeight="1" x14ac:dyDescent="0.25">
      <c r="B887" s="177"/>
      <c r="C887" s="177"/>
      <c r="D887" s="177"/>
      <c r="H887" s="177"/>
      <c r="I887" s="177"/>
      <c r="J887" s="177"/>
      <c r="K887" s="177"/>
    </row>
    <row r="888" spans="2:11" s="176" customFormat="1" ht="12.4" customHeight="1" x14ac:dyDescent="0.25">
      <c r="B888" s="177"/>
      <c r="C888" s="177"/>
      <c r="D888" s="177"/>
      <c r="H888" s="177"/>
      <c r="I888" s="177"/>
      <c r="J888" s="177"/>
      <c r="K888" s="177"/>
    </row>
    <row r="889" spans="2:11" s="176" customFormat="1" ht="12.4" customHeight="1" x14ac:dyDescent="0.25">
      <c r="B889" s="177"/>
      <c r="C889" s="177"/>
      <c r="D889" s="177"/>
      <c r="H889" s="177"/>
      <c r="I889" s="177"/>
      <c r="J889" s="177"/>
      <c r="K889" s="177"/>
    </row>
    <row r="890" spans="2:11" s="176" customFormat="1" ht="12.4" customHeight="1" x14ac:dyDescent="0.25">
      <c r="B890" s="177"/>
      <c r="C890" s="177"/>
      <c r="D890" s="177"/>
      <c r="H890" s="177"/>
      <c r="I890" s="177"/>
      <c r="J890" s="177"/>
      <c r="K890" s="177"/>
    </row>
    <row r="891" spans="2:11" s="176" customFormat="1" ht="12.4" customHeight="1" x14ac:dyDescent="0.25">
      <c r="B891" s="177"/>
      <c r="C891" s="177"/>
      <c r="D891" s="177"/>
      <c r="H891" s="177"/>
      <c r="I891" s="177"/>
      <c r="J891" s="177"/>
      <c r="K891" s="177"/>
    </row>
    <row r="892" spans="2:11" s="176" customFormat="1" ht="12.4" customHeight="1" x14ac:dyDescent="0.25">
      <c r="B892" s="177"/>
      <c r="C892" s="177"/>
      <c r="D892" s="177"/>
      <c r="H892" s="177"/>
      <c r="I892" s="177"/>
      <c r="J892" s="177"/>
      <c r="K892" s="177"/>
    </row>
    <row r="893" spans="2:11" s="176" customFormat="1" ht="12.4" customHeight="1" x14ac:dyDescent="0.25">
      <c r="B893" s="177"/>
      <c r="C893" s="177"/>
      <c r="D893" s="177"/>
      <c r="H893" s="177"/>
      <c r="I893" s="177"/>
      <c r="J893" s="177"/>
      <c r="K893" s="177"/>
    </row>
    <row r="894" spans="2:11" s="176" customFormat="1" ht="12.4" customHeight="1" x14ac:dyDescent="0.25">
      <c r="B894" s="177"/>
      <c r="C894" s="177"/>
      <c r="D894" s="177"/>
      <c r="H894" s="177"/>
      <c r="I894" s="177"/>
      <c r="J894" s="177"/>
      <c r="K894" s="177"/>
    </row>
    <row r="895" spans="2:11" s="176" customFormat="1" ht="12.4" customHeight="1" x14ac:dyDescent="0.25">
      <c r="B895" s="177"/>
      <c r="C895" s="177"/>
      <c r="D895" s="177"/>
      <c r="H895" s="177"/>
      <c r="I895" s="177"/>
      <c r="J895" s="177"/>
      <c r="K895" s="177"/>
    </row>
    <row r="896" spans="2:11" s="176" customFormat="1" ht="12.4" customHeight="1" x14ac:dyDescent="0.25">
      <c r="B896" s="177"/>
      <c r="C896" s="177"/>
      <c r="D896" s="177"/>
      <c r="H896" s="177"/>
      <c r="I896" s="177"/>
      <c r="J896" s="177"/>
      <c r="K896" s="177"/>
    </row>
    <row r="897" spans="2:11" s="176" customFormat="1" ht="12.4" customHeight="1" x14ac:dyDescent="0.25">
      <c r="B897" s="177"/>
      <c r="C897" s="177"/>
      <c r="D897" s="177"/>
      <c r="H897" s="177"/>
      <c r="I897" s="177"/>
      <c r="J897" s="177"/>
      <c r="K897" s="177"/>
    </row>
    <row r="898" spans="2:11" s="176" customFormat="1" ht="12.4" customHeight="1" x14ac:dyDescent="0.25">
      <c r="B898" s="177"/>
      <c r="C898" s="177"/>
      <c r="D898" s="177"/>
      <c r="H898" s="177"/>
      <c r="I898" s="177"/>
      <c r="J898" s="177"/>
      <c r="K898" s="177"/>
    </row>
    <row r="899" spans="2:11" s="176" customFormat="1" ht="12.4" customHeight="1" x14ac:dyDescent="0.25">
      <c r="B899" s="177"/>
      <c r="C899" s="177"/>
      <c r="D899" s="177"/>
      <c r="H899" s="177"/>
      <c r="I899" s="177"/>
      <c r="J899" s="177"/>
      <c r="K899" s="177"/>
    </row>
    <row r="900" spans="2:11" s="176" customFormat="1" ht="12.4" customHeight="1" x14ac:dyDescent="0.25">
      <c r="B900" s="177"/>
      <c r="C900" s="177"/>
      <c r="D900" s="177"/>
      <c r="H900" s="177"/>
      <c r="I900" s="177"/>
      <c r="J900" s="177"/>
      <c r="K900" s="177"/>
    </row>
    <row r="901" spans="2:11" s="176" customFormat="1" ht="12.4" customHeight="1" x14ac:dyDescent="0.25">
      <c r="B901" s="177"/>
      <c r="C901" s="177"/>
      <c r="D901" s="177"/>
      <c r="H901" s="177"/>
      <c r="I901" s="177"/>
      <c r="J901" s="177"/>
      <c r="K901" s="177"/>
    </row>
    <row r="902" spans="2:11" s="176" customFormat="1" ht="12.4" customHeight="1" x14ac:dyDescent="0.25">
      <c r="B902" s="177"/>
      <c r="C902" s="177"/>
      <c r="D902" s="177"/>
      <c r="H902" s="177"/>
      <c r="I902" s="177"/>
      <c r="J902" s="177"/>
      <c r="K902" s="177"/>
    </row>
    <row r="903" spans="2:11" s="176" customFormat="1" ht="12.4" customHeight="1" x14ac:dyDescent="0.25">
      <c r="B903" s="177"/>
      <c r="C903" s="177"/>
      <c r="D903" s="177"/>
      <c r="H903" s="177"/>
      <c r="I903" s="177"/>
      <c r="J903" s="177"/>
      <c r="K903" s="177"/>
    </row>
    <row r="904" spans="2:11" s="176" customFormat="1" ht="12.4" customHeight="1" x14ac:dyDescent="0.25">
      <c r="B904" s="177"/>
      <c r="C904" s="177"/>
      <c r="D904" s="177"/>
      <c r="H904" s="177"/>
      <c r="I904" s="177"/>
      <c r="J904" s="177"/>
      <c r="K904" s="177"/>
    </row>
    <row r="905" spans="2:11" s="176" customFormat="1" ht="12.4" customHeight="1" x14ac:dyDescent="0.25">
      <c r="B905" s="177"/>
      <c r="C905" s="177"/>
      <c r="D905" s="177"/>
      <c r="H905" s="177"/>
      <c r="I905" s="177"/>
      <c r="J905" s="177"/>
      <c r="K905" s="177"/>
    </row>
    <row r="906" spans="2:11" s="176" customFormat="1" ht="12.4" customHeight="1" x14ac:dyDescent="0.25">
      <c r="B906" s="177"/>
      <c r="C906" s="177"/>
      <c r="D906" s="177"/>
      <c r="H906" s="177"/>
      <c r="I906" s="177"/>
      <c r="J906" s="177"/>
      <c r="K906" s="177"/>
    </row>
    <row r="907" spans="2:11" s="176" customFormat="1" ht="12.4" customHeight="1" x14ac:dyDescent="0.25">
      <c r="B907" s="177"/>
      <c r="C907" s="177"/>
      <c r="D907" s="177"/>
      <c r="H907" s="177"/>
      <c r="I907" s="177"/>
      <c r="J907" s="177"/>
      <c r="K907" s="177"/>
    </row>
    <row r="908" spans="2:11" s="176" customFormat="1" ht="12.4" customHeight="1" x14ac:dyDescent="0.25">
      <c r="B908" s="177"/>
      <c r="C908" s="177"/>
      <c r="D908" s="177"/>
      <c r="H908" s="177"/>
      <c r="I908" s="177"/>
      <c r="J908" s="177"/>
      <c r="K908" s="177"/>
    </row>
    <row r="909" spans="2:11" s="176" customFormat="1" ht="12.4" customHeight="1" x14ac:dyDescent="0.25">
      <c r="B909" s="177"/>
      <c r="C909" s="177"/>
      <c r="D909" s="177"/>
      <c r="H909" s="177"/>
      <c r="I909" s="177"/>
      <c r="J909" s="177"/>
      <c r="K909" s="177"/>
    </row>
    <row r="910" spans="2:11" s="176" customFormat="1" ht="12.4" customHeight="1" x14ac:dyDescent="0.25">
      <c r="B910" s="177"/>
      <c r="C910" s="177"/>
      <c r="D910" s="177"/>
      <c r="H910" s="177"/>
      <c r="I910" s="177"/>
      <c r="J910" s="177"/>
      <c r="K910" s="177"/>
    </row>
    <row r="911" spans="2:11" s="176" customFormat="1" ht="12.4" customHeight="1" x14ac:dyDescent="0.25">
      <c r="B911" s="177"/>
      <c r="C911" s="177"/>
      <c r="D911" s="177"/>
      <c r="H911" s="177"/>
      <c r="I911" s="177"/>
      <c r="J911" s="177"/>
      <c r="K911" s="177"/>
    </row>
    <row r="912" spans="2:11" s="176" customFormat="1" ht="12.4" customHeight="1" x14ac:dyDescent="0.25">
      <c r="B912" s="177"/>
      <c r="C912" s="177"/>
      <c r="D912" s="177"/>
      <c r="H912" s="177"/>
      <c r="I912" s="177"/>
      <c r="J912" s="177"/>
      <c r="K912" s="177"/>
    </row>
    <row r="913" spans="2:11" s="176" customFormat="1" ht="12.4" customHeight="1" x14ac:dyDescent="0.25">
      <c r="B913" s="177"/>
      <c r="C913" s="177"/>
      <c r="D913" s="177"/>
      <c r="H913" s="177"/>
      <c r="I913" s="177"/>
      <c r="J913" s="177"/>
      <c r="K913" s="177"/>
    </row>
    <row r="914" spans="2:11" s="176" customFormat="1" ht="12.4" customHeight="1" x14ac:dyDescent="0.25">
      <c r="B914" s="177"/>
      <c r="C914" s="177"/>
      <c r="D914" s="177"/>
      <c r="H914" s="177"/>
      <c r="I914" s="177"/>
      <c r="J914" s="177"/>
      <c r="K914" s="177"/>
    </row>
    <row r="915" spans="2:11" s="176" customFormat="1" ht="12.4" customHeight="1" x14ac:dyDescent="0.25">
      <c r="B915" s="177"/>
      <c r="C915" s="177"/>
      <c r="D915" s="177"/>
      <c r="H915" s="177"/>
      <c r="I915" s="177"/>
      <c r="J915" s="177"/>
      <c r="K915" s="177"/>
    </row>
    <row r="916" spans="2:11" s="176" customFormat="1" ht="12.4" customHeight="1" x14ac:dyDescent="0.25">
      <c r="B916" s="177"/>
      <c r="C916" s="177"/>
      <c r="D916" s="177"/>
      <c r="H916" s="177"/>
      <c r="I916" s="177"/>
      <c r="J916" s="177"/>
      <c r="K916" s="177"/>
    </row>
    <row r="917" spans="2:11" s="176" customFormat="1" ht="12.4" customHeight="1" x14ac:dyDescent="0.25">
      <c r="B917" s="177"/>
      <c r="C917" s="177"/>
      <c r="D917" s="177"/>
      <c r="H917" s="177"/>
      <c r="I917" s="177"/>
      <c r="J917" s="177"/>
      <c r="K917" s="177"/>
    </row>
    <row r="918" spans="2:11" s="176" customFormat="1" ht="12.4" customHeight="1" x14ac:dyDescent="0.25">
      <c r="B918" s="177"/>
      <c r="C918" s="177"/>
      <c r="D918" s="177"/>
      <c r="H918" s="177"/>
      <c r="I918" s="177"/>
      <c r="J918" s="177"/>
      <c r="K918" s="177"/>
    </row>
    <row r="919" spans="2:11" s="176" customFormat="1" ht="11.45" customHeight="1" x14ac:dyDescent="0.25">
      <c r="B919" s="177"/>
      <c r="C919" s="177"/>
      <c r="D919" s="177"/>
      <c r="H919" s="177"/>
      <c r="I919" s="177"/>
      <c r="J919" s="177"/>
      <c r="K919" s="177"/>
    </row>
    <row r="920" spans="2:11" s="176" customFormat="1" ht="12.4" customHeight="1" x14ac:dyDescent="0.25">
      <c r="B920" s="177"/>
      <c r="C920" s="177"/>
      <c r="D920" s="177"/>
      <c r="H920" s="177"/>
      <c r="I920" s="177"/>
      <c r="J920" s="177"/>
      <c r="K920" s="177"/>
    </row>
    <row r="921" spans="2:11" s="176" customFormat="1" ht="12.4" customHeight="1" x14ac:dyDescent="0.25">
      <c r="B921" s="177"/>
      <c r="C921" s="177"/>
      <c r="D921" s="177"/>
      <c r="H921" s="177"/>
      <c r="I921" s="177"/>
      <c r="J921" s="177"/>
      <c r="K921" s="177"/>
    </row>
    <row r="922" spans="2:11" s="176" customFormat="1" ht="12.4" customHeight="1" x14ac:dyDescent="0.25">
      <c r="B922" s="177"/>
      <c r="C922" s="177"/>
      <c r="D922" s="177"/>
      <c r="H922" s="177"/>
      <c r="I922" s="177"/>
      <c r="J922" s="177"/>
      <c r="K922" s="177"/>
    </row>
    <row r="923" spans="2:11" s="176" customFormat="1" ht="12.4" customHeight="1" x14ac:dyDescent="0.25">
      <c r="B923" s="177"/>
      <c r="C923" s="177"/>
      <c r="D923" s="177"/>
      <c r="H923" s="177"/>
      <c r="I923" s="177"/>
      <c r="J923" s="177"/>
      <c r="K923" s="177"/>
    </row>
    <row r="924" spans="2:11" s="176" customFormat="1" ht="12.4" customHeight="1" x14ac:dyDescent="0.25">
      <c r="B924" s="177"/>
      <c r="C924" s="177"/>
      <c r="D924" s="177"/>
      <c r="H924" s="177"/>
      <c r="I924" s="177"/>
      <c r="J924" s="177"/>
      <c r="K924" s="177"/>
    </row>
    <row r="925" spans="2:11" s="176" customFormat="1" ht="12.4" customHeight="1" x14ac:dyDescent="0.25">
      <c r="B925" s="177"/>
      <c r="C925" s="177"/>
      <c r="D925" s="177"/>
      <c r="H925" s="177"/>
      <c r="I925" s="177"/>
      <c r="J925" s="177"/>
      <c r="K925" s="177"/>
    </row>
    <row r="926" spans="2:11" s="176" customFormat="1" ht="12.4" customHeight="1" x14ac:dyDescent="0.25">
      <c r="B926" s="177"/>
      <c r="C926" s="177"/>
      <c r="D926" s="177"/>
      <c r="H926" s="177"/>
      <c r="I926" s="177"/>
      <c r="J926" s="177"/>
      <c r="K926" s="177"/>
    </row>
    <row r="927" spans="2:11" s="176" customFormat="1" ht="12.4" customHeight="1" x14ac:dyDescent="0.25">
      <c r="B927" s="177"/>
      <c r="C927" s="177"/>
      <c r="D927" s="177"/>
      <c r="H927" s="177"/>
      <c r="I927" s="177"/>
      <c r="J927" s="177"/>
      <c r="K927" s="177"/>
    </row>
    <row r="928" spans="2:11" s="176" customFormat="1" ht="12.4" customHeight="1" x14ac:dyDescent="0.25">
      <c r="B928" s="177"/>
      <c r="C928" s="177"/>
      <c r="D928" s="177"/>
      <c r="H928" s="177"/>
      <c r="I928" s="177"/>
      <c r="J928" s="177"/>
      <c r="K928" s="177"/>
    </row>
    <row r="929" spans="2:11" s="176" customFormat="1" ht="12.4" customHeight="1" x14ac:dyDescent="0.25">
      <c r="B929" s="177"/>
      <c r="C929" s="177"/>
      <c r="D929" s="177"/>
      <c r="H929" s="177"/>
      <c r="I929" s="177"/>
      <c r="J929" s="177"/>
      <c r="K929" s="177"/>
    </row>
    <row r="930" spans="2:11" s="176" customFormat="1" ht="12.4" customHeight="1" x14ac:dyDescent="0.25">
      <c r="B930" s="177"/>
      <c r="C930" s="177"/>
      <c r="D930" s="177"/>
      <c r="H930" s="177"/>
      <c r="I930" s="177"/>
      <c r="J930" s="177"/>
      <c r="K930" s="177"/>
    </row>
    <row r="931" spans="2:11" s="176" customFormat="1" ht="12.4" customHeight="1" x14ac:dyDescent="0.25">
      <c r="B931" s="177"/>
      <c r="C931" s="177"/>
      <c r="D931" s="177"/>
      <c r="H931" s="177"/>
      <c r="I931" s="177"/>
      <c r="J931" s="177"/>
      <c r="K931" s="177"/>
    </row>
    <row r="932" spans="2:11" s="176" customFormat="1" ht="12.4" customHeight="1" x14ac:dyDescent="0.25">
      <c r="B932" s="177"/>
      <c r="C932" s="177"/>
      <c r="D932" s="177"/>
      <c r="H932" s="177"/>
      <c r="I932" s="177"/>
      <c r="J932" s="177"/>
      <c r="K932" s="177"/>
    </row>
    <row r="933" spans="2:11" s="176" customFormat="1" ht="12.4" customHeight="1" x14ac:dyDescent="0.25">
      <c r="B933" s="177"/>
      <c r="C933" s="177"/>
      <c r="D933" s="177"/>
      <c r="H933" s="177"/>
      <c r="I933" s="177"/>
      <c r="J933" s="177"/>
      <c r="K933" s="177"/>
    </row>
    <row r="934" spans="2:11" s="176" customFormat="1" ht="12.4" customHeight="1" x14ac:dyDescent="0.25">
      <c r="B934" s="177"/>
      <c r="C934" s="177"/>
      <c r="D934" s="177"/>
      <c r="H934" s="177"/>
      <c r="I934" s="177"/>
      <c r="J934" s="177"/>
      <c r="K934" s="177"/>
    </row>
    <row r="935" spans="2:11" s="176" customFormat="1" ht="12.4" customHeight="1" x14ac:dyDescent="0.25">
      <c r="B935" s="177"/>
      <c r="C935" s="177"/>
      <c r="D935" s="177"/>
      <c r="H935" s="177"/>
      <c r="I935" s="177"/>
      <c r="J935" s="177"/>
      <c r="K935" s="177"/>
    </row>
    <row r="936" spans="2:11" s="176" customFormat="1" ht="12.4" customHeight="1" x14ac:dyDescent="0.25">
      <c r="B936" s="177"/>
      <c r="C936" s="177"/>
      <c r="D936" s="177"/>
      <c r="H936" s="177"/>
      <c r="I936" s="177"/>
      <c r="J936" s="177"/>
      <c r="K936" s="177"/>
    </row>
    <row r="937" spans="2:11" s="176" customFormat="1" ht="12.4" customHeight="1" x14ac:dyDescent="0.25">
      <c r="B937" s="177"/>
      <c r="C937" s="177"/>
      <c r="D937" s="177"/>
      <c r="H937" s="177"/>
      <c r="I937" s="177"/>
      <c r="J937" s="177"/>
      <c r="K937" s="177"/>
    </row>
    <row r="938" spans="2:11" s="176" customFormat="1" ht="12.4" customHeight="1" x14ac:dyDescent="0.25">
      <c r="B938" s="177"/>
      <c r="C938" s="177"/>
      <c r="D938" s="177"/>
      <c r="H938" s="177"/>
      <c r="I938" s="177"/>
      <c r="J938" s="177"/>
      <c r="K938" s="177"/>
    </row>
    <row r="939" spans="2:11" s="176" customFormat="1" ht="12.4" customHeight="1" x14ac:dyDescent="0.25">
      <c r="B939" s="177"/>
      <c r="C939" s="177"/>
      <c r="D939" s="177"/>
      <c r="H939" s="177"/>
      <c r="I939" s="177"/>
      <c r="J939" s="177"/>
      <c r="K939" s="177"/>
    </row>
    <row r="940" spans="2:11" s="176" customFormat="1" ht="12.4" customHeight="1" x14ac:dyDescent="0.25">
      <c r="B940" s="177"/>
      <c r="C940" s="177"/>
      <c r="D940" s="177"/>
      <c r="H940" s="177"/>
      <c r="I940" s="177"/>
      <c r="J940" s="177"/>
      <c r="K940" s="177"/>
    </row>
    <row r="941" spans="2:11" s="176" customFormat="1" ht="12.4" customHeight="1" x14ac:dyDescent="0.25">
      <c r="B941" s="177"/>
      <c r="C941" s="177"/>
      <c r="D941" s="177"/>
      <c r="H941" s="177"/>
      <c r="I941" s="177"/>
      <c r="J941" s="177"/>
      <c r="K941" s="177"/>
    </row>
    <row r="942" spans="2:11" s="176" customFormat="1" ht="12.4" customHeight="1" x14ac:dyDescent="0.25">
      <c r="B942" s="177"/>
      <c r="C942" s="177"/>
      <c r="D942" s="177"/>
      <c r="H942" s="177"/>
      <c r="I942" s="177"/>
      <c r="J942" s="177"/>
      <c r="K942" s="177"/>
    </row>
    <row r="943" spans="2:11" s="176" customFormat="1" ht="12.4" customHeight="1" x14ac:dyDescent="0.25">
      <c r="B943" s="177"/>
      <c r="C943" s="177"/>
      <c r="D943" s="177"/>
      <c r="H943" s="177"/>
      <c r="I943" s="177"/>
      <c r="J943" s="177"/>
      <c r="K943" s="177"/>
    </row>
    <row r="944" spans="2:11" s="176" customFormat="1" ht="12.4" customHeight="1" x14ac:dyDescent="0.25">
      <c r="B944" s="177"/>
      <c r="C944" s="177"/>
      <c r="D944" s="177"/>
      <c r="H944" s="177"/>
      <c r="I944" s="177"/>
      <c r="J944" s="177"/>
      <c r="K944" s="177"/>
    </row>
    <row r="945" spans="2:11" s="176" customFormat="1" ht="12.4" customHeight="1" x14ac:dyDescent="0.25">
      <c r="B945" s="177"/>
      <c r="C945" s="177"/>
      <c r="D945" s="177"/>
      <c r="H945" s="177"/>
      <c r="I945" s="177"/>
      <c r="J945" s="177"/>
      <c r="K945" s="177"/>
    </row>
    <row r="946" spans="2:11" s="176" customFormat="1" ht="12.4" customHeight="1" x14ac:dyDescent="0.25">
      <c r="B946" s="177"/>
      <c r="C946" s="177"/>
      <c r="D946" s="177"/>
      <c r="H946" s="177"/>
      <c r="I946" s="177"/>
      <c r="J946" s="177"/>
      <c r="K946" s="177"/>
    </row>
    <row r="947" spans="2:11" s="176" customFormat="1" ht="11.45" customHeight="1" x14ac:dyDescent="0.25">
      <c r="B947" s="177"/>
      <c r="C947" s="177"/>
      <c r="D947" s="177"/>
      <c r="H947" s="177"/>
      <c r="I947" s="177"/>
      <c r="J947" s="177"/>
      <c r="K947" s="177"/>
    </row>
    <row r="948" spans="2:11" s="176" customFormat="1" ht="12.4" customHeight="1" x14ac:dyDescent="0.25">
      <c r="B948" s="177"/>
      <c r="C948" s="177"/>
      <c r="D948" s="177"/>
      <c r="H948" s="177"/>
      <c r="I948" s="177"/>
      <c r="J948" s="177"/>
      <c r="K948" s="177"/>
    </row>
    <row r="949" spans="2:11" s="176" customFormat="1" ht="12.4" customHeight="1" x14ac:dyDescent="0.25">
      <c r="B949" s="177"/>
      <c r="C949" s="177"/>
      <c r="D949" s="177"/>
      <c r="H949" s="177"/>
      <c r="I949" s="177"/>
      <c r="J949" s="177"/>
      <c r="K949" s="177"/>
    </row>
    <row r="950" spans="2:11" s="176" customFormat="1" ht="12.4" customHeight="1" x14ac:dyDescent="0.25">
      <c r="B950" s="177"/>
      <c r="C950" s="177"/>
      <c r="D950" s="177"/>
      <c r="H950" s="177"/>
      <c r="I950" s="177"/>
      <c r="J950" s="177"/>
      <c r="K950" s="177"/>
    </row>
    <row r="951" spans="2:11" s="176" customFormat="1" ht="12.4" customHeight="1" x14ac:dyDescent="0.25">
      <c r="B951" s="177"/>
      <c r="C951" s="177"/>
      <c r="D951" s="177"/>
      <c r="H951" s="177"/>
      <c r="I951" s="177"/>
      <c r="J951" s="177"/>
      <c r="K951" s="177"/>
    </row>
    <row r="952" spans="2:11" s="176" customFormat="1" ht="12.4" customHeight="1" x14ac:dyDescent="0.25">
      <c r="B952" s="177"/>
      <c r="C952" s="177"/>
      <c r="D952" s="177"/>
      <c r="H952" s="177"/>
      <c r="I952" s="177"/>
      <c r="J952" s="177"/>
      <c r="K952" s="177"/>
    </row>
    <row r="953" spans="2:11" s="176" customFormat="1" ht="12.4" customHeight="1" x14ac:dyDescent="0.25">
      <c r="B953" s="177"/>
      <c r="C953" s="177"/>
      <c r="D953" s="177"/>
      <c r="H953" s="177"/>
      <c r="I953" s="177"/>
      <c r="J953" s="177"/>
      <c r="K953" s="177"/>
    </row>
    <row r="954" spans="2:11" s="176" customFormat="1" ht="12.4" customHeight="1" x14ac:dyDescent="0.25">
      <c r="B954" s="177"/>
      <c r="C954" s="177"/>
      <c r="D954" s="177"/>
      <c r="H954" s="177"/>
      <c r="I954" s="177"/>
      <c r="J954" s="177"/>
      <c r="K954" s="177"/>
    </row>
    <row r="955" spans="2:11" s="176" customFormat="1" ht="12.4" customHeight="1" x14ac:dyDescent="0.25">
      <c r="B955" s="177"/>
      <c r="C955" s="177"/>
      <c r="D955" s="177"/>
      <c r="H955" s="177"/>
      <c r="I955" s="177"/>
      <c r="J955" s="177"/>
      <c r="K955" s="177"/>
    </row>
    <row r="956" spans="2:11" s="176" customFormat="1" ht="12.4" customHeight="1" x14ac:dyDescent="0.25">
      <c r="B956" s="177"/>
      <c r="C956" s="177"/>
      <c r="D956" s="177"/>
      <c r="H956" s="177"/>
      <c r="I956" s="177"/>
      <c r="J956" s="177"/>
      <c r="K956" s="177"/>
    </row>
    <row r="957" spans="2:11" s="176" customFormat="1" ht="12.4" customHeight="1" x14ac:dyDescent="0.25">
      <c r="B957" s="177"/>
      <c r="C957" s="177"/>
      <c r="D957" s="177"/>
      <c r="H957" s="177"/>
      <c r="I957" s="177"/>
      <c r="J957" s="177"/>
      <c r="K957" s="177"/>
    </row>
    <row r="958" spans="2:11" s="176" customFormat="1" ht="12.4" customHeight="1" x14ac:dyDescent="0.25">
      <c r="B958" s="177"/>
      <c r="C958" s="177"/>
      <c r="D958" s="177"/>
      <c r="H958" s="177"/>
      <c r="I958" s="177"/>
      <c r="J958" s="177"/>
      <c r="K958" s="177"/>
    </row>
    <row r="959" spans="2:11" s="176" customFormat="1" ht="12.4" customHeight="1" x14ac:dyDescent="0.25">
      <c r="B959" s="177"/>
      <c r="C959" s="177"/>
      <c r="D959" s="177"/>
      <c r="H959" s="177"/>
      <c r="I959" s="177"/>
      <c r="J959" s="177"/>
      <c r="K959" s="177"/>
    </row>
    <row r="960" spans="2:11" s="176" customFormat="1" ht="12.4" customHeight="1" x14ac:dyDescent="0.25">
      <c r="B960" s="177"/>
      <c r="C960" s="177"/>
      <c r="D960" s="177"/>
      <c r="H960" s="177"/>
      <c r="I960" s="177"/>
      <c r="J960" s="177"/>
      <c r="K960" s="177"/>
    </row>
    <row r="961" spans="2:11" s="176" customFormat="1" ht="12.4" customHeight="1" x14ac:dyDescent="0.25">
      <c r="B961" s="177"/>
      <c r="C961" s="177"/>
      <c r="D961" s="177"/>
      <c r="H961" s="177"/>
      <c r="I961" s="177"/>
      <c r="J961" s="177"/>
      <c r="K961" s="177"/>
    </row>
    <row r="962" spans="2:11" s="176" customFormat="1" ht="12.4" customHeight="1" x14ac:dyDescent="0.25">
      <c r="B962" s="177"/>
      <c r="C962" s="177"/>
      <c r="D962" s="177"/>
      <c r="H962" s="177"/>
      <c r="I962" s="177"/>
      <c r="J962" s="177"/>
      <c r="K962" s="177"/>
    </row>
    <row r="963" spans="2:11" s="176" customFormat="1" ht="12.4" customHeight="1" x14ac:dyDescent="0.25">
      <c r="B963" s="177"/>
      <c r="C963" s="177"/>
      <c r="D963" s="177"/>
      <c r="H963" s="177"/>
      <c r="I963" s="177"/>
      <c r="J963" s="177"/>
      <c r="K963" s="177"/>
    </row>
    <row r="964" spans="2:11" s="176" customFormat="1" ht="12.4" customHeight="1" x14ac:dyDescent="0.25">
      <c r="B964" s="177"/>
      <c r="C964" s="177"/>
      <c r="D964" s="177"/>
      <c r="H964" s="177"/>
      <c r="I964" s="177"/>
      <c r="J964" s="177"/>
      <c r="K964" s="177"/>
    </row>
    <row r="965" spans="2:11" s="176" customFormat="1" ht="12.4" customHeight="1" x14ac:dyDescent="0.25">
      <c r="B965" s="177"/>
      <c r="C965" s="177"/>
      <c r="D965" s="177"/>
      <c r="H965" s="177"/>
      <c r="I965" s="177"/>
      <c r="J965" s="177"/>
      <c r="K965" s="177"/>
    </row>
    <row r="966" spans="2:11" s="176" customFormat="1" ht="12.4" customHeight="1" x14ac:dyDescent="0.25">
      <c r="B966" s="177"/>
      <c r="C966" s="177"/>
      <c r="D966" s="177"/>
      <c r="H966" s="177"/>
      <c r="I966" s="177"/>
      <c r="J966" s="177"/>
      <c r="K966" s="177"/>
    </row>
    <row r="967" spans="2:11" s="176" customFormat="1" ht="12.4" customHeight="1" x14ac:dyDescent="0.25">
      <c r="B967" s="177"/>
      <c r="C967" s="177"/>
      <c r="D967" s="177"/>
      <c r="H967" s="177"/>
      <c r="I967" s="177"/>
      <c r="J967" s="177"/>
      <c r="K967" s="177"/>
    </row>
    <row r="968" spans="2:11" s="176" customFormat="1" ht="12.4" customHeight="1" x14ac:dyDescent="0.25">
      <c r="B968" s="177"/>
      <c r="C968" s="177"/>
      <c r="D968" s="177"/>
      <c r="H968" s="177"/>
      <c r="I968" s="177"/>
      <c r="J968" s="177"/>
      <c r="K968" s="177"/>
    </row>
    <row r="969" spans="2:11" s="176" customFormat="1" ht="12.4" customHeight="1" x14ac:dyDescent="0.25">
      <c r="B969" s="177"/>
      <c r="C969" s="177"/>
      <c r="D969" s="177"/>
      <c r="H969" s="177"/>
      <c r="I969" s="177"/>
      <c r="J969" s="177"/>
      <c r="K969" s="177"/>
    </row>
    <row r="970" spans="2:11" s="176" customFormat="1" ht="12.4" customHeight="1" x14ac:dyDescent="0.25">
      <c r="B970" s="177"/>
      <c r="C970" s="177"/>
      <c r="D970" s="177"/>
      <c r="H970" s="177"/>
      <c r="I970" s="177"/>
      <c r="J970" s="177"/>
      <c r="K970" s="177"/>
    </row>
    <row r="971" spans="2:11" s="176" customFormat="1" ht="12.4" customHeight="1" x14ac:dyDescent="0.25">
      <c r="B971" s="177"/>
      <c r="C971" s="177"/>
      <c r="D971" s="177"/>
      <c r="H971" s="177"/>
      <c r="I971" s="177"/>
      <c r="J971" s="177"/>
      <c r="K971" s="177"/>
    </row>
    <row r="972" spans="2:11" s="176" customFormat="1" ht="11.45" customHeight="1" x14ac:dyDescent="0.25">
      <c r="B972" s="177"/>
      <c r="C972" s="177"/>
      <c r="D972" s="177"/>
      <c r="H972" s="177"/>
      <c r="I972" s="177"/>
      <c r="J972" s="177"/>
      <c r="K972" s="177"/>
    </row>
    <row r="973" spans="2:11" s="176" customFormat="1" ht="12.4" customHeight="1" x14ac:dyDescent="0.25">
      <c r="B973" s="177"/>
      <c r="C973" s="177"/>
      <c r="D973" s="177"/>
      <c r="H973" s="177"/>
      <c r="I973" s="177"/>
      <c r="J973" s="177"/>
      <c r="K973" s="177"/>
    </row>
    <row r="974" spans="2:11" s="176" customFormat="1" ht="12.4" customHeight="1" x14ac:dyDescent="0.25">
      <c r="B974" s="177"/>
      <c r="C974" s="177"/>
      <c r="D974" s="177"/>
      <c r="H974" s="177"/>
      <c r="I974" s="177"/>
      <c r="J974" s="177"/>
      <c r="K974" s="177"/>
    </row>
    <row r="975" spans="2:11" s="176" customFormat="1" ht="12.4" customHeight="1" x14ac:dyDescent="0.25">
      <c r="B975" s="177"/>
      <c r="C975" s="177"/>
      <c r="D975" s="177"/>
      <c r="H975" s="177"/>
      <c r="I975" s="177"/>
      <c r="J975" s="177"/>
      <c r="K975" s="177"/>
    </row>
    <row r="976" spans="2:11" s="176" customFormat="1" ht="12.4" customHeight="1" x14ac:dyDescent="0.25">
      <c r="B976" s="177"/>
      <c r="C976" s="177"/>
      <c r="D976" s="177"/>
      <c r="H976" s="177"/>
      <c r="I976" s="177"/>
      <c r="J976" s="177"/>
      <c r="K976" s="177"/>
    </row>
    <row r="977" spans="2:11" s="176" customFormat="1" ht="12.4" customHeight="1" x14ac:dyDescent="0.25">
      <c r="B977" s="177"/>
      <c r="C977" s="177"/>
      <c r="D977" s="177"/>
      <c r="H977" s="177"/>
      <c r="I977" s="177"/>
      <c r="J977" s="177"/>
      <c r="K977" s="177"/>
    </row>
    <row r="978" spans="2:11" s="176" customFormat="1" ht="12.4" customHeight="1" x14ac:dyDescent="0.25">
      <c r="B978" s="177"/>
      <c r="C978" s="177"/>
      <c r="D978" s="177"/>
      <c r="H978" s="177"/>
      <c r="I978" s="177"/>
      <c r="J978" s="177"/>
      <c r="K978" s="177"/>
    </row>
    <row r="979" spans="2:11" s="176" customFormat="1" ht="12.4" customHeight="1" x14ac:dyDescent="0.25">
      <c r="B979" s="177"/>
      <c r="C979" s="177"/>
      <c r="D979" s="177"/>
      <c r="H979" s="177"/>
      <c r="I979" s="177"/>
      <c r="J979" s="177"/>
      <c r="K979" s="177"/>
    </row>
    <row r="980" spans="2:11" s="176" customFormat="1" ht="12.4" customHeight="1" x14ac:dyDescent="0.25">
      <c r="B980" s="177"/>
      <c r="C980" s="177"/>
      <c r="D980" s="177"/>
      <c r="H980" s="177"/>
      <c r="I980" s="177"/>
      <c r="J980" s="177"/>
      <c r="K980" s="177"/>
    </row>
    <row r="981" spans="2:11" s="176" customFormat="1" ht="12.4" customHeight="1" x14ac:dyDescent="0.25">
      <c r="B981" s="177"/>
      <c r="C981" s="177"/>
      <c r="D981" s="177"/>
      <c r="H981" s="177"/>
      <c r="I981" s="177"/>
      <c r="J981" s="177"/>
      <c r="K981" s="177"/>
    </row>
    <row r="982" spans="2:11" s="176" customFormat="1" ht="12.4" customHeight="1" x14ac:dyDescent="0.25">
      <c r="B982" s="177"/>
      <c r="C982" s="177"/>
      <c r="D982" s="177"/>
      <c r="H982" s="177"/>
      <c r="I982" s="177"/>
      <c r="J982" s="177"/>
      <c r="K982" s="177"/>
    </row>
    <row r="983" spans="2:11" s="176" customFormat="1" ht="12.4" customHeight="1" x14ac:dyDescent="0.25">
      <c r="B983" s="177"/>
      <c r="C983" s="177"/>
      <c r="D983" s="177"/>
      <c r="H983" s="177"/>
      <c r="I983" s="177"/>
      <c r="J983" s="177"/>
      <c r="K983" s="177"/>
    </row>
    <row r="984" spans="2:11" s="176" customFormat="1" ht="12.4" customHeight="1" x14ac:dyDescent="0.25">
      <c r="B984" s="177"/>
      <c r="C984" s="177"/>
      <c r="D984" s="177"/>
      <c r="H984" s="177"/>
      <c r="I984" s="177"/>
      <c r="J984" s="177"/>
      <c r="K984" s="177"/>
    </row>
    <row r="985" spans="2:11" s="176" customFormat="1" ht="12.4" customHeight="1" x14ac:dyDescent="0.25">
      <c r="B985" s="177"/>
      <c r="C985" s="177"/>
      <c r="D985" s="177"/>
      <c r="H985" s="177"/>
      <c r="I985" s="177"/>
      <c r="J985" s="177"/>
      <c r="K985" s="177"/>
    </row>
    <row r="986" spans="2:11" s="176" customFormat="1" ht="12.4" customHeight="1" x14ac:dyDescent="0.25">
      <c r="B986" s="177"/>
      <c r="C986" s="177"/>
      <c r="D986" s="177"/>
      <c r="H986" s="177"/>
      <c r="I986" s="177"/>
      <c r="J986" s="177"/>
      <c r="K986" s="177"/>
    </row>
    <row r="987" spans="2:11" s="176" customFormat="1" ht="12.4" customHeight="1" x14ac:dyDescent="0.25">
      <c r="B987" s="177"/>
      <c r="C987" s="177"/>
      <c r="D987" s="177"/>
      <c r="H987" s="177"/>
      <c r="I987" s="177"/>
      <c r="J987" s="177"/>
      <c r="K987" s="177"/>
    </row>
    <row r="988" spans="2:11" s="176" customFormat="1" ht="12.4" customHeight="1" x14ac:dyDescent="0.25">
      <c r="B988" s="177"/>
      <c r="C988" s="177"/>
      <c r="D988" s="177"/>
      <c r="H988" s="177"/>
      <c r="I988" s="177"/>
      <c r="J988" s="177"/>
      <c r="K988" s="177"/>
    </row>
    <row r="989" spans="2:11" s="176" customFormat="1" ht="12.4" customHeight="1" x14ac:dyDescent="0.25">
      <c r="B989" s="177"/>
      <c r="C989" s="177"/>
      <c r="D989" s="177"/>
      <c r="H989" s="177"/>
      <c r="I989" s="177"/>
      <c r="J989" s="177"/>
      <c r="K989" s="177"/>
    </row>
    <row r="990" spans="2:11" s="176" customFormat="1" ht="12.4" customHeight="1" x14ac:dyDescent="0.25">
      <c r="B990" s="177"/>
      <c r="C990" s="177"/>
      <c r="D990" s="177"/>
      <c r="H990" s="177"/>
      <c r="I990" s="177"/>
      <c r="J990" s="177"/>
      <c r="K990" s="177"/>
    </row>
    <row r="991" spans="2:11" s="176" customFormat="1" ht="12.4" customHeight="1" x14ac:dyDescent="0.25">
      <c r="B991" s="177"/>
      <c r="C991" s="177"/>
      <c r="D991" s="177"/>
      <c r="H991" s="177"/>
      <c r="I991" s="177"/>
      <c r="J991" s="177"/>
      <c r="K991" s="177"/>
    </row>
    <row r="992" spans="2:11" s="176" customFormat="1" ht="12.4" customHeight="1" x14ac:dyDescent="0.25">
      <c r="B992" s="177"/>
      <c r="C992" s="177"/>
      <c r="D992" s="177"/>
      <c r="H992" s="177"/>
      <c r="I992" s="177"/>
      <c r="J992" s="177"/>
      <c r="K992" s="177"/>
    </row>
    <row r="993" spans="2:11" s="176" customFormat="1" ht="12.4" customHeight="1" x14ac:dyDescent="0.25">
      <c r="B993" s="177"/>
      <c r="C993" s="177"/>
      <c r="D993" s="177"/>
      <c r="H993" s="177"/>
      <c r="I993" s="177"/>
      <c r="J993" s="177"/>
      <c r="K993" s="177"/>
    </row>
    <row r="994" spans="2:11" s="176" customFormat="1" ht="12.4" customHeight="1" x14ac:dyDescent="0.25">
      <c r="B994" s="177"/>
      <c r="C994" s="177"/>
      <c r="D994" s="177"/>
      <c r="H994" s="177"/>
      <c r="I994" s="177"/>
      <c r="J994" s="177"/>
      <c r="K994" s="177"/>
    </row>
    <row r="995" spans="2:11" s="176" customFormat="1" ht="12.4" customHeight="1" x14ac:dyDescent="0.25">
      <c r="B995" s="177"/>
      <c r="C995" s="177"/>
      <c r="D995" s="177"/>
      <c r="H995" s="177"/>
      <c r="I995" s="177"/>
      <c r="J995" s="177"/>
      <c r="K995" s="177"/>
    </row>
    <row r="996" spans="2:11" s="176" customFormat="1" ht="12.4" customHeight="1" x14ac:dyDescent="0.25">
      <c r="B996" s="177"/>
      <c r="C996" s="177"/>
      <c r="D996" s="177"/>
      <c r="H996" s="177"/>
      <c r="I996" s="177"/>
      <c r="J996" s="177"/>
      <c r="K996" s="177"/>
    </row>
    <row r="997" spans="2:11" s="176" customFormat="1" ht="12.4" customHeight="1" x14ac:dyDescent="0.25">
      <c r="B997" s="177"/>
      <c r="C997" s="177"/>
      <c r="D997" s="177"/>
      <c r="H997" s="177"/>
      <c r="I997" s="177"/>
      <c r="J997" s="177"/>
      <c r="K997" s="177"/>
    </row>
    <row r="998" spans="2:11" s="176" customFormat="1" ht="12.4" customHeight="1" x14ac:dyDescent="0.25">
      <c r="B998" s="177"/>
      <c r="C998" s="177"/>
      <c r="D998" s="177"/>
      <c r="H998" s="177"/>
      <c r="I998" s="177"/>
      <c r="J998" s="177"/>
      <c r="K998" s="177"/>
    </row>
    <row r="999" spans="2:11" s="176" customFormat="1" ht="12.4" customHeight="1" x14ac:dyDescent="0.25">
      <c r="B999" s="177"/>
      <c r="C999" s="177"/>
      <c r="D999" s="177"/>
      <c r="H999" s="177"/>
      <c r="I999" s="177"/>
      <c r="J999" s="177"/>
      <c r="K999" s="177"/>
    </row>
    <row r="1000" spans="2:11" s="176" customFormat="1" ht="12.4" customHeight="1" x14ac:dyDescent="0.25">
      <c r="B1000" s="177"/>
      <c r="C1000" s="177"/>
      <c r="D1000" s="177"/>
      <c r="H1000" s="177"/>
      <c r="I1000" s="177"/>
      <c r="J1000" s="177"/>
      <c r="K1000" s="177"/>
    </row>
    <row r="1001" spans="2:11" s="176" customFormat="1" ht="12.4" customHeight="1" x14ac:dyDescent="0.25">
      <c r="B1001" s="177"/>
      <c r="C1001" s="177"/>
      <c r="D1001" s="177"/>
      <c r="H1001" s="177"/>
      <c r="I1001" s="177"/>
      <c r="J1001" s="177"/>
      <c r="K1001" s="177"/>
    </row>
    <row r="1002" spans="2:11" s="176" customFormat="1" ht="12.4" customHeight="1" x14ac:dyDescent="0.25">
      <c r="B1002" s="177"/>
      <c r="C1002" s="177"/>
      <c r="D1002" s="177"/>
      <c r="H1002" s="177"/>
      <c r="I1002" s="177"/>
      <c r="J1002" s="177"/>
      <c r="K1002" s="177"/>
    </row>
    <row r="1003" spans="2:11" s="176" customFormat="1" ht="12.4" customHeight="1" x14ac:dyDescent="0.25">
      <c r="B1003" s="177"/>
      <c r="C1003" s="177"/>
      <c r="D1003" s="177"/>
      <c r="H1003" s="177"/>
      <c r="I1003" s="177"/>
      <c r="J1003" s="177"/>
      <c r="K1003" s="177"/>
    </row>
    <row r="1004" spans="2:11" s="176" customFormat="1" ht="12.4" customHeight="1" x14ac:dyDescent="0.25">
      <c r="B1004" s="177"/>
      <c r="C1004" s="177"/>
      <c r="D1004" s="177"/>
      <c r="H1004" s="177"/>
      <c r="I1004" s="177"/>
      <c r="J1004" s="177"/>
      <c r="K1004" s="177"/>
    </row>
    <row r="1005" spans="2:11" s="176" customFormat="1" ht="12.4" customHeight="1" x14ac:dyDescent="0.25">
      <c r="B1005" s="177"/>
      <c r="C1005" s="177"/>
      <c r="D1005" s="177"/>
      <c r="H1005" s="177"/>
      <c r="I1005" s="177"/>
      <c r="J1005" s="177"/>
      <c r="K1005" s="177"/>
    </row>
    <row r="1006" spans="2:11" s="176" customFormat="1" ht="12.4" customHeight="1" x14ac:dyDescent="0.25">
      <c r="B1006" s="177"/>
      <c r="C1006" s="177"/>
      <c r="D1006" s="177"/>
      <c r="H1006" s="177"/>
      <c r="I1006" s="177"/>
      <c r="J1006" s="177"/>
      <c r="K1006" s="177"/>
    </row>
    <row r="1007" spans="2:11" s="176" customFormat="1" ht="12.4" customHeight="1" x14ac:dyDescent="0.25">
      <c r="B1007" s="177"/>
      <c r="C1007" s="177"/>
      <c r="D1007" s="177"/>
      <c r="H1007" s="177"/>
      <c r="I1007" s="177"/>
      <c r="J1007" s="177"/>
      <c r="K1007" s="177"/>
    </row>
    <row r="1008" spans="2:11" s="176" customFormat="1" ht="12.4" customHeight="1" x14ac:dyDescent="0.25">
      <c r="B1008" s="177"/>
      <c r="C1008" s="177"/>
      <c r="D1008" s="177"/>
      <c r="H1008" s="177"/>
      <c r="I1008" s="177"/>
      <c r="J1008" s="177"/>
      <c r="K1008" s="177"/>
    </row>
    <row r="1009" spans="2:11" s="176" customFormat="1" ht="12.4" customHeight="1" x14ac:dyDescent="0.25">
      <c r="B1009" s="177"/>
      <c r="C1009" s="177"/>
      <c r="D1009" s="177"/>
      <c r="H1009" s="177"/>
      <c r="I1009" s="177"/>
      <c r="J1009" s="177"/>
      <c r="K1009" s="177"/>
    </row>
    <row r="1010" spans="2:11" s="176" customFormat="1" ht="12.4" customHeight="1" x14ac:dyDescent="0.25">
      <c r="B1010" s="177"/>
      <c r="C1010" s="177"/>
      <c r="D1010" s="177"/>
      <c r="H1010" s="177"/>
      <c r="I1010" s="177"/>
      <c r="J1010" s="177"/>
      <c r="K1010" s="177"/>
    </row>
    <row r="1011" spans="2:11" s="176" customFormat="1" ht="12.4" customHeight="1" x14ac:dyDescent="0.25">
      <c r="B1011" s="177"/>
      <c r="C1011" s="177"/>
      <c r="D1011" s="177"/>
      <c r="H1011" s="177"/>
      <c r="I1011" s="177"/>
      <c r="J1011" s="177"/>
      <c r="K1011" s="177"/>
    </row>
    <row r="1012" spans="2:11" s="176" customFormat="1" ht="12.4" customHeight="1" x14ac:dyDescent="0.25">
      <c r="B1012" s="177"/>
      <c r="C1012" s="177"/>
      <c r="D1012" s="177"/>
      <c r="H1012" s="177"/>
      <c r="I1012" s="177"/>
      <c r="J1012" s="177"/>
      <c r="K1012" s="177"/>
    </row>
    <row r="1013" spans="2:11" s="176" customFormat="1" ht="25.15" customHeight="1" x14ac:dyDescent="0.25">
      <c r="B1013" s="177"/>
      <c r="C1013" s="177"/>
      <c r="D1013" s="177"/>
      <c r="H1013" s="177"/>
      <c r="I1013" s="177"/>
      <c r="J1013" s="177"/>
      <c r="K1013" s="177"/>
    </row>
    <row r="1014" spans="2:11" s="176" customFormat="1" ht="12.4" customHeight="1" x14ac:dyDescent="0.25">
      <c r="B1014" s="177"/>
      <c r="C1014" s="177"/>
      <c r="D1014" s="177"/>
      <c r="H1014" s="177"/>
      <c r="I1014" s="177"/>
      <c r="J1014" s="177"/>
      <c r="K1014" s="177"/>
    </row>
    <row r="1015" spans="2:11" s="176" customFormat="1" ht="25.15" customHeight="1" x14ac:dyDescent="0.25">
      <c r="B1015" s="177"/>
      <c r="C1015" s="177"/>
      <c r="D1015" s="177"/>
      <c r="H1015" s="177"/>
      <c r="I1015" s="177"/>
      <c r="J1015" s="177"/>
      <c r="K1015" s="177"/>
    </row>
    <row r="1016" spans="2:11" s="176" customFormat="1" ht="12.4" customHeight="1" x14ac:dyDescent="0.25">
      <c r="B1016" s="177"/>
      <c r="C1016" s="177"/>
      <c r="D1016" s="177"/>
      <c r="H1016" s="177"/>
      <c r="I1016" s="177"/>
      <c r="J1016" s="177"/>
      <c r="K1016" s="177"/>
    </row>
    <row r="1017" spans="2:11" s="176" customFormat="1" ht="12.4" customHeight="1" x14ac:dyDescent="0.25">
      <c r="B1017" s="177"/>
      <c r="C1017" s="177"/>
      <c r="D1017" s="177"/>
      <c r="H1017" s="177"/>
      <c r="I1017" s="177"/>
      <c r="J1017" s="177"/>
      <c r="K1017" s="177"/>
    </row>
    <row r="1018" spans="2:11" s="176" customFormat="1" ht="12.4" customHeight="1" x14ac:dyDescent="0.25">
      <c r="B1018" s="177"/>
      <c r="C1018" s="177"/>
      <c r="D1018" s="177"/>
      <c r="H1018" s="177"/>
      <c r="I1018" s="177"/>
      <c r="J1018" s="177"/>
      <c r="K1018" s="177"/>
    </row>
    <row r="1019" spans="2:11" s="176" customFormat="1" ht="12.4" customHeight="1" x14ac:dyDescent="0.25">
      <c r="B1019" s="177"/>
      <c r="C1019" s="177"/>
      <c r="D1019" s="177"/>
      <c r="H1019" s="177"/>
      <c r="I1019" s="177"/>
      <c r="J1019" s="177"/>
      <c r="K1019" s="177"/>
    </row>
    <row r="1020" spans="2:11" s="176" customFormat="1" ht="12.4" customHeight="1" x14ac:dyDescent="0.25">
      <c r="B1020" s="177"/>
      <c r="C1020" s="177"/>
      <c r="D1020" s="177"/>
      <c r="H1020" s="177"/>
      <c r="I1020" s="177"/>
      <c r="J1020" s="177"/>
      <c r="K1020" s="177"/>
    </row>
    <row r="1021" spans="2:11" s="176" customFormat="1" ht="12.4" customHeight="1" x14ac:dyDescent="0.25">
      <c r="B1021" s="177"/>
      <c r="C1021" s="177"/>
      <c r="D1021" s="177"/>
      <c r="H1021" s="177"/>
      <c r="I1021" s="177"/>
      <c r="J1021" s="177"/>
      <c r="K1021" s="177"/>
    </row>
    <row r="1022" spans="2:11" s="176" customFormat="1" ht="11.45" customHeight="1" x14ac:dyDescent="0.25">
      <c r="B1022" s="177"/>
      <c r="C1022" s="177"/>
      <c r="D1022" s="177"/>
      <c r="H1022" s="177"/>
      <c r="I1022" s="177"/>
      <c r="J1022" s="177"/>
      <c r="K1022" s="177"/>
    </row>
    <row r="1023" spans="2:11" s="176" customFormat="1" ht="12.4" customHeight="1" x14ac:dyDescent="0.25">
      <c r="B1023" s="177"/>
      <c r="C1023" s="177"/>
      <c r="D1023" s="177"/>
      <c r="H1023" s="177"/>
      <c r="I1023" s="177"/>
      <c r="J1023" s="177"/>
      <c r="K1023" s="177"/>
    </row>
    <row r="1024" spans="2:11" s="176" customFormat="1" ht="12.4" customHeight="1" x14ac:dyDescent="0.25">
      <c r="B1024" s="177"/>
      <c r="C1024" s="177"/>
      <c r="D1024" s="177"/>
      <c r="H1024" s="177"/>
      <c r="I1024" s="177"/>
      <c r="J1024" s="177"/>
      <c r="K1024" s="177"/>
    </row>
    <row r="1025" spans="2:11" s="176" customFormat="1" ht="12.4" customHeight="1" x14ac:dyDescent="0.25">
      <c r="B1025" s="177"/>
      <c r="C1025" s="177"/>
      <c r="D1025" s="177"/>
      <c r="H1025" s="177"/>
      <c r="I1025" s="177"/>
      <c r="J1025" s="177"/>
      <c r="K1025" s="177"/>
    </row>
    <row r="1026" spans="2:11" s="176" customFormat="1" ht="12.4" customHeight="1" x14ac:dyDescent="0.25">
      <c r="B1026" s="177"/>
      <c r="C1026" s="177"/>
      <c r="D1026" s="177"/>
      <c r="H1026" s="177"/>
      <c r="I1026" s="177"/>
      <c r="J1026" s="177"/>
      <c r="K1026" s="177"/>
    </row>
    <row r="1027" spans="2:11" s="176" customFormat="1" ht="12.4" customHeight="1" x14ac:dyDescent="0.25">
      <c r="B1027" s="177"/>
      <c r="C1027" s="177"/>
      <c r="D1027" s="177"/>
      <c r="H1027" s="177"/>
      <c r="I1027" s="177"/>
      <c r="J1027" s="177"/>
      <c r="K1027" s="177"/>
    </row>
    <row r="1028" spans="2:11" s="176" customFormat="1" ht="12.4" customHeight="1" x14ac:dyDescent="0.25">
      <c r="B1028" s="177"/>
      <c r="C1028" s="177"/>
      <c r="D1028" s="177"/>
      <c r="H1028" s="177"/>
      <c r="I1028" s="177"/>
      <c r="J1028" s="177"/>
      <c r="K1028" s="177"/>
    </row>
    <row r="1029" spans="2:11" s="176" customFormat="1" ht="12.4" customHeight="1" x14ac:dyDescent="0.25">
      <c r="B1029" s="177"/>
      <c r="C1029" s="177"/>
      <c r="D1029" s="177"/>
      <c r="H1029" s="177"/>
      <c r="I1029" s="177"/>
      <c r="J1029" s="177"/>
      <c r="K1029" s="177"/>
    </row>
    <row r="1030" spans="2:11" s="176" customFormat="1" ht="12.4" customHeight="1" x14ac:dyDescent="0.25">
      <c r="B1030" s="177"/>
      <c r="C1030" s="177"/>
      <c r="D1030" s="177"/>
      <c r="H1030" s="177"/>
      <c r="I1030" s="177"/>
      <c r="J1030" s="177"/>
      <c r="K1030" s="177"/>
    </row>
    <row r="1031" spans="2:11" s="176" customFormat="1" ht="12.4" customHeight="1" x14ac:dyDescent="0.25">
      <c r="B1031" s="177"/>
      <c r="C1031" s="177"/>
      <c r="D1031" s="177"/>
      <c r="H1031" s="177"/>
      <c r="I1031" s="177"/>
      <c r="J1031" s="177"/>
      <c r="K1031" s="177"/>
    </row>
    <row r="1032" spans="2:11" s="176" customFormat="1" ht="12.4" customHeight="1" x14ac:dyDescent="0.25">
      <c r="B1032" s="177"/>
      <c r="C1032" s="177"/>
      <c r="D1032" s="177"/>
      <c r="H1032" s="177"/>
      <c r="I1032" s="177"/>
      <c r="J1032" s="177"/>
      <c r="K1032" s="177"/>
    </row>
    <row r="1033" spans="2:11" s="176" customFormat="1" ht="12.4" customHeight="1" x14ac:dyDescent="0.25">
      <c r="B1033" s="177"/>
      <c r="C1033" s="177"/>
      <c r="D1033" s="177"/>
      <c r="H1033" s="177"/>
      <c r="I1033" s="177"/>
      <c r="J1033" s="177"/>
      <c r="K1033" s="177"/>
    </row>
    <row r="1034" spans="2:11" s="176" customFormat="1" ht="11.45" customHeight="1" x14ac:dyDescent="0.25">
      <c r="B1034" s="177"/>
      <c r="C1034" s="177"/>
      <c r="D1034" s="177"/>
      <c r="H1034" s="177"/>
      <c r="I1034" s="177"/>
      <c r="J1034" s="177"/>
      <c r="K1034" s="177"/>
    </row>
    <row r="1035" spans="2:11" s="176" customFormat="1" ht="12.4" customHeight="1" x14ac:dyDescent="0.25">
      <c r="B1035" s="177"/>
      <c r="C1035" s="177"/>
      <c r="D1035" s="177"/>
      <c r="H1035" s="177"/>
      <c r="I1035" s="177"/>
      <c r="J1035" s="177"/>
      <c r="K1035" s="177"/>
    </row>
    <row r="1036" spans="2:11" s="176" customFormat="1" ht="12.4" customHeight="1" x14ac:dyDescent="0.25">
      <c r="B1036" s="177"/>
      <c r="C1036" s="177"/>
      <c r="D1036" s="177"/>
      <c r="H1036" s="177"/>
      <c r="I1036" s="177"/>
      <c r="J1036" s="177"/>
      <c r="K1036" s="177"/>
    </row>
    <row r="1037" spans="2:11" s="176" customFormat="1" ht="12.4" customHeight="1" x14ac:dyDescent="0.25">
      <c r="B1037" s="177"/>
      <c r="C1037" s="177"/>
      <c r="D1037" s="177"/>
      <c r="H1037" s="177"/>
      <c r="I1037" s="177"/>
      <c r="J1037" s="177"/>
      <c r="K1037" s="177"/>
    </row>
    <row r="1038" spans="2:11" s="176" customFormat="1" ht="12.4" customHeight="1" x14ac:dyDescent="0.25">
      <c r="B1038" s="177"/>
      <c r="C1038" s="177"/>
      <c r="D1038" s="177"/>
      <c r="H1038" s="177"/>
      <c r="I1038" s="177"/>
      <c r="J1038" s="177"/>
      <c r="K1038" s="177"/>
    </row>
    <row r="1039" spans="2:11" s="176" customFormat="1" ht="12.4" customHeight="1" x14ac:dyDescent="0.25">
      <c r="B1039" s="177"/>
      <c r="C1039" s="177"/>
      <c r="D1039" s="177"/>
      <c r="H1039" s="177"/>
      <c r="I1039" s="177"/>
      <c r="J1039" s="177"/>
      <c r="K1039" s="177"/>
    </row>
    <row r="1040" spans="2:11" s="176" customFormat="1" ht="12.4" customHeight="1" x14ac:dyDescent="0.25">
      <c r="B1040" s="177"/>
      <c r="C1040" s="177"/>
      <c r="D1040" s="177"/>
      <c r="H1040" s="177"/>
      <c r="I1040" s="177"/>
      <c r="J1040" s="177"/>
      <c r="K1040" s="177"/>
    </row>
    <row r="1041" spans="2:11" s="176" customFormat="1" ht="12.4" customHeight="1" x14ac:dyDescent="0.25">
      <c r="B1041" s="177"/>
      <c r="C1041" s="177"/>
      <c r="D1041" s="177"/>
      <c r="H1041" s="177"/>
      <c r="I1041" s="177"/>
      <c r="J1041" s="177"/>
      <c r="K1041" s="177"/>
    </row>
    <row r="1042" spans="2:11" s="176" customFormat="1" ht="12.4" customHeight="1" x14ac:dyDescent="0.25">
      <c r="B1042" s="177"/>
      <c r="C1042" s="177"/>
      <c r="D1042" s="177"/>
      <c r="H1042" s="177"/>
      <c r="I1042" s="177"/>
      <c r="J1042" s="177"/>
      <c r="K1042" s="177"/>
    </row>
    <row r="1043" spans="2:11" s="176" customFormat="1" ht="12.4" customHeight="1" x14ac:dyDescent="0.25">
      <c r="B1043" s="177"/>
      <c r="C1043" s="177"/>
      <c r="D1043" s="177"/>
      <c r="H1043" s="177"/>
      <c r="I1043" s="177"/>
      <c r="J1043" s="177"/>
      <c r="K1043" s="177"/>
    </row>
    <row r="1044" spans="2:11" s="176" customFormat="1" ht="12.4" customHeight="1" x14ac:dyDescent="0.25">
      <c r="B1044" s="177"/>
      <c r="C1044" s="177"/>
      <c r="D1044" s="177"/>
      <c r="H1044" s="177"/>
      <c r="I1044" s="177"/>
      <c r="J1044" s="177"/>
      <c r="K1044" s="177"/>
    </row>
    <row r="1045" spans="2:11" s="176" customFormat="1" ht="12.4" customHeight="1" x14ac:dyDescent="0.25">
      <c r="B1045" s="177"/>
      <c r="C1045" s="177"/>
      <c r="D1045" s="177"/>
      <c r="H1045" s="177"/>
      <c r="I1045" s="177"/>
      <c r="J1045" s="177"/>
      <c r="K1045" s="177"/>
    </row>
    <row r="1046" spans="2:11" s="176" customFormat="1" ht="12.4" customHeight="1" x14ac:dyDescent="0.25">
      <c r="B1046" s="177"/>
      <c r="C1046" s="177"/>
      <c r="D1046" s="177"/>
      <c r="H1046" s="177"/>
      <c r="I1046" s="177"/>
      <c r="J1046" s="177"/>
      <c r="K1046" s="177"/>
    </row>
    <row r="1047" spans="2:11" s="176" customFormat="1" ht="12.4" customHeight="1" x14ac:dyDescent="0.25">
      <c r="B1047" s="177"/>
      <c r="C1047" s="177"/>
      <c r="D1047" s="177"/>
      <c r="H1047" s="177"/>
      <c r="I1047" s="177"/>
      <c r="J1047" s="177"/>
      <c r="K1047" s="177"/>
    </row>
    <row r="1048" spans="2:11" s="176" customFormat="1" ht="12.4" customHeight="1" x14ac:dyDescent="0.25">
      <c r="B1048" s="177"/>
      <c r="C1048" s="177"/>
      <c r="D1048" s="177"/>
      <c r="H1048" s="177"/>
      <c r="I1048" s="177"/>
      <c r="J1048" s="177"/>
      <c r="K1048" s="177"/>
    </row>
    <row r="1049" spans="2:11" s="176" customFormat="1" ht="12.4" customHeight="1" x14ac:dyDescent="0.25">
      <c r="B1049" s="177"/>
      <c r="C1049" s="177"/>
      <c r="D1049" s="177"/>
      <c r="H1049" s="177"/>
      <c r="I1049" s="177"/>
      <c r="J1049" s="177"/>
      <c r="K1049" s="177"/>
    </row>
    <row r="1050" spans="2:11" s="176" customFormat="1" ht="12.4" customHeight="1" x14ac:dyDescent="0.25">
      <c r="B1050" s="177"/>
      <c r="C1050" s="177"/>
      <c r="D1050" s="177"/>
      <c r="H1050" s="177"/>
      <c r="I1050" s="177"/>
      <c r="J1050" s="177"/>
      <c r="K1050" s="177"/>
    </row>
    <row r="1051" spans="2:11" s="176" customFormat="1" ht="12.4" customHeight="1" x14ac:dyDescent="0.25">
      <c r="B1051" s="177"/>
      <c r="C1051" s="177"/>
      <c r="D1051" s="177"/>
      <c r="H1051" s="177"/>
      <c r="I1051" s="177"/>
      <c r="J1051" s="177"/>
      <c r="K1051" s="177"/>
    </row>
    <row r="1052" spans="2:11" s="176" customFormat="1" ht="12.4" customHeight="1" x14ac:dyDescent="0.25">
      <c r="B1052" s="177"/>
      <c r="C1052" s="177"/>
      <c r="D1052" s="177"/>
      <c r="H1052" s="177"/>
      <c r="I1052" s="177"/>
      <c r="J1052" s="177"/>
      <c r="K1052" s="177"/>
    </row>
    <row r="1053" spans="2:11" s="176" customFormat="1" ht="12.4" customHeight="1" x14ac:dyDescent="0.25">
      <c r="B1053" s="177"/>
      <c r="C1053" s="177"/>
      <c r="D1053" s="177"/>
      <c r="H1053" s="177"/>
      <c r="I1053" s="177"/>
      <c r="J1053" s="177"/>
      <c r="K1053" s="177"/>
    </row>
    <row r="1054" spans="2:11" s="176" customFormat="1" ht="12.4" customHeight="1" x14ac:dyDescent="0.25">
      <c r="B1054" s="177"/>
      <c r="C1054" s="177"/>
      <c r="D1054" s="177"/>
      <c r="H1054" s="177"/>
      <c r="I1054" s="177"/>
      <c r="J1054" s="177"/>
      <c r="K1054" s="177"/>
    </row>
    <row r="1055" spans="2:11" s="176" customFormat="1" ht="12.4" customHeight="1" x14ac:dyDescent="0.25">
      <c r="B1055" s="177"/>
      <c r="C1055" s="177"/>
      <c r="D1055" s="177"/>
      <c r="H1055" s="177"/>
      <c r="I1055" s="177"/>
      <c r="J1055" s="177"/>
      <c r="K1055" s="177"/>
    </row>
    <row r="1056" spans="2:11" s="176" customFormat="1" ht="12.4" customHeight="1" x14ac:dyDescent="0.25">
      <c r="B1056" s="177"/>
      <c r="C1056" s="177"/>
      <c r="D1056" s="177"/>
      <c r="H1056" s="177"/>
      <c r="I1056" s="177"/>
      <c r="J1056" s="177"/>
      <c r="K1056" s="177"/>
    </row>
    <row r="1057" spans="2:11" s="176" customFormat="1" ht="12.4" customHeight="1" x14ac:dyDescent="0.25">
      <c r="B1057" s="177"/>
      <c r="C1057" s="177"/>
      <c r="D1057" s="177"/>
      <c r="H1057" s="177"/>
      <c r="I1057" s="177"/>
      <c r="J1057" s="177"/>
      <c r="K1057" s="177"/>
    </row>
    <row r="1058" spans="2:11" s="176" customFormat="1" ht="12.4" customHeight="1" x14ac:dyDescent="0.25">
      <c r="B1058" s="177"/>
      <c r="C1058" s="177"/>
      <c r="D1058" s="177"/>
      <c r="H1058" s="177"/>
      <c r="I1058" s="177"/>
      <c r="J1058" s="177"/>
      <c r="K1058" s="177"/>
    </row>
    <row r="1059" spans="2:11" s="176" customFormat="1" ht="12.4" customHeight="1" x14ac:dyDescent="0.25">
      <c r="B1059" s="177"/>
      <c r="C1059" s="177"/>
      <c r="D1059" s="177"/>
      <c r="H1059" s="177"/>
      <c r="I1059" s="177"/>
      <c r="J1059" s="177"/>
      <c r="K1059" s="177"/>
    </row>
    <row r="1060" spans="2:11" s="176" customFormat="1" ht="12.4" customHeight="1" x14ac:dyDescent="0.25">
      <c r="B1060" s="177"/>
      <c r="C1060" s="177"/>
      <c r="D1060" s="177"/>
      <c r="H1060" s="177"/>
      <c r="I1060" s="177"/>
      <c r="J1060" s="177"/>
      <c r="K1060" s="177"/>
    </row>
    <row r="1061" spans="2:11" s="176" customFormat="1" ht="12.4" customHeight="1" x14ac:dyDescent="0.25">
      <c r="B1061" s="177"/>
      <c r="C1061" s="177"/>
      <c r="D1061" s="177"/>
      <c r="H1061" s="177"/>
      <c r="I1061" s="177"/>
      <c r="J1061" s="177"/>
      <c r="K1061" s="177"/>
    </row>
    <row r="1062" spans="2:11" s="176" customFormat="1" ht="12.4" customHeight="1" x14ac:dyDescent="0.25">
      <c r="B1062" s="177"/>
      <c r="C1062" s="177"/>
      <c r="D1062" s="177"/>
      <c r="H1062" s="177"/>
      <c r="I1062" s="177"/>
      <c r="J1062" s="177"/>
      <c r="K1062" s="177"/>
    </row>
    <row r="1063" spans="2:11" s="176" customFormat="1" ht="12.4" customHeight="1" x14ac:dyDescent="0.25">
      <c r="B1063" s="177"/>
      <c r="C1063" s="177"/>
      <c r="D1063" s="177"/>
      <c r="H1063" s="177"/>
      <c r="I1063" s="177"/>
      <c r="J1063" s="177"/>
      <c r="K1063" s="177"/>
    </row>
    <row r="1064" spans="2:11" s="176" customFormat="1" ht="12.4" customHeight="1" x14ac:dyDescent="0.25">
      <c r="B1064" s="177"/>
      <c r="C1064" s="177"/>
      <c r="D1064" s="177"/>
      <c r="H1064" s="177"/>
      <c r="I1064" s="177"/>
      <c r="J1064" s="177"/>
      <c r="K1064" s="177"/>
    </row>
    <row r="1065" spans="2:11" s="176" customFormat="1" ht="12.4" customHeight="1" x14ac:dyDescent="0.25">
      <c r="B1065" s="177"/>
      <c r="C1065" s="177"/>
      <c r="D1065" s="177"/>
      <c r="H1065" s="177"/>
      <c r="I1065" s="177"/>
      <c r="J1065" s="177"/>
      <c r="K1065" s="177"/>
    </row>
    <row r="1066" spans="2:11" s="176" customFormat="1" ht="12.4" customHeight="1" x14ac:dyDescent="0.25">
      <c r="B1066" s="177"/>
      <c r="C1066" s="177"/>
      <c r="D1066" s="177"/>
      <c r="H1066" s="177"/>
      <c r="I1066" s="177"/>
      <c r="J1066" s="177"/>
      <c r="K1066" s="177"/>
    </row>
    <row r="1067" spans="2:11" s="176" customFormat="1" ht="12.4" customHeight="1" x14ac:dyDescent="0.25">
      <c r="B1067" s="177"/>
      <c r="C1067" s="177"/>
      <c r="D1067" s="177"/>
      <c r="H1067" s="177"/>
      <c r="I1067" s="177"/>
      <c r="J1067" s="177"/>
      <c r="K1067" s="177"/>
    </row>
    <row r="1068" spans="2:11" s="176" customFormat="1" ht="12.4" customHeight="1" x14ac:dyDescent="0.25">
      <c r="B1068" s="177"/>
      <c r="C1068" s="177"/>
      <c r="D1068" s="177"/>
      <c r="H1068" s="177"/>
      <c r="I1068" s="177"/>
      <c r="J1068" s="177"/>
      <c r="K1068" s="177"/>
    </row>
    <row r="1069" spans="2:11" s="176" customFormat="1" ht="12.4" customHeight="1" x14ac:dyDescent="0.25">
      <c r="B1069" s="177"/>
      <c r="C1069" s="177"/>
      <c r="D1069" s="177"/>
      <c r="H1069" s="177"/>
      <c r="I1069" s="177"/>
      <c r="J1069" s="177"/>
      <c r="K1069" s="177"/>
    </row>
    <row r="1070" spans="2:11" s="176" customFormat="1" ht="12.4" customHeight="1" x14ac:dyDescent="0.25">
      <c r="B1070" s="177"/>
      <c r="C1070" s="177"/>
      <c r="D1070" s="177"/>
      <c r="H1070" s="177"/>
      <c r="I1070" s="177"/>
      <c r="J1070" s="177"/>
      <c r="K1070" s="177"/>
    </row>
    <row r="1071" spans="2:11" s="176" customFormat="1" ht="12.4" customHeight="1" x14ac:dyDescent="0.25">
      <c r="B1071" s="177"/>
      <c r="C1071" s="177"/>
      <c r="D1071" s="177"/>
      <c r="H1071" s="177"/>
      <c r="I1071" s="177"/>
      <c r="J1071" s="177"/>
      <c r="K1071" s="177"/>
    </row>
    <row r="1072" spans="2:11" s="176" customFormat="1" ht="12.4" customHeight="1" x14ac:dyDescent="0.25">
      <c r="B1072" s="177"/>
      <c r="C1072" s="177"/>
      <c r="D1072" s="177"/>
      <c r="H1072" s="177"/>
      <c r="I1072" s="177"/>
      <c r="J1072" s="177"/>
      <c r="K1072" s="177"/>
    </row>
    <row r="1073" spans="2:11" s="176" customFormat="1" ht="12.4" customHeight="1" x14ac:dyDescent="0.25">
      <c r="B1073" s="177"/>
      <c r="C1073" s="177"/>
      <c r="D1073" s="177"/>
      <c r="H1073" s="177"/>
      <c r="I1073" s="177"/>
      <c r="J1073" s="177"/>
      <c r="K1073" s="177"/>
    </row>
    <row r="1074" spans="2:11" s="176" customFormat="1" ht="11.45" customHeight="1" x14ac:dyDescent="0.25">
      <c r="B1074" s="177"/>
      <c r="C1074" s="177"/>
      <c r="D1074" s="177"/>
      <c r="H1074" s="177"/>
      <c r="I1074" s="177"/>
      <c r="J1074" s="177"/>
      <c r="K1074" s="177"/>
    </row>
    <row r="1075" spans="2:11" s="176" customFormat="1" ht="12.4" customHeight="1" x14ac:dyDescent="0.25">
      <c r="B1075" s="177"/>
      <c r="C1075" s="177"/>
      <c r="D1075" s="177"/>
      <c r="H1075" s="177"/>
      <c r="I1075" s="177"/>
      <c r="J1075" s="177"/>
      <c r="K1075" s="177"/>
    </row>
    <row r="1076" spans="2:11" s="176" customFormat="1" ht="12.4" customHeight="1" x14ac:dyDescent="0.25">
      <c r="B1076" s="177"/>
      <c r="C1076" s="177"/>
      <c r="D1076" s="177"/>
      <c r="H1076" s="177"/>
      <c r="I1076" s="177"/>
      <c r="J1076" s="177"/>
      <c r="K1076" s="177"/>
    </row>
    <row r="1077" spans="2:11" s="176" customFormat="1" ht="12.4" customHeight="1" x14ac:dyDescent="0.25">
      <c r="B1077" s="177"/>
      <c r="C1077" s="177"/>
      <c r="D1077" s="177"/>
      <c r="H1077" s="177"/>
      <c r="I1077" s="177"/>
      <c r="J1077" s="177"/>
      <c r="K1077" s="177"/>
    </row>
    <row r="1078" spans="2:11" s="176" customFormat="1" ht="12.4" customHeight="1" x14ac:dyDescent="0.25">
      <c r="B1078" s="177"/>
      <c r="C1078" s="177"/>
      <c r="D1078" s="177"/>
      <c r="H1078" s="177"/>
      <c r="I1078" s="177"/>
      <c r="J1078" s="177"/>
      <c r="K1078" s="177"/>
    </row>
    <row r="1079" spans="2:11" s="176" customFormat="1" ht="12.4" customHeight="1" x14ac:dyDescent="0.25">
      <c r="B1079" s="177"/>
      <c r="C1079" s="177"/>
      <c r="D1079" s="177"/>
      <c r="H1079" s="177"/>
      <c r="I1079" s="177"/>
      <c r="J1079" s="177"/>
      <c r="K1079" s="177"/>
    </row>
    <row r="1080" spans="2:11" s="176" customFormat="1" ht="12.4" customHeight="1" x14ac:dyDescent="0.25">
      <c r="B1080" s="177"/>
      <c r="C1080" s="177"/>
      <c r="D1080" s="177"/>
      <c r="H1080" s="177"/>
      <c r="I1080" s="177"/>
      <c r="J1080" s="177"/>
      <c r="K1080" s="177"/>
    </row>
    <row r="1081" spans="2:11" s="176" customFormat="1" ht="12.4" customHeight="1" x14ac:dyDescent="0.25">
      <c r="B1081" s="177"/>
      <c r="C1081" s="177"/>
      <c r="D1081" s="177"/>
      <c r="H1081" s="177"/>
      <c r="I1081" s="177"/>
      <c r="J1081" s="177"/>
      <c r="K1081" s="177"/>
    </row>
    <row r="1082" spans="2:11" s="176" customFormat="1" ht="12.4" customHeight="1" x14ac:dyDescent="0.25">
      <c r="B1082" s="177"/>
      <c r="C1082" s="177"/>
      <c r="D1082" s="177"/>
      <c r="H1082" s="177"/>
      <c r="I1082" s="177"/>
      <c r="J1082" s="177"/>
      <c r="K1082" s="177"/>
    </row>
    <row r="1083" spans="2:11" s="176" customFormat="1" ht="12.4" customHeight="1" x14ac:dyDescent="0.25">
      <c r="B1083" s="177"/>
      <c r="C1083" s="177"/>
      <c r="D1083" s="177"/>
      <c r="H1083" s="177"/>
      <c r="I1083" s="177"/>
      <c r="J1083" s="177"/>
      <c r="K1083" s="177"/>
    </row>
    <row r="1084" spans="2:11" s="176" customFormat="1" ht="12.4" customHeight="1" x14ac:dyDescent="0.25">
      <c r="B1084" s="177"/>
      <c r="C1084" s="177"/>
      <c r="D1084" s="177"/>
      <c r="H1084" s="177"/>
      <c r="I1084" s="177"/>
      <c r="J1084" s="177"/>
      <c r="K1084" s="177"/>
    </row>
    <row r="1085" spans="2:11" s="176" customFormat="1" ht="12.4" customHeight="1" x14ac:dyDescent="0.25">
      <c r="B1085" s="177"/>
      <c r="C1085" s="177"/>
      <c r="D1085" s="177"/>
      <c r="H1085" s="177"/>
      <c r="I1085" s="177"/>
      <c r="J1085" s="177"/>
      <c r="K1085" s="177"/>
    </row>
    <row r="1086" spans="2:11" s="176" customFormat="1" ht="12.4" customHeight="1" x14ac:dyDescent="0.25">
      <c r="B1086" s="177"/>
      <c r="C1086" s="177"/>
      <c r="D1086" s="177"/>
      <c r="H1086" s="177"/>
      <c r="I1086" s="177"/>
      <c r="J1086" s="177"/>
      <c r="K1086" s="177"/>
    </row>
    <row r="1087" spans="2:11" s="176" customFormat="1" ht="12.4" customHeight="1" x14ac:dyDescent="0.25">
      <c r="B1087" s="177"/>
      <c r="C1087" s="177"/>
      <c r="D1087" s="177"/>
      <c r="H1087" s="177"/>
      <c r="I1087" s="177"/>
      <c r="J1087" s="177"/>
      <c r="K1087" s="177"/>
    </row>
    <row r="1088" spans="2:11" s="176" customFormat="1" ht="12.4" customHeight="1" x14ac:dyDescent="0.25">
      <c r="B1088" s="177"/>
      <c r="C1088" s="177"/>
      <c r="D1088" s="177"/>
      <c r="H1088" s="177"/>
      <c r="I1088" s="177"/>
      <c r="J1088" s="177"/>
      <c r="K1088" s="177"/>
    </row>
    <row r="1089" spans="2:11" s="176" customFormat="1" ht="12.4" customHeight="1" x14ac:dyDescent="0.25">
      <c r="B1089" s="177"/>
      <c r="C1089" s="177"/>
      <c r="D1089" s="177"/>
      <c r="H1089" s="177"/>
      <c r="I1089" s="177"/>
      <c r="J1089" s="177"/>
      <c r="K1089" s="177"/>
    </row>
    <row r="1090" spans="2:11" s="176" customFormat="1" ht="12.4" customHeight="1" x14ac:dyDescent="0.25">
      <c r="B1090" s="177"/>
      <c r="C1090" s="177"/>
      <c r="D1090" s="177"/>
      <c r="H1090" s="177"/>
      <c r="I1090" s="177"/>
      <c r="J1090" s="177"/>
      <c r="K1090" s="177"/>
    </row>
    <row r="1091" spans="2:11" s="176" customFormat="1" ht="12.4" customHeight="1" x14ac:dyDescent="0.25">
      <c r="B1091" s="177"/>
      <c r="C1091" s="177"/>
      <c r="D1091" s="177"/>
      <c r="H1091" s="177"/>
      <c r="I1091" s="177"/>
      <c r="J1091" s="177"/>
      <c r="K1091" s="177"/>
    </row>
    <row r="1092" spans="2:11" s="176" customFormat="1" ht="12.4" customHeight="1" x14ac:dyDescent="0.25">
      <c r="B1092" s="177"/>
      <c r="C1092" s="177"/>
      <c r="D1092" s="177"/>
      <c r="H1092" s="177"/>
      <c r="I1092" s="177"/>
      <c r="J1092" s="177"/>
      <c r="K1092" s="177"/>
    </row>
    <row r="1093" spans="2:11" s="176" customFormat="1" ht="12.4" customHeight="1" x14ac:dyDescent="0.25">
      <c r="B1093" s="177"/>
      <c r="C1093" s="177"/>
      <c r="D1093" s="177"/>
      <c r="H1093" s="177"/>
      <c r="I1093" s="177"/>
      <c r="J1093" s="177"/>
      <c r="K1093" s="177"/>
    </row>
    <row r="1094" spans="2:11" s="176" customFormat="1" ht="12.4" customHeight="1" x14ac:dyDescent="0.25">
      <c r="B1094" s="177"/>
      <c r="C1094" s="177"/>
      <c r="D1094" s="177"/>
      <c r="H1094" s="177"/>
      <c r="I1094" s="177"/>
      <c r="J1094" s="177"/>
      <c r="K1094" s="177"/>
    </row>
    <row r="1095" spans="2:11" s="176" customFormat="1" ht="12.4" customHeight="1" x14ac:dyDescent="0.25">
      <c r="B1095" s="177"/>
      <c r="C1095" s="177"/>
      <c r="D1095" s="177"/>
      <c r="H1095" s="177"/>
      <c r="I1095" s="177"/>
      <c r="J1095" s="177"/>
      <c r="K1095" s="177"/>
    </row>
    <row r="1096" spans="2:11" s="176" customFormat="1" ht="12.4" customHeight="1" x14ac:dyDescent="0.25">
      <c r="B1096" s="177"/>
      <c r="C1096" s="177"/>
      <c r="D1096" s="177"/>
      <c r="H1096" s="177"/>
      <c r="I1096" s="177"/>
      <c r="J1096" s="177"/>
      <c r="K1096" s="177"/>
    </row>
    <row r="1097" spans="2:11" s="176" customFormat="1" ht="12.4" customHeight="1" x14ac:dyDescent="0.25">
      <c r="B1097" s="177"/>
      <c r="C1097" s="177"/>
      <c r="D1097" s="177"/>
      <c r="H1097" s="177"/>
      <c r="I1097" s="177"/>
      <c r="J1097" s="177"/>
      <c r="K1097" s="177"/>
    </row>
    <row r="1098" spans="2:11" s="176" customFormat="1" ht="12.4" customHeight="1" x14ac:dyDescent="0.25">
      <c r="B1098" s="177"/>
      <c r="C1098" s="177"/>
      <c r="D1098" s="177"/>
      <c r="H1098" s="177"/>
      <c r="I1098" s="177"/>
      <c r="J1098" s="177"/>
      <c r="K1098" s="177"/>
    </row>
    <row r="1099" spans="2:11" s="176" customFormat="1" ht="12.4" customHeight="1" x14ac:dyDescent="0.25">
      <c r="B1099" s="177"/>
      <c r="C1099" s="177"/>
      <c r="D1099" s="177"/>
      <c r="H1099" s="177"/>
      <c r="I1099" s="177"/>
      <c r="J1099" s="177"/>
      <c r="K1099" s="177"/>
    </row>
    <row r="1100" spans="2:11" s="176" customFormat="1" ht="12.4" customHeight="1" x14ac:dyDescent="0.25">
      <c r="B1100" s="177"/>
      <c r="C1100" s="177"/>
      <c r="D1100" s="177"/>
      <c r="H1100" s="177"/>
      <c r="I1100" s="177"/>
      <c r="J1100" s="177"/>
      <c r="K1100" s="177"/>
    </row>
    <row r="1101" spans="2:11" s="176" customFormat="1" ht="12.4" customHeight="1" x14ac:dyDescent="0.25">
      <c r="B1101" s="177"/>
      <c r="C1101" s="177"/>
      <c r="D1101" s="177"/>
      <c r="H1101" s="177"/>
      <c r="I1101" s="177"/>
      <c r="J1101" s="177"/>
      <c r="K1101" s="177"/>
    </row>
    <row r="1102" spans="2:11" s="176" customFormat="1" ht="11.45" customHeight="1" x14ac:dyDescent="0.25">
      <c r="B1102" s="177"/>
      <c r="C1102" s="177"/>
      <c r="D1102" s="177"/>
      <c r="H1102" s="177"/>
      <c r="I1102" s="177"/>
      <c r="J1102" s="177"/>
      <c r="K1102" s="177"/>
    </row>
    <row r="1103" spans="2:11" s="176" customFormat="1" ht="12.4" customHeight="1" x14ac:dyDescent="0.25">
      <c r="B1103" s="177"/>
      <c r="C1103" s="177"/>
      <c r="D1103" s="177"/>
      <c r="H1103" s="177"/>
      <c r="I1103" s="177"/>
      <c r="J1103" s="177"/>
      <c r="K1103" s="177"/>
    </row>
    <row r="1104" spans="2:11" s="176" customFormat="1" ht="12.4" customHeight="1" x14ac:dyDescent="0.25">
      <c r="B1104" s="177"/>
      <c r="C1104" s="177"/>
      <c r="D1104" s="177"/>
      <c r="H1104" s="177"/>
      <c r="I1104" s="177"/>
      <c r="J1104" s="177"/>
      <c r="K1104" s="177"/>
    </row>
    <row r="1105" spans="2:11" s="176" customFormat="1" ht="12.4" customHeight="1" x14ac:dyDescent="0.25">
      <c r="B1105" s="177"/>
      <c r="C1105" s="177"/>
      <c r="D1105" s="177"/>
      <c r="H1105" s="177"/>
      <c r="I1105" s="177"/>
      <c r="J1105" s="177"/>
      <c r="K1105" s="177"/>
    </row>
    <row r="1106" spans="2:11" s="176" customFormat="1" ht="12.4" customHeight="1" x14ac:dyDescent="0.25">
      <c r="B1106" s="177"/>
      <c r="C1106" s="177"/>
      <c r="D1106" s="177"/>
      <c r="H1106" s="177"/>
      <c r="I1106" s="177"/>
      <c r="J1106" s="177"/>
      <c r="K1106" s="177"/>
    </row>
    <row r="1107" spans="2:11" s="176" customFormat="1" ht="12.4" customHeight="1" x14ac:dyDescent="0.25">
      <c r="B1107" s="177"/>
      <c r="C1107" s="177"/>
      <c r="D1107" s="177"/>
      <c r="H1107" s="177"/>
      <c r="I1107" s="177"/>
      <c r="J1107" s="177"/>
      <c r="K1107" s="177"/>
    </row>
    <row r="1108" spans="2:11" s="176" customFormat="1" ht="12.4" customHeight="1" x14ac:dyDescent="0.25">
      <c r="B1108" s="177"/>
      <c r="C1108" s="177"/>
      <c r="D1108" s="177"/>
      <c r="H1108" s="177"/>
      <c r="I1108" s="177"/>
      <c r="J1108" s="177"/>
      <c r="K1108" s="177"/>
    </row>
    <row r="1109" spans="2:11" s="176" customFormat="1" ht="12.4" customHeight="1" x14ac:dyDescent="0.25">
      <c r="B1109" s="177"/>
      <c r="C1109" s="177"/>
      <c r="D1109" s="177"/>
      <c r="H1109" s="177"/>
      <c r="I1109" s="177"/>
      <c r="J1109" s="177"/>
      <c r="K1109" s="177"/>
    </row>
    <row r="1110" spans="2:11" s="176" customFormat="1" ht="12.4" customHeight="1" x14ac:dyDescent="0.25">
      <c r="B1110" s="177"/>
      <c r="C1110" s="177"/>
      <c r="D1110" s="177"/>
      <c r="H1110" s="177"/>
      <c r="I1110" s="177"/>
      <c r="J1110" s="177"/>
      <c r="K1110" s="177"/>
    </row>
    <row r="1111" spans="2:11" s="176" customFormat="1" ht="12.4" customHeight="1" x14ac:dyDescent="0.25">
      <c r="B1111" s="177"/>
      <c r="C1111" s="177"/>
      <c r="D1111" s="177"/>
      <c r="H1111" s="177"/>
      <c r="I1111" s="177"/>
      <c r="J1111" s="177"/>
      <c r="K1111" s="177"/>
    </row>
    <row r="1112" spans="2:11" s="176" customFormat="1" ht="12.4" customHeight="1" x14ac:dyDescent="0.25">
      <c r="B1112" s="177"/>
      <c r="C1112" s="177"/>
      <c r="D1112" s="177"/>
      <c r="H1112" s="177"/>
      <c r="I1112" s="177"/>
      <c r="J1112" s="177"/>
      <c r="K1112" s="177"/>
    </row>
    <row r="1113" spans="2:11" s="176" customFormat="1" ht="12.4" customHeight="1" x14ac:dyDescent="0.25">
      <c r="B1113" s="177"/>
      <c r="C1113" s="177"/>
      <c r="D1113" s="177"/>
      <c r="H1113" s="177"/>
      <c r="I1113" s="177"/>
      <c r="J1113" s="177"/>
      <c r="K1113" s="177"/>
    </row>
    <row r="1114" spans="2:11" s="176" customFormat="1" ht="12.4" customHeight="1" x14ac:dyDescent="0.25">
      <c r="B1114" s="177"/>
      <c r="C1114" s="177"/>
      <c r="D1114" s="177"/>
      <c r="H1114" s="177"/>
      <c r="I1114" s="177"/>
      <c r="J1114" s="177"/>
      <c r="K1114" s="177"/>
    </row>
    <row r="1115" spans="2:11" s="176" customFormat="1" ht="12.4" customHeight="1" x14ac:dyDescent="0.25">
      <c r="B1115" s="177"/>
      <c r="C1115" s="177"/>
      <c r="D1115" s="177"/>
      <c r="H1115" s="177"/>
      <c r="I1115" s="177"/>
      <c r="J1115" s="177"/>
      <c r="K1115" s="177"/>
    </row>
    <row r="1116" spans="2:11" s="176" customFormat="1" ht="12.4" customHeight="1" x14ac:dyDescent="0.25">
      <c r="B1116" s="177"/>
      <c r="C1116" s="177"/>
      <c r="D1116" s="177"/>
      <c r="H1116" s="177"/>
      <c r="I1116" s="177"/>
      <c r="J1116" s="177"/>
      <c r="K1116" s="177"/>
    </row>
    <row r="1117" spans="2:11" s="176" customFormat="1" ht="12.4" customHeight="1" x14ac:dyDescent="0.25">
      <c r="B1117" s="177"/>
      <c r="C1117" s="177"/>
      <c r="D1117" s="177"/>
      <c r="H1117" s="177"/>
      <c r="I1117" s="177"/>
      <c r="J1117" s="177"/>
      <c r="K1117" s="177"/>
    </row>
    <row r="1118" spans="2:11" s="176" customFormat="1" ht="12.4" customHeight="1" x14ac:dyDescent="0.25">
      <c r="B1118" s="177"/>
      <c r="C1118" s="177"/>
      <c r="D1118" s="177"/>
      <c r="H1118" s="177"/>
      <c r="I1118" s="177"/>
      <c r="J1118" s="177"/>
      <c r="K1118" s="177"/>
    </row>
    <row r="1119" spans="2:11" s="176" customFormat="1" ht="12.4" customHeight="1" x14ac:dyDescent="0.25">
      <c r="B1119" s="177"/>
      <c r="C1119" s="177"/>
      <c r="D1119" s="177"/>
      <c r="H1119" s="177"/>
      <c r="I1119" s="177"/>
      <c r="J1119" s="177"/>
      <c r="K1119" s="177"/>
    </row>
    <row r="1120" spans="2:11" s="176" customFormat="1" ht="12.4" customHeight="1" x14ac:dyDescent="0.25">
      <c r="B1120" s="177"/>
      <c r="C1120" s="177"/>
      <c r="D1120" s="177"/>
      <c r="H1120" s="177"/>
      <c r="I1120" s="177"/>
      <c r="J1120" s="177"/>
      <c r="K1120" s="177"/>
    </row>
    <row r="1121" spans="2:11" s="176" customFormat="1" ht="11.45" customHeight="1" x14ac:dyDescent="0.25">
      <c r="B1121" s="177"/>
      <c r="C1121" s="177"/>
      <c r="D1121" s="177"/>
      <c r="H1121" s="177"/>
      <c r="I1121" s="177"/>
      <c r="J1121" s="177"/>
      <c r="K1121" s="177"/>
    </row>
    <row r="1122" spans="2:11" s="176" customFormat="1" ht="11.45" customHeight="1" x14ac:dyDescent="0.25">
      <c r="B1122" s="177"/>
      <c r="C1122" s="177"/>
      <c r="D1122" s="177"/>
      <c r="H1122" s="177"/>
      <c r="I1122" s="177"/>
      <c r="J1122" s="177"/>
      <c r="K1122" s="177"/>
    </row>
    <row r="1123" spans="2:11" s="176" customFormat="1" ht="12.4" customHeight="1" x14ac:dyDescent="0.25">
      <c r="B1123" s="177"/>
      <c r="C1123" s="177"/>
      <c r="D1123" s="177"/>
      <c r="H1123" s="177"/>
      <c r="I1123" s="177"/>
      <c r="J1123" s="177"/>
      <c r="K1123" s="177"/>
    </row>
    <row r="1124" spans="2:11" s="176" customFormat="1" ht="12.4" customHeight="1" x14ac:dyDescent="0.25">
      <c r="B1124" s="177"/>
      <c r="C1124" s="177"/>
      <c r="D1124" s="177"/>
      <c r="H1124" s="177"/>
      <c r="I1124" s="177"/>
      <c r="J1124" s="177"/>
      <c r="K1124" s="177"/>
    </row>
    <row r="1125" spans="2:11" s="176" customFormat="1" ht="12.4" customHeight="1" x14ac:dyDescent="0.25">
      <c r="B1125" s="177"/>
      <c r="C1125" s="177"/>
      <c r="D1125" s="177"/>
      <c r="H1125" s="177"/>
      <c r="I1125" s="177"/>
      <c r="J1125" s="177"/>
      <c r="K1125" s="177"/>
    </row>
    <row r="1126" spans="2:11" s="176" customFormat="1" ht="12.4" customHeight="1" x14ac:dyDescent="0.25">
      <c r="B1126" s="177"/>
      <c r="C1126" s="177"/>
      <c r="D1126" s="177"/>
      <c r="H1126" s="177"/>
      <c r="I1126" s="177"/>
      <c r="J1126" s="177"/>
      <c r="K1126" s="177"/>
    </row>
    <row r="1127" spans="2:11" s="176" customFormat="1" ht="12.4" customHeight="1" x14ac:dyDescent="0.25">
      <c r="B1127" s="177"/>
      <c r="C1127" s="177"/>
      <c r="D1127" s="177"/>
      <c r="H1127" s="177"/>
      <c r="I1127" s="177"/>
      <c r="J1127" s="177"/>
      <c r="K1127" s="177"/>
    </row>
    <row r="1128" spans="2:11" s="176" customFormat="1" ht="12.4" customHeight="1" x14ac:dyDescent="0.25">
      <c r="B1128" s="177"/>
      <c r="C1128" s="177"/>
      <c r="D1128" s="177"/>
      <c r="H1128" s="177"/>
      <c r="I1128" s="177"/>
      <c r="J1128" s="177"/>
      <c r="K1128" s="177"/>
    </row>
    <row r="1129" spans="2:11" s="176" customFormat="1" ht="12.4" customHeight="1" x14ac:dyDescent="0.25">
      <c r="B1129" s="177"/>
      <c r="C1129" s="177"/>
      <c r="D1129" s="177"/>
      <c r="H1129" s="177"/>
      <c r="I1129" s="177"/>
      <c r="J1129" s="177"/>
      <c r="K1129" s="177"/>
    </row>
    <row r="1130" spans="2:11" s="176" customFormat="1" ht="12.4" customHeight="1" x14ac:dyDescent="0.25">
      <c r="B1130" s="177"/>
      <c r="C1130" s="177"/>
      <c r="D1130" s="177"/>
      <c r="H1130" s="177"/>
      <c r="I1130" s="177"/>
      <c r="J1130" s="177"/>
      <c r="K1130" s="177"/>
    </row>
    <row r="1131" spans="2:11" s="176" customFormat="1" ht="12.4" customHeight="1" x14ac:dyDescent="0.25">
      <c r="B1131" s="177"/>
      <c r="C1131" s="177"/>
      <c r="D1131" s="177"/>
      <c r="H1131" s="177"/>
      <c r="I1131" s="177"/>
      <c r="J1131" s="177"/>
      <c r="K1131" s="177"/>
    </row>
    <row r="1132" spans="2:11" s="176" customFormat="1" ht="12.4" customHeight="1" x14ac:dyDescent="0.25">
      <c r="B1132" s="177"/>
      <c r="C1132" s="177"/>
      <c r="D1132" s="177"/>
      <c r="H1132" s="177"/>
      <c r="I1132" s="177"/>
      <c r="J1132" s="177"/>
      <c r="K1132" s="177"/>
    </row>
    <row r="1133" spans="2:11" s="176" customFormat="1" ht="12.4" customHeight="1" x14ac:dyDescent="0.25">
      <c r="B1133" s="177"/>
      <c r="C1133" s="177"/>
      <c r="D1133" s="177"/>
      <c r="H1133" s="177"/>
      <c r="I1133" s="177"/>
      <c r="J1133" s="177"/>
      <c r="K1133" s="177"/>
    </row>
    <row r="1134" spans="2:11" s="176" customFormat="1" ht="12.4" customHeight="1" x14ac:dyDescent="0.25">
      <c r="B1134" s="177"/>
      <c r="C1134" s="177"/>
      <c r="D1134" s="177"/>
      <c r="H1134" s="177"/>
      <c r="I1134" s="177"/>
      <c r="J1134" s="177"/>
      <c r="K1134" s="177"/>
    </row>
    <row r="1135" spans="2:11" s="176" customFormat="1" ht="12.4" customHeight="1" x14ac:dyDescent="0.25">
      <c r="B1135" s="177"/>
      <c r="C1135" s="177"/>
      <c r="D1135" s="177"/>
      <c r="H1135" s="177"/>
      <c r="I1135" s="177"/>
      <c r="J1135" s="177"/>
      <c r="K1135" s="177"/>
    </row>
    <row r="1136" spans="2:11" s="176" customFormat="1" ht="12.4" customHeight="1" x14ac:dyDescent="0.25">
      <c r="B1136" s="177"/>
      <c r="C1136" s="177"/>
      <c r="D1136" s="177"/>
      <c r="H1136" s="177"/>
      <c r="I1136" s="177"/>
      <c r="J1136" s="177"/>
      <c r="K1136" s="177"/>
    </row>
    <row r="1137" spans="2:11" s="176" customFormat="1" ht="12.4" customHeight="1" x14ac:dyDescent="0.25">
      <c r="B1137" s="177"/>
      <c r="C1137" s="177"/>
      <c r="D1137" s="177"/>
      <c r="H1137" s="177"/>
      <c r="I1137" s="177"/>
      <c r="J1137" s="177"/>
      <c r="K1137" s="177"/>
    </row>
    <row r="1138" spans="2:11" s="176" customFormat="1" ht="12.4" customHeight="1" x14ac:dyDescent="0.25">
      <c r="B1138" s="177"/>
      <c r="C1138" s="177"/>
      <c r="D1138" s="177"/>
      <c r="H1138" s="177"/>
      <c r="I1138" s="177"/>
      <c r="J1138" s="177"/>
      <c r="K1138" s="177"/>
    </row>
    <row r="1139" spans="2:11" s="176" customFormat="1" ht="12.4" customHeight="1" x14ac:dyDescent="0.25">
      <c r="B1139" s="177"/>
      <c r="C1139" s="177"/>
      <c r="D1139" s="177"/>
      <c r="H1139" s="177"/>
      <c r="I1139" s="177"/>
      <c r="J1139" s="177"/>
      <c r="K1139" s="177"/>
    </row>
    <row r="1140" spans="2:11" s="176" customFormat="1" ht="12.4" customHeight="1" x14ac:dyDescent="0.25">
      <c r="B1140" s="177"/>
      <c r="C1140" s="177"/>
      <c r="D1140" s="177"/>
      <c r="H1140" s="177"/>
      <c r="I1140" s="177"/>
      <c r="J1140" s="177"/>
      <c r="K1140" s="177"/>
    </row>
    <row r="1141" spans="2:11" s="176" customFormat="1" ht="12.4" customHeight="1" x14ac:dyDescent="0.25">
      <c r="B1141" s="177"/>
      <c r="C1141" s="177"/>
      <c r="D1141" s="177"/>
      <c r="H1141" s="177"/>
      <c r="I1141" s="177"/>
      <c r="J1141" s="177"/>
      <c r="K1141" s="177"/>
    </row>
    <row r="1142" spans="2:11" s="176" customFormat="1" ht="12.4" customHeight="1" x14ac:dyDescent="0.25">
      <c r="B1142" s="177"/>
      <c r="C1142" s="177"/>
      <c r="D1142" s="177"/>
      <c r="H1142" s="177"/>
      <c r="I1142" s="177"/>
      <c r="J1142" s="177"/>
      <c r="K1142" s="177"/>
    </row>
    <row r="1143" spans="2:11" s="176" customFormat="1" ht="12.4" customHeight="1" x14ac:dyDescent="0.25">
      <c r="B1143" s="177"/>
      <c r="C1143" s="177"/>
      <c r="D1143" s="177"/>
      <c r="H1143" s="177"/>
      <c r="I1143" s="177"/>
      <c r="J1143" s="177"/>
      <c r="K1143" s="177"/>
    </row>
    <row r="1144" spans="2:11" s="176" customFormat="1" ht="12.4" customHeight="1" x14ac:dyDescent="0.25">
      <c r="B1144" s="177"/>
      <c r="C1144" s="177"/>
      <c r="D1144" s="177"/>
      <c r="H1144" s="177"/>
      <c r="I1144" s="177"/>
      <c r="J1144" s="177"/>
      <c r="K1144" s="177"/>
    </row>
    <row r="1145" spans="2:11" s="176" customFormat="1" ht="12.4" customHeight="1" x14ac:dyDescent="0.25">
      <c r="B1145" s="177"/>
      <c r="C1145" s="177"/>
      <c r="D1145" s="177"/>
      <c r="H1145" s="177"/>
      <c r="I1145" s="177"/>
      <c r="J1145" s="177"/>
      <c r="K1145" s="177"/>
    </row>
    <row r="1146" spans="2:11" s="176" customFormat="1" ht="12.4" customHeight="1" x14ac:dyDescent="0.25">
      <c r="B1146" s="177"/>
      <c r="C1146" s="177"/>
      <c r="D1146" s="177"/>
      <c r="H1146" s="177"/>
      <c r="I1146" s="177"/>
      <c r="J1146" s="177"/>
      <c r="K1146" s="177"/>
    </row>
    <row r="1147" spans="2:11" s="176" customFormat="1" ht="12.4" customHeight="1" x14ac:dyDescent="0.25">
      <c r="B1147" s="177"/>
      <c r="C1147" s="177"/>
      <c r="D1147" s="177"/>
      <c r="H1147" s="177"/>
      <c r="I1147" s="177"/>
      <c r="J1147" s="177"/>
      <c r="K1147" s="177"/>
    </row>
    <row r="1148" spans="2:11" s="176" customFormat="1" ht="12.4" customHeight="1" x14ac:dyDescent="0.25">
      <c r="B1148" s="177"/>
      <c r="C1148" s="177"/>
      <c r="D1148" s="177"/>
      <c r="H1148" s="177"/>
      <c r="I1148" s="177"/>
      <c r="J1148" s="177"/>
      <c r="K1148" s="177"/>
    </row>
    <row r="1149" spans="2:11" s="176" customFormat="1" ht="12.4" customHeight="1" x14ac:dyDescent="0.25">
      <c r="B1149" s="177"/>
      <c r="C1149" s="177"/>
      <c r="D1149" s="177"/>
      <c r="H1149" s="177"/>
      <c r="I1149" s="177"/>
      <c r="J1149" s="177"/>
      <c r="K1149" s="177"/>
    </row>
    <row r="1150" spans="2:11" s="176" customFormat="1" ht="12.4" customHeight="1" x14ac:dyDescent="0.25">
      <c r="B1150" s="177"/>
      <c r="C1150" s="177"/>
      <c r="D1150" s="177"/>
      <c r="H1150" s="177"/>
      <c r="I1150" s="177"/>
      <c r="J1150" s="177"/>
      <c r="K1150" s="177"/>
    </row>
    <row r="1151" spans="2:11" s="176" customFormat="1" ht="12.4" customHeight="1" x14ac:dyDescent="0.25">
      <c r="B1151" s="177"/>
      <c r="C1151" s="177"/>
      <c r="D1151" s="177"/>
      <c r="H1151" s="177"/>
      <c r="I1151" s="177"/>
      <c r="J1151" s="177"/>
      <c r="K1151" s="177"/>
    </row>
    <row r="1152" spans="2:11" s="176" customFormat="1" ht="12.4" customHeight="1" x14ac:dyDescent="0.25">
      <c r="B1152" s="177"/>
      <c r="C1152" s="177"/>
      <c r="D1152" s="177"/>
      <c r="H1152" s="177"/>
      <c r="I1152" s="177"/>
      <c r="J1152" s="177"/>
      <c r="K1152" s="177"/>
    </row>
    <row r="1153" spans="2:11" s="176" customFormat="1" ht="12.4" customHeight="1" x14ac:dyDescent="0.25">
      <c r="B1153" s="177"/>
      <c r="C1153" s="177"/>
      <c r="D1153" s="177"/>
      <c r="H1153" s="177"/>
      <c r="I1153" s="177"/>
      <c r="J1153" s="177"/>
      <c r="K1153" s="177"/>
    </row>
    <row r="1154" spans="2:11" s="176" customFormat="1" ht="12.4" customHeight="1" x14ac:dyDescent="0.25">
      <c r="B1154" s="177"/>
      <c r="C1154" s="177"/>
      <c r="D1154" s="177"/>
      <c r="H1154" s="177"/>
      <c r="I1154" s="177"/>
      <c r="J1154" s="177"/>
      <c r="K1154" s="177"/>
    </row>
    <row r="1155" spans="2:11" s="176" customFormat="1" ht="12.4" customHeight="1" x14ac:dyDescent="0.25">
      <c r="B1155" s="177"/>
      <c r="C1155" s="177"/>
      <c r="D1155" s="177"/>
      <c r="H1155" s="177"/>
      <c r="I1155" s="177"/>
      <c r="J1155" s="177"/>
      <c r="K1155" s="177"/>
    </row>
    <row r="1156" spans="2:11" s="176" customFormat="1" ht="12.4" customHeight="1" x14ac:dyDescent="0.25">
      <c r="B1156" s="177"/>
      <c r="C1156" s="177"/>
      <c r="D1156" s="177"/>
      <c r="H1156" s="177"/>
      <c r="I1156" s="177"/>
      <c r="J1156" s="177"/>
      <c r="K1156" s="177"/>
    </row>
    <row r="1157" spans="2:11" s="176" customFormat="1" ht="12.4" customHeight="1" x14ac:dyDescent="0.25">
      <c r="B1157" s="177"/>
      <c r="C1157" s="177"/>
      <c r="D1157" s="177"/>
      <c r="H1157" s="177"/>
      <c r="I1157" s="177"/>
      <c r="J1157" s="177"/>
      <c r="K1157" s="177"/>
    </row>
    <row r="1158" spans="2:11" s="176" customFormat="1" ht="12.4" customHeight="1" x14ac:dyDescent="0.25">
      <c r="B1158" s="177"/>
      <c r="C1158" s="177"/>
      <c r="D1158" s="177"/>
      <c r="H1158" s="177"/>
      <c r="I1158" s="177"/>
      <c r="J1158" s="177"/>
      <c r="K1158" s="177"/>
    </row>
    <row r="1159" spans="2:11" s="176" customFormat="1" ht="12.4" customHeight="1" x14ac:dyDescent="0.25">
      <c r="B1159" s="177"/>
      <c r="C1159" s="177"/>
      <c r="D1159" s="177"/>
      <c r="H1159" s="177"/>
      <c r="I1159" s="177"/>
      <c r="J1159" s="177"/>
      <c r="K1159" s="177"/>
    </row>
    <row r="1160" spans="2:11" s="176" customFormat="1" ht="12.4" customHeight="1" x14ac:dyDescent="0.25">
      <c r="B1160" s="177"/>
      <c r="C1160" s="177"/>
      <c r="D1160" s="177"/>
      <c r="H1160" s="177"/>
      <c r="I1160" s="177"/>
      <c r="J1160" s="177"/>
      <c r="K1160" s="177"/>
    </row>
    <row r="1161" spans="2:11" s="176" customFormat="1" ht="12.4" customHeight="1" x14ac:dyDescent="0.25">
      <c r="B1161" s="177"/>
      <c r="C1161" s="177"/>
      <c r="D1161" s="177"/>
      <c r="H1161" s="177"/>
      <c r="I1161" s="177"/>
      <c r="J1161" s="177"/>
      <c r="K1161" s="177"/>
    </row>
    <row r="1162" spans="2:11" s="176" customFormat="1" ht="12.4" customHeight="1" x14ac:dyDescent="0.25">
      <c r="B1162" s="177"/>
      <c r="C1162" s="177"/>
      <c r="D1162" s="177"/>
      <c r="H1162" s="177"/>
      <c r="I1162" s="177"/>
      <c r="J1162" s="177"/>
      <c r="K1162" s="177"/>
    </row>
    <row r="1163" spans="2:11" s="176" customFormat="1" ht="12.4" customHeight="1" x14ac:dyDescent="0.25">
      <c r="B1163" s="177"/>
      <c r="C1163" s="177"/>
      <c r="D1163" s="177"/>
      <c r="H1163" s="177"/>
      <c r="I1163" s="177"/>
      <c r="J1163" s="177"/>
      <c r="K1163" s="177"/>
    </row>
    <row r="1164" spans="2:11" s="176" customFormat="1" ht="12.4" customHeight="1" x14ac:dyDescent="0.25">
      <c r="B1164" s="177"/>
      <c r="C1164" s="177"/>
      <c r="D1164" s="177"/>
      <c r="H1164" s="177"/>
      <c r="I1164" s="177"/>
      <c r="J1164" s="177"/>
      <c r="K1164" s="177"/>
    </row>
    <row r="1165" spans="2:11" s="176" customFormat="1" ht="12.4" customHeight="1" x14ac:dyDescent="0.25">
      <c r="B1165" s="177"/>
      <c r="C1165" s="177"/>
      <c r="D1165" s="177"/>
      <c r="H1165" s="177"/>
      <c r="I1165" s="177"/>
      <c r="J1165" s="177"/>
      <c r="K1165" s="177"/>
    </row>
    <row r="1166" spans="2:11" s="176" customFormat="1" ht="12.4" customHeight="1" x14ac:dyDescent="0.25">
      <c r="B1166" s="177"/>
      <c r="C1166" s="177"/>
      <c r="D1166" s="177"/>
      <c r="H1166" s="177"/>
      <c r="I1166" s="177"/>
      <c r="J1166" s="177"/>
      <c r="K1166" s="177"/>
    </row>
    <row r="1167" spans="2:11" s="176" customFormat="1" ht="12.4" customHeight="1" x14ac:dyDescent="0.25">
      <c r="B1167" s="177"/>
      <c r="C1167" s="177"/>
      <c r="D1167" s="177"/>
      <c r="H1167" s="177"/>
      <c r="I1167" s="177"/>
      <c r="J1167" s="177"/>
      <c r="K1167" s="177"/>
    </row>
    <row r="1168" spans="2:11" s="176" customFormat="1" ht="12.4" customHeight="1" x14ac:dyDescent="0.25">
      <c r="B1168" s="177"/>
      <c r="C1168" s="177"/>
      <c r="D1168" s="177"/>
      <c r="H1168" s="177"/>
      <c r="I1168" s="177"/>
      <c r="J1168" s="177"/>
      <c r="K1168" s="177"/>
    </row>
    <row r="1169" spans="2:11" s="176" customFormat="1" ht="12.4" customHeight="1" x14ac:dyDescent="0.25">
      <c r="B1169" s="177"/>
      <c r="C1169" s="177"/>
      <c r="D1169" s="177"/>
      <c r="H1169" s="177"/>
      <c r="I1169" s="177"/>
      <c r="J1169" s="177"/>
      <c r="K1169" s="177"/>
    </row>
    <row r="1170" spans="2:11" s="176" customFormat="1" ht="12.4" customHeight="1" x14ac:dyDescent="0.25">
      <c r="B1170" s="177"/>
      <c r="C1170" s="177"/>
      <c r="D1170" s="177"/>
      <c r="H1170" s="177"/>
      <c r="I1170" s="177"/>
      <c r="J1170" s="177"/>
      <c r="K1170" s="177"/>
    </row>
    <row r="1171" spans="2:11" s="176" customFormat="1" ht="12.4" customHeight="1" x14ac:dyDescent="0.25">
      <c r="B1171" s="177"/>
      <c r="C1171" s="177"/>
      <c r="D1171" s="177"/>
      <c r="H1171" s="177"/>
      <c r="I1171" s="177"/>
      <c r="J1171" s="177"/>
      <c r="K1171" s="177"/>
    </row>
    <row r="1172" spans="2:11" s="176" customFormat="1" ht="11.45" customHeight="1" x14ac:dyDescent="0.25">
      <c r="B1172" s="177"/>
      <c r="C1172" s="177"/>
      <c r="D1172" s="177"/>
      <c r="H1172" s="177"/>
      <c r="I1172" s="177"/>
      <c r="J1172" s="177"/>
      <c r="K1172" s="177"/>
    </row>
    <row r="1173" spans="2:11" s="176" customFormat="1" ht="12.4" customHeight="1" x14ac:dyDescent="0.25">
      <c r="B1173" s="177"/>
      <c r="C1173" s="177"/>
      <c r="D1173" s="177"/>
      <c r="H1173" s="177"/>
      <c r="I1173" s="177"/>
      <c r="J1173" s="177"/>
      <c r="K1173" s="177"/>
    </row>
    <row r="1174" spans="2:11" s="176" customFormat="1" ht="12.4" customHeight="1" x14ac:dyDescent="0.25">
      <c r="B1174" s="177"/>
      <c r="C1174" s="177"/>
      <c r="D1174" s="177"/>
      <c r="H1174" s="177"/>
      <c r="I1174" s="177"/>
      <c r="J1174" s="177"/>
      <c r="K1174" s="177"/>
    </row>
    <row r="1175" spans="2:11" s="176" customFormat="1" ht="12.4" customHeight="1" x14ac:dyDescent="0.25">
      <c r="B1175" s="177"/>
      <c r="C1175" s="177"/>
      <c r="D1175" s="177"/>
      <c r="H1175" s="177"/>
      <c r="I1175" s="177"/>
      <c r="J1175" s="177"/>
      <c r="K1175" s="177"/>
    </row>
    <row r="1176" spans="2:11" s="176" customFormat="1" ht="12.4" customHeight="1" x14ac:dyDescent="0.25">
      <c r="B1176" s="177"/>
      <c r="C1176" s="177"/>
      <c r="D1176" s="177"/>
      <c r="H1176" s="177"/>
      <c r="I1176" s="177"/>
      <c r="J1176" s="177"/>
      <c r="K1176" s="177"/>
    </row>
    <row r="1177" spans="2:11" s="176" customFormat="1" ht="12.4" customHeight="1" x14ac:dyDescent="0.25">
      <c r="B1177" s="177"/>
      <c r="C1177" s="177"/>
      <c r="D1177" s="177"/>
      <c r="H1177" s="177"/>
      <c r="I1177" s="177"/>
      <c r="J1177" s="177"/>
      <c r="K1177" s="177"/>
    </row>
    <row r="1178" spans="2:11" s="176" customFormat="1" ht="12.4" customHeight="1" x14ac:dyDescent="0.25">
      <c r="B1178" s="177"/>
      <c r="C1178" s="177"/>
      <c r="D1178" s="177"/>
      <c r="H1178" s="177"/>
      <c r="I1178" s="177"/>
      <c r="J1178" s="177"/>
      <c r="K1178" s="177"/>
    </row>
    <row r="1179" spans="2:11" s="176" customFormat="1" ht="12.4" customHeight="1" x14ac:dyDescent="0.25">
      <c r="B1179" s="177"/>
      <c r="C1179" s="177"/>
      <c r="D1179" s="177"/>
      <c r="H1179" s="177"/>
      <c r="I1179" s="177"/>
      <c r="J1179" s="177"/>
      <c r="K1179" s="177"/>
    </row>
    <row r="1180" spans="2:11" s="176" customFormat="1" ht="12.4" customHeight="1" x14ac:dyDescent="0.25">
      <c r="B1180" s="177"/>
      <c r="C1180" s="177"/>
      <c r="D1180" s="177"/>
      <c r="H1180" s="177"/>
      <c r="I1180" s="177"/>
      <c r="J1180" s="177"/>
      <c r="K1180" s="177"/>
    </row>
    <row r="1181" spans="2:11" s="176" customFormat="1" ht="12.4" customHeight="1" x14ac:dyDescent="0.25">
      <c r="B1181" s="177"/>
      <c r="C1181" s="177"/>
      <c r="D1181" s="177"/>
      <c r="H1181" s="177"/>
      <c r="I1181" s="177"/>
      <c r="J1181" s="177"/>
      <c r="K1181" s="177"/>
    </row>
    <row r="1182" spans="2:11" s="176" customFormat="1" ht="12.4" customHeight="1" x14ac:dyDescent="0.25">
      <c r="B1182" s="177"/>
      <c r="C1182" s="177"/>
      <c r="D1182" s="177"/>
      <c r="H1182" s="177"/>
      <c r="I1182" s="177"/>
      <c r="J1182" s="177"/>
      <c r="K1182" s="177"/>
    </row>
    <row r="1183" spans="2:11" s="176" customFormat="1" ht="12.4" customHeight="1" x14ac:dyDescent="0.25">
      <c r="B1183" s="177"/>
      <c r="C1183" s="177"/>
      <c r="D1183" s="177"/>
      <c r="H1183" s="177"/>
      <c r="I1183" s="177"/>
      <c r="J1183" s="177"/>
      <c r="K1183" s="177"/>
    </row>
    <row r="1184" spans="2:11" s="176" customFormat="1" ht="12.4" customHeight="1" x14ac:dyDescent="0.25">
      <c r="B1184" s="177"/>
      <c r="C1184" s="177"/>
      <c r="D1184" s="177"/>
      <c r="H1184" s="177"/>
      <c r="I1184" s="177"/>
      <c r="J1184" s="177"/>
      <c r="K1184" s="177"/>
    </row>
    <row r="1185" spans="2:11" s="176" customFormat="1" ht="12.4" customHeight="1" x14ac:dyDescent="0.25">
      <c r="B1185" s="177"/>
      <c r="C1185" s="177"/>
      <c r="D1185" s="177"/>
      <c r="H1185" s="177"/>
      <c r="I1185" s="177"/>
      <c r="J1185" s="177"/>
      <c r="K1185" s="177"/>
    </row>
    <row r="1186" spans="2:11" s="176" customFormat="1" ht="12.4" customHeight="1" x14ac:dyDescent="0.25">
      <c r="B1186" s="177"/>
      <c r="C1186" s="177"/>
      <c r="D1186" s="177"/>
      <c r="H1186" s="177"/>
      <c r="I1186" s="177"/>
      <c r="J1186" s="177"/>
      <c r="K1186" s="177"/>
    </row>
    <row r="1187" spans="2:11" s="176" customFormat="1" ht="12.4" customHeight="1" x14ac:dyDescent="0.25">
      <c r="B1187" s="177"/>
      <c r="C1187" s="177"/>
      <c r="D1187" s="177"/>
      <c r="H1187" s="177"/>
      <c r="I1187" s="177"/>
      <c r="J1187" s="177"/>
      <c r="K1187" s="177"/>
    </row>
    <row r="1188" spans="2:11" s="176" customFormat="1" ht="12.4" customHeight="1" x14ac:dyDescent="0.25">
      <c r="B1188" s="177"/>
      <c r="C1188" s="177"/>
      <c r="D1188" s="177"/>
      <c r="H1188" s="177"/>
      <c r="I1188" s="177"/>
      <c r="J1188" s="177"/>
      <c r="K1188" s="177"/>
    </row>
    <row r="1189" spans="2:11" s="176" customFormat="1" ht="12.4" customHeight="1" x14ac:dyDescent="0.25">
      <c r="B1189" s="177"/>
      <c r="C1189" s="177"/>
      <c r="D1189" s="177"/>
      <c r="H1189" s="177"/>
      <c r="I1189" s="177"/>
      <c r="J1189" s="177"/>
      <c r="K1189" s="177"/>
    </row>
    <row r="1190" spans="2:11" s="176" customFormat="1" ht="12.4" customHeight="1" x14ac:dyDescent="0.25">
      <c r="B1190" s="177"/>
      <c r="C1190" s="177"/>
      <c r="D1190" s="177"/>
      <c r="H1190" s="177"/>
      <c r="I1190" s="177"/>
      <c r="J1190" s="177"/>
      <c r="K1190" s="177"/>
    </row>
    <row r="1191" spans="2:11" s="176" customFormat="1" ht="12.4" customHeight="1" x14ac:dyDescent="0.25">
      <c r="B1191" s="177"/>
      <c r="C1191" s="177"/>
      <c r="D1191" s="177"/>
      <c r="H1191" s="177"/>
      <c r="I1191" s="177"/>
      <c r="J1191" s="177"/>
      <c r="K1191" s="177"/>
    </row>
    <row r="1192" spans="2:11" s="176" customFormat="1" ht="12.4" customHeight="1" x14ac:dyDescent="0.25">
      <c r="B1192" s="177"/>
      <c r="C1192" s="177"/>
      <c r="D1192" s="177"/>
      <c r="H1192" s="177"/>
      <c r="I1192" s="177"/>
      <c r="J1192" s="177"/>
      <c r="K1192" s="177"/>
    </row>
    <row r="1193" spans="2:11" s="176" customFormat="1" ht="12.4" customHeight="1" x14ac:dyDescent="0.25">
      <c r="B1193" s="177"/>
      <c r="C1193" s="177"/>
      <c r="D1193" s="177"/>
      <c r="H1193" s="177"/>
      <c r="I1193" s="177"/>
      <c r="J1193" s="177"/>
      <c r="K1193" s="177"/>
    </row>
    <row r="1194" spans="2:11" s="176" customFormat="1" ht="12.4" customHeight="1" x14ac:dyDescent="0.25">
      <c r="B1194" s="177"/>
      <c r="C1194" s="177"/>
      <c r="D1194" s="177"/>
      <c r="H1194" s="177"/>
      <c r="I1194" s="177"/>
      <c r="J1194" s="177"/>
      <c r="K1194" s="177"/>
    </row>
    <row r="1195" spans="2:11" s="176" customFormat="1" ht="12.4" customHeight="1" x14ac:dyDescent="0.25">
      <c r="B1195" s="177"/>
      <c r="C1195" s="177"/>
      <c r="D1195" s="177"/>
      <c r="H1195" s="177"/>
      <c r="I1195" s="177"/>
      <c r="J1195" s="177"/>
      <c r="K1195" s="177"/>
    </row>
    <row r="1196" spans="2:11" s="176" customFormat="1" ht="12.4" customHeight="1" x14ac:dyDescent="0.25">
      <c r="B1196" s="177"/>
      <c r="C1196" s="177"/>
      <c r="D1196" s="177"/>
      <c r="H1196" s="177"/>
      <c r="I1196" s="177"/>
      <c r="J1196" s="177"/>
      <c r="K1196" s="177"/>
    </row>
    <row r="1197" spans="2:11" s="176" customFormat="1" ht="11.45" customHeight="1" x14ac:dyDescent="0.25">
      <c r="B1197" s="177"/>
      <c r="C1197" s="177"/>
      <c r="D1197" s="177"/>
      <c r="H1197" s="177"/>
      <c r="I1197" s="177"/>
      <c r="J1197" s="177"/>
      <c r="K1197" s="177"/>
    </row>
    <row r="1198" spans="2:11" s="176" customFormat="1" ht="12.4" customHeight="1" x14ac:dyDescent="0.25">
      <c r="B1198" s="177"/>
      <c r="C1198" s="177"/>
      <c r="D1198" s="177"/>
      <c r="H1198" s="177"/>
      <c r="I1198" s="177"/>
      <c r="J1198" s="177"/>
      <c r="K1198" s="177"/>
    </row>
    <row r="1199" spans="2:11" s="176" customFormat="1" ht="12.4" customHeight="1" x14ac:dyDescent="0.25">
      <c r="B1199" s="177"/>
      <c r="C1199" s="177"/>
      <c r="D1199" s="177"/>
      <c r="H1199" s="177"/>
      <c r="I1199" s="177"/>
      <c r="J1199" s="177"/>
      <c r="K1199" s="177"/>
    </row>
    <row r="1200" spans="2:11" s="176" customFormat="1" ht="12.4" customHeight="1" x14ac:dyDescent="0.25">
      <c r="B1200" s="177"/>
      <c r="C1200" s="177"/>
      <c r="D1200" s="177"/>
      <c r="H1200" s="177"/>
      <c r="I1200" s="177"/>
      <c r="J1200" s="177"/>
      <c r="K1200" s="177"/>
    </row>
    <row r="1201" spans="2:11" s="176" customFormat="1" ht="12.4" customHeight="1" x14ac:dyDescent="0.25">
      <c r="B1201" s="177"/>
      <c r="C1201" s="177"/>
      <c r="D1201" s="177"/>
      <c r="H1201" s="177"/>
      <c r="I1201" s="177"/>
      <c r="J1201" s="177"/>
      <c r="K1201" s="177"/>
    </row>
    <row r="1202" spans="2:11" s="176" customFormat="1" ht="12.4" customHeight="1" x14ac:dyDescent="0.25">
      <c r="B1202" s="177"/>
      <c r="C1202" s="177"/>
      <c r="D1202" s="177"/>
      <c r="H1202" s="177"/>
      <c r="I1202" s="177"/>
      <c r="J1202" s="177"/>
      <c r="K1202" s="177"/>
    </row>
    <row r="1203" spans="2:11" s="176" customFormat="1" ht="12.4" customHeight="1" x14ac:dyDescent="0.25">
      <c r="B1203" s="177"/>
      <c r="C1203" s="177"/>
      <c r="D1203" s="177"/>
      <c r="H1203" s="177"/>
      <c r="I1203" s="177"/>
      <c r="J1203" s="177"/>
      <c r="K1203" s="177"/>
    </row>
    <row r="1204" spans="2:11" s="176" customFormat="1" ht="12.4" customHeight="1" x14ac:dyDescent="0.25">
      <c r="B1204" s="177"/>
      <c r="C1204" s="177"/>
      <c r="D1204" s="177"/>
      <c r="H1204" s="177"/>
      <c r="I1204" s="177"/>
      <c r="J1204" s="177"/>
      <c r="K1204" s="177"/>
    </row>
    <row r="1205" spans="2:11" s="176" customFormat="1" ht="12.4" customHeight="1" x14ac:dyDescent="0.25">
      <c r="B1205" s="177"/>
      <c r="C1205" s="177"/>
      <c r="D1205" s="177"/>
      <c r="H1205" s="177"/>
      <c r="I1205" s="177"/>
      <c r="J1205" s="177"/>
      <c r="K1205" s="177"/>
    </row>
    <row r="1206" spans="2:11" s="176" customFormat="1" ht="12.4" customHeight="1" x14ac:dyDescent="0.25">
      <c r="B1206" s="177"/>
      <c r="C1206" s="177"/>
      <c r="D1206" s="177"/>
      <c r="H1206" s="177"/>
      <c r="I1206" s="177"/>
      <c r="J1206" s="177"/>
      <c r="K1206" s="177"/>
    </row>
    <row r="1207" spans="2:11" s="176" customFormat="1" ht="12.4" customHeight="1" x14ac:dyDescent="0.25">
      <c r="B1207" s="177"/>
      <c r="C1207" s="177"/>
      <c r="D1207" s="177"/>
      <c r="H1207" s="177"/>
      <c r="I1207" s="177"/>
      <c r="J1207" s="177"/>
      <c r="K1207" s="177"/>
    </row>
    <row r="1208" spans="2:11" s="176" customFormat="1" ht="12.4" customHeight="1" x14ac:dyDescent="0.25">
      <c r="B1208" s="177"/>
      <c r="C1208" s="177"/>
      <c r="D1208" s="177"/>
      <c r="H1208" s="177"/>
      <c r="I1208" s="177"/>
      <c r="J1208" s="177"/>
      <c r="K1208" s="177"/>
    </row>
    <row r="1209" spans="2:11" s="176" customFormat="1" ht="12.4" customHeight="1" x14ac:dyDescent="0.25">
      <c r="B1209" s="177"/>
      <c r="C1209" s="177"/>
      <c r="D1209" s="177"/>
      <c r="H1209" s="177"/>
      <c r="I1209" s="177"/>
      <c r="J1209" s="177"/>
      <c r="K1209" s="177"/>
    </row>
    <row r="1210" spans="2:11" s="176" customFormat="1" ht="12.4" customHeight="1" x14ac:dyDescent="0.25">
      <c r="B1210" s="177"/>
      <c r="C1210" s="177"/>
      <c r="D1210" s="177"/>
      <c r="H1210" s="177"/>
      <c r="I1210" s="177"/>
      <c r="J1210" s="177"/>
      <c r="K1210" s="177"/>
    </row>
    <row r="1211" spans="2:11" s="176" customFormat="1" ht="12.4" customHeight="1" x14ac:dyDescent="0.25">
      <c r="B1211" s="177"/>
      <c r="C1211" s="177"/>
      <c r="D1211" s="177"/>
      <c r="H1211" s="177"/>
      <c r="I1211" s="177"/>
      <c r="J1211" s="177"/>
      <c r="K1211" s="177"/>
    </row>
  </sheetData>
  <mergeCells count="5">
    <mergeCell ref="E16:F16"/>
    <mergeCell ref="A2:F2"/>
    <mergeCell ref="A4:F4"/>
    <mergeCell ref="A16:D16"/>
    <mergeCell ref="A3:H3"/>
  </mergeCells>
  <pageMargins left="0.70866141732283472" right="0.70866141732283472" top="0.74803149606299213" bottom="0.74803149606299213" header="0.31496062992125984" footer="0.31496062992125984"/>
  <pageSetup paperSize="9" scale="62" fitToHeight="0" orientation="landscape" r:id="rId1"/>
  <headerFooter>
    <oddFooter>&amp;LAGÊNCIA DE ASSUNTOS METROPOLITANOS DO PARANÁ - AMEP
DIRETORIA DE OBRAS
&amp;R&amp;P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pageSetUpPr fitToPage="1"/>
  </sheetPr>
  <dimension ref="A1:H694"/>
  <sheetViews>
    <sheetView view="pageBreakPreview" zoomScale="60" zoomScaleNormal="100" workbookViewId="0">
      <selection activeCell="A4" sqref="A4:D4"/>
    </sheetView>
  </sheetViews>
  <sheetFormatPr defaultColWidth="9" defaultRowHeight="15" x14ac:dyDescent="0.25"/>
  <cols>
    <col min="1" max="1" width="13.42578125" style="1" customWidth="1"/>
    <col min="2" max="2" width="71.140625" style="1" customWidth="1"/>
    <col min="3" max="3" width="12.42578125" style="1" customWidth="1"/>
    <col min="4" max="7" width="13.5703125" style="1" customWidth="1"/>
    <col min="8" max="8" width="18.5703125" style="1" customWidth="1"/>
    <col min="9" max="16384" width="9" style="1"/>
  </cols>
  <sheetData>
    <row r="1" spans="1:8" ht="88.5" customHeight="1" x14ac:dyDescent="0.25"/>
    <row r="2" spans="1:8" x14ac:dyDescent="0.25">
      <c r="A2" s="496" t="s">
        <v>7285</v>
      </c>
      <c r="B2" s="496"/>
      <c r="C2" s="496"/>
      <c r="D2" s="496"/>
    </row>
    <row r="3" spans="1:8" x14ac:dyDescent="0.25">
      <c r="A3" s="420" t="s">
        <v>42455</v>
      </c>
      <c r="B3" s="420"/>
      <c r="C3" s="420"/>
      <c r="D3" s="420"/>
      <c r="E3" s="420"/>
      <c r="F3" s="420"/>
      <c r="G3" s="420"/>
      <c r="H3" s="420"/>
    </row>
    <row r="4" spans="1:8" x14ac:dyDescent="0.25">
      <c r="A4" s="421" t="s">
        <v>26548</v>
      </c>
      <c r="B4" s="421"/>
      <c r="C4" s="421"/>
      <c r="D4" s="421"/>
    </row>
    <row r="6" spans="1:8" x14ac:dyDescent="0.25">
      <c r="A6" s="501" t="s">
        <v>29380</v>
      </c>
      <c r="B6" s="501"/>
      <c r="C6" s="501"/>
      <c r="D6" s="501"/>
      <c r="E6" s="501"/>
      <c r="F6" s="501"/>
      <c r="G6" s="501"/>
      <c r="H6" s="501"/>
    </row>
    <row r="7" spans="1:8" ht="30" x14ac:dyDescent="0.25">
      <c r="A7" s="43" t="s">
        <v>2</v>
      </c>
      <c r="B7" s="43" t="s">
        <v>25091</v>
      </c>
      <c r="C7" s="43" t="s">
        <v>25067</v>
      </c>
      <c r="D7" s="43" t="s">
        <v>25092</v>
      </c>
      <c r="E7" s="43" t="s">
        <v>26</v>
      </c>
      <c r="F7" s="43" t="s">
        <v>25093</v>
      </c>
      <c r="G7" s="43" t="s">
        <v>6</v>
      </c>
      <c r="H7" s="43" t="s">
        <v>11</v>
      </c>
    </row>
    <row r="8" spans="1:8" ht="15.75" x14ac:dyDescent="0.25">
      <c r="A8" s="338">
        <v>400500</v>
      </c>
      <c r="B8" s="339" t="s">
        <v>132</v>
      </c>
      <c r="C8" s="346" t="s">
        <v>130</v>
      </c>
      <c r="D8" s="347">
        <v>1.0900000000000001</v>
      </c>
      <c r="E8" s="347">
        <v>86.6</v>
      </c>
      <c r="F8" s="347">
        <v>0</v>
      </c>
      <c r="G8" s="347">
        <v>87.69</v>
      </c>
      <c r="H8" s="346" t="s">
        <v>131</v>
      </c>
    </row>
    <row r="9" spans="1:8" ht="15.75" x14ac:dyDescent="0.25">
      <c r="A9" s="338">
        <v>400950</v>
      </c>
      <c r="B9" s="339" t="s">
        <v>133</v>
      </c>
      <c r="C9" s="346" t="s">
        <v>130</v>
      </c>
      <c r="D9" s="347">
        <v>5.34</v>
      </c>
      <c r="E9" s="347">
        <v>0</v>
      </c>
      <c r="F9" s="347">
        <v>0</v>
      </c>
      <c r="G9" s="347">
        <v>5.34</v>
      </c>
      <c r="H9" s="346"/>
    </row>
    <row r="10" spans="1:8" ht="15" customHeight="1" x14ac:dyDescent="0.25">
      <c r="A10" s="338">
        <v>401950</v>
      </c>
      <c r="B10" s="339" t="s">
        <v>134</v>
      </c>
      <c r="C10" s="346" t="s">
        <v>130</v>
      </c>
      <c r="D10" s="347">
        <v>5.42</v>
      </c>
      <c r="E10" s="347">
        <v>0</v>
      </c>
      <c r="F10" s="347">
        <v>0</v>
      </c>
      <c r="G10" s="347">
        <v>5.42</v>
      </c>
      <c r="H10" s="346"/>
    </row>
    <row r="11" spans="1:8" ht="15.75" x14ac:dyDescent="0.25">
      <c r="A11" s="338">
        <v>401200</v>
      </c>
      <c r="B11" s="339" t="s">
        <v>135</v>
      </c>
      <c r="C11" s="346" t="s">
        <v>130</v>
      </c>
      <c r="D11" s="347">
        <v>1.51</v>
      </c>
      <c r="E11" s="347">
        <v>0</v>
      </c>
      <c r="F11" s="347">
        <v>0</v>
      </c>
      <c r="G11" s="347">
        <v>1.51</v>
      </c>
      <c r="H11" s="346"/>
    </row>
    <row r="12" spans="1:8" ht="15.75" x14ac:dyDescent="0.25">
      <c r="A12" s="338">
        <v>402000</v>
      </c>
      <c r="B12" s="339" t="s">
        <v>136</v>
      </c>
      <c r="C12" s="346" t="s">
        <v>130</v>
      </c>
      <c r="D12" s="347">
        <v>7.13</v>
      </c>
      <c r="E12" s="347">
        <v>0</v>
      </c>
      <c r="F12" s="347">
        <v>0</v>
      </c>
      <c r="G12" s="347">
        <v>7.13</v>
      </c>
      <c r="H12" s="346"/>
    </row>
    <row r="13" spans="1:8" ht="15.75" x14ac:dyDescent="0.25">
      <c r="A13" s="338">
        <v>403000</v>
      </c>
      <c r="B13" s="339" t="s">
        <v>137</v>
      </c>
      <c r="C13" s="346" t="s">
        <v>130</v>
      </c>
      <c r="D13" s="347">
        <v>7.22</v>
      </c>
      <c r="E13" s="347">
        <v>0</v>
      </c>
      <c r="F13" s="347">
        <v>0</v>
      </c>
      <c r="G13" s="347">
        <v>7.22</v>
      </c>
      <c r="H13" s="346"/>
    </row>
    <row r="14" spans="1:8" ht="15.75" x14ac:dyDescent="0.25">
      <c r="A14" s="338">
        <v>401000</v>
      </c>
      <c r="B14" s="339" t="s">
        <v>138</v>
      </c>
      <c r="C14" s="346" t="s">
        <v>130</v>
      </c>
      <c r="D14" s="347">
        <v>6.53</v>
      </c>
      <c r="E14" s="347">
        <v>0</v>
      </c>
      <c r="F14" s="347">
        <v>0</v>
      </c>
      <c r="G14" s="347">
        <v>6.53</v>
      </c>
      <c r="H14" s="346"/>
    </row>
    <row r="15" spans="1:8" ht="15.75" x14ac:dyDescent="0.25">
      <c r="A15" s="338">
        <v>401100</v>
      </c>
      <c r="B15" s="339" t="s">
        <v>139</v>
      </c>
      <c r="C15" s="346" t="s">
        <v>130</v>
      </c>
      <c r="D15" s="347">
        <v>6.51</v>
      </c>
      <c r="E15" s="347">
        <v>0</v>
      </c>
      <c r="F15" s="347">
        <v>0</v>
      </c>
      <c r="G15" s="347">
        <v>6.51</v>
      </c>
      <c r="H15" s="346"/>
    </row>
    <row r="16" spans="1:8" ht="31.5" x14ac:dyDescent="0.25">
      <c r="A16" s="338">
        <v>401025</v>
      </c>
      <c r="B16" s="339" t="s">
        <v>129</v>
      </c>
      <c r="C16" s="346" t="s">
        <v>130</v>
      </c>
      <c r="D16" s="347">
        <v>156.81</v>
      </c>
      <c r="E16" s="347">
        <v>0</v>
      </c>
      <c r="F16" s="347">
        <v>0</v>
      </c>
      <c r="G16" s="347">
        <v>156.81</v>
      </c>
      <c r="H16" s="346" t="s">
        <v>131</v>
      </c>
    </row>
    <row r="17" spans="1:8" ht="15.75" x14ac:dyDescent="0.25">
      <c r="A17" s="338">
        <v>400000</v>
      </c>
      <c r="B17" s="339" t="s">
        <v>140</v>
      </c>
      <c r="C17" s="346" t="s">
        <v>141</v>
      </c>
      <c r="D17" s="347">
        <v>1.1200000000000001</v>
      </c>
      <c r="E17" s="347">
        <v>0</v>
      </c>
      <c r="F17" s="347">
        <v>0</v>
      </c>
      <c r="G17" s="347">
        <v>1.1200000000000001</v>
      </c>
      <c r="H17" s="346"/>
    </row>
    <row r="18" spans="1:8" ht="15.75" x14ac:dyDescent="0.25">
      <c r="A18" s="338">
        <v>400300</v>
      </c>
      <c r="B18" s="339" t="s">
        <v>142</v>
      </c>
      <c r="C18" s="346" t="s">
        <v>143</v>
      </c>
      <c r="D18" s="347">
        <v>48.01</v>
      </c>
      <c r="E18" s="347">
        <v>0</v>
      </c>
      <c r="F18" s="347">
        <v>0</v>
      </c>
      <c r="G18" s="347">
        <v>48.01</v>
      </c>
      <c r="H18" s="346"/>
    </row>
    <row r="19" spans="1:8" ht="15.75" x14ac:dyDescent="0.25">
      <c r="A19" s="338">
        <v>410200</v>
      </c>
      <c r="B19" s="339" t="s">
        <v>144</v>
      </c>
      <c r="C19" s="346" t="s">
        <v>130</v>
      </c>
      <c r="D19" s="347">
        <v>8.0299999999999994</v>
      </c>
      <c r="E19" s="347">
        <v>0</v>
      </c>
      <c r="F19" s="347">
        <v>0</v>
      </c>
      <c r="G19" s="347">
        <v>8.0299999999999994</v>
      </c>
      <c r="H19" s="346"/>
    </row>
    <row r="20" spans="1:8" ht="15.75" x14ac:dyDescent="0.25">
      <c r="A20" s="338">
        <v>410400</v>
      </c>
      <c r="B20" s="339" t="s">
        <v>145</v>
      </c>
      <c r="C20" s="346" t="s">
        <v>130</v>
      </c>
      <c r="D20" s="347">
        <v>8.2899999999999991</v>
      </c>
      <c r="E20" s="347">
        <v>0</v>
      </c>
      <c r="F20" s="347">
        <v>0</v>
      </c>
      <c r="G20" s="347">
        <v>8.2899999999999991</v>
      </c>
      <c r="H20" s="346"/>
    </row>
    <row r="21" spans="1:8" ht="15.75" x14ac:dyDescent="0.25">
      <c r="A21" s="338">
        <v>410600</v>
      </c>
      <c r="B21" s="339" t="s">
        <v>146</v>
      </c>
      <c r="C21" s="346" t="s">
        <v>130</v>
      </c>
      <c r="D21" s="347">
        <v>8.65</v>
      </c>
      <c r="E21" s="347">
        <v>0</v>
      </c>
      <c r="F21" s="347">
        <v>0</v>
      </c>
      <c r="G21" s="347">
        <v>8.65</v>
      </c>
      <c r="H21" s="346"/>
    </row>
    <row r="22" spans="1:8" ht="15.75" x14ac:dyDescent="0.25">
      <c r="A22" s="338">
        <v>410800</v>
      </c>
      <c r="B22" s="339" t="s">
        <v>147</v>
      </c>
      <c r="C22" s="346" t="s">
        <v>130</v>
      </c>
      <c r="D22" s="347">
        <v>9</v>
      </c>
      <c r="E22" s="347">
        <v>0</v>
      </c>
      <c r="F22" s="347">
        <v>0</v>
      </c>
      <c r="G22" s="347">
        <v>9</v>
      </c>
      <c r="H22" s="346"/>
    </row>
    <row r="23" spans="1:8" ht="15.75" x14ac:dyDescent="0.25">
      <c r="A23" s="338">
        <v>411000</v>
      </c>
      <c r="B23" s="339" t="s">
        <v>148</v>
      </c>
      <c r="C23" s="346" t="s">
        <v>130</v>
      </c>
      <c r="D23" s="347">
        <v>9.4</v>
      </c>
      <c r="E23" s="347">
        <v>0</v>
      </c>
      <c r="F23" s="347">
        <v>0</v>
      </c>
      <c r="G23" s="347">
        <v>9.4</v>
      </c>
      <c r="H23" s="346"/>
    </row>
    <row r="24" spans="1:8" ht="15.75" x14ac:dyDescent="0.25">
      <c r="A24" s="338">
        <v>411200</v>
      </c>
      <c r="B24" s="339" t="s">
        <v>149</v>
      </c>
      <c r="C24" s="346" t="s">
        <v>130</v>
      </c>
      <c r="D24" s="347">
        <v>9.75</v>
      </c>
      <c r="E24" s="347">
        <v>0</v>
      </c>
      <c r="F24" s="347">
        <v>0</v>
      </c>
      <c r="G24" s="347">
        <v>9.75</v>
      </c>
      <c r="H24" s="346"/>
    </row>
    <row r="25" spans="1:8" ht="15.75" x14ac:dyDescent="0.25">
      <c r="A25" s="338">
        <v>411400</v>
      </c>
      <c r="B25" s="339" t="s">
        <v>150</v>
      </c>
      <c r="C25" s="346" t="s">
        <v>130</v>
      </c>
      <c r="D25" s="347">
        <v>10.84</v>
      </c>
      <c r="E25" s="347">
        <v>0</v>
      </c>
      <c r="F25" s="347">
        <v>0</v>
      </c>
      <c r="G25" s="347">
        <v>10.84</v>
      </c>
      <c r="H25" s="346"/>
    </row>
    <row r="26" spans="1:8" ht="15.75" x14ac:dyDescent="0.25">
      <c r="A26" s="338">
        <v>411600</v>
      </c>
      <c r="B26" s="339" t="s">
        <v>151</v>
      </c>
      <c r="C26" s="346" t="s">
        <v>130</v>
      </c>
      <c r="D26" s="347">
        <v>11.24</v>
      </c>
      <c r="E26" s="347">
        <v>0</v>
      </c>
      <c r="F26" s="347">
        <v>0</v>
      </c>
      <c r="G26" s="347">
        <v>11.24</v>
      </c>
      <c r="H26" s="346"/>
    </row>
    <row r="27" spans="1:8" ht="15.75" x14ac:dyDescent="0.25">
      <c r="A27" s="338">
        <v>412000</v>
      </c>
      <c r="B27" s="339" t="s">
        <v>152</v>
      </c>
      <c r="C27" s="346" t="s">
        <v>130</v>
      </c>
      <c r="D27" s="347">
        <v>11.9</v>
      </c>
      <c r="E27" s="347">
        <v>0</v>
      </c>
      <c r="F27" s="347">
        <v>0</v>
      </c>
      <c r="G27" s="347">
        <v>11.9</v>
      </c>
      <c r="H27" s="346"/>
    </row>
    <row r="28" spans="1:8" ht="15.75" x14ac:dyDescent="0.25">
      <c r="A28" s="338">
        <v>413000</v>
      </c>
      <c r="B28" s="339" t="s">
        <v>153</v>
      </c>
      <c r="C28" s="346" t="s">
        <v>130</v>
      </c>
      <c r="D28" s="347">
        <v>13.87</v>
      </c>
      <c r="E28" s="347">
        <v>0</v>
      </c>
      <c r="F28" s="347">
        <v>0</v>
      </c>
      <c r="G28" s="347">
        <v>13.87</v>
      </c>
      <c r="H28" s="346"/>
    </row>
    <row r="29" spans="1:8" ht="15.75" x14ac:dyDescent="0.25">
      <c r="A29" s="338">
        <v>414000</v>
      </c>
      <c r="B29" s="339" t="s">
        <v>154</v>
      </c>
      <c r="C29" s="346" t="s">
        <v>130</v>
      </c>
      <c r="D29" s="347">
        <v>15.73</v>
      </c>
      <c r="E29" s="347">
        <v>0</v>
      </c>
      <c r="F29" s="347">
        <v>0</v>
      </c>
      <c r="G29" s="347">
        <v>15.73</v>
      </c>
      <c r="H29" s="346"/>
    </row>
    <row r="30" spans="1:8" ht="15.75" x14ac:dyDescent="0.25">
      <c r="A30" s="338">
        <v>415000</v>
      </c>
      <c r="B30" s="339" t="s">
        <v>155</v>
      </c>
      <c r="C30" s="346" t="s">
        <v>130</v>
      </c>
      <c r="D30" s="347">
        <v>18.3</v>
      </c>
      <c r="E30" s="347">
        <v>0</v>
      </c>
      <c r="F30" s="347">
        <v>0</v>
      </c>
      <c r="G30" s="347">
        <v>18.3</v>
      </c>
      <c r="H30" s="346"/>
    </row>
    <row r="31" spans="1:8" ht="15.75" x14ac:dyDescent="0.25">
      <c r="A31" s="338">
        <v>416010</v>
      </c>
      <c r="B31" s="339" t="s">
        <v>156</v>
      </c>
      <c r="C31" s="346" t="s">
        <v>130</v>
      </c>
      <c r="D31" s="347">
        <v>21</v>
      </c>
      <c r="E31" s="347">
        <v>0</v>
      </c>
      <c r="F31" s="347">
        <v>0</v>
      </c>
      <c r="G31" s="347">
        <v>21</v>
      </c>
      <c r="H31" s="346"/>
    </row>
    <row r="32" spans="1:8" ht="15.75" x14ac:dyDescent="0.25">
      <c r="A32" s="338">
        <v>418000</v>
      </c>
      <c r="B32" s="339" t="s">
        <v>157</v>
      </c>
      <c r="C32" s="346" t="s">
        <v>130</v>
      </c>
      <c r="D32" s="347">
        <v>24.43</v>
      </c>
      <c r="E32" s="347">
        <v>0</v>
      </c>
      <c r="F32" s="347">
        <v>0</v>
      </c>
      <c r="G32" s="347">
        <v>24.43</v>
      </c>
      <c r="H32" s="346"/>
    </row>
    <row r="33" spans="1:8" ht="15.75" x14ac:dyDescent="0.25">
      <c r="A33" s="338">
        <v>419000</v>
      </c>
      <c r="B33" s="339" t="s">
        <v>158</v>
      </c>
      <c r="C33" s="346" t="s">
        <v>130</v>
      </c>
      <c r="D33" s="347">
        <v>29.63</v>
      </c>
      <c r="E33" s="347">
        <v>0</v>
      </c>
      <c r="F33" s="347">
        <v>0</v>
      </c>
      <c r="G33" s="347">
        <v>29.63</v>
      </c>
      <c r="H33" s="346"/>
    </row>
    <row r="34" spans="1:8" ht="15.75" x14ac:dyDescent="0.25">
      <c r="A34" s="338">
        <v>420200</v>
      </c>
      <c r="B34" s="339" t="s">
        <v>159</v>
      </c>
      <c r="C34" s="346" t="s">
        <v>130</v>
      </c>
      <c r="D34" s="347">
        <v>11.18</v>
      </c>
      <c r="E34" s="347">
        <v>0</v>
      </c>
      <c r="F34" s="347">
        <v>0</v>
      </c>
      <c r="G34" s="347">
        <v>11.18</v>
      </c>
      <c r="H34" s="346"/>
    </row>
    <row r="35" spans="1:8" ht="15.75" x14ac:dyDescent="0.25">
      <c r="A35" s="338">
        <v>420400</v>
      </c>
      <c r="B35" s="339" t="s">
        <v>160</v>
      </c>
      <c r="C35" s="346" t="s">
        <v>130</v>
      </c>
      <c r="D35" s="347">
        <v>11.46</v>
      </c>
      <c r="E35" s="347">
        <v>0</v>
      </c>
      <c r="F35" s="347">
        <v>0</v>
      </c>
      <c r="G35" s="347">
        <v>11.46</v>
      </c>
      <c r="H35" s="346"/>
    </row>
    <row r="36" spans="1:8" ht="15.75" x14ac:dyDescent="0.25">
      <c r="A36" s="338">
        <v>420600</v>
      </c>
      <c r="B36" s="339" t="s">
        <v>161</v>
      </c>
      <c r="C36" s="346" t="s">
        <v>130</v>
      </c>
      <c r="D36" s="347">
        <v>11.89</v>
      </c>
      <c r="E36" s="347">
        <v>0</v>
      </c>
      <c r="F36" s="347">
        <v>0</v>
      </c>
      <c r="G36" s="347">
        <v>11.89</v>
      </c>
      <c r="H36" s="346"/>
    </row>
    <row r="37" spans="1:8" ht="15.75" x14ac:dyDescent="0.25">
      <c r="A37" s="338">
        <v>420800</v>
      </c>
      <c r="B37" s="339" t="s">
        <v>162</v>
      </c>
      <c r="C37" s="346" t="s">
        <v>130</v>
      </c>
      <c r="D37" s="347">
        <v>12.33</v>
      </c>
      <c r="E37" s="347">
        <v>0</v>
      </c>
      <c r="F37" s="347">
        <v>0</v>
      </c>
      <c r="G37" s="347">
        <v>12.33</v>
      </c>
      <c r="H37" s="346"/>
    </row>
    <row r="38" spans="1:8" ht="15.75" x14ac:dyDescent="0.25">
      <c r="A38" s="338">
        <v>421000</v>
      </c>
      <c r="B38" s="339" t="s">
        <v>163</v>
      </c>
      <c r="C38" s="346" t="s">
        <v>130</v>
      </c>
      <c r="D38" s="347">
        <v>12.76</v>
      </c>
      <c r="E38" s="347">
        <v>0</v>
      </c>
      <c r="F38" s="347">
        <v>0</v>
      </c>
      <c r="G38" s="347">
        <v>12.76</v>
      </c>
      <c r="H38" s="346"/>
    </row>
    <row r="39" spans="1:8" ht="15.75" x14ac:dyDescent="0.25">
      <c r="A39" s="338">
        <v>421200</v>
      </c>
      <c r="B39" s="339" t="s">
        <v>164</v>
      </c>
      <c r="C39" s="346" t="s">
        <v>130</v>
      </c>
      <c r="D39" s="347">
        <v>13.1</v>
      </c>
      <c r="E39" s="347">
        <v>0</v>
      </c>
      <c r="F39" s="347">
        <v>0</v>
      </c>
      <c r="G39" s="347">
        <v>13.1</v>
      </c>
      <c r="H39" s="346"/>
    </row>
    <row r="40" spans="1:8" ht="15.75" x14ac:dyDescent="0.25">
      <c r="A40" s="338">
        <v>421400</v>
      </c>
      <c r="B40" s="339" t="s">
        <v>165</v>
      </c>
      <c r="C40" s="346" t="s">
        <v>130</v>
      </c>
      <c r="D40" s="347">
        <v>13.73</v>
      </c>
      <c r="E40" s="347">
        <v>0</v>
      </c>
      <c r="F40" s="347">
        <v>0</v>
      </c>
      <c r="G40" s="347">
        <v>13.73</v>
      </c>
      <c r="H40" s="346"/>
    </row>
    <row r="41" spans="1:8" ht="15.75" x14ac:dyDescent="0.25">
      <c r="A41" s="338">
        <v>421600</v>
      </c>
      <c r="B41" s="339" t="s">
        <v>166</v>
      </c>
      <c r="C41" s="346" t="s">
        <v>130</v>
      </c>
      <c r="D41" s="347">
        <v>15.2</v>
      </c>
      <c r="E41" s="347">
        <v>0</v>
      </c>
      <c r="F41" s="347">
        <v>0</v>
      </c>
      <c r="G41" s="347">
        <v>15.2</v>
      </c>
      <c r="H41" s="346"/>
    </row>
    <row r="42" spans="1:8" ht="15.75" x14ac:dyDescent="0.25">
      <c r="A42" s="338">
        <v>422000</v>
      </c>
      <c r="B42" s="339" t="s">
        <v>167</v>
      </c>
      <c r="C42" s="346" t="s">
        <v>130</v>
      </c>
      <c r="D42" s="347">
        <v>15.94</v>
      </c>
      <c r="E42" s="347">
        <v>0</v>
      </c>
      <c r="F42" s="347">
        <v>0</v>
      </c>
      <c r="G42" s="347">
        <v>15.94</v>
      </c>
      <c r="H42" s="346"/>
    </row>
    <row r="43" spans="1:8" ht="15.75" x14ac:dyDescent="0.25">
      <c r="A43" s="338">
        <v>423000</v>
      </c>
      <c r="B43" s="339" t="s">
        <v>168</v>
      </c>
      <c r="C43" s="346" t="s">
        <v>130</v>
      </c>
      <c r="D43" s="347">
        <v>17.59</v>
      </c>
      <c r="E43" s="347">
        <v>0</v>
      </c>
      <c r="F43" s="347">
        <v>0</v>
      </c>
      <c r="G43" s="347">
        <v>17.59</v>
      </c>
      <c r="H43" s="346"/>
    </row>
    <row r="44" spans="1:8" ht="15.75" x14ac:dyDescent="0.25">
      <c r="A44" s="338">
        <v>424000</v>
      </c>
      <c r="B44" s="339" t="s">
        <v>169</v>
      </c>
      <c r="C44" s="346" t="s">
        <v>130</v>
      </c>
      <c r="D44" s="347">
        <v>20.9</v>
      </c>
      <c r="E44" s="347">
        <v>0</v>
      </c>
      <c r="F44" s="347">
        <v>0</v>
      </c>
      <c r="G44" s="347">
        <v>20.9</v>
      </c>
      <c r="H44" s="346"/>
    </row>
    <row r="45" spans="1:8" ht="15.75" x14ac:dyDescent="0.25">
      <c r="A45" s="338">
        <v>425000</v>
      </c>
      <c r="B45" s="339" t="s">
        <v>170</v>
      </c>
      <c r="C45" s="346" t="s">
        <v>130</v>
      </c>
      <c r="D45" s="347">
        <v>24.21</v>
      </c>
      <c r="E45" s="347">
        <v>0</v>
      </c>
      <c r="F45" s="347">
        <v>0</v>
      </c>
      <c r="G45" s="347">
        <v>24.21</v>
      </c>
      <c r="H45" s="346"/>
    </row>
    <row r="46" spans="1:8" ht="15.75" x14ac:dyDescent="0.25">
      <c r="A46" s="338">
        <v>426010</v>
      </c>
      <c r="B46" s="339" t="s">
        <v>171</v>
      </c>
      <c r="C46" s="346" t="s">
        <v>130</v>
      </c>
      <c r="D46" s="347">
        <v>27.52</v>
      </c>
      <c r="E46" s="347">
        <v>0</v>
      </c>
      <c r="F46" s="347">
        <v>0</v>
      </c>
      <c r="G46" s="347">
        <v>27.52</v>
      </c>
      <c r="H46" s="346"/>
    </row>
    <row r="47" spans="1:8" ht="15.75" x14ac:dyDescent="0.25">
      <c r="A47" s="338">
        <v>428000</v>
      </c>
      <c r="B47" s="339" t="s">
        <v>172</v>
      </c>
      <c r="C47" s="346" t="s">
        <v>130</v>
      </c>
      <c r="D47" s="347">
        <v>31.99</v>
      </c>
      <c r="E47" s="347">
        <v>0</v>
      </c>
      <c r="F47" s="347">
        <v>0</v>
      </c>
      <c r="G47" s="347">
        <v>31.99</v>
      </c>
      <c r="H47" s="346"/>
    </row>
    <row r="48" spans="1:8" ht="15.75" x14ac:dyDescent="0.25">
      <c r="A48" s="338">
        <v>429000</v>
      </c>
      <c r="B48" s="339" t="s">
        <v>173</v>
      </c>
      <c r="C48" s="346" t="s">
        <v>130</v>
      </c>
      <c r="D48" s="347">
        <v>37.69</v>
      </c>
      <c r="E48" s="347">
        <v>0</v>
      </c>
      <c r="F48" s="347">
        <v>0</v>
      </c>
      <c r="G48" s="347">
        <v>37.69</v>
      </c>
      <c r="H48" s="346"/>
    </row>
    <row r="49" spans="1:8" ht="15.75" x14ac:dyDescent="0.25">
      <c r="A49" s="338">
        <v>430210</v>
      </c>
      <c r="B49" s="339" t="s">
        <v>174</v>
      </c>
      <c r="C49" s="346" t="s">
        <v>130</v>
      </c>
      <c r="D49" s="347">
        <v>10.51</v>
      </c>
      <c r="E49" s="347">
        <v>0</v>
      </c>
      <c r="F49" s="347">
        <v>26.01</v>
      </c>
      <c r="G49" s="347">
        <v>36.520000000000003</v>
      </c>
      <c r="H49" s="346"/>
    </row>
    <row r="50" spans="1:8" ht="15.75" x14ac:dyDescent="0.25">
      <c r="A50" s="338">
        <v>430410</v>
      </c>
      <c r="B50" s="339" t="s">
        <v>175</v>
      </c>
      <c r="C50" s="346" t="s">
        <v>130</v>
      </c>
      <c r="D50" s="347">
        <v>12.17</v>
      </c>
      <c r="E50" s="347">
        <v>0</v>
      </c>
      <c r="F50" s="347">
        <v>26.01</v>
      </c>
      <c r="G50" s="347">
        <v>38.18</v>
      </c>
      <c r="H50" s="346"/>
    </row>
    <row r="51" spans="1:8" ht="15.75" x14ac:dyDescent="0.25">
      <c r="A51" s="338">
        <v>430610</v>
      </c>
      <c r="B51" s="339" t="s">
        <v>176</v>
      </c>
      <c r="C51" s="346" t="s">
        <v>130</v>
      </c>
      <c r="D51" s="347">
        <v>13.59</v>
      </c>
      <c r="E51" s="347">
        <v>0</v>
      </c>
      <c r="F51" s="347">
        <v>26.01</v>
      </c>
      <c r="G51" s="347">
        <v>39.6</v>
      </c>
      <c r="H51" s="346"/>
    </row>
    <row r="52" spans="1:8" ht="15.75" x14ac:dyDescent="0.25">
      <c r="A52" s="338">
        <v>430810</v>
      </c>
      <c r="B52" s="339" t="s">
        <v>177</v>
      </c>
      <c r="C52" s="346" t="s">
        <v>130</v>
      </c>
      <c r="D52" s="347">
        <v>13.75</v>
      </c>
      <c r="E52" s="347">
        <v>0</v>
      </c>
      <c r="F52" s="347">
        <v>26.01</v>
      </c>
      <c r="G52" s="347">
        <v>39.76</v>
      </c>
      <c r="H52" s="346"/>
    </row>
    <row r="53" spans="1:8" ht="15.75" x14ac:dyDescent="0.25">
      <c r="A53" s="338">
        <v>431010</v>
      </c>
      <c r="B53" s="339" t="s">
        <v>178</v>
      </c>
      <c r="C53" s="346" t="s">
        <v>130</v>
      </c>
      <c r="D53" s="347">
        <v>14.55</v>
      </c>
      <c r="E53" s="347">
        <v>0</v>
      </c>
      <c r="F53" s="347">
        <v>26.01</v>
      </c>
      <c r="G53" s="347">
        <v>40.56</v>
      </c>
      <c r="H53" s="346"/>
    </row>
    <row r="54" spans="1:8" ht="15.75" x14ac:dyDescent="0.25">
      <c r="A54" s="338">
        <v>431210</v>
      </c>
      <c r="B54" s="339" t="s">
        <v>179</v>
      </c>
      <c r="C54" s="346" t="s">
        <v>130</v>
      </c>
      <c r="D54" s="347">
        <v>15.35</v>
      </c>
      <c r="E54" s="347">
        <v>0</v>
      </c>
      <c r="F54" s="347">
        <v>26.01</v>
      </c>
      <c r="G54" s="347">
        <v>41.36</v>
      </c>
      <c r="H54" s="346"/>
    </row>
    <row r="55" spans="1:8" ht="15.75" x14ac:dyDescent="0.25">
      <c r="A55" s="338">
        <v>431410</v>
      </c>
      <c r="B55" s="339" t="s">
        <v>180</v>
      </c>
      <c r="C55" s="346" t="s">
        <v>130</v>
      </c>
      <c r="D55" s="347">
        <v>15.59</v>
      </c>
      <c r="E55" s="347">
        <v>0</v>
      </c>
      <c r="F55" s="347">
        <v>26.01</v>
      </c>
      <c r="G55" s="347">
        <v>41.6</v>
      </c>
      <c r="H55" s="346"/>
    </row>
    <row r="56" spans="1:8" ht="15.75" x14ac:dyDescent="0.25">
      <c r="A56" s="338">
        <v>431610</v>
      </c>
      <c r="B56" s="339" t="s">
        <v>181</v>
      </c>
      <c r="C56" s="346" t="s">
        <v>130</v>
      </c>
      <c r="D56" s="347">
        <v>17.420000000000002</v>
      </c>
      <c r="E56" s="347">
        <v>0</v>
      </c>
      <c r="F56" s="347">
        <v>26.01</v>
      </c>
      <c r="G56" s="347">
        <v>43.43</v>
      </c>
      <c r="H56" s="346"/>
    </row>
    <row r="57" spans="1:8" ht="15.75" x14ac:dyDescent="0.25">
      <c r="A57" s="338">
        <v>432010</v>
      </c>
      <c r="B57" s="339" t="s">
        <v>182</v>
      </c>
      <c r="C57" s="346" t="s">
        <v>130</v>
      </c>
      <c r="D57" s="347">
        <v>18.489999999999998</v>
      </c>
      <c r="E57" s="347">
        <v>0</v>
      </c>
      <c r="F57" s="347">
        <v>26.01</v>
      </c>
      <c r="G57" s="347">
        <v>44.5</v>
      </c>
      <c r="H57" s="346"/>
    </row>
    <row r="58" spans="1:8" ht="15.75" x14ac:dyDescent="0.25">
      <c r="A58" s="338">
        <v>433010</v>
      </c>
      <c r="B58" s="339" t="s">
        <v>183</v>
      </c>
      <c r="C58" s="346" t="s">
        <v>130</v>
      </c>
      <c r="D58" s="347">
        <v>22.08</v>
      </c>
      <c r="E58" s="347">
        <v>0</v>
      </c>
      <c r="F58" s="347">
        <v>26.01</v>
      </c>
      <c r="G58" s="347">
        <v>48.09</v>
      </c>
      <c r="H58" s="346"/>
    </row>
    <row r="59" spans="1:8" ht="15.75" x14ac:dyDescent="0.25">
      <c r="A59" s="338">
        <v>434010</v>
      </c>
      <c r="B59" s="339" t="s">
        <v>184</v>
      </c>
      <c r="C59" s="346" t="s">
        <v>130</v>
      </c>
      <c r="D59" s="347">
        <v>26.2</v>
      </c>
      <c r="E59" s="347">
        <v>0</v>
      </c>
      <c r="F59" s="347">
        <v>26.01</v>
      </c>
      <c r="G59" s="347">
        <v>52.21</v>
      </c>
      <c r="H59" s="346"/>
    </row>
    <row r="60" spans="1:8" ht="15.75" x14ac:dyDescent="0.25">
      <c r="A60" s="338">
        <v>435010</v>
      </c>
      <c r="B60" s="339" t="s">
        <v>185</v>
      </c>
      <c r="C60" s="346" t="s">
        <v>130</v>
      </c>
      <c r="D60" s="347">
        <v>33.380000000000003</v>
      </c>
      <c r="E60" s="347">
        <v>0</v>
      </c>
      <c r="F60" s="347">
        <v>26.01</v>
      </c>
      <c r="G60" s="347">
        <v>59.39</v>
      </c>
      <c r="H60" s="346"/>
    </row>
    <row r="61" spans="1:8" ht="15.75" x14ac:dyDescent="0.25">
      <c r="A61" s="338">
        <v>436010</v>
      </c>
      <c r="B61" s="339" t="s">
        <v>186</v>
      </c>
      <c r="C61" s="346" t="s">
        <v>130</v>
      </c>
      <c r="D61" s="347">
        <v>36.25</v>
      </c>
      <c r="E61" s="347">
        <v>0</v>
      </c>
      <c r="F61" s="347">
        <v>26.01</v>
      </c>
      <c r="G61" s="347">
        <v>62.26</v>
      </c>
      <c r="H61" s="346"/>
    </row>
    <row r="62" spans="1:8" ht="15.75" x14ac:dyDescent="0.25">
      <c r="A62" s="338">
        <v>438010</v>
      </c>
      <c r="B62" s="339" t="s">
        <v>187</v>
      </c>
      <c r="C62" s="346" t="s">
        <v>130</v>
      </c>
      <c r="D62" s="347">
        <v>43.85</v>
      </c>
      <c r="E62" s="347">
        <v>0</v>
      </c>
      <c r="F62" s="347">
        <v>26.01</v>
      </c>
      <c r="G62" s="347">
        <v>69.86</v>
      </c>
      <c r="H62" s="346"/>
    </row>
    <row r="63" spans="1:8" ht="15.75" x14ac:dyDescent="0.25">
      <c r="A63" s="338">
        <v>439010</v>
      </c>
      <c r="B63" s="339" t="s">
        <v>188</v>
      </c>
      <c r="C63" s="346" t="s">
        <v>130</v>
      </c>
      <c r="D63" s="347">
        <v>52.72</v>
      </c>
      <c r="E63" s="347">
        <v>0</v>
      </c>
      <c r="F63" s="347">
        <v>26.01</v>
      </c>
      <c r="G63" s="347">
        <v>78.73</v>
      </c>
      <c r="H63" s="346"/>
    </row>
    <row r="64" spans="1:8" ht="15.75" x14ac:dyDescent="0.25">
      <c r="A64" s="338">
        <v>404300</v>
      </c>
      <c r="B64" s="339" t="s">
        <v>189</v>
      </c>
      <c r="C64" s="346" t="s">
        <v>130</v>
      </c>
      <c r="D64" s="347">
        <v>0.81</v>
      </c>
      <c r="E64" s="347">
        <v>0</v>
      </c>
      <c r="F64" s="347">
        <v>0</v>
      </c>
      <c r="G64" s="347">
        <v>0.81</v>
      </c>
      <c r="H64" s="346"/>
    </row>
    <row r="65" spans="1:8" ht="15.75" x14ac:dyDescent="0.25">
      <c r="A65" s="338">
        <v>430010</v>
      </c>
      <c r="B65" s="339" t="s">
        <v>190</v>
      </c>
      <c r="C65" s="346" t="s">
        <v>130</v>
      </c>
      <c r="D65" s="347">
        <v>16.11</v>
      </c>
      <c r="E65" s="347">
        <v>9.9</v>
      </c>
      <c r="F65" s="347">
        <v>0</v>
      </c>
      <c r="G65" s="347">
        <v>26.01</v>
      </c>
      <c r="H65" s="346"/>
    </row>
    <row r="66" spans="1:8" ht="15.75" x14ac:dyDescent="0.25">
      <c r="A66" s="338">
        <v>401160</v>
      </c>
      <c r="B66" s="339" t="s">
        <v>191</v>
      </c>
      <c r="C66" s="346" t="s">
        <v>141</v>
      </c>
      <c r="D66" s="347">
        <v>0.25</v>
      </c>
      <c r="E66" s="347">
        <v>0</v>
      </c>
      <c r="F66" s="347">
        <v>0</v>
      </c>
      <c r="G66" s="347">
        <v>0.25</v>
      </c>
      <c r="H66" s="346"/>
    </row>
    <row r="67" spans="1:8" ht="15.75" x14ac:dyDescent="0.25">
      <c r="A67" s="338">
        <v>404000</v>
      </c>
      <c r="B67" s="339" t="s">
        <v>192</v>
      </c>
      <c r="C67" s="346" t="s">
        <v>130</v>
      </c>
      <c r="D67" s="347">
        <v>7.78</v>
      </c>
      <c r="E67" s="347">
        <v>0</v>
      </c>
      <c r="F67" s="347">
        <v>0</v>
      </c>
      <c r="G67" s="347">
        <v>7.78</v>
      </c>
      <c r="H67" s="346" t="s">
        <v>131</v>
      </c>
    </row>
    <row r="68" spans="1:8" ht="15.75" x14ac:dyDescent="0.25">
      <c r="A68" s="338">
        <v>450000</v>
      </c>
      <c r="B68" s="339" t="s">
        <v>193</v>
      </c>
      <c r="C68" s="346" t="s">
        <v>130</v>
      </c>
      <c r="D68" s="347">
        <v>6.59</v>
      </c>
      <c r="E68" s="347">
        <v>0</v>
      </c>
      <c r="F68" s="347">
        <v>5.37</v>
      </c>
      <c r="G68" s="347">
        <v>11.96</v>
      </c>
      <c r="H68" s="346" t="s">
        <v>131</v>
      </c>
    </row>
    <row r="69" spans="1:8" ht="15.75" x14ac:dyDescent="0.25">
      <c r="A69" s="338">
        <v>416000</v>
      </c>
      <c r="B69" s="339" t="s">
        <v>194</v>
      </c>
      <c r="C69" s="346" t="s">
        <v>130</v>
      </c>
      <c r="D69" s="347">
        <v>9.0500000000000007</v>
      </c>
      <c r="E69" s="347">
        <v>0</v>
      </c>
      <c r="F69" s="347">
        <v>0</v>
      </c>
      <c r="G69" s="347">
        <v>9.0500000000000007</v>
      </c>
      <c r="H69" s="346"/>
    </row>
    <row r="70" spans="1:8" ht="15.75" x14ac:dyDescent="0.25">
      <c r="A70" s="338">
        <v>416100</v>
      </c>
      <c r="B70" s="339" t="s">
        <v>195</v>
      </c>
      <c r="C70" s="346" t="s">
        <v>130</v>
      </c>
      <c r="D70" s="347">
        <v>10.49</v>
      </c>
      <c r="E70" s="347">
        <v>0</v>
      </c>
      <c r="F70" s="347">
        <v>0</v>
      </c>
      <c r="G70" s="347">
        <v>10.49</v>
      </c>
      <c r="H70" s="346"/>
    </row>
    <row r="71" spans="1:8" ht="15.75" x14ac:dyDescent="0.25">
      <c r="A71" s="338">
        <v>416200</v>
      </c>
      <c r="B71" s="339" t="s">
        <v>196</v>
      </c>
      <c r="C71" s="346" t="s">
        <v>130</v>
      </c>
      <c r="D71" s="347">
        <v>10.02</v>
      </c>
      <c r="E71" s="347">
        <v>0</v>
      </c>
      <c r="F71" s="347">
        <v>0</v>
      </c>
      <c r="G71" s="347">
        <v>10.02</v>
      </c>
      <c r="H71" s="346"/>
    </row>
    <row r="72" spans="1:8" ht="15.75" x14ac:dyDescent="0.25">
      <c r="A72" s="338">
        <v>416300</v>
      </c>
      <c r="B72" s="339" t="s">
        <v>197</v>
      </c>
      <c r="C72" s="346" t="s">
        <v>130</v>
      </c>
      <c r="D72" s="347">
        <v>11.44</v>
      </c>
      <c r="E72" s="347">
        <v>0</v>
      </c>
      <c r="F72" s="347">
        <v>0</v>
      </c>
      <c r="G72" s="347">
        <v>11.44</v>
      </c>
      <c r="H72" s="346"/>
    </row>
    <row r="73" spans="1:8" ht="15.75" x14ac:dyDescent="0.25">
      <c r="A73" s="338">
        <v>426000</v>
      </c>
      <c r="B73" s="339" t="s">
        <v>198</v>
      </c>
      <c r="C73" s="346" t="s">
        <v>130</v>
      </c>
      <c r="D73" s="347">
        <v>12.15</v>
      </c>
      <c r="E73" s="347">
        <v>0</v>
      </c>
      <c r="F73" s="347">
        <v>0</v>
      </c>
      <c r="G73" s="347">
        <v>12.15</v>
      </c>
      <c r="H73" s="346"/>
    </row>
    <row r="74" spans="1:8" ht="15.75" x14ac:dyDescent="0.25">
      <c r="A74" s="338">
        <v>426100</v>
      </c>
      <c r="B74" s="339" t="s">
        <v>199</v>
      </c>
      <c r="C74" s="346" t="s">
        <v>130</v>
      </c>
      <c r="D74" s="347">
        <v>14.03</v>
      </c>
      <c r="E74" s="347">
        <v>0</v>
      </c>
      <c r="F74" s="347">
        <v>0</v>
      </c>
      <c r="G74" s="347">
        <v>14.03</v>
      </c>
      <c r="H74" s="346"/>
    </row>
    <row r="75" spans="1:8" ht="15.75" x14ac:dyDescent="0.25">
      <c r="A75" s="338">
        <v>426200</v>
      </c>
      <c r="B75" s="339" t="s">
        <v>200</v>
      </c>
      <c r="C75" s="346" t="s">
        <v>130</v>
      </c>
      <c r="D75" s="347">
        <v>13.19</v>
      </c>
      <c r="E75" s="347">
        <v>0</v>
      </c>
      <c r="F75" s="347">
        <v>0</v>
      </c>
      <c r="G75" s="347">
        <v>13.19</v>
      </c>
      <c r="H75" s="346"/>
    </row>
    <row r="76" spans="1:8" ht="15.75" x14ac:dyDescent="0.25">
      <c r="A76" s="338">
        <v>426300</v>
      </c>
      <c r="B76" s="339" t="s">
        <v>201</v>
      </c>
      <c r="C76" s="346" t="s">
        <v>130</v>
      </c>
      <c r="D76" s="347">
        <v>15.19</v>
      </c>
      <c r="E76" s="347">
        <v>0</v>
      </c>
      <c r="F76" s="347">
        <v>0</v>
      </c>
      <c r="G76" s="347">
        <v>15.19</v>
      </c>
      <c r="H76" s="346"/>
    </row>
    <row r="77" spans="1:8" ht="15.75" x14ac:dyDescent="0.25">
      <c r="A77" s="338">
        <v>530200</v>
      </c>
      <c r="B77" s="339" t="s">
        <v>202</v>
      </c>
      <c r="C77" s="346" t="s">
        <v>130</v>
      </c>
      <c r="D77" s="347">
        <v>11.29</v>
      </c>
      <c r="E77" s="347">
        <v>86.32</v>
      </c>
      <c r="F77" s="347">
        <v>0</v>
      </c>
      <c r="G77" s="347">
        <v>97.61</v>
      </c>
      <c r="H77" s="346" t="s">
        <v>131</v>
      </c>
    </row>
    <row r="78" spans="1:8" ht="15.75" x14ac:dyDescent="0.25">
      <c r="A78" s="338">
        <v>570210</v>
      </c>
      <c r="B78" s="339" t="s">
        <v>29197</v>
      </c>
      <c r="C78" s="346" t="s">
        <v>79</v>
      </c>
      <c r="D78" s="347">
        <v>67.27</v>
      </c>
      <c r="E78" s="347">
        <v>97.78</v>
      </c>
      <c r="F78" s="347">
        <v>0</v>
      </c>
      <c r="G78" s="347">
        <v>165.05</v>
      </c>
      <c r="H78" s="346" t="s">
        <v>131</v>
      </c>
    </row>
    <row r="79" spans="1:8" ht="15.75" x14ac:dyDescent="0.25">
      <c r="A79" s="338">
        <v>570200</v>
      </c>
      <c r="B79" s="339" t="s">
        <v>29198</v>
      </c>
      <c r="C79" s="346" t="s">
        <v>79</v>
      </c>
      <c r="D79" s="347">
        <v>82.66</v>
      </c>
      <c r="E79" s="347">
        <v>101.45</v>
      </c>
      <c r="F79" s="347">
        <v>0</v>
      </c>
      <c r="G79" s="347">
        <v>184.11</v>
      </c>
      <c r="H79" s="346" t="s">
        <v>131</v>
      </c>
    </row>
    <row r="80" spans="1:8" ht="15.75" x14ac:dyDescent="0.25">
      <c r="A80" s="338">
        <v>531200</v>
      </c>
      <c r="B80" s="339" t="s">
        <v>203</v>
      </c>
      <c r="C80" s="346" t="s">
        <v>130</v>
      </c>
      <c r="D80" s="347">
        <v>8.1199999999999992</v>
      </c>
      <c r="E80" s="347">
        <v>66.400000000000006</v>
      </c>
      <c r="F80" s="347">
        <v>0</v>
      </c>
      <c r="G80" s="347">
        <v>74.52</v>
      </c>
      <c r="H80" s="346" t="s">
        <v>131</v>
      </c>
    </row>
    <row r="81" spans="1:8" ht="15.75" x14ac:dyDescent="0.25">
      <c r="A81" s="338">
        <v>531215</v>
      </c>
      <c r="B81" s="339" t="s">
        <v>204</v>
      </c>
      <c r="C81" s="346" t="s">
        <v>130</v>
      </c>
      <c r="D81" s="347">
        <v>7.15</v>
      </c>
      <c r="E81" s="347">
        <v>101.18</v>
      </c>
      <c r="F81" s="347">
        <v>0</v>
      </c>
      <c r="G81" s="347">
        <v>108.33</v>
      </c>
      <c r="H81" s="346" t="s">
        <v>131</v>
      </c>
    </row>
    <row r="82" spans="1:8" ht="15.75" x14ac:dyDescent="0.25">
      <c r="A82" s="338">
        <v>531120</v>
      </c>
      <c r="B82" s="339" t="s">
        <v>205</v>
      </c>
      <c r="C82" s="346" t="s">
        <v>130</v>
      </c>
      <c r="D82" s="347">
        <v>13</v>
      </c>
      <c r="E82" s="347">
        <v>0</v>
      </c>
      <c r="F82" s="347">
        <v>173.32</v>
      </c>
      <c r="G82" s="347">
        <v>186.32</v>
      </c>
      <c r="H82" s="346" t="s">
        <v>131</v>
      </c>
    </row>
    <row r="83" spans="1:8" ht="15.75" x14ac:dyDescent="0.25">
      <c r="A83" s="338">
        <v>531130</v>
      </c>
      <c r="B83" s="339" t="s">
        <v>206</v>
      </c>
      <c r="C83" s="346" t="s">
        <v>130</v>
      </c>
      <c r="D83" s="347">
        <v>13.94</v>
      </c>
      <c r="E83" s="347">
        <v>0</v>
      </c>
      <c r="F83" s="347">
        <v>180.47</v>
      </c>
      <c r="G83" s="347">
        <v>194.41</v>
      </c>
      <c r="H83" s="346" t="s">
        <v>131</v>
      </c>
    </row>
    <row r="84" spans="1:8" ht="15.75" x14ac:dyDescent="0.25">
      <c r="A84" s="338">
        <v>531000</v>
      </c>
      <c r="B84" s="339" t="s">
        <v>207</v>
      </c>
      <c r="C84" s="346" t="s">
        <v>130</v>
      </c>
      <c r="D84" s="347">
        <v>12.64</v>
      </c>
      <c r="E84" s="347">
        <v>0</v>
      </c>
      <c r="F84" s="347">
        <v>119.23</v>
      </c>
      <c r="G84" s="347">
        <v>131.87</v>
      </c>
      <c r="H84" s="346" t="s">
        <v>131</v>
      </c>
    </row>
    <row r="85" spans="1:8" ht="15.75" x14ac:dyDescent="0.25">
      <c r="A85" s="338">
        <v>531100</v>
      </c>
      <c r="B85" s="339" t="s">
        <v>208</v>
      </c>
      <c r="C85" s="346" t="s">
        <v>130</v>
      </c>
      <c r="D85" s="347">
        <v>13.56</v>
      </c>
      <c r="E85" s="347">
        <v>0</v>
      </c>
      <c r="F85" s="347">
        <v>124.15</v>
      </c>
      <c r="G85" s="347">
        <v>137.71</v>
      </c>
      <c r="H85" s="346" t="s">
        <v>131</v>
      </c>
    </row>
    <row r="86" spans="1:8" ht="15.75" x14ac:dyDescent="0.25">
      <c r="A86" s="338">
        <v>532100</v>
      </c>
      <c r="B86" s="339" t="s">
        <v>209</v>
      </c>
      <c r="C86" s="346" t="s">
        <v>130</v>
      </c>
      <c r="D86" s="347">
        <v>6.44</v>
      </c>
      <c r="E86" s="347">
        <v>86.32</v>
      </c>
      <c r="F86" s="347">
        <v>0</v>
      </c>
      <c r="G86" s="347">
        <v>92.76</v>
      </c>
      <c r="H86" s="346" t="s">
        <v>131</v>
      </c>
    </row>
    <row r="87" spans="1:8" ht="15.75" x14ac:dyDescent="0.25">
      <c r="A87" s="338">
        <v>563100</v>
      </c>
      <c r="B87" s="339" t="s">
        <v>29199</v>
      </c>
      <c r="C87" s="346" t="s">
        <v>141</v>
      </c>
      <c r="D87" s="347">
        <v>0.9</v>
      </c>
      <c r="E87" s="347">
        <v>0.31</v>
      </c>
      <c r="F87" s="347">
        <v>0</v>
      </c>
      <c r="G87" s="347">
        <v>1.21</v>
      </c>
      <c r="H87" s="346" t="s">
        <v>131</v>
      </c>
    </row>
    <row r="88" spans="1:8" ht="15.75" x14ac:dyDescent="0.25">
      <c r="A88" s="338">
        <v>535150</v>
      </c>
      <c r="B88" s="339" t="s">
        <v>210</v>
      </c>
      <c r="C88" s="346" t="s">
        <v>211</v>
      </c>
      <c r="D88" s="347">
        <v>0.87</v>
      </c>
      <c r="E88" s="347">
        <v>0</v>
      </c>
      <c r="F88" s="347">
        <v>0</v>
      </c>
      <c r="G88" s="347">
        <v>0.87</v>
      </c>
      <c r="H88" s="346"/>
    </row>
    <row r="89" spans="1:8" ht="15.75" x14ac:dyDescent="0.25">
      <c r="A89" s="338">
        <v>535100</v>
      </c>
      <c r="B89" s="339" t="s">
        <v>212</v>
      </c>
      <c r="C89" s="346" t="s">
        <v>141</v>
      </c>
      <c r="D89" s="347">
        <v>1.75</v>
      </c>
      <c r="E89" s="347">
        <v>0</v>
      </c>
      <c r="F89" s="347">
        <v>0</v>
      </c>
      <c r="G89" s="347">
        <v>1.75</v>
      </c>
      <c r="H89" s="346"/>
    </row>
    <row r="90" spans="1:8" ht="15.75" x14ac:dyDescent="0.25">
      <c r="A90" s="338">
        <v>570100</v>
      </c>
      <c r="B90" s="339" t="s">
        <v>29200</v>
      </c>
      <c r="C90" s="346" t="s">
        <v>79</v>
      </c>
      <c r="D90" s="347">
        <v>51.11</v>
      </c>
      <c r="E90" s="347">
        <v>108.83</v>
      </c>
      <c r="F90" s="347">
        <v>0</v>
      </c>
      <c r="G90" s="347">
        <v>159.94</v>
      </c>
      <c r="H90" s="346" t="s">
        <v>131</v>
      </c>
    </row>
    <row r="91" spans="1:8" ht="47.25" x14ac:dyDescent="0.25">
      <c r="A91" s="338">
        <v>570160</v>
      </c>
      <c r="B91" s="339" t="s">
        <v>29381</v>
      </c>
      <c r="C91" s="346" t="s">
        <v>79</v>
      </c>
      <c r="D91" s="347">
        <v>41.32</v>
      </c>
      <c r="E91" s="347">
        <v>101.48</v>
      </c>
      <c r="F91" s="347">
        <v>0</v>
      </c>
      <c r="G91" s="347">
        <v>142.80000000000001</v>
      </c>
      <c r="H91" s="346" t="s">
        <v>131</v>
      </c>
    </row>
    <row r="92" spans="1:8" ht="31.5" x14ac:dyDescent="0.25">
      <c r="A92" s="338">
        <v>570350</v>
      </c>
      <c r="B92" s="339" t="s">
        <v>29201</v>
      </c>
      <c r="C92" s="346" t="s">
        <v>79</v>
      </c>
      <c r="D92" s="347">
        <v>72.48</v>
      </c>
      <c r="E92" s="347">
        <v>127.08</v>
      </c>
      <c r="F92" s="347">
        <v>0</v>
      </c>
      <c r="G92" s="347">
        <v>199.56</v>
      </c>
      <c r="H92" s="346" t="s">
        <v>131</v>
      </c>
    </row>
    <row r="93" spans="1:8" ht="31.5" x14ac:dyDescent="0.25">
      <c r="A93" s="338">
        <v>570360</v>
      </c>
      <c r="B93" s="339" t="s">
        <v>29202</v>
      </c>
      <c r="C93" s="346" t="s">
        <v>79</v>
      </c>
      <c r="D93" s="347">
        <v>68.39</v>
      </c>
      <c r="E93" s="347">
        <v>119.77</v>
      </c>
      <c r="F93" s="347">
        <v>0</v>
      </c>
      <c r="G93" s="347">
        <v>188.16</v>
      </c>
      <c r="H93" s="346" t="s">
        <v>131</v>
      </c>
    </row>
    <row r="94" spans="1:8" ht="15.75" x14ac:dyDescent="0.25">
      <c r="A94" s="338">
        <v>570000</v>
      </c>
      <c r="B94" s="339" t="s">
        <v>29203</v>
      </c>
      <c r="C94" s="346" t="s">
        <v>79</v>
      </c>
      <c r="D94" s="347">
        <v>32</v>
      </c>
      <c r="E94" s="347">
        <v>0</v>
      </c>
      <c r="F94" s="347">
        <v>159.94</v>
      </c>
      <c r="G94" s="347">
        <v>191.94</v>
      </c>
      <c r="H94" s="346" t="s">
        <v>131</v>
      </c>
    </row>
    <row r="95" spans="1:8" ht="31.5" x14ac:dyDescent="0.25">
      <c r="A95" s="338">
        <v>570400</v>
      </c>
      <c r="B95" s="339" t="s">
        <v>29204</v>
      </c>
      <c r="C95" s="346" t="s">
        <v>79</v>
      </c>
      <c r="D95" s="347">
        <v>30.9</v>
      </c>
      <c r="E95" s="347">
        <v>0</v>
      </c>
      <c r="F95" s="347">
        <v>142.80000000000001</v>
      </c>
      <c r="G95" s="347">
        <v>173.7</v>
      </c>
      <c r="H95" s="346" t="s">
        <v>131</v>
      </c>
    </row>
    <row r="96" spans="1:8" ht="15.75" x14ac:dyDescent="0.25">
      <c r="A96" s="338">
        <v>532500</v>
      </c>
      <c r="B96" s="339" t="s">
        <v>213</v>
      </c>
      <c r="C96" s="346" t="s">
        <v>130</v>
      </c>
      <c r="D96" s="347">
        <v>14.76</v>
      </c>
      <c r="E96" s="347">
        <v>86.6</v>
      </c>
      <c r="F96" s="347">
        <v>0</v>
      </c>
      <c r="G96" s="347">
        <v>101.36</v>
      </c>
      <c r="H96" s="346" t="s">
        <v>131</v>
      </c>
    </row>
    <row r="97" spans="1:8" ht="15.75" x14ac:dyDescent="0.25">
      <c r="A97" s="338">
        <v>532600</v>
      </c>
      <c r="B97" s="339" t="s">
        <v>214</v>
      </c>
      <c r="C97" s="346" t="s">
        <v>141</v>
      </c>
      <c r="D97" s="347">
        <v>1.21</v>
      </c>
      <c r="E97" s="347">
        <v>0</v>
      </c>
      <c r="F97" s="347">
        <v>0.54</v>
      </c>
      <c r="G97" s="347">
        <v>1.75</v>
      </c>
      <c r="H97" s="346" t="s">
        <v>131</v>
      </c>
    </row>
    <row r="98" spans="1:8" ht="15.75" x14ac:dyDescent="0.25">
      <c r="A98" s="338">
        <v>532700</v>
      </c>
      <c r="B98" s="339" t="s">
        <v>215</v>
      </c>
      <c r="C98" s="346" t="s">
        <v>141</v>
      </c>
      <c r="D98" s="347">
        <v>0.63</v>
      </c>
      <c r="E98" s="347">
        <v>0</v>
      </c>
      <c r="F98" s="347">
        <v>0</v>
      </c>
      <c r="G98" s="347">
        <v>0.63</v>
      </c>
      <c r="H98" s="346"/>
    </row>
    <row r="99" spans="1:8" ht="15.75" x14ac:dyDescent="0.25">
      <c r="A99" s="338">
        <v>575100</v>
      </c>
      <c r="B99" s="339" t="s">
        <v>216</v>
      </c>
      <c r="C99" s="346" t="s">
        <v>141</v>
      </c>
      <c r="D99" s="347">
        <v>1.5</v>
      </c>
      <c r="E99" s="347">
        <v>0</v>
      </c>
      <c r="F99" s="347">
        <v>0</v>
      </c>
      <c r="G99" s="347">
        <v>1.5</v>
      </c>
      <c r="H99" s="346"/>
    </row>
    <row r="100" spans="1:8" ht="15.75" x14ac:dyDescent="0.25">
      <c r="A100" s="338">
        <v>575000</v>
      </c>
      <c r="B100" s="339" t="s">
        <v>217</v>
      </c>
      <c r="C100" s="346" t="s">
        <v>130</v>
      </c>
      <c r="D100" s="347">
        <v>29.77</v>
      </c>
      <c r="E100" s="347">
        <v>0</v>
      </c>
      <c r="F100" s="347">
        <v>4.75</v>
      </c>
      <c r="G100" s="347">
        <v>34.520000000000003</v>
      </c>
      <c r="H100" s="346"/>
    </row>
    <row r="101" spans="1:8" ht="15.75" x14ac:dyDescent="0.25">
      <c r="A101" s="338">
        <v>521500</v>
      </c>
      <c r="B101" s="339" t="s">
        <v>218</v>
      </c>
      <c r="C101" s="346" t="s">
        <v>211</v>
      </c>
      <c r="D101" s="347">
        <v>3.27</v>
      </c>
      <c r="E101" s="347">
        <v>0</v>
      </c>
      <c r="F101" s="347">
        <v>0</v>
      </c>
      <c r="G101" s="347">
        <v>3.27</v>
      </c>
      <c r="H101" s="346"/>
    </row>
    <row r="102" spans="1:8" ht="15.75" x14ac:dyDescent="0.25">
      <c r="A102" s="338">
        <v>521400</v>
      </c>
      <c r="B102" s="339" t="s">
        <v>219</v>
      </c>
      <c r="C102" s="346" t="s">
        <v>141</v>
      </c>
      <c r="D102" s="347">
        <v>10.9</v>
      </c>
      <c r="E102" s="347">
        <v>0</v>
      </c>
      <c r="F102" s="347">
        <v>0</v>
      </c>
      <c r="G102" s="347">
        <v>10.9</v>
      </c>
      <c r="H102" s="346"/>
    </row>
    <row r="103" spans="1:8" ht="15.75" x14ac:dyDescent="0.25">
      <c r="A103" s="338">
        <v>510300</v>
      </c>
      <c r="B103" s="339" t="s">
        <v>220</v>
      </c>
      <c r="C103" s="346" t="s">
        <v>141</v>
      </c>
      <c r="D103" s="347">
        <v>2.59</v>
      </c>
      <c r="E103" s="347">
        <v>0</v>
      </c>
      <c r="F103" s="347">
        <v>0.23</v>
      </c>
      <c r="G103" s="347">
        <v>2.82</v>
      </c>
      <c r="H103" s="346"/>
    </row>
    <row r="104" spans="1:8" ht="15.75" x14ac:dyDescent="0.25">
      <c r="A104" s="338">
        <v>521550</v>
      </c>
      <c r="B104" s="339" t="s">
        <v>221</v>
      </c>
      <c r="C104" s="346" t="s">
        <v>141</v>
      </c>
      <c r="D104" s="347">
        <v>1.18</v>
      </c>
      <c r="E104" s="347">
        <v>0</v>
      </c>
      <c r="F104" s="347">
        <v>0</v>
      </c>
      <c r="G104" s="347">
        <v>1.18</v>
      </c>
      <c r="H104" s="346"/>
    </row>
    <row r="105" spans="1:8" ht="15.75" x14ac:dyDescent="0.25">
      <c r="A105" s="338">
        <v>532650</v>
      </c>
      <c r="B105" s="339" t="s">
        <v>222</v>
      </c>
      <c r="C105" s="346" t="s">
        <v>141</v>
      </c>
      <c r="D105" s="347">
        <v>0.73</v>
      </c>
      <c r="E105" s="347">
        <v>0</v>
      </c>
      <c r="F105" s="347">
        <v>0.1</v>
      </c>
      <c r="G105" s="347">
        <v>0.83</v>
      </c>
      <c r="H105" s="346" t="s">
        <v>131</v>
      </c>
    </row>
    <row r="106" spans="1:8" ht="15.75" x14ac:dyDescent="0.25">
      <c r="A106" s="338">
        <v>501000</v>
      </c>
      <c r="B106" s="339" t="s">
        <v>223</v>
      </c>
      <c r="C106" s="346" t="s">
        <v>130</v>
      </c>
      <c r="D106" s="347">
        <v>5.85</v>
      </c>
      <c r="E106" s="347">
        <v>0</v>
      </c>
      <c r="F106" s="347">
        <v>0</v>
      </c>
      <c r="G106" s="347">
        <v>5.85</v>
      </c>
      <c r="H106" s="346" t="s">
        <v>131</v>
      </c>
    </row>
    <row r="107" spans="1:8" ht="15.75" x14ac:dyDescent="0.25">
      <c r="A107" s="338">
        <v>500000</v>
      </c>
      <c r="B107" s="339" t="s">
        <v>224</v>
      </c>
      <c r="C107" s="346" t="s">
        <v>141</v>
      </c>
      <c r="D107" s="347">
        <v>4.03</v>
      </c>
      <c r="E107" s="347">
        <v>0</v>
      </c>
      <c r="F107" s="347">
        <v>0</v>
      </c>
      <c r="G107" s="347">
        <v>4.03</v>
      </c>
      <c r="H107" s="346"/>
    </row>
    <row r="108" spans="1:8" ht="15.75" x14ac:dyDescent="0.25">
      <c r="A108" s="338">
        <v>520100</v>
      </c>
      <c r="B108" s="339" t="s">
        <v>225</v>
      </c>
      <c r="C108" s="346" t="s">
        <v>130</v>
      </c>
      <c r="D108" s="347">
        <v>3.66</v>
      </c>
      <c r="E108" s="347">
        <v>0</v>
      </c>
      <c r="F108" s="347">
        <v>0</v>
      </c>
      <c r="G108" s="347">
        <v>3.66</v>
      </c>
      <c r="H108" s="346"/>
    </row>
    <row r="109" spans="1:8" ht="15.75" x14ac:dyDescent="0.25">
      <c r="A109" s="338">
        <v>520200</v>
      </c>
      <c r="B109" s="339" t="s">
        <v>226</v>
      </c>
      <c r="C109" s="346" t="s">
        <v>130</v>
      </c>
      <c r="D109" s="347">
        <v>4.4800000000000004</v>
      </c>
      <c r="E109" s="347">
        <v>0</v>
      </c>
      <c r="F109" s="347">
        <v>0</v>
      </c>
      <c r="G109" s="347">
        <v>4.4800000000000004</v>
      </c>
      <c r="H109" s="346"/>
    </row>
    <row r="110" spans="1:8" ht="15.75" x14ac:dyDescent="0.25">
      <c r="A110" s="338">
        <v>521300</v>
      </c>
      <c r="B110" s="339" t="s">
        <v>227</v>
      </c>
      <c r="C110" s="346" t="s">
        <v>130</v>
      </c>
      <c r="D110" s="347">
        <v>27.82</v>
      </c>
      <c r="E110" s="347">
        <v>12.18</v>
      </c>
      <c r="F110" s="347">
        <v>2.36</v>
      </c>
      <c r="G110" s="347">
        <v>42.36</v>
      </c>
      <c r="H110" s="346"/>
    </row>
    <row r="111" spans="1:8" ht="15.75" x14ac:dyDescent="0.25">
      <c r="A111" s="338">
        <v>535200</v>
      </c>
      <c r="B111" s="339" t="s">
        <v>228</v>
      </c>
      <c r="C111" s="346" t="s">
        <v>211</v>
      </c>
      <c r="D111" s="347">
        <v>5.68</v>
      </c>
      <c r="E111" s="347">
        <v>0</v>
      </c>
      <c r="F111" s="347">
        <v>4.1399999999999997</v>
      </c>
      <c r="G111" s="347">
        <v>9.82</v>
      </c>
      <c r="H111" s="346" t="s">
        <v>131</v>
      </c>
    </row>
    <row r="112" spans="1:8" ht="15.75" x14ac:dyDescent="0.25">
      <c r="A112" s="338">
        <v>521450</v>
      </c>
      <c r="B112" s="339" t="s">
        <v>229</v>
      </c>
      <c r="C112" s="346" t="s">
        <v>141</v>
      </c>
      <c r="D112" s="347">
        <v>6.27</v>
      </c>
      <c r="E112" s="347">
        <v>0</v>
      </c>
      <c r="F112" s="347">
        <v>13.83</v>
      </c>
      <c r="G112" s="347">
        <v>20.100000000000001</v>
      </c>
      <c r="H112" s="346" t="s">
        <v>131</v>
      </c>
    </row>
    <row r="113" spans="1:8" ht="31.5" x14ac:dyDescent="0.25">
      <c r="A113" s="338">
        <v>560100</v>
      </c>
      <c r="B113" s="339" t="s">
        <v>29205</v>
      </c>
      <c r="C113" s="346" t="s">
        <v>141</v>
      </c>
      <c r="D113" s="347">
        <v>0.49</v>
      </c>
      <c r="E113" s="347">
        <v>0</v>
      </c>
      <c r="F113" s="347">
        <v>0</v>
      </c>
      <c r="G113" s="347">
        <v>0.49</v>
      </c>
      <c r="H113" s="346"/>
    </row>
    <row r="114" spans="1:8" ht="31.5" x14ac:dyDescent="0.25">
      <c r="A114" s="338">
        <v>560400</v>
      </c>
      <c r="B114" s="339" t="s">
        <v>29206</v>
      </c>
      <c r="C114" s="346" t="s">
        <v>141</v>
      </c>
      <c r="D114" s="347">
        <v>0.49</v>
      </c>
      <c r="E114" s="347">
        <v>0</v>
      </c>
      <c r="F114" s="347">
        <v>0</v>
      </c>
      <c r="G114" s="347">
        <v>0.49</v>
      </c>
      <c r="H114" s="346"/>
    </row>
    <row r="115" spans="1:8" ht="15.75" x14ac:dyDescent="0.25">
      <c r="A115" s="338">
        <v>510100</v>
      </c>
      <c r="B115" s="339" t="s">
        <v>230</v>
      </c>
      <c r="C115" s="346" t="s">
        <v>130</v>
      </c>
      <c r="D115" s="347">
        <v>8.2100000000000009</v>
      </c>
      <c r="E115" s="347">
        <v>0</v>
      </c>
      <c r="F115" s="347">
        <v>0</v>
      </c>
      <c r="G115" s="347">
        <v>8.2100000000000009</v>
      </c>
      <c r="H115" s="346"/>
    </row>
    <row r="116" spans="1:8" ht="15.75" x14ac:dyDescent="0.25">
      <c r="A116" s="338">
        <v>510200</v>
      </c>
      <c r="B116" s="339" t="s">
        <v>231</v>
      </c>
      <c r="C116" s="346" t="s">
        <v>130</v>
      </c>
      <c r="D116" s="347">
        <v>11.56</v>
      </c>
      <c r="E116" s="347">
        <v>0</v>
      </c>
      <c r="F116" s="347">
        <v>0</v>
      </c>
      <c r="G116" s="347">
        <v>11.56</v>
      </c>
      <c r="H116" s="346"/>
    </row>
    <row r="117" spans="1:8" ht="15.75" x14ac:dyDescent="0.25">
      <c r="A117" s="338">
        <v>515580</v>
      </c>
      <c r="B117" s="339" t="s">
        <v>29207</v>
      </c>
      <c r="C117" s="346" t="s">
        <v>141</v>
      </c>
      <c r="D117" s="347">
        <v>2.4</v>
      </c>
      <c r="E117" s="347">
        <v>0</v>
      </c>
      <c r="F117" s="347">
        <v>0</v>
      </c>
      <c r="G117" s="347">
        <v>2.4</v>
      </c>
      <c r="H117" s="346"/>
    </row>
    <row r="118" spans="1:8" ht="31.5" x14ac:dyDescent="0.25">
      <c r="A118" s="338">
        <v>564000</v>
      </c>
      <c r="B118" s="339" t="s">
        <v>29208</v>
      </c>
      <c r="C118" s="346" t="s">
        <v>130</v>
      </c>
      <c r="D118" s="347">
        <v>29.42</v>
      </c>
      <c r="E118" s="347">
        <v>90.3</v>
      </c>
      <c r="F118" s="347">
        <v>0</v>
      </c>
      <c r="G118" s="347">
        <v>119.72</v>
      </c>
      <c r="H118" s="346" t="s">
        <v>131</v>
      </c>
    </row>
    <row r="119" spans="1:8" ht="15.75" x14ac:dyDescent="0.25">
      <c r="A119" s="338">
        <v>564300</v>
      </c>
      <c r="B119" s="339" t="s">
        <v>29209</v>
      </c>
      <c r="C119" s="346" t="s">
        <v>130</v>
      </c>
      <c r="D119" s="347">
        <v>35.53</v>
      </c>
      <c r="E119" s="347">
        <v>91.63</v>
      </c>
      <c r="F119" s="347">
        <v>0</v>
      </c>
      <c r="G119" s="347">
        <v>127.16</v>
      </c>
      <c r="H119" s="346" t="s">
        <v>131</v>
      </c>
    </row>
    <row r="120" spans="1:8" ht="15.75" x14ac:dyDescent="0.25">
      <c r="A120" s="338">
        <v>532000</v>
      </c>
      <c r="B120" s="339" t="s">
        <v>232</v>
      </c>
      <c r="C120" s="346" t="s">
        <v>130</v>
      </c>
      <c r="D120" s="347">
        <v>24.39</v>
      </c>
      <c r="E120" s="347">
        <v>94.63</v>
      </c>
      <c r="F120" s="347">
        <v>0</v>
      </c>
      <c r="G120" s="347">
        <v>119.02</v>
      </c>
      <c r="H120" s="346" t="s">
        <v>131</v>
      </c>
    </row>
    <row r="121" spans="1:8" ht="15.75" x14ac:dyDescent="0.25">
      <c r="A121" s="338">
        <v>531350</v>
      </c>
      <c r="B121" s="339" t="s">
        <v>233</v>
      </c>
      <c r="C121" s="346" t="s">
        <v>130</v>
      </c>
      <c r="D121" s="347">
        <v>19.43</v>
      </c>
      <c r="E121" s="347">
        <v>83.89</v>
      </c>
      <c r="F121" s="347">
        <v>0</v>
      </c>
      <c r="G121" s="347">
        <v>103.32</v>
      </c>
      <c r="H121" s="346" t="s">
        <v>131</v>
      </c>
    </row>
    <row r="122" spans="1:8" ht="15.75" x14ac:dyDescent="0.25">
      <c r="A122" s="338">
        <v>531300</v>
      </c>
      <c r="B122" s="339" t="s">
        <v>234</v>
      </c>
      <c r="C122" s="346" t="s">
        <v>130</v>
      </c>
      <c r="D122" s="347">
        <v>19.43</v>
      </c>
      <c r="E122" s="347">
        <v>57.33</v>
      </c>
      <c r="F122" s="347">
        <v>29.8</v>
      </c>
      <c r="G122" s="347">
        <v>106.56</v>
      </c>
      <c r="H122" s="346" t="s">
        <v>131</v>
      </c>
    </row>
    <row r="123" spans="1:8" ht="15.75" x14ac:dyDescent="0.25">
      <c r="A123" s="338">
        <v>531500</v>
      </c>
      <c r="B123" s="339" t="s">
        <v>235</v>
      </c>
      <c r="C123" s="346" t="s">
        <v>130</v>
      </c>
      <c r="D123" s="347">
        <v>19.43</v>
      </c>
      <c r="E123" s="347">
        <v>84.91</v>
      </c>
      <c r="F123" s="347">
        <v>0</v>
      </c>
      <c r="G123" s="347">
        <v>104.34</v>
      </c>
      <c r="H123" s="346" t="s">
        <v>131</v>
      </c>
    </row>
    <row r="124" spans="1:8" ht="15.75" x14ac:dyDescent="0.25">
      <c r="A124" s="338">
        <v>535000</v>
      </c>
      <c r="B124" s="339" t="s">
        <v>236</v>
      </c>
      <c r="C124" s="346" t="s">
        <v>141</v>
      </c>
      <c r="D124" s="347">
        <v>37.28</v>
      </c>
      <c r="E124" s="347">
        <v>67.09</v>
      </c>
      <c r="F124" s="347">
        <v>0</v>
      </c>
      <c r="G124" s="347">
        <v>104.37</v>
      </c>
      <c r="H124" s="346" t="s">
        <v>131</v>
      </c>
    </row>
    <row r="125" spans="1:8" ht="31.5" x14ac:dyDescent="0.25">
      <c r="A125" s="338">
        <v>534906</v>
      </c>
      <c r="B125" s="339" t="s">
        <v>237</v>
      </c>
      <c r="C125" s="346" t="s">
        <v>141</v>
      </c>
      <c r="D125" s="347">
        <v>22.42</v>
      </c>
      <c r="E125" s="347">
        <v>52.63</v>
      </c>
      <c r="F125" s="347">
        <v>0</v>
      </c>
      <c r="G125" s="347">
        <v>75.05</v>
      </c>
      <c r="H125" s="346" t="s">
        <v>131</v>
      </c>
    </row>
    <row r="126" spans="1:8" ht="31.5" x14ac:dyDescent="0.25">
      <c r="A126" s="338">
        <v>534916</v>
      </c>
      <c r="B126" s="339" t="s">
        <v>238</v>
      </c>
      <c r="C126" s="346" t="s">
        <v>141</v>
      </c>
      <c r="D126" s="347">
        <v>22.42</v>
      </c>
      <c r="E126" s="347">
        <v>52.31</v>
      </c>
      <c r="F126" s="347">
        <v>0</v>
      </c>
      <c r="G126" s="347">
        <v>74.73</v>
      </c>
      <c r="H126" s="346" t="s">
        <v>131</v>
      </c>
    </row>
    <row r="127" spans="1:8" ht="31.5" x14ac:dyDescent="0.25">
      <c r="A127" s="338">
        <v>534908</v>
      </c>
      <c r="B127" s="339" t="s">
        <v>239</v>
      </c>
      <c r="C127" s="346" t="s">
        <v>141</v>
      </c>
      <c r="D127" s="347">
        <v>22.42</v>
      </c>
      <c r="E127" s="347">
        <v>64.98</v>
      </c>
      <c r="F127" s="347">
        <v>0</v>
      </c>
      <c r="G127" s="347">
        <v>87.4</v>
      </c>
      <c r="H127" s="346" t="s">
        <v>131</v>
      </c>
    </row>
    <row r="128" spans="1:8" ht="31.5" x14ac:dyDescent="0.25">
      <c r="A128" s="338">
        <v>534918</v>
      </c>
      <c r="B128" s="339" t="s">
        <v>240</v>
      </c>
      <c r="C128" s="346" t="s">
        <v>141</v>
      </c>
      <c r="D128" s="347">
        <v>22.42</v>
      </c>
      <c r="E128" s="347">
        <v>64.66</v>
      </c>
      <c r="F128" s="347">
        <v>0</v>
      </c>
      <c r="G128" s="347">
        <v>87.08</v>
      </c>
      <c r="H128" s="346" t="s">
        <v>131</v>
      </c>
    </row>
    <row r="129" spans="1:8" ht="15.75" x14ac:dyDescent="0.25">
      <c r="A129" s="338">
        <v>530000</v>
      </c>
      <c r="B129" s="339" t="s">
        <v>241</v>
      </c>
      <c r="C129" s="346" t="s">
        <v>130</v>
      </c>
      <c r="D129" s="347">
        <v>24.08</v>
      </c>
      <c r="E129" s="347">
        <v>0</v>
      </c>
      <c r="F129" s="347">
        <v>22.02</v>
      </c>
      <c r="G129" s="347">
        <v>46.1</v>
      </c>
      <c r="H129" s="346"/>
    </row>
    <row r="130" spans="1:8" ht="15.75" x14ac:dyDescent="0.25">
      <c r="A130" s="338">
        <v>530060</v>
      </c>
      <c r="B130" s="339" t="s">
        <v>242</v>
      </c>
      <c r="C130" s="346" t="s">
        <v>130</v>
      </c>
      <c r="D130" s="347">
        <v>22.57</v>
      </c>
      <c r="E130" s="347">
        <v>0</v>
      </c>
      <c r="F130" s="347">
        <v>20.329999999999998</v>
      </c>
      <c r="G130" s="347">
        <v>42.9</v>
      </c>
      <c r="H130" s="346"/>
    </row>
    <row r="131" spans="1:8" ht="15.75" x14ac:dyDescent="0.25">
      <c r="A131" s="338">
        <v>561100</v>
      </c>
      <c r="B131" s="339" t="s">
        <v>29210</v>
      </c>
      <c r="C131" s="346" t="s">
        <v>141</v>
      </c>
      <c r="D131" s="347">
        <v>0.34</v>
      </c>
      <c r="E131" s="347">
        <v>0</v>
      </c>
      <c r="F131" s="347">
        <v>0</v>
      </c>
      <c r="G131" s="347">
        <v>0.34</v>
      </c>
      <c r="H131" s="346"/>
    </row>
    <row r="132" spans="1:8" ht="31.5" x14ac:dyDescent="0.25">
      <c r="A132" s="338">
        <v>561130</v>
      </c>
      <c r="B132" s="339" t="s">
        <v>29211</v>
      </c>
      <c r="C132" s="346" t="s">
        <v>141</v>
      </c>
      <c r="D132" s="347">
        <v>0.35</v>
      </c>
      <c r="E132" s="347">
        <v>0</v>
      </c>
      <c r="F132" s="347">
        <v>0</v>
      </c>
      <c r="G132" s="347">
        <v>0.35</v>
      </c>
      <c r="H132" s="346"/>
    </row>
    <row r="133" spans="1:8" ht="15.75" x14ac:dyDescent="0.25">
      <c r="A133" s="338">
        <v>516300</v>
      </c>
      <c r="B133" s="339" t="s">
        <v>243</v>
      </c>
      <c r="C133" s="346" t="s">
        <v>130</v>
      </c>
      <c r="D133" s="347">
        <v>14.45</v>
      </c>
      <c r="E133" s="347">
        <v>0</v>
      </c>
      <c r="F133" s="347">
        <v>0</v>
      </c>
      <c r="G133" s="347">
        <v>14.45</v>
      </c>
      <c r="H133" s="346" t="s">
        <v>131</v>
      </c>
    </row>
    <row r="134" spans="1:8" ht="15.75" x14ac:dyDescent="0.25">
      <c r="A134" s="338">
        <v>516000</v>
      </c>
      <c r="B134" s="339" t="s">
        <v>244</v>
      </c>
      <c r="C134" s="346" t="s">
        <v>130</v>
      </c>
      <c r="D134" s="347">
        <v>4.83</v>
      </c>
      <c r="E134" s="347">
        <v>86.32</v>
      </c>
      <c r="F134" s="347">
        <v>0</v>
      </c>
      <c r="G134" s="347">
        <v>91.15</v>
      </c>
      <c r="H134" s="346" t="s">
        <v>131</v>
      </c>
    </row>
    <row r="135" spans="1:8" ht="15.75" x14ac:dyDescent="0.25">
      <c r="A135" s="338">
        <v>516100</v>
      </c>
      <c r="B135" s="339" t="s">
        <v>245</v>
      </c>
      <c r="C135" s="346" t="s">
        <v>130</v>
      </c>
      <c r="D135" s="347">
        <v>10.87</v>
      </c>
      <c r="E135" s="347">
        <v>82.81</v>
      </c>
      <c r="F135" s="347">
        <v>0</v>
      </c>
      <c r="G135" s="347">
        <v>93.68</v>
      </c>
      <c r="H135" s="346" t="s">
        <v>131</v>
      </c>
    </row>
    <row r="136" spans="1:8" ht="15.75" x14ac:dyDescent="0.25">
      <c r="A136" s="338">
        <v>516200</v>
      </c>
      <c r="B136" s="339" t="s">
        <v>246</v>
      </c>
      <c r="C136" s="346" t="s">
        <v>130</v>
      </c>
      <c r="D136" s="347">
        <v>10.87</v>
      </c>
      <c r="E136" s="347">
        <v>102.23</v>
      </c>
      <c r="F136" s="347">
        <v>0</v>
      </c>
      <c r="G136" s="347">
        <v>113.1</v>
      </c>
      <c r="H136" s="346" t="s">
        <v>131</v>
      </c>
    </row>
    <row r="137" spans="1:8" ht="31.5" x14ac:dyDescent="0.25">
      <c r="A137" s="338">
        <v>534600</v>
      </c>
      <c r="B137" s="339" t="s">
        <v>29212</v>
      </c>
      <c r="C137" s="346" t="s">
        <v>130</v>
      </c>
      <c r="D137" s="347">
        <v>26.82</v>
      </c>
      <c r="E137" s="347">
        <v>66.400000000000006</v>
      </c>
      <c r="F137" s="347">
        <v>0</v>
      </c>
      <c r="G137" s="347">
        <v>93.22</v>
      </c>
      <c r="H137" s="346" t="s">
        <v>131</v>
      </c>
    </row>
    <row r="138" spans="1:8" ht="15.75" x14ac:dyDescent="0.25">
      <c r="A138" s="338">
        <v>534000</v>
      </c>
      <c r="B138" s="339" t="s">
        <v>29213</v>
      </c>
      <c r="C138" s="346" t="s">
        <v>130</v>
      </c>
      <c r="D138" s="347">
        <v>46.65</v>
      </c>
      <c r="E138" s="347">
        <v>93.82</v>
      </c>
      <c r="F138" s="347">
        <v>0</v>
      </c>
      <c r="G138" s="347">
        <v>140.47</v>
      </c>
      <c r="H138" s="346" t="s">
        <v>131</v>
      </c>
    </row>
    <row r="139" spans="1:8" ht="31.5" x14ac:dyDescent="0.25">
      <c r="A139" s="338">
        <v>534650</v>
      </c>
      <c r="B139" s="339" t="s">
        <v>29214</v>
      </c>
      <c r="C139" s="346" t="s">
        <v>130</v>
      </c>
      <c r="D139" s="347">
        <v>26.82</v>
      </c>
      <c r="E139" s="347">
        <v>66.400000000000006</v>
      </c>
      <c r="F139" s="347">
        <v>0</v>
      </c>
      <c r="G139" s="347">
        <v>93.22</v>
      </c>
      <c r="H139" s="346" t="s">
        <v>131</v>
      </c>
    </row>
    <row r="140" spans="1:8" ht="31.5" x14ac:dyDescent="0.25">
      <c r="A140" s="338">
        <v>534300</v>
      </c>
      <c r="B140" s="339" t="s">
        <v>29215</v>
      </c>
      <c r="C140" s="346" t="s">
        <v>130</v>
      </c>
      <c r="D140" s="347">
        <v>46.41</v>
      </c>
      <c r="E140" s="347">
        <v>92.49</v>
      </c>
      <c r="F140" s="347">
        <v>0</v>
      </c>
      <c r="G140" s="347">
        <v>138.9</v>
      </c>
      <c r="H140" s="346" t="s">
        <v>131</v>
      </c>
    </row>
    <row r="141" spans="1:8" ht="31.5" x14ac:dyDescent="0.25">
      <c r="A141" s="338">
        <v>570310</v>
      </c>
      <c r="B141" s="339" t="s">
        <v>29216</v>
      </c>
      <c r="C141" s="346" t="s">
        <v>79</v>
      </c>
      <c r="D141" s="347">
        <v>67.31</v>
      </c>
      <c r="E141" s="347">
        <v>94.3</v>
      </c>
      <c r="F141" s="347">
        <v>0</v>
      </c>
      <c r="G141" s="347">
        <v>161.61000000000001</v>
      </c>
      <c r="H141" s="346" t="s">
        <v>131</v>
      </c>
    </row>
    <row r="142" spans="1:8" ht="15.75" x14ac:dyDescent="0.25">
      <c r="A142" s="338">
        <v>570300</v>
      </c>
      <c r="B142" s="339" t="s">
        <v>29217</v>
      </c>
      <c r="C142" s="346" t="s">
        <v>79</v>
      </c>
      <c r="D142" s="347">
        <v>82.71</v>
      </c>
      <c r="E142" s="347">
        <v>97.98</v>
      </c>
      <c r="F142" s="347">
        <v>0</v>
      </c>
      <c r="G142" s="347">
        <v>180.69</v>
      </c>
      <c r="H142" s="346" t="s">
        <v>131</v>
      </c>
    </row>
    <row r="143" spans="1:8" ht="15.75" x14ac:dyDescent="0.25">
      <c r="A143" s="338">
        <v>530160</v>
      </c>
      <c r="B143" s="339" t="s">
        <v>247</v>
      </c>
      <c r="C143" s="346" t="s">
        <v>130</v>
      </c>
      <c r="D143" s="347">
        <v>0</v>
      </c>
      <c r="E143" s="347">
        <v>0</v>
      </c>
      <c r="F143" s="347">
        <v>42.36</v>
      </c>
      <c r="G143" s="347">
        <v>42.36</v>
      </c>
      <c r="H143" s="346"/>
    </row>
    <row r="144" spans="1:8" ht="15.75" x14ac:dyDescent="0.25">
      <c r="A144" s="338">
        <v>511000</v>
      </c>
      <c r="B144" s="339" t="s">
        <v>248</v>
      </c>
      <c r="C144" s="346" t="s">
        <v>141</v>
      </c>
      <c r="D144" s="347">
        <v>4.55</v>
      </c>
      <c r="E144" s="347">
        <v>0</v>
      </c>
      <c r="F144" s="347">
        <v>0</v>
      </c>
      <c r="G144" s="347">
        <v>4.55</v>
      </c>
      <c r="H144" s="346"/>
    </row>
    <row r="145" spans="1:8" ht="15.75" x14ac:dyDescent="0.25">
      <c r="A145" s="338">
        <v>511100</v>
      </c>
      <c r="B145" s="339" t="s">
        <v>249</v>
      </c>
      <c r="C145" s="346" t="s">
        <v>141</v>
      </c>
      <c r="D145" s="347">
        <v>3.99</v>
      </c>
      <c r="E145" s="347">
        <v>0</v>
      </c>
      <c r="F145" s="347">
        <v>0</v>
      </c>
      <c r="G145" s="347">
        <v>3.99</v>
      </c>
      <c r="H145" s="346"/>
    </row>
    <row r="146" spans="1:8" ht="15.75" x14ac:dyDescent="0.25">
      <c r="A146" s="338">
        <v>511200</v>
      </c>
      <c r="B146" s="339" t="s">
        <v>250</v>
      </c>
      <c r="C146" s="346" t="s">
        <v>141</v>
      </c>
      <c r="D146" s="347">
        <v>4.37</v>
      </c>
      <c r="E146" s="347">
        <v>0</v>
      </c>
      <c r="F146" s="347">
        <v>0</v>
      </c>
      <c r="G146" s="347">
        <v>4.37</v>
      </c>
      <c r="H146" s="346"/>
    </row>
    <row r="147" spans="1:8" ht="15.75" x14ac:dyDescent="0.25">
      <c r="A147" s="338">
        <v>511300</v>
      </c>
      <c r="B147" s="339" t="s">
        <v>251</v>
      </c>
      <c r="C147" s="346" t="s">
        <v>141</v>
      </c>
      <c r="D147" s="347">
        <v>0.28000000000000003</v>
      </c>
      <c r="E147" s="347">
        <v>0</v>
      </c>
      <c r="F147" s="347">
        <v>0</v>
      </c>
      <c r="G147" s="347">
        <v>0.28000000000000003</v>
      </c>
      <c r="H147" s="346"/>
    </row>
    <row r="148" spans="1:8" ht="15.75" x14ac:dyDescent="0.25">
      <c r="A148" s="338">
        <v>550000</v>
      </c>
      <c r="B148" s="339" t="s">
        <v>252</v>
      </c>
      <c r="C148" s="346" t="s">
        <v>130</v>
      </c>
      <c r="D148" s="347">
        <v>24.09</v>
      </c>
      <c r="E148" s="347">
        <v>58.43</v>
      </c>
      <c r="F148" s="347">
        <v>2.14</v>
      </c>
      <c r="G148" s="347">
        <v>84.66</v>
      </c>
      <c r="H148" s="346" t="s">
        <v>131</v>
      </c>
    </row>
    <row r="149" spans="1:8" ht="15.75" x14ac:dyDescent="0.25">
      <c r="A149" s="338">
        <v>550500</v>
      </c>
      <c r="B149" s="339" t="s">
        <v>253</v>
      </c>
      <c r="C149" s="346" t="s">
        <v>130</v>
      </c>
      <c r="D149" s="347">
        <v>24.09</v>
      </c>
      <c r="E149" s="347">
        <v>48.67</v>
      </c>
      <c r="F149" s="347">
        <v>2.68</v>
      </c>
      <c r="G149" s="347">
        <v>75.44</v>
      </c>
      <c r="H149" s="346" t="s">
        <v>131</v>
      </c>
    </row>
    <row r="150" spans="1:8" ht="15.75" x14ac:dyDescent="0.25">
      <c r="A150" s="338">
        <v>541000</v>
      </c>
      <c r="B150" s="339" t="s">
        <v>254</v>
      </c>
      <c r="C150" s="346" t="s">
        <v>130</v>
      </c>
      <c r="D150" s="347">
        <v>20.84</v>
      </c>
      <c r="E150" s="347">
        <v>0</v>
      </c>
      <c r="F150" s="347">
        <v>4.9400000000000004</v>
      </c>
      <c r="G150" s="347">
        <v>25.78</v>
      </c>
      <c r="H150" s="346" t="s">
        <v>131</v>
      </c>
    </row>
    <row r="151" spans="1:8" ht="15.75" x14ac:dyDescent="0.25">
      <c r="A151" s="338">
        <v>541100</v>
      </c>
      <c r="B151" s="339" t="s">
        <v>255</v>
      </c>
      <c r="C151" s="346" t="s">
        <v>130</v>
      </c>
      <c r="D151" s="347">
        <v>24.87</v>
      </c>
      <c r="E151" s="347">
        <v>0</v>
      </c>
      <c r="F151" s="347">
        <v>5.01</v>
      </c>
      <c r="G151" s="347">
        <v>29.88</v>
      </c>
      <c r="H151" s="346" t="s">
        <v>131</v>
      </c>
    </row>
    <row r="152" spans="1:8" ht="15.75" x14ac:dyDescent="0.25">
      <c r="A152" s="338">
        <v>541300</v>
      </c>
      <c r="B152" s="339" t="s">
        <v>256</v>
      </c>
      <c r="C152" s="346" t="s">
        <v>130</v>
      </c>
      <c r="D152" s="347">
        <v>20.98</v>
      </c>
      <c r="E152" s="347">
        <v>0</v>
      </c>
      <c r="F152" s="347">
        <v>0</v>
      </c>
      <c r="G152" s="347">
        <v>20.98</v>
      </c>
      <c r="H152" s="346"/>
    </row>
    <row r="153" spans="1:8" ht="15.75" x14ac:dyDescent="0.25">
      <c r="A153" s="338">
        <v>541200</v>
      </c>
      <c r="B153" s="339" t="s">
        <v>257</v>
      </c>
      <c r="C153" s="346" t="s">
        <v>130</v>
      </c>
      <c r="D153" s="347">
        <v>25.04</v>
      </c>
      <c r="E153" s="347">
        <v>0</v>
      </c>
      <c r="F153" s="347">
        <v>0</v>
      </c>
      <c r="G153" s="347">
        <v>25.04</v>
      </c>
      <c r="H153" s="346"/>
    </row>
    <row r="154" spans="1:8" ht="15.75" x14ac:dyDescent="0.25">
      <c r="A154" s="338">
        <v>542000</v>
      </c>
      <c r="B154" s="339" t="s">
        <v>258</v>
      </c>
      <c r="C154" s="346" t="s">
        <v>130</v>
      </c>
      <c r="D154" s="347">
        <v>27.94</v>
      </c>
      <c r="E154" s="347">
        <v>21.45</v>
      </c>
      <c r="F154" s="347">
        <v>4.54</v>
      </c>
      <c r="G154" s="347">
        <v>53.93</v>
      </c>
      <c r="H154" s="346" t="s">
        <v>131</v>
      </c>
    </row>
    <row r="155" spans="1:8" ht="15.75" x14ac:dyDescent="0.25">
      <c r="A155" s="338">
        <v>543000</v>
      </c>
      <c r="B155" s="339" t="s">
        <v>259</v>
      </c>
      <c r="C155" s="346" t="s">
        <v>130</v>
      </c>
      <c r="D155" s="347">
        <v>30.86</v>
      </c>
      <c r="E155" s="347">
        <v>31.88</v>
      </c>
      <c r="F155" s="347">
        <v>4.5</v>
      </c>
      <c r="G155" s="347">
        <v>67.239999999999995</v>
      </c>
      <c r="H155" s="346" t="s">
        <v>131</v>
      </c>
    </row>
    <row r="156" spans="1:8" ht="15.75" x14ac:dyDescent="0.25">
      <c r="A156" s="338">
        <v>544200</v>
      </c>
      <c r="B156" s="339" t="s">
        <v>260</v>
      </c>
      <c r="C156" s="346" t="s">
        <v>130</v>
      </c>
      <c r="D156" s="347">
        <v>33.83</v>
      </c>
      <c r="E156" s="347">
        <v>42.32</v>
      </c>
      <c r="F156" s="347">
        <v>4.45</v>
      </c>
      <c r="G156" s="347">
        <v>80.599999999999994</v>
      </c>
      <c r="H156" s="346" t="s">
        <v>131</v>
      </c>
    </row>
    <row r="157" spans="1:8" ht="15.75" x14ac:dyDescent="0.25">
      <c r="A157" s="338">
        <v>544000</v>
      </c>
      <c r="B157" s="339" t="s">
        <v>261</v>
      </c>
      <c r="C157" s="346" t="s">
        <v>130</v>
      </c>
      <c r="D157" s="347">
        <v>27.07</v>
      </c>
      <c r="E157" s="347">
        <v>41.16</v>
      </c>
      <c r="F157" s="347">
        <v>4.34</v>
      </c>
      <c r="G157" s="347">
        <v>72.569999999999993</v>
      </c>
      <c r="H157" s="346" t="s">
        <v>131</v>
      </c>
    </row>
    <row r="158" spans="1:8" ht="15.75" x14ac:dyDescent="0.25">
      <c r="A158" s="338">
        <v>545200</v>
      </c>
      <c r="B158" s="339" t="s">
        <v>262</v>
      </c>
      <c r="C158" s="346" t="s">
        <v>130</v>
      </c>
      <c r="D158" s="347">
        <v>36.68</v>
      </c>
      <c r="E158" s="347">
        <v>52.76</v>
      </c>
      <c r="F158" s="347">
        <v>4.41</v>
      </c>
      <c r="G158" s="347">
        <v>93.85</v>
      </c>
      <c r="H158" s="346" t="s">
        <v>131</v>
      </c>
    </row>
    <row r="159" spans="1:8" ht="15.75" x14ac:dyDescent="0.25">
      <c r="A159" s="338">
        <v>545000</v>
      </c>
      <c r="B159" s="339" t="s">
        <v>263</v>
      </c>
      <c r="C159" s="346" t="s">
        <v>130</v>
      </c>
      <c r="D159" s="347">
        <v>29.32</v>
      </c>
      <c r="E159" s="347">
        <v>51.02</v>
      </c>
      <c r="F159" s="347">
        <v>4.3</v>
      </c>
      <c r="G159" s="347">
        <v>84.64</v>
      </c>
      <c r="H159" s="346" t="s">
        <v>131</v>
      </c>
    </row>
    <row r="160" spans="1:8" ht="15.75" x14ac:dyDescent="0.25">
      <c r="A160" s="338">
        <v>546000</v>
      </c>
      <c r="B160" s="339" t="s">
        <v>264</v>
      </c>
      <c r="C160" s="346" t="s">
        <v>130</v>
      </c>
      <c r="D160" s="347">
        <v>31.57</v>
      </c>
      <c r="E160" s="347">
        <v>60.87</v>
      </c>
      <c r="F160" s="347">
        <v>4.25</v>
      </c>
      <c r="G160" s="347">
        <v>96.69</v>
      </c>
      <c r="H160" s="346" t="s">
        <v>131</v>
      </c>
    </row>
    <row r="161" spans="1:8" ht="15.75" x14ac:dyDescent="0.25">
      <c r="A161" s="338">
        <v>547000</v>
      </c>
      <c r="B161" s="339" t="s">
        <v>265</v>
      </c>
      <c r="C161" s="346" t="s">
        <v>130</v>
      </c>
      <c r="D161" s="347">
        <v>35.299999999999997</v>
      </c>
      <c r="E161" s="347">
        <v>70.150000000000006</v>
      </c>
      <c r="F161" s="347">
        <v>4.21</v>
      </c>
      <c r="G161" s="347">
        <v>109.66</v>
      </c>
      <c r="H161" s="346" t="s">
        <v>131</v>
      </c>
    </row>
    <row r="162" spans="1:8" ht="15.75" x14ac:dyDescent="0.25">
      <c r="A162" s="338">
        <v>542100</v>
      </c>
      <c r="B162" s="339" t="s">
        <v>266</v>
      </c>
      <c r="C162" s="346" t="s">
        <v>130</v>
      </c>
      <c r="D162" s="347">
        <v>29.3</v>
      </c>
      <c r="E162" s="347">
        <v>22.74</v>
      </c>
      <c r="F162" s="347">
        <v>4.54</v>
      </c>
      <c r="G162" s="347">
        <v>56.58</v>
      </c>
      <c r="H162" s="346" t="s">
        <v>131</v>
      </c>
    </row>
    <row r="163" spans="1:8" ht="15.75" x14ac:dyDescent="0.25">
      <c r="A163" s="338">
        <v>543100</v>
      </c>
      <c r="B163" s="339" t="s">
        <v>267</v>
      </c>
      <c r="C163" s="346" t="s">
        <v>130</v>
      </c>
      <c r="D163" s="347">
        <v>29.3</v>
      </c>
      <c r="E163" s="347">
        <v>33.799999999999997</v>
      </c>
      <c r="F163" s="347">
        <v>4.5</v>
      </c>
      <c r="G163" s="347">
        <v>67.599999999999994</v>
      </c>
      <c r="H163" s="346" t="s">
        <v>131</v>
      </c>
    </row>
    <row r="164" spans="1:8" ht="15.75" x14ac:dyDescent="0.25">
      <c r="A164" s="338">
        <v>544300</v>
      </c>
      <c r="B164" s="339" t="s">
        <v>268</v>
      </c>
      <c r="C164" s="346" t="s">
        <v>130</v>
      </c>
      <c r="D164" s="347">
        <v>29.3</v>
      </c>
      <c r="E164" s="347">
        <v>44.87</v>
      </c>
      <c r="F164" s="347">
        <v>4.45</v>
      </c>
      <c r="G164" s="347">
        <v>78.62</v>
      </c>
      <c r="H164" s="346" t="s">
        <v>131</v>
      </c>
    </row>
    <row r="165" spans="1:8" ht="15.75" x14ac:dyDescent="0.25">
      <c r="A165" s="338">
        <v>544100</v>
      </c>
      <c r="B165" s="339" t="s">
        <v>269</v>
      </c>
      <c r="C165" s="346" t="s">
        <v>130</v>
      </c>
      <c r="D165" s="347">
        <v>23.04</v>
      </c>
      <c r="E165" s="347">
        <v>43.64</v>
      </c>
      <c r="F165" s="347">
        <v>4.34</v>
      </c>
      <c r="G165" s="347">
        <v>71.02</v>
      </c>
      <c r="H165" s="346" t="s">
        <v>131</v>
      </c>
    </row>
    <row r="166" spans="1:8" ht="15.75" x14ac:dyDescent="0.25">
      <c r="A166" s="338">
        <v>545300</v>
      </c>
      <c r="B166" s="339" t="s">
        <v>270</v>
      </c>
      <c r="C166" s="346" t="s">
        <v>130</v>
      </c>
      <c r="D166" s="347">
        <v>29.3</v>
      </c>
      <c r="E166" s="347">
        <v>55.93</v>
      </c>
      <c r="F166" s="347">
        <v>4.41</v>
      </c>
      <c r="G166" s="347">
        <v>89.64</v>
      </c>
      <c r="H166" s="346" t="s">
        <v>131</v>
      </c>
    </row>
    <row r="167" spans="1:8" ht="15.75" x14ac:dyDescent="0.25">
      <c r="A167" s="338">
        <v>545100</v>
      </c>
      <c r="B167" s="339" t="s">
        <v>271</v>
      </c>
      <c r="C167" s="346" t="s">
        <v>130</v>
      </c>
      <c r="D167" s="347">
        <v>23.04</v>
      </c>
      <c r="E167" s="347">
        <v>54.09</v>
      </c>
      <c r="F167" s="347">
        <v>4.3</v>
      </c>
      <c r="G167" s="347">
        <v>81.430000000000007</v>
      </c>
      <c r="H167" s="346" t="s">
        <v>131</v>
      </c>
    </row>
    <row r="168" spans="1:8" ht="15.75" x14ac:dyDescent="0.25">
      <c r="A168" s="338">
        <v>546100</v>
      </c>
      <c r="B168" s="339" t="s">
        <v>272</v>
      </c>
      <c r="C168" s="346" t="s">
        <v>130</v>
      </c>
      <c r="D168" s="347">
        <v>23.04</v>
      </c>
      <c r="E168" s="347">
        <v>64.540000000000006</v>
      </c>
      <c r="F168" s="347">
        <v>4.25</v>
      </c>
      <c r="G168" s="347">
        <v>91.83</v>
      </c>
      <c r="H168" s="346" t="s">
        <v>131</v>
      </c>
    </row>
    <row r="169" spans="1:8" ht="15.75" x14ac:dyDescent="0.25">
      <c r="A169" s="338">
        <v>547100</v>
      </c>
      <c r="B169" s="339" t="s">
        <v>273</v>
      </c>
      <c r="C169" s="346" t="s">
        <v>130</v>
      </c>
      <c r="D169" s="347">
        <v>23.04</v>
      </c>
      <c r="E169" s="347">
        <v>74.37</v>
      </c>
      <c r="F169" s="347">
        <v>4.21</v>
      </c>
      <c r="G169" s="347">
        <v>101.62</v>
      </c>
      <c r="H169" s="346" t="s">
        <v>131</v>
      </c>
    </row>
    <row r="170" spans="1:8" ht="15.75" x14ac:dyDescent="0.25">
      <c r="A170" s="338">
        <v>533000</v>
      </c>
      <c r="B170" s="339" t="s">
        <v>274</v>
      </c>
      <c r="C170" s="346" t="s">
        <v>130</v>
      </c>
      <c r="D170" s="347">
        <v>20.84</v>
      </c>
      <c r="E170" s="347">
        <v>0</v>
      </c>
      <c r="F170" s="347">
        <v>4.9400000000000004</v>
      </c>
      <c r="G170" s="347">
        <v>25.78</v>
      </c>
      <c r="H170" s="346" t="s">
        <v>131</v>
      </c>
    </row>
    <row r="171" spans="1:8" ht="15.75" x14ac:dyDescent="0.25">
      <c r="A171" s="338">
        <v>533100</v>
      </c>
      <c r="B171" s="339" t="s">
        <v>275</v>
      </c>
      <c r="C171" s="346" t="s">
        <v>130</v>
      </c>
      <c r="D171" s="347">
        <v>20.84</v>
      </c>
      <c r="E171" s="347">
        <v>0</v>
      </c>
      <c r="F171" s="347">
        <v>6.04</v>
      </c>
      <c r="G171" s="347">
        <v>26.88</v>
      </c>
      <c r="H171" s="346" t="s">
        <v>131</v>
      </c>
    </row>
    <row r="172" spans="1:8" ht="15.75" x14ac:dyDescent="0.25">
      <c r="A172" s="338">
        <v>533200</v>
      </c>
      <c r="B172" s="339" t="s">
        <v>276</v>
      </c>
      <c r="C172" s="346" t="s">
        <v>130</v>
      </c>
      <c r="D172" s="347">
        <v>23.83</v>
      </c>
      <c r="E172" s="347">
        <v>0</v>
      </c>
      <c r="F172" s="347">
        <v>5.05</v>
      </c>
      <c r="G172" s="347">
        <v>28.88</v>
      </c>
      <c r="H172" s="346" t="s">
        <v>131</v>
      </c>
    </row>
    <row r="173" spans="1:8" ht="15.75" x14ac:dyDescent="0.25">
      <c r="A173" s="338">
        <v>533300</v>
      </c>
      <c r="B173" s="339" t="s">
        <v>277</v>
      </c>
      <c r="C173" s="346" t="s">
        <v>130</v>
      </c>
      <c r="D173" s="347">
        <v>23.83</v>
      </c>
      <c r="E173" s="347">
        <v>0</v>
      </c>
      <c r="F173" s="347">
        <v>6.18</v>
      </c>
      <c r="G173" s="347">
        <v>30.01</v>
      </c>
      <c r="H173" s="346" t="s">
        <v>131</v>
      </c>
    </row>
    <row r="174" spans="1:8" ht="15.75" x14ac:dyDescent="0.25">
      <c r="A174" s="338">
        <v>533500</v>
      </c>
      <c r="B174" s="339" t="s">
        <v>278</v>
      </c>
      <c r="C174" s="346" t="s">
        <v>130</v>
      </c>
      <c r="D174" s="347">
        <v>17.82</v>
      </c>
      <c r="E174" s="347">
        <v>0</v>
      </c>
      <c r="F174" s="347">
        <v>4.9400000000000004</v>
      </c>
      <c r="G174" s="347">
        <v>22.76</v>
      </c>
      <c r="H174" s="346" t="s">
        <v>131</v>
      </c>
    </row>
    <row r="175" spans="1:8" ht="15.75" x14ac:dyDescent="0.25">
      <c r="A175" s="338">
        <v>533600</v>
      </c>
      <c r="B175" s="339" t="s">
        <v>279</v>
      </c>
      <c r="C175" s="346" t="s">
        <v>130</v>
      </c>
      <c r="D175" s="347">
        <v>17.82</v>
      </c>
      <c r="E175" s="347">
        <v>0</v>
      </c>
      <c r="F175" s="347">
        <v>6.04</v>
      </c>
      <c r="G175" s="347">
        <v>23.86</v>
      </c>
      <c r="H175" s="346" t="s">
        <v>131</v>
      </c>
    </row>
    <row r="176" spans="1:8" ht="15.75" x14ac:dyDescent="0.25">
      <c r="A176" s="338">
        <v>581030</v>
      </c>
      <c r="B176" s="339" t="s">
        <v>29218</v>
      </c>
      <c r="C176" s="346" t="s">
        <v>29219</v>
      </c>
      <c r="D176" s="347">
        <v>0</v>
      </c>
      <c r="E176" s="347">
        <v>0</v>
      </c>
      <c r="F176" s="347">
        <v>0</v>
      </c>
      <c r="G176" s="347">
        <v>0.84</v>
      </c>
      <c r="H176" s="346" t="s">
        <v>131</v>
      </c>
    </row>
    <row r="177" spans="1:8" ht="15.75" x14ac:dyDescent="0.25">
      <c r="A177" s="338">
        <v>581054</v>
      </c>
      <c r="B177" s="339" t="s">
        <v>29220</v>
      </c>
      <c r="C177" s="346" t="s">
        <v>29219</v>
      </c>
      <c r="D177" s="347">
        <v>0</v>
      </c>
      <c r="E177" s="347">
        <v>0</v>
      </c>
      <c r="F177" s="347">
        <v>0</v>
      </c>
      <c r="G177" s="347">
        <v>0.94</v>
      </c>
      <c r="H177" s="346" t="s">
        <v>131</v>
      </c>
    </row>
    <row r="178" spans="1:8" ht="15.75" x14ac:dyDescent="0.25">
      <c r="A178" s="338">
        <v>581052</v>
      </c>
      <c r="B178" s="339" t="s">
        <v>29221</v>
      </c>
      <c r="C178" s="346" t="s">
        <v>29219</v>
      </c>
      <c r="D178" s="347">
        <v>0</v>
      </c>
      <c r="E178" s="347">
        <v>0</v>
      </c>
      <c r="F178" s="347">
        <v>0</v>
      </c>
      <c r="G178" s="347">
        <v>0.94</v>
      </c>
      <c r="H178" s="346" t="s">
        <v>131</v>
      </c>
    </row>
    <row r="179" spans="1:8" ht="15.75" x14ac:dyDescent="0.25">
      <c r="A179" s="338">
        <v>581053</v>
      </c>
      <c r="B179" s="339" t="s">
        <v>29222</v>
      </c>
      <c r="C179" s="346" t="s">
        <v>29219</v>
      </c>
      <c r="D179" s="347">
        <v>0</v>
      </c>
      <c r="E179" s="347">
        <v>0</v>
      </c>
      <c r="F179" s="347">
        <v>0</v>
      </c>
      <c r="G179" s="347">
        <v>0.94</v>
      </c>
      <c r="H179" s="346" t="s">
        <v>131</v>
      </c>
    </row>
    <row r="180" spans="1:8" ht="15.75" x14ac:dyDescent="0.25">
      <c r="A180" s="338">
        <v>581051</v>
      </c>
      <c r="B180" s="339" t="s">
        <v>29223</v>
      </c>
      <c r="C180" s="346" t="s">
        <v>29219</v>
      </c>
      <c r="D180" s="347">
        <v>0</v>
      </c>
      <c r="E180" s="347">
        <v>0</v>
      </c>
      <c r="F180" s="347">
        <v>0</v>
      </c>
      <c r="G180" s="347">
        <v>0.94</v>
      </c>
      <c r="H180" s="346" t="s">
        <v>131</v>
      </c>
    </row>
    <row r="181" spans="1:8" ht="15.75" x14ac:dyDescent="0.25">
      <c r="A181" s="338">
        <v>581050</v>
      </c>
      <c r="B181" s="339" t="s">
        <v>29224</v>
      </c>
      <c r="C181" s="346" t="s">
        <v>29219</v>
      </c>
      <c r="D181" s="347">
        <v>0</v>
      </c>
      <c r="E181" s="347">
        <v>0</v>
      </c>
      <c r="F181" s="347">
        <v>0</v>
      </c>
      <c r="G181" s="347">
        <v>0.94</v>
      </c>
      <c r="H181" s="346" t="s">
        <v>131</v>
      </c>
    </row>
    <row r="182" spans="1:8" ht="15.75" x14ac:dyDescent="0.25">
      <c r="A182" s="338">
        <v>581020</v>
      </c>
      <c r="B182" s="339" t="s">
        <v>29225</v>
      </c>
      <c r="C182" s="346" t="s">
        <v>29219</v>
      </c>
      <c r="D182" s="347">
        <v>0</v>
      </c>
      <c r="E182" s="347">
        <v>0</v>
      </c>
      <c r="F182" s="347">
        <v>0</v>
      </c>
      <c r="G182" s="347">
        <v>0.84</v>
      </c>
      <c r="H182" s="346" t="s">
        <v>131</v>
      </c>
    </row>
    <row r="183" spans="1:8" ht="15.75" x14ac:dyDescent="0.25">
      <c r="A183" s="338">
        <v>581011</v>
      </c>
      <c r="B183" s="339" t="s">
        <v>29226</v>
      </c>
      <c r="C183" s="346" t="s">
        <v>29219</v>
      </c>
      <c r="D183" s="347">
        <v>0</v>
      </c>
      <c r="E183" s="347">
        <v>0</v>
      </c>
      <c r="F183" s="347">
        <v>0</v>
      </c>
      <c r="G183" s="347">
        <v>0.84</v>
      </c>
      <c r="H183" s="346" t="s">
        <v>131</v>
      </c>
    </row>
    <row r="184" spans="1:8" ht="15.75" x14ac:dyDescent="0.25">
      <c r="A184" s="338">
        <v>581010</v>
      </c>
      <c r="B184" s="339" t="s">
        <v>29227</v>
      </c>
      <c r="C184" s="346" t="s">
        <v>29219</v>
      </c>
      <c r="D184" s="347">
        <v>0</v>
      </c>
      <c r="E184" s="347">
        <v>0</v>
      </c>
      <c r="F184" s="347">
        <v>0</v>
      </c>
      <c r="G184" s="347">
        <v>0.84</v>
      </c>
      <c r="H184" s="346" t="s">
        <v>131</v>
      </c>
    </row>
    <row r="185" spans="1:8" ht="15.75" x14ac:dyDescent="0.25">
      <c r="A185" s="338">
        <v>583100</v>
      </c>
      <c r="B185" s="339" t="s">
        <v>29228</v>
      </c>
      <c r="C185" s="346" t="s">
        <v>141</v>
      </c>
      <c r="D185" s="347">
        <v>4.78</v>
      </c>
      <c r="E185" s="347">
        <v>1.66</v>
      </c>
      <c r="F185" s="347">
        <v>0</v>
      </c>
      <c r="G185" s="347">
        <v>6.44</v>
      </c>
      <c r="H185" s="346" t="s">
        <v>131</v>
      </c>
    </row>
    <row r="186" spans="1:8" ht="15.75" x14ac:dyDescent="0.25">
      <c r="A186" s="338">
        <v>587000</v>
      </c>
      <c r="B186" s="339" t="s">
        <v>29229</v>
      </c>
      <c r="C186" s="346" t="s">
        <v>141</v>
      </c>
      <c r="D186" s="347">
        <v>3.58</v>
      </c>
      <c r="E186" s="347">
        <v>0.66</v>
      </c>
      <c r="F186" s="347">
        <v>0</v>
      </c>
      <c r="G186" s="347">
        <v>4.24</v>
      </c>
      <c r="H186" s="346" t="s">
        <v>131</v>
      </c>
    </row>
    <row r="187" spans="1:8" ht="15.75" x14ac:dyDescent="0.25">
      <c r="A187" s="338">
        <v>584200</v>
      </c>
      <c r="B187" s="339" t="s">
        <v>29230</v>
      </c>
      <c r="C187" s="346" t="s">
        <v>141</v>
      </c>
      <c r="D187" s="347">
        <v>5.22</v>
      </c>
      <c r="E187" s="347">
        <v>2.12</v>
      </c>
      <c r="F187" s="347">
        <v>0</v>
      </c>
      <c r="G187" s="347">
        <v>7.34</v>
      </c>
      <c r="H187" s="346" t="s">
        <v>131</v>
      </c>
    </row>
    <row r="188" spans="1:8" ht="15.75" x14ac:dyDescent="0.25">
      <c r="A188" s="338">
        <v>602600</v>
      </c>
      <c r="B188" s="339" t="s">
        <v>281</v>
      </c>
      <c r="C188" s="346" t="s">
        <v>282</v>
      </c>
      <c r="D188" s="347">
        <v>7.54</v>
      </c>
      <c r="E188" s="347">
        <v>8.1</v>
      </c>
      <c r="F188" s="347">
        <v>0</v>
      </c>
      <c r="G188" s="347">
        <v>15.64</v>
      </c>
      <c r="H188" s="346"/>
    </row>
    <row r="189" spans="1:8" ht="15.75" x14ac:dyDescent="0.25">
      <c r="A189" s="338">
        <v>603000</v>
      </c>
      <c r="B189" s="339" t="s">
        <v>283</v>
      </c>
      <c r="C189" s="346" t="s">
        <v>282</v>
      </c>
      <c r="D189" s="347">
        <v>7.54</v>
      </c>
      <c r="E189" s="347">
        <v>6.7</v>
      </c>
      <c r="F189" s="347">
        <v>0</v>
      </c>
      <c r="G189" s="347">
        <v>14.24</v>
      </c>
      <c r="H189" s="346"/>
    </row>
    <row r="190" spans="1:8" ht="15.75" x14ac:dyDescent="0.25">
      <c r="A190" s="338">
        <v>603300</v>
      </c>
      <c r="B190" s="339" t="s">
        <v>284</v>
      </c>
      <c r="C190" s="346" t="s">
        <v>282</v>
      </c>
      <c r="D190" s="347">
        <v>7.54</v>
      </c>
      <c r="E190" s="347">
        <v>8.09</v>
      </c>
      <c r="F190" s="347">
        <v>0</v>
      </c>
      <c r="G190" s="347">
        <v>15.63</v>
      </c>
      <c r="H190" s="346"/>
    </row>
    <row r="191" spans="1:8" ht="15.75" x14ac:dyDescent="0.25">
      <c r="A191" s="338">
        <v>603500</v>
      </c>
      <c r="B191" s="339" t="s">
        <v>285</v>
      </c>
      <c r="C191" s="346" t="s">
        <v>130</v>
      </c>
      <c r="D191" s="347">
        <v>447.32</v>
      </c>
      <c r="E191" s="347">
        <v>878.85</v>
      </c>
      <c r="F191" s="347">
        <v>0</v>
      </c>
      <c r="G191" s="347">
        <v>1326.17</v>
      </c>
      <c r="H191" s="346" t="s">
        <v>131</v>
      </c>
    </row>
    <row r="192" spans="1:8" ht="15.75" x14ac:dyDescent="0.25">
      <c r="A192" s="338">
        <v>603600</v>
      </c>
      <c r="B192" s="339" t="s">
        <v>286</v>
      </c>
      <c r="C192" s="346" t="s">
        <v>130</v>
      </c>
      <c r="D192" s="347">
        <v>125.66</v>
      </c>
      <c r="E192" s="347">
        <v>146.88</v>
      </c>
      <c r="F192" s="347">
        <v>0</v>
      </c>
      <c r="G192" s="347">
        <v>272.54000000000002</v>
      </c>
      <c r="H192" s="346" t="s">
        <v>131</v>
      </c>
    </row>
    <row r="193" spans="1:8" ht="15.75" x14ac:dyDescent="0.25">
      <c r="A193" s="338">
        <v>601100</v>
      </c>
      <c r="B193" s="339" t="s">
        <v>287</v>
      </c>
      <c r="C193" s="346" t="s">
        <v>130</v>
      </c>
      <c r="D193" s="347">
        <v>43.94</v>
      </c>
      <c r="E193" s="347">
        <v>0</v>
      </c>
      <c r="F193" s="347">
        <v>0</v>
      </c>
      <c r="G193" s="347">
        <v>43.94</v>
      </c>
      <c r="H193" s="346"/>
    </row>
    <row r="194" spans="1:8" ht="15.75" x14ac:dyDescent="0.25">
      <c r="A194" s="338">
        <v>604000</v>
      </c>
      <c r="B194" s="339" t="s">
        <v>288</v>
      </c>
      <c r="C194" s="346" t="s">
        <v>130</v>
      </c>
      <c r="D194" s="347">
        <v>170.04</v>
      </c>
      <c r="E194" s="347">
        <v>330.7</v>
      </c>
      <c r="F194" s="347">
        <v>0</v>
      </c>
      <c r="G194" s="347">
        <v>500.74</v>
      </c>
      <c r="H194" s="346" t="s">
        <v>131</v>
      </c>
    </row>
    <row r="195" spans="1:8" ht="15.75" x14ac:dyDescent="0.25">
      <c r="A195" s="338">
        <v>604100</v>
      </c>
      <c r="B195" s="339" t="s">
        <v>289</v>
      </c>
      <c r="C195" s="346" t="s">
        <v>130</v>
      </c>
      <c r="D195" s="347">
        <v>170.04</v>
      </c>
      <c r="E195" s="347">
        <v>272.77</v>
      </c>
      <c r="F195" s="347">
        <v>0</v>
      </c>
      <c r="G195" s="347">
        <v>442.81</v>
      </c>
      <c r="H195" s="346" t="s">
        <v>131</v>
      </c>
    </row>
    <row r="196" spans="1:8" ht="15.75" x14ac:dyDescent="0.25">
      <c r="A196" s="338">
        <v>620700</v>
      </c>
      <c r="B196" s="339" t="s">
        <v>290</v>
      </c>
      <c r="C196" s="346" t="s">
        <v>143</v>
      </c>
      <c r="D196" s="347">
        <v>153.33000000000001</v>
      </c>
      <c r="E196" s="347">
        <v>0</v>
      </c>
      <c r="F196" s="347">
        <v>2399.58</v>
      </c>
      <c r="G196" s="347">
        <v>2552.91</v>
      </c>
      <c r="H196" s="346" t="s">
        <v>131</v>
      </c>
    </row>
    <row r="197" spans="1:8" ht="15.75" x14ac:dyDescent="0.25">
      <c r="A197" s="338">
        <v>620800</v>
      </c>
      <c r="B197" s="339" t="s">
        <v>291</v>
      </c>
      <c r="C197" s="346" t="s">
        <v>143</v>
      </c>
      <c r="D197" s="347">
        <v>153.33000000000001</v>
      </c>
      <c r="E197" s="347">
        <v>0</v>
      </c>
      <c r="F197" s="347">
        <v>3104.76</v>
      </c>
      <c r="G197" s="347">
        <v>3258.09</v>
      </c>
      <c r="H197" s="346" t="s">
        <v>131</v>
      </c>
    </row>
    <row r="198" spans="1:8" ht="15.75" x14ac:dyDescent="0.25">
      <c r="A198" s="338">
        <v>620900</v>
      </c>
      <c r="B198" s="339" t="s">
        <v>292</v>
      </c>
      <c r="C198" s="346" t="s">
        <v>143</v>
      </c>
      <c r="D198" s="347">
        <v>222.49</v>
      </c>
      <c r="E198" s="347">
        <v>0</v>
      </c>
      <c r="F198" s="347">
        <v>5547.59</v>
      </c>
      <c r="G198" s="347">
        <v>5770.08</v>
      </c>
      <c r="H198" s="346" t="s">
        <v>131</v>
      </c>
    </row>
    <row r="199" spans="1:8" ht="15.75" x14ac:dyDescent="0.25">
      <c r="A199" s="338">
        <v>621000</v>
      </c>
      <c r="B199" s="339" t="s">
        <v>293</v>
      </c>
      <c r="C199" s="346" t="s">
        <v>143</v>
      </c>
      <c r="D199" s="347">
        <v>319.33</v>
      </c>
      <c r="E199" s="347">
        <v>0</v>
      </c>
      <c r="F199" s="347">
        <v>9980.5300000000007</v>
      </c>
      <c r="G199" s="347">
        <v>10299.86</v>
      </c>
      <c r="H199" s="346" t="s">
        <v>131</v>
      </c>
    </row>
    <row r="200" spans="1:8" ht="15.75" x14ac:dyDescent="0.25">
      <c r="A200" s="338">
        <v>620000</v>
      </c>
      <c r="B200" s="339" t="s">
        <v>294</v>
      </c>
      <c r="C200" s="346" t="s">
        <v>143</v>
      </c>
      <c r="D200" s="347">
        <v>97.99</v>
      </c>
      <c r="E200" s="347">
        <v>0</v>
      </c>
      <c r="F200" s="347">
        <v>516.16999999999996</v>
      </c>
      <c r="G200" s="347">
        <v>614.16</v>
      </c>
      <c r="H200" s="346" t="s">
        <v>131</v>
      </c>
    </row>
    <row r="201" spans="1:8" ht="15.75" x14ac:dyDescent="0.25">
      <c r="A201" s="338">
        <v>620100</v>
      </c>
      <c r="B201" s="339" t="s">
        <v>295</v>
      </c>
      <c r="C201" s="346" t="s">
        <v>143</v>
      </c>
      <c r="D201" s="347">
        <v>97.99</v>
      </c>
      <c r="E201" s="347">
        <v>0</v>
      </c>
      <c r="F201" s="347">
        <v>825.41</v>
      </c>
      <c r="G201" s="347">
        <v>923.4</v>
      </c>
      <c r="H201" s="346" t="s">
        <v>131</v>
      </c>
    </row>
    <row r="202" spans="1:8" ht="15.75" x14ac:dyDescent="0.25">
      <c r="A202" s="338">
        <v>620200</v>
      </c>
      <c r="B202" s="339" t="s">
        <v>296</v>
      </c>
      <c r="C202" s="346" t="s">
        <v>143</v>
      </c>
      <c r="D202" s="347">
        <v>97.99</v>
      </c>
      <c r="E202" s="347">
        <v>0</v>
      </c>
      <c r="F202" s="347">
        <v>1188.49</v>
      </c>
      <c r="G202" s="347">
        <v>1286.48</v>
      </c>
      <c r="H202" s="346" t="s">
        <v>131</v>
      </c>
    </row>
    <row r="203" spans="1:8" ht="15.75" x14ac:dyDescent="0.25">
      <c r="A203" s="338">
        <v>620300</v>
      </c>
      <c r="B203" s="339" t="s">
        <v>297</v>
      </c>
      <c r="C203" s="346" t="s">
        <v>143</v>
      </c>
      <c r="D203" s="347">
        <v>125.66</v>
      </c>
      <c r="E203" s="347">
        <v>0</v>
      </c>
      <c r="F203" s="347">
        <v>1712.41</v>
      </c>
      <c r="G203" s="347">
        <v>1838.07</v>
      </c>
      <c r="H203" s="346" t="s">
        <v>131</v>
      </c>
    </row>
    <row r="204" spans="1:8" ht="15.75" x14ac:dyDescent="0.25">
      <c r="A204" s="338">
        <v>620400</v>
      </c>
      <c r="B204" s="339" t="s">
        <v>298</v>
      </c>
      <c r="C204" s="346" t="s">
        <v>143</v>
      </c>
      <c r="D204" s="347">
        <v>125.66</v>
      </c>
      <c r="E204" s="347">
        <v>0</v>
      </c>
      <c r="F204" s="347">
        <v>2240.02</v>
      </c>
      <c r="G204" s="347">
        <v>2365.6799999999998</v>
      </c>
      <c r="H204" s="346" t="s">
        <v>131</v>
      </c>
    </row>
    <row r="205" spans="1:8" ht="15.75" x14ac:dyDescent="0.25">
      <c r="A205" s="338">
        <v>620500</v>
      </c>
      <c r="B205" s="339" t="s">
        <v>299</v>
      </c>
      <c r="C205" s="346" t="s">
        <v>143</v>
      </c>
      <c r="D205" s="347">
        <v>180.99</v>
      </c>
      <c r="E205" s="347">
        <v>0</v>
      </c>
      <c r="F205" s="347">
        <v>4086.05</v>
      </c>
      <c r="G205" s="347">
        <v>4267.04</v>
      </c>
      <c r="H205" s="346" t="s">
        <v>131</v>
      </c>
    </row>
    <row r="206" spans="1:8" ht="15.75" x14ac:dyDescent="0.25">
      <c r="A206" s="338">
        <v>620600</v>
      </c>
      <c r="B206" s="339" t="s">
        <v>300</v>
      </c>
      <c r="C206" s="346" t="s">
        <v>143</v>
      </c>
      <c r="D206" s="347">
        <v>264</v>
      </c>
      <c r="E206" s="347">
        <v>0</v>
      </c>
      <c r="F206" s="347">
        <v>7392.4</v>
      </c>
      <c r="G206" s="347">
        <v>7656.4</v>
      </c>
      <c r="H206" s="346" t="s">
        <v>131</v>
      </c>
    </row>
    <row r="207" spans="1:8" ht="15.75" x14ac:dyDescent="0.25">
      <c r="A207" s="338">
        <v>621100</v>
      </c>
      <c r="B207" s="339" t="s">
        <v>301</v>
      </c>
      <c r="C207" s="346" t="s">
        <v>143</v>
      </c>
      <c r="D207" s="347">
        <v>180.99</v>
      </c>
      <c r="E207" s="347">
        <v>0</v>
      </c>
      <c r="F207" s="347">
        <v>3086.75</v>
      </c>
      <c r="G207" s="347">
        <v>3267.74</v>
      </c>
      <c r="H207" s="346" t="s">
        <v>131</v>
      </c>
    </row>
    <row r="208" spans="1:8" ht="15.75" x14ac:dyDescent="0.25">
      <c r="A208" s="338">
        <v>621200</v>
      </c>
      <c r="B208" s="339" t="s">
        <v>302</v>
      </c>
      <c r="C208" s="346" t="s">
        <v>143</v>
      </c>
      <c r="D208" s="347">
        <v>180.99</v>
      </c>
      <c r="E208" s="347">
        <v>0</v>
      </c>
      <c r="F208" s="347">
        <v>3969.89</v>
      </c>
      <c r="G208" s="347">
        <v>4150.88</v>
      </c>
      <c r="H208" s="346" t="s">
        <v>131</v>
      </c>
    </row>
    <row r="209" spans="1:8" ht="15.75" x14ac:dyDescent="0.25">
      <c r="A209" s="338">
        <v>621300</v>
      </c>
      <c r="B209" s="339" t="s">
        <v>303</v>
      </c>
      <c r="C209" s="346" t="s">
        <v>143</v>
      </c>
      <c r="D209" s="347">
        <v>264</v>
      </c>
      <c r="E209" s="347">
        <v>0</v>
      </c>
      <c r="F209" s="347">
        <v>7011.72</v>
      </c>
      <c r="G209" s="347">
        <v>7275.72</v>
      </c>
      <c r="H209" s="346" t="s">
        <v>131</v>
      </c>
    </row>
    <row r="210" spans="1:8" ht="15.75" x14ac:dyDescent="0.25">
      <c r="A210" s="338">
        <v>621400</v>
      </c>
      <c r="B210" s="339" t="s">
        <v>304</v>
      </c>
      <c r="C210" s="346" t="s">
        <v>143</v>
      </c>
      <c r="D210" s="347">
        <v>374.67</v>
      </c>
      <c r="E210" s="347">
        <v>0</v>
      </c>
      <c r="F210" s="347">
        <v>12567.66</v>
      </c>
      <c r="G210" s="347">
        <v>12942.33</v>
      </c>
      <c r="H210" s="346" t="s">
        <v>131</v>
      </c>
    </row>
    <row r="211" spans="1:8" ht="15.75" x14ac:dyDescent="0.25">
      <c r="A211" s="338">
        <v>622000</v>
      </c>
      <c r="B211" s="339" t="s">
        <v>305</v>
      </c>
      <c r="C211" s="346" t="s">
        <v>143</v>
      </c>
      <c r="D211" s="347">
        <v>17.59</v>
      </c>
      <c r="E211" s="347">
        <v>35.22</v>
      </c>
      <c r="F211" s="347">
        <v>176.54</v>
      </c>
      <c r="G211" s="347">
        <v>229.35</v>
      </c>
      <c r="H211" s="346" t="s">
        <v>131</v>
      </c>
    </row>
    <row r="212" spans="1:8" ht="15.75" x14ac:dyDescent="0.25">
      <c r="A212" s="338">
        <v>622100</v>
      </c>
      <c r="B212" s="339" t="s">
        <v>306</v>
      </c>
      <c r="C212" s="346" t="s">
        <v>143</v>
      </c>
      <c r="D212" s="347">
        <v>23.13</v>
      </c>
      <c r="E212" s="347">
        <v>35.22</v>
      </c>
      <c r="F212" s="347">
        <v>222.53</v>
      </c>
      <c r="G212" s="347">
        <v>280.88</v>
      </c>
      <c r="H212" s="346" t="s">
        <v>131</v>
      </c>
    </row>
    <row r="213" spans="1:8" ht="15.75" x14ac:dyDescent="0.25">
      <c r="A213" s="338">
        <v>622300</v>
      </c>
      <c r="B213" s="339" t="s">
        <v>307</v>
      </c>
      <c r="C213" s="346" t="s">
        <v>143</v>
      </c>
      <c r="D213" s="347">
        <v>14.83</v>
      </c>
      <c r="E213" s="347">
        <v>0</v>
      </c>
      <c r="F213" s="347">
        <v>32.799999999999997</v>
      </c>
      <c r="G213" s="347">
        <v>47.63</v>
      </c>
      <c r="H213" s="346" t="s">
        <v>131</v>
      </c>
    </row>
    <row r="214" spans="1:8" ht="15.75" x14ac:dyDescent="0.25">
      <c r="A214" s="338">
        <v>622200</v>
      </c>
      <c r="B214" s="339" t="s">
        <v>308</v>
      </c>
      <c r="C214" s="346" t="s">
        <v>143</v>
      </c>
      <c r="D214" s="347">
        <v>38.86</v>
      </c>
      <c r="E214" s="347">
        <v>26.83</v>
      </c>
      <c r="F214" s="347">
        <v>87.27</v>
      </c>
      <c r="G214" s="347">
        <v>152.96</v>
      </c>
      <c r="H214" s="346" t="s">
        <v>131</v>
      </c>
    </row>
    <row r="215" spans="1:8" ht="15.75" x14ac:dyDescent="0.25">
      <c r="A215" s="338">
        <v>613000</v>
      </c>
      <c r="B215" s="339" t="s">
        <v>309</v>
      </c>
      <c r="C215" s="346" t="s">
        <v>282</v>
      </c>
      <c r="D215" s="347">
        <v>0.48</v>
      </c>
      <c r="E215" s="347">
        <v>39.700000000000003</v>
      </c>
      <c r="F215" s="347">
        <v>0</v>
      </c>
      <c r="G215" s="347">
        <v>40.18</v>
      </c>
      <c r="H215" s="346" t="s">
        <v>131</v>
      </c>
    </row>
    <row r="216" spans="1:8" ht="15.75" x14ac:dyDescent="0.25">
      <c r="A216" s="338">
        <v>613100</v>
      </c>
      <c r="B216" s="339" t="s">
        <v>310</v>
      </c>
      <c r="C216" s="346" t="s">
        <v>282</v>
      </c>
      <c r="D216" s="347">
        <v>0.48</v>
      </c>
      <c r="E216" s="347">
        <v>38.200000000000003</v>
      </c>
      <c r="F216" s="347">
        <v>0</v>
      </c>
      <c r="G216" s="347">
        <v>38.68</v>
      </c>
      <c r="H216" s="346" t="s">
        <v>131</v>
      </c>
    </row>
    <row r="217" spans="1:8" ht="15.75" x14ac:dyDescent="0.25">
      <c r="A217" s="338">
        <v>613200</v>
      </c>
      <c r="B217" s="339" t="s">
        <v>311</v>
      </c>
      <c r="C217" s="346" t="s">
        <v>282</v>
      </c>
      <c r="D217" s="347">
        <v>0.48</v>
      </c>
      <c r="E217" s="347">
        <v>37</v>
      </c>
      <c r="F217" s="347">
        <v>0</v>
      </c>
      <c r="G217" s="347">
        <v>37.479999999999997</v>
      </c>
      <c r="H217" s="346" t="s">
        <v>131</v>
      </c>
    </row>
    <row r="218" spans="1:8" ht="15.75" x14ac:dyDescent="0.25">
      <c r="A218" s="338">
        <v>613300</v>
      </c>
      <c r="B218" s="339" t="s">
        <v>312</v>
      </c>
      <c r="C218" s="346" t="s">
        <v>282</v>
      </c>
      <c r="D218" s="347">
        <v>0.98</v>
      </c>
      <c r="E218" s="347">
        <v>41</v>
      </c>
      <c r="F218" s="347">
        <v>0</v>
      </c>
      <c r="G218" s="347">
        <v>41.98</v>
      </c>
      <c r="H218" s="346" t="s">
        <v>131</v>
      </c>
    </row>
    <row r="219" spans="1:8" ht="15.75" x14ac:dyDescent="0.25">
      <c r="A219" s="338">
        <v>613400</v>
      </c>
      <c r="B219" s="339" t="s">
        <v>313</v>
      </c>
      <c r="C219" s="346" t="s">
        <v>282</v>
      </c>
      <c r="D219" s="347">
        <v>0.98</v>
      </c>
      <c r="E219" s="347">
        <v>41</v>
      </c>
      <c r="F219" s="347">
        <v>0</v>
      </c>
      <c r="G219" s="347">
        <v>41.98</v>
      </c>
      <c r="H219" s="346" t="s">
        <v>131</v>
      </c>
    </row>
    <row r="220" spans="1:8" ht="15.75" x14ac:dyDescent="0.25">
      <c r="A220" s="338">
        <v>613500</v>
      </c>
      <c r="B220" s="339" t="s">
        <v>314</v>
      </c>
      <c r="C220" s="346" t="s">
        <v>282</v>
      </c>
      <c r="D220" s="347">
        <v>0.98</v>
      </c>
      <c r="E220" s="347">
        <v>37.5</v>
      </c>
      <c r="F220" s="347">
        <v>0</v>
      </c>
      <c r="G220" s="347">
        <v>38.479999999999997</v>
      </c>
      <c r="H220" s="346" t="s">
        <v>131</v>
      </c>
    </row>
    <row r="221" spans="1:8" ht="15.75" x14ac:dyDescent="0.25">
      <c r="A221" s="338">
        <v>613600</v>
      </c>
      <c r="B221" s="339" t="s">
        <v>315</v>
      </c>
      <c r="C221" s="346" t="s">
        <v>282</v>
      </c>
      <c r="D221" s="347">
        <v>0.98</v>
      </c>
      <c r="E221" s="347">
        <v>38.200000000000003</v>
      </c>
      <c r="F221" s="347">
        <v>0</v>
      </c>
      <c r="G221" s="347">
        <v>39.18</v>
      </c>
      <c r="H221" s="346" t="s">
        <v>131</v>
      </c>
    </row>
    <row r="222" spans="1:8" ht="15.75" x14ac:dyDescent="0.25">
      <c r="A222" s="338">
        <v>606100</v>
      </c>
      <c r="B222" s="339" t="s">
        <v>316</v>
      </c>
      <c r="C222" s="346" t="s">
        <v>130</v>
      </c>
      <c r="D222" s="347">
        <v>26.6</v>
      </c>
      <c r="E222" s="347">
        <v>18.989999999999998</v>
      </c>
      <c r="F222" s="347">
        <v>334.04</v>
      </c>
      <c r="G222" s="347">
        <v>379.63</v>
      </c>
      <c r="H222" s="346" t="s">
        <v>131</v>
      </c>
    </row>
    <row r="223" spans="1:8" ht="15.75" x14ac:dyDescent="0.25">
      <c r="A223" s="338">
        <v>606020</v>
      </c>
      <c r="B223" s="339" t="s">
        <v>280</v>
      </c>
      <c r="C223" s="346" t="s">
        <v>130</v>
      </c>
      <c r="D223" s="347">
        <v>26.6</v>
      </c>
      <c r="E223" s="347">
        <v>18.989999999999998</v>
      </c>
      <c r="F223" s="347">
        <v>355.08</v>
      </c>
      <c r="G223" s="347">
        <v>400.67</v>
      </c>
      <c r="H223" s="346" t="s">
        <v>131</v>
      </c>
    </row>
    <row r="224" spans="1:8" ht="15.75" x14ac:dyDescent="0.25">
      <c r="A224" s="338">
        <v>605100</v>
      </c>
      <c r="B224" s="339" t="s">
        <v>317</v>
      </c>
      <c r="C224" s="346" t="s">
        <v>130</v>
      </c>
      <c r="D224" s="347">
        <v>190.5</v>
      </c>
      <c r="E224" s="347">
        <v>218.56</v>
      </c>
      <c r="F224" s="347">
        <v>0</v>
      </c>
      <c r="G224" s="347">
        <v>409.06</v>
      </c>
      <c r="H224" s="346" t="s">
        <v>131</v>
      </c>
    </row>
    <row r="225" spans="1:8" ht="15.75" x14ac:dyDescent="0.25">
      <c r="A225" s="338">
        <v>605300</v>
      </c>
      <c r="B225" s="339" t="s">
        <v>318</v>
      </c>
      <c r="C225" s="346" t="s">
        <v>130</v>
      </c>
      <c r="D225" s="347">
        <v>190.5</v>
      </c>
      <c r="E225" s="347">
        <v>286.7</v>
      </c>
      <c r="F225" s="347">
        <v>0</v>
      </c>
      <c r="G225" s="347">
        <v>477.2</v>
      </c>
      <c r="H225" s="346" t="s">
        <v>131</v>
      </c>
    </row>
    <row r="226" spans="1:8" ht="15.75" x14ac:dyDescent="0.25">
      <c r="A226" s="338">
        <v>605400</v>
      </c>
      <c r="B226" s="339" t="s">
        <v>319</v>
      </c>
      <c r="C226" s="346" t="s">
        <v>130</v>
      </c>
      <c r="D226" s="347">
        <v>190.5</v>
      </c>
      <c r="E226" s="347">
        <v>294.51</v>
      </c>
      <c r="F226" s="347">
        <v>0</v>
      </c>
      <c r="G226" s="347">
        <v>485.01</v>
      </c>
      <c r="H226" s="346" t="s">
        <v>131</v>
      </c>
    </row>
    <row r="227" spans="1:8" ht="15.75" x14ac:dyDescent="0.25">
      <c r="A227" s="338">
        <v>605500</v>
      </c>
      <c r="B227" s="339" t="s">
        <v>320</v>
      </c>
      <c r="C227" s="346" t="s">
        <v>130</v>
      </c>
      <c r="D227" s="347">
        <v>190.5</v>
      </c>
      <c r="E227" s="347">
        <v>316.76</v>
      </c>
      <c r="F227" s="347">
        <v>0</v>
      </c>
      <c r="G227" s="347">
        <v>507.26</v>
      </c>
      <c r="H227" s="346" t="s">
        <v>131</v>
      </c>
    </row>
    <row r="228" spans="1:8" ht="15.75" x14ac:dyDescent="0.25">
      <c r="A228" s="338">
        <v>605600</v>
      </c>
      <c r="B228" s="339" t="s">
        <v>321</v>
      </c>
      <c r="C228" s="346" t="s">
        <v>130</v>
      </c>
      <c r="D228" s="347">
        <v>190.5</v>
      </c>
      <c r="E228" s="347">
        <v>329.01</v>
      </c>
      <c r="F228" s="347">
        <v>0</v>
      </c>
      <c r="G228" s="347">
        <v>519.51</v>
      </c>
      <c r="H228" s="346" t="s">
        <v>131</v>
      </c>
    </row>
    <row r="229" spans="1:8" ht="15.75" x14ac:dyDescent="0.25">
      <c r="A229" s="338">
        <v>605700</v>
      </c>
      <c r="B229" s="339" t="s">
        <v>322</v>
      </c>
      <c r="C229" s="346" t="s">
        <v>130</v>
      </c>
      <c r="D229" s="347">
        <v>190.5</v>
      </c>
      <c r="E229" s="347">
        <v>339.86</v>
      </c>
      <c r="F229" s="347">
        <v>0</v>
      </c>
      <c r="G229" s="347">
        <v>530.36</v>
      </c>
      <c r="H229" s="346" t="s">
        <v>131</v>
      </c>
    </row>
    <row r="230" spans="1:8" ht="15.75" x14ac:dyDescent="0.25">
      <c r="A230" s="338">
        <v>605800</v>
      </c>
      <c r="B230" s="339" t="s">
        <v>323</v>
      </c>
      <c r="C230" s="346" t="s">
        <v>130</v>
      </c>
      <c r="D230" s="347">
        <v>190.5</v>
      </c>
      <c r="E230" s="347">
        <v>342.76</v>
      </c>
      <c r="F230" s="347">
        <v>0</v>
      </c>
      <c r="G230" s="347">
        <v>533.26</v>
      </c>
      <c r="H230" s="346" t="s">
        <v>131</v>
      </c>
    </row>
    <row r="231" spans="1:8" ht="15.75" x14ac:dyDescent="0.25">
      <c r="A231" s="338">
        <v>605900</v>
      </c>
      <c r="B231" s="339" t="s">
        <v>324</v>
      </c>
      <c r="C231" s="346" t="s">
        <v>130</v>
      </c>
      <c r="D231" s="347">
        <v>190.5</v>
      </c>
      <c r="E231" s="347">
        <v>366.59</v>
      </c>
      <c r="F231" s="347">
        <v>0</v>
      </c>
      <c r="G231" s="347">
        <v>557.09</v>
      </c>
      <c r="H231" s="346" t="s">
        <v>131</v>
      </c>
    </row>
    <row r="232" spans="1:8" ht="15.75" x14ac:dyDescent="0.25">
      <c r="A232" s="338">
        <v>606200</v>
      </c>
      <c r="B232" s="339" t="s">
        <v>325</v>
      </c>
      <c r="C232" s="346" t="s">
        <v>130</v>
      </c>
      <c r="D232" s="347">
        <v>190.5</v>
      </c>
      <c r="E232" s="347">
        <v>383.63</v>
      </c>
      <c r="F232" s="347">
        <v>0</v>
      </c>
      <c r="G232" s="347">
        <v>574.13</v>
      </c>
      <c r="H232" s="346" t="s">
        <v>131</v>
      </c>
    </row>
    <row r="233" spans="1:8" ht="15.75" x14ac:dyDescent="0.25">
      <c r="A233" s="338">
        <v>605000</v>
      </c>
      <c r="B233" s="339" t="s">
        <v>326</v>
      </c>
      <c r="C233" s="346" t="s">
        <v>130</v>
      </c>
      <c r="D233" s="347">
        <v>190.5</v>
      </c>
      <c r="E233" s="347">
        <v>206.96</v>
      </c>
      <c r="F233" s="347">
        <v>0</v>
      </c>
      <c r="G233" s="347">
        <v>397.46</v>
      </c>
      <c r="H233" s="346" t="s">
        <v>131</v>
      </c>
    </row>
    <row r="234" spans="1:8" ht="15.75" x14ac:dyDescent="0.25">
      <c r="A234" s="338">
        <v>612600</v>
      </c>
      <c r="B234" s="339" t="s">
        <v>327</v>
      </c>
      <c r="C234" s="346" t="s">
        <v>211</v>
      </c>
      <c r="D234" s="347">
        <v>136.21</v>
      </c>
      <c r="E234" s="347">
        <v>887.2</v>
      </c>
      <c r="F234" s="347">
        <v>289.66000000000003</v>
      </c>
      <c r="G234" s="347">
        <v>1313.07</v>
      </c>
      <c r="H234" s="346" t="s">
        <v>131</v>
      </c>
    </row>
    <row r="235" spans="1:8" ht="15.75" x14ac:dyDescent="0.25">
      <c r="A235" s="338">
        <v>611800</v>
      </c>
      <c r="B235" s="339" t="s">
        <v>328</v>
      </c>
      <c r="C235" s="346" t="s">
        <v>211</v>
      </c>
      <c r="D235" s="347">
        <v>189.72</v>
      </c>
      <c r="E235" s="347">
        <v>1425.6</v>
      </c>
      <c r="F235" s="347">
        <v>414.49</v>
      </c>
      <c r="G235" s="347">
        <v>2029.81</v>
      </c>
      <c r="H235" s="346" t="s">
        <v>131</v>
      </c>
    </row>
    <row r="236" spans="1:8" ht="15.75" x14ac:dyDescent="0.25">
      <c r="A236" s="338">
        <v>611050</v>
      </c>
      <c r="B236" s="339" t="s">
        <v>329</v>
      </c>
      <c r="C236" s="346" t="s">
        <v>211</v>
      </c>
      <c r="D236" s="347">
        <v>157</v>
      </c>
      <c r="E236" s="347">
        <v>1425.6</v>
      </c>
      <c r="F236" s="347">
        <v>13.28</v>
      </c>
      <c r="G236" s="347">
        <v>1595.88</v>
      </c>
      <c r="H236" s="346" t="s">
        <v>131</v>
      </c>
    </row>
    <row r="237" spans="1:8" ht="15.75" x14ac:dyDescent="0.25">
      <c r="A237" s="338">
        <v>611900</v>
      </c>
      <c r="B237" s="339" t="s">
        <v>330</v>
      </c>
      <c r="C237" s="346" t="s">
        <v>211</v>
      </c>
      <c r="D237" s="347">
        <v>252.96</v>
      </c>
      <c r="E237" s="347">
        <v>1831.6</v>
      </c>
      <c r="F237" s="347">
        <v>566.38</v>
      </c>
      <c r="G237" s="347">
        <v>2650.94</v>
      </c>
      <c r="H237" s="346" t="s">
        <v>131</v>
      </c>
    </row>
    <row r="238" spans="1:8" ht="15.75" x14ac:dyDescent="0.25">
      <c r="A238" s="338">
        <v>611250</v>
      </c>
      <c r="B238" s="339" t="s">
        <v>331</v>
      </c>
      <c r="C238" s="346" t="s">
        <v>211</v>
      </c>
      <c r="D238" s="347">
        <v>209.33</v>
      </c>
      <c r="E238" s="347">
        <v>1831.6</v>
      </c>
      <c r="F238" s="347">
        <v>17.71</v>
      </c>
      <c r="G238" s="347">
        <v>2058.64</v>
      </c>
      <c r="H238" s="346" t="s">
        <v>131</v>
      </c>
    </row>
    <row r="239" spans="1:8" ht="15.75" x14ac:dyDescent="0.25">
      <c r="A239" s="338">
        <v>612000</v>
      </c>
      <c r="B239" s="339" t="s">
        <v>332</v>
      </c>
      <c r="C239" s="346" t="s">
        <v>211</v>
      </c>
      <c r="D239" s="347">
        <v>379.44</v>
      </c>
      <c r="E239" s="347">
        <v>2963.6</v>
      </c>
      <c r="F239" s="347">
        <v>819.67</v>
      </c>
      <c r="G239" s="347">
        <v>4162.71</v>
      </c>
      <c r="H239" s="346" t="s">
        <v>131</v>
      </c>
    </row>
    <row r="240" spans="1:8" ht="15.75" x14ac:dyDescent="0.25">
      <c r="A240" s="338">
        <v>611450</v>
      </c>
      <c r="B240" s="339" t="s">
        <v>333</v>
      </c>
      <c r="C240" s="346" t="s">
        <v>211</v>
      </c>
      <c r="D240" s="347">
        <v>314</v>
      </c>
      <c r="E240" s="347">
        <v>2963.6</v>
      </c>
      <c r="F240" s="347">
        <v>22.14</v>
      </c>
      <c r="G240" s="347">
        <v>3299.74</v>
      </c>
      <c r="H240" s="346" t="s">
        <v>131</v>
      </c>
    </row>
    <row r="241" spans="1:8" ht="15.75" x14ac:dyDescent="0.25">
      <c r="A241" s="338">
        <v>612100</v>
      </c>
      <c r="B241" s="339" t="s">
        <v>334</v>
      </c>
      <c r="C241" s="346" t="s">
        <v>211</v>
      </c>
      <c r="D241" s="347">
        <v>814.22</v>
      </c>
      <c r="E241" s="347">
        <v>5903.32</v>
      </c>
      <c r="F241" s="347">
        <v>1321.76</v>
      </c>
      <c r="G241" s="347">
        <v>8039.3</v>
      </c>
      <c r="H241" s="346" t="s">
        <v>131</v>
      </c>
    </row>
    <row r="242" spans="1:8" ht="15.75" x14ac:dyDescent="0.25">
      <c r="A242" s="338">
        <v>610500</v>
      </c>
      <c r="B242" s="339" t="s">
        <v>335</v>
      </c>
      <c r="C242" s="346" t="s">
        <v>211</v>
      </c>
      <c r="D242" s="347">
        <v>28.58</v>
      </c>
      <c r="E242" s="347">
        <v>106</v>
      </c>
      <c r="F242" s="347">
        <v>67.489999999999995</v>
      </c>
      <c r="G242" s="347">
        <v>202.07</v>
      </c>
      <c r="H242" s="346" t="s">
        <v>131</v>
      </c>
    </row>
    <row r="243" spans="1:8" ht="15.75" x14ac:dyDescent="0.25">
      <c r="A243" s="338">
        <v>610400</v>
      </c>
      <c r="B243" s="339" t="s">
        <v>336</v>
      </c>
      <c r="C243" s="346" t="s">
        <v>211</v>
      </c>
      <c r="D243" s="347">
        <v>26.7</v>
      </c>
      <c r="E243" s="347">
        <v>106</v>
      </c>
      <c r="F243" s="347">
        <v>2.65</v>
      </c>
      <c r="G243" s="347">
        <v>135.35</v>
      </c>
      <c r="H243" s="346" t="s">
        <v>131</v>
      </c>
    </row>
    <row r="244" spans="1:8" ht="15.75" x14ac:dyDescent="0.25">
      <c r="A244" s="338">
        <v>610700</v>
      </c>
      <c r="B244" s="339" t="s">
        <v>337</v>
      </c>
      <c r="C244" s="346" t="s">
        <v>211</v>
      </c>
      <c r="D244" s="347">
        <v>45.4</v>
      </c>
      <c r="E244" s="347">
        <v>265.89999999999998</v>
      </c>
      <c r="F244" s="347">
        <v>96.56</v>
      </c>
      <c r="G244" s="347">
        <v>407.86</v>
      </c>
      <c r="H244" s="346" t="s">
        <v>131</v>
      </c>
    </row>
    <row r="245" spans="1:8" ht="15.75" x14ac:dyDescent="0.25">
      <c r="A245" s="338">
        <v>610600</v>
      </c>
      <c r="B245" s="339" t="s">
        <v>338</v>
      </c>
      <c r="C245" s="346" t="s">
        <v>211</v>
      </c>
      <c r="D245" s="347">
        <v>42.25</v>
      </c>
      <c r="E245" s="347">
        <v>265.89999999999998</v>
      </c>
      <c r="F245" s="347">
        <v>3.54</v>
      </c>
      <c r="G245" s="347">
        <v>311.69</v>
      </c>
      <c r="H245" s="346" t="s">
        <v>131</v>
      </c>
    </row>
    <row r="246" spans="1:8" ht="15.75" x14ac:dyDescent="0.25">
      <c r="A246" s="338">
        <v>610900</v>
      </c>
      <c r="B246" s="339" t="s">
        <v>339</v>
      </c>
      <c r="C246" s="346" t="s">
        <v>211</v>
      </c>
      <c r="D246" s="347">
        <v>68.099999999999994</v>
      </c>
      <c r="E246" s="347">
        <v>443.6</v>
      </c>
      <c r="F246" s="347">
        <v>158.71</v>
      </c>
      <c r="G246" s="347">
        <v>670.41</v>
      </c>
      <c r="H246" s="346" t="s">
        <v>131</v>
      </c>
    </row>
    <row r="247" spans="1:8" ht="15.75" x14ac:dyDescent="0.25">
      <c r="A247" s="338">
        <v>610800</v>
      </c>
      <c r="B247" s="339" t="s">
        <v>340</v>
      </c>
      <c r="C247" s="346" t="s">
        <v>211</v>
      </c>
      <c r="D247" s="347">
        <v>63.38</v>
      </c>
      <c r="E247" s="347">
        <v>443.6</v>
      </c>
      <c r="F247" s="347">
        <v>4.42</v>
      </c>
      <c r="G247" s="347">
        <v>511.4</v>
      </c>
      <c r="H247" s="346" t="s">
        <v>131</v>
      </c>
    </row>
    <row r="248" spans="1:8" ht="15.75" x14ac:dyDescent="0.25">
      <c r="A248" s="338">
        <v>611100</v>
      </c>
      <c r="B248" s="339" t="s">
        <v>341</v>
      </c>
      <c r="C248" s="346" t="s">
        <v>211</v>
      </c>
      <c r="D248" s="347">
        <v>94.86</v>
      </c>
      <c r="E248" s="347">
        <v>712.8</v>
      </c>
      <c r="F248" s="347">
        <v>233.22</v>
      </c>
      <c r="G248" s="347">
        <v>1040.8800000000001</v>
      </c>
      <c r="H248" s="346" t="s">
        <v>131</v>
      </c>
    </row>
    <row r="249" spans="1:8" ht="15.75" x14ac:dyDescent="0.25">
      <c r="A249" s="338">
        <v>611000</v>
      </c>
      <c r="B249" s="339" t="s">
        <v>342</v>
      </c>
      <c r="C249" s="346" t="s">
        <v>211</v>
      </c>
      <c r="D249" s="347">
        <v>78.5</v>
      </c>
      <c r="E249" s="347">
        <v>712.8</v>
      </c>
      <c r="F249" s="347">
        <v>6.64</v>
      </c>
      <c r="G249" s="347">
        <v>797.94</v>
      </c>
      <c r="H249" s="346" t="s">
        <v>131</v>
      </c>
    </row>
    <row r="250" spans="1:8" ht="15.75" x14ac:dyDescent="0.25">
      <c r="A250" s="338">
        <v>611300</v>
      </c>
      <c r="B250" s="339" t="s">
        <v>343</v>
      </c>
      <c r="C250" s="346" t="s">
        <v>211</v>
      </c>
      <c r="D250" s="347">
        <v>126.48</v>
      </c>
      <c r="E250" s="347">
        <v>915.8</v>
      </c>
      <c r="F250" s="347">
        <v>314.94</v>
      </c>
      <c r="G250" s="347">
        <v>1357.22</v>
      </c>
      <c r="H250" s="346" t="s">
        <v>131</v>
      </c>
    </row>
    <row r="251" spans="1:8" ht="15.75" x14ac:dyDescent="0.25">
      <c r="A251" s="338">
        <v>611200</v>
      </c>
      <c r="B251" s="339" t="s">
        <v>344</v>
      </c>
      <c r="C251" s="346" t="s">
        <v>211</v>
      </c>
      <c r="D251" s="347">
        <v>104.66</v>
      </c>
      <c r="E251" s="347">
        <v>915.8</v>
      </c>
      <c r="F251" s="347">
        <v>8.85</v>
      </c>
      <c r="G251" s="347">
        <v>1029.31</v>
      </c>
      <c r="H251" s="346" t="s">
        <v>131</v>
      </c>
    </row>
    <row r="252" spans="1:8" ht="15.75" x14ac:dyDescent="0.25">
      <c r="A252" s="338">
        <v>611500</v>
      </c>
      <c r="B252" s="339" t="s">
        <v>345</v>
      </c>
      <c r="C252" s="346" t="s">
        <v>211</v>
      </c>
      <c r="D252" s="347">
        <v>189.72</v>
      </c>
      <c r="E252" s="347">
        <v>1481.8</v>
      </c>
      <c r="F252" s="347">
        <v>449.09</v>
      </c>
      <c r="G252" s="347">
        <v>2120.61</v>
      </c>
      <c r="H252" s="346" t="s">
        <v>131</v>
      </c>
    </row>
    <row r="253" spans="1:8" ht="15.75" x14ac:dyDescent="0.25">
      <c r="A253" s="338">
        <v>611400</v>
      </c>
      <c r="B253" s="339" t="s">
        <v>346</v>
      </c>
      <c r="C253" s="346" t="s">
        <v>211</v>
      </c>
      <c r="D253" s="347">
        <v>157</v>
      </c>
      <c r="E253" s="347">
        <v>1481.8</v>
      </c>
      <c r="F253" s="347">
        <v>11.07</v>
      </c>
      <c r="G253" s="347">
        <v>1649.87</v>
      </c>
      <c r="H253" s="346" t="s">
        <v>131</v>
      </c>
    </row>
    <row r="254" spans="1:8" ht="15.75" x14ac:dyDescent="0.25">
      <c r="A254" s="338">
        <v>611700</v>
      </c>
      <c r="B254" s="339" t="s">
        <v>347</v>
      </c>
      <c r="C254" s="346" t="s">
        <v>211</v>
      </c>
      <c r="D254" s="347">
        <v>407.11</v>
      </c>
      <c r="E254" s="347">
        <v>2951.66</v>
      </c>
      <c r="F254" s="347">
        <v>712.84</v>
      </c>
      <c r="G254" s="347">
        <v>4071.61</v>
      </c>
      <c r="H254" s="346" t="s">
        <v>131</v>
      </c>
    </row>
    <row r="255" spans="1:8" ht="15.75" x14ac:dyDescent="0.25">
      <c r="A255" s="338">
        <v>611600</v>
      </c>
      <c r="B255" s="339" t="s">
        <v>348</v>
      </c>
      <c r="C255" s="346" t="s">
        <v>211</v>
      </c>
      <c r="D255" s="347">
        <v>314</v>
      </c>
      <c r="E255" s="347">
        <v>2951.66</v>
      </c>
      <c r="F255" s="347">
        <v>13.28</v>
      </c>
      <c r="G255" s="347">
        <v>3278.94</v>
      </c>
      <c r="H255" s="346" t="s">
        <v>131</v>
      </c>
    </row>
    <row r="256" spans="1:8" ht="15.75" x14ac:dyDescent="0.25">
      <c r="A256" s="338">
        <v>612200</v>
      </c>
      <c r="B256" s="339" t="s">
        <v>349</v>
      </c>
      <c r="C256" s="346" t="s">
        <v>211</v>
      </c>
      <c r="D256" s="347">
        <v>269.29000000000002</v>
      </c>
      <c r="E256" s="347">
        <v>2138.4</v>
      </c>
      <c r="F256" s="347">
        <v>595.76</v>
      </c>
      <c r="G256" s="347">
        <v>3003.45</v>
      </c>
      <c r="H256" s="346" t="s">
        <v>131</v>
      </c>
    </row>
    <row r="257" spans="1:8" ht="15.75" x14ac:dyDescent="0.25">
      <c r="A257" s="338">
        <v>611150</v>
      </c>
      <c r="B257" s="339" t="s">
        <v>350</v>
      </c>
      <c r="C257" s="346" t="s">
        <v>211</v>
      </c>
      <c r="D257" s="347">
        <v>225.66</v>
      </c>
      <c r="E257" s="347">
        <v>2138.4</v>
      </c>
      <c r="F257" s="347">
        <v>19.920000000000002</v>
      </c>
      <c r="G257" s="347">
        <v>2383.98</v>
      </c>
      <c r="H257" s="346" t="s">
        <v>131</v>
      </c>
    </row>
    <row r="258" spans="1:8" ht="15.75" x14ac:dyDescent="0.25">
      <c r="A258" s="338">
        <v>612300</v>
      </c>
      <c r="B258" s="339" t="s">
        <v>351</v>
      </c>
      <c r="C258" s="346" t="s">
        <v>211</v>
      </c>
      <c r="D258" s="347">
        <v>431.6</v>
      </c>
      <c r="E258" s="347">
        <v>2747.4</v>
      </c>
      <c r="F258" s="347">
        <v>817.82</v>
      </c>
      <c r="G258" s="347">
        <v>3996.82</v>
      </c>
      <c r="H258" s="346" t="s">
        <v>131</v>
      </c>
    </row>
    <row r="259" spans="1:8" ht="15.75" x14ac:dyDescent="0.25">
      <c r="A259" s="338">
        <v>611350</v>
      </c>
      <c r="B259" s="339" t="s">
        <v>352</v>
      </c>
      <c r="C259" s="346" t="s">
        <v>211</v>
      </c>
      <c r="D259" s="347">
        <v>338.5</v>
      </c>
      <c r="E259" s="347">
        <v>2747.4</v>
      </c>
      <c r="F259" s="347">
        <v>26.56</v>
      </c>
      <c r="G259" s="347">
        <v>3112.46</v>
      </c>
      <c r="H259" s="346" t="s">
        <v>131</v>
      </c>
    </row>
    <row r="260" spans="1:8" ht="15.75" x14ac:dyDescent="0.25">
      <c r="A260" s="338">
        <v>612400</v>
      </c>
      <c r="B260" s="339" t="s">
        <v>353</v>
      </c>
      <c r="C260" s="346" t="s">
        <v>211</v>
      </c>
      <c r="D260" s="347">
        <v>616.57000000000005</v>
      </c>
      <c r="E260" s="347">
        <v>4445.3999999999996</v>
      </c>
      <c r="F260" s="347">
        <v>1189.8699999999999</v>
      </c>
      <c r="G260" s="347">
        <v>6251.84</v>
      </c>
      <c r="H260" s="346" t="s">
        <v>131</v>
      </c>
    </row>
    <row r="261" spans="1:8" ht="15.75" x14ac:dyDescent="0.25">
      <c r="A261" s="338">
        <v>611550</v>
      </c>
      <c r="B261" s="339" t="s">
        <v>354</v>
      </c>
      <c r="C261" s="346" t="s">
        <v>211</v>
      </c>
      <c r="D261" s="347">
        <v>483.57</v>
      </c>
      <c r="E261" s="347">
        <v>4445.3999999999996</v>
      </c>
      <c r="F261" s="347">
        <v>33.21</v>
      </c>
      <c r="G261" s="347">
        <v>4962.18</v>
      </c>
      <c r="H261" s="346" t="s">
        <v>131</v>
      </c>
    </row>
    <row r="262" spans="1:8" ht="15.75" x14ac:dyDescent="0.25">
      <c r="A262" s="338">
        <v>612500</v>
      </c>
      <c r="B262" s="339" t="s">
        <v>355</v>
      </c>
      <c r="C262" s="346" t="s">
        <v>211</v>
      </c>
      <c r="D262" s="347">
        <v>1312.2</v>
      </c>
      <c r="E262" s="347">
        <v>8854.98</v>
      </c>
      <c r="F262" s="347">
        <v>1930.69</v>
      </c>
      <c r="G262" s="347">
        <v>12097.87</v>
      </c>
      <c r="H262" s="346" t="s">
        <v>131</v>
      </c>
    </row>
    <row r="263" spans="1:8" ht="15.75" x14ac:dyDescent="0.25">
      <c r="A263" s="338">
        <v>606500</v>
      </c>
      <c r="B263" s="339" t="s">
        <v>356</v>
      </c>
      <c r="C263" s="346" t="s">
        <v>130</v>
      </c>
      <c r="D263" s="347">
        <v>150.05000000000001</v>
      </c>
      <c r="E263" s="347">
        <v>0</v>
      </c>
      <c r="F263" s="347">
        <v>0</v>
      </c>
      <c r="G263" s="347">
        <v>150.05000000000001</v>
      </c>
      <c r="H263" s="346"/>
    </row>
    <row r="264" spans="1:8" ht="15.75" x14ac:dyDescent="0.25">
      <c r="A264" s="338">
        <v>606600</v>
      </c>
      <c r="B264" s="339" t="s">
        <v>357</v>
      </c>
      <c r="C264" s="346" t="s">
        <v>130</v>
      </c>
      <c r="D264" s="347">
        <v>274.02</v>
      </c>
      <c r="E264" s="347">
        <v>4.9800000000000004</v>
      </c>
      <c r="F264" s="347">
        <v>0</v>
      </c>
      <c r="G264" s="347">
        <v>279</v>
      </c>
      <c r="H264" s="346"/>
    </row>
    <row r="265" spans="1:8" ht="15.75" x14ac:dyDescent="0.25">
      <c r="A265" s="338">
        <v>606700</v>
      </c>
      <c r="B265" s="339" t="s">
        <v>358</v>
      </c>
      <c r="C265" s="346" t="s">
        <v>130</v>
      </c>
      <c r="D265" s="347">
        <v>131.13999999999999</v>
      </c>
      <c r="E265" s="347">
        <v>2.98</v>
      </c>
      <c r="F265" s="347">
        <v>0</v>
      </c>
      <c r="G265" s="347">
        <v>134.12</v>
      </c>
      <c r="H265" s="346"/>
    </row>
    <row r="266" spans="1:8" ht="15.75" x14ac:dyDescent="0.25">
      <c r="A266" s="338">
        <v>643000</v>
      </c>
      <c r="B266" s="339" t="s">
        <v>359</v>
      </c>
      <c r="C266" s="346" t="s">
        <v>211</v>
      </c>
      <c r="D266" s="347">
        <v>15.96</v>
      </c>
      <c r="E266" s="347">
        <v>44.38</v>
      </c>
      <c r="F266" s="347">
        <v>0</v>
      </c>
      <c r="G266" s="347">
        <v>60.34</v>
      </c>
      <c r="H266" s="346" t="s">
        <v>131</v>
      </c>
    </row>
    <row r="267" spans="1:8" ht="15.75" x14ac:dyDescent="0.25">
      <c r="A267" s="338">
        <v>643100</v>
      </c>
      <c r="B267" s="339" t="s">
        <v>360</v>
      </c>
      <c r="C267" s="346" t="s">
        <v>211</v>
      </c>
      <c r="D267" s="347">
        <v>18.72</v>
      </c>
      <c r="E267" s="347">
        <v>55.3</v>
      </c>
      <c r="F267" s="347">
        <v>0</v>
      </c>
      <c r="G267" s="347">
        <v>74.02</v>
      </c>
      <c r="H267" s="346" t="s">
        <v>131</v>
      </c>
    </row>
    <row r="268" spans="1:8" ht="15.75" x14ac:dyDescent="0.25">
      <c r="A268" s="338">
        <v>643200</v>
      </c>
      <c r="B268" s="339" t="s">
        <v>361</v>
      </c>
      <c r="C268" s="346" t="s">
        <v>211</v>
      </c>
      <c r="D268" s="347">
        <v>18.72</v>
      </c>
      <c r="E268" s="347">
        <v>60.38</v>
      </c>
      <c r="F268" s="347">
        <v>0</v>
      </c>
      <c r="G268" s="347">
        <v>79.099999999999994</v>
      </c>
      <c r="H268" s="346" t="s">
        <v>131</v>
      </c>
    </row>
    <row r="269" spans="1:8" ht="15.75" x14ac:dyDescent="0.25">
      <c r="A269" s="338">
        <v>643300</v>
      </c>
      <c r="B269" s="339" t="s">
        <v>362</v>
      </c>
      <c r="C269" s="346" t="s">
        <v>211</v>
      </c>
      <c r="D269" s="347">
        <v>24.25</v>
      </c>
      <c r="E269" s="347">
        <v>24.2</v>
      </c>
      <c r="F269" s="347">
        <v>0</v>
      </c>
      <c r="G269" s="347">
        <v>48.45</v>
      </c>
      <c r="H269" s="346" t="s">
        <v>131</v>
      </c>
    </row>
    <row r="270" spans="1:8" ht="15.75" x14ac:dyDescent="0.25">
      <c r="A270" s="338">
        <v>643400</v>
      </c>
      <c r="B270" s="339" t="s">
        <v>363</v>
      </c>
      <c r="C270" s="346" t="s">
        <v>211</v>
      </c>
      <c r="D270" s="347">
        <v>24.25</v>
      </c>
      <c r="E270" s="347">
        <v>29.28</v>
      </c>
      <c r="F270" s="347">
        <v>0</v>
      </c>
      <c r="G270" s="347">
        <v>53.53</v>
      </c>
      <c r="H270" s="346" t="s">
        <v>131</v>
      </c>
    </row>
    <row r="271" spans="1:8" ht="15.75" x14ac:dyDescent="0.25">
      <c r="A271" s="338">
        <v>643500</v>
      </c>
      <c r="B271" s="339" t="s">
        <v>364</v>
      </c>
      <c r="C271" s="346" t="s">
        <v>211</v>
      </c>
      <c r="D271" s="347">
        <v>21.49</v>
      </c>
      <c r="E271" s="347">
        <v>13.28</v>
      </c>
      <c r="F271" s="347">
        <v>0</v>
      </c>
      <c r="G271" s="347">
        <v>34.770000000000003</v>
      </c>
      <c r="H271" s="346" t="s">
        <v>131</v>
      </c>
    </row>
    <row r="272" spans="1:8" ht="15.75" x14ac:dyDescent="0.25">
      <c r="A272" s="338">
        <v>643600</v>
      </c>
      <c r="B272" s="339" t="s">
        <v>365</v>
      </c>
      <c r="C272" s="346" t="s">
        <v>211</v>
      </c>
      <c r="D272" s="347">
        <v>15.96</v>
      </c>
      <c r="E272" s="347">
        <v>45.61</v>
      </c>
      <c r="F272" s="347">
        <v>0</v>
      </c>
      <c r="G272" s="347">
        <v>61.57</v>
      </c>
      <c r="H272" s="346" t="s">
        <v>131</v>
      </c>
    </row>
    <row r="273" spans="1:8" ht="15.75" x14ac:dyDescent="0.25">
      <c r="A273" s="338">
        <v>640000</v>
      </c>
      <c r="B273" s="339" t="s">
        <v>366</v>
      </c>
      <c r="C273" s="346" t="s">
        <v>211</v>
      </c>
      <c r="D273" s="347">
        <v>29.78</v>
      </c>
      <c r="E273" s="347">
        <v>60.67</v>
      </c>
      <c r="F273" s="347">
        <v>4.3899999999999997</v>
      </c>
      <c r="G273" s="347">
        <v>94.84</v>
      </c>
      <c r="H273" s="346" t="s">
        <v>131</v>
      </c>
    </row>
    <row r="274" spans="1:8" ht="15.75" x14ac:dyDescent="0.25">
      <c r="A274" s="338">
        <v>640100</v>
      </c>
      <c r="B274" s="339" t="s">
        <v>367</v>
      </c>
      <c r="C274" s="346" t="s">
        <v>211</v>
      </c>
      <c r="D274" s="347">
        <v>51.29</v>
      </c>
      <c r="E274" s="347">
        <v>79.5</v>
      </c>
      <c r="F274" s="347">
        <v>4.3899999999999997</v>
      </c>
      <c r="G274" s="347">
        <v>135.18</v>
      </c>
      <c r="H274" s="346" t="s">
        <v>131</v>
      </c>
    </row>
    <row r="275" spans="1:8" ht="15.75" x14ac:dyDescent="0.25">
      <c r="A275" s="338">
        <v>640200</v>
      </c>
      <c r="B275" s="339" t="s">
        <v>368</v>
      </c>
      <c r="C275" s="346" t="s">
        <v>211</v>
      </c>
      <c r="D275" s="347">
        <v>29.78</v>
      </c>
      <c r="E275" s="347">
        <v>68.2</v>
      </c>
      <c r="F275" s="347">
        <v>0</v>
      </c>
      <c r="G275" s="347">
        <v>97.98</v>
      </c>
      <c r="H275" s="346" t="s">
        <v>131</v>
      </c>
    </row>
    <row r="276" spans="1:8" ht="15.75" x14ac:dyDescent="0.25">
      <c r="A276" s="338">
        <v>640300</v>
      </c>
      <c r="B276" s="339" t="s">
        <v>369</v>
      </c>
      <c r="C276" s="346" t="s">
        <v>211</v>
      </c>
      <c r="D276" s="347">
        <v>51.29</v>
      </c>
      <c r="E276" s="347">
        <v>87.03</v>
      </c>
      <c r="F276" s="347">
        <v>0</v>
      </c>
      <c r="G276" s="347">
        <v>138.32</v>
      </c>
      <c r="H276" s="346" t="s">
        <v>131</v>
      </c>
    </row>
    <row r="277" spans="1:8" ht="15.75" x14ac:dyDescent="0.25">
      <c r="A277" s="338">
        <v>640600</v>
      </c>
      <c r="B277" s="339" t="s">
        <v>370</v>
      </c>
      <c r="C277" s="346" t="s">
        <v>211</v>
      </c>
      <c r="D277" s="347">
        <v>75.87</v>
      </c>
      <c r="E277" s="347">
        <v>64.45</v>
      </c>
      <c r="F277" s="347">
        <v>4.3899999999999997</v>
      </c>
      <c r="G277" s="347">
        <v>144.71</v>
      </c>
      <c r="H277" s="346" t="s">
        <v>131</v>
      </c>
    </row>
    <row r="278" spans="1:8" ht="15.75" x14ac:dyDescent="0.25">
      <c r="A278" s="338">
        <v>640700</v>
      </c>
      <c r="B278" s="339" t="s">
        <v>371</v>
      </c>
      <c r="C278" s="346" t="s">
        <v>211</v>
      </c>
      <c r="D278" s="347">
        <v>75.87</v>
      </c>
      <c r="E278" s="347">
        <v>74.36</v>
      </c>
      <c r="F278" s="347">
        <v>4.3899999999999997</v>
      </c>
      <c r="G278" s="347">
        <v>154.62</v>
      </c>
      <c r="H278" s="346" t="s">
        <v>131</v>
      </c>
    </row>
    <row r="279" spans="1:8" ht="15.75" x14ac:dyDescent="0.25">
      <c r="A279" s="338">
        <v>640400</v>
      </c>
      <c r="B279" s="339" t="s">
        <v>372</v>
      </c>
      <c r="C279" s="346" t="s">
        <v>211</v>
      </c>
      <c r="D279" s="347">
        <v>51.6</v>
      </c>
      <c r="E279" s="347">
        <v>42.39</v>
      </c>
      <c r="F279" s="347">
        <v>4.3899999999999997</v>
      </c>
      <c r="G279" s="347">
        <v>98.38</v>
      </c>
      <c r="H279" s="346" t="s">
        <v>131</v>
      </c>
    </row>
    <row r="280" spans="1:8" ht="15.75" x14ac:dyDescent="0.25">
      <c r="A280" s="338">
        <v>640500</v>
      </c>
      <c r="B280" s="339" t="s">
        <v>373</v>
      </c>
      <c r="C280" s="346" t="s">
        <v>211</v>
      </c>
      <c r="D280" s="347">
        <v>51.6</v>
      </c>
      <c r="E280" s="347">
        <v>49.76</v>
      </c>
      <c r="F280" s="347">
        <v>4.3899999999999997</v>
      </c>
      <c r="G280" s="347">
        <v>105.75</v>
      </c>
      <c r="H280" s="346" t="s">
        <v>131</v>
      </c>
    </row>
    <row r="281" spans="1:8" ht="15.75" x14ac:dyDescent="0.25">
      <c r="A281" s="338">
        <v>641000</v>
      </c>
      <c r="B281" s="339" t="s">
        <v>374</v>
      </c>
      <c r="C281" s="346" t="s">
        <v>211</v>
      </c>
      <c r="D281" s="347">
        <v>75.87</v>
      </c>
      <c r="E281" s="347">
        <v>73.27</v>
      </c>
      <c r="F281" s="347">
        <v>0</v>
      </c>
      <c r="G281" s="347">
        <v>149.13999999999999</v>
      </c>
      <c r="H281" s="346" t="s">
        <v>131</v>
      </c>
    </row>
    <row r="282" spans="1:8" ht="15.75" x14ac:dyDescent="0.25">
      <c r="A282" s="338">
        <v>641100</v>
      </c>
      <c r="B282" s="339" t="s">
        <v>375</v>
      </c>
      <c r="C282" s="346" t="s">
        <v>211</v>
      </c>
      <c r="D282" s="347">
        <v>75.87</v>
      </c>
      <c r="E282" s="347">
        <v>84.2</v>
      </c>
      <c r="F282" s="347">
        <v>0</v>
      </c>
      <c r="G282" s="347">
        <v>160.07</v>
      </c>
      <c r="H282" s="346" t="s">
        <v>131</v>
      </c>
    </row>
    <row r="283" spans="1:8" ht="15.75" x14ac:dyDescent="0.25">
      <c r="A283" s="338">
        <v>640800</v>
      </c>
      <c r="B283" s="339" t="s">
        <v>376</v>
      </c>
      <c r="C283" s="346" t="s">
        <v>211</v>
      </c>
      <c r="D283" s="347">
        <v>51.6</v>
      </c>
      <c r="E283" s="347">
        <v>51.21</v>
      </c>
      <c r="F283" s="347">
        <v>0</v>
      </c>
      <c r="G283" s="347">
        <v>102.81</v>
      </c>
      <c r="H283" s="346" t="s">
        <v>131</v>
      </c>
    </row>
    <row r="284" spans="1:8" ht="15.75" x14ac:dyDescent="0.25">
      <c r="A284" s="338">
        <v>640900</v>
      </c>
      <c r="B284" s="339" t="s">
        <v>377</v>
      </c>
      <c r="C284" s="346" t="s">
        <v>211</v>
      </c>
      <c r="D284" s="347">
        <v>51.6</v>
      </c>
      <c r="E284" s="347">
        <v>59.6</v>
      </c>
      <c r="F284" s="347">
        <v>0</v>
      </c>
      <c r="G284" s="347">
        <v>111.2</v>
      </c>
      <c r="H284" s="346" t="s">
        <v>131</v>
      </c>
    </row>
    <row r="285" spans="1:8" ht="15.75" x14ac:dyDescent="0.25">
      <c r="A285" s="338">
        <v>641400</v>
      </c>
      <c r="B285" s="339" t="s">
        <v>378</v>
      </c>
      <c r="C285" s="346" t="s">
        <v>211</v>
      </c>
      <c r="D285" s="347">
        <v>56.82</v>
      </c>
      <c r="E285" s="347">
        <v>95.55</v>
      </c>
      <c r="F285" s="347">
        <v>4.3899999999999997</v>
      </c>
      <c r="G285" s="347">
        <v>156.76</v>
      </c>
      <c r="H285" s="346" t="s">
        <v>131</v>
      </c>
    </row>
    <row r="286" spans="1:8" ht="15.75" x14ac:dyDescent="0.25">
      <c r="A286" s="338">
        <v>641500</v>
      </c>
      <c r="B286" s="339" t="s">
        <v>379</v>
      </c>
      <c r="C286" s="346" t="s">
        <v>211</v>
      </c>
      <c r="D286" s="347">
        <v>56.82</v>
      </c>
      <c r="E286" s="347">
        <v>105.46</v>
      </c>
      <c r="F286" s="347">
        <v>4.3899999999999997</v>
      </c>
      <c r="G286" s="347">
        <v>166.67</v>
      </c>
      <c r="H286" s="346" t="s">
        <v>131</v>
      </c>
    </row>
    <row r="287" spans="1:8" ht="15.75" x14ac:dyDescent="0.25">
      <c r="A287" s="338">
        <v>641200</v>
      </c>
      <c r="B287" s="339" t="s">
        <v>380</v>
      </c>
      <c r="C287" s="346" t="s">
        <v>211</v>
      </c>
      <c r="D287" s="347">
        <v>35.32</v>
      </c>
      <c r="E287" s="347">
        <v>73.489999999999995</v>
      </c>
      <c r="F287" s="347">
        <v>4.3899999999999997</v>
      </c>
      <c r="G287" s="347">
        <v>113.2</v>
      </c>
      <c r="H287" s="346" t="s">
        <v>131</v>
      </c>
    </row>
    <row r="288" spans="1:8" ht="15.75" x14ac:dyDescent="0.25">
      <c r="A288" s="338">
        <v>641300</v>
      </c>
      <c r="B288" s="339" t="s">
        <v>381</v>
      </c>
      <c r="C288" s="346" t="s">
        <v>211</v>
      </c>
      <c r="D288" s="347">
        <v>35.32</v>
      </c>
      <c r="E288" s="347">
        <v>80.86</v>
      </c>
      <c r="F288" s="347">
        <v>4.3899999999999997</v>
      </c>
      <c r="G288" s="347">
        <v>120.57</v>
      </c>
      <c r="H288" s="346" t="s">
        <v>131</v>
      </c>
    </row>
    <row r="289" spans="1:8" ht="15.75" x14ac:dyDescent="0.25">
      <c r="A289" s="338">
        <v>641800</v>
      </c>
      <c r="B289" s="339" t="s">
        <v>382</v>
      </c>
      <c r="C289" s="346" t="s">
        <v>211</v>
      </c>
      <c r="D289" s="347">
        <v>56.82</v>
      </c>
      <c r="E289" s="347">
        <v>104.37</v>
      </c>
      <c r="F289" s="347">
        <v>0</v>
      </c>
      <c r="G289" s="347">
        <v>161.19</v>
      </c>
      <c r="H289" s="346" t="s">
        <v>131</v>
      </c>
    </row>
    <row r="290" spans="1:8" ht="15.75" x14ac:dyDescent="0.25">
      <c r="A290" s="338">
        <v>641900</v>
      </c>
      <c r="B290" s="339" t="s">
        <v>383</v>
      </c>
      <c r="C290" s="346" t="s">
        <v>211</v>
      </c>
      <c r="D290" s="347">
        <v>56.82</v>
      </c>
      <c r="E290" s="347">
        <v>115.3</v>
      </c>
      <c r="F290" s="347">
        <v>0</v>
      </c>
      <c r="G290" s="347">
        <v>172.12</v>
      </c>
      <c r="H290" s="346" t="s">
        <v>131</v>
      </c>
    </row>
    <row r="291" spans="1:8" ht="15.75" x14ac:dyDescent="0.25">
      <c r="A291" s="338">
        <v>641600</v>
      </c>
      <c r="B291" s="339" t="s">
        <v>384</v>
      </c>
      <c r="C291" s="346" t="s">
        <v>211</v>
      </c>
      <c r="D291" s="347">
        <v>35.32</v>
      </c>
      <c r="E291" s="347">
        <v>82.31</v>
      </c>
      <c r="F291" s="347">
        <v>0</v>
      </c>
      <c r="G291" s="347">
        <v>117.63</v>
      </c>
      <c r="H291" s="346" t="s">
        <v>131</v>
      </c>
    </row>
    <row r="292" spans="1:8" ht="15.75" x14ac:dyDescent="0.25">
      <c r="A292" s="338">
        <v>641700</v>
      </c>
      <c r="B292" s="339" t="s">
        <v>385</v>
      </c>
      <c r="C292" s="346" t="s">
        <v>211</v>
      </c>
      <c r="D292" s="347">
        <v>35.32</v>
      </c>
      <c r="E292" s="347">
        <v>90.7</v>
      </c>
      <c r="F292" s="347">
        <v>0</v>
      </c>
      <c r="G292" s="347">
        <v>126.02</v>
      </c>
      <c r="H292" s="346" t="s">
        <v>131</v>
      </c>
    </row>
    <row r="293" spans="1:8" ht="15.75" x14ac:dyDescent="0.25">
      <c r="A293" s="338">
        <v>644300</v>
      </c>
      <c r="B293" s="339" t="s">
        <v>386</v>
      </c>
      <c r="C293" s="346" t="s">
        <v>211</v>
      </c>
      <c r="D293" s="347">
        <v>77.86</v>
      </c>
      <c r="E293" s="347">
        <v>178.9</v>
      </c>
      <c r="F293" s="347">
        <v>0</v>
      </c>
      <c r="G293" s="347">
        <v>256.76</v>
      </c>
      <c r="H293" s="346"/>
    </row>
    <row r="294" spans="1:8" ht="15.75" x14ac:dyDescent="0.25">
      <c r="A294" s="338">
        <v>644100</v>
      </c>
      <c r="B294" s="339" t="s">
        <v>387</v>
      </c>
      <c r="C294" s="346" t="s">
        <v>211</v>
      </c>
      <c r="D294" s="347">
        <v>10.74</v>
      </c>
      <c r="E294" s="347">
        <v>3.98</v>
      </c>
      <c r="F294" s="347">
        <v>2.48</v>
      </c>
      <c r="G294" s="347">
        <v>17.2</v>
      </c>
      <c r="H294" s="346" t="s">
        <v>131</v>
      </c>
    </row>
    <row r="295" spans="1:8" ht="15.75" x14ac:dyDescent="0.25">
      <c r="A295" s="338">
        <v>644200</v>
      </c>
      <c r="B295" s="339" t="s">
        <v>388</v>
      </c>
      <c r="C295" s="346" t="s">
        <v>211</v>
      </c>
      <c r="D295" s="347">
        <v>11.66</v>
      </c>
      <c r="E295" s="347">
        <v>4.6399999999999997</v>
      </c>
      <c r="F295" s="347">
        <v>0</v>
      </c>
      <c r="G295" s="347">
        <v>16.3</v>
      </c>
      <c r="H295" s="346" t="s">
        <v>131</v>
      </c>
    </row>
    <row r="296" spans="1:8" ht="15.75" x14ac:dyDescent="0.25">
      <c r="A296" s="338">
        <v>603700</v>
      </c>
      <c r="B296" s="339" t="s">
        <v>389</v>
      </c>
      <c r="C296" s="346" t="s">
        <v>130</v>
      </c>
      <c r="D296" s="347">
        <v>120.77</v>
      </c>
      <c r="E296" s="347">
        <v>75.959999999999994</v>
      </c>
      <c r="F296" s="347">
        <v>0</v>
      </c>
      <c r="G296" s="347">
        <v>196.73</v>
      </c>
      <c r="H296" s="346" t="s">
        <v>131</v>
      </c>
    </row>
    <row r="297" spans="1:8" ht="15.75" x14ac:dyDescent="0.25">
      <c r="A297" s="338">
        <v>603800</v>
      </c>
      <c r="B297" s="339" t="s">
        <v>390</v>
      </c>
      <c r="C297" s="346" t="s">
        <v>130</v>
      </c>
      <c r="D297" s="347">
        <v>55.33</v>
      </c>
      <c r="E297" s="347">
        <v>63.3</v>
      </c>
      <c r="F297" s="347">
        <v>0</v>
      </c>
      <c r="G297" s="347">
        <v>118.63</v>
      </c>
      <c r="H297" s="346" t="s">
        <v>131</v>
      </c>
    </row>
    <row r="298" spans="1:8" ht="15.75" x14ac:dyDescent="0.25">
      <c r="A298" s="338">
        <v>600300</v>
      </c>
      <c r="B298" s="339" t="s">
        <v>391</v>
      </c>
      <c r="C298" s="346" t="s">
        <v>130</v>
      </c>
      <c r="D298" s="347">
        <v>8.67</v>
      </c>
      <c r="E298" s="347">
        <v>0</v>
      </c>
      <c r="F298" s="347">
        <v>0</v>
      </c>
      <c r="G298" s="347">
        <v>8.67</v>
      </c>
      <c r="H298" s="346"/>
    </row>
    <row r="299" spans="1:8" ht="15.75" x14ac:dyDescent="0.25">
      <c r="A299" s="338">
        <v>600400</v>
      </c>
      <c r="B299" s="339" t="s">
        <v>392</v>
      </c>
      <c r="C299" s="346" t="s">
        <v>130</v>
      </c>
      <c r="D299" s="347">
        <v>9.07</v>
      </c>
      <c r="E299" s="347">
        <v>0</v>
      </c>
      <c r="F299" s="347">
        <v>0</v>
      </c>
      <c r="G299" s="347">
        <v>9.07</v>
      </c>
      <c r="H299" s="346"/>
    </row>
    <row r="300" spans="1:8" ht="15.75" x14ac:dyDescent="0.25">
      <c r="A300" s="338">
        <v>600500</v>
      </c>
      <c r="B300" s="339" t="s">
        <v>393</v>
      </c>
      <c r="C300" s="346" t="s">
        <v>130</v>
      </c>
      <c r="D300" s="347">
        <v>26.18</v>
      </c>
      <c r="E300" s="347">
        <v>48.77</v>
      </c>
      <c r="F300" s="347">
        <v>0</v>
      </c>
      <c r="G300" s="347">
        <v>74.95</v>
      </c>
      <c r="H300" s="346"/>
    </row>
    <row r="301" spans="1:8" ht="15.75" x14ac:dyDescent="0.25">
      <c r="A301" s="338">
        <v>600900</v>
      </c>
      <c r="B301" s="339" t="s">
        <v>394</v>
      </c>
      <c r="C301" s="346" t="s">
        <v>130</v>
      </c>
      <c r="D301" s="347">
        <v>8.67</v>
      </c>
      <c r="E301" s="347">
        <v>0</v>
      </c>
      <c r="F301" s="347">
        <v>0</v>
      </c>
      <c r="G301" s="347">
        <v>8.67</v>
      </c>
      <c r="H301" s="346"/>
    </row>
    <row r="302" spans="1:8" ht="15.75" x14ac:dyDescent="0.25">
      <c r="A302" s="338">
        <v>601000</v>
      </c>
      <c r="B302" s="339" t="s">
        <v>395</v>
      </c>
      <c r="C302" s="346" t="s">
        <v>130</v>
      </c>
      <c r="D302" s="347">
        <v>9.07</v>
      </c>
      <c r="E302" s="347">
        <v>0</v>
      </c>
      <c r="F302" s="347">
        <v>0</v>
      </c>
      <c r="G302" s="347">
        <v>9.07</v>
      </c>
      <c r="H302" s="346"/>
    </row>
    <row r="303" spans="1:8" ht="15.75" x14ac:dyDescent="0.25">
      <c r="A303" s="338">
        <v>601300</v>
      </c>
      <c r="B303" s="339" t="s">
        <v>396</v>
      </c>
      <c r="C303" s="346" t="s">
        <v>130</v>
      </c>
      <c r="D303" s="347">
        <v>26.18</v>
      </c>
      <c r="E303" s="347">
        <v>48.77</v>
      </c>
      <c r="F303" s="347">
        <v>0</v>
      </c>
      <c r="G303" s="347">
        <v>74.95</v>
      </c>
      <c r="H303" s="346"/>
    </row>
    <row r="304" spans="1:8" ht="15.75" x14ac:dyDescent="0.25">
      <c r="A304" s="338">
        <v>600000</v>
      </c>
      <c r="B304" s="339" t="s">
        <v>397</v>
      </c>
      <c r="C304" s="346" t="s">
        <v>130</v>
      </c>
      <c r="D304" s="347">
        <v>41.49</v>
      </c>
      <c r="E304" s="347">
        <v>0</v>
      </c>
      <c r="F304" s="347">
        <v>0</v>
      </c>
      <c r="G304" s="347">
        <v>41.49</v>
      </c>
      <c r="H304" s="346"/>
    </row>
    <row r="305" spans="1:8" ht="15.75" x14ac:dyDescent="0.25">
      <c r="A305" s="338">
        <v>600100</v>
      </c>
      <c r="B305" s="339" t="s">
        <v>398</v>
      </c>
      <c r="C305" s="346" t="s">
        <v>130</v>
      </c>
      <c r="D305" s="347">
        <v>55.33</v>
      </c>
      <c r="E305" s="347">
        <v>0</v>
      </c>
      <c r="F305" s="347">
        <v>0</v>
      </c>
      <c r="G305" s="347">
        <v>55.33</v>
      </c>
      <c r="H305" s="346"/>
    </row>
    <row r="306" spans="1:8" ht="15.75" x14ac:dyDescent="0.25">
      <c r="A306" s="338">
        <v>600200</v>
      </c>
      <c r="B306" s="339" t="s">
        <v>399</v>
      </c>
      <c r="C306" s="346" t="s">
        <v>130</v>
      </c>
      <c r="D306" s="347">
        <v>100.86</v>
      </c>
      <c r="E306" s="347">
        <v>48.77</v>
      </c>
      <c r="F306" s="347">
        <v>0</v>
      </c>
      <c r="G306" s="347">
        <v>149.63</v>
      </c>
      <c r="H306" s="346"/>
    </row>
    <row r="307" spans="1:8" ht="15.75" x14ac:dyDescent="0.25">
      <c r="A307" s="338">
        <v>600600</v>
      </c>
      <c r="B307" s="339" t="s">
        <v>400</v>
      </c>
      <c r="C307" s="346" t="s">
        <v>130</v>
      </c>
      <c r="D307" s="347">
        <v>17.3</v>
      </c>
      <c r="E307" s="347">
        <v>0</v>
      </c>
      <c r="F307" s="347">
        <v>0</v>
      </c>
      <c r="G307" s="347">
        <v>17.3</v>
      </c>
      <c r="H307" s="346"/>
    </row>
    <row r="308" spans="1:8" ht="15.75" x14ac:dyDescent="0.25">
      <c r="A308" s="338">
        <v>600700</v>
      </c>
      <c r="B308" s="339" t="s">
        <v>401</v>
      </c>
      <c r="C308" s="346" t="s">
        <v>130</v>
      </c>
      <c r="D308" s="347">
        <v>25.74</v>
      </c>
      <c r="E308" s="347">
        <v>0</v>
      </c>
      <c r="F308" s="347">
        <v>0</v>
      </c>
      <c r="G308" s="347">
        <v>25.74</v>
      </c>
      <c r="H308" s="346"/>
    </row>
    <row r="309" spans="1:8" ht="15.75" x14ac:dyDescent="0.25">
      <c r="A309" s="338">
        <v>600800</v>
      </c>
      <c r="B309" s="339" t="s">
        <v>402</v>
      </c>
      <c r="C309" s="346" t="s">
        <v>130</v>
      </c>
      <c r="D309" s="347">
        <v>59.57</v>
      </c>
      <c r="E309" s="347">
        <v>48.77</v>
      </c>
      <c r="F309" s="347">
        <v>0</v>
      </c>
      <c r="G309" s="347">
        <v>108.34</v>
      </c>
      <c r="H309" s="346"/>
    </row>
    <row r="310" spans="1:8" ht="15.75" x14ac:dyDescent="0.25">
      <c r="A310" s="338">
        <v>602200</v>
      </c>
      <c r="B310" s="339" t="s">
        <v>403</v>
      </c>
      <c r="C310" s="346" t="s">
        <v>141</v>
      </c>
      <c r="D310" s="347">
        <v>67.680000000000007</v>
      </c>
      <c r="E310" s="347">
        <v>33.78</v>
      </c>
      <c r="F310" s="347">
        <v>0</v>
      </c>
      <c r="G310" s="347">
        <v>101.46</v>
      </c>
      <c r="H310" s="346"/>
    </row>
    <row r="311" spans="1:8" ht="15.75" x14ac:dyDescent="0.25">
      <c r="A311" s="338">
        <v>602100</v>
      </c>
      <c r="B311" s="339" t="s">
        <v>404</v>
      </c>
      <c r="C311" s="346" t="s">
        <v>141</v>
      </c>
      <c r="D311" s="347">
        <v>38.5</v>
      </c>
      <c r="E311" s="347">
        <v>32.729999999999997</v>
      </c>
      <c r="F311" s="347">
        <v>0</v>
      </c>
      <c r="G311" s="347">
        <v>71.23</v>
      </c>
      <c r="H311" s="346"/>
    </row>
    <row r="312" spans="1:8" ht="15.75" x14ac:dyDescent="0.25">
      <c r="A312" s="338">
        <v>602000</v>
      </c>
      <c r="B312" s="339" t="s">
        <v>405</v>
      </c>
      <c r="C312" s="346" t="s">
        <v>141</v>
      </c>
      <c r="D312" s="347">
        <v>40.369999999999997</v>
      </c>
      <c r="E312" s="347">
        <v>17.37</v>
      </c>
      <c r="F312" s="347">
        <v>0</v>
      </c>
      <c r="G312" s="347">
        <v>57.74</v>
      </c>
      <c r="H312" s="346"/>
    </row>
    <row r="313" spans="1:8" ht="15.75" x14ac:dyDescent="0.25">
      <c r="A313" s="338">
        <v>607000</v>
      </c>
      <c r="B313" s="339" t="s">
        <v>406</v>
      </c>
      <c r="C313" s="346" t="s">
        <v>141</v>
      </c>
      <c r="D313" s="347">
        <v>1.3</v>
      </c>
      <c r="E313" s="347">
        <v>5.46</v>
      </c>
      <c r="F313" s="347">
        <v>0</v>
      </c>
      <c r="G313" s="347">
        <v>6.76</v>
      </c>
      <c r="H313" s="346"/>
    </row>
    <row r="314" spans="1:8" ht="15.75" x14ac:dyDescent="0.25">
      <c r="A314" s="338">
        <v>607100</v>
      </c>
      <c r="B314" s="339" t="s">
        <v>407</v>
      </c>
      <c r="C314" s="346" t="s">
        <v>141</v>
      </c>
      <c r="D314" s="347">
        <v>1.85</v>
      </c>
      <c r="E314" s="347">
        <v>8</v>
      </c>
      <c r="F314" s="347">
        <v>0</v>
      </c>
      <c r="G314" s="347">
        <v>9.85</v>
      </c>
      <c r="H314" s="346"/>
    </row>
    <row r="315" spans="1:8" ht="15.75" x14ac:dyDescent="0.25">
      <c r="A315" s="338">
        <v>607500</v>
      </c>
      <c r="B315" s="339" t="s">
        <v>408</v>
      </c>
      <c r="C315" s="346" t="s">
        <v>211</v>
      </c>
      <c r="D315" s="347">
        <v>9.35</v>
      </c>
      <c r="E315" s="347">
        <v>35.22</v>
      </c>
      <c r="F315" s="347">
        <v>0.35</v>
      </c>
      <c r="G315" s="347">
        <v>44.92</v>
      </c>
      <c r="H315" s="346" t="s">
        <v>131</v>
      </c>
    </row>
    <row r="316" spans="1:8" ht="15.75" x14ac:dyDescent="0.25">
      <c r="A316" s="338">
        <v>607600</v>
      </c>
      <c r="B316" s="339" t="s">
        <v>409</v>
      </c>
      <c r="C316" s="346" t="s">
        <v>211</v>
      </c>
      <c r="D316" s="347">
        <v>12.12</v>
      </c>
      <c r="E316" s="347">
        <v>48.85</v>
      </c>
      <c r="F316" s="347">
        <v>0.53</v>
      </c>
      <c r="G316" s="347">
        <v>61.5</v>
      </c>
      <c r="H316" s="346" t="s">
        <v>131</v>
      </c>
    </row>
    <row r="317" spans="1:8" ht="15.75" x14ac:dyDescent="0.25">
      <c r="A317" s="338">
        <v>603100</v>
      </c>
      <c r="B317" s="339" t="s">
        <v>410</v>
      </c>
      <c r="C317" s="346" t="s">
        <v>143</v>
      </c>
      <c r="D317" s="347">
        <v>167.74</v>
      </c>
      <c r="E317" s="347">
        <v>136.5</v>
      </c>
      <c r="F317" s="347">
        <v>0</v>
      </c>
      <c r="G317" s="347">
        <v>304.24</v>
      </c>
      <c r="H317" s="346"/>
    </row>
    <row r="318" spans="1:8" ht="15.75" x14ac:dyDescent="0.25">
      <c r="A318" s="338">
        <v>603200</v>
      </c>
      <c r="B318" s="339" t="s">
        <v>411</v>
      </c>
      <c r="C318" s="346" t="s">
        <v>143</v>
      </c>
      <c r="D318" s="347">
        <v>202.75</v>
      </c>
      <c r="E318" s="347">
        <v>429.1</v>
      </c>
      <c r="F318" s="347">
        <v>0</v>
      </c>
      <c r="G318" s="347">
        <v>631.85</v>
      </c>
      <c r="H318" s="346"/>
    </row>
    <row r="319" spans="1:8" ht="15.75" x14ac:dyDescent="0.25">
      <c r="A319" s="338">
        <v>603900</v>
      </c>
      <c r="B319" s="339" t="s">
        <v>412</v>
      </c>
      <c r="C319" s="346" t="s">
        <v>130</v>
      </c>
      <c r="D319" s="347">
        <v>55.33</v>
      </c>
      <c r="E319" s="347">
        <v>66.400000000000006</v>
      </c>
      <c r="F319" s="347">
        <v>0</v>
      </c>
      <c r="G319" s="347">
        <v>121.73</v>
      </c>
      <c r="H319" s="346" t="s">
        <v>131</v>
      </c>
    </row>
    <row r="320" spans="1:8" ht="15.75" x14ac:dyDescent="0.25">
      <c r="A320" s="338">
        <v>633100</v>
      </c>
      <c r="B320" s="339" t="s">
        <v>413</v>
      </c>
      <c r="C320" s="346" t="s">
        <v>211</v>
      </c>
      <c r="D320" s="347">
        <v>162.77000000000001</v>
      </c>
      <c r="E320" s="347">
        <v>0</v>
      </c>
      <c r="F320" s="347">
        <v>0</v>
      </c>
      <c r="G320" s="347">
        <v>162.77000000000001</v>
      </c>
      <c r="H320" s="346"/>
    </row>
    <row r="321" spans="1:8" ht="15.75" x14ac:dyDescent="0.25">
      <c r="A321" s="338">
        <v>633000</v>
      </c>
      <c r="B321" s="339" t="s">
        <v>414</v>
      </c>
      <c r="C321" s="346" t="s">
        <v>211</v>
      </c>
      <c r="D321" s="347">
        <v>81.38</v>
      </c>
      <c r="E321" s="347">
        <v>0</v>
      </c>
      <c r="F321" s="347">
        <v>0</v>
      </c>
      <c r="G321" s="347">
        <v>81.38</v>
      </c>
      <c r="H321" s="346"/>
    </row>
    <row r="322" spans="1:8" ht="15.75" x14ac:dyDescent="0.25">
      <c r="A322" s="338">
        <v>633200</v>
      </c>
      <c r="B322" s="339" t="s">
        <v>415</v>
      </c>
      <c r="C322" s="346" t="s">
        <v>211</v>
      </c>
      <c r="D322" s="347">
        <v>244.16</v>
      </c>
      <c r="E322" s="347">
        <v>0</v>
      </c>
      <c r="F322" s="347">
        <v>0</v>
      </c>
      <c r="G322" s="347">
        <v>244.16</v>
      </c>
      <c r="H322" s="346"/>
    </row>
    <row r="323" spans="1:8" ht="15.75" x14ac:dyDescent="0.25">
      <c r="A323" s="338">
        <v>810100</v>
      </c>
      <c r="B323" s="339" t="s">
        <v>416</v>
      </c>
      <c r="C323" s="346" t="s">
        <v>211</v>
      </c>
      <c r="D323" s="347">
        <v>2.98</v>
      </c>
      <c r="E323" s="347">
        <v>0</v>
      </c>
      <c r="F323" s="347">
        <v>64.209999999999994</v>
      </c>
      <c r="G323" s="347">
        <v>67.19</v>
      </c>
      <c r="H323" s="346" t="s">
        <v>131</v>
      </c>
    </row>
    <row r="324" spans="1:8" ht="15.75" x14ac:dyDescent="0.25">
      <c r="A324" s="338">
        <v>810050</v>
      </c>
      <c r="B324" s="339" t="s">
        <v>417</v>
      </c>
      <c r="C324" s="346" t="s">
        <v>211</v>
      </c>
      <c r="D324" s="347">
        <v>34.22</v>
      </c>
      <c r="E324" s="347">
        <v>0</v>
      </c>
      <c r="F324" s="347">
        <v>64.87</v>
      </c>
      <c r="G324" s="347">
        <v>99.09</v>
      </c>
      <c r="H324" s="346" t="s">
        <v>131</v>
      </c>
    </row>
    <row r="325" spans="1:8" ht="15.75" x14ac:dyDescent="0.25">
      <c r="A325" s="338">
        <v>810200</v>
      </c>
      <c r="B325" s="339" t="s">
        <v>418</v>
      </c>
      <c r="C325" s="346" t="s">
        <v>211</v>
      </c>
      <c r="D325" s="347">
        <v>2.98</v>
      </c>
      <c r="E325" s="347">
        <v>0</v>
      </c>
      <c r="F325" s="347">
        <v>25.58</v>
      </c>
      <c r="G325" s="347">
        <v>28.56</v>
      </c>
      <c r="H325" s="346" t="s">
        <v>131</v>
      </c>
    </row>
    <row r="326" spans="1:8" ht="15.75" x14ac:dyDescent="0.25">
      <c r="A326" s="338">
        <v>810150</v>
      </c>
      <c r="B326" s="339" t="s">
        <v>419</v>
      </c>
      <c r="C326" s="346" t="s">
        <v>211</v>
      </c>
      <c r="D326" s="347">
        <v>18.66</v>
      </c>
      <c r="E326" s="347">
        <v>0</v>
      </c>
      <c r="F326" s="347">
        <v>25.84</v>
      </c>
      <c r="G326" s="347">
        <v>44.5</v>
      </c>
      <c r="H326" s="346" t="s">
        <v>131</v>
      </c>
    </row>
    <row r="327" spans="1:8" ht="15.75" x14ac:dyDescent="0.25">
      <c r="A327" s="338">
        <v>810300</v>
      </c>
      <c r="B327" s="339" t="s">
        <v>420</v>
      </c>
      <c r="C327" s="346" t="s">
        <v>211</v>
      </c>
      <c r="D327" s="347">
        <v>2.98</v>
      </c>
      <c r="E327" s="347">
        <v>0</v>
      </c>
      <c r="F327" s="347">
        <v>19.440000000000001</v>
      </c>
      <c r="G327" s="347">
        <v>22.42</v>
      </c>
      <c r="H327" s="346" t="s">
        <v>131</v>
      </c>
    </row>
    <row r="328" spans="1:8" ht="15.75" x14ac:dyDescent="0.25">
      <c r="A328" s="338">
        <v>810250</v>
      </c>
      <c r="B328" s="339" t="s">
        <v>421</v>
      </c>
      <c r="C328" s="346" t="s">
        <v>211</v>
      </c>
      <c r="D328" s="347">
        <v>16.61</v>
      </c>
      <c r="E328" s="347">
        <v>0</v>
      </c>
      <c r="F328" s="347">
        <v>19.66</v>
      </c>
      <c r="G328" s="347">
        <v>36.270000000000003</v>
      </c>
      <c r="H328" s="346" t="s">
        <v>131</v>
      </c>
    </row>
    <row r="329" spans="1:8" ht="15.75" x14ac:dyDescent="0.25">
      <c r="A329" s="338">
        <v>810400</v>
      </c>
      <c r="B329" s="339" t="s">
        <v>422</v>
      </c>
      <c r="C329" s="346" t="s">
        <v>211</v>
      </c>
      <c r="D329" s="347">
        <v>2.98</v>
      </c>
      <c r="E329" s="347">
        <v>0</v>
      </c>
      <c r="F329" s="347">
        <v>40.17</v>
      </c>
      <c r="G329" s="347">
        <v>43.15</v>
      </c>
      <c r="H329" s="346" t="s">
        <v>131</v>
      </c>
    </row>
    <row r="330" spans="1:8" ht="15.75" x14ac:dyDescent="0.25">
      <c r="A330" s="338">
        <v>810350</v>
      </c>
      <c r="B330" s="339" t="s">
        <v>423</v>
      </c>
      <c r="C330" s="346" t="s">
        <v>211</v>
      </c>
      <c r="D330" s="347">
        <v>20.7</v>
      </c>
      <c r="E330" s="347">
        <v>0</v>
      </c>
      <c r="F330" s="347">
        <v>40.65</v>
      </c>
      <c r="G330" s="347">
        <v>61.35</v>
      </c>
      <c r="H330" s="346" t="s">
        <v>131</v>
      </c>
    </row>
    <row r="331" spans="1:8" ht="15.75" x14ac:dyDescent="0.25">
      <c r="A331" s="338">
        <v>810500</v>
      </c>
      <c r="B331" s="339" t="s">
        <v>424</v>
      </c>
      <c r="C331" s="346" t="s">
        <v>211</v>
      </c>
      <c r="D331" s="347">
        <v>2.98</v>
      </c>
      <c r="E331" s="347">
        <v>0</v>
      </c>
      <c r="F331" s="347">
        <v>10.08</v>
      </c>
      <c r="G331" s="347">
        <v>13.06</v>
      </c>
      <c r="H331" s="346" t="s">
        <v>131</v>
      </c>
    </row>
    <row r="332" spans="1:8" ht="15.75" x14ac:dyDescent="0.25">
      <c r="A332" s="338">
        <v>810450</v>
      </c>
      <c r="B332" s="339" t="s">
        <v>425</v>
      </c>
      <c r="C332" s="346" t="s">
        <v>211</v>
      </c>
      <c r="D332" s="347">
        <v>12.72</v>
      </c>
      <c r="E332" s="347">
        <v>0</v>
      </c>
      <c r="F332" s="347">
        <v>10.210000000000001</v>
      </c>
      <c r="G332" s="347">
        <v>22.93</v>
      </c>
      <c r="H332" s="346" t="s">
        <v>131</v>
      </c>
    </row>
    <row r="333" spans="1:8" ht="15.75" x14ac:dyDescent="0.25">
      <c r="A333" s="338">
        <v>810600</v>
      </c>
      <c r="B333" s="339" t="s">
        <v>426</v>
      </c>
      <c r="C333" s="346" t="s">
        <v>211</v>
      </c>
      <c r="D333" s="347">
        <v>2.98</v>
      </c>
      <c r="E333" s="347">
        <v>0</v>
      </c>
      <c r="F333" s="347">
        <v>56.1</v>
      </c>
      <c r="G333" s="347">
        <v>59.08</v>
      </c>
      <c r="H333" s="346" t="s">
        <v>131</v>
      </c>
    </row>
    <row r="334" spans="1:8" ht="15.75" x14ac:dyDescent="0.25">
      <c r="A334" s="338">
        <v>810550</v>
      </c>
      <c r="B334" s="339" t="s">
        <v>427</v>
      </c>
      <c r="C334" s="346" t="s">
        <v>211</v>
      </c>
      <c r="D334" s="347">
        <v>22.75</v>
      </c>
      <c r="E334" s="347">
        <v>0</v>
      </c>
      <c r="F334" s="347">
        <v>56.67</v>
      </c>
      <c r="G334" s="347">
        <v>79.42</v>
      </c>
      <c r="H334" s="346" t="s">
        <v>131</v>
      </c>
    </row>
    <row r="335" spans="1:8" ht="15.75" x14ac:dyDescent="0.25">
      <c r="A335" s="338">
        <v>810700</v>
      </c>
      <c r="B335" s="339" t="s">
        <v>428</v>
      </c>
      <c r="C335" s="346" t="s">
        <v>211</v>
      </c>
      <c r="D335" s="347">
        <v>2.98</v>
      </c>
      <c r="E335" s="347">
        <v>0</v>
      </c>
      <c r="F335" s="347">
        <v>20</v>
      </c>
      <c r="G335" s="347">
        <v>22.98</v>
      </c>
      <c r="H335" s="346" t="s">
        <v>131</v>
      </c>
    </row>
    <row r="336" spans="1:8" ht="15.75" x14ac:dyDescent="0.25">
      <c r="A336" s="338">
        <v>810650</v>
      </c>
      <c r="B336" s="339" t="s">
        <v>429</v>
      </c>
      <c r="C336" s="346" t="s">
        <v>211</v>
      </c>
      <c r="D336" s="347">
        <v>16.61</v>
      </c>
      <c r="E336" s="347">
        <v>0</v>
      </c>
      <c r="F336" s="347">
        <v>20.22</v>
      </c>
      <c r="G336" s="347">
        <v>36.83</v>
      </c>
      <c r="H336" s="346" t="s">
        <v>131</v>
      </c>
    </row>
    <row r="337" spans="1:8" ht="15.75" x14ac:dyDescent="0.25">
      <c r="A337" s="338">
        <v>810800</v>
      </c>
      <c r="B337" s="339" t="s">
        <v>430</v>
      </c>
      <c r="C337" s="346" t="s">
        <v>211</v>
      </c>
      <c r="D337" s="347">
        <v>2.98</v>
      </c>
      <c r="E337" s="347">
        <v>0</v>
      </c>
      <c r="F337" s="347">
        <v>13.86</v>
      </c>
      <c r="G337" s="347">
        <v>16.84</v>
      </c>
      <c r="H337" s="346" t="s">
        <v>131</v>
      </c>
    </row>
    <row r="338" spans="1:8" ht="15.75" x14ac:dyDescent="0.25">
      <c r="A338" s="338">
        <v>810750</v>
      </c>
      <c r="B338" s="339" t="s">
        <v>431</v>
      </c>
      <c r="C338" s="346" t="s">
        <v>211</v>
      </c>
      <c r="D338" s="347">
        <v>13.65</v>
      </c>
      <c r="E338" s="347">
        <v>0</v>
      </c>
      <c r="F338" s="347">
        <v>13.99</v>
      </c>
      <c r="G338" s="347">
        <v>27.64</v>
      </c>
      <c r="H338" s="346" t="s">
        <v>131</v>
      </c>
    </row>
    <row r="339" spans="1:8" ht="15.75" x14ac:dyDescent="0.25">
      <c r="A339" s="338">
        <v>810900</v>
      </c>
      <c r="B339" s="339" t="s">
        <v>432</v>
      </c>
      <c r="C339" s="346" t="s">
        <v>211</v>
      </c>
      <c r="D339" s="347">
        <v>2.98</v>
      </c>
      <c r="E339" s="347">
        <v>0</v>
      </c>
      <c r="F339" s="347">
        <v>22.91</v>
      </c>
      <c r="G339" s="347">
        <v>25.89</v>
      </c>
      <c r="H339" s="346" t="s">
        <v>131</v>
      </c>
    </row>
    <row r="340" spans="1:8" ht="15.75" x14ac:dyDescent="0.25">
      <c r="A340" s="338">
        <v>810850</v>
      </c>
      <c r="B340" s="339" t="s">
        <v>433</v>
      </c>
      <c r="C340" s="346" t="s">
        <v>211</v>
      </c>
      <c r="D340" s="347">
        <v>16.809999999999999</v>
      </c>
      <c r="E340" s="347">
        <v>0</v>
      </c>
      <c r="F340" s="347">
        <v>23.17</v>
      </c>
      <c r="G340" s="347">
        <v>39.979999999999997</v>
      </c>
      <c r="H340" s="346" t="s">
        <v>131</v>
      </c>
    </row>
    <row r="341" spans="1:8" ht="15.75" x14ac:dyDescent="0.25">
      <c r="A341" s="338">
        <v>811900</v>
      </c>
      <c r="B341" s="339" t="s">
        <v>434</v>
      </c>
      <c r="C341" s="346" t="s">
        <v>211</v>
      </c>
      <c r="D341" s="347">
        <v>2.98</v>
      </c>
      <c r="E341" s="347">
        <v>0</v>
      </c>
      <c r="F341" s="347">
        <v>8.65</v>
      </c>
      <c r="G341" s="347">
        <v>11.63</v>
      </c>
      <c r="H341" s="346" t="s">
        <v>131</v>
      </c>
    </row>
    <row r="342" spans="1:8" ht="15.75" x14ac:dyDescent="0.25">
      <c r="A342" s="338">
        <v>811850</v>
      </c>
      <c r="B342" s="339" t="s">
        <v>435</v>
      </c>
      <c r="C342" s="346" t="s">
        <v>211</v>
      </c>
      <c r="D342" s="347">
        <v>12.52</v>
      </c>
      <c r="E342" s="347">
        <v>0</v>
      </c>
      <c r="F342" s="347">
        <v>8.73</v>
      </c>
      <c r="G342" s="347">
        <v>21.25</v>
      </c>
      <c r="H342" s="346" t="s">
        <v>131</v>
      </c>
    </row>
    <row r="343" spans="1:8" ht="15.75" x14ac:dyDescent="0.25">
      <c r="A343" s="338">
        <v>601200</v>
      </c>
      <c r="B343" s="339" t="s">
        <v>436</v>
      </c>
      <c r="C343" s="346" t="s">
        <v>130</v>
      </c>
      <c r="D343" s="347">
        <v>25.25</v>
      </c>
      <c r="E343" s="347">
        <v>0</v>
      </c>
      <c r="F343" s="347">
        <v>0</v>
      </c>
      <c r="G343" s="347">
        <v>25.25</v>
      </c>
      <c r="H343" s="346"/>
    </row>
    <row r="344" spans="1:8" ht="15.75" x14ac:dyDescent="0.25">
      <c r="A344" s="338">
        <v>630300</v>
      </c>
      <c r="B344" s="339" t="s">
        <v>437</v>
      </c>
      <c r="C344" s="346" t="s">
        <v>211</v>
      </c>
      <c r="D344" s="347">
        <v>14.64</v>
      </c>
      <c r="E344" s="347">
        <v>0</v>
      </c>
      <c r="F344" s="347">
        <v>0</v>
      </c>
      <c r="G344" s="347">
        <v>14.64</v>
      </c>
      <c r="H344" s="346"/>
    </row>
    <row r="345" spans="1:8" ht="15.75" x14ac:dyDescent="0.25">
      <c r="A345" s="338">
        <v>630400</v>
      </c>
      <c r="B345" s="339" t="s">
        <v>438</v>
      </c>
      <c r="C345" s="346" t="s">
        <v>211</v>
      </c>
      <c r="D345" s="347">
        <v>18.309999999999999</v>
      </c>
      <c r="E345" s="347">
        <v>0</v>
      </c>
      <c r="F345" s="347">
        <v>0</v>
      </c>
      <c r="G345" s="347">
        <v>18.309999999999999</v>
      </c>
      <c r="H345" s="346"/>
    </row>
    <row r="346" spans="1:8" ht="15.75" x14ac:dyDescent="0.25">
      <c r="A346" s="338">
        <v>630500</v>
      </c>
      <c r="B346" s="339" t="s">
        <v>439</v>
      </c>
      <c r="C346" s="346" t="s">
        <v>211</v>
      </c>
      <c r="D346" s="347">
        <v>19.97</v>
      </c>
      <c r="E346" s="347">
        <v>0</v>
      </c>
      <c r="F346" s="347">
        <v>0</v>
      </c>
      <c r="G346" s="347">
        <v>19.97</v>
      </c>
      <c r="H346" s="346"/>
    </row>
    <row r="347" spans="1:8" ht="15.75" x14ac:dyDescent="0.25">
      <c r="A347" s="338">
        <v>630600</v>
      </c>
      <c r="B347" s="339" t="s">
        <v>440</v>
      </c>
      <c r="C347" s="346" t="s">
        <v>211</v>
      </c>
      <c r="D347" s="347">
        <v>21.97</v>
      </c>
      <c r="E347" s="347">
        <v>0</v>
      </c>
      <c r="F347" s="347">
        <v>0</v>
      </c>
      <c r="G347" s="347">
        <v>21.97</v>
      </c>
      <c r="H347" s="346"/>
    </row>
    <row r="348" spans="1:8" ht="15.75" x14ac:dyDescent="0.25">
      <c r="A348" s="338">
        <v>630800</v>
      </c>
      <c r="B348" s="339" t="s">
        <v>441</v>
      </c>
      <c r="C348" s="346" t="s">
        <v>211</v>
      </c>
      <c r="D348" s="347">
        <v>43.94</v>
      </c>
      <c r="E348" s="347">
        <v>0</v>
      </c>
      <c r="F348" s="347">
        <v>0</v>
      </c>
      <c r="G348" s="347">
        <v>43.94</v>
      </c>
      <c r="H348" s="346"/>
    </row>
    <row r="349" spans="1:8" ht="15.75" x14ac:dyDescent="0.25">
      <c r="A349" s="338">
        <v>631000</v>
      </c>
      <c r="B349" s="339" t="s">
        <v>442</v>
      </c>
      <c r="C349" s="346" t="s">
        <v>211</v>
      </c>
      <c r="D349" s="347">
        <v>44.45</v>
      </c>
      <c r="E349" s="347">
        <v>0</v>
      </c>
      <c r="F349" s="347">
        <v>0</v>
      </c>
      <c r="G349" s="347">
        <v>44.45</v>
      </c>
      <c r="H349" s="346"/>
    </row>
    <row r="350" spans="1:8" ht="15.75" x14ac:dyDescent="0.25">
      <c r="A350" s="338">
        <v>631200</v>
      </c>
      <c r="B350" s="339" t="s">
        <v>443</v>
      </c>
      <c r="C350" s="346" t="s">
        <v>211</v>
      </c>
      <c r="D350" s="347">
        <v>53.34</v>
      </c>
      <c r="E350" s="347">
        <v>0</v>
      </c>
      <c r="F350" s="347">
        <v>0</v>
      </c>
      <c r="G350" s="347">
        <v>53.34</v>
      </c>
      <c r="H350" s="346"/>
    </row>
    <row r="351" spans="1:8" ht="15.75" x14ac:dyDescent="0.25">
      <c r="A351" s="338">
        <v>631500</v>
      </c>
      <c r="B351" s="339" t="s">
        <v>444</v>
      </c>
      <c r="C351" s="346" t="s">
        <v>211</v>
      </c>
      <c r="D351" s="347">
        <v>66.680000000000007</v>
      </c>
      <c r="E351" s="347">
        <v>0</v>
      </c>
      <c r="F351" s="347">
        <v>0</v>
      </c>
      <c r="G351" s="347">
        <v>66.680000000000007</v>
      </c>
      <c r="H351" s="346"/>
    </row>
    <row r="352" spans="1:8" ht="15.75" x14ac:dyDescent="0.25">
      <c r="A352" s="338">
        <v>653000</v>
      </c>
      <c r="B352" s="339" t="s">
        <v>445</v>
      </c>
      <c r="C352" s="346" t="s">
        <v>211</v>
      </c>
      <c r="D352" s="347">
        <v>46.76</v>
      </c>
      <c r="E352" s="347">
        <v>0.26</v>
      </c>
      <c r="F352" s="347">
        <v>75.42</v>
      </c>
      <c r="G352" s="347">
        <v>122.44</v>
      </c>
      <c r="H352" s="346" t="s">
        <v>131</v>
      </c>
    </row>
    <row r="353" spans="1:8" ht="15.75" x14ac:dyDescent="0.25">
      <c r="A353" s="338">
        <v>653100</v>
      </c>
      <c r="B353" s="339" t="s">
        <v>446</v>
      </c>
      <c r="C353" s="346" t="s">
        <v>211</v>
      </c>
      <c r="D353" s="347">
        <v>33.31</v>
      </c>
      <c r="E353" s="347">
        <v>0.17</v>
      </c>
      <c r="F353" s="347">
        <v>54.44</v>
      </c>
      <c r="G353" s="347">
        <v>87.92</v>
      </c>
      <c r="H353" s="346" t="s">
        <v>131</v>
      </c>
    </row>
    <row r="354" spans="1:8" ht="15.75" x14ac:dyDescent="0.25">
      <c r="A354" s="338">
        <v>653200</v>
      </c>
      <c r="B354" s="339" t="s">
        <v>447</v>
      </c>
      <c r="C354" s="346" t="s">
        <v>211</v>
      </c>
      <c r="D354" s="347">
        <v>39.35</v>
      </c>
      <c r="E354" s="347">
        <v>0.22</v>
      </c>
      <c r="F354" s="347">
        <v>58.55</v>
      </c>
      <c r="G354" s="347">
        <v>98.12</v>
      </c>
      <c r="H354" s="346" t="s">
        <v>131</v>
      </c>
    </row>
    <row r="355" spans="1:8" ht="15.75" x14ac:dyDescent="0.25">
      <c r="A355" s="338">
        <v>653300</v>
      </c>
      <c r="B355" s="339" t="s">
        <v>448</v>
      </c>
      <c r="C355" s="346" t="s">
        <v>211</v>
      </c>
      <c r="D355" s="347">
        <v>28.65</v>
      </c>
      <c r="E355" s="347">
        <v>0.15</v>
      </c>
      <c r="F355" s="347">
        <v>40.83</v>
      </c>
      <c r="G355" s="347">
        <v>69.63</v>
      </c>
      <c r="H355" s="346" t="s">
        <v>131</v>
      </c>
    </row>
    <row r="356" spans="1:8" ht="15.75" x14ac:dyDescent="0.25">
      <c r="A356" s="338">
        <v>653400</v>
      </c>
      <c r="B356" s="339" t="s">
        <v>449</v>
      </c>
      <c r="C356" s="346" t="s">
        <v>211</v>
      </c>
      <c r="D356" s="347">
        <v>34.700000000000003</v>
      </c>
      <c r="E356" s="347">
        <v>0.18</v>
      </c>
      <c r="F356" s="347">
        <v>49.38</v>
      </c>
      <c r="G356" s="347">
        <v>84.26</v>
      </c>
      <c r="H356" s="346" t="s">
        <v>131</v>
      </c>
    </row>
    <row r="357" spans="1:8" ht="15.75" x14ac:dyDescent="0.25">
      <c r="A357" s="338">
        <v>653500</v>
      </c>
      <c r="B357" s="339" t="s">
        <v>450</v>
      </c>
      <c r="C357" s="346" t="s">
        <v>211</v>
      </c>
      <c r="D357" s="347">
        <v>25.38</v>
      </c>
      <c r="E357" s="347">
        <v>0.12</v>
      </c>
      <c r="F357" s="347">
        <v>34.56</v>
      </c>
      <c r="G357" s="347">
        <v>60.06</v>
      </c>
      <c r="H357" s="346" t="s">
        <v>131</v>
      </c>
    </row>
    <row r="358" spans="1:8" ht="15.75" x14ac:dyDescent="0.25">
      <c r="A358" s="338">
        <v>653600</v>
      </c>
      <c r="B358" s="339" t="s">
        <v>451</v>
      </c>
      <c r="C358" s="346" t="s">
        <v>211</v>
      </c>
      <c r="D358" s="347">
        <v>28.65</v>
      </c>
      <c r="E358" s="347">
        <v>0.11</v>
      </c>
      <c r="F358" s="347">
        <v>32.44</v>
      </c>
      <c r="G358" s="347">
        <v>61.2</v>
      </c>
      <c r="H358" s="346" t="s">
        <v>131</v>
      </c>
    </row>
    <row r="359" spans="1:8" ht="15.75" x14ac:dyDescent="0.25">
      <c r="A359" s="338">
        <v>653700</v>
      </c>
      <c r="B359" s="339" t="s">
        <v>452</v>
      </c>
      <c r="C359" s="346" t="s">
        <v>211</v>
      </c>
      <c r="D359" s="347">
        <v>20.72</v>
      </c>
      <c r="E359" s="347">
        <v>7.0000000000000007E-2</v>
      </c>
      <c r="F359" s="347">
        <v>22.14</v>
      </c>
      <c r="G359" s="347">
        <v>42.93</v>
      </c>
      <c r="H359" s="346" t="s">
        <v>131</v>
      </c>
    </row>
    <row r="360" spans="1:8" ht="31.5" x14ac:dyDescent="0.25">
      <c r="A360" s="338">
        <v>654000</v>
      </c>
      <c r="B360" s="339" t="s">
        <v>29231</v>
      </c>
      <c r="C360" s="346" t="s">
        <v>211</v>
      </c>
      <c r="D360" s="347">
        <v>65.790000000000006</v>
      </c>
      <c r="E360" s="347">
        <v>9.4499999999999993</v>
      </c>
      <c r="F360" s="347">
        <v>10.83</v>
      </c>
      <c r="G360" s="347">
        <v>86.07</v>
      </c>
      <c r="H360" s="346" t="s">
        <v>131</v>
      </c>
    </row>
    <row r="361" spans="1:8" ht="31.5" x14ac:dyDescent="0.25">
      <c r="A361" s="338">
        <v>654100</v>
      </c>
      <c r="B361" s="339" t="s">
        <v>29232</v>
      </c>
      <c r="C361" s="346" t="s">
        <v>211</v>
      </c>
      <c r="D361" s="347">
        <v>50.66</v>
      </c>
      <c r="E361" s="347">
        <v>6.54</v>
      </c>
      <c r="F361" s="347">
        <v>5.56</v>
      </c>
      <c r="G361" s="347">
        <v>62.76</v>
      </c>
      <c r="H361" s="346" t="s">
        <v>131</v>
      </c>
    </row>
    <row r="362" spans="1:8" ht="15.75" x14ac:dyDescent="0.25">
      <c r="A362" s="338">
        <v>650000</v>
      </c>
      <c r="B362" s="339" t="s">
        <v>453</v>
      </c>
      <c r="C362" s="346" t="s">
        <v>211</v>
      </c>
      <c r="D362" s="347">
        <v>50.04</v>
      </c>
      <c r="E362" s="347">
        <v>0.3</v>
      </c>
      <c r="F362" s="347">
        <v>70.98</v>
      </c>
      <c r="G362" s="347">
        <v>121.32</v>
      </c>
      <c r="H362" s="346" t="s">
        <v>131</v>
      </c>
    </row>
    <row r="363" spans="1:8" ht="15.75" x14ac:dyDescent="0.25">
      <c r="A363" s="338">
        <v>650100</v>
      </c>
      <c r="B363" s="339" t="s">
        <v>454</v>
      </c>
      <c r="C363" s="346" t="s">
        <v>211</v>
      </c>
      <c r="D363" s="347">
        <v>34.700000000000003</v>
      </c>
      <c r="E363" s="347">
        <v>0.18</v>
      </c>
      <c r="F363" s="347">
        <v>47.42</v>
      </c>
      <c r="G363" s="347">
        <v>82.3</v>
      </c>
      <c r="H363" s="346" t="s">
        <v>131</v>
      </c>
    </row>
    <row r="364" spans="1:8" ht="15.75" x14ac:dyDescent="0.25">
      <c r="A364" s="338">
        <v>650200</v>
      </c>
      <c r="B364" s="339" t="s">
        <v>455</v>
      </c>
      <c r="C364" s="346" t="s">
        <v>211</v>
      </c>
      <c r="D364" s="347">
        <v>25.38</v>
      </c>
      <c r="E364" s="347">
        <v>0.12</v>
      </c>
      <c r="F364" s="347">
        <v>34.14</v>
      </c>
      <c r="G364" s="347">
        <v>59.64</v>
      </c>
      <c r="H364" s="346" t="s">
        <v>131</v>
      </c>
    </row>
    <row r="365" spans="1:8" ht="15.75" x14ac:dyDescent="0.25">
      <c r="A365" s="338">
        <v>650300</v>
      </c>
      <c r="B365" s="339" t="s">
        <v>456</v>
      </c>
      <c r="C365" s="346" t="s">
        <v>211</v>
      </c>
      <c r="D365" s="347">
        <v>30.04</v>
      </c>
      <c r="E365" s="347">
        <v>0.15</v>
      </c>
      <c r="F365" s="347">
        <v>40.14</v>
      </c>
      <c r="G365" s="347">
        <v>70.33</v>
      </c>
      <c r="H365" s="346" t="s">
        <v>131</v>
      </c>
    </row>
    <row r="366" spans="1:8" ht="15.75" x14ac:dyDescent="0.25">
      <c r="A366" s="338">
        <v>650400</v>
      </c>
      <c r="B366" s="339" t="s">
        <v>457</v>
      </c>
      <c r="C366" s="346" t="s">
        <v>211</v>
      </c>
      <c r="D366" s="347">
        <v>24</v>
      </c>
      <c r="E366" s="347">
        <v>0.1</v>
      </c>
      <c r="F366" s="347">
        <v>28.1</v>
      </c>
      <c r="G366" s="347">
        <v>52.2</v>
      </c>
      <c r="H366" s="346" t="s">
        <v>131</v>
      </c>
    </row>
    <row r="367" spans="1:8" ht="15.75" x14ac:dyDescent="0.25">
      <c r="A367" s="338">
        <v>650600</v>
      </c>
      <c r="B367" s="339" t="s">
        <v>458</v>
      </c>
      <c r="C367" s="346" t="s">
        <v>211</v>
      </c>
      <c r="D367" s="347">
        <v>27.27</v>
      </c>
      <c r="E367" s="347">
        <v>0.11</v>
      </c>
      <c r="F367" s="347">
        <v>32.020000000000003</v>
      </c>
      <c r="G367" s="347">
        <v>59.4</v>
      </c>
      <c r="H367" s="346" t="s">
        <v>131</v>
      </c>
    </row>
    <row r="368" spans="1:8" ht="15.75" x14ac:dyDescent="0.25">
      <c r="A368" s="338">
        <v>650700</v>
      </c>
      <c r="B368" s="339" t="s">
        <v>459</v>
      </c>
      <c r="C368" s="346" t="s">
        <v>211</v>
      </c>
      <c r="D368" s="347">
        <v>20.72</v>
      </c>
      <c r="E368" s="347">
        <v>7.0000000000000007E-2</v>
      </c>
      <c r="F368" s="347">
        <v>21.51</v>
      </c>
      <c r="G368" s="347">
        <v>42.3</v>
      </c>
      <c r="H368" s="346" t="s">
        <v>131</v>
      </c>
    </row>
    <row r="369" spans="1:8" ht="15.75" x14ac:dyDescent="0.25">
      <c r="A369" s="338">
        <v>652500</v>
      </c>
      <c r="B369" s="339" t="s">
        <v>460</v>
      </c>
      <c r="C369" s="346" t="s">
        <v>211</v>
      </c>
      <c r="D369" s="347">
        <v>46.76</v>
      </c>
      <c r="E369" s="347">
        <v>0.25</v>
      </c>
      <c r="F369" s="347">
        <v>91.59</v>
      </c>
      <c r="G369" s="347">
        <v>138.6</v>
      </c>
      <c r="H369" s="346" t="s">
        <v>131</v>
      </c>
    </row>
    <row r="370" spans="1:8" ht="15.75" x14ac:dyDescent="0.25">
      <c r="A370" s="338">
        <v>650800</v>
      </c>
      <c r="B370" s="339" t="s">
        <v>461</v>
      </c>
      <c r="C370" s="346" t="s">
        <v>211</v>
      </c>
      <c r="D370" s="347">
        <v>31.42</v>
      </c>
      <c r="E370" s="347">
        <v>0.15</v>
      </c>
      <c r="F370" s="347">
        <v>61.68</v>
      </c>
      <c r="G370" s="347">
        <v>93.25</v>
      </c>
      <c r="H370" s="346" t="s">
        <v>131</v>
      </c>
    </row>
    <row r="371" spans="1:8" ht="15.75" x14ac:dyDescent="0.25">
      <c r="A371" s="338">
        <v>650900</v>
      </c>
      <c r="B371" s="339" t="s">
        <v>462</v>
      </c>
      <c r="C371" s="346" t="s">
        <v>211</v>
      </c>
      <c r="D371" s="347">
        <v>24</v>
      </c>
      <c r="E371" s="347">
        <v>0.1</v>
      </c>
      <c r="F371" s="347">
        <v>46.93</v>
      </c>
      <c r="G371" s="347">
        <v>71.03</v>
      </c>
      <c r="H371" s="346" t="s">
        <v>131</v>
      </c>
    </row>
    <row r="372" spans="1:8" ht="15.75" x14ac:dyDescent="0.25">
      <c r="A372" s="338">
        <v>651000</v>
      </c>
      <c r="B372" s="339" t="s">
        <v>463</v>
      </c>
      <c r="C372" s="346" t="s">
        <v>211</v>
      </c>
      <c r="D372" s="347">
        <v>28.65</v>
      </c>
      <c r="E372" s="347">
        <v>0.15</v>
      </c>
      <c r="F372" s="347">
        <v>50.07</v>
      </c>
      <c r="G372" s="347">
        <v>78.87</v>
      </c>
      <c r="H372" s="346" t="s">
        <v>131</v>
      </c>
    </row>
    <row r="373" spans="1:8" ht="15.75" x14ac:dyDescent="0.25">
      <c r="A373" s="338">
        <v>651100</v>
      </c>
      <c r="B373" s="339" t="s">
        <v>464</v>
      </c>
      <c r="C373" s="346" t="s">
        <v>211</v>
      </c>
      <c r="D373" s="347">
        <v>20.72</v>
      </c>
      <c r="E373" s="347">
        <v>0.1</v>
      </c>
      <c r="F373" s="347">
        <v>36.840000000000003</v>
      </c>
      <c r="G373" s="347">
        <v>57.66</v>
      </c>
      <c r="H373" s="346" t="s">
        <v>131</v>
      </c>
    </row>
    <row r="374" spans="1:8" ht="15.75" x14ac:dyDescent="0.25">
      <c r="A374" s="338">
        <v>651200</v>
      </c>
      <c r="B374" s="339" t="s">
        <v>465</v>
      </c>
      <c r="C374" s="346" t="s">
        <v>211</v>
      </c>
      <c r="D374" s="347">
        <v>25.38</v>
      </c>
      <c r="E374" s="347">
        <v>0.11</v>
      </c>
      <c r="F374" s="347">
        <v>39.979999999999997</v>
      </c>
      <c r="G374" s="347">
        <v>65.47</v>
      </c>
      <c r="H374" s="346" t="s">
        <v>131</v>
      </c>
    </row>
    <row r="375" spans="1:8" ht="15.75" x14ac:dyDescent="0.25">
      <c r="A375" s="338">
        <v>651300</v>
      </c>
      <c r="B375" s="339" t="s">
        <v>466</v>
      </c>
      <c r="C375" s="346" t="s">
        <v>211</v>
      </c>
      <c r="D375" s="347">
        <v>19.34</v>
      </c>
      <c r="E375" s="347">
        <v>7.0000000000000007E-2</v>
      </c>
      <c r="F375" s="347">
        <v>29.82</v>
      </c>
      <c r="G375" s="347">
        <v>49.23</v>
      </c>
      <c r="H375" s="346" t="s">
        <v>131</v>
      </c>
    </row>
    <row r="376" spans="1:8" ht="15.75" x14ac:dyDescent="0.25">
      <c r="A376" s="338">
        <v>651400</v>
      </c>
      <c r="B376" s="339" t="s">
        <v>467</v>
      </c>
      <c r="C376" s="346" t="s">
        <v>211</v>
      </c>
      <c r="D376" s="347">
        <v>34.700000000000003</v>
      </c>
      <c r="E376" s="347">
        <v>0.18</v>
      </c>
      <c r="F376" s="347">
        <v>47.1</v>
      </c>
      <c r="G376" s="347">
        <v>81.98</v>
      </c>
      <c r="H376" s="346" t="s">
        <v>131</v>
      </c>
    </row>
    <row r="377" spans="1:8" ht="15.75" x14ac:dyDescent="0.25">
      <c r="A377" s="338">
        <v>651500</v>
      </c>
      <c r="B377" s="339" t="s">
        <v>468</v>
      </c>
      <c r="C377" s="346" t="s">
        <v>211</v>
      </c>
      <c r="D377" s="347">
        <v>25.38</v>
      </c>
      <c r="E377" s="347">
        <v>0.12</v>
      </c>
      <c r="F377" s="347">
        <v>32.79</v>
      </c>
      <c r="G377" s="347">
        <v>58.29</v>
      </c>
      <c r="H377" s="346" t="s">
        <v>131</v>
      </c>
    </row>
    <row r="378" spans="1:8" ht="15.75" x14ac:dyDescent="0.25">
      <c r="A378" s="338">
        <v>651600</v>
      </c>
      <c r="B378" s="339" t="s">
        <v>469</v>
      </c>
      <c r="C378" s="346" t="s">
        <v>211</v>
      </c>
      <c r="D378" s="347">
        <v>44</v>
      </c>
      <c r="E378" s="347">
        <v>0.26</v>
      </c>
      <c r="F378" s="347">
        <v>67.150000000000006</v>
      </c>
      <c r="G378" s="347">
        <v>111.41</v>
      </c>
      <c r="H378" s="346" t="s">
        <v>131</v>
      </c>
    </row>
    <row r="379" spans="1:8" ht="15.75" x14ac:dyDescent="0.25">
      <c r="A379" s="338">
        <v>651700</v>
      </c>
      <c r="B379" s="339" t="s">
        <v>470</v>
      </c>
      <c r="C379" s="346" t="s">
        <v>211</v>
      </c>
      <c r="D379" s="347">
        <v>31.42</v>
      </c>
      <c r="E379" s="347">
        <v>0.17</v>
      </c>
      <c r="F379" s="347">
        <v>48.78</v>
      </c>
      <c r="G379" s="347">
        <v>80.37</v>
      </c>
      <c r="H379" s="346" t="s">
        <v>131</v>
      </c>
    </row>
    <row r="380" spans="1:8" ht="31.5" x14ac:dyDescent="0.25">
      <c r="A380" s="338">
        <v>652000</v>
      </c>
      <c r="B380" s="339" t="s">
        <v>29233</v>
      </c>
      <c r="C380" s="346" t="s">
        <v>211</v>
      </c>
      <c r="D380" s="347">
        <v>65.790000000000006</v>
      </c>
      <c r="E380" s="347">
        <v>9.34</v>
      </c>
      <c r="F380" s="347">
        <v>9.3800000000000008</v>
      </c>
      <c r="G380" s="347">
        <v>84.51</v>
      </c>
      <c r="H380" s="346" t="s">
        <v>131</v>
      </c>
    </row>
    <row r="381" spans="1:8" ht="31.5" x14ac:dyDescent="0.25">
      <c r="A381" s="338">
        <v>652100</v>
      </c>
      <c r="B381" s="339" t="s">
        <v>29234</v>
      </c>
      <c r="C381" s="346" t="s">
        <v>211</v>
      </c>
      <c r="D381" s="347">
        <v>58.08</v>
      </c>
      <c r="E381" s="347">
        <v>7.91</v>
      </c>
      <c r="F381" s="347">
        <v>7.68</v>
      </c>
      <c r="G381" s="347">
        <v>73.67</v>
      </c>
      <c r="H381" s="346" t="s">
        <v>131</v>
      </c>
    </row>
    <row r="382" spans="1:8" ht="31.5" x14ac:dyDescent="0.25">
      <c r="A382" s="338">
        <v>652200</v>
      </c>
      <c r="B382" s="339" t="s">
        <v>29235</v>
      </c>
      <c r="C382" s="346" t="s">
        <v>211</v>
      </c>
      <c r="D382" s="347">
        <v>50.66</v>
      </c>
      <c r="E382" s="347">
        <v>6.58</v>
      </c>
      <c r="F382" s="347">
        <v>5.14</v>
      </c>
      <c r="G382" s="347">
        <v>62.38</v>
      </c>
      <c r="H382" s="346" t="s">
        <v>131</v>
      </c>
    </row>
    <row r="383" spans="1:8" ht="31.5" x14ac:dyDescent="0.25">
      <c r="A383" s="338">
        <v>652300</v>
      </c>
      <c r="B383" s="339" t="s">
        <v>29236</v>
      </c>
      <c r="C383" s="346" t="s">
        <v>211</v>
      </c>
      <c r="D383" s="347">
        <v>65.790000000000006</v>
      </c>
      <c r="E383" s="347">
        <v>9.4499999999999993</v>
      </c>
      <c r="F383" s="347">
        <v>8.5500000000000007</v>
      </c>
      <c r="G383" s="347">
        <v>83.79</v>
      </c>
      <c r="H383" s="346" t="s">
        <v>131</v>
      </c>
    </row>
    <row r="384" spans="1:8" ht="31.5" x14ac:dyDescent="0.25">
      <c r="A384" s="338">
        <v>652400</v>
      </c>
      <c r="B384" s="339" t="s">
        <v>29237</v>
      </c>
      <c r="C384" s="346" t="s">
        <v>211</v>
      </c>
      <c r="D384" s="347">
        <v>86.95</v>
      </c>
      <c r="E384" s="347">
        <v>12.78</v>
      </c>
      <c r="F384" s="347">
        <v>14.91</v>
      </c>
      <c r="G384" s="347">
        <v>114.64</v>
      </c>
      <c r="H384" s="346" t="s">
        <v>131</v>
      </c>
    </row>
    <row r="385" spans="1:8" ht="15.75" x14ac:dyDescent="0.25">
      <c r="A385" s="338">
        <v>655100</v>
      </c>
      <c r="B385" s="339" t="s">
        <v>471</v>
      </c>
      <c r="C385" s="346" t="s">
        <v>211</v>
      </c>
      <c r="D385" s="347">
        <v>55.08</v>
      </c>
      <c r="E385" s="347">
        <v>48.85</v>
      </c>
      <c r="F385" s="347">
        <v>319.33999999999997</v>
      </c>
      <c r="G385" s="347">
        <v>423.27</v>
      </c>
      <c r="H385" s="346" t="s">
        <v>131</v>
      </c>
    </row>
    <row r="386" spans="1:8" ht="15.75" x14ac:dyDescent="0.25">
      <c r="A386" s="338">
        <v>655200</v>
      </c>
      <c r="B386" s="339" t="s">
        <v>472</v>
      </c>
      <c r="C386" s="346" t="s">
        <v>211</v>
      </c>
      <c r="D386" s="347">
        <v>48.53</v>
      </c>
      <c r="E386" s="347">
        <v>48.85</v>
      </c>
      <c r="F386" s="347">
        <v>242.01</v>
      </c>
      <c r="G386" s="347">
        <v>339.39</v>
      </c>
      <c r="H386" s="346" t="s">
        <v>131</v>
      </c>
    </row>
    <row r="387" spans="1:8" ht="15.75" x14ac:dyDescent="0.25">
      <c r="A387" s="338">
        <v>655300</v>
      </c>
      <c r="B387" s="339" t="s">
        <v>473</v>
      </c>
      <c r="C387" s="346" t="s">
        <v>211</v>
      </c>
      <c r="D387" s="347">
        <v>43.89</v>
      </c>
      <c r="E387" s="347">
        <v>48.85</v>
      </c>
      <c r="F387" s="347">
        <v>221.66</v>
      </c>
      <c r="G387" s="347">
        <v>314.39999999999998</v>
      </c>
      <c r="H387" s="346" t="s">
        <v>131</v>
      </c>
    </row>
    <row r="388" spans="1:8" ht="15.75" x14ac:dyDescent="0.25">
      <c r="A388" s="338">
        <v>655400</v>
      </c>
      <c r="B388" s="339" t="s">
        <v>474</v>
      </c>
      <c r="C388" s="346" t="s">
        <v>211</v>
      </c>
      <c r="D388" s="347">
        <v>39.22</v>
      </c>
      <c r="E388" s="347">
        <v>48.85</v>
      </c>
      <c r="F388" s="347">
        <v>171.89</v>
      </c>
      <c r="G388" s="347">
        <v>259.95999999999998</v>
      </c>
      <c r="H388" s="346" t="s">
        <v>131</v>
      </c>
    </row>
    <row r="389" spans="1:8" ht="15.75" x14ac:dyDescent="0.25">
      <c r="A389" s="338">
        <v>655500</v>
      </c>
      <c r="B389" s="339" t="s">
        <v>475</v>
      </c>
      <c r="C389" s="346" t="s">
        <v>211</v>
      </c>
      <c r="D389" s="347">
        <v>76.47</v>
      </c>
      <c r="E389" s="347">
        <v>0</v>
      </c>
      <c r="F389" s="347">
        <v>454.13</v>
      </c>
      <c r="G389" s="347">
        <v>530.6</v>
      </c>
      <c r="H389" s="346" t="s">
        <v>131</v>
      </c>
    </row>
    <row r="390" spans="1:8" ht="15.75" x14ac:dyDescent="0.25">
      <c r="A390" s="338">
        <v>655600</v>
      </c>
      <c r="B390" s="339" t="s">
        <v>476</v>
      </c>
      <c r="C390" s="346" t="s">
        <v>211</v>
      </c>
      <c r="D390" s="347">
        <v>71.819999999999993</v>
      </c>
      <c r="E390" s="347">
        <v>0</v>
      </c>
      <c r="F390" s="347">
        <v>392.36</v>
      </c>
      <c r="G390" s="347">
        <v>464.18</v>
      </c>
      <c r="H390" s="346" t="s">
        <v>131</v>
      </c>
    </row>
    <row r="391" spans="1:8" ht="15.75" x14ac:dyDescent="0.25">
      <c r="A391" s="338">
        <v>655700</v>
      </c>
      <c r="B391" s="339" t="s">
        <v>477</v>
      </c>
      <c r="C391" s="346" t="s">
        <v>211</v>
      </c>
      <c r="D391" s="347">
        <v>67.150000000000006</v>
      </c>
      <c r="E391" s="347">
        <v>0</v>
      </c>
      <c r="F391" s="347">
        <v>351.84</v>
      </c>
      <c r="G391" s="347">
        <v>418.99</v>
      </c>
      <c r="H391" s="346" t="s">
        <v>131</v>
      </c>
    </row>
    <row r="392" spans="1:8" ht="15.75" x14ac:dyDescent="0.25">
      <c r="A392" s="338">
        <v>655800</v>
      </c>
      <c r="B392" s="339" t="s">
        <v>478</v>
      </c>
      <c r="C392" s="346" t="s">
        <v>211</v>
      </c>
      <c r="D392" s="347">
        <v>78.349999999999994</v>
      </c>
      <c r="E392" s="347">
        <v>0</v>
      </c>
      <c r="F392" s="347">
        <v>629.16999999999996</v>
      </c>
      <c r="G392" s="347">
        <v>707.52</v>
      </c>
      <c r="H392" s="346" t="s">
        <v>131</v>
      </c>
    </row>
    <row r="393" spans="1:8" ht="15.75" x14ac:dyDescent="0.25">
      <c r="A393" s="338">
        <v>655900</v>
      </c>
      <c r="B393" s="339" t="s">
        <v>479</v>
      </c>
      <c r="C393" s="346" t="s">
        <v>211</v>
      </c>
      <c r="D393" s="347">
        <v>73.709999999999994</v>
      </c>
      <c r="E393" s="347">
        <v>0</v>
      </c>
      <c r="F393" s="347">
        <v>534.45000000000005</v>
      </c>
      <c r="G393" s="347">
        <v>608.16</v>
      </c>
      <c r="H393" s="346" t="s">
        <v>131</v>
      </c>
    </row>
    <row r="394" spans="1:8" ht="15.75" x14ac:dyDescent="0.25">
      <c r="A394" s="338">
        <v>656000</v>
      </c>
      <c r="B394" s="339" t="s">
        <v>480</v>
      </c>
      <c r="C394" s="346" t="s">
        <v>211</v>
      </c>
      <c r="D394" s="347">
        <v>69.040000000000006</v>
      </c>
      <c r="E394" s="347">
        <v>0</v>
      </c>
      <c r="F394" s="347">
        <v>464.14</v>
      </c>
      <c r="G394" s="347">
        <v>533.17999999999995</v>
      </c>
      <c r="H394" s="346" t="s">
        <v>131</v>
      </c>
    </row>
    <row r="395" spans="1:8" ht="15.75" x14ac:dyDescent="0.25">
      <c r="A395" s="338">
        <v>660000</v>
      </c>
      <c r="B395" s="339" t="s">
        <v>481</v>
      </c>
      <c r="C395" s="346" t="s">
        <v>211</v>
      </c>
      <c r="D395" s="347">
        <v>34.700000000000003</v>
      </c>
      <c r="E395" s="347">
        <v>0.2</v>
      </c>
      <c r="F395" s="347">
        <v>52.83</v>
      </c>
      <c r="G395" s="347">
        <v>87.73</v>
      </c>
      <c r="H395" s="346" t="s">
        <v>131</v>
      </c>
    </row>
    <row r="396" spans="1:8" ht="15.75" x14ac:dyDescent="0.25">
      <c r="A396" s="338">
        <v>660100</v>
      </c>
      <c r="B396" s="339" t="s">
        <v>482</v>
      </c>
      <c r="C396" s="346" t="s">
        <v>211</v>
      </c>
      <c r="D396" s="347">
        <v>50.04</v>
      </c>
      <c r="E396" s="347">
        <v>0.3</v>
      </c>
      <c r="F396" s="347">
        <v>81.400000000000006</v>
      </c>
      <c r="G396" s="347">
        <v>131.74</v>
      </c>
      <c r="H396" s="346" t="s">
        <v>131</v>
      </c>
    </row>
    <row r="397" spans="1:8" ht="15.75" x14ac:dyDescent="0.25">
      <c r="A397" s="338">
        <v>660200</v>
      </c>
      <c r="B397" s="339" t="s">
        <v>483</v>
      </c>
      <c r="C397" s="346" t="s">
        <v>211</v>
      </c>
      <c r="D397" s="347">
        <v>44</v>
      </c>
      <c r="E397" s="347">
        <v>0.25</v>
      </c>
      <c r="F397" s="347">
        <v>76.290000000000006</v>
      </c>
      <c r="G397" s="347">
        <v>120.54</v>
      </c>
      <c r="H397" s="346" t="s">
        <v>131</v>
      </c>
    </row>
    <row r="398" spans="1:8" ht="15.75" x14ac:dyDescent="0.25">
      <c r="A398" s="338">
        <v>660300</v>
      </c>
      <c r="B398" s="339" t="s">
        <v>484</v>
      </c>
      <c r="C398" s="346" t="s">
        <v>211</v>
      </c>
      <c r="D398" s="347">
        <v>60.74</v>
      </c>
      <c r="E398" s="347">
        <v>0.37</v>
      </c>
      <c r="F398" s="347">
        <v>115.09</v>
      </c>
      <c r="G398" s="347">
        <v>176.2</v>
      </c>
      <c r="H398" s="346" t="s">
        <v>131</v>
      </c>
    </row>
    <row r="399" spans="1:8" ht="15.75" x14ac:dyDescent="0.25">
      <c r="A399" s="338">
        <v>660400</v>
      </c>
      <c r="B399" s="339" t="s">
        <v>485</v>
      </c>
      <c r="C399" s="346" t="s">
        <v>211</v>
      </c>
      <c r="D399" s="347">
        <v>30.04</v>
      </c>
      <c r="E399" s="347">
        <v>0.15</v>
      </c>
      <c r="F399" s="347">
        <v>41.36</v>
      </c>
      <c r="G399" s="347">
        <v>71.55</v>
      </c>
      <c r="H399" s="346" t="s">
        <v>131</v>
      </c>
    </row>
    <row r="400" spans="1:8" ht="15.75" x14ac:dyDescent="0.25">
      <c r="A400" s="338">
        <v>660500</v>
      </c>
      <c r="B400" s="339" t="s">
        <v>486</v>
      </c>
      <c r="C400" s="346" t="s">
        <v>211</v>
      </c>
      <c r="D400" s="347">
        <v>40.74</v>
      </c>
      <c r="E400" s="347">
        <v>0.22</v>
      </c>
      <c r="F400" s="347">
        <v>63.17</v>
      </c>
      <c r="G400" s="347">
        <v>104.13</v>
      </c>
      <c r="H400" s="346" t="s">
        <v>131</v>
      </c>
    </row>
    <row r="401" spans="1:8" ht="15.75" x14ac:dyDescent="0.25">
      <c r="A401" s="338">
        <v>660600</v>
      </c>
      <c r="B401" s="339" t="s">
        <v>487</v>
      </c>
      <c r="C401" s="346" t="s">
        <v>211</v>
      </c>
      <c r="D401" s="347">
        <v>39.35</v>
      </c>
      <c r="E401" s="347">
        <v>0.2</v>
      </c>
      <c r="F401" s="347">
        <v>63.31</v>
      </c>
      <c r="G401" s="347">
        <v>102.86</v>
      </c>
      <c r="H401" s="346" t="s">
        <v>131</v>
      </c>
    </row>
    <row r="402" spans="1:8" ht="15.75" x14ac:dyDescent="0.25">
      <c r="A402" s="338">
        <v>660700</v>
      </c>
      <c r="B402" s="339" t="s">
        <v>488</v>
      </c>
      <c r="C402" s="346" t="s">
        <v>211</v>
      </c>
      <c r="D402" s="347">
        <v>51.42</v>
      </c>
      <c r="E402" s="347">
        <v>0.3</v>
      </c>
      <c r="F402" s="347">
        <v>93.53</v>
      </c>
      <c r="G402" s="347">
        <v>145.25</v>
      </c>
      <c r="H402" s="346" t="s">
        <v>131</v>
      </c>
    </row>
    <row r="403" spans="1:8" ht="15.75" x14ac:dyDescent="0.25">
      <c r="A403" s="338">
        <v>661000</v>
      </c>
      <c r="B403" s="339" t="s">
        <v>489</v>
      </c>
      <c r="C403" s="346" t="s">
        <v>211</v>
      </c>
      <c r="D403" s="347">
        <v>39.35</v>
      </c>
      <c r="E403" s="347">
        <v>0.2</v>
      </c>
      <c r="F403" s="347">
        <v>67.87</v>
      </c>
      <c r="G403" s="347">
        <v>107.42</v>
      </c>
      <c r="H403" s="346" t="s">
        <v>131</v>
      </c>
    </row>
    <row r="404" spans="1:8" ht="15.75" x14ac:dyDescent="0.25">
      <c r="A404" s="338">
        <v>661100</v>
      </c>
      <c r="B404" s="339" t="s">
        <v>490</v>
      </c>
      <c r="C404" s="346" t="s">
        <v>211</v>
      </c>
      <c r="D404" s="347">
        <v>52.8</v>
      </c>
      <c r="E404" s="347">
        <v>0.34</v>
      </c>
      <c r="F404" s="347">
        <v>105.26</v>
      </c>
      <c r="G404" s="347">
        <v>158.4</v>
      </c>
      <c r="H404" s="346" t="s">
        <v>131</v>
      </c>
    </row>
    <row r="405" spans="1:8" ht="15.75" x14ac:dyDescent="0.25">
      <c r="A405" s="338">
        <v>661200</v>
      </c>
      <c r="B405" s="339" t="s">
        <v>491</v>
      </c>
      <c r="C405" s="346" t="s">
        <v>211</v>
      </c>
      <c r="D405" s="347">
        <v>47.27</v>
      </c>
      <c r="E405" s="347">
        <v>0.25</v>
      </c>
      <c r="F405" s="347">
        <v>86.06</v>
      </c>
      <c r="G405" s="347">
        <v>133.58000000000001</v>
      </c>
      <c r="H405" s="346" t="s">
        <v>131</v>
      </c>
    </row>
    <row r="406" spans="1:8" ht="15.75" x14ac:dyDescent="0.25">
      <c r="A406" s="338">
        <v>661300</v>
      </c>
      <c r="B406" s="339" t="s">
        <v>492</v>
      </c>
      <c r="C406" s="346" t="s">
        <v>211</v>
      </c>
      <c r="D406" s="347">
        <v>65.39</v>
      </c>
      <c r="E406" s="347">
        <v>0.41</v>
      </c>
      <c r="F406" s="347">
        <v>151.71</v>
      </c>
      <c r="G406" s="347">
        <v>217.51</v>
      </c>
      <c r="H406" s="346" t="s">
        <v>131</v>
      </c>
    </row>
    <row r="407" spans="1:8" ht="15.75" x14ac:dyDescent="0.25">
      <c r="A407" s="338">
        <v>661400</v>
      </c>
      <c r="B407" s="339" t="s">
        <v>493</v>
      </c>
      <c r="C407" s="346" t="s">
        <v>211</v>
      </c>
      <c r="D407" s="347">
        <v>31.42</v>
      </c>
      <c r="E407" s="347">
        <v>0.17</v>
      </c>
      <c r="F407" s="347">
        <v>54.02</v>
      </c>
      <c r="G407" s="347">
        <v>85.61</v>
      </c>
      <c r="H407" s="346" t="s">
        <v>131</v>
      </c>
    </row>
    <row r="408" spans="1:8" ht="15.75" x14ac:dyDescent="0.25">
      <c r="A408" s="338">
        <v>661500</v>
      </c>
      <c r="B408" s="339" t="s">
        <v>494</v>
      </c>
      <c r="C408" s="346" t="s">
        <v>211</v>
      </c>
      <c r="D408" s="347">
        <v>45.38</v>
      </c>
      <c r="E408" s="347">
        <v>0.26</v>
      </c>
      <c r="F408" s="347">
        <v>82.14</v>
      </c>
      <c r="G408" s="347">
        <v>127.78</v>
      </c>
      <c r="H408" s="346" t="s">
        <v>131</v>
      </c>
    </row>
    <row r="409" spans="1:8" ht="15.75" x14ac:dyDescent="0.25">
      <c r="A409" s="338">
        <v>661600</v>
      </c>
      <c r="B409" s="339" t="s">
        <v>495</v>
      </c>
      <c r="C409" s="346" t="s">
        <v>211</v>
      </c>
      <c r="D409" s="347">
        <v>40.74</v>
      </c>
      <c r="E409" s="347">
        <v>0.22</v>
      </c>
      <c r="F409" s="347">
        <v>84.02</v>
      </c>
      <c r="G409" s="347">
        <v>124.98</v>
      </c>
      <c r="H409" s="346" t="s">
        <v>131</v>
      </c>
    </row>
    <row r="410" spans="1:8" ht="15.75" x14ac:dyDescent="0.25">
      <c r="A410" s="338">
        <v>661700</v>
      </c>
      <c r="B410" s="339" t="s">
        <v>496</v>
      </c>
      <c r="C410" s="346" t="s">
        <v>211</v>
      </c>
      <c r="D410" s="347">
        <v>56.08</v>
      </c>
      <c r="E410" s="347">
        <v>0.34</v>
      </c>
      <c r="F410" s="347">
        <v>122.6</v>
      </c>
      <c r="G410" s="347">
        <v>179.02</v>
      </c>
      <c r="H410" s="346" t="s">
        <v>131</v>
      </c>
    </row>
    <row r="411" spans="1:8" ht="15.75" x14ac:dyDescent="0.25">
      <c r="A411" s="338">
        <v>502615</v>
      </c>
      <c r="B411" s="339" t="s">
        <v>497</v>
      </c>
      <c r="C411" s="346" t="s">
        <v>130</v>
      </c>
      <c r="D411" s="347">
        <v>7.56</v>
      </c>
      <c r="E411" s="347">
        <v>0</v>
      </c>
      <c r="F411" s="347">
        <v>312.99</v>
      </c>
      <c r="G411" s="347">
        <v>320.55</v>
      </c>
      <c r="H411" s="346" t="s">
        <v>131</v>
      </c>
    </row>
    <row r="412" spans="1:8" ht="15.75" x14ac:dyDescent="0.25">
      <c r="A412" s="338">
        <v>502605</v>
      </c>
      <c r="B412" s="339" t="s">
        <v>498</v>
      </c>
      <c r="C412" s="346" t="s">
        <v>130</v>
      </c>
      <c r="D412" s="347">
        <v>7.56</v>
      </c>
      <c r="E412" s="347">
        <v>0</v>
      </c>
      <c r="F412" s="347">
        <v>181.34</v>
      </c>
      <c r="G412" s="347">
        <v>188.9</v>
      </c>
      <c r="H412" s="346" t="s">
        <v>131</v>
      </c>
    </row>
    <row r="413" spans="1:8" ht="15.75" x14ac:dyDescent="0.25">
      <c r="A413" s="338">
        <v>505185</v>
      </c>
      <c r="B413" s="339" t="s">
        <v>499</v>
      </c>
      <c r="C413" s="346" t="s">
        <v>130</v>
      </c>
      <c r="D413" s="347">
        <v>15.82</v>
      </c>
      <c r="E413" s="347">
        <v>0</v>
      </c>
      <c r="F413" s="347">
        <v>228.02</v>
      </c>
      <c r="G413" s="347">
        <v>243.84</v>
      </c>
      <c r="H413" s="346" t="s">
        <v>131</v>
      </c>
    </row>
    <row r="414" spans="1:8" ht="15.75" x14ac:dyDescent="0.25">
      <c r="A414" s="338">
        <v>505415</v>
      </c>
      <c r="B414" s="339" t="s">
        <v>500</v>
      </c>
      <c r="C414" s="346" t="s">
        <v>141</v>
      </c>
      <c r="D414" s="347">
        <v>0.71</v>
      </c>
      <c r="E414" s="347">
        <v>7.56</v>
      </c>
      <c r="F414" s="347">
        <v>0</v>
      </c>
      <c r="G414" s="347">
        <v>8.27</v>
      </c>
      <c r="H414" s="346"/>
    </row>
    <row r="415" spans="1:8" ht="15.75" x14ac:dyDescent="0.25">
      <c r="A415" s="338">
        <v>505416</v>
      </c>
      <c r="B415" s="339" t="s">
        <v>501</v>
      </c>
      <c r="C415" s="346" t="s">
        <v>141</v>
      </c>
      <c r="D415" s="347">
        <v>5.01</v>
      </c>
      <c r="E415" s="347">
        <v>5.44</v>
      </c>
      <c r="F415" s="347">
        <v>0</v>
      </c>
      <c r="G415" s="347">
        <v>10.45</v>
      </c>
      <c r="H415" s="346"/>
    </row>
    <row r="416" spans="1:8" ht="15.75" x14ac:dyDescent="0.25">
      <c r="A416" s="338">
        <v>511110</v>
      </c>
      <c r="B416" s="339" t="s">
        <v>502</v>
      </c>
      <c r="C416" s="346" t="s">
        <v>141</v>
      </c>
      <c r="D416" s="347">
        <v>0.51</v>
      </c>
      <c r="E416" s="347">
        <v>2.9</v>
      </c>
      <c r="F416" s="347">
        <v>0</v>
      </c>
      <c r="G416" s="347">
        <v>3.41</v>
      </c>
      <c r="H416" s="346"/>
    </row>
    <row r="417" spans="1:8" ht="31.5" x14ac:dyDescent="0.25">
      <c r="A417" s="338">
        <v>504840</v>
      </c>
      <c r="B417" s="339" t="s">
        <v>503</v>
      </c>
      <c r="C417" s="346" t="s">
        <v>282</v>
      </c>
      <c r="D417" s="347">
        <v>0.17</v>
      </c>
      <c r="E417" s="347">
        <v>56.12</v>
      </c>
      <c r="F417" s="347">
        <v>0</v>
      </c>
      <c r="G417" s="347">
        <v>56.29</v>
      </c>
      <c r="H417" s="346"/>
    </row>
    <row r="418" spans="1:8" ht="15.75" x14ac:dyDescent="0.25">
      <c r="A418" s="338">
        <v>503110</v>
      </c>
      <c r="B418" s="339" t="s">
        <v>504</v>
      </c>
      <c r="C418" s="346" t="s">
        <v>141</v>
      </c>
      <c r="D418" s="347">
        <v>0.36</v>
      </c>
      <c r="E418" s="347">
        <v>1.43</v>
      </c>
      <c r="F418" s="347">
        <v>0</v>
      </c>
      <c r="G418" s="347">
        <v>1.79</v>
      </c>
      <c r="H418" s="346"/>
    </row>
    <row r="419" spans="1:8" ht="31.5" x14ac:dyDescent="0.25">
      <c r="A419" s="338">
        <v>507215</v>
      </c>
      <c r="B419" s="339" t="s">
        <v>505</v>
      </c>
      <c r="C419" s="346" t="s">
        <v>282</v>
      </c>
      <c r="D419" s="347">
        <v>0.13</v>
      </c>
      <c r="E419" s="347">
        <v>6.44</v>
      </c>
      <c r="F419" s="347">
        <v>0</v>
      </c>
      <c r="G419" s="347">
        <v>6.57</v>
      </c>
      <c r="H419" s="346"/>
    </row>
    <row r="420" spans="1:8" ht="15.75" x14ac:dyDescent="0.25">
      <c r="A420" s="338">
        <v>507210</v>
      </c>
      <c r="B420" s="339" t="s">
        <v>506</v>
      </c>
      <c r="C420" s="346" t="s">
        <v>282</v>
      </c>
      <c r="D420" s="347">
        <v>0.11</v>
      </c>
      <c r="E420" s="347">
        <v>6.5</v>
      </c>
      <c r="F420" s="347">
        <v>0</v>
      </c>
      <c r="G420" s="347">
        <v>6.61</v>
      </c>
      <c r="H420" s="346"/>
    </row>
    <row r="421" spans="1:8" ht="31.5" x14ac:dyDescent="0.25">
      <c r="A421" s="338">
        <v>507220</v>
      </c>
      <c r="B421" s="339" t="s">
        <v>507</v>
      </c>
      <c r="C421" s="346" t="s">
        <v>282</v>
      </c>
      <c r="D421" s="347">
        <v>0.05</v>
      </c>
      <c r="E421" s="347">
        <v>8.11</v>
      </c>
      <c r="F421" s="347">
        <v>0</v>
      </c>
      <c r="G421" s="347">
        <v>8.16</v>
      </c>
      <c r="H421" s="346"/>
    </row>
    <row r="422" spans="1:8" ht="31.5" x14ac:dyDescent="0.25">
      <c r="A422" s="338">
        <v>507225</v>
      </c>
      <c r="B422" s="339" t="s">
        <v>508</v>
      </c>
      <c r="C422" s="346" t="s">
        <v>282</v>
      </c>
      <c r="D422" s="347">
        <v>0.05</v>
      </c>
      <c r="E422" s="347">
        <v>8.11</v>
      </c>
      <c r="F422" s="347">
        <v>0</v>
      </c>
      <c r="G422" s="347">
        <v>8.16</v>
      </c>
      <c r="H422" s="346"/>
    </row>
    <row r="423" spans="1:8" ht="31.5" x14ac:dyDescent="0.25">
      <c r="A423" s="338">
        <v>507232</v>
      </c>
      <c r="B423" s="339" t="s">
        <v>509</v>
      </c>
      <c r="C423" s="346" t="s">
        <v>282</v>
      </c>
      <c r="D423" s="347">
        <v>0.05</v>
      </c>
      <c r="E423" s="347">
        <v>8.11</v>
      </c>
      <c r="F423" s="347">
        <v>0</v>
      </c>
      <c r="G423" s="347">
        <v>8.16</v>
      </c>
      <c r="H423" s="346"/>
    </row>
    <row r="424" spans="1:8" ht="15.75" x14ac:dyDescent="0.25">
      <c r="A424" s="338">
        <v>504920</v>
      </c>
      <c r="B424" s="339" t="s">
        <v>510</v>
      </c>
      <c r="C424" s="346" t="s">
        <v>282</v>
      </c>
      <c r="D424" s="347">
        <v>0.27</v>
      </c>
      <c r="E424" s="347">
        <v>8.26</v>
      </c>
      <c r="F424" s="347">
        <v>0</v>
      </c>
      <c r="G424" s="347">
        <v>8.5299999999999994</v>
      </c>
      <c r="H424" s="346" t="s">
        <v>131</v>
      </c>
    </row>
    <row r="425" spans="1:8" ht="31.5" x14ac:dyDescent="0.25">
      <c r="A425" s="338">
        <v>502660</v>
      </c>
      <c r="B425" s="339" t="s">
        <v>511</v>
      </c>
      <c r="C425" s="346" t="s">
        <v>211</v>
      </c>
      <c r="D425" s="347">
        <v>3.72</v>
      </c>
      <c r="E425" s="347">
        <v>9.74</v>
      </c>
      <c r="F425" s="347">
        <v>0</v>
      </c>
      <c r="G425" s="347">
        <v>13.46</v>
      </c>
      <c r="H425" s="346"/>
    </row>
    <row r="426" spans="1:8" ht="31.5" x14ac:dyDescent="0.25">
      <c r="A426" s="338">
        <v>502680</v>
      </c>
      <c r="B426" s="339" t="s">
        <v>512</v>
      </c>
      <c r="C426" s="346" t="s">
        <v>211</v>
      </c>
      <c r="D426" s="347">
        <v>2.76</v>
      </c>
      <c r="E426" s="347">
        <v>9.75</v>
      </c>
      <c r="F426" s="347">
        <v>0</v>
      </c>
      <c r="G426" s="347">
        <v>12.51</v>
      </c>
      <c r="H426" s="346"/>
    </row>
    <row r="427" spans="1:8" ht="31.5" x14ac:dyDescent="0.25">
      <c r="A427" s="338">
        <v>502670</v>
      </c>
      <c r="B427" s="339" t="s">
        <v>513</v>
      </c>
      <c r="C427" s="346" t="s">
        <v>211</v>
      </c>
      <c r="D427" s="347">
        <v>6.9</v>
      </c>
      <c r="E427" s="347">
        <v>9.75</v>
      </c>
      <c r="F427" s="347">
        <v>0</v>
      </c>
      <c r="G427" s="347">
        <v>16.649999999999999</v>
      </c>
      <c r="H427" s="346"/>
    </row>
    <row r="428" spans="1:8" ht="31.5" x14ac:dyDescent="0.25">
      <c r="A428" s="338">
        <v>502645</v>
      </c>
      <c r="B428" s="339" t="s">
        <v>514</v>
      </c>
      <c r="C428" s="346" t="s">
        <v>130</v>
      </c>
      <c r="D428" s="347">
        <v>13.08</v>
      </c>
      <c r="E428" s="347">
        <v>0</v>
      </c>
      <c r="F428" s="347">
        <v>324.64999999999998</v>
      </c>
      <c r="G428" s="347">
        <v>337.73</v>
      </c>
      <c r="H428" s="346" t="s">
        <v>131</v>
      </c>
    </row>
    <row r="429" spans="1:8" ht="31.5" x14ac:dyDescent="0.25">
      <c r="A429" s="338">
        <v>502646</v>
      </c>
      <c r="B429" s="339" t="s">
        <v>515</v>
      </c>
      <c r="C429" s="346" t="s">
        <v>130</v>
      </c>
      <c r="D429" s="347">
        <v>54.07</v>
      </c>
      <c r="E429" s="347">
        <v>0</v>
      </c>
      <c r="F429" s="347">
        <v>327.23</v>
      </c>
      <c r="G429" s="347">
        <v>381.3</v>
      </c>
      <c r="H429" s="346" t="s">
        <v>131</v>
      </c>
    </row>
    <row r="430" spans="1:8" ht="15.75" x14ac:dyDescent="0.25">
      <c r="A430" s="338">
        <v>500501</v>
      </c>
      <c r="B430" s="339" t="s">
        <v>516</v>
      </c>
      <c r="C430" s="346" t="s">
        <v>130</v>
      </c>
      <c r="D430" s="347">
        <v>14.78</v>
      </c>
      <c r="E430" s="347">
        <v>166.56</v>
      </c>
      <c r="F430" s="347">
        <v>0</v>
      </c>
      <c r="G430" s="347">
        <v>181.34</v>
      </c>
      <c r="H430" s="346" t="s">
        <v>131</v>
      </c>
    </row>
    <row r="431" spans="1:8" ht="15.75" x14ac:dyDescent="0.25">
      <c r="A431" s="338">
        <v>501501</v>
      </c>
      <c r="B431" s="339" t="s">
        <v>517</v>
      </c>
      <c r="C431" s="346" t="s">
        <v>130</v>
      </c>
      <c r="D431" s="347">
        <v>14.78</v>
      </c>
      <c r="E431" s="347">
        <v>298.20999999999998</v>
      </c>
      <c r="F431" s="347">
        <v>0</v>
      </c>
      <c r="G431" s="347">
        <v>312.99</v>
      </c>
      <c r="H431" s="346" t="s">
        <v>131</v>
      </c>
    </row>
    <row r="432" spans="1:8" ht="15.75" x14ac:dyDescent="0.25">
      <c r="A432" s="338">
        <v>500045</v>
      </c>
      <c r="B432" s="339" t="s">
        <v>518</v>
      </c>
      <c r="C432" s="346" t="s">
        <v>130</v>
      </c>
      <c r="D432" s="347">
        <v>14.78</v>
      </c>
      <c r="E432" s="347">
        <v>309.87</v>
      </c>
      <c r="F432" s="347">
        <v>0</v>
      </c>
      <c r="G432" s="347">
        <v>324.64999999999998</v>
      </c>
      <c r="H432" s="346" t="s">
        <v>131</v>
      </c>
    </row>
    <row r="433" spans="1:8" ht="15.75" x14ac:dyDescent="0.25">
      <c r="A433" s="338">
        <v>501509</v>
      </c>
      <c r="B433" s="339" t="s">
        <v>519</v>
      </c>
      <c r="C433" s="346" t="s">
        <v>130</v>
      </c>
      <c r="D433" s="347">
        <v>14.78</v>
      </c>
      <c r="E433" s="347">
        <v>213.24</v>
      </c>
      <c r="F433" s="347">
        <v>0</v>
      </c>
      <c r="G433" s="347">
        <v>228.02</v>
      </c>
      <c r="H433" s="346" t="s">
        <v>131</v>
      </c>
    </row>
    <row r="434" spans="1:8" ht="15.75" x14ac:dyDescent="0.25">
      <c r="A434" s="338">
        <v>706400</v>
      </c>
      <c r="B434" s="339" t="s">
        <v>281</v>
      </c>
      <c r="C434" s="346" t="s">
        <v>282</v>
      </c>
      <c r="D434" s="347">
        <v>7.54</v>
      </c>
      <c r="E434" s="347">
        <v>8.1</v>
      </c>
      <c r="F434" s="347">
        <v>0</v>
      </c>
      <c r="G434" s="347">
        <v>15.64</v>
      </c>
      <c r="H434" s="346"/>
    </row>
    <row r="435" spans="1:8" ht="15.75" x14ac:dyDescent="0.25">
      <c r="A435" s="338">
        <v>730000</v>
      </c>
      <c r="B435" s="339" t="s">
        <v>283</v>
      </c>
      <c r="C435" s="346" t="s">
        <v>282</v>
      </c>
      <c r="D435" s="347">
        <v>7.54</v>
      </c>
      <c r="E435" s="347">
        <v>6.59</v>
      </c>
      <c r="F435" s="347">
        <v>0</v>
      </c>
      <c r="G435" s="347">
        <v>14.13</v>
      </c>
      <c r="H435" s="346"/>
    </row>
    <row r="436" spans="1:8" ht="15.75" x14ac:dyDescent="0.25">
      <c r="A436" s="338">
        <v>730600</v>
      </c>
      <c r="B436" s="339" t="s">
        <v>284</v>
      </c>
      <c r="C436" s="346" t="s">
        <v>282</v>
      </c>
      <c r="D436" s="347">
        <v>7.54</v>
      </c>
      <c r="E436" s="347">
        <v>8.09</v>
      </c>
      <c r="F436" s="347">
        <v>0</v>
      </c>
      <c r="G436" s="347">
        <v>15.63</v>
      </c>
      <c r="H436" s="346"/>
    </row>
    <row r="437" spans="1:8" ht="15.75" x14ac:dyDescent="0.25">
      <c r="A437" s="338">
        <v>708000</v>
      </c>
      <c r="B437" s="339" t="s">
        <v>521</v>
      </c>
      <c r="C437" s="346" t="s">
        <v>282</v>
      </c>
      <c r="D437" s="347">
        <v>40.06</v>
      </c>
      <c r="E437" s="347">
        <v>116.77</v>
      </c>
      <c r="F437" s="347">
        <v>0</v>
      </c>
      <c r="G437" s="347">
        <v>156.83000000000001</v>
      </c>
      <c r="H437" s="346"/>
    </row>
    <row r="438" spans="1:8" ht="15.75" x14ac:dyDescent="0.25">
      <c r="A438" s="338">
        <v>744000</v>
      </c>
      <c r="B438" s="339" t="s">
        <v>286</v>
      </c>
      <c r="C438" s="346" t="s">
        <v>130</v>
      </c>
      <c r="D438" s="347">
        <v>125.66</v>
      </c>
      <c r="E438" s="347">
        <v>146.88</v>
      </c>
      <c r="F438" s="347">
        <v>0</v>
      </c>
      <c r="G438" s="347">
        <v>272.54000000000002</v>
      </c>
      <c r="H438" s="346" t="s">
        <v>131</v>
      </c>
    </row>
    <row r="439" spans="1:8" ht="15.75" x14ac:dyDescent="0.25">
      <c r="A439" s="338">
        <v>713200</v>
      </c>
      <c r="B439" s="339" t="s">
        <v>522</v>
      </c>
      <c r="C439" s="346" t="s">
        <v>141</v>
      </c>
      <c r="D439" s="347">
        <v>79.47</v>
      </c>
      <c r="E439" s="347">
        <v>43.11</v>
      </c>
      <c r="F439" s="347">
        <v>0.33</v>
      </c>
      <c r="G439" s="347">
        <v>122.91</v>
      </c>
      <c r="H439" s="346"/>
    </row>
    <row r="440" spans="1:8" ht="15.75" x14ac:dyDescent="0.25">
      <c r="A440" s="338">
        <v>707000</v>
      </c>
      <c r="B440" s="339" t="s">
        <v>523</v>
      </c>
      <c r="C440" s="346" t="s">
        <v>141</v>
      </c>
      <c r="D440" s="347">
        <v>45.48</v>
      </c>
      <c r="E440" s="347">
        <v>0</v>
      </c>
      <c r="F440" s="347">
        <v>0</v>
      </c>
      <c r="G440" s="347">
        <v>45.48</v>
      </c>
      <c r="H440" s="346"/>
    </row>
    <row r="441" spans="1:8" ht="15.75" x14ac:dyDescent="0.25">
      <c r="A441" s="338">
        <v>756000</v>
      </c>
      <c r="B441" s="339" t="s">
        <v>524</v>
      </c>
      <c r="C441" s="346" t="s">
        <v>282</v>
      </c>
      <c r="D441" s="347">
        <v>23.82</v>
      </c>
      <c r="E441" s="347">
        <v>100</v>
      </c>
      <c r="F441" s="347">
        <v>0</v>
      </c>
      <c r="G441" s="347">
        <v>123.82</v>
      </c>
      <c r="H441" s="346"/>
    </row>
    <row r="442" spans="1:8" ht="15.75" x14ac:dyDescent="0.25">
      <c r="A442" s="338">
        <v>745000</v>
      </c>
      <c r="B442" s="339" t="s">
        <v>288</v>
      </c>
      <c r="C442" s="346" t="s">
        <v>130</v>
      </c>
      <c r="D442" s="347">
        <v>170.04</v>
      </c>
      <c r="E442" s="347">
        <v>330.7</v>
      </c>
      <c r="F442" s="347">
        <v>0</v>
      </c>
      <c r="G442" s="347">
        <v>500.74</v>
      </c>
      <c r="H442" s="346" t="s">
        <v>131</v>
      </c>
    </row>
    <row r="443" spans="1:8" ht="15.75" x14ac:dyDescent="0.25">
      <c r="A443" s="338">
        <v>722500</v>
      </c>
      <c r="B443" s="339" t="s">
        <v>520</v>
      </c>
      <c r="C443" s="346" t="s">
        <v>130</v>
      </c>
      <c r="D443" s="347">
        <v>179.84</v>
      </c>
      <c r="E443" s="347">
        <v>659.92</v>
      </c>
      <c r="F443" s="347">
        <v>0</v>
      </c>
      <c r="G443" s="347">
        <v>839.76</v>
      </c>
      <c r="H443" s="346" t="s">
        <v>131</v>
      </c>
    </row>
    <row r="444" spans="1:8" ht="15.75" x14ac:dyDescent="0.25">
      <c r="A444" s="338">
        <v>741550</v>
      </c>
      <c r="B444" s="339" t="s">
        <v>316</v>
      </c>
      <c r="C444" s="346" t="s">
        <v>130</v>
      </c>
      <c r="D444" s="347">
        <v>26.6</v>
      </c>
      <c r="E444" s="347">
        <v>18.989999999999998</v>
      </c>
      <c r="F444" s="347">
        <v>334.04</v>
      </c>
      <c r="G444" s="347">
        <v>379.63</v>
      </c>
      <c r="H444" s="346" t="s">
        <v>131</v>
      </c>
    </row>
    <row r="445" spans="1:8" ht="15.75" x14ac:dyDescent="0.25">
      <c r="A445" s="338">
        <v>741020</v>
      </c>
      <c r="B445" s="339" t="s">
        <v>280</v>
      </c>
      <c r="C445" s="346" t="s">
        <v>130</v>
      </c>
      <c r="D445" s="347">
        <v>26.6</v>
      </c>
      <c r="E445" s="347">
        <v>18.989999999999998</v>
      </c>
      <c r="F445" s="347">
        <v>355.08</v>
      </c>
      <c r="G445" s="347">
        <v>400.67</v>
      </c>
      <c r="H445" s="346" t="s">
        <v>131</v>
      </c>
    </row>
    <row r="446" spans="1:8" ht="15.75" x14ac:dyDescent="0.25">
      <c r="A446" s="338">
        <v>741500</v>
      </c>
      <c r="B446" s="339" t="s">
        <v>318</v>
      </c>
      <c r="C446" s="346" t="s">
        <v>130</v>
      </c>
      <c r="D446" s="347">
        <v>190.5</v>
      </c>
      <c r="E446" s="347">
        <v>286.7</v>
      </c>
      <c r="F446" s="347">
        <v>0</v>
      </c>
      <c r="G446" s="347">
        <v>477.2</v>
      </c>
      <c r="H446" s="346" t="s">
        <v>131</v>
      </c>
    </row>
    <row r="447" spans="1:8" ht="15.75" x14ac:dyDescent="0.25">
      <c r="A447" s="338">
        <v>741800</v>
      </c>
      <c r="B447" s="339" t="s">
        <v>319</v>
      </c>
      <c r="C447" s="346" t="s">
        <v>130</v>
      </c>
      <c r="D447" s="347">
        <v>190.5</v>
      </c>
      <c r="E447" s="347">
        <v>294.51</v>
      </c>
      <c r="F447" s="347">
        <v>0</v>
      </c>
      <c r="G447" s="347">
        <v>485.01</v>
      </c>
      <c r="H447" s="346" t="s">
        <v>131</v>
      </c>
    </row>
    <row r="448" spans="1:8" ht="15.75" x14ac:dyDescent="0.25">
      <c r="A448" s="338">
        <v>742000</v>
      </c>
      <c r="B448" s="339" t="s">
        <v>320</v>
      </c>
      <c r="C448" s="346" t="s">
        <v>130</v>
      </c>
      <c r="D448" s="347">
        <v>190.5</v>
      </c>
      <c r="E448" s="347">
        <v>316.76</v>
      </c>
      <c r="F448" s="347">
        <v>0</v>
      </c>
      <c r="G448" s="347">
        <v>507.26</v>
      </c>
      <c r="H448" s="346" t="s">
        <v>131</v>
      </c>
    </row>
    <row r="449" spans="1:8" ht="15.75" x14ac:dyDescent="0.25">
      <c r="A449" s="338">
        <v>742200</v>
      </c>
      <c r="B449" s="339" t="s">
        <v>321</v>
      </c>
      <c r="C449" s="346" t="s">
        <v>130</v>
      </c>
      <c r="D449" s="347">
        <v>190.5</v>
      </c>
      <c r="E449" s="347">
        <v>329.01</v>
      </c>
      <c r="F449" s="347">
        <v>0</v>
      </c>
      <c r="G449" s="347">
        <v>519.51</v>
      </c>
      <c r="H449" s="346" t="s">
        <v>131</v>
      </c>
    </row>
    <row r="450" spans="1:8" ht="15.75" x14ac:dyDescent="0.25">
      <c r="A450" s="338">
        <v>742400</v>
      </c>
      <c r="B450" s="339" t="s">
        <v>322</v>
      </c>
      <c r="C450" s="346" t="s">
        <v>130</v>
      </c>
      <c r="D450" s="347">
        <v>190.5</v>
      </c>
      <c r="E450" s="347">
        <v>339.86</v>
      </c>
      <c r="F450" s="347">
        <v>0</v>
      </c>
      <c r="G450" s="347">
        <v>530.36</v>
      </c>
      <c r="H450" s="346" t="s">
        <v>131</v>
      </c>
    </row>
    <row r="451" spans="1:8" ht="15.75" x14ac:dyDescent="0.25">
      <c r="A451" s="338">
        <v>742500</v>
      </c>
      <c r="B451" s="339" t="s">
        <v>323</v>
      </c>
      <c r="C451" s="346" t="s">
        <v>130</v>
      </c>
      <c r="D451" s="347">
        <v>190.5</v>
      </c>
      <c r="E451" s="347">
        <v>342.76</v>
      </c>
      <c r="F451" s="347">
        <v>0</v>
      </c>
      <c r="G451" s="347">
        <v>533.26</v>
      </c>
      <c r="H451" s="346" t="s">
        <v>131</v>
      </c>
    </row>
    <row r="452" spans="1:8" ht="15.75" x14ac:dyDescent="0.25">
      <c r="A452" s="338">
        <v>742800</v>
      </c>
      <c r="B452" s="339" t="s">
        <v>525</v>
      </c>
      <c r="C452" s="346" t="s">
        <v>130</v>
      </c>
      <c r="D452" s="347">
        <v>190.5</v>
      </c>
      <c r="E452" s="347">
        <v>354.58</v>
      </c>
      <c r="F452" s="347">
        <v>0</v>
      </c>
      <c r="G452" s="347">
        <v>545.08000000000004</v>
      </c>
      <c r="H452" s="346" t="s">
        <v>131</v>
      </c>
    </row>
    <row r="453" spans="1:8" ht="15.75" x14ac:dyDescent="0.25">
      <c r="A453" s="338">
        <v>743000</v>
      </c>
      <c r="B453" s="339" t="s">
        <v>324</v>
      </c>
      <c r="C453" s="346" t="s">
        <v>130</v>
      </c>
      <c r="D453" s="347">
        <v>190.5</v>
      </c>
      <c r="E453" s="347">
        <v>366.59</v>
      </c>
      <c r="F453" s="347">
        <v>0</v>
      </c>
      <c r="G453" s="347">
        <v>557.09</v>
      </c>
      <c r="H453" s="346" t="s">
        <v>131</v>
      </c>
    </row>
    <row r="454" spans="1:8" ht="15.75" x14ac:dyDescent="0.25">
      <c r="A454" s="338">
        <v>743200</v>
      </c>
      <c r="B454" s="339" t="s">
        <v>325</v>
      </c>
      <c r="C454" s="346" t="s">
        <v>130</v>
      </c>
      <c r="D454" s="347">
        <v>190.5</v>
      </c>
      <c r="E454" s="347">
        <v>383.63</v>
      </c>
      <c r="F454" s="347">
        <v>0</v>
      </c>
      <c r="G454" s="347">
        <v>574.13</v>
      </c>
      <c r="H454" s="346" t="s">
        <v>131</v>
      </c>
    </row>
    <row r="455" spans="1:8" ht="15.75" x14ac:dyDescent="0.25">
      <c r="A455" s="338">
        <v>743500</v>
      </c>
      <c r="B455" s="339" t="s">
        <v>526</v>
      </c>
      <c r="C455" s="346" t="s">
        <v>130</v>
      </c>
      <c r="D455" s="347">
        <v>190.5</v>
      </c>
      <c r="E455" s="347">
        <v>404.34</v>
      </c>
      <c r="F455" s="347">
        <v>0</v>
      </c>
      <c r="G455" s="347">
        <v>594.84</v>
      </c>
      <c r="H455" s="346" t="s">
        <v>131</v>
      </c>
    </row>
    <row r="456" spans="1:8" ht="15.75" x14ac:dyDescent="0.25">
      <c r="A456" s="338">
        <v>740000</v>
      </c>
      <c r="B456" s="339" t="s">
        <v>326</v>
      </c>
      <c r="C456" s="346" t="s">
        <v>130</v>
      </c>
      <c r="D456" s="347">
        <v>190.5</v>
      </c>
      <c r="E456" s="347">
        <v>206.96</v>
      </c>
      <c r="F456" s="347">
        <v>0</v>
      </c>
      <c r="G456" s="347">
        <v>397.46</v>
      </c>
      <c r="H456" s="346" t="s">
        <v>131</v>
      </c>
    </row>
    <row r="457" spans="1:8" ht="15.75" x14ac:dyDescent="0.25">
      <c r="A457" s="338">
        <v>706500</v>
      </c>
      <c r="B457" s="339" t="s">
        <v>356</v>
      </c>
      <c r="C457" s="346" t="s">
        <v>130</v>
      </c>
      <c r="D457" s="347">
        <v>150.05000000000001</v>
      </c>
      <c r="E457" s="347">
        <v>0</v>
      </c>
      <c r="F457" s="347">
        <v>0</v>
      </c>
      <c r="G457" s="347">
        <v>150.05000000000001</v>
      </c>
      <c r="H457" s="346"/>
    </row>
    <row r="458" spans="1:8" ht="15.75" x14ac:dyDescent="0.25">
      <c r="A458" s="338">
        <v>706600</v>
      </c>
      <c r="B458" s="339" t="s">
        <v>357</v>
      </c>
      <c r="C458" s="346" t="s">
        <v>130</v>
      </c>
      <c r="D458" s="347">
        <v>274.02</v>
      </c>
      <c r="E458" s="347">
        <v>4.9800000000000004</v>
      </c>
      <c r="F458" s="347">
        <v>0</v>
      </c>
      <c r="G458" s="347">
        <v>279</v>
      </c>
      <c r="H458" s="346"/>
    </row>
    <row r="459" spans="1:8" ht="15.75" x14ac:dyDescent="0.25">
      <c r="A459" s="338">
        <v>706700</v>
      </c>
      <c r="B459" s="339" t="s">
        <v>358</v>
      </c>
      <c r="C459" s="346" t="s">
        <v>130</v>
      </c>
      <c r="D459" s="347">
        <v>131.13999999999999</v>
      </c>
      <c r="E459" s="347">
        <v>2.98</v>
      </c>
      <c r="F459" s="347">
        <v>0</v>
      </c>
      <c r="G459" s="347">
        <v>134.12</v>
      </c>
      <c r="H459" s="346"/>
    </row>
    <row r="460" spans="1:8" ht="15.75" x14ac:dyDescent="0.25">
      <c r="A460" s="338">
        <v>753400</v>
      </c>
      <c r="B460" s="339" t="s">
        <v>527</v>
      </c>
      <c r="C460" s="346" t="s">
        <v>143</v>
      </c>
      <c r="D460" s="347">
        <v>10.29</v>
      </c>
      <c r="E460" s="347">
        <v>36.520000000000003</v>
      </c>
      <c r="F460" s="347">
        <v>0</v>
      </c>
      <c r="G460" s="347">
        <v>46.81</v>
      </c>
      <c r="H460" s="346"/>
    </row>
    <row r="461" spans="1:8" ht="15.75" x14ac:dyDescent="0.25">
      <c r="A461" s="338">
        <v>754400</v>
      </c>
      <c r="B461" s="339" t="s">
        <v>528</v>
      </c>
      <c r="C461" s="346" t="s">
        <v>143</v>
      </c>
      <c r="D461" s="347">
        <v>10.29</v>
      </c>
      <c r="E461" s="347">
        <v>53.32</v>
      </c>
      <c r="F461" s="347">
        <v>0</v>
      </c>
      <c r="G461" s="347">
        <v>63.61</v>
      </c>
      <c r="H461" s="346"/>
    </row>
    <row r="462" spans="1:8" ht="15.75" x14ac:dyDescent="0.25">
      <c r="A462" s="338">
        <v>746000</v>
      </c>
      <c r="B462" s="339" t="s">
        <v>389</v>
      </c>
      <c r="C462" s="346" t="s">
        <v>130</v>
      </c>
      <c r="D462" s="347">
        <v>120.77</v>
      </c>
      <c r="E462" s="347">
        <v>75.959999999999994</v>
      </c>
      <c r="F462" s="347">
        <v>0</v>
      </c>
      <c r="G462" s="347">
        <v>196.73</v>
      </c>
      <c r="H462" s="346" t="s">
        <v>131</v>
      </c>
    </row>
    <row r="463" spans="1:8" ht="15.75" x14ac:dyDescent="0.25">
      <c r="A463" s="338">
        <v>746100</v>
      </c>
      <c r="B463" s="339" t="s">
        <v>390</v>
      </c>
      <c r="C463" s="346" t="s">
        <v>130</v>
      </c>
      <c r="D463" s="347">
        <v>55.33</v>
      </c>
      <c r="E463" s="347">
        <v>63.3</v>
      </c>
      <c r="F463" s="347">
        <v>0</v>
      </c>
      <c r="G463" s="347">
        <v>118.63</v>
      </c>
      <c r="H463" s="346" t="s">
        <v>131</v>
      </c>
    </row>
    <row r="464" spans="1:8" ht="15.75" x14ac:dyDescent="0.25">
      <c r="A464" s="338">
        <v>716100</v>
      </c>
      <c r="B464" s="339" t="s">
        <v>529</v>
      </c>
      <c r="C464" s="346" t="s">
        <v>141</v>
      </c>
      <c r="D464" s="347">
        <v>238.35</v>
      </c>
      <c r="E464" s="347">
        <v>340.17</v>
      </c>
      <c r="F464" s="347">
        <v>21.97</v>
      </c>
      <c r="G464" s="347">
        <v>600.49</v>
      </c>
      <c r="H464" s="346"/>
    </row>
    <row r="465" spans="1:8" ht="15.75" x14ac:dyDescent="0.25">
      <c r="A465" s="338">
        <v>716000</v>
      </c>
      <c r="B465" s="339" t="s">
        <v>530</v>
      </c>
      <c r="C465" s="346" t="s">
        <v>141</v>
      </c>
      <c r="D465" s="347">
        <v>176.25</v>
      </c>
      <c r="E465" s="347">
        <v>171.12</v>
      </c>
      <c r="F465" s="347">
        <v>21.97</v>
      </c>
      <c r="G465" s="347">
        <v>369.34</v>
      </c>
      <c r="H465" s="346"/>
    </row>
    <row r="466" spans="1:8" ht="15.75" x14ac:dyDescent="0.25">
      <c r="A466" s="338">
        <v>715100</v>
      </c>
      <c r="B466" s="339" t="s">
        <v>531</v>
      </c>
      <c r="C466" s="346" t="s">
        <v>141</v>
      </c>
      <c r="D466" s="347">
        <v>180.46</v>
      </c>
      <c r="E466" s="347">
        <v>191.34</v>
      </c>
      <c r="F466" s="347">
        <v>0</v>
      </c>
      <c r="G466" s="347">
        <v>371.8</v>
      </c>
      <c r="H466" s="346"/>
    </row>
    <row r="467" spans="1:8" ht="15.75" x14ac:dyDescent="0.25">
      <c r="A467" s="338">
        <v>715000</v>
      </c>
      <c r="B467" s="339" t="s">
        <v>532</v>
      </c>
      <c r="C467" s="346" t="s">
        <v>141</v>
      </c>
      <c r="D467" s="347">
        <v>120.92</v>
      </c>
      <c r="E467" s="347">
        <v>107.67</v>
      </c>
      <c r="F467" s="347">
        <v>0</v>
      </c>
      <c r="G467" s="347">
        <v>228.59</v>
      </c>
      <c r="H467" s="346"/>
    </row>
    <row r="468" spans="1:8" ht="15.75" x14ac:dyDescent="0.25">
      <c r="A468" s="338">
        <v>703100</v>
      </c>
      <c r="B468" s="339" t="s">
        <v>533</v>
      </c>
      <c r="C468" s="346" t="s">
        <v>130</v>
      </c>
      <c r="D468" s="347">
        <v>74.98</v>
      </c>
      <c r="E468" s="347">
        <v>0</v>
      </c>
      <c r="F468" s="347">
        <v>0</v>
      </c>
      <c r="G468" s="347">
        <v>74.98</v>
      </c>
      <c r="H468" s="346"/>
    </row>
    <row r="469" spans="1:8" ht="15.75" x14ac:dyDescent="0.25">
      <c r="A469" s="338">
        <v>703200</v>
      </c>
      <c r="B469" s="339" t="s">
        <v>534</v>
      </c>
      <c r="C469" s="346" t="s">
        <v>130</v>
      </c>
      <c r="D469" s="347">
        <v>88.82</v>
      </c>
      <c r="E469" s="347">
        <v>0</v>
      </c>
      <c r="F469" s="347">
        <v>0</v>
      </c>
      <c r="G469" s="347">
        <v>88.82</v>
      </c>
      <c r="H469" s="346"/>
    </row>
    <row r="470" spans="1:8" ht="15.75" x14ac:dyDescent="0.25">
      <c r="A470" s="338">
        <v>703300</v>
      </c>
      <c r="B470" s="339" t="s">
        <v>535</v>
      </c>
      <c r="C470" s="346" t="s">
        <v>130</v>
      </c>
      <c r="D470" s="347">
        <v>105.23</v>
      </c>
      <c r="E470" s="347">
        <v>48.77</v>
      </c>
      <c r="F470" s="347">
        <v>0</v>
      </c>
      <c r="G470" s="347">
        <v>154</v>
      </c>
      <c r="H470" s="346"/>
    </row>
    <row r="471" spans="1:8" ht="15.75" x14ac:dyDescent="0.25">
      <c r="A471" s="338">
        <v>702100</v>
      </c>
      <c r="B471" s="339" t="s">
        <v>536</v>
      </c>
      <c r="C471" s="346" t="s">
        <v>130</v>
      </c>
      <c r="D471" s="347">
        <v>41.49</v>
      </c>
      <c r="E471" s="347">
        <v>0</v>
      </c>
      <c r="F471" s="347">
        <v>0</v>
      </c>
      <c r="G471" s="347">
        <v>41.49</v>
      </c>
      <c r="H471" s="346"/>
    </row>
    <row r="472" spans="1:8" ht="15.75" x14ac:dyDescent="0.25">
      <c r="A472" s="338">
        <v>702200</v>
      </c>
      <c r="B472" s="339" t="s">
        <v>537</v>
      </c>
      <c r="C472" s="346" t="s">
        <v>130</v>
      </c>
      <c r="D472" s="347">
        <v>55.33</v>
      </c>
      <c r="E472" s="347">
        <v>0</v>
      </c>
      <c r="F472" s="347">
        <v>0</v>
      </c>
      <c r="G472" s="347">
        <v>55.33</v>
      </c>
      <c r="H472" s="346"/>
    </row>
    <row r="473" spans="1:8" ht="15.75" x14ac:dyDescent="0.25">
      <c r="A473" s="338">
        <v>702300</v>
      </c>
      <c r="B473" s="339" t="s">
        <v>538</v>
      </c>
      <c r="C473" s="346" t="s">
        <v>130</v>
      </c>
      <c r="D473" s="347">
        <v>100.86</v>
      </c>
      <c r="E473" s="347">
        <v>48.77</v>
      </c>
      <c r="F473" s="347">
        <v>0</v>
      </c>
      <c r="G473" s="347">
        <v>149.63</v>
      </c>
      <c r="H473" s="346"/>
    </row>
    <row r="474" spans="1:8" ht="15.75" x14ac:dyDescent="0.25">
      <c r="A474" s="338">
        <v>704100</v>
      </c>
      <c r="B474" s="339" t="s">
        <v>539</v>
      </c>
      <c r="C474" s="346" t="s">
        <v>130</v>
      </c>
      <c r="D474" s="347">
        <v>1492.68</v>
      </c>
      <c r="E474" s="347">
        <v>0</v>
      </c>
      <c r="F474" s="347">
        <v>0</v>
      </c>
      <c r="G474" s="347">
        <v>1492.68</v>
      </c>
      <c r="H474" s="346"/>
    </row>
    <row r="475" spans="1:8" ht="15.75" x14ac:dyDescent="0.25">
      <c r="A475" s="338">
        <v>704200</v>
      </c>
      <c r="B475" s="339" t="s">
        <v>540</v>
      </c>
      <c r="C475" s="346" t="s">
        <v>130</v>
      </c>
      <c r="D475" s="347">
        <v>1990.25</v>
      </c>
      <c r="E475" s="347">
        <v>0</v>
      </c>
      <c r="F475" s="347">
        <v>0</v>
      </c>
      <c r="G475" s="347">
        <v>1990.25</v>
      </c>
      <c r="H475" s="346"/>
    </row>
    <row r="476" spans="1:8" ht="15.75" x14ac:dyDescent="0.25">
      <c r="A476" s="338">
        <v>704300</v>
      </c>
      <c r="B476" s="339" t="s">
        <v>541</v>
      </c>
      <c r="C476" s="346" t="s">
        <v>130</v>
      </c>
      <c r="D476" s="347">
        <v>3507.6</v>
      </c>
      <c r="E476" s="347">
        <v>0</v>
      </c>
      <c r="F476" s="347">
        <v>0</v>
      </c>
      <c r="G476" s="347">
        <v>3507.6</v>
      </c>
      <c r="H476" s="346"/>
    </row>
    <row r="477" spans="1:8" ht="15.75" x14ac:dyDescent="0.25">
      <c r="A477" s="338">
        <v>701100</v>
      </c>
      <c r="B477" s="339" t="s">
        <v>542</v>
      </c>
      <c r="C477" s="346" t="s">
        <v>130</v>
      </c>
      <c r="D477" s="347">
        <v>8.67</v>
      </c>
      <c r="E477" s="347">
        <v>0</v>
      </c>
      <c r="F477" s="347">
        <v>0</v>
      </c>
      <c r="G477" s="347">
        <v>8.67</v>
      </c>
      <c r="H477" s="346"/>
    </row>
    <row r="478" spans="1:8" ht="15.75" x14ac:dyDescent="0.25">
      <c r="A478" s="338">
        <v>701200</v>
      </c>
      <c r="B478" s="339" t="s">
        <v>543</v>
      </c>
      <c r="C478" s="346" t="s">
        <v>130</v>
      </c>
      <c r="D478" s="347">
        <v>9.07</v>
      </c>
      <c r="E478" s="347">
        <v>0</v>
      </c>
      <c r="F478" s="347">
        <v>0</v>
      </c>
      <c r="G478" s="347">
        <v>9.07</v>
      </c>
      <c r="H478" s="346"/>
    </row>
    <row r="479" spans="1:8" ht="15.75" x14ac:dyDescent="0.25">
      <c r="A479" s="338">
        <v>701300</v>
      </c>
      <c r="B479" s="339" t="s">
        <v>544</v>
      </c>
      <c r="C479" s="346" t="s">
        <v>130</v>
      </c>
      <c r="D479" s="347">
        <v>26.18</v>
      </c>
      <c r="E479" s="347">
        <v>48.77</v>
      </c>
      <c r="F479" s="347">
        <v>0</v>
      </c>
      <c r="G479" s="347">
        <v>74.95</v>
      </c>
      <c r="H479" s="346"/>
    </row>
    <row r="480" spans="1:8" ht="15.75" x14ac:dyDescent="0.25">
      <c r="A480" s="338">
        <v>712100</v>
      </c>
      <c r="B480" s="339" t="s">
        <v>545</v>
      </c>
      <c r="C480" s="346" t="s">
        <v>141</v>
      </c>
      <c r="D480" s="347">
        <v>67.680000000000007</v>
      </c>
      <c r="E480" s="347">
        <v>33.78</v>
      </c>
      <c r="F480" s="347">
        <v>0</v>
      </c>
      <c r="G480" s="347">
        <v>101.46</v>
      </c>
      <c r="H480" s="346"/>
    </row>
    <row r="481" spans="1:8" ht="15.75" x14ac:dyDescent="0.25">
      <c r="A481" s="338">
        <v>712000</v>
      </c>
      <c r="B481" s="339" t="s">
        <v>546</v>
      </c>
      <c r="C481" s="346" t="s">
        <v>130</v>
      </c>
      <c r="D481" s="347">
        <v>85.61</v>
      </c>
      <c r="E481" s="347">
        <v>35.85</v>
      </c>
      <c r="F481" s="347">
        <v>0</v>
      </c>
      <c r="G481" s="347">
        <v>121.46</v>
      </c>
      <c r="H481" s="346"/>
    </row>
    <row r="482" spans="1:8" ht="15.75" x14ac:dyDescent="0.25">
      <c r="A482" s="338">
        <v>712200</v>
      </c>
      <c r="B482" s="339" t="s">
        <v>547</v>
      </c>
      <c r="C482" s="346" t="s">
        <v>130</v>
      </c>
      <c r="D482" s="347">
        <v>40.299999999999997</v>
      </c>
      <c r="E482" s="347">
        <v>35.840000000000003</v>
      </c>
      <c r="F482" s="347">
        <v>0</v>
      </c>
      <c r="G482" s="347">
        <v>76.14</v>
      </c>
      <c r="H482" s="346"/>
    </row>
    <row r="483" spans="1:8" ht="15.75" x14ac:dyDescent="0.25">
      <c r="A483" s="338">
        <v>713000</v>
      </c>
      <c r="B483" s="339" t="s">
        <v>548</v>
      </c>
      <c r="C483" s="346" t="s">
        <v>130</v>
      </c>
      <c r="D483" s="347">
        <v>40.299999999999997</v>
      </c>
      <c r="E483" s="347">
        <v>35.840000000000003</v>
      </c>
      <c r="F483" s="347">
        <v>0</v>
      </c>
      <c r="G483" s="347">
        <v>76.14</v>
      </c>
      <c r="H483" s="346"/>
    </row>
    <row r="484" spans="1:8" ht="15.75" x14ac:dyDescent="0.25">
      <c r="A484" s="338">
        <v>711000</v>
      </c>
      <c r="B484" s="339" t="s">
        <v>549</v>
      </c>
      <c r="C484" s="346" t="s">
        <v>141</v>
      </c>
      <c r="D484" s="347">
        <v>39.729999999999997</v>
      </c>
      <c r="E484" s="347">
        <v>34.85</v>
      </c>
      <c r="F484" s="347">
        <v>0</v>
      </c>
      <c r="G484" s="347">
        <v>74.58</v>
      </c>
      <c r="H484" s="346"/>
    </row>
    <row r="485" spans="1:8" ht="15.75" x14ac:dyDescent="0.25">
      <c r="A485" s="338">
        <v>720000</v>
      </c>
      <c r="B485" s="339" t="s">
        <v>550</v>
      </c>
      <c r="C485" s="346" t="s">
        <v>211</v>
      </c>
      <c r="D485" s="347">
        <v>238.5</v>
      </c>
      <c r="E485" s="347">
        <v>452.25</v>
      </c>
      <c r="F485" s="347">
        <v>0</v>
      </c>
      <c r="G485" s="347">
        <v>690.75</v>
      </c>
      <c r="H485" s="346" t="s">
        <v>131</v>
      </c>
    </row>
    <row r="486" spans="1:8" ht="15.75" x14ac:dyDescent="0.25">
      <c r="A486" s="338">
        <v>720100</v>
      </c>
      <c r="B486" s="339" t="s">
        <v>551</v>
      </c>
      <c r="C486" s="346" t="s">
        <v>211</v>
      </c>
      <c r="D486" s="347">
        <v>265</v>
      </c>
      <c r="E486" s="347">
        <v>678.38</v>
      </c>
      <c r="F486" s="347">
        <v>0</v>
      </c>
      <c r="G486" s="347">
        <v>943.38</v>
      </c>
      <c r="H486" s="346" t="s">
        <v>131</v>
      </c>
    </row>
    <row r="487" spans="1:8" ht="15.75" x14ac:dyDescent="0.25">
      <c r="A487" s="338">
        <v>757000</v>
      </c>
      <c r="B487" s="339" t="s">
        <v>552</v>
      </c>
      <c r="C487" s="346" t="s">
        <v>211</v>
      </c>
      <c r="D487" s="347">
        <v>58.09</v>
      </c>
      <c r="E487" s="347">
        <v>120.94</v>
      </c>
      <c r="F487" s="347">
        <v>42</v>
      </c>
      <c r="G487" s="347">
        <v>221.03</v>
      </c>
      <c r="H487" s="346" t="s">
        <v>131</v>
      </c>
    </row>
    <row r="488" spans="1:8" ht="15.75" x14ac:dyDescent="0.25">
      <c r="A488" s="338">
        <v>757200</v>
      </c>
      <c r="B488" s="339" t="s">
        <v>553</v>
      </c>
      <c r="C488" s="346" t="s">
        <v>143</v>
      </c>
      <c r="D488" s="347">
        <v>113.14</v>
      </c>
      <c r="E488" s="347">
        <v>20.49</v>
      </c>
      <c r="F488" s="347">
        <v>361.03</v>
      </c>
      <c r="G488" s="347">
        <v>494.66</v>
      </c>
      <c r="H488" s="346" t="s">
        <v>131</v>
      </c>
    </row>
    <row r="489" spans="1:8" ht="15.75" x14ac:dyDescent="0.25">
      <c r="A489" s="338">
        <v>743900</v>
      </c>
      <c r="B489" s="339" t="s">
        <v>412</v>
      </c>
      <c r="C489" s="346" t="s">
        <v>130</v>
      </c>
      <c r="D489" s="347">
        <v>55.33</v>
      </c>
      <c r="E489" s="347">
        <v>66.400000000000006</v>
      </c>
      <c r="F489" s="347">
        <v>0</v>
      </c>
      <c r="G489" s="347">
        <v>121.73</v>
      </c>
      <c r="H489" s="346" t="s">
        <v>131</v>
      </c>
    </row>
    <row r="490" spans="1:8" ht="15.75" x14ac:dyDescent="0.25">
      <c r="A490" s="338">
        <v>707100</v>
      </c>
      <c r="B490" s="339" t="s">
        <v>554</v>
      </c>
      <c r="C490" s="346" t="s">
        <v>141</v>
      </c>
      <c r="D490" s="347">
        <v>14.36</v>
      </c>
      <c r="E490" s="347">
        <v>0</v>
      </c>
      <c r="F490" s="347">
        <v>0</v>
      </c>
      <c r="G490" s="347">
        <v>14.36</v>
      </c>
      <c r="H490" s="346"/>
    </row>
    <row r="491" spans="1:8" ht="15.75" x14ac:dyDescent="0.25">
      <c r="A491" s="338">
        <v>706100</v>
      </c>
      <c r="B491" s="339" t="s">
        <v>555</v>
      </c>
      <c r="C491" s="346" t="s">
        <v>211</v>
      </c>
      <c r="D491" s="347">
        <v>107.95</v>
      </c>
      <c r="E491" s="347">
        <v>1.41</v>
      </c>
      <c r="F491" s="347">
        <v>0</v>
      </c>
      <c r="G491" s="347">
        <v>109.36</v>
      </c>
      <c r="H491" s="346"/>
    </row>
    <row r="492" spans="1:8" ht="15.75" x14ac:dyDescent="0.25">
      <c r="A492" s="338">
        <v>706120</v>
      </c>
      <c r="B492" s="339" t="s">
        <v>556</v>
      </c>
      <c r="C492" s="346" t="s">
        <v>211</v>
      </c>
      <c r="D492" s="347">
        <v>128.88</v>
      </c>
      <c r="E492" s="347">
        <v>2.17</v>
      </c>
      <c r="F492" s="347">
        <v>0</v>
      </c>
      <c r="G492" s="347">
        <v>131.05000000000001</v>
      </c>
      <c r="H492" s="346"/>
    </row>
    <row r="493" spans="1:8" ht="15.75" x14ac:dyDescent="0.25">
      <c r="A493" s="338">
        <v>706160</v>
      </c>
      <c r="B493" s="339" t="s">
        <v>557</v>
      </c>
      <c r="C493" s="346" t="s">
        <v>211</v>
      </c>
      <c r="D493" s="347">
        <v>180.44</v>
      </c>
      <c r="E493" s="347">
        <v>6.31</v>
      </c>
      <c r="F493" s="347">
        <v>0</v>
      </c>
      <c r="G493" s="347">
        <v>186.75</v>
      </c>
      <c r="H493" s="346"/>
    </row>
    <row r="494" spans="1:8" ht="15.75" x14ac:dyDescent="0.25">
      <c r="A494" s="338">
        <v>706200</v>
      </c>
      <c r="B494" s="339" t="s">
        <v>558</v>
      </c>
      <c r="C494" s="346" t="s">
        <v>211</v>
      </c>
      <c r="D494" s="347">
        <v>225.55</v>
      </c>
      <c r="E494" s="347">
        <v>11.21</v>
      </c>
      <c r="F494" s="347">
        <v>0</v>
      </c>
      <c r="G494" s="347">
        <v>236.76</v>
      </c>
      <c r="H494" s="346"/>
    </row>
    <row r="495" spans="1:8" ht="15.75" x14ac:dyDescent="0.25">
      <c r="A495" s="338">
        <v>706250</v>
      </c>
      <c r="B495" s="339" t="s">
        <v>559</v>
      </c>
      <c r="C495" s="346" t="s">
        <v>211</v>
      </c>
      <c r="D495" s="347">
        <v>300.73</v>
      </c>
      <c r="E495" s="347">
        <v>15.18</v>
      </c>
      <c r="F495" s="347">
        <v>0</v>
      </c>
      <c r="G495" s="347">
        <v>315.91000000000003</v>
      </c>
      <c r="H495" s="346"/>
    </row>
    <row r="496" spans="1:8" ht="15.75" x14ac:dyDescent="0.25">
      <c r="A496" s="338">
        <v>706350</v>
      </c>
      <c r="B496" s="339" t="s">
        <v>560</v>
      </c>
      <c r="C496" s="346" t="s">
        <v>211</v>
      </c>
      <c r="D496" s="347">
        <v>303.93</v>
      </c>
      <c r="E496" s="347">
        <v>17.84</v>
      </c>
      <c r="F496" s="347">
        <v>0</v>
      </c>
      <c r="G496" s="347">
        <v>321.77</v>
      </c>
      <c r="H496" s="346"/>
    </row>
    <row r="497" spans="1:8" ht="15.75" x14ac:dyDescent="0.25">
      <c r="A497" s="338">
        <v>706000</v>
      </c>
      <c r="B497" s="339" t="s">
        <v>561</v>
      </c>
      <c r="C497" s="346" t="s">
        <v>211</v>
      </c>
      <c r="D497" s="347">
        <v>227.14</v>
      </c>
      <c r="E497" s="347">
        <v>24.9</v>
      </c>
      <c r="F497" s="347">
        <v>0</v>
      </c>
      <c r="G497" s="347">
        <v>252.04</v>
      </c>
      <c r="H497" s="346"/>
    </row>
    <row r="498" spans="1:8" ht="15.75" x14ac:dyDescent="0.25">
      <c r="A498" s="338">
        <v>758000</v>
      </c>
      <c r="B498" s="339" t="s">
        <v>562</v>
      </c>
      <c r="C498" s="346" t="s">
        <v>141</v>
      </c>
      <c r="D498" s="347">
        <v>8.9700000000000006</v>
      </c>
      <c r="E498" s="347">
        <v>0.56999999999999995</v>
      </c>
      <c r="F498" s="347">
        <v>0</v>
      </c>
      <c r="G498" s="347">
        <v>9.5399999999999991</v>
      </c>
      <c r="H498" s="346" t="s">
        <v>131</v>
      </c>
    </row>
    <row r="499" spans="1:8" ht="15.75" x14ac:dyDescent="0.25">
      <c r="A499" s="338">
        <v>713100</v>
      </c>
      <c r="B499" s="339" t="s">
        <v>563</v>
      </c>
      <c r="C499" s="346" t="s">
        <v>141</v>
      </c>
      <c r="D499" s="347">
        <v>12.24</v>
      </c>
      <c r="E499" s="347">
        <v>18.649999999999999</v>
      </c>
      <c r="F499" s="347">
        <v>0</v>
      </c>
      <c r="G499" s="347">
        <v>30.89</v>
      </c>
      <c r="H499" s="346"/>
    </row>
    <row r="500" spans="1:8" ht="15.75" x14ac:dyDescent="0.25">
      <c r="A500" s="338">
        <v>705000</v>
      </c>
      <c r="B500" s="339" t="s">
        <v>436</v>
      </c>
      <c r="C500" s="346" t="s">
        <v>130</v>
      </c>
      <c r="D500" s="347">
        <v>25.25</v>
      </c>
      <c r="E500" s="347">
        <v>0</v>
      </c>
      <c r="F500" s="347">
        <v>0</v>
      </c>
      <c r="G500" s="347">
        <v>25.25</v>
      </c>
      <c r="H500" s="346"/>
    </row>
    <row r="501" spans="1:8" ht="15.75" x14ac:dyDescent="0.25">
      <c r="A501" s="338">
        <v>531020</v>
      </c>
      <c r="B501" s="339" t="s">
        <v>564</v>
      </c>
      <c r="C501" s="346" t="s">
        <v>130</v>
      </c>
      <c r="D501" s="347">
        <v>34.83</v>
      </c>
      <c r="E501" s="347">
        <v>0</v>
      </c>
      <c r="F501" s="347">
        <v>119.23</v>
      </c>
      <c r="G501" s="347">
        <v>154.06</v>
      </c>
      <c r="H501" s="346" t="s">
        <v>131</v>
      </c>
    </row>
    <row r="502" spans="1:8" ht="15.75" x14ac:dyDescent="0.25">
      <c r="A502" s="338">
        <v>531030</v>
      </c>
      <c r="B502" s="339" t="s">
        <v>565</v>
      </c>
      <c r="C502" s="346" t="s">
        <v>130</v>
      </c>
      <c r="D502" s="347">
        <v>22.71</v>
      </c>
      <c r="E502" s="347">
        <v>0</v>
      </c>
      <c r="F502" s="347">
        <v>119.23</v>
      </c>
      <c r="G502" s="347">
        <v>141.94</v>
      </c>
      <c r="H502" s="346" t="s">
        <v>131</v>
      </c>
    </row>
    <row r="503" spans="1:8" ht="15.75" x14ac:dyDescent="0.25">
      <c r="A503" s="338">
        <v>804300</v>
      </c>
      <c r="B503" s="339" t="s">
        <v>566</v>
      </c>
      <c r="C503" s="346" t="s">
        <v>141</v>
      </c>
      <c r="D503" s="347">
        <v>0.64</v>
      </c>
      <c r="E503" s="347">
        <v>0</v>
      </c>
      <c r="F503" s="347">
        <v>0</v>
      </c>
      <c r="G503" s="347">
        <v>0.64</v>
      </c>
      <c r="H503" s="346"/>
    </row>
    <row r="504" spans="1:8" ht="31.5" x14ac:dyDescent="0.25">
      <c r="A504" s="338">
        <v>570130</v>
      </c>
      <c r="B504" s="339" t="s">
        <v>29238</v>
      </c>
      <c r="C504" s="346" t="s">
        <v>79</v>
      </c>
      <c r="D504" s="347">
        <v>51.11</v>
      </c>
      <c r="E504" s="347">
        <v>108.83</v>
      </c>
      <c r="F504" s="347">
        <v>0</v>
      </c>
      <c r="G504" s="347">
        <v>159.94</v>
      </c>
      <c r="H504" s="346" t="s">
        <v>131</v>
      </c>
    </row>
    <row r="505" spans="1:8" ht="31.5" x14ac:dyDescent="0.25">
      <c r="A505" s="338">
        <v>570370</v>
      </c>
      <c r="B505" s="339" t="s">
        <v>29239</v>
      </c>
      <c r="C505" s="346" t="s">
        <v>79</v>
      </c>
      <c r="D505" s="347">
        <v>78.91</v>
      </c>
      <c r="E505" s="347">
        <v>119.77</v>
      </c>
      <c r="F505" s="347">
        <v>0</v>
      </c>
      <c r="G505" s="347">
        <v>198.68</v>
      </c>
      <c r="H505" s="346" t="s">
        <v>131</v>
      </c>
    </row>
    <row r="506" spans="1:8" ht="31.5" x14ac:dyDescent="0.25">
      <c r="A506" s="338">
        <v>570140</v>
      </c>
      <c r="B506" s="339" t="s">
        <v>29240</v>
      </c>
      <c r="C506" s="346" t="s">
        <v>79</v>
      </c>
      <c r="D506" s="347">
        <v>100.9</v>
      </c>
      <c r="E506" s="347">
        <v>0</v>
      </c>
      <c r="F506" s="347">
        <v>159.94</v>
      </c>
      <c r="G506" s="347">
        <v>260.83999999999997</v>
      </c>
      <c r="H506" s="346" t="s">
        <v>131</v>
      </c>
    </row>
    <row r="507" spans="1:8" ht="31.5" x14ac:dyDescent="0.25">
      <c r="A507" s="338">
        <v>570170</v>
      </c>
      <c r="B507" s="339" t="s">
        <v>29241</v>
      </c>
      <c r="C507" s="346" t="s">
        <v>79</v>
      </c>
      <c r="D507" s="347">
        <v>51.4</v>
      </c>
      <c r="E507" s="347">
        <v>0</v>
      </c>
      <c r="F507" s="347">
        <v>159.94</v>
      </c>
      <c r="G507" s="347">
        <v>211.34</v>
      </c>
      <c r="H507" s="346" t="s">
        <v>131</v>
      </c>
    </row>
    <row r="508" spans="1:8" ht="15.75" x14ac:dyDescent="0.25">
      <c r="A508" s="338">
        <v>512000</v>
      </c>
      <c r="B508" s="339" t="s">
        <v>567</v>
      </c>
      <c r="C508" s="346" t="s">
        <v>130</v>
      </c>
      <c r="D508" s="347">
        <v>48.7</v>
      </c>
      <c r="E508" s="347">
        <v>1.17</v>
      </c>
      <c r="F508" s="347">
        <v>0</v>
      </c>
      <c r="G508" s="347">
        <v>49.87</v>
      </c>
      <c r="H508" s="346" t="s">
        <v>131</v>
      </c>
    </row>
    <row r="509" spans="1:8" ht="15.75" x14ac:dyDescent="0.25">
      <c r="A509" s="338">
        <v>512050</v>
      </c>
      <c r="B509" s="339" t="s">
        <v>568</v>
      </c>
      <c r="C509" s="346" t="s">
        <v>130</v>
      </c>
      <c r="D509" s="347">
        <v>35.85</v>
      </c>
      <c r="E509" s="347">
        <v>0</v>
      </c>
      <c r="F509" s="347">
        <v>0</v>
      </c>
      <c r="G509" s="347">
        <v>35.85</v>
      </c>
      <c r="H509" s="346" t="s">
        <v>131</v>
      </c>
    </row>
    <row r="510" spans="1:8" ht="31.5" x14ac:dyDescent="0.25">
      <c r="A510" s="338">
        <v>601500</v>
      </c>
      <c r="B510" s="339" t="s">
        <v>569</v>
      </c>
      <c r="C510" s="346" t="s">
        <v>211</v>
      </c>
      <c r="D510" s="347">
        <v>4.88</v>
      </c>
      <c r="E510" s="347">
        <v>0</v>
      </c>
      <c r="F510" s="347">
        <v>0</v>
      </c>
      <c r="G510" s="347">
        <v>4.88</v>
      </c>
      <c r="H510" s="346"/>
    </row>
    <row r="511" spans="1:8" ht="15.75" x14ac:dyDescent="0.25">
      <c r="A511" s="338">
        <v>600420</v>
      </c>
      <c r="B511" s="339" t="s">
        <v>570</v>
      </c>
      <c r="C511" s="346" t="s">
        <v>211</v>
      </c>
      <c r="D511" s="347">
        <v>12.86</v>
      </c>
      <c r="E511" s="347">
        <v>0</v>
      </c>
      <c r="F511" s="347">
        <v>0</v>
      </c>
      <c r="G511" s="347">
        <v>12.86</v>
      </c>
      <c r="H511" s="346"/>
    </row>
    <row r="512" spans="1:8" ht="47.25" x14ac:dyDescent="0.25">
      <c r="A512" s="338">
        <v>641560</v>
      </c>
      <c r="B512" s="339" t="s">
        <v>29242</v>
      </c>
      <c r="C512" s="346" t="s">
        <v>211</v>
      </c>
      <c r="D512" s="347">
        <v>50.36</v>
      </c>
      <c r="E512" s="347">
        <v>41.91</v>
      </c>
      <c r="F512" s="347">
        <v>5.75</v>
      </c>
      <c r="G512" s="347">
        <v>98.02</v>
      </c>
      <c r="H512" s="346" t="s">
        <v>131</v>
      </c>
    </row>
    <row r="513" spans="1:8" ht="31.5" x14ac:dyDescent="0.25">
      <c r="A513" s="338">
        <v>641330</v>
      </c>
      <c r="B513" s="339" t="s">
        <v>29243</v>
      </c>
      <c r="C513" s="346" t="s">
        <v>211</v>
      </c>
      <c r="D513" s="347">
        <v>32.5</v>
      </c>
      <c r="E513" s="347">
        <v>3.71</v>
      </c>
      <c r="F513" s="347">
        <v>4.99</v>
      </c>
      <c r="G513" s="347">
        <v>41.2</v>
      </c>
      <c r="H513" s="346" t="s">
        <v>131</v>
      </c>
    </row>
    <row r="514" spans="1:8" ht="15.75" x14ac:dyDescent="0.25">
      <c r="A514" s="338">
        <v>601600</v>
      </c>
      <c r="B514" s="339" t="s">
        <v>571</v>
      </c>
      <c r="C514" s="346" t="s">
        <v>130</v>
      </c>
      <c r="D514" s="347">
        <v>25.77</v>
      </c>
      <c r="E514" s="347">
        <v>0</v>
      </c>
      <c r="F514" s="347">
        <v>0</v>
      </c>
      <c r="G514" s="347">
        <v>25.77</v>
      </c>
      <c r="H514" s="346"/>
    </row>
    <row r="515" spans="1:8" ht="15.75" x14ac:dyDescent="0.25">
      <c r="A515" s="338">
        <v>505000</v>
      </c>
      <c r="B515" s="339" t="s">
        <v>572</v>
      </c>
      <c r="C515" s="346" t="s">
        <v>130</v>
      </c>
      <c r="D515" s="347">
        <v>144.44</v>
      </c>
      <c r="E515" s="347">
        <v>72.790000000000006</v>
      </c>
      <c r="F515" s="347">
        <v>0</v>
      </c>
      <c r="G515" s="347">
        <v>217.23</v>
      </c>
      <c r="H515" s="346" t="s">
        <v>131</v>
      </c>
    </row>
    <row r="516" spans="1:8" ht="15.75" x14ac:dyDescent="0.25">
      <c r="A516" s="338">
        <v>505100</v>
      </c>
      <c r="B516" s="339" t="s">
        <v>573</v>
      </c>
      <c r="C516" s="346" t="s">
        <v>130</v>
      </c>
      <c r="D516" s="347">
        <v>198.96</v>
      </c>
      <c r="E516" s="347">
        <v>68.08</v>
      </c>
      <c r="F516" s="347">
        <v>0</v>
      </c>
      <c r="G516" s="347">
        <v>267.04000000000002</v>
      </c>
      <c r="H516" s="346" t="s">
        <v>131</v>
      </c>
    </row>
    <row r="517" spans="1:8" ht="31.5" x14ac:dyDescent="0.25">
      <c r="A517" s="338">
        <v>560150</v>
      </c>
      <c r="B517" s="339" t="s">
        <v>29244</v>
      </c>
      <c r="C517" s="346" t="s">
        <v>141</v>
      </c>
      <c r="D517" s="347">
        <v>0.75</v>
      </c>
      <c r="E517" s="347">
        <v>0</v>
      </c>
      <c r="F517" s="347">
        <v>0</v>
      </c>
      <c r="G517" s="347">
        <v>0.75</v>
      </c>
      <c r="H517" s="346"/>
    </row>
    <row r="518" spans="1:8" ht="15.75" x14ac:dyDescent="0.25">
      <c r="A518" s="338">
        <v>562100</v>
      </c>
      <c r="B518" s="339" t="s">
        <v>29245</v>
      </c>
      <c r="C518" s="346" t="s">
        <v>141</v>
      </c>
      <c r="D518" s="347">
        <v>2.58</v>
      </c>
      <c r="E518" s="347">
        <v>0.37</v>
      </c>
      <c r="F518" s="347">
        <v>0</v>
      </c>
      <c r="G518" s="347">
        <v>2.95</v>
      </c>
      <c r="H518" s="346" t="s">
        <v>131</v>
      </c>
    </row>
    <row r="519" spans="1:8" ht="15.75" x14ac:dyDescent="0.25">
      <c r="A519" s="338">
        <v>562200</v>
      </c>
      <c r="B519" s="339" t="s">
        <v>29246</v>
      </c>
      <c r="C519" s="346" t="s">
        <v>141</v>
      </c>
      <c r="D519" s="347">
        <v>3.12</v>
      </c>
      <c r="E519" s="347">
        <v>0.84</v>
      </c>
      <c r="F519" s="347">
        <v>0</v>
      </c>
      <c r="G519" s="347">
        <v>3.96</v>
      </c>
      <c r="H519" s="346" t="s">
        <v>131</v>
      </c>
    </row>
    <row r="520" spans="1:8" ht="15.75" x14ac:dyDescent="0.25">
      <c r="A520" s="338">
        <v>600310</v>
      </c>
      <c r="B520" s="339" t="s">
        <v>29247</v>
      </c>
      <c r="C520" s="346" t="s">
        <v>143</v>
      </c>
      <c r="D520" s="347">
        <v>127.46</v>
      </c>
      <c r="E520" s="347">
        <v>0</v>
      </c>
      <c r="F520" s="347">
        <v>0</v>
      </c>
      <c r="G520" s="347">
        <v>127.46</v>
      </c>
      <c r="H520" s="346"/>
    </row>
    <row r="521" spans="1:8" ht="15.75" x14ac:dyDescent="0.25">
      <c r="A521" s="338">
        <v>801200</v>
      </c>
      <c r="B521" s="339" t="s">
        <v>575</v>
      </c>
      <c r="C521" s="346" t="s">
        <v>576</v>
      </c>
      <c r="D521" s="347">
        <v>457.57</v>
      </c>
      <c r="E521" s="347">
        <v>0</v>
      </c>
      <c r="F521" s="347">
        <v>0</v>
      </c>
      <c r="G521" s="347">
        <v>457.57</v>
      </c>
      <c r="H521" s="346"/>
    </row>
    <row r="522" spans="1:8" ht="15.75" x14ac:dyDescent="0.25">
      <c r="A522" s="338">
        <v>600410</v>
      </c>
      <c r="B522" s="339" t="s">
        <v>577</v>
      </c>
      <c r="C522" s="346" t="s">
        <v>211</v>
      </c>
      <c r="D522" s="347">
        <v>1.26</v>
      </c>
      <c r="E522" s="347">
        <v>0</v>
      </c>
      <c r="F522" s="347">
        <v>0</v>
      </c>
      <c r="G522" s="347">
        <v>1.26</v>
      </c>
      <c r="H522" s="346"/>
    </row>
    <row r="523" spans="1:8" ht="15.75" x14ac:dyDescent="0.25">
      <c r="A523" s="338">
        <v>800900</v>
      </c>
      <c r="B523" s="339" t="s">
        <v>578</v>
      </c>
      <c r="C523" s="346" t="s">
        <v>141</v>
      </c>
      <c r="D523" s="347">
        <v>12.68</v>
      </c>
      <c r="E523" s="347">
        <v>0.04</v>
      </c>
      <c r="F523" s="347">
        <v>0</v>
      </c>
      <c r="G523" s="347">
        <v>12.72</v>
      </c>
      <c r="H523" s="346"/>
    </row>
    <row r="524" spans="1:8" ht="15.75" x14ac:dyDescent="0.25">
      <c r="A524" s="338">
        <v>801100</v>
      </c>
      <c r="B524" s="339" t="s">
        <v>579</v>
      </c>
      <c r="C524" s="346" t="s">
        <v>141</v>
      </c>
      <c r="D524" s="347">
        <v>13.69</v>
      </c>
      <c r="E524" s="347">
        <v>4.9400000000000004</v>
      </c>
      <c r="F524" s="347">
        <v>0</v>
      </c>
      <c r="G524" s="347">
        <v>18.63</v>
      </c>
      <c r="H524" s="346"/>
    </row>
    <row r="525" spans="1:8" ht="15.75" x14ac:dyDescent="0.25">
      <c r="A525" s="338">
        <v>801150</v>
      </c>
      <c r="B525" s="339" t="s">
        <v>580</v>
      </c>
      <c r="C525" s="346" t="s">
        <v>211</v>
      </c>
      <c r="D525" s="347">
        <v>8.1</v>
      </c>
      <c r="E525" s="347">
        <v>12.57</v>
      </c>
      <c r="F525" s="347">
        <v>0</v>
      </c>
      <c r="G525" s="347">
        <v>20.67</v>
      </c>
      <c r="H525" s="346"/>
    </row>
    <row r="526" spans="1:8" ht="15.75" x14ac:dyDescent="0.25">
      <c r="A526" s="338">
        <v>600510</v>
      </c>
      <c r="B526" s="339" t="s">
        <v>581</v>
      </c>
      <c r="C526" s="346" t="s">
        <v>211</v>
      </c>
      <c r="D526" s="347">
        <v>2.02</v>
      </c>
      <c r="E526" s="347">
        <v>0.28000000000000003</v>
      </c>
      <c r="F526" s="347">
        <v>0</v>
      </c>
      <c r="G526" s="347">
        <v>2.2999999999999998</v>
      </c>
      <c r="H526" s="346"/>
    </row>
    <row r="527" spans="1:8" ht="15.75" x14ac:dyDescent="0.25">
      <c r="A527" s="338">
        <v>700900</v>
      </c>
      <c r="B527" s="339" t="s">
        <v>582</v>
      </c>
      <c r="C527" s="346" t="s">
        <v>211</v>
      </c>
      <c r="D527" s="347">
        <v>8.1</v>
      </c>
      <c r="E527" s="347">
        <v>12.57</v>
      </c>
      <c r="F527" s="347">
        <v>0</v>
      </c>
      <c r="G527" s="347">
        <v>20.67</v>
      </c>
      <c r="H527" s="346"/>
    </row>
    <row r="528" spans="1:8" ht="15.75" x14ac:dyDescent="0.25">
      <c r="A528" s="338">
        <v>610200</v>
      </c>
      <c r="B528" s="339" t="s">
        <v>583</v>
      </c>
      <c r="C528" s="346" t="s">
        <v>211</v>
      </c>
      <c r="D528" s="347">
        <v>3.37</v>
      </c>
      <c r="E528" s="347">
        <v>0</v>
      </c>
      <c r="F528" s="347">
        <v>0</v>
      </c>
      <c r="G528" s="347">
        <v>3.37</v>
      </c>
      <c r="H528" s="346"/>
    </row>
    <row r="529" spans="1:8" ht="31.5" x14ac:dyDescent="0.25">
      <c r="A529" s="338">
        <v>531320</v>
      </c>
      <c r="B529" s="339" t="s">
        <v>584</v>
      </c>
      <c r="C529" s="346" t="s">
        <v>130</v>
      </c>
      <c r="D529" s="347">
        <v>52.25</v>
      </c>
      <c r="E529" s="347">
        <v>57.33</v>
      </c>
      <c r="F529" s="347">
        <v>29.8</v>
      </c>
      <c r="G529" s="347">
        <v>139.38</v>
      </c>
      <c r="H529" s="346" t="s">
        <v>131</v>
      </c>
    </row>
    <row r="530" spans="1:8" ht="31.5" x14ac:dyDescent="0.25">
      <c r="A530" s="338">
        <v>531330</v>
      </c>
      <c r="B530" s="339" t="s">
        <v>585</v>
      </c>
      <c r="C530" s="346" t="s">
        <v>130</v>
      </c>
      <c r="D530" s="347">
        <v>36.26</v>
      </c>
      <c r="E530" s="347">
        <v>57.33</v>
      </c>
      <c r="F530" s="347">
        <v>29.8</v>
      </c>
      <c r="G530" s="347">
        <v>123.39</v>
      </c>
      <c r="H530" s="346" t="s">
        <v>131</v>
      </c>
    </row>
    <row r="531" spans="1:8" ht="31.5" x14ac:dyDescent="0.25">
      <c r="A531" s="338">
        <v>562650</v>
      </c>
      <c r="B531" s="339" t="s">
        <v>29248</v>
      </c>
      <c r="C531" s="346" t="s">
        <v>141</v>
      </c>
      <c r="D531" s="347">
        <v>3.93</v>
      </c>
      <c r="E531" s="347">
        <v>0.71</v>
      </c>
      <c r="F531" s="347">
        <v>0</v>
      </c>
      <c r="G531" s="347">
        <v>4.6399999999999997</v>
      </c>
      <c r="H531" s="346" t="s">
        <v>131</v>
      </c>
    </row>
    <row r="532" spans="1:8" ht="31.5" x14ac:dyDescent="0.25">
      <c r="A532" s="338">
        <v>562560</v>
      </c>
      <c r="B532" s="339" t="s">
        <v>29249</v>
      </c>
      <c r="C532" s="346" t="s">
        <v>141</v>
      </c>
      <c r="D532" s="347">
        <v>2.75</v>
      </c>
      <c r="E532" s="347">
        <v>0.71</v>
      </c>
      <c r="F532" s="347">
        <v>0</v>
      </c>
      <c r="G532" s="347">
        <v>3.46</v>
      </c>
      <c r="H532" s="346" t="s">
        <v>131</v>
      </c>
    </row>
    <row r="533" spans="1:8" ht="31.5" x14ac:dyDescent="0.25">
      <c r="A533" s="338">
        <v>562720</v>
      </c>
      <c r="B533" s="339" t="s">
        <v>29250</v>
      </c>
      <c r="C533" s="346" t="s">
        <v>141</v>
      </c>
      <c r="D533" s="347">
        <v>4.59</v>
      </c>
      <c r="E533" s="347">
        <v>1.04</v>
      </c>
      <c r="F533" s="347">
        <v>0</v>
      </c>
      <c r="G533" s="347">
        <v>5.63</v>
      </c>
      <c r="H533" s="346" t="s">
        <v>131</v>
      </c>
    </row>
    <row r="534" spans="1:8" ht="31.5" x14ac:dyDescent="0.25">
      <c r="A534" s="338">
        <v>562690</v>
      </c>
      <c r="B534" s="339" t="s">
        <v>29251</v>
      </c>
      <c r="C534" s="346" t="s">
        <v>141</v>
      </c>
      <c r="D534" s="347">
        <v>3.44</v>
      </c>
      <c r="E534" s="347">
        <v>1.04</v>
      </c>
      <c r="F534" s="347">
        <v>0</v>
      </c>
      <c r="G534" s="347">
        <v>4.4800000000000004</v>
      </c>
      <c r="H534" s="346" t="s">
        <v>131</v>
      </c>
    </row>
    <row r="535" spans="1:8" ht="31.5" x14ac:dyDescent="0.25">
      <c r="A535" s="338">
        <v>562620</v>
      </c>
      <c r="B535" s="339" t="s">
        <v>29252</v>
      </c>
      <c r="C535" s="346" t="s">
        <v>141</v>
      </c>
      <c r="D535" s="347">
        <v>4.08</v>
      </c>
      <c r="E535" s="347">
        <v>1.3</v>
      </c>
      <c r="F535" s="347">
        <v>0</v>
      </c>
      <c r="G535" s="347">
        <v>5.38</v>
      </c>
      <c r="H535" s="346" t="s">
        <v>131</v>
      </c>
    </row>
    <row r="536" spans="1:8" ht="31.5" x14ac:dyDescent="0.25">
      <c r="A536" s="338">
        <v>561120</v>
      </c>
      <c r="B536" s="339" t="s">
        <v>29253</v>
      </c>
      <c r="C536" s="346" t="s">
        <v>141</v>
      </c>
      <c r="D536" s="347">
        <v>0.49</v>
      </c>
      <c r="E536" s="347">
        <v>0</v>
      </c>
      <c r="F536" s="347">
        <v>0</v>
      </c>
      <c r="G536" s="347">
        <v>0.49</v>
      </c>
      <c r="H536" s="346"/>
    </row>
    <row r="537" spans="1:8" ht="15.75" x14ac:dyDescent="0.25">
      <c r="A537" s="338">
        <v>805460</v>
      </c>
      <c r="B537" s="339" t="s">
        <v>586</v>
      </c>
      <c r="C537" s="346" t="s">
        <v>211</v>
      </c>
      <c r="D537" s="347">
        <v>11.75</v>
      </c>
      <c r="E537" s="347">
        <v>0</v>
      </c>
      <c r="F537" s="347">
        <v>0</v>
      </c>
      <c r="G537" s="347">
        <v>11.75</v>
      </c>
      <c r="H537" s="346"/>
    </row>
    <row r="538" spans="1:8" ht="15.75" x14ac:dyDescent="0.25">
      <c r="A538" s="338">
        <v>650110</v>
      </c>
      <c r="B538" s="339" t="s">
        <v>587</v>
      </c>
      <c r="C538" s="346" t="s">
        <v>211</v>
      </c>
      <c r="D538" s="347">
        <v>0</v>
      </c>
      <c r="E538" s="347">
        <v>0</v>
      </c>
      <c r="F538" s="347">
        <v>49.38</v>
      </c>
      <c r="G538" s="347">
        <v>49.38</v>
      </c>
      <c r="H538" s="346"/>
    </row>
    <row r="539" spans="1:8" ht="15.75" x14ac:dyDescent="0.25">
      <c r="A539" s="338">
        <v>801000</v>
      </c>
      <c r="B539" s="339" t="s">
        <v>588</v>
      </c>
      <c r="C539" s="346" t="s">
        <v>141</v>
      </c>
      <c r="D539" s="347">
        <v>65.75</v>
      </c>
      <c r="E539" s="347">
        <v>0</v>
      </c>
      <c r="F539" s="347">
        <v>0</v>
      </c>
      <c r="G539" s="347">
        <v>65.75</v>
      </c>
      <c r="H539" s="346"/>
    </row>
    <row r="540" spans="1:8" ht="15.75" x14ac:dyDescent="0.25">
      <c r="A540" s="338">
        <v>403430</v>
      </c>
      <c r="B540" s="339" t="s">
        <v>589</v>
      </c>
      <c r="C540" s="346" t="s">
        <v>130</v>
      </c>
      <c r="D540" s="347">
        <v>51.6</v>
      </c>
      <c r="E540" s="347">
        <v>0</v>
      </c>
      <c r="F540" s="347">
        <v>0</v>
      </c>
      <c r="G540" s="347">
        <v>51.6</v>
      </c>
      <c r="H540" s="346"/>
    </row>
    <row r="541" spans="1:8" ht="15.75" x14ac:dyDescent="0.25">
      <c r="A541" s="338">
        <v>403450</v>
      </c>
      <c r="B541" s="339" t="s">
        <v>590</v>
      </c>
      <c r="C541" s="346" t="s">
        <v>130</v>
      </c>
      <c r="D541" s="347">
        <v>24.18</v>
      </c>
      <c r="E541" s="347">
        <v>0</v>
      </c>
      <c r="F541" s="347">
        <v>0</v>
      </c>
      <c r="G541" s="347">
        <v>24.18</v>
      </c>
      <c r="H541" s="346"/>
    </row>
    <row r="542" spans="1:8" ht="31.5" x14ac:dyDescent="0.25">
      <c r="A542" s="338">
        <v>570540</v>
      </c>
      <c r="B542" s="339" t="s">
        <v>29254</v>
      </c>
      <c r="C542" s="346" t="s">
        <v>79</v>
      </c>
      <c r="D542" s="347">
        <v>127.89</v>
      </c>
      <c r="E542" s="347">
        <v>116.18</v>
      </c>
      <c r="F542" s="347">
        <v>0</v>
      </c>
      <c r="G542" s="347">
        <v>244.07</v>
      </c>
      <c r="H542" s="346" t="s">
        <v>131</v>
      </c>
    </row>
    <row r="543" spans="1:8" ht="31.5" x14ac:dyDescent="0.25">
      <c r="A543" s="338">
        <v>570530</v>
      </c>
      <c r="B543" s="339" t="s">
        <v>29255</v>
      </c>
      <c r="C543" s="346" t="s">
        <v>79</v>
      </c>
      <c r="D543" s="347">
        <v>125.82</v>
      </c>
      <c r="E543" s="347">
        <v>116.05</v>
      </c>
      <c r="F543" s="347">
        <v>0</v>
      </c>
      <c r="G543" s="347">
        <v>241.87</v>
      </c>
      <c r="H543" s="346" t="s">
        <v>131</v>
      </c>
    </row>
    <row r="544" spans="1:8" ht="47.25" x14ac:dyDescent="0.25">
      <c r="A544" s="338">
        <v>570510</v>
      </c>
      <c r="B544" s="339" t="s">
        <v>29382</v>
      </c>
      <c r="C544" s="346" t="s">
        <v>79</v>
      </c>
      <c r="D544" s="347">
        <v>67.03</v>
      </c>
      <c r="E544" s="347">
        <v>108.7</v>
      </c>
      <c r="F544" s="347">
        <v>0</v>
      </c>
      <c r="G544" s="347">
        <v>175.73</v>
      </c>
      <c r="H544" s="346" t="s">
        <v>131</v>
      </c>
    </row>
    <row r="545" spans="1:8" ht="31.5" x14ac:dyDescent="0.25">
      <c r="A545" s="338">
        <v>570500</v>
      </c>
      <c r="B545" s="339" t="s">
        <v>29256</v>
      </c>
      <c r="C545" s="346" t="s">
        <v>79</v>
      </c>
      <c r="D545" s="347">
        <v>81.2</v>
      </c>
      <c r="E545" s="347">
        <v>116.05</v>
      </c>
      <c r="F545" s="347">
        <v>0</v>
      </c>
      <c r="G545" s="347">
        <v>197.25</v>
      </c>
      <c r="H545" s="346" t="s">
        <v>131</v>
      </c>
    </row>
    <row r="546" spans="1:8" ht="15.75" x14ac:dyDescent="0.25">
      <c r="A546" s="338">
        <v>801400</v>
      </c>
      <c r="B546" s="339" t="s">
        <v>591</v>
      </c>
      <c r="C546" s="346" t="s">
        <v>576</v>
      </c>
      <c r="D546" s="347">
        <v>1010.55</v>
      </c>
      <c r="E546" s="347">
        <v>0</v>
      </c>
      <c r="F546" s="347">
        <v>0</v>
      </c>
      <c r="G546" s="347">
        <v>1010.55</v>
      </c>
      <c r="H546" s="346"/>
    </row>
    <row r="547" spans="1:8" ht="15.75" x14ac:dyDescent="0.25">
      <c r="A547" s="338">
        <v>550800</v>
      </c>
      <c r="B547" s="339" t="s">
        <v>29257</v>
      </c>
      <c r="C547" s="346" t="s">
        <v>592</v>
      </c>
      <c r="D547" s="347">
        <v>11.52</v>
      </c>
      <c r="E547" s="347">
        <v>0.15</v>
      </c>
      <c r="F547" s="347">
        <v>0</v>
      </c>
      <c r="G547" s="347">
        <v>11.67</v>
      </c>
      <c r="H547" s="348" t="s">
        <v>131</v>
      </c>
    </row>
    <row r="548" spans="1:8" ht="31.5" x14ac:dyDescent="0.25">
      <c r="A548" s="338">
        <v>550810</v>
      </c>
      <c r="B548" s="339" t="s">
        <v>29258</v>
      </c>
      <c r="C548" s="346" t="s">
        <v>592</v>
      </c>
      <c r="D548" s="347">
        <v>11.52</v>
      </c>
      <c r="E548" s="347">
        <v>0.13</v>
      </c>
      <c r="F548" s="347">
        <v>0</v>
      </c>
      <c r="G548" s="347">
        <v>11.65</v>
      </c>
      <c r="H548" s="346" t="s">
        <v>131</v>
      </c>
    </row>
    <row r="549" spans="1:8" ht="15.75" x14ac:dyDescent="0.25">
      <c r="A549" s="338">
        <v>546120</v>
      </c>
      <c r="B549" s="339" t="s">
        <v>593</v>
      </c>
      <c r="C549" s="346" t="s">
        <v>130</v>
      </c>
      <c r="D549" s="347">
        <v>56.47</v>
      </c>
      <c r="E549" s="347">
        <v>60.87</v>
      </c>
      <c r="F549" s="347">
        <v>0</v>
      </c>
      <c r="G549" s="347">
        <v>117.34</v>
      </c>
      <c r="H549" s="346" t="s">
        <v>131</v>
      </c>
    </row>
    <row r="550" spans="1:8" ht="15.75" x14ac:dyDescent="0.25">
      <c r="A550" s="338">
        <v>850000</v>
      </c>
      <c r="B550" s="339" t="s">
        <v>598</v>
      </c>
      <c r="C550" s="346" t="s">
        <v>143</v>
      </c>
      <c r="D550" s="347">
        <v>3936.05</v>
      </c>
      <c r="E550" s="347">
        <v>845.55</v>
      </c>
      <c r="F550" s="347">
        <v>1554.73</v>
      </c>
      <c r="G550" s="347">
        <v>6336.33</v>
      </c>
      <c r="H550" s="346" t="s">
        <v>131</v>
      </c>
    </row>
    <row r="551" spans="1:8" ht="15.75" x14ac:dyDescent="0.25">
      <c r="A551" s="338">
        <v>863000</v>
      </c>
      <c r="B551" s="339" t="s">
        <v>599</v>
      </c>
      <c r="C551" s="346" t="s">
        <v>141</v>
      </c>
      <c r="D551" s="347">
        <v>29.95</v>
      </c>
      <c r="E551" s="347">
        <v>165.76</v>
      </c>
      <c r="F551" s="347">
        <v>5</v>
      </c>
      <c r="G551" s="347">
        <v>200.71</v>
      </c>
      <c r="H551" s="346" t="s">
        <v>131</v>
      </c>
    </row>
    <row r="552" spans="1:8" ht="15.75" x14ac:dyDescent="0.25">
      <c r="A552" s="338">
        <v>831000</v>
      </c>
      <c r="B552" s="339" t="s">
        <v>600</v>
      </c>
      <c r="C552" s="346" t="s">
        <v>211</v>
      </c>
      <c r="D552" s="347">
        <v>24.18</v>
      </c>
      <c r="E552" s="347">
        <v>9.08</v>
      </c>
      <c r="F552" s="347">
        <v>0</v>
      </c>
      <c r="G552" s="347">
        <v>33.26</v>
      </c>
      <c r="H552" s="346"/>
    </row>
    <row r="553" spans="1:8" ht="15.75" x14ac:dyDescent="0.25">
      <c r="A553" s="338">
        <v>830000</v>
      </c>
      <c r="B553" s="339" t="s">
        <v>601</v>
      </c>
      <c r="C553" s="346" t="s">
        <v>211</v>
      </c>
      <c r="D553" s="347">
        <v>10.85</v>
      </c>
      <c r="E553" s="347">
        <v>24.61</v>
      </c>
      <c r="F553" s="347">
        <v>0</v>
      </c>
      <c r="G553" s="347">
        <v>35.46</v>
      </c>
      <c r="H553" s="346"/>
    </row>
    <row r="554" spans="1:8" ht="15.75" x14ac:dyDescent="0.25">
      <c r="A554" s="338">
        <v>800400</v>
      </c>
      <c r="B554" s="339" t="s">
        <v>602</v>
      </c>
      <c r="C554" s="346" t="s">
        <v>211</v>
      </c>
      <c r="D554" s="347">
        <v>0</v>
      </c>
      <c r="E554" s="347">
        <v>0.6</v>
      </c>
      <c r="F554" s="347">
        <v>4.1399999999999997</v>
      </c>
      <c r="G554" s="347">
        <v>4.74</v>
      </c>
      <c r="H554" s="346"/>
    </row>
    <row r="555" spans="1:8" ht="15.75" x14ac:dyDescent="0.25">
      <c r="A555" s="338">
        <v>800000</v>
      </c>
      <c r="B555" s="339" t="s">
        <v>603</v>
      </c>
      <c r="C555" s="346" t="s">
        <v>141</v>
      </c>
      <c r="D555" s="347">
        <v>8.4</v>
      </c>
      <c r="E555" s="347">
        <v>2.7</v>
      </c>
      <c r="F555" s="347">
        <v>0</v>
      </c>
      <c r="G555" s="347">
        <v>11.1</v>
      </c>
      <c r="H555" s="346"/>
    </row>
    <row r="556" spans="1:8" ht="31.5" x14ac:dyDescent="0.25">
      <c r="A556" s="338">
        <v>834908</v>
      </c>
      <c r="B556" s="339" t="s">
        <v>594</v>
      </c>
      <c r="C556" s="346" t="s">
        <v>141</v>
      </c>
      <c r="D556" s="347">
        <v>15.21</v>
      </c>
      <c r="E556" s="347">
        <v>82</v>
      </c>
      <c r="F556" s="347">
        <v>0</v>
      </c>
      <c r="G556" s="347">
        <v>97.21</v>
      </c>
      <c r="H556" s="346"/>
    </row>
    <row r="557" spans="1:8" ht="31.5" x14ac:dyDescent="0.25">
      <c r="A557" s="338">
        <v>834909</v>
      </c>
      <c r="B557" s="339" t="s">
        <v>595</v>
      </c>
      <c r="C557" s="346" t="s">
        <v>141</v>
      </c>
      <c r="D557" s="347">
        <v>15.21</v>
      </c>
      <c r="E557" s="347">
        <v>87.25</v>
      </c>
      <c r="F557" s="347">
        <v>0</v>
      </c>
      <c r="G557" s="347">
        <v>102.46</v>
      </c>
      <c r="H557" s="346"/>
    </row>
    <row r="558" spans="1:8" ht="31.5" x14ac:dyDescent="0.25">
      <c r="A558" s="338">
        <v>834906</v>
      </c>
      <c r="B558" s="339" t="s">
        <v>596</v>
      </c>
      <c r="C558" s="346" t="s">
        <v>141</v>
      </c>
      <c r="D558" s="347">
        <v>20.76</v>
      </c>
      <c r="E558" s="347">
        <v>72.81</v>
      </c>
      <c r="F558" s="347">
        <v>0</v>
      </c>
      <c r="G558" s="347">
        <v>93.57</v>
      </c>
      <c r="H558" s="346"/>
    </row>
    <row r="559" spans="1:8" ht="31.5" x14ac:dyDescent="0.25">
      <c r="A559" s="338">
        <v>834907</v>
      </c>
      <c r="B559" s="339" t="s">
        <v>597</v>
      </c>
      <c r="C559" s="346" t="s">
        <v>141</v>
      </c>
      <c r="D559" s="347">
        <v>20.76</v>
      </c>
      <c r="E559" s="347">
        <v>74.75</v>
      </c>
      <c r="F559" s="347">
        <v>0</v>
      </c>
      <c r="G559" s="347">
        <v>95.51</v>
      </c>
      <c r="H559" s="346"/>
    </row>
    <row r="560" spans="1:8" ht="15.75" x14ac:dyDescent="0.25">
      <c r="A560" s="338">
        <v>800300</v>
      </c>
      <c r="B560" s="339" t="s">
        <v>604</v>
      </c>
      <c r="C560" s="346" t="s">
        <v>143</v>
      </c>
      <c r="D560" s="347">
        <v>0.63</v>
      </c>
      <c r="E560" s="347">
        <v>0.38</v>
      </c>
      <c r="F560" s="347">
        <v>0</v>
      </c>
      <c r="G560" s="347">
        <v>1.01</v>
      </c>
      <c r="H560" s="346"/>
    </row>
    <row r="561" spans="1:8" ht="15.75" x14ac:dyDescent="0.25">
      <c r="A561" s="338">
        <v>800350</v>
      </c>
      <c r="B561" s="339" t="s">
        <v>605</v>
      </c>
      <c r="C561" s="346" t="s">
        <v>141</v>
      </c>
      <c r="D561" s="347">
        <v>0.53</v>
      </c>
      <c r="E561" s="347">
        <v>0.48</v>
      </c>
      <c r="F561" s="347">
        <v>0</v>
      </c>
      <c r="G561" s="347">
        <v>1.01</v>
      </c>
      <c r="H561" s="346"/>
    </row>
    <row r="562" spans="1:8" ht="15.75" x14ac:dyDescent="0.25">
      <c r="A562" s="338">
        <v>860200</v>
      </c>
      <c r="B562" s="339" t="s">
        <v>606</v>
      </c>
      <c r="C562" s="346" t="s">
        <v>130</v>
      </c>
      <c r="D562" s="347">
        <v>137.78</v>
      </c>
      <c r="E562" s="347">
        <v>709.85</v>
      </c>
      <c r="F562" s="347">
        <v>0</v>
      </c>
      <c r="G562" s="347">
        <v>847.63</v>
      </c>
      <c r="H562" s="346" t="s">
        <v>131</v>
      </c>
    </row>
    <row r="563" spans="1:8" ht="15.75" x14ac:dyDescent="0.25">
      <c r="A563" s="338">
        <v>860100</v>
      </c>
      <c r="B563" s="339" t="s">
        <v>607</v>
      </c>
      <c r="C563" s="346" t="s">
        <v>130</v>
      </c>
      <c r="D563" s="347">
        <v>137.78</v>
      </c>
      <c r="E563" s="347">
        <v>639.39</v>
      </c>
      <c r="F563" s="347">
        <v>0</v>
      </c>
      <c r="G563" s="347">
        <v>777.17</v>
      </c>
      <c r="H563" s="346" t="s">
        <v>131</v>
      </c>
    </row>
    <row r="564" spans="1:8" ht="15.75" x14ac:dyDescent="0.25">
      <c r="A564" s="338">
        <v>860150</v>
      </c>
      <c r="B564" s="339" t="s">
        <v>608</v>
      </c>
      <c r="C564" s="346" t="s">
        <v>130</v>
      </c>
      <c r="D564" s="347">
        <v>137.78</v>
      </c>
      <c r="E564" s="347">
        <v>527.76</v>
      </c>
      <c r="F564" s="347">
        <v>0</v>
      </c>
      <c r="G564" s="347">
        <v>665.54</v>
      </c>
      <c r="H564" s="346" t="s">
        <v>131</v>
      </c>
    </row>
    <row r="565" spans="1:8" ht="15.75" x14ac:dyDescent="0.25">
      <c r="A565" s="338">
        <v>860000</v>
      </c>
      <c r="B565" s="339" t="s">
        <v>609</v>
      </c>
      <c r="C565" s="346" t="s">
        <v>130</v>
      </c>
      <c r="D565" s="347">
        <v>137.78</v>
      </c>
      <c r="E565" s="347">
        <v>487.41</v>
      </c>
      <c r="F565" s="347">
        <v>0</v>
      </c>
      <c r="G565" s="347">
        <v>625.19000000000005</v>
      </c>
      <c r="H565" s="346" t="s">
        <v>131</v>
      </c>
    </row>
    <row r="566" spans="1:8" ht="15.75" x14ac:dyDescent="0.25">
      <c r="A566" s="338">
        <v>860017</v>
      </c>
      <c r="B566" s="339" t="s">
        <v>610</v>
      </c>
      <c r="C566" s="346" t="s">
        <v>141</v>
      </c>
      <c r="D566" s="347">
        <v>34.56</v>
      </c>
      <c r="E566" s="347">
        <v>189.63</v>
      </c>
      <c r="F566" s="347">
        <v>0</v>
      </c>
      <c r="G566" s="347">
        <v>224.19</v>
      </c>
      <c r="H566" s="346" t="s">
        <v>131</v>
      </c>
    </row>
    <row r="567" spans="1:8" ht="15.75" x14ac:dyDescent="0.25">
      <c r="A567" s="338">
        <v>860023</v>
      </c>
      <c r="B567" s="339" t="s">
        <v>611</v>
      </c>
      <c r="C567" s="346" t="s">
        <v>141</v>
      </c>
      <c r="D567" s="347">
        <v>41.47</v>
      </c>
      <c r="E567" s="347">
        <v>208.79</v>
      </c>
      <c r="F567" s="347">
        <v>0</v>
      </c>
      <c r="G567" s="347">
        <v>250.26</v>
      </c>
      <c r="H567" s="346" t="s">
        <v>131</v>
      </c>
    </row>
    <row r="568" spans="1:8" ht="15.75" x14ac:dyDescent="0.25">
      <c r="A568" s="338">
        <v>861030</v>
      </c>
      <c r="B568" s="339" t="s">
        <v>612</v>
      </c>
      <c r="C568" s="346" t="s">
        <v>141</v>
      </c>
      <c r="D568" s="347">
        <v>47.13</v>
      </c>
      <c r="E568" s="347">
        <v>230.73</v>
      </c>
      <c r="F568" s="347">
        <v>0</v>
      </c>
      <c r="G568" s="347">
        <v>277.86</v>
      </c>
      <c r="H568" s="346" t="s">
        <v>131</v>
      </c>
    </row>
    <row r="569" spans="1:8" ht="15.75" x14ac:dyDescent="0.25">
      <c r="A569" s="338">
        <v>800200</v>
      </c>
      <c r="B569" s="339" t="s">
        <v>613</v>
      </c>
      <c r="C569" s="346" t="s">
        <v>141</v>
      </c>
      <c r="D569" s="347">
        <v>9.5</v>
      </c>
      <c r="E569" s="347">
        <v>0.27</v>
      </c>
      <c r="F569" s="347">
        <v>0</v>
      </c>
      <c r="G569" s="347">
        <v>9.77</v>
      </c>
      <c r="H569" s="346"/>
    </row>
    <row r="570" spans="1:8" ht="15.75" x14ac:dyDescent="0.25">
      <c r="A570" s="338">
        <v>800100</v>
      </c>
      <c r="B570" s="339" t="s">
        <v>614</v>
      </c>
      <c r="C570" s="346" t="s">
        <v>141</v>
      </c>
      <c r="D570" s="347">
        <v>2.97</v>
      </c>
      <c r="E570" s="347">
        <v>4.78</v>
      </c>
      <c r="F570" s="347">
        <v>0</v>
      </c>
      <c r="G570" s="347">
        <v>7.75</v>
      </c>
      <c r="H570" s="346"/>
    </row>
    <row r="571" spans="1:8" ht="15.75" x14ac:dyDescent="0.25">
      <c r="A571" s="338">
        <v>844000</v>
      </c>
      <c r="B571" s="339" t="s">
        <v>615</v>
      </c>
      <c r="C571" s="346" t="s">
        <v>143</v>
      </c>
      <c r="D571" s="347">
        <v>4044.07</v>
      </c>
      <c r="E571" s="347">
        <v>0</v>
      </c>
      <c r="F571" s="347">
        <v>0</v>
      </c>
      <c r="G571" s="347">
        <v>4044.07</v>
      </c>
      <c r="H571" s="346"/>
    </row>
    <row r="572" spans="1:8" ht="15.75" x14ac:dyDescent="0.25">
      <c r="A572" s="338">
        <v>843000</v>
      </c>
      <c r="B572" s="339" t="s">
        <v>616</v>
      </c>
      <c r="C572" s="346" t="s">
        <v>141</v>
      </c>
      <c r="D572" s="347">
        <v>294.08999999999997</v>
      </c>
      <c r="E572" s="347">
        <v>0</v>
      </c>
      <c r="F572" s="347">
        <v>0</v>
      </c>
      <c r="G572" s="347">
        <v>294.08999999999997</v>
      </c>
      <c r="H572" s="346"/>
    </row>
    <row r="573" spans="1:8" ht="15.75" x14ac:dyDescent="0.25">
      <c r="A573" s="338">
        <v>842000</v>
      </c>
      <c r="B573" s="339" t="s">
        <v>617</v>
      </c>
      <c r="C573" s="346" t="s">
        <v>141</v>
      </c>
      <c r="D573" s="347">
        <v>162.41</v>
      </c>
      <c r="E573" s="347">
        <v>5.23</v>
      </c>
      <c r="F573" s="347">
        <v>0</v>
      </c>
      <c r="G573" s="347">
        <v>167.64</v>
      </c>
      <c r="H573" s="346"/>
    </row>
    <row r="574" spans="1:8" ht="15.75" x14ac:dyDescent="0.25">
      <c r="A574" s="338">
        <v>841000</v>
      </c>
      <c r="B574" s="339" t="s">
        <v>618</v>
      </c>
      <c r="C574" s="346" t="s">
        <v>211</v>
      </c>
      <c r="D574" s="347">
        <v>16.399999999999999</v>
      </c>
      <c r="E574" s="347">
        <v>0</v>
      </c>
      <c r="F574" s="347">
        <v>0</v>
      </c>
      <c r="G574" s="347">
        <v>16.399999999999999</v>
      </c>
      <c r="H574" s="346"/>
    </row>
    <row r="575" spans="1:8" ht="15.75" x14ac:dyDescent="0.25">
      <c r="A575" s="338">
        <v>840000</v>
      </c>
      <c r="B575" s="339" t="s">
        <v>619</v>
      </c>
      <c r="C575" s="346" t="s">
        <v>211</v>
      </c>
      <c r="D575" s="347">
        <v>28.48</v>
      </c>
      <c r="E575" s="347">
        <v>0</v>
      </c>
      <c r="F575" s="347">
        <v>0</v>
      </c>
      <c r="G575" s="347">
        <v>28.48</v>
      </c>
      <c r="H575" s="346"/>
    </row>
    <row r="576" spans="1:8" ht="15.75" x14ac:dyDescent="0.25">
      <c r="A576" s="338">
        <v>824100</v>
      </c>
      <c r="B576" s="339" t="s">
        <v>620</v>
      </c>
      <c r="C576" s="346" t="s">
        <v>143</v>
      </c>
      <c r="D576" s="347">
        <v>49.02</v>
      </c>
      <c r="E576" s="347">
        <v>128.18</v>
      </c>
      <c r="F576" s="347">
        <v>0</v>
      </c>
      <c r="G576" s="347">
        <v>177.2</v>
      </c>
      <c r="H576" s="346" t="s">
        <v>131</v>
      </c>
    </row>
    <row r="577" spans="1:8" ht="31.5" x14ac:dyDescent="0.25">
      <c r="A577" s="338">
        <v>813250</v>
      </c>
      <c r="B577" s="339" t="s">
        <v>627</v>
      </c>
      <c r="C577" s="346" t="s">
        <v>211</v>
      </c>
      <c r="D577" s="347">
        <v>26.02</v>
      </c>
      <c r="E577" s="347">
        <v>6.58</v>
      </c>
      <c r="F577" s="347">
        <v>152.79</v>
      </c>
      <c r="G577" s="347">
        <v>185.39</v>
      </c>
      <c r="H577" s="346"/>
    </row>
    <row r="578" spans="1:8" ht="31.5" x14ac:dyDescent="0.25">
      <c r="A578" s="338">
        <v>813200</v>
      </c>
      <c r="B578" s="339" t="s">
        <v>628</v>
      </c>
      <c r="C578" s="346" t="s">
        <v>211</v>
      </c>
      <c r="D578" s="347">
        <v>26.02</v>
      </c>
      <c r="E578" s="347">
        <v>6.74</v>
      </c>
      <c r="F578" s="347">
        <v>57.6</v>
      </c>
      <c r="G578" s="347">
        <v>90.36</v>
      </c>
      <c r="H578" s="346"/>
    </row>
    <row r="579" spans="1:8" ht="31.5" x14ac:dyDescent="0.25">
      <c r="A579" s="338">
        <v>813450</v>
      </c>
      <c r="B579" s="339" t="s">
        <v>629</v>
      </c>
      <c r="C579" s="346" t="s">
        <v>211</v>
      </c>
      <c r="D579" s="347">
        <v>28.52</v>
      </c>
      <c r="E579" s="347">
        <v>8.5399999999999991</v>
      </c>
      <c r="F579" s="347">
        <v>162.44</v>
      </c>
      <c r="G579" s="347">
        <v>199.5</v>
      </c>
      <c r="H579" s="346"/>
    </row>
    <row r="580" spans="1:8" ht="31.5" x14ac:dyDescent="0.25">
      <c r="A580" s="338">
        <v>813400</v>
      </c>
      <c r="B580" s="339" t="s">
        <v>630</v>
      </c>
      <c r="C580" s="346" t="s">
        <v>211</v>
      </c>
      <c r="D580" s="347">
        <v>28.52</v>
      </c>
      <c r="E580" s="347">
        <v>8.76</v>
      </c>
      <c r="F580" s="347">
        <v>57.6</v>
      </c>
      <c r="G580" s="347">
        <v>94.88</v>
      </c>
      <c r="H580" s="346"/>
    </row>
    <row r="581" spans="1:8" ht="31.5" x14ac:dyDescent="0.25">
      <c r="A581" s="338">
        <v>814000</v>
      </c>
      <c r="B581" s="339" t="s">
        <v>631</v>
      </c>
      <c r="C581" s="346" t="s">
        <v>211</v>
      </c>
      <c r="D581" s="347">
        <v>17.46</v>
      </c>
      <c r="E581" s="347">
        <v>0</v>
      </c>
      <c r="F581" s="347">
        <v>63.79</v>
      </c>
      <c r="G581" s="347">
        <v>81.25</v>
      </c>
      <c r="H581" s="346"/>
    </row>
    <row r="582" spans="1:8" ht="15.75" x14ac:dyDescent="0.25">
      <c r="A582" s="338">
        <v>813500</v>
      </c>
      <c r="B582" s="339" t="s">
        <v>632</v>
      </c>
      <c r="C582" s="346" t="s">
        <v>211</v>
      </c>
      <c r="D582" s="347">
        <v>368.63</v>
      </c>
      <c r="E582" s="347">
        <v>570.38</v>
      </c>
      <c r="F582" s="347">
        <v>0</v>
      </c>
      <c r="G582" s="347">
        <v>939.01</v>
      </c>
      <c r="H582" s="346" t="s">
        <v>131</v>
      </c>
    </row>
    <row r="583" spans="1:8" ht="31.5" x14ac:dyDescent="0.25">
      <c r="A583" s="338">
        <v>813000</v>
      </c>
      <c r="B583" s="339" t="s">
        <v>633</v>
      </c>
      <c r="C583" s="346" t="s">
        <v>211</v>
      </c>
      <c r="D583" s="347">
        <v>18.66</v>
      </c>
      <c r="E583" s="347">
        <v>0</v>
      </c>
      <c r="F583" s="347">
        <v>63.79</v>
      </c>
      <c r="G583" s="347">
        <v>82.45</v>
      </c>
      <c r="H583" s="346"/>
    </row>
    <row r="584" spans="1:8" ht="31.5" x14ac:dyDescent="0.25">
      <c r="A584" s="338">
        <v>813150</v>
      </c>
      <c r="B584" s="339" t="s">
        <v>634</v>
      </c>
      <c r="C584" s="346" t="s">
        <v>211</v>
      </c>
      <c r="D584" s="347">
        <v>24.72</v>
      </c>
      <c r="E584" s="347">
        <v>6.35</v>
      </c>
      <c r="F584" s="347">
        <v>152.38999999999999</v>
      </c>
      <c r="G584" s="347">
        <v>183.46</v>
      </c>
      <c r="H584" s="346"/>
    </row>
    <row r="585" spans="1:8" ht="31.5" x14ac:dyDescent="0.25">
      <c r="A585" s="338">
        <v>813100</v>
      </c>
      <c r="B585" s="339" t="s">
        <v>635</v>
      </c>
      <c r="C585" s="346" t="s">
        <v>211</v>
      </c>
      <c r="D585" s="347">
        <v>24.72</v>
      </c>
      <c r="E585" s="347">
        <v>6.51</v>
      </c>
      <c r="F585" s="347">
        <v>57.6</v>
      </c>
      <c r="G585" s="347">
        <v>88.83</v>
      </c>
      <c r="H585" s="346"/>
    </row>
    <row r="586" spans="1:8" ht="31.5" x14ac:dyDescent="0.25">
      <c r="A586" s="338">
        <v>813350</v>
      </c>
      <c r="B586" s="339" t="s">
        <v>636</v>
      </c>
      <c r="C586" s="346" t="s">
        <v>211</v>
      </c>
      <c r="D586" s="347">
        <v>26.97</v>
      </c>
      <c r="E586" s="347">
        <v>8.32</v>
      </c>
      <c r="F586" s="347">
        <v>162.09</v>
      </c>
      <c r="G586" s="347">
        <v>197.38</v>
      </c>
      <c r="H586" s="346"/>
    </row>
    <row r="587" spans="1:8" ht="31.5" x14ac:dyDescent="0.25">
      <c r="A587" s="338">
        <v>813300</v>
      </c>
      <c r="B587" s="339" t="s">
        <v>637</v>
      </c>
      <c r="C587" s="346" t="s">
        <v>211</v>
      </c>
      <c r="D587" s="347">
        <v>26.97</v>
      </c>
      <c r="E587" s="347">
        <v>8.49</v>
      </c>
      <c r="F587" s="347">
        <v>57.6</v>
      </c>
      <c r="G587" s="347">
        <v>93.06</v>
      </c>
      <c r="H587" s="346"/>
    </row>
    <row r="588" spans="1:8" ht="15.75" x14ac:dyDescent="0.25">
      <c r="A588" s="338">
        <v>824000</v>
      </c>
      <c r="B588" s="339" t="s">
        <v>638</v>
      </c>
      <c r="C588" s="346" t="s">
        <v>143</v>
      </c>
      <c r="D588" s="347">
        <v>9.5500000000000007</v>
      </c>
      <c r="E588" s="347">
        <v>300</v>
      </c>
      <c r="F588" s="347">
        <v>0</v>
      </c>
      <c r="G588" s="347">
        <v>309.55</v>
      </c>
      <c r="H588" s="346"/>
    </row>
    <row r="589" spans="1:8" ht="15.75" x14ac:dyDescent="0.25">
      <c r="A589" s="338">
        <v>823000</v>
      </c>
      <c r="B589" s="339" t="s">
        <v>639</v>
      </c>
      <c r="C589" s="346" t="s">
        <v>211</v>
      </c>
      <c r="D589" s="347">
        <v>56.61</v>
      </c>
      <c r="E589" s="347">
        <v>420</v>
      </c>
      <c r="F589" s="347">
        <v>0</v>
      </c>
      <c r="G589" s="347">
        <v>476.61</v>
      </c>
      <c r="H589" s="346"/>
    </row>
    <row r="590" spans="1:8" ht="15.75" x14ac:dyDescent="0.25">
      <c r="A590" s="338">
        <v>822350</v>
      </c>
      <c r="B590" s="339" t="s">
        <v>640</v>
      </c>
      <c r="C590" s="346" t="s">
        <v>141</v>
      </c>
      <c r="D590" s="347">
        <v>17.46</v>
      </c>
      <c r="E590" s="347">
        <v>26.39</v>
      </c>
      <c r="F590" s="347">
        <v>0</v>
      </c>
      <c r="G590" s="347">
        <v>43.85</v>
      </c>
      <c r="H590" s="346"/>
    </row>
    <row r="591" spans="1:8" ht="15.75" x14ac:dyDescent="0.25">
      <c r="A591" s="338">
        <v>822100</v>
      </c>
      <c r="B591" s="339" t="s">
        <v>641</v>
      </c>
      <c r="C591" s="346" t="s">
        <v>141</v>
      </c>
      <c r="D591" s="347">
        <v>9.33</v>
      </c>
      <c r="E591" s="347">
        <v>12.62</v>
      </c>
      <c r="F591" s="347">
        <v>0</v>
      </c>
      <c r="G591" s="347">
        <v>21.95</v>
      </c>
      <c r="H591" s="346"/>
    </row>
    <row r="592" spans="1:8" ht="15.75" x14ac:dyDescent="0.25">
      <c r="A592" s="338">
        <v>822000</v>
      </c>
      <c r="B592" s="339" t="s">
        <v>642</v>
      </c>
      <c r="C592" s="346" t="s">
        <v>141</v>
      </c>
      <c r="D592" s="347">
        <v>9.33</v>
      </c>
      <c r="E592" s="347">
        <v>19.239999999999998</v>
      </c>
      <c r="F592" s="347">
        <v>0</v>
      </c>
      <c r="G592" s="347">
        <v>28.57</v>
      </c>
      <c r="H592" s="346"/>
    </row>
    <row r="593" spans="1:8" ht="31.5" x14ac:dyDescent="0.25">
      <c r="A593" s="338">
        <v>801926</v>
      </c>
      <c r="B593" s="339" t="s">
        <v>621</v>
      </c>
      <c r="C593" s="346" t="s">
        <v>143</v>
      </c>
      <c r="D593" s="347">
        <v>5.83</v>
      </c>
      <c r="E593" s="347">
        <v>26.04</v>
      </c>
      <c r="F593" s="347">
        <v>0</v>
      </c>
      <c r="G593" s="347">
        <v>31.87</v>
      </c>
      <c r="H593" s="346"/>
    </row>
    <row r="594" spans="1:8" ht="31.5" x14ac:dyDescent="0.25">
      <c r="A594" s="338">
        <v>801925</v>
      </c>
      <c r="B594" s="339" t="s">
        <v>622</v>
      </c>
      <c r="C594" s="346" t="s">
        <v>143</v>
      </c>
      <c r="D594" s="347">
        <v>5.83</v>
      </c>
      <c r="E594" s="347">
        <v>14.3</v>
      </c>
      <c r="F594" s="347">
        <v>0</v>
      </c>
      <c r="G594" s="347">
        <v>20.13</v>
      </c>
      <c r="H594" s="346"/>
    </row>
    <row r="595" spans="1:8" ht="31.5" x14ac:dyDescent="0.25">
      <c r="A595" s="338">
        <v>807100</v>
      </c>
      <c r="B595" s="339" t="s">
        <v>623</v>
      </c>
      <c r="C595" s="346" t="s">
        <v>143</v>
      </c>
      <c r="D595" s="347">
        <v>1097.26</v>
      </c>
      <c r="E595" s="347">
        <v>10306.34</v>
      </c>
      <c r="F595" s="347">
        <v>0</v>
      </c>
      <c r="G595" s="347">
        <v>11403.6</v>
      </c>
      <c r="H595" s="346"/>
    </row>
    <row r="596" spans="1:8" ht="31.5" x14ac:dyDescent="0.25">
      <c r="A596" s="338">
        <v>807080</v>
      </c>
      <c r="B596" s="339" t="s">
        <v>624</v>
      </c>
      <c r="C596" s="346" t="s">
        <v>143</v>
      </c>
      <c r="D596" s="347">
        <v>1097.26</v>
      </c>
      <c r="E596" s="347">
        <v>7377.37</v>
      </c>
      <c r="F596" s="347">
        <v>0</v>
      </c>
      <c r="G596" s="347">
        <v>8474.6299999999992</v>
      </c>
      <c r="H596" s="346"/>
    </row>
    <row r="597" spans="1:8" ht="31.5" x14ac:dyDescent="0.25">
      <c r="A597" s="338">
        <v>806100</v>
      </c>
      <c r="B597" s="339" t="s">
        <v>625</v>
      </c>
      <c r="C597" s="346" t="s">
        <v>143</v>
      </c>
      <c r="D597" s="347">
        <v>1415.19</v>
      </c>
      <c r="E597" s="347">
        <v>64130.47</v>
      </c>
      <c r="F597" s="347">
        <v>0</v>
      </c>
      <c r="G597" s="347">
        <v>65545.66</v>
      </c>
      <c r="H597" s="346"/>
    </row>
    <row r="598" spans="1:8" ht="31.5" x14ac:dyDescent="0.25">
      <c r="A598" s="338">
        <v>806080</v>
      </c>
      <c r="B598" s="339" t="s">
        <v>626</v>
      </c>
      <c r="C598" s="346" t="s">
        <v>143</v>
      </c>
      <c r="D598" s="347">
        <v>1415.19</v>
      </c>
      <c r="E598" s="347">
        <v>47865.79</v>
      </c>
      <c r="F598" s="347">
        <v>0</v>
      </c>
      <c r="G598" s="347">
        <v>49280.98</v>
      </c>
      <c r="H598" s="346"/>
    </row>
    <row r="599" spans="1:8" ht="15.75" x14ac:dyDescent="0.25">
      <c r="A599" s="338">
        <v>822330</v>
      </c>
      <c r="B599" s="339" t="s">
        <v>643</v>
      </c>
      <c r="C599" s="346" t="s">
        <v>141</v>
      </c>
      <c r="D599" s="347">
        <v>17.46</v>
      </c>
      <c r="E599" s="347">
        <v>46.13</v>
      </c>
      <c r="F599" s="347">
        <v>0</v>
      </c>
      <c r="G599" s="347">
        <v>63.59</v>
      </c>
      <c r="H599" s="346"/>
    </row>
    <row r="600" spans="1:8" ht="15.75" x14ac:dyDescent="0.25">
      <c r="A600" s="338">
        <v>820000</v>
      </c>
      <c r="B600" s="339" t="s">
        <v>644</v>
      </c>
      <c r="C600" s="346" t="s">
        <v>141</v>
      </c>
      <c r="D600" s="347">
        <v>185.86</v>
      </c>
      <c r="E600" s="347">
        <v>350.53</v>
      </c>
      <c r="F600" s="347">
        <v>0</v>
      </c>
      <c r="G600" s="347">
        <v>536.39</v>
      </c>
      <c r="H600" s="346"/>
    </row>
    <row r="601" spans="1:8" ht="15.75" x14ac:dyDescent="0.25">
      <c r="A601" s="338">
        <v>871500</v>
      </c>
      <c r="B601" s="339" t="s">
        <v>645</v>
      </c>
      <c r="C601" s="346" t="s">
        <v>143</v>
      </c>
      <c r="D601" s="347">
        <v>2945.35</v>
      </c>
      <c r="E601" s="347">
        <v>66272.960000000006</v>
      </c>
      <c r="F601" s="347">
        <v>10755.51</v>
      </c>
      <c r="G601" s="347">
        <v>79973.820000000007</v>
      </c>
      <c r="H601" s="346" t="s">
        <v>131</v>
      </c>
    </row>
    <row r="602" spans="1:8" ht="15.75" x14ac:dyDescent="0.25">
      <c r="A602" s="338">
        <v>871600</v>
      </c>
      <c r="B602" s="339" t="s">
        <v>646</v>
      </c>
      <c r="C602" s="346" t="s">
        <v>143</v>
      </c>
      <c r="D602" s="347">
        <v>2945.35</v>
      </c>
      <c r="E602" s="347">
        <v>67372.960000000006</v>
      </c>
      <c r="F602" s="347">
        <v>10755.51</v>
      </c>
      <c r="G602" s="347">
        <v>81073.820000000007</v>
      </c>
      <c r="H602" s="346" t="s">
        <v>131</v>
      </c>
    </row>
    <row r="603" spans="1:8" ht="15.75" x14ac:dyDescent="0.25">
      <c r="A603" s="338">
        <v>871700</v>
      </c>
      <c r="B603" s="339" t="s">
        <v>647</v>
      </c>
      <c r="C603" s="346" t="s">
        <v>143</v>
      </c>
      <c r="D603" s="347">
        <v>2945.35</v>
      </c>
      <c r="E603" s="347">
        <v>71172.960000000006</v>
      </c>
      <c r="F603" s="347">
        <v>10755.51</v>
      </c>
      <c r="G603" s="347">
        <v>84873.82</v>
      </c>
      <c r="H603" s="346" t="s">
        <v>131</v>
      </c>
    </row>
    <row r="604" spans="1:8" ht="15.75" x14ac:dyDescent="0.25">
      <c r="A604" s="338">
        <v>871800</v>
      </c>
      <c r="B604" s="339" t="s">
        <v>648</v>
      </c>
      <c r="C604" s="346" t="s">
        <v>143</v>
      </c>
      <c r="D604" s="347">
        <v>2945.35</v>
      </c>
      <c r="E604" s="347">
        <v>72572.960000000006</v>
      </c>
      <c r="F604" s="347">
        <v>10755.51</v>
      </c>
      <c r="G604" s="347">
        <v>86273.82</v>
      </c>
      <c r="H604" s="346" t="s">
        <v>131</v>
      </c>
    </row>
    <row r="605" spans="1:8" ht="15.75" x14ac:dyDescent="0.25">
      <c r="A605" s="338">
        <v>874950</v>
      </c>
      <c r="B605" s="339" t="s">
        <v>649</v>
      </c>
      <c r="C605" s="346" t="s">
        <v>143</v>
      </c>
      <c r="D605" s="347">
        <v>2724.01</v>
      </c>
      <c r="E605" s="347">
        <v>43236.480000000003</v>
      </c>
      <c r="F605" s="347">
        <v>5377.75</v>
      </c>
      <c r="G605" s="347">
        <v>51338.239999999998</v>
      </c>
      <c r="H605" s="346" t="s">
        <v>131</v>
      </c>
    </row>
    <row r="606" spans="1:8" ht="15.75" x14ac:dyDescent="0.25">
      <c r="A606" s="338">
        <v>876050</v>
      </c>
      <c r="B606" s="339" t="s">
        <v>650</v>
      </c>
      <c r="C606" s="346" t="s">
        <v>143</v>
      </c>
      <c r="D606" s="347">
        <v>2724.01</v>
      </c>
      <c r="E606" s="347">
        <v>45836.480000000003</v>
      </c>
      <c r="F606" s="347">
        <v>5377.75</v>
      </c>
      <c r="G606" s="347">
        <v>53938.239999999998</v>
      </c>
      <c r="H606" s="346" t="s">
        <v>131</v>
      </c>
    </row>
    <row r="607" spans="1:8" ht="15.75" x14ac:dyDescent="0.25">
      <c r="A607" s="338">
        <v>877250</v>
      </c>
      <c r="B607" s="339" t="s">
        <v>651</v>
      </c>
      <c r="C607" s="346" t="s">
        <v>143</v>
      </c>
      <c r="D607" s="347">
        <v>2724.01</v>
      </c>
      <c r="E607" s="347">
        <v>52736.480000000003</v>
      </c>
      <c r="F607" s="347">
        <v>5377.75</v>
      </c>
      <c r="G607" s="347">
        <v>60838.239999999998</v>
      </c>
      <c r="H607" s="346" t="s">
        <v>131</v>
      </c>
    </row>
    <row r="608" spans="1:8" ht="15.75" x14ac:dyDescent="0.25">
      <c r="A608" s="338">
        <v>878350</v>
      </c>
      <c r="B608" s="339" t="s">
        <v>652</v>
      </c>
      <c r="C608" s="346" t="s">
        <v>143</v>
      </c>
      <c r="D608" s="347">
        <v>2724.01</v>
      </c>
      <c r="E608" s="347">
        <v>62736.480000000003</v>
      </c>
      <c r="F608" s="347">
        <v>5377.75</v>
      </c>
      <c r="G608" s="347">
        <v>70838.240000000005</v>
      </c>
      <c r="H608" s="346" t="s">
        <v>131</v>
      </c>
    </row>
    <row r="609" spans="1:8" ht="15.75" x14ac:dyDescent="0.25">
      <c r="A609" s="338">
        <v>874900</v>
      </c>
      <c r="B609" s="339" t="s">
        <v>653</v>
      </c>
      <c r="C609" s="346" t="s">
        <v>143</v>
      </c>
      <c r="D609" s="347">
        <v>2368.91</v>
      </c>
      <c r="E609" s="347">
        <v>28336.48</v>
      </c>
      <c r="F609" s="347">
        <v>5377.75</v>
      </c>
      <c r="G609" s="347">
        <v>36083.14</v>
      </c>
      <c r="H609" s="346" t="s">
        <v>131</v>
      </c>
    </row>
    <row r="610" spans="1:8" ht="15.75" x14ac:dyDescent="0.25">
      <c r="A610" s="338">
        <v>876000</v>
      </c>
      <c r="B610" s="339" t="s">
        <v>654</v>
      </c>
      <c r="C610" s="346" t="s">
        <v>143</v>
      </c>
      <c r="D610" s="347">
        <v>2368.91</v>
      </c>
      <c r="E610" s="347">
        <v>29736.48</v>
      </c>
      <c r="F610" s="347">
        <v>5377.75</v>
      </c>
      <c r="G610" s="347">
        <v>37483.14</v>
      </c>
      <c r="H610" s="346" t="s">
        <v>131</v>
      </c>
    </row>
    <row r="611" spans="1:8" ht="15.75" x14ac:dyDescent="0.25">
      <c r="A611" s="338">
        <v>877200</v>
      </c>
      <c r="B611" s="339" t="s">
        <v>655</v>
      </c>
      <c r="C611" s="346" t="s">
        <v>143</v>
      </c>
      <c r="D611" s="347">
        <v>2368.91</v>
      </c>
      <c r="E611" s="347">
        <v>34136.480000000003</v>
      </c>
      <c r="F611" s="347">
        <v>5377.75</v>
      </c>
      <c r="G611" s="347">
        <v>41883.14</v>
      </c>
      <c r="H611" s="346" t="s">
        <v>131</v>
      </c>
    </row>
    <row r="612" spans="1:8" ht="15.75" x14ac:dyDescent="0.25">
      <c r="A612" s="338">
        <v>878300</v>
      </c>
      <c r="B612" s="339" t="s">
        <v>656</v>
      </c>
      <c r="C612" s="346" t="s">
        <v>143</v>
      </c>
      <c r="D612" s="347">
        <v>2368.91</v>
      </c>
      <c r="E612" s="347">
        <v>36636.480000000003</v>
      </c>
      <c r="F612" s="347">
        <v>5377.75</v>
      </c>
      <c r="G612" s="347">
        <v>44383.14</v>
      </c>
      <c r="H612" s="346" t="s">
        <v>131</v>
      </c>
    </row>
    <row r="613" spans="1:8" ht="15.75" x14ac:dyDescent="0.25">
      <c r="A613" s="338">
        <v>821000</v>
      </c>
      <c r="B613" s="339" t="s">
        <v>657</v>
      </c>
      <c r="C613" s="346" t="s">
        <v>143</v>
      </c>
      <c r="D613" s="347">
        <v>37.92</v>
      </c>
      <c r="E613" s="347">
        <v>126.6</v>
      </c>
      <c r="F613" s="347">
        <v>0</v>
      </c>
      <c r="G613" s="347">
        <v>164.52</v>
      </c>
      <c r="H613" s="346"/>
    </row>
    <row r="614" spans="1:8" ht="15.75" x14ac:dyDescent="0.25">
      <c r="A614" s="338">
        <v>821300</v>
      </c>
      <c r="B614" s="339" t="s">
        <v>658</v>
      </c>
      <c r="C614" s="346" t="s">
        <v>143</v>
      </c>
      <c r="D614" s="347">
        <v>66.540000000000006</v>
      </c>
      <c r="E614" s="347">
        <v>336.2</v>
      </c>
      <c r="F614" s="347">
        <v>2.0299999999999998</v>
      </c>
      <c r="G614" s="347">
        <v>404.77</v>
      </c>
      <c r="H614" s="346"/>
    </row>
    <row r="615" spans="1:8" ht="15.75" x14ac:dyDescent="0.25">
      <c r="A615" s="338">
        <v>821350</v>
      </c>
      <c r="B615" s="339" t="s">
        <v>659</v>
      </c>
      <c r="C615" s="346" t="s">
        <v>143</v>
      </c>
      <c r="D615" s="347">
        <v>66.540000000000006</v>
      </c>
      <c r="E615" s="347">
        <v>392.2</v>
      </c>
      <c r="F615" s="347">
        <v>2.0299999999999998</v>
      </c>
      <c r="G615" s="347">
        <v>460.77</v>
      </c>
      <c r="H615" s="346"/>
    </row>
    <row r="616" spans="1:8" ht="15.75" x14ac:dyDescent="0.25">
      <c r="A616" s="338">
        <v>821400</v>
      </c>
      <c r="B616" s="339" t="s">
        <v>660</v>
      </c>
      <c r="C616" s="346" t="s">
        <v>143</v>
      </c>
      <c r="D616" s="347">
        <v>66.540000000000006</v>
      </c>
      <c r="E616" s="347">
        <v>447.34</v>
      </c>
      <c r="F616" s="347">
        <v>2.0299999999999998</v>
      </c>
      <c r="G616" s="347">
        <v>515.91</v>
      </c>
      <c r="H616" s="346"/>
    </row>
    <row r="617" spans="1:8" ht="15.75" x14ac:dyDescent="0.25">
      <c r="A617" s="338">
        <v>822010</v>
      </c>
      <c r="B617" s="339" t="s">
        <v>661</v>
      </c>
      <c r="C617" s="346" t="s">
        <v>143</v>
      </c>
      <c r="D617" s="347">
        <v>66.540000000000006</v>
      </c>
      <c r="E617" s="347">
        <v>438.7</v>
      </c>
      <c r="F617" s="347">
        <v>2.0299999999999998</v>
      </c>
      <c r="G617" s="347">
        <v>507.27</v>
      </c>
      <c r="H617" s="346"/>
    </row>
    <row r="618" spans="1:8" ht="15.75" x14ac:dyDescent="0.25">
      <c r="A618" s="338">
        <v>821110</v>
      </c>
      <c r="B618" s="339" t="s">
        <v>662</v>
      </c>
      <c r="C618" s="346" t="s">
        <v>143</v>
      </c>
      <c r="D618" s="347">
        <v>66.540000000000006</v>
      </c>
      <c r="E618" s="347">
        <v>496.2</v>
      </c>
      <c r="F618" s="347">
        <v>2.0299999999999998</v>
      </c>
      <c r="G618" s="347">
        <v>564.77</v>
      </c>
      <c r="H618" s="346"/>
    </row>
    <row r="619" spans="1:8" ht="15.75" x14ac:dyDescent="0.25">
      <c r="A619" s="338">
        <v>821130</v>
      </c>
      <c r="B619" s="339" t="s">
        <v>663</v>
      </c>
      <c r="C619" s="346" t="s">
        <v>143</v>
      </c>
      <c r="D619" s="347">
        <v>66.540000000000006</v>
      </c>
      <c r="E619" s="347">
        <v>556.20000000000005</v>
      </c>
      <c r="F619" s="347">
        <v>2.0299999999999998</v>
      </c>
      <c r="G619" s="347">
        <v>624.77</v>
      </c>
      <c r="H619" s="346"/>
    </row>
    <row r="620" spans="1:8" ht="15.75" x14ac:dyDescent="0.25">
      <c r="A620" s="338">
        <v>821020</v>
      </c>
      <c r="B620" s="339" t="s">
        <v>664</v>
      </c>
      <c r="C620" s="346" t="s">
        <v>143</v>
      </c>
      <c r="D620" s="347">
        <v>78.53</v>
      </c>
      <c r="E620" s="347">
        <v>847.09</v>
      </c>
      <c r="F620" s="347">
        <v>3.99</v>
      </c>
      <c r="G620" s="347">
        <v>929.61</v>
      </c>
      <c r="H620" s="346"/>
    </row>
    <row r="621" spans="1:8" ht="15.75" x14ac:dyDescent="0.25">
      <c r="A621" s="338">
        <v>822020</v>
      </c>
      <c r="B621" s="339" t="s">
        <v>665</v>
      </c>
      <c r="C621" s="346" t="s">
        <v>143</v>
      </c>
      <c r="D621" s="347">
        <v>78.53</v>
      </c>
      <c r="E621" s="347">
        <v>1164.5899999999999</v>
      </c>
      <c r="F621" s="347">
        <v>3.99</v>
      </c>
      <c r="G621" s="347">
        <v>1247.1099999999999</v>
      </c>
      <c r="H621" s="346"/>
    </row>
    <row r="622" spans="1:8" ht="15.75" x14ac:dyDescent="0.25">
      <c r="A622" s="338">
        <v>822030</v>
      </c>
      <c r="B622" s="339" t="s">
        <v>666</v>
      </c>
      <c r="C622" s="346" t="s">
        <v>143</v>
      </c>
      <c r="D622" s="347">
        <v>99.88</v>
      </c>
      <c r="E622" s="347">
        <v>1319.82</v>
      </c>
      <c r="F622" s="347">
        <v>8.14</v>
      </c>
      <c r="G622" s="347">
        <v>1427.84</v>
      </c>
      <c r="H622" s="346"/>
    </row>
    <row r="623" spans="1:8" ht="15.75" x14ac:dyDescent="0.25">
      <c r="A623" s="338">
        <v>822040</v>
      </c>
      <c r="B623" s="339" t="s">
        <v>667</v>
      </c>
      <c r="C623" s="346" t="s">
        <v>143</v>
      </c>
      <c r="D623" s="347">
        <v>99.88</v>
      </c>
      <c r="E623" s="347">
        <v>1567.32</v>
      </c>
      <c r="F623" s="347">
        <v>8.14</v>
      </c>
      <c r="G623" s="347">
        <v>1675.34</v>
      </c>
      <c r="H623" s="346"/>
    </row>
    <row r="624" spans="1:8" ht="15.75" x14ac:dyDescent="0.25">
      <c r="A624" s="338">
        <v>822050</v>
      </c>
      <c r="B624" s="339" t="s">
        <v>668</v>
      </c>
      <c r="C624" s="346" t="s">
        <v>143</v>
      </c>
      <c r="D624" s="347">
        <v>99.88</v>
      </c>
      <c r="E624" s="347">
        <v>2207.3200000000002</v>
      </c>
      <c r="F624" s="347">
        <v>8.14</v>
      </c>
      <c r="G624" s="347">
        <v>2315.34</v>
      </c>
      <c r="H624" s="346"/>
    </row>
    <row r="625" spans="1:8" ht="15.75" x14ac:dyDescent="0.25">
      <c r="A625" s="338">
        <v>871000</v>
      </c>
      <c r="B625" s="339" t="s">
        <v>669</v>
      </c>
      <c r="C625" s="346" t="s">
        <v>143</v>
      </c>
      <c r="D625" s="347">
        <v>7.96</v>
      </c>
      <c r="E625" s="347">
        <v>8.2100000000000009</v>
      </c>
      <c r="F625" s="347">
        <v>0</v>
      </c>
      <c r="G625" s="347">
        <v>16.170000000000002</v>
      </c>
      <c r="H625" s="346"/>
    </row>
    <row r="626" spans="1:8" ht="15.75" x14ac:dyDescent="0.25">
      <c r="A626" s="338">
        <v>870000</v>
      </c>
      <c r="B626" s="339" t="s">
        <v>670</v>
      </c>
      <c r="C626" s="346" t="s">
        <v>143</v>
      </c>
      <c r="D626" s="347">
        <v>7.96</v>
      </c>
      <c r="E626" s="347">
        <v>7.57</v>
      </c>
      <c r="F626" s="347">
        <v>0</v>
      </c>
      <c r="G626" s="347">
        <v>15.53</v>
      </c>
      <c r="H626" s="346"/>
    </row>
    <row r="627" spans="1:8" ht="15.75" x14ac:dyDescent="0.25">
      <c r="A627" s="338">
        <v>873000</v>
      </c>
      <c r="B627" s="339" t="s">
        <v>671</v>
      </c>
      <c r="C627" s="346" t="s">
        <v>143</v>
      </c>
      <c r="D627" s="347">
        <v>7.96</v>
      </c>
      <c r="E627" s="347">
        <v>21.36</v>
      </c>
      <c r="F627" s="347">
        <v>0</v>
      </c>
      <c r="G627" s="347">
        <v>29.32</v>
      </c>
      <c r="H627" s="346"/>
    </row>
    <row r="628" spans="1:8" ht="15.75" x14ac:dyDescent="0.25">
      <c r="A628" s="338">
        <v>872000</v>
      </c>
      <c r="B628" s="339" t="s">
        <v>672</v>
      </c>
      <c r="C628" s="346" t="s">
        <v>143</v>
      </c>
      <c r="D628" s="347">
        <v>7.96</v>
      </c>
      <c r="E628" s="347">
        <v>20.61</v>
      </c>
      <c r="F628" s="347">
        <v>0</v>
      </c>
      <c r="G628" s="347">
        <v>28.57</v>
      </c>
      <c r="H628" s="346"/>
    </row>
    <row r="629" spans="1:8" ht="31.5" x14ac:dyDescent="0.25">
      <c r="A629" s="338">
        <v>801967</v>
      </c>
      <c r="B629" s="339" t="s">
        <v>673</v>
      </c>
      <c r="C629" s="346" t="s">
        <v>143</v>
      </c>
      <c r="D629" s="347">
        <v>8.7100000000000009</v>
      </c>
      <c r="E629" s="347">
        <v>16.09</v>
      </c>
      <c r="F629" s="347">
        <v>32.9</v>
      </c>
      <c r="G629" s="347">
        <v>57.7</v>
      </c>
      <c r="H629" s="346"/>
    </row>
    <row r="630" spans="1:8" ht="15.75" x14ac:dyDescent="0.25">
      <c r="A630" s="338">
        <v>801943</v>
      </c>
      <c r="B630" s="339" t="s">
        <v>674</v>
      </c>
      <c r="C630" s="346" t="s">
        <v>675</v>
      </c>
      <c r="D630" s="347">
        <v>26.35</v>
      </c>
      <c r="E630" s="347">
        <v>0</v>
      </c>
      <c r="F630" s="347">
        <v>0</v>
      </c>
      <c r="G630" s="347">
        <v>26.35</v>
      </c>
      <c r="H630" s="346"/>
    </row>
    <row r="631" spans="1:8" ht="15.75" x14ac:dyDescent="0.25">
      <c r="A631" s="338">
        <v>801947</v>
      </c>
      <c r="B631" s="339" t="s">
        <v>676</v>
      </c>
      <c r="C631" s="346" t="s">
        <v>211</v>
      </c>
      <c r="D631" s="347">
        <v>0</v>
      </c>
      <c r="E631" s="347">
        <v>0</v>
      </c>
      <c r="F631" s="347">
        <v>77.010000000000005</v>
      </c>
      <c r="G631" s="347">
        <v>77.010000000000005</v>
      </c>
      <c r="H631" s="346"/>
    </row>
    <row r="632" spans="1:8" ht="15.75" x14ac:dyDescent="0.25">
      <c r="A632" s="338">
        <v>801963</v>
      </c>
      <c r="B632" s="339" t="s">
        <v>677</v>
      </c>
      <c r="C632" s="346" t="s">
        <v>143</v>
      </c>
      <c r="D632" s="347">
        <v>0</v>
      </c>
      <c r="E632" s="347">
        <v>25.34</v>
      </c>
      <c r="F632" s="347">
        <v>0</v>
      </c>
      <c r="G632" s="347">
        <v>25.34</v>
      </c>
      <c r="H632" s="346"/>
    </row>
    <row r="633" spans="1:8" ht="15.75" x14ac:dyDescent="0.25">
      <c r="A633" s="338">
        <v>801964</v>
      </c>
      <c r="B633" s="339" t="s">
        <v>678</v>
      </c>
      <c r="C633" s="346" t="s">
        <v>143</v>
      </c>
      <c r="D633" s="347">
        <v>0</v>
      </c>
      <c r="E633" s="347">
        <v>106.29</v>
      </c>
      <c r="F633" s="347">
        <v>0</v>
      </c>
      <c r="G633" s="347">
        <v>106.29</v>
      </c>
      <c r="H633" s="346"/>
    </row>
    <row r="634" spans="1:8" ht="15.75" x14ac:dyDescent="0.25">
      <c r="A634" s="338">
        <v>801966</v>
      </c>
      <c r="B634" s="339" t="s">
        <v>679</v>
      </c>
      <c r="C634" s="346" t="s">
        <v>211</v>
      </c>
      <c r="D634" s="347">
        <v>0.64</v>
      </c>
      <c r="E634" s="347">
        <v>0.81</v>
      </c>
      <c r="F634" s="347">
        <v>0</v>
      </c>
      <c r="G634" s="347">
        <v>1.45</v>
      </c>
      <c r="H634" s="346"/>
    </row>
    <row r="635" spans="1:8" ht="31.5" x14ac:dyDescent="0.25">
      <c r="A635" s="338">
        <v>801940</v>
      </c>
      <c r="B635" s="339" t="s">
        <v>680</v>
      </c>
      <c r="C635" s="346" t="s">
        <v>143</v>
      </c>
      <c r="D635" s="347">
        <v>3.95</v>
      </c>
      <c r="E635" s="347">
        <v>39.11</v>
      </c>
      <c r="F635" s="347">
        <v>0</v>
      </c>
      <c r="G635" s="347">
        <v>43.06</v>
      </c>
      <c r="H635" s="346"/>
    </row>
    <row r="636" spans="1:8" ht="15.75" x14ac:dyDescent="0.25">
      <c r="A636" s="338">
        <v>822200</v>
      </c>
      <c r="B636" s="339" t="s">
        <v>681</v>
      </c>
      <c r="C636" s="346" t="s">
        <v>141</v>
      </c>
      <c r="D636" s="347">
        <v>9.33</v>
      </c>
      <c r="E636" s="347">
        <v>7.89</v>
      </c>
      <c r="F636" s="347">
        <v>0</v>
      </c>
      <c r="G636" s="347">
        <v>17.22</v>
      </c>
      <c r="H636" s="346"/>
    </row>
    <row r="637" spans="1:8" ht="15.75" x14ac:dyDescent="0.25">
      <c r="A637" s="338">
        <v>801946</v>
      </c>
      <c r="B637" s="339" t="s">
        <v>682</v>
      </c>
      <c r="C637" s="346" t="s">
        <v>211</v>
      </c>
      <c r="D637" s="347">
        <v>84.31</v>
      </c>
      <c r="E637" s="347">
        <v>149.07</v>
      </c>
      <c r="F637" s="347">
        <v>0</v>
      </c>
      <c r="G637" s="347">
        <v>233.38</v>
      </c>
      <c r="H637" s="346"/>
    </row>
    <row r="638" spans="1:8" ht="15.75" x14ac:dyDescent="0.25">
      <c r="A638" s="338">
        <v>801945</v>
      </c>
      <c r="B638" s="339" t="s">
        <v>683</v>
      </c>
      <c r="C638" s="346" t="s">
        <v>143</v>
      </c>
      <c r="D638" s="347">
        <v>84.3</v>
      </c>
      <c r="E638" s="347">
        <v>144.31</v>
      </c>
      <c r="F638" s="347">
        <v>0</v>
      </c>
      <c r="G638" s="347">
        <v>228.61</v>
      </c>
      <c r="H638" s="346"/>
    </row>
    <row r="639" spans="1:8" ht="31.5" x14ac:dyDescent="0.25">
      <c r="A639" s="338">
        <v>801941</v>
      </c>
      <c r="B639" s="339" t="s">
        <v>684</v>
      </c>
      <c r="C639" s="346" t="s">
        <v>143</v>
      </c>
      <c r="D639" s="347">
        <v>3.95</v>
      </c>
      <c r="E639" s="347">
        <v>20.55</v>
      </c>
      <c r="F639" s="347">
        <v>0</v>
      </c>
      <c r="G639" s="347">
        <v>24.5</v>
      </c>
      <c r="H639" s="346"/>
    </row>
    <row r="640" spans="1:8" ht="15.75" x14ac:dyDescent="0.25">
      <c r="A640" s="338">
        <v>801965</v>
      </c>
      <c r="B640" s="339" t="s">
        <v>685</v>
      </c>
      <c r="C640" s="346" t="s">
        <v>143</v>
      </c>
      <c r="D640" s="347">
        <v>0.54</v>
      </c>
      <c r="E640" s="347">
        <v>2.64</v>
      </c>
      <c r="F640" s="347">
        <v>0</v>
      </c>
      <c r="G640" s="347">
        <v>3.18</v>
      </c>
      <c r="H640" s="346"/>
    </row>
    <row r="641" spans="1:8" ht="15.75" x14ac:dyDescent="0.25">
      <c r="A641" s="338">
        <v>801961</v>
      </c>
      <c r="B641" s="339" t="s">
        <v>686</v>
      </c>
      <c r="C641" s="346" t="s">
        <v>143</v>
      </c>
      <c r="D641" s="347">
        <v>3.95</v>
      </c>
      <c r="E641" s="347">
        <v>33</v>
      </c>
      <c r="F641" s="347">
        <v>0</v>
      </c>
      <c r="G641" s="347">
        <v>36.950000000000003</v>
      </c>
      <c r="H641" s="346"/>
    </row>
    <row r="642" spans="1:8" ht="15.75" x14ac:dyDescent="0.25">
      <c r="A642" s="338">
        <v>802160</v>
      </c>
      <c r="B642" s="339" t="s">
        <v>687</v>
      </c>
      <c r="C642" s="346" t="s">
        <v>141</v>
      </c>
      <c r="D642" s="347">
        <v>0</v>
      </c>
      <c r="E642" s="347">
        <v>0</v>
      </c>
      <c r="F642" s="347">
        <v>80.45</v>
      </c>
      <c r="G642" s="347">
        <v>80.45</v>
      </c>
      <c r="H642" s="346"/>
    </row>
    <row r="643" spans="1:8" ht="15.75" x14ac:dyDescent="0.25">
      <c r="A643" s="338">
        <v>801960</v>
      </c>
      <c r="B643" s="339" t="s">
        <v>688</v>
      </c>
      <c r="C643" s="346" t="s">
        <v>143</v>
      </c>
      <c r="D643" s="347">
        <v>3.95</v>
      </c>
      <c r="E643" s="347">
        <v>2.77</v>
      </c>
      <c r="F643" s="347">
        <v>0</v>
      </c>
      <c r="G643" s="347">
        <v>6.72</v>
      </c>
      <c r="H643" s="346"/>
    </row>
    <row r="644" spans="1:8" ht="15.75" x14ac:dyDescent="0.25">
      <c r="A644" s="338">
        <v>802161</v>
      </c>
      <c r="B644" s="339" t="s">
        <v>689</v>
      </c>
      <c r="C644" s="346" t="s">
        <v>143</v>
      </c>
      <c r="D644" s="347">
        <v>9.31</v>
      </c>
      <c r="E644" s="347">
        <v>6.6</v>
      </c>
      <c r="F644" s="347">
        <v>0</v>
      </c>
      <c r="G644" s="347">
        <v>15.91</v>
      </c>
      <c r="H644" s="346"/>
    </row>
    <row r="645" spans="1:8" ht="15.75" x14ac:dyDescent="0.25">
      <c r="A645" s="338">
        <v>972000</v>
      </c>
      <c r="B645" s="339" t="s">
        <v>1295</v>
      </c>
      <c r="C645" s="346" t="s">
        <v>79</v>
      </c>
      <c r="D645" s="347" t="s">
        <v>29383</v>
      </c>
      <c r="E645" s="347">
        <v>0</v>
      </c>
      <c r="F645" s="347">
        <v>0</v>
      </c>
      <c r="G645" s="347" t="s">
        <v>29384</v>
      </c>
      <c r="H645" s="346"/>
    </row>
    <row r="646" spans="1:8" ht="15.75" x14ac:dyDescent="0.25">
      <c r="A646" s="338">
        <v>972200</v>
      </c>
      <c r="B646" s="339" t="s">
        <v>1297</v>
      </c>
      <c r="C646" s="346" t="s">
        <v>79</v>
      </c>
      <c r="D646" s="347" t="s">
        <v>29385</v>
      </c>
      <c r="E646" s="347">
        <v>0</v>
      </c>
      <c r="F646" s="347">
        <v>0</v>
      </c>
      <c r="G646" s="347" t="s">
        <v>29386</v>
      </c>
      <c r="H646" s="346"/>
    </row>
    <row r="647" spans="1:8" ht="15.75" x14ac:dyDescent="0.25">
      <c r="A647" s="338">
        <v>972100</v>
      </c>
      <c r="B647" s="339" t="s">
        <v>1299</v>
      </c>
      <c r="C647" s="346" t="s">
        <v>79</v>
      </c>
      <c r="D647" s="347" t="s">
        <v>29387</v>
      </c>
      <c r="E647" s="347">
        <v>0</v>
      </c>
      <c r="F647" s="347">
        <v>0</v>
      </c>
      <c r="G647" s="347" t="s">
        <v>29388</v>
      </c>
      <c r="H647" s="346"/>
    </row>
    <row r="648" spans="1:8" ht="15.75" x14ac:dyDescent="0.25">
      <c r="A648" s="338">
        <v>972300</v>
      </c>
      <c r="B648" s="339" t="s">
        <v>1301</v>
      </c>
      <c r="C648" s="346" t="s">
        <v>79</v>
      </c>
      <c r="D648" s="347" t="s">
        <v>29389</v>
      </c>
      <c r="E648" s="347">
        <v>0</v>
      </c>
      <c r="F648" s="347">
        <v>0</v>
      </c>
      <c r="G648" s="347" t="s">
        <v>29390</v>
      </c>
      <c r="H648" s="346"/>
    </row>
    <row r="649" spans="1:8" ht="15.75" x14ac:dyDescent="0.25">
      <c r="A649" s="338">
        <v>973100</v>
      </c>
      <c r="B649" s="339" t="s">
        <v>1303</v>
      </c>
      <c r="C649" s="346" t="s">
        <v>79</v>
      </c>
      <c r="D649" s="347" t="s">
        <v>29391</v>
      </c>
      <c r="E649" s="347">
        <v>0</v>
      </c>
      <c r="F649" s="347">
        <v>0</v>
      </c>
      <c r="G649" s="347" t="s">
        <v>29392</v>
      </c>
      <c r="H649" s="346"/>
    </row>
    <row r="650" spans="1:8" ht="15.75" x14ac:dyDescent="0.25">
      <c r="A650" s="338">
        <v>973000</v>
      </c>
      <c r="B650" s="339" t="s">
        <v>1305</v>
      </c>
      <c r="C650" s="346" t="s">
        <v>79</v>
      </c>
      <c r="D650" s="347" t="s">
        <v>29393</v>
      </c>
      <c r="E650" s="347">
        <v>0</v>
      </c>
      <c r="F650" s="347">
        <v>0</v>
      </c>
      <c r="G650" s="347" t="s">
        <v>29394</v>
      </c>
      <c r="H650" s="346"/>
    </row>
    <row r="651" spans="1:8" ht="15.75" x14ac:dyDescent="0.25">
      <c r="A651" s="338">
        <v>974100</v>
      </c>
      <c r="B651" s="339" t="s">
        <v>1307</v>
      </c>
      <c r="C651" s="346" t="s">
        <v>79</v>
      </c>
      <c r="D651" s="347" t="s">
        <v>29395</v>
      </c>
      <c r="E651" s="347">
        <v>0</v>
      </c>
      <c r="F651" s="347">
        <v>0</v>
      </c>
      <c r="G651" s="347" t="s">
        <v>29396</v>
      </c>
      <c r="H651" s="346"/>
    </row>
    <row r="652" spans="1:8" ht="15.75" x14ac:dyDescent="0.25">
      <c r="A652" s="338">
        <v>974000</v>
      </c>
      <c r="B652" s="339" t="s">
        <v>1309</v>
      </c>
      <c r="C652" s="346" t="s">
        <v>79</v>
      </c>
      <c r="D652" s="347" t="s">
        <v>29397</v>
      </c>
      <c r="E652" s="347">
        <v>0</v>
      </c>
      <c r="F652" s="347">
        <v>0</v>
      </c>
      <c r="G652" s="347" t="s">
        <v>29398</v>
      </c>
      <c r="H652" s="346"/>
    </row>
    <row r="653" spans="1:8" ht="15.75" x14ac:dyDescent="0.25">
      <c r="A653" s="338">
        <v>970050</v>
      </c>
      <c r="B653" s="339" t="s">
        <v>29259</v>
      </c>
      <c r="C653" s="346" t="s">
        <v>690</v>
      </c>
      <c r="D653" s="347">
        <v>5199.37</v>
      </c>
      <c r="E653" s="347">
        <v>0</v>
      </c>
      <c r="F653" s="347">
        <v>0</v>
      </c>
      <c r="G653" s="347">
        <v>5199.37</v>
      </c>
      <c r="H653" s="346"/>
    </row>
    <row r="654" spans="1:8" ht="15.75" x14ac:dyDescent="0.25">
      <c r="A654" s="338">
        <v>970250</v>
      </c>
      <c r="B654" s="339" t="s">
        <v>29260</v>
      </c>
      <c r="C654" s="346" t="s">
        <v>690</v>
      </c>
      <c r="D654" s="347">
        <v>8334.1200000000008</v>
      </c>
      <c r="E654" s="347">
        <v>0</v>
      </c>
      <c r="F654" s="347">
        <v>0</v>
      </c>
      <c r="G654" s="347">
        <v>8334.1200000000008</v>
      </c>
      <c r="H654" s="346"/>
    </row>
    <row r="655" spans="1:8" ht="15.75" x14ac:dyDescent="0.25">
      <c r="A655" s="338">
        <v>603010</v>
      </c>
      <c r="B655" s="339" t="s">
        <v>691</v>
      </c>
      <c r="C655" s="346" t="s">
        <v>211</v>
      </c>
      <c r="D655" s="347">
        <v>26.7</v>
      </c>
      <c r="E655" s="347">
        <v>95</v>
      </c>
      <c r="F655" s="347">
        <v>2.65</v>
      </c>
      <c r="G655" s="347">
        <v>124.35</v>
      </c>
      <c r="H655" s="346" t="s">
        <v>131</v>
      </c>
    </row>
    <row r="656" spans="1:8" ht="15.75" x14ac:dyDescent="0.25">
      <c r="A656" s="338">
        <v>603020</v>
      </c>
      <c r="B656" s="339" t="s">
        <v>692</v>
      </c>
      <c r="C656" s="346" t="s">
        <v>211</v>
      </c>
      <c r="D656" s="347">
        <v>42.25</v>
      </c>
      <c r="E656" s="347">
        <v>213</v>
      </c>
      <c r="F656" s="347">
        <v>3.54</v>
      </c>
      <c r="G656" s="347">
        <v>258.79000000000002</v>
      </c>
      <c r="H656" s="346" t="s">
        <v>131</v>
      </c>
    </row>
    <row r="657" spans="1:8" ht="15.75" x14ac:dyDescent="0.25">
      <c r="A657" s="338">
        <v>603040</v>
      </c>
      <c r="B657" s="339" t="s">
        <v>693</v>
      </c>
      <c r="C657" s="346" t="s">
        <v>211</v>
      </c>
      <c r="D657" s="347">
        <v>63.38</v>
      </c>
      <c r="E657" s="347">
        <v>364.3</v>
      </c>
      <c r="F657" s="347">
        <v>4.42</v>
      </c>
      <c r="G657" s="347">
        <v>432.1</v>
      </c>
      <c r="H657" s="346" t="s">
        <v>131</v>
      </c>
    </row>
    <row r="658" spans="1:8" ht="15.75" x14ac:dyDescent="0.25">
      <c r="A658" s="338">
        <v>421100</v>
      </c>
      <c r="B658" s="339" t="s">
        <v>694</v>
      </c>
      <c r="C658" s="346" t="s">
        <v>130</v>
      </c>
      <c r="D658" s="347">
        <v>7.07</v>
      </c>
      <c r="E658" s="347">
        <v>0</v>
      </c>
      <c r="F658" s="347">
        <v>0</v>
      </c>
      <c r="G658" s="347">
        <v>7.07</v>
      </c>
      <c r="H658" s="346"/>
    </row>
    <row r="659" spans="1:8" ht="15.75" x14ac:dyDescent="0.25">
      <c r="A659" s="338">
        <v>401110</v>
      </c>
      <c r="B659" s="339" t="s">
        <v>695</v>
      </c>
      <c r="C659" s="346" t="s">
        <v>130</v>
      </c>
      <c r="D659" s="347">
        <v>5.88</v>
      </c>
      <c r="E659" s="347">
        <v>0</v>
      </c>
      <c r="F659" s="347">
        <v>0</v>
      </c>
      <c r="G659" s="347">
        <v>5.88</v>
      </c>
      <c r="H659" s="346"/>
    </row>
    <row r="660" spans="1:8" ht="15.75" x14ac:dyDescent="0.25">
      <c r="A660" s="338">
        <v>401120</v>
      </c>
      <c r="B660" s="339" t="s">
        <v>696</v>
      </c>
      <c r="C660" s="346" t="s">
        <v>130</v>
      </c>
      <c r="D660" s="347">
        <v>6.48</v>
      </c>
      <c r="E660" s="347">
        <v>0</v>
      </c>
      <c r="F660" s="347">
        <v>0</v>
      </c>
      <c r="G660" s="347">
        <v>6.48</v>
      </c>
      <c r="H660" s="346"/>
    </row>
    <row r="661" spans="1:8" ht="15.75" x14ac:dyDescent="0.25">
      <c r="A661" s="338">
        <v>452010</v>
      </c>
      <c r="B661" s="339" t="s">
        <v>697</v>
      </c>
      <c r="C661" s="346" t="s">
        <v>130</v>
      </c>
      <c r="D661" s="347">
        <v>6.59</v>
      </c>
      <c r="E661" s="347">
        <v>0</v>
      </c>
      <c r="F661" s="347">
        <v>5.37</v>
      </c>
      <c r="G661" s="347">
        <v>11.96</v>
      </c>
      <c r="H661" s="346" t="s">
        <v>131</v>
      </c>
    </row>
    <row r="662" spans="1:8" ht="15.75" x14ac:dyDescent="0.25">
      <c r="A662" s="338">
        <v>401020</v>
      </c>
      <c r="B662" s="339" t="s">
        <v>140</v>
      </c>
      <c r="C662" s="346" t="s">
        <v>141</v>
      </c>
      <c r="D662" s="347">
        <v>1.1200000000000001</v>
      </c>
      <c r="E662" s="347">
        <v>0</v>
      </c>
      <c r="F662" s="347">
        <v>0</v>
      </c>
      <c r="G662" s="347">
        <v>1.1200000000000001</v>
      </c>
      <c r="H662" s="346"/>
    </row>
    <row r="663" spans="1:8" ht="15.75" x14ac:dyDescent="0.25">
      <c r="A663" s="338">
        <v>401010</v>
      </c>
      <c r="B663" s="339" t="s">
        <v>142</v>
      </c>
      <c r="C663" s="346" t="s">
        <v>143</v>
      </c>
      <c r="D663" s="347">
        <v>48.01</v>
      </c>
      <c r="E663" s="347">
        <v>0</v>
      </c>
      <c r="F663" s="347">
        <v>0</v>
      </c>
      <c r="G663" s="347">
        <v>48.01</v>
      </c>
      <c r="H663" s="346"/>
    </row>
    <row r="664" spans="1:8" ht="15.75" x14ac:dyDescent="0.25">
      <c r="A664" s="338">
        <v>401150</v>
      </c>
      <c r="B664" s="339" t="s">
        <v>698</v>
      </c>
      <c r="C664" s="346" t="s">
        <v>130</v>
      </c>
      <c r="D664" s="347">
        <v>4.3499999999999996</v>
      </c>
      <c r="E664" s="347">
        <v>0</v>
      </c>
      <c r="F664" s="347">
        <v>0</v>
      </c>
      <c r="G664" s="347">
        <v>4.3499999999999996</v>
      </c>
      <c r="H664" s="346"/>
    </row>
    <row r="665" spans="1:8" ht="15.75" x14ac:dyDescent="0.25">
      <c r="A665" s="338">
        <v>401030</v>
      </c>
      <c r="B665" s="339" t="s">
        <v>699</v>
      </c>
      <c r="C665" s="346" t="s">
        <v>130</v>
      </c>
      <c r="D665" s="347">
        <v>8.07</v>
      </c>
      <c r="E665" s="347">
        <v>0</v>
      </c>
      <c r="F665" s="347">
        <v>0</v>
      </c>
      <c r="G665" s="347">
        <v>8.07</v>
      </c>
      <c r="H665" s="346"/>
    </row>
    <row r="666" spans="1:8" ht="15.75" x14ac:dyDescent="0.25">
      <c r="A666" s="338">
        <v>401040</v>
      </c>
      <c r="B666" s="339" t="s">
        <v>145</v>
      </c>
      <c r="C666" s="346" t="s">
        <v>130</v>
      </c>
      <c r="D666" s="347">
        <v>8.2899999999999991</v>
      </c>
      <c r="E666" s="347">
        <v>0</v>
      </c>
      <c r="F666" s="347">
        <v>0</v>
      </c>
      <c r="G666" s="347">
        <v>8.2899999999999991</v>
      </c>
      <c r="H666" s="346"/>
    </row>
    <row r="667" spans="1:8" ht="15.75" x14ac:dyDescent="0.25">
      <c r="A667" s="338">
        <v>401050</v>
      </c>
      <c r="B667" s="339" t="s">
        <v>700</v>
      </c>
      <c r="C667" s="346" t="s">
        <v>130</v>
      </c>
      <c r="D667" s="347">
        <v>6.63</v>
      </c>
      <c r="E667" s="347">
        <v>0</v>
      </c>
      <c r="F667" s="347">
        <v>0</v>
      </c>
      <c r="G667" s="347">
        <v>6.63</v>
      </c>
      <c r="H667" s="346"/>
    </row>
    <row r="668" spans="1:8" ht="15.75" x14ac:dyDescent="0.25">
      <c r="A668" s="338">
        <v>401140</v>
      </c>
      <c r="B668" s="339" t="s">
        <v>701</v>
      </c>
      <c r="C668" s="346" t="s">
        <v>211</v>
      </c>
      <c r="D668" s="347">
        <v>0.44</v>
      </c>
      <c r="E668" s="347">
        <v>0</v>
      </c>
      <c r="F668" s="347">
        <v>0</v>
      </c>
      <c r="G668" s="347">
        <v>0.44</v>
      </c>
      <c r="H668" s="346"/>
    </row>
    <row r="669" spans="1:8" ht="15.75" x14ac:dyDescent="0.25">
      <c r="A669" s="338">
        <v>511130</v>
      </c>
      <c r="B669" s="339" t="s">
        <v>702</v>
      </c>
      <c r="C669" s="346" t="s">
        <v>141</v>
      </c>
      <c r="D669" s="347">
        <v>1.2</v>
      </c>
      <c r="E669" s="347">
        <v>0</v>
      </c>
      <c r="F669" s="347">
        <v>0</v>
      </c>
      <c r="G669" s="347">
        <v>1.2</v>
      </c>
      <c r="H669" s="346"/>
    </row>
    <row r="670" spans="1:8" ht="15.75" x14ac:dyDescent="0.25">
      <c r="A670" s="338">
        <v>603030</v>
      </c>
      <c r="B670" s="339" t="s">
        <v>703</v>
      </c>
      <c r="C670" s="346" t="s">
        <v>130</v>
      </c>
      <c r="D670" s="347">
        <v>8.67</v>
      </c>
      <c r="E670" s="347">
        <v>0</v>
      </c>
      <c r="F670" s="347">
        <v>0</v>
      </c>
      <c r="G670" s="347">
        <v>8.67</v>
      </c>
      <c r="H670" s="346"/>
    </row>
    <row r="671" spans="1:8" ht="15.75" x14ac:dyDescent="0.25">
      <c r="A671" s="338">
        <v>520250</v>
      </c>
      <c r="B671" s="339" t="s">
        <v>226</v>
      </c>
      <c r="C671" s="346" t="s">
        <v>130</v>
      </c>
      <c r="D671" s="347">
        <v>4.4800000000000004</v>
      </c>
      <c r="E671" s="347">
        <v>0</v>
      </c>
      <c r="F671" s="347">
        <v>0</v>
      </c>
      <c r="G671" s="347">
        <v>4.4800000000000004</v>
      </c>
      <c r="H671" s="346"/>
    </row>
    <row r="672" spans="1:8" ht="15.75" x14ac:dyDescent="0.25">
      <c r="A672" s="338">
        <v>401130</v>
      </c>
      <c r="B672" s="339" t="s">
        <v>704</v>
      </c>
      <c r="C672" s="346" t="s">
        <v>130</v>
      </c>
      <c r="D672" s="347">
        <v>4.04</v>
      </c>
      <c r="E672" s="347">
        <v>0</v>
      </c>
      <c r="F672" s="347">
        <v>0</v>
      </c>
      <c r="G672" s="347">
        <v>4.04</v>
      </c>
      <c r="H672" s="346"/>
    </row>
    <row r="673" spans="1:8" ht="15.75" x14ac:dyDescent="0.25">
      <c r="A673" s="338">
        <v>401080</v>
      </c>
      <c r="B673" s="339" t="s">
        <v>705</v>
      </c>
      <c r="C673" s="346" t="s">
        <v>130</v>
      </c>
      <c r="D673" s="347">
        <v>2.85</v>
      </c>
      <c r="E673" s="347">
        <v>0</v>
      </c>
      <c r="F673" s="347">
        <v>0</v>
      </c>
      <c r="G673" s="347">
        <v>2.85</v>
      </c>
      <c r="H673" s="346"/>
    </row>
    <row r="674" spans="1:8" ht="15.75" x14ac:dyDescent="0.25">
      <c r="A674" s="338">
        <v>511030</v>
      </c>
      <c r="B674" s="339" t="s">
        <v>706</v>
      </c>
      <c r="C674" s="346" t="s">
        <v>141</v>
      </c>
      <c r="D674" s="347">
        <v>0.74</v>
      </c>
      <c r="E674" s="347">
        <v>0</v>
      </c>
      <c r="F674" s="347">
        <v>0</v>
      </c>
      <c r="G674" s="347">
        <v>0.74</v>
      </c>
      <c r="H674" s="346"/>
    </row>
    <row r="675" spans="1:8" ht="15.75" x14ac:dyDescent="0.25">
      <c r="A675" s="338">
        <v>401060</v>
      </c>
      <c r="B675" s="339" t="s">
        <v>707</v>
      </c>
      <c r="C675" s="346" t="s">
        <v>141</v>
      </c>
      <c r="D675" s="347">
        <v>0.18</v>
      </c>
      <c r="E675" s="347">
        <v>0</v>
      </c>
      <c r="F675" s="347">
        <v>0</v>
      </c>
      <c r="G675" s="347">
        <v>0.18</v>
      </c>
      <c r="H675" s="346"/>
    </row>
    <row r="676" spans="1:8" ht="15.75" x14ac:dyDescent="0.25">
      <c r="A676" s="338">
        <v>603050</v>
      </c>
      <c r="B676" s="339" t="s">
        <v>708</v>
      </c>
      <c r="C676" s="346" t="s">
        <v>211</v>
      </c>
      <c r="D676" s="347">
        <v>18.309999999999999</v>
      </c>
      <c r="E676" s="349">
        <v>0</v>
      </c>
      <c r="F676" s="347">
        <v>0</v>
      </c>
      <c r="G676" s="349">
        <v>18.309999999999999</v>
      </c>
      <c r="H676" s="350"/>
    </row>
    <row r="677" spans="1:8" ht="15.75" x14ac:dyDescent="0.25">
      <c r="A677" s="338">
        <v>603060</v>
      </c>
      <c r="B677" s="339" t="s">
        <v>709</v>
      </c>
      <c r="C677" s="346" t="s">
        <v>211</v>
      </c>
      <c r="D677" s="347">
        <v>21.97</v>
      </c>
      <c r="E677" s="349">
        <v>0</v>
      </c>
      <c r="F677" s="347">
        <v>0</v>
      </c>
      <c r="G677" s="349">
        <v>21.97</v>
      </c>
      <c r="H677" s="350"/>
    </row>
    <row r="678" spans="1:8" ht="15.75" x14ac:dyDescent="0.25">
      <c r="A678" s="338">
        <v>401070</v>
      </c>
      <c r="B678" s="339" t="s">
        <v>710</v>
      </c>
      <c r="C678" s="346" t="s">
        <v>141</v>
      </c>
      <c r="D678" s="347">
        <v>0.5</v>
      </c>
      <c r="E678" s="349">
        <v>0</v>
      </c>
      <c r="F678" s="347">
        <v>0</v>
      </c>
      <c r="G678" s="349">
        <v>0.5</v>
      </c>
      <c r="H678" s="350"/>
    </row>
    <row r="679" spans="1:8" ht="15.75" x14ac:dyDescent="0.25">
      <c r="A679" s="338">
        <v>589100</v>
      </c>
      <c r="B679" s="339" t="s">
        <v>711</v>
      </c>
      <c r="C679" s="346" t="s">
        <v>79</v>
      </c>
      <c r="D679" s="347">
        <v>0</v>
      </c>
      <c r="E679" s="349">
        <v>5810.5</v>
      </c>
      <c r="F679" s="347">
        <v>0</v>
      </c>
      <c r="G679" s="349">
        <v>5810.5</v>
      </c>
      <c r="H679" s="350"/>
    </row>
    <row r="680" spans="1:8" ht="15.75" x14ac:dyDescent="0.25">
      <c r="A680" s="338">
        <v>589050</v>
      </c>
      <c r="B680" s="339" t="s">
        <v>712</v>
      </c>
      <c r="C680" s="346" t="s">
        <v>79</v>
      </c>
      <c r="D680" s="347">
        <v>0</v>
      </c>
      <c r="E680" s="349">
        <v>5132.1099999999997</v>
      </c>
      <c r="F680" s="347">
        <v>0</v>
      </c>
      <c r="G680" s="349">
        <v>5132.1099999999997</v>
      </c>
      <c r="H680" s="350"/>
    </row>
    <row r="681" spans="1:8" ht="15.75" x14ac:dyDescent="0.25">
      <c r="A681" s="338">
        <v>589070</v>
      </c>
      <c r="B681" s="339" t="s">
        <v>713</v>
      </c>
      <c r="C681" s="346" t="s">
        <v>79</v>
      </c>
      <c r="D681" s="347">
        <v>0</v>
      </c>
      <c r="E681" s="349">
        <v>4761.54</v>
      </c>
      <c r="F681" s="347">
        <v>0</v>
      </c>
      <c r="G681" s="349">
        <v>4761.54</v>
      </c>
      <c r="H681" s="350"/>
    </row>
    <row r="682" spans="1:8" ht="15.75" x14ac:dyDescent="0.25">
      <c r="A682" s="338">
        <v>589000</v>
      </c>
      <c r="B682" s="339" t="s">
        <v>714</v>
      </c>
      <c r="C682" s="346" t="s">
        <v>79</v>
      </c>
      <c r="D682" s="347">
        <v>0</v>
      </c>
      <c r="E682" s="349">
        <v>4227.95</v>
      </c>
      <c r="F682" s="347">
        <v>0</v>
      </c>
      <c r="G682" s="349">
        <v>4227.95</v>
      </c>
      <c r="H682" s="350"/>
    </row>
    <row r="683" spans="1:8" ht="15.75" x14ac:dyDescent="0.25">
      <c r="A683" s="338">
        <v>589030</v>
      </c>
      <c r="B683" s="339" t="s">
        <v>715</v>
      </c>
      <c r="C683" s="346" t="s">
        <v>79</v>
      </c>
      <c r="D683" s="347">
        <v>0</v>
      </c>
      <c r="E683" s="349">
        <v>5048.62</v>
      </c>
      <c r="F683" s="347">
        <v>0</v>
      </c>
      <c r="G683" s="349">
        <v>5048.62</v>
      </c>
      <c r="H683" s="350"/>
    </row>
    <row r="684" spans="1:8" ht="15.75" x14ac:dyDescent="0.25">
      <c r="A684" s="338">
        <v>589040</v>
      </c>
      <c r="B684" s="339" t="s">
        <v>716</v>
      </c>
      <c r="C684" s="346" t="s">
        <v>79</v>
      </c>
      <c r="D684" s="347">
        <v>0</v>
      </c>
      <c r="E684" s="349">
        <v>5122.93</v>
      </c>
      <c r="F684" s="347">
        <v>0</v>
      </c>
      <c r="G684" s="349">
        <v>5122.93</v>
      </c>
      <c r="H684" s="350"/>
    </row>
    <row r="685" spans="1:8" ht="15.75" x14ac:dyDescent="0.25">
      <c r="A685" s="338">
        <v>589060</v>
      </c>
      <c r="B685" s="339" t="s">
        <v>717</v>
      </c>
      <c r="C685" s="346" t="s">
        <v>79</v>
      </c>
      <c r="D685" s="347">
        <v>0</v>
      </c>
      <c r="E685" s="349">
        <v>5610.83</v>
      </c>
      <c r="F685" s="347">
        <v>0</v>
      </c>
      <c r="G685" s="349">
        <v>5610.83</v>
      </c>
      <c r="H685" s="350"/>
    </row>
    <row r="686" spans="1:8" ht="15.75" x14ac:dyDescent="0.25">
      <c r="A686" s="338">
        <v>589190</v>
      </c>
      <c r="B686" s="339" t="s">
        <v>718</v>
      </c>
      <c r="C686" s="346" t="s">
        <v>79</v>
      </c>
      <c r="D686" s="347">
        <v>0</v>
      </c>
      <c r="E686" s="349">
        <v>3392.07</v>
      </c>
      <c r="F686" s="347">
        <v>0</v>
      </c>
      <c r="G686" s="349">
        <v>3392.07</v>
      </c>
      <c r="H686" s="350"/>
    </row>
    <row r="687" spans="1:8" ht="15.75" x14ac:dyDescent="0.25">
      <c r="A687" s="338">
        <v>589180</v>
      </c>
      <c r="B687" s="339" t="s">
        <v>719</v>
      </c>
      <c r="C687" s="346" t="s">
        <v>79</v>
      </c>
      <c r="D687" s="347">
        <v>0</v>
      </c>
      <c r="E687" s="349">
        <v>4279.09</v>
      </c>
      <c r="F687" s="347">
        <v>0</v>
      </c>
      <c r="G687" s="349">
        <v>4279.09</v>
      </c>
      <c r="H687" s="350"/>
    </row>
    <row r="688" spans="1:8" ht="15.75" x14ac:dyDescent="0.25">
      <c r="A688" s="338">
        <v>589170</v>
      </c>
      <c r="B688" s="339" t="s">
        <v>720</v>
      </c>
      <c r="C688" s="346" t="s">
        <v>79</v>
      </c>
      <c r="D688" s="347">
        <v>0</v>
      </c>
      <c r="E688" s="349">
        <v>3372.42</v>
      </c>
      <c r="F688" s="347">
        <v>0</v>
      </c>
      <c r="G688" s="349">
        <v>3372.42</v>
      </c>
      <c r="H688" s="350"/>
    </row>
    <row r="689" spans="1:8" ht="15.75" x14ac:dyDescent="0.25">
      <c r="A689" s="338">
        <v>589220</v>
      </c>
      <c r="B689" s="339" t="s">
        <v>721</v>
      </c>
      <c r="C689" s="346" t="s">
        <v>79</v>
      </c>
      <c r="D689" s="347">
        <v>0</v>
      </c>
      <c r="E689" s="349">
        <v>3458.19</v>
      </c>
      <c r="F689" s="347">
        <v>0</v>
      </c>
      <c r="G689" s="349">
        <v>3458.19</v>
      </c>
      <c r="H689" s="350"/>
    </row>
    <row r="690" spans="1:8" ht="15.75" x14ac:dyDescent="0.25">
      <c r="A690" s="338">
        <v>589320</v>
      </c>
      <c r="B690" s="339" t="s">
        <v>722</v>
      </c>
      <c r="C690" s="346" t="s">
        <v>79</v>
      </c>
      <c r="D690" s="347">
        <v>0</v>
      </c>
      <c r="E690" s="349">
        <v>3909.62</v>
      </c>
      <c r="F690" s="347">
        <v>0</v>
      </c>
      <c r="G690" s="349">
        <v>3909.62</v>
      </c>
      <c r="H690" s="350"/>
    </row>
    <row r="691" spans="1:8" ht="15.75" x14ac:dyDescent="0.25">
      <c r="A691" s="338">
        <v>589420</v>
      </c>
      <c r="B691" s="339" t="s">
        <v>723</v>
      </c>
      <c r="C691" s="346" t="s">
        <v>79</v>
      </c>
      <c r="D691" s="347">
        <v>0</v>
      </c>
      <c r="E691" s="349">
        <v>3188.46</v>
      </c>
      <c r="F691" s="347">
        <v>0</v>
      </c>
      <c r="G691" s="349">
        <v>3188.46</v>
      </c>
      <c r="H691" s="350"/>
    </row>
    <row r="692" spans="1:8" ht="15.75" x14ac:dyDescent="0.25">
      <c r="A692" s="338">
        <v>589430</v>
      </c>
      <c r="B692" s="339" t="s">
        <v>724</v>
      </c>
      <c r="C692" s="346" t="s">
        <v>79</v>
      </c>
      <c r="D692" s="347">
        <v>0</v>
      </c>
      <c r="E692" s="349">
        <v>3869.13</v>
      </c>
      <c r="F692" s="347">
        <v>0</v>
      </c>
      <c r="G692" s="349">
        <v>3869.13</v>
      </c>
      <c r="H692" s="350"/>
    </row>
    <row r="693" spans="1:8" ht="15.75" x14ac:dyDescent="0.25">
      <c r="A693" s="338">
        <v>589520</v>
      </c>
      <c r="B693" s="339" t="s">
        <v>725</v>
      </c>
      <c r="C693" s="346" t="s">
        <v>79</v>
      </c>
      <c r="D693" s="347">
        <v>0</v>
      </c>
      <c r="E693" s="349">
        <v>3406.09</v>
      </c>
      <c r="F693" s="347">
        <v>0</v>
      </c>
      <c r="G693" s="349">
        <v>3406.09</v>
      </c>
      <c r="H693" s="350"/>
    </row>
    <row r="694" spans="1:8" ht="15.75" x14ac:dyDescent="0.25">
      <c r="A694" s="338">
        <v>589530</v>
      </c>
      <c r="B694" s="339" t="s">
        <v>726</v>
      </c>
      <c r="C694" s="346" t="s">
        <v>79</v>
      </c>
      <c r="D694" s="347">
        <v>0</v>
      </c>
      <c r="E694" s="349">
        <v>3868.44</v>
      </c>
      <c r="F694" s="347">
        <v>0</v>
      </c>
      <c r="G694" s="349">
        <v>3868.44</v>
      </c>
      <c r="H694" s="350"/>
    </row>
  </sheetData>
  <autoFilter ref="A7:H676" xr:uid="{00000000-0009-0000-0000-00000E000000}"/>
  <mergeCells count="4">
    <mergeCell ref="A6:H6"/>
    <mergeCell ref="A2:D2"/>
    <mergeCell ref="A4:D4"/>
    <mergeCell ref="A3:H3"/>
  </mergeCells>
  <pageMargins left="0.51181102362204722" right="0.51181102362204722" top="0.78740157480314965" bottom="0.78740157480314965" header="0.31496062992125984" footer="0.31496062992125984"/>
  <pageSetup paperSize="9" scale="54" fitToHeight="0" orientation="portrait" r:id="rId1"/>
  <headerFooter>
    <oddFooter>&amp;LAGÊNCIA DE ASSUNTOS METROPOLITANOS DO PARANÁ - AMEP
DIRETORIA DE OBRAS
&amp;R&amp;P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D357"/>
  <sheetViews>
    <sheetView view="pageBreakPreview" zoomScale="60" zoomScaleNormal="100" workbookViewId="0">
      <selection activeCell="A4" sqref="A4:D4"/>
    </sheetView>
  </sheetViews>
  <sheetFormatPr defaultColWidth="9" defaultRowHeight="15" x14ac:dyDescent="0.25"/>
  <cols>
    <col min="1" max="1" width="20.5703125" style="1" customWidth="1"/>
    <col min="2" max="2" width="84.42578125" style="1" customWidth="1"/>
    <col min="3" max="4" width="13.42578125" style="1" customWidth="1"/>
    <col min="5" max="16384" width="9" style="1"/>
  </cols>
  <sheetData>
    <row r="1" spans="1:4" ht="96" customHeight="1" x14ac:dyDescent="0.25"/>
    <row r="2" spans="1:4" x14ac:dyDescent="0.25">
      <c r="A2" s="496" t="s">
        <v>7285</v>
      </c>
      <c r="B2" s="496"/>
      <c r="C2" s="496"/>
      <c r="D2" s="496"/>
    </row>
    <row r="3" spans="1:4" ht="31.5" customHeight="1" x14ac:dyDescent="0.25">
      <c r="A3" s="420" t="s">
        <v>42455</v>
      </c>
      <c r="B3" s="420"/>
      <c r="C3" s="420"/>
      <c r="D3" s="420"/>
    </row>
    <row r="4" spans="1:4" x14ac:dyDescent="0.25">
      <c r="A4" s="421" t="s">
        <v>26548</v>
      </c>
      <c r="B4" s="421"/>
      <c r="C4" s="421"/>
      <c r="D4" s="421"/>
    </row>
    <row r="6" spans="1:4" x14ac:dyDescent="0.25">
      <c r="A6" s="497" t="s">
        <v>29399</v>
      </c>
      <c r="B6" s="498"/>
      <c r="C6" s="498"/>
      <c r="D6" s="499"/>
    </row>
    <row r="7" spans="1:4" x14ac:dyDescent="0.25">
      <c r="A7" s="38" t="s">
        <v>2</v>
      </c>
      <c r="B7" s="38" t="s">
        <v>25066</v>
      </c>
      <c r="C7" s="38" t="s">
        <v>25067</v>
      </c>
      <c r="D7" s="39" t="s">
        <v>56</v>
      </c>
    </row>
    <row r="8" spans="1:4" ht="15.75" x14ac:dyDescent="0.25">
      <c r="A8" s="341">
        <v>178110</v>
      </c>
      <c r="B8" s="342" t="s">
        <v>918</v>
      </c>
      <c r="C8" s="343" t="s">
        <v>282</v>
      </c>
      <c r="D8" s="344">
        <v>49.74</v>
      </c>
    </row>
    <row r="9" spans="1:4" ht="15.75" x14ac:dyDescent="0.25">
      <c r="A9" s="341">
        <v>178150</v>
      </c>
      <c r="B9" s="342" t="s">
        <v>919</v>
      </c>
      <c r="C9" s="343" t="s">
        <v>282</v>
      </c>
      <c r="D9" s="344">
        <v>27.62</v>
      </c>
    </row>
    <row r="10" spans="1:4" ht="15.75" x14ac:dyDescent="0.25">
      <c r="A10" s="341">
        <v>178170</v>
      </c>
      <c r="B10" s="342" t="s">
        <v>920</v>
      </c>
      <c r="C10" s="343" t="s">
        <v>592</v>
      </c>
      <c r="D10" s="344">
        <v>10.93</v>
      </c>
    </row>
    <row r="11" spans="1:4" ht="15.75" x14ac:dyDescent="0.25">
      <c r="A11" s="341">
        <v>178120</v>
      </c>
      <c r="B11" s="342" t="s">
        <v>921</v>
      </c>
      <c r="C11" s="343" t="s">
        <v>282</v>
      </c>
      <c r="D11" s="344">
        <v>12.98</v>
      </c>
    </row>
    <row r="12" spans="1:4" ht="15.75" x14ac:dyDescent="0.25">
      <c r="A12" s="341">
        <v>178130</v>
      </c>
      <c r="B12" s="342" t="s">
        <v>922</v>
      </c>
      <c r="C12" s="343" t="s">
        <v>282</v>
      </c>
      <c r="D12" s="344">
        <v>24.26</v>
      </c>
    </row>
    <row r="13" spans="1:4" ht="15.75" x14ac:dyDescent="0.25">
      <c r="A13" s="341">
        <v>141480</v>
      </c>
      <c r="B13" s="342" t="s">
        <v>923</v>
      </c>
      <c r="C13" s="343" t="s">
        <v>282</v>
      </c>
      <c r="D13" s="344">
        <v>4.1500000000000004</v>
      </c>
    </row>
    <row r="14" spans="1:4" ht="15.75" x14ac:dyDescent="0.25">
      <c r="A14" s="341">
        <v>143100</v>
      </c>
      <c r="B14" s="342" t="s">
        <v>924</v>
      </c>
      <c r="C14" s="343" t="s">
        <v>282</v>
      </c>
      <c r="D14" s="344">
        <v>5.19</v>
      </c>
    </row>
    <row r="15" spans="1:4" ht="15.75" x14ac:dyDescent="0.25">
      <c r="A15" s="341">
        <v>178180</v>
      </c>
      <c r="B15" s="342" t="s">
        <v>925</v>
      </c>
      <c r="C15" s="343" t="s">
        <v>592</v>
      </c>
      <c r="D15" s="344">
        <v>15.13</v>
      </c>
    </row>
    <row r="16" spans="1:4" ht="15.75" x14ac:dyDescent="0.25">
      <c r="A16" s="341">
        <v>150040</v>
      </c>
      <c r="B16" s="342" t="s">
        <v>926</v>
      </c>
      <c r="C16" s="343" t="s">
        <v>282</v>
      </c>
      <c r="D16" s="344">
        <v>100</v>
      </c>
    </row>
    <row r="17" spans="1:4" ht="15.75" x14ac:dyDescent="0.25">
      <c r="A17" s="341">
        <v>105000</v>
      </c>
      <c r="B17" s="342" t="s">
        <v>927</v>
      </c>
      <c r="C17" s="343" t="s">
        <v>211</v>
      </c>
      <c r="D17" s="344">
        <v>0.63</v>
      </c>
    </row>
    <row r="18" spans="1:4" ht="15.75" x14ac:dyDescent="0.25">
      <c r="A18" s="341">
        <v>150180</v>
      </c>
      <c r="B18" s="342" t="s">
        <v>928</v>
      </c>
      <c r="C18" s="343" t="s">
        <v>282</v>
      </c>
      <c r="D18" s="344">
        <v>13.05</v>
      </c>
    </row>
    <row r="19" spans="1:4" ht="15.75" x14ac:dyDescent="0.25">
      <c r="A19" s="341">
        <v>139000</v>
      </c>
      <c r="B19" s="342" t="s">
        <v>929</v>
      </c>
      <c r="C19" s="343" t="s">
        <v>130</v>
      </c>
      <c r="D19" s="344">
        <v>75.31</v>
      </c>
    </row>
    <row r="20" spans="1:4" ht="15.75" x14ac:dyDescent="0.25">
      <c r="A20" s="341">
        <v>170300</v>
      </c>
      <c r="B20" s="342" t="s">
        <v>930</v>
      </c>
      <c r="C20" s="343" t="s">
        <v>79</v>
      </c>
      <c r="D20" s="345">
        <v>5810.5</v>
      </c>
    </row>
    <row r="21" spans="1:4" ht="15.75" x14ac:dyDescent="0.25">
      <c r="A21" s="341">
        <v>170600</v>
      </c>
      <c r="B21" s="342" t="s">
        <v>931</v>
      </c>
      <c r="C21" s="343" t="s">
        <v>79</v>
      </c>
      <c r="D21" s="345">
        <v>5132.1099999999997</v>
      </c>
    </row>
    <row r="22" spans="1:4" ht="15.75" x14ac:dyDescent="0.25">
      <c r="A22" s="341">
        <v>180450</v>
      </c>
      <c r="B22" s="342" t="s">
        <v>932</v>
      </c>
      <c r="C22" s="343" t="s">
        <v>143</v>
      </c>
      <c r="D22" s="344">
        <v>35.32</v>
      </c>
    </row>
    <row r="23" spans="1:4" ht="15.75" x14ac:dyDescent="0.25">
      <c r="A23" s="341">
        <v>180000</v>
      </c>
      <c r="B23" s="342" t="s">
        <v>933</v>
      </c>
      <c r="C23" s="343" t="s">
        <v>143</v>
      </c>
      <c r="D23" s="344">
        <v>126.5</v>
      </c>
    </row>
    <row r="24" spans="1:4" ht="15.75" x14ac:dyDescent="0.25">
      <c r="A24" s="341">
        <v>106450</v>
      </c>
      <c r="B24" s="342" t="s">
        <v>934</v>
      </c>
      <c r="C24" s="343" t="s">
        <v>282</v>
      </c>
      <c r="D24" s="344">
        <v>11.24</v>
      </c>
    </row>
    <row r="25" spans="1:4" ht="15.75" x14ac:dyDescent="0.25">
      <c r="A25" s="341">
        <v>106480</v>
      </c>
      <c r="B25" s="342" t="s">
        <v>935</v>
      </c>
      <c r="C25" s="343" t="s">
        <v>143</v>
      </c>
      <c r="D25" s="344">
        <v>43.61</v>
      </c>
    </row>
    <row r="26" spans="1:4" ht="15.75" x14ac:dyDescent="0.25">
      <c r="A26" s="341">
        <v>106490</v>
      </c>
      <c r="B26" s="342" t="s">
        <v>936</v>
      </c>
      <c r="C26" s="343" t="s">
        <v>143</v>
      </c>
      <c r="D26" s="344">
        <v>47.72</v>
      </c>
    </row>
    <row r="27" spans="1:4" ht="15.75" x14ac:dyDescent="0.25">
      <c r="A27" s="341">
        <v>106460</v>
      </c>
      <c r="B27" s="342" t="s">
        <v>937</v>
      </c>
      <c r="C27" s="343" t="s">
        <v>143</v>
      </c>
      <c r="D27" s="344">
        <v>65.64</v>
      </c>
    </row>
    <row r="28" spans="1:4" ht="15.75" x14ac:dyDescent="0.25">
      <c r="A28" s="341">
        <v>106470</v>
      </c>
      <c r="B28" s="342" t="s">
        <v>938</v>
      </c>
      <c r="C28" s="343" t="s">
        <v>143</v>
      </c>
      <c r="D28" s="344">
        <v>82.53</v>
      </c>
    </row>
    <row r="29" spans="1:4" ht="15.75" x14ac:dyDescent="0.25">
      <c r="A29" s="341">
        <v>155500</v>
      </c>
      <c r="B29" s="342" t="s">
        <v>939</v>
      </c>
      <c r="C29" s="343" t="s">
        <v>211</v>
      </c>
      <c r="D29" s="344">
        <v>265.2</v>
      </c>
    </row>
    <row r="30" spans="1:4" ht="15.75" x14ac:dyDescent="0.25">
      <c r="A30" s="341">
        <v>106400</v>
      </c>
      <c r="B30" s="342" t="s">
        <v>940</v>
      </c>
      <c r="C30" s="343" t="s">
        <v>211</v>
      </c>
      <c r="D30" s="344">
        <v>45.6</v>
      </c>
    </row>
    <row r="31" spans="1:4" ht="15.75" x14ac:dyDescent="0.25">
      <c r="A31" s="341">
        <v>180423</v>
      </c>
      <c r="B31" s="342" t="s">
        <v>941</v>
      </c>
      <c r="C31" s="343" t="s">
        <v>143</v>
      </c>
      <c r="D31" s="344">
        <v>63.35</v>
      </c>
    </row>
    <row r="32" spans="1:4" ht="15.75" x14ac:dyDescent="0.25">
      <c r="A32" s="341">
        <v>186010</v>
      </c>
      <c r="B32" s="342" t="s">
        <v>942</v>
      </c>
      <c r="C32" s="343" t="s">
        <v>143</v>
      </c>
      <c r="D32" s="344">
        <v>864</v>
      </c>
    </row>
    <row r="33" spans="1:4" ht="15.75" x14ac:dyDescent="0.25">
      <c r="A33" s="341">
        <v>145650</v>
      </c>
      <c r="B33" s="342" t="s">
        <v>943</v>
      </c>
      <c r="C33" s="343" t="s">
        <v>141</v>
      </c>
      <c r="D33" s="344">
        <v>70</v>
      </c>
    </row>
    <row r="34" spans="1:4" ht="15.75" x14ac:dyDescent="0.25">
      <c r="A34" s="341">
        <v>145850</v>
      </c>
      <c r="B34" s="342" t="s">
        <v>944</v>
      </c>
      <c r="C34" s="343" t="s">
        <v>141</v>
      </c>
      <c r="D34" s="344">
        <v>86.5</v>
      </c>
    </row>
    <row r="35" spans="1:4" ht="15.75" x14ac:dyDescent="0.25">
      <c r="A35" s="341">
        <v>191919</v>
      </c>
      <c r="B35" s="342" t="s">
        <v>945</v>
      </c>
      <c r="C35" s="343" t="s">
        <v>143</v>
      </c>
      <c r="D35" s="344">
        <v>4.38</v>
      </c>
    </row>
    <row r="36" spans="1:4" ht="15.75" x14ac:dyDescent="0.25">
      <c r="A36" s="341">
        <v>191939</v>
      </c>
      <c r="B36" s="342" t="s">
        <v>946</v>
      </c>
      <c r="C36" s="343" t="s">
        <v>143</v>
      </c>
      <c r="D36" s="344">
        <v>5.47</v>
      </c>
    </row>
    <row r="37" spans="1:4" ht="15.75" x14ac:dyDescent="0.25">
      <c r="A37" s="341">
        <v>145600</v>
      </c>
      <c r="B37" s="342" t="s">
        <v>947</v>
      </c>
      <c r="C37" s="343" t="s">
        <v>141</v>
      </c>
      <c r="D37" s="344">
        <v>48.87</v>
      </c>
    </row>
    <row r="38" spans="1:4" ht="15.75" x14ac:dyDescent="0.25">
      <c r="A38" s="341">
        <v>145680</v>
      </c>
      <c r="B38" s="342" t="s">
        <v>948</v>
      </c>
      <c r="C38" s="343" t="s">
        <v>141</v>
      </c>
      <c r="D38" s="344">
        <v>61.22</v>
      </c>
    </row>
    <row r="39" spans="1:4" ht="15.75" x14ac:dyDescent="0.25">
      <c r="A39" s="341">
        <v>180424</v>
      </c>
      <c r="B39" s="342" t="s">
        <v>949</v>
      </c>
      <c r="C39" s="343" t="s">
        <v>143</v>
      </c>
      <c r="D39" s="344">
        <v>664.33</v>
      </c>
    </row>
    <row r="40" spans="1:4" ht="15.75" x14ac:dyDescent="0.25">
      <c r="A40" s="341">
        <v>130170</v>
      </c>
      <c r="B40" s="342" t="s">
        <v>950</v>
      </c>
      <c r="C40" s="343" t="s">
        <v>130</v>
      </c>
      <c r="D40" s="344">
        <v>77.44</v>
      </c>
    </row>
    <row r="41" spans="1:4" ht="15.75" x14ac:dyDescent="0.25">
      <c r="A41" s="341">
        <v>186050</v>
      </c>
      <c r="B41" s="342" t="s">
        <v>951</v>
      </c>
      <c r="C41" s="343" t="s">
        <v>143</v>
      </c>
      <c r="D41" s="344">
        <v>70.569999999999993</v>
      </c>
    </row>
    <row r="42" spans="1:4" ht="15.75" x14ac:dyDescent="0.25">
      <c r="A42" s="341">
        <v>186060</v>
      </c>
      <c r="B42" s="342" t="s">
        <v>952</v>
      </c>
      <c r="C42" s="343" t="s">
        <v>143</v>
      </c>
      <c r="D42" s="344">
        <v>108.76</v>
      </c>
    </row>
    <row r="43" spans="1:4" ht="15.75" x14ac:dyDescent="0.25">
      <c r="A43" s="341">
        <v>186070</v>
      </c>
      <c r="B43" s="342" t="s">
        <v>953</v>
      </c>
      <c r="C43" s="343" t="s">
        <v>143</v>
      </c>
      <c r="D43" s="344">
        <v>315.83999999999997</v>
      </c>
    </row>
    <row r="44" spans="1:4" ht="15.75" x14ac:dyDescent="0.25">
      <c r="A44" s="341">
        <v>186080</v>
      </c>
      <c r="B44" s="342" t="s">
        <v>954</v>
      </c>
      <c r="C44" s="343" t="s">
        <v>143</v>
      </c>
      <c r="D44" s="344">
        <v>560.82000000000005</v>
      </c>
    </row>
    <row r="45" spans="1:4" ht="15.75" x14ac:dyDescent="0.25">
      <c r="A45" s="341">
        <v>186090</v>
      </c>
      <c r="B45" s="342" t="s">
        <v>955</v>
      </c>
      <c r="C45" s="343" t="s">
        <v>143</v>
      </c>
      <c r="D45" s="344">
        <v>759.07</v>
      </c>
    </row>
    <row r="46" spans="1:4" ht="15.75" x14ac:dyDescent="0.25">
      <c r="A46" s="341">
        <v>186100</v>
      </c>
      <c r="B46" s="342" t="s">
        <v>956</v>
      </c>
      <c r="C46" s="343" t="s">
        <v>143</v>
      </c>
      <c r="D46" s="344">
        <v>892.12</v>
      </c>
    </row>
    <row r="47" spans="1:4" ht="15.75" x14ac:dyDescent="0.25">
      <c r="A47" s="341">
        <v>156250</v>
      </c>
      <c r="B47" s="342" t="s">
        <v>957</v>
      </c>
      <c r="C47" s="343" t="s">
        <v>211</v>
      </c>
      <c r="D47" s="344">
        <v>21.4</v>
      </c>
    </row>
    <row r="48" spans="1:4" ht="15.75" x14ac:dyDescent="0.25">
      <c r="A48" s="341">
        <v>180130</v>
      </c>
      <c r="B48" s="342" t="s">
        <v>958</v>
      </c>
      <c r="C48" s="343" t="s">
        <v>211</v>
      </c>
      <c r="D48" s="344">
        <v>8.98</v>
      </c>
    </row>
    <row r="49" spans="1:4" ht="15.75" x14ac:dyDescent="0.25">
      <c r="A49" s="341">
        <v>180150</v>
      </c>
      <c r="B49" s="342" t="s">
        <v>959</v>
      </c>
      <c r="C49" s="343" t="s">
        <v>211</v>
      </c>
      <c r="D49" s="344">
        <v>1.22</v>
      </c>
    </row>
    <row r="50" spans="1:4" ht="15.75" x14ac:dyDescent="0.25">
      <c r="A50" s="341">
        <v>180070</v>
      </c>
      <c r="B50" s="342" t="s">
        <v>960</v>
      </c>
      <c r="C50" s="343" t="s">
        <v>211</v>
      </c>
      <c r="D50" s="344">
        <v>2.4500000000000002</v>
      </c>
    </row>
    <row r="51" spans="1:4" ht="15.75" x14ac:dyDescent="0.25">
      <c r="A51" s="341">
        <v>180080</v>
      </c>
      <c r="B51" s="342" t="s">
        <v>961</v>
      </c>
      <c r="C51" s="343" t="s">
        <v>211</v>
      </c>
      <c r="D51" s="344">
        <v>4</v>
      </c>
    </row>
    <row r="52" spans="1:4" ht="15.75" x14ac:dyDescent="0.25">
      <c r="A52" s="341">
        <v>170010</v>
      </c>
      <c r="B52" s="342" t="s">
        <v>962</v>
      </c>
      <c r="C52" s="343" t="s">
        <v>79</v>
      </c>
      <c r="D52" s="344">
        <v>603.33000000000004</v>
      </c>
    </row>
    <row r="53" spans="1:4" ht="15.75" x14ac:dyDescent="0.25">
      <c r="A53" s="341">
        <v>170100</v>
      </c>
      <c r="B53" s="342" t="s">
        <v>963</v>
      </c>
      <c r="C53" s="343" t="s">
        <v>282</v>
      </c>
      <c r="D53" s="344">
        <v>0.92</v>
      </c>
    </row>
    <row r="54" spans="1:4" ht="15.75" x14ac:dyDescent="0.25">
      <c r="A54" s="341">
        <v>106350</v>
      </c>
      <c r="B54" s="342" t="s">
        <v>964</v>
      </c>
      <c r="C54" s="343" t="s">
        <v>282</v>
      </c>
      <c r="D54" s="344">
        <v>8.02</v>
      </c>
    </row>
    <row r="55" spans="1:4" ht="15.75" x14ac:dyDescent="0.25">
      <c r="A55" s="341">
        <v>150250</v>
      </c>
      <c r="B55" s="342" t="s">
        <v>965</v>
      </c>
      <c r="C55" s="343" t="s">
        <v>143</v>
      </c>
      <c r="D55" s="344">
        <v>30.92</v>
      </c>
    </row>
    <row r="56" spans="1:4" ht="15.75" x14ac:dyDescent="0.25">
      <c r="A56" s="341">
        <v>150190</v>
      </c>
      <c r="B56" s="342" t="s">
        <v>966</v>
      </c>
      <c r="C56" s="343" t="s">
        <v>141</v>
      </c>
      <c r="D56" s="344">
        <v>124.31</v>
      </c>
    </row>
    <row r="57" spans="1:4" ht="15.75" x14ac:dyDescent="0.25">
      <c r="A57" s="341">
        <v>150000</v>
      </c>
      <c r="B57" s="342" t="s">
        <v>967</v>
      </c>
      <c r="C57" s="343" t="s">
        <v>282</v>
      </c>
      <c r="D57" s="344">
        <v>8.42</v>
      </c>
    </row>
    <row r="58" spans="1:4" ht="15.75" x14ac:dyDescent="0.25">
      <c r="A58" s="341">
        <v>150215</v>
      </c>
      <c r="B58" s="342" t="s">
        <v>968</v>
      </c>
      <c r="C58" s="343" t="s">
        <v>141</v>
      </c>
      <c r="D58" s="344">
        <v>42.82</v>
      </c>
    </row>
    <row r="59" spans="1:4" ht="15.75" x14ac:dyDescent="0.25">
      <c r="A59" s="341">
        <v>152100</v>
      </c>
      <c r="B59" s="342" t="s">
        <v>969</v>
      </c>
      <c r="C59" s="343" t="s">
        <v>143</v>
      </c>
      <c r="D59" s="344">
        <v>42.06</v>
      </c>
    </row>
    <row r="60" spans="1:4" ht="15.75" x14ac:dyDescent="0.25">
      <c r="A60" s="341">
        <v>180001</v>
      </c>
      <c r="B60" s="342" t="s">
        <v>970</v>
      </c>
      <c r="C60" s="343" t="s">
        <v>143</v>
      </c>
      <c r="D60" s="344">
        <v>300</v>
      </c>
    </row>
    <row r="61" spans="1:4" ht="15.75" x14ac:dyDescent="0.25">
      <c r="A61" s="341">
        <v>170330</v>
      </c>
      <c r="B61" s="342" t="s">
        <v>971</v>
      </c>
      <c r="C61" s="343" t="s">
        <v>79</v>
      </c>
      <c r="D61" s="345">
        <v>4761.54</v>
      </c>
    </row>
    <row r="62" spans="1:4" ht="15.75" x14ac:dyDescent="0.25">
      <c r="A62" s="341">
        <v>170500</v>
      </c>
      <c r="B62" s="342" t="s">
        <v>972</v>
      </c>
      <c r="C62" s="343" t="s">
        <v>79</v>
      </c>
      <c r="D62" s="345">
        <v>4227.95</v>
      </c>
    </row>
    <row r="63" spans="1:4" ht="15.75" x14ac:dyDescent="0.25">
      <c r="A63" s="341">
        <v>170540</v>
      </c>
      <c r="B63" s="342" t="s">
        <v>973</v>
      </c>
      <c r="C63" s="343" t="s">
        <v>79</v>
      </c>
      <c r="D63" s="345">
        <v>5048.62</v>
      </c>
    </row>
    <row r="64" spans="1:4" ht="15.75" x14ac:dyDescent="0.25">
      <c r="A64" s="341">
        <v>170550</v>
      </c>
      <c r="B64" s="342" t="s">
        <v>974</v>
      </c>
      <c r="C64" s="343" t="s">
        <v>79</v>
      </c>
      <c r="D64" s="345">
        <v>5122.93</v>
      </c>
    </row>
    <row r="65" spans="1:4" ht="15.75" x14ac:dyDescent="0.25">
      <c r="A65" s="341">
        <v>170560</v>
      </c>
      <c r="B65" s="342" t="s">
        <v>975</v>
      </c>
      <c r="C65" s="343" t="s">
        <v>79</v>
      </c>
      <c r="D65" s="345">
        <v>5610.83</v>
      </c>
    </row>
    <row r="66" spans="1:4" ht="15.75" x14ac:dyDescent="0.25">
      <c r="A66" s="341">
        <v>173210</v>
      </c>
      <c r="B66" s="342" t="s">
        <v>976</v>
      </c>
      <c r="C66" s="343" t="s">
        <v>79</v>
      </c>
      <c r="D66" s="344">
        <v>614.67999999999995</v>
      </c>
    </row>
    <row r="67" spans="1:4" ht="15.75" x14ac:dyDescent="0.25">
      <c r="A67" s="341">
        <v>173200</v>
      </c>
      <c r="B67" s="342" t="s">
        <v>977</v>
      </c>
      <c r="C67" s="343" t="s">
        <v>79</v>
      </c>
      <c r="D67" s="344">
        <v>579.79999999999995</v>
      </c>
    </row>
    <row r="68" spans="1:4" ht="15.75" x14ac:dyDescent="0.25">
      <c r="A68" s="341">
        <v>100090</v>
      </c>
      <c r="B68" s="342" t="s">
        <v>978</v>
      </c>
      <c r="C68" s="343" t="s">
        <v>282</v>
      </c>
      <c r="D68" s="344">
        <v>11.4</v>
      </c>
    </row>
    <row r="69" spans="1:4" ht="15.75" x14ac:dyDescent="0.25">
      <c r="A69" s="341">
        <v>100140</v>
      </c>
      <c r="B69" s="342" t="s">
        <v>979</v>
      </c>
      <c r="C69" s="343" t="s">
        <v>980</v>
      </c>
      <c r="D69" s="344">
        <v>0.11</v>
      </c>
    </row>
    <row r="70" spans="1:4" ht="15.75" x14ac:dyDescent="0.25">
      <c r="A70" s="341">
        <v>125140</v>
      </c>
      <c r="B70" s="342" t="s">
        <v>981</v>
      </c>
      <c r="C70" s="343" t="s">
        <v>141</v>
      </c>
      <c r="D70" s="344">
        <v>33.5</v>
      </c>
    </row>
    <row r="71" spans="1:4" ht="15.75" x14ac:dyDescent="0.25">
      <c r="A71" s="341">
        <v>126140</v>
      </c>
      <c r="B71" s="342" t="s">
        <v>982</v>
      </c>
      <c r="C71" s="343" t="s">
        <v>141</v>
      </c>
      <c r="D71" s="344">
        <v>29.88</v>
      </c>
    </row>
    <row r="72" spans="1:4" ht="15.75" x14ac:dyDescent="0.25">
      <c r="A72" s="341">
        <v>125170</v>
      </c>
      <c r="B72" s="342" t="s">
        <v>983</v>
      </c>
      <c r="C72" s="343" t="s">
        <v>141</v>
      </c>
      <c r="D72" s="344">
        <v>39.71</v>
      </c>
    </row>
    <row r="73" spans="1:4" ht="15.75" x14ac:dyDescent="0.25">
      <c r="A73" s="341">
        <v>126170</v>
      </c>
      <c r="B73" s="342" t="s">
        <v>984</v>
      </c>
      <c r="C73" s="343" t="s">
        <v>141</v>
      </c>
      <c r="D73" s="344">
        <v>36.26</v>
      </c>
    </row>
    <row r="74" spans="1:4" ht="15.75" x14ac:dyDescent="0.25">
      <c r="A74" s="341">
        <v>160000</v>
      </c>
      <c r="B74" s="342" t="s">
        <v>985</v>
      </c>
      <c r="C74" s="343" t="s">
        <v>130</v>
      </c>
      <c r="D74" s="344">
        <v>0</v>
      </c>
    </row>
    <row r="75" spans="1:4" ht="15.75" x14ac:dyDescent="0.25">
      <c r="A75" s="341">
        <v>160022</v>
      </c>
      <c r="B75" s="342" t="s">
        <v>986</v>
      </c>
      <c r="C75" s="343" t="s">
        <v>130</v>
      </c>
      <c r="D75" s="344">
        <v>0</v>
      </c>
    </row>
    <row r="76" spans="1:4" ht="15.75" x14ac:dyDescent="0.25">
      <c r="A76" s="341">
        <v>160025</v>
      </c>
      <c r="B76" s="342" t="s">
        <v>987</v>
      </c>
      <c r="C76" s="343" t="s">
        <v>130</v>
      </c>
      <c r="D76" s="344">
        <v>0</v>
      </c>
    </row>
    <row r="77" spans="1:4" ht="15.75" x14ac:dyDescent="0.25">
      <c r="A77" s="341">
        <v>160030</v>
      </c>
      <c r="B77" s="342" t="s">
        <v>988</v>
      </c>
      <c r="C77" s="343" t="s">
        <v>130</v>
      </c>
      <c r="D77" s="344">
        <v>0</v>
      </c>
    </row>
    <row r="78" spans="1:4" ht="15.75" x14ac:dyDescent="0.25">
      <c r="A78" s="341">
        <v>100750</v>
      </c>
      <c r="B78" s="342" t="s">
        <v>989</v>
      </c>
      <c r="C78" s="343" t="s">
        <v>143</v>
      </c>
      <c r="D78" s="344">
        <v>148.33000000000001</v>
      </c>
    </row>
    <row r="79" spans="1:4" ht="15.75" x14ac:dyDescent="0.25">
      <c r="A79" s="341">
        <v>100755</v>
      </c>
      <c r="B79" s="342" t="s">
        <v>990</v>
      </c>
      <c r="C79" s="343" t="s">
        <v>143</v>
      </c>
      <c r="D79" s="344">
        <v>137</v>
      </c>
    </row>
    <row r="80" spans="1:4" ht="15.75" x14ac:dyDescent="0.25">
      <c r="A80" s="341">
        <v>100745</v>
      </c>
      <c r="B80" s="342" t="s">
        <v>29261</v>
      </c>
      <c r="C80" s="343" t="s">
        <v>143</v>
      </c>
      <c r="D80" s="344">
        <v>98.25</v>
      </c>
    </row>
    <row r="81" spans="1:4" ht="15.75" x14ac:dyDescent="0.25">
      <c r="A81" s="341">
        <v>166760</v>
      </c>
      <c r="B81" s="342" t="s">
        <v>991</v>
      </c>
      <c r="C81" s="343" t="s">
        <v>143</v>
      </c>
      <c r="D81" s="344">
        <v>260.75</v>
      </c>
    </row>
    <row r="82" spans="1:4" ht="15.75" x14ac:dyDescent="0.25">
      <c r="A82" s="341">
        <v>180230</v>
      </c>
      <c r="B82" s="342" t="s">
        <v>992</v>
      </c>
      <c r="C82" s="343" t="s">
        <v>143</v>
      </c>
      <c r="D82" s="344">
        <v>7.82</v>
      </c>
    </row>
    <row r="83" spans="1:4" ht="15.75" x14ac:dyDescent="0.25">
      <c r="A83" s="341">
        <v>180190</v>
      </c>
      <c r="B83" s="342" t="s">
        <v>993</v>
      </c>
      <c r="C83" s="343" t="s">
        <v>143</v>
      </c>
      <c r="D83" s="344">
        <v>22.79</v>
      </c>
    </row>
    <row r="84" spans="1:4" ht="15.75" x14ac:dyDescent="0.25">
      <c r="A84" s="341">
        <v>135200</v>
      </c>
      <c r="B84" s="342" t="s">
        <v>994</v>
      </c>
      <c r="C84" s="343" t="s">
        <v>143</v>
      </c>
      <c r="D84" s="344">
        <v>52.51</v>
      </c>
    </row>
    <row r="85" spans="1:4" ht="15.75" x14ac:dyDescent="0.25">
      <c r="A85" s="341">
        <v>120750</v>
      </c>
      <c r="B85" s="342" t="s">
        <v>995</v>
      </c>
      <c r="C85" s="343" t="s">
        <v>211</v>
      </c>
      <c r="D85" s="344">
        <v>0.63</v>
      </c>
    </row>
    <row r="86" spans="1:4" ht="15.75" x14ac:dyDescent="0.25">
      <c r="A86" s="341">
        <v>120900</v>
      </c>
      <c r="B86" s="342" t="s">
        <v>996</v>
      </c>
      <c r="C86" s="343" t="s">
        <v>211</v>
      </c>
      <c r="D86" s="344">
        <v>1.08</v>
      </c>
    </row>
    <row r="87" spans="1:4" ht="15.75" x14ac:dyDescent="0.25">
      <c r="A87" s="341">
        <v>120600</v>
      </c>
      <c r="B87" s="342" t="s">
        <v>997</v>
      </c>
      <c r="C87" s="343" t="s">
        <v>211</v>
      </c>
      <c r="D87" s="344">
        <v>0.76</v>
      </c>
    </row>
    <row r="88" spans="1:4" ht="15.75" x14ac:dyDescent="0.25">
      <c r="A88" s="341">
        <v>120800</v>
      </c>
      <c r="B88" s="342" t="s">
        <v>998</v>
      </c>
      <c r="C88" s="343" t="s">
        <v>211</v>
      </c>
      <c r="D88" s="344">
        <v>1.51</v>
      </c>
    </row>
    <row r="89" spans="1:4" ht="15.75" x14ac:dyDescent="0.25">
      <c r="A89" s="341">
        <v>110000</v>
      </c>
      <c r="B89" s="342" t="s">
        <v>999</v>
      </c>
      <c r="C89" s="343" t="s">
        <v>211</v>
      </c>
      <c r="D89" s="344">
        <v>1.9</v>
      </c>
    </row>
    <row r="90" spans="1:4" ht="15.75" x14ac:dyDescent="0.25">
      <c r="A90" s="341">
        <v>155127</v>
      </c>
      <c r="B90" s="342" t="s">
        <v>1000</v>
      </c>
      <c r="C90" s="343" t="s">
        <v>282</v>
      </c>
      <c r="D90" s="344">
        <v>9.5399999999999991</v>
      </c>
    </row>
    <row r="91" spans="1:4" ht="15.75" x14ac:dyDescent="0.25">
      <c r="A91" s="341">
        <v>155152</v>
      </c>
      <c r="B91" s="342" t="s">
        <v>1001</v>
      </c>
      <c r="C91" s="343" t="s">
        <v>282</v>
      </c>
      <c r="D91" s="344">
        <v>9.5399999999999991</v>
      </c>
    </row>
    <row r="92" spans="1:4" ht="15.75" x14ac:dyDescent="0.25">
      <c r="A92" s="341">
        <v>110070</v>
      </c>
      <c r="B92" s="342" t="s">
        <v>1002</v>
      </c>
      <c r="C92" s="343" t="s">
        <v>211</v>
      </c>
      <c r="D92" s="344">
        <v>420</v>
      </c>
    </row>
    <row r="93" spans="1:4" ht="15.75" x14ac:dyDescent="0.25">
      <c r="A93" s="341">
        <v>115410</v>
      </c>
      <c r="B93" s="342" t="s">
        <v>1003</v>
      </c>
      <c r="C93" s="343" t="s">
        <v>211</v>
      </c>
      <c r="D93" s="344">
        <v>300</v>
      </c>
    </row>
    <row r="94" spans="1:4" ht="15.75" x14ac:dyDescent="0.25">
      <c r="A94" s="341">
        <v>180426</v>
      </c>
      <c r="B94" s="342" t="s">
        <v>1004</v>
      </c>
      <c r="C94" s="343" t="s">
        <v>143</v>
      </c>
      <c r="D94" s="344">
        <v>23.4</v>
      </c>
    </row>
    <row r="95" spans="1:4" ht="15.75" x14ac:dyDescent="0.25">
      <c r="A95" s="341">
        <v>180425</v>
      </c>
      <c r="B95" s="342" t="s">
        <v>1005</v>
      </c>
      <c r="C95" s="343" t="s">
        <v>143</v>
      </c>
      <c r="D95" s="344">
        <v>14.3</v>
      </c>
    </row>
    <row r="96" spans="1:4" ht="15.75" x14ac:dyDescent="0.25">
      <c r="A96" s="341">
        <v>141050</v>
      </c>
      <c r="B96" s="342" t="s">
        <v>1006</v>
      </c>
      <c r="C96" s="343" t="s">
        <v>143</v>
      </c>
      <c r="D96" s="344">
        <v>139</v>
      </c>
    </row>
    <row r="97" spans="1:4" ht="15.75" x14ac:dyDescent="0.25">
      <c r="A97" s="341">
        <v>141500</v>
      </c>
      <c r="B97" s="342" t="s">
        <v>1007</v>
      </c>
      <c r="C97" s="343" t="s">
        <v>143</v>
      </c>
      <c r="D97" s="344">
        <v>215</v>
      </c>
    </row>
    <row r="98" spans="1:4" ht="15.75" x14ac:dyDescent="0.25">
      <c r="A98" s="341">
        <v>141000</v>
      </c>
      <c r="B98" s="342" t="s">
        <v>1008</v>
      </c>
      <c r="C98" s="343" t="s">
        <v>143</v>
      </c>
      <c r="D98" s="344">
        <v>48.94</v>
      </c>
    </row>
    <row r="99" spans="1:4" ht="15.75" x14ac:dyDescent="0.25">
      <c r="A99" s="341">
        <v>142000</v>
      </c>
      <c r="B99" s="342" t="s">
        <v>1009</v>
      </c>
      <c r="C99" s="343" t="s">
        <v>143</v>
      </c>
      <c r="D99" s="344">
        <v>48.94</v>
      </c>
    </row>
    <row r="100" spans="1:4" ht="15.75" x14ac:dyDescent="0.25">
      <c r="A100" s="341">
        <v>142300</v>
      </c>
      <c r="B100" s="342" t="s">
        <v>1010</v>
      </c>
      <c r="C100" s="343" t="s">
        <v>143</v>
      </c>
      <c r="D100" s="344">
        <v>170</v>
      </c>
    </row>
    <row r="101" spans="1:4" ht="15.75" x14ac:dyDescent="0.25">
      <c r="A101" s="341">
        <v>160240</v>
      </c>
      <c r="B101" s="342" t="s">
        <v>1011</v>
      </c>
      <c r="C101" s="343" t="s">
        <v>143</v>
      </c>
      <c r="D101" s="344">
        <v>68.959999999999994</v>
      </c>
    </row>
    <row r="102" spans="1:4" ht="15.75" x14ac:dyDescent="0.25">
      <c r="A102" s="341">
        <v>148000</v>
      </c>
      <c r="B102" s="342" t="s">
        <v>1012</v>
      </c>
      <c r="C102" s="343" t="s">
        <v>592</v>
      </c>
      <c r="D102" s="344">
        <v>2.96</v>
      </c>
    </row>
    <row r="103" spans="1:4" ht="15.75" x14ac:dyDescent="0.25">
      <c r="A103" s="341">
        <v>172050</v>
      </c>
      <c r="B103" s="342" t="s">
        <v>743</v>
      </c>
      <c r="C103" s="343" t="s">
        <v>592</v>
      </c>
      <c r="D103" s="344">
        <v>6.02</v>
      </c>
    </row>
    <row r="104" spans="1:4" ht="15.75" x14ac:dyDescent="0.25">
      <c r="A104" s="341">
        <v>150600</v>
      </c>
      <c r="B104" s="342" t="s">
        <v>1013</v>
      </c>
      <c r="C104" s="343" t="s">
        <v>282</v>
      </c>
      <c r="D104" s="344">
        <v>10.63</v>
      </c>
    </row>
    <row r="105" spans="1:4" ht="15.75" x14ac:dyDescent="0.25">
      <c r="A105" s="341">
        <v>141010</v>
      </c>
      <c r="B105" s="342" t="s">
        <v>1014</v>
      </c>
      <c r="C105" s="343" t="s">
        <v>143</v>
      </c>
      <c r="D105" s="344">
        <v>16.47</v>
      </c>
    </row>
    <row r="106" spans="1:4" ht="15.75" x14ac:dyDescent="0.25">
      <c r="A106" s="341">
        <v>143550</v>
      </c>
      <c r="B106" s="342" t="s">
        <v>1015</v>
      </c>
      <c r="C106" s="343" t="s">
        <v>143</v>
      </c>
      <c r="D106" s="344">
        <v>293.33999999999997</v>
      </c>
    </row>
    <row r="107" spans="1:4" ht="15.75" x14ac:dyDescent="0.25">
      <c r="A107" s="341">
        <v>143500</v>
      </c>
      <c r="B107" s="342" t="s">
        <v>1016</v>
      </c>
      <c r="C107" s="343" t="s">
        <v>143</v>
      </c>
      <c r="D107" s="344">
        <v>404.32</v>
      </c>
    </row>
    <row r="108" spans="1:4" ht="15.75" x14ac:dyDescent="0.25">
      <c r="A108" s="341">
        <v>172000</v>
      </c>
      <c r="B108" s="342" t="s">
        <v>1017</v>
      </c>
      <c r="C108" s="343" t="s">
        <v>282</v>
      </c>
      <c r="D108" s="344">
        <v>61.45</v>
      </c>
    </row>
    <row r="109" spans="1:4" ht="15.75" x14ac:dyDescent="0.25">
      <c r="A109" s="341">
        <v>153250</v>
      </c>
      <c r="B109" s="342" t="s">
        <v>1018</v>
      </c>
      <c r="C109" s="343" t="s">
        <v>282</v>
      </c>
      <c r="D109" s="344">
        <v>39.17</v>
      </c>
    </row>
    <row r="110" spans="1:4" ht="15.75" x14ac:dyDescent="0.25">
      <c r="A110" s="341">
        <v>173120</v>
      </c>
      <c r="B110" s="342" t="s">
        <v>1019</v>
      </c>
      <c r="C110" s="343" t="s">
        <v>79</v>
      </c>
      <c r="D110" s="345">
        <v>3392.07</v>
      </c>
    </row>
    <row r="111" spans="1:4" ht="15.75" x14ac:dyDescent="0.25">
      <c r="A111" s="341">
        <v>178090</v>
      </c>
      <c r="B111" s="342" t="s">
        <v>1020</v>
      </c>
      <c r="C111" s="343" t="s">
        <v>79</v>
      </c>
      <c r="D111" s="345">
        <v>4279.09</v>
      </c>
    </row>
    <row r="112" spans="1:4" ht="15.75" x14ac:dyDescent="0.25">
      <c r="A112" s="341">
        <v>173010</v>
      </c>
      <c r="B112" s="342" t="s">
        <v>1021</v>
      </c>
      <c r="C112" s="343" t="s">
        <v>79</v>
      </c>
      <c r="D112" s="345">
        <v>3372.42</v>
      </c>
    </row>
    <row r="113" spans="1:4" ht="15.75" x14ac:dyDescent="0.25">
      <c r="A113" s="341">
        <v>173030</v>
      </c>
      <c r="B113" s="342" t="s">
        <v>1022</v>
      </c>
      <c r="C113" s="343" t="s">
        <v>79</v>
      </c>
      <c r="D113" s="345">
        <v>3458.19</v>
      </c>
    </row>
    <row r="114" spans="1:4" ht="15.75" x14ac:dyDescent="0.25">
      <c r="A114" s="341">
        <v>173060</v>
      </c>
      <c r="B114" s="342" t="s">
        <v>1023</v>
      </c>
      <c r="C114" s="343" t="s">
        <v>79</v>
      </c>
      <c r="D114" s="345">
        <v>4694</v>
      </c>
    </row>
    <row r="115" spans="1:4" ht="15.75" x14ac:dyDescent="0.25">
      <c r="A115" s="341">
        <v>173020</v>
      </c>
      <c r="B115" s="342" t="s">
        <v>1024</v>
      </c>
      <c r="C115" s="343" t="s">
        <v>79</v>
      </c>
      <c r="D115" s="345">
        <v>3909.62</v>
      </c>
    </row>
    <row r="116" spans="1:4" ht="15.75" x14ac:dyDescent="0.25">
      <c r="A116" s="341">
        <v>173070</v>
      </c>
      <c r="B116" s="342" t="s">
        <v>1025</v>
      </c>
      <c r="C116" s="343" t="s">
        <v>79</v>
      </c>
      <c r="D116" s="345">
        <v>5448</v>
      </c>
    </row>
    <row r="117" spans="1:4" ht="15.75" x14ac:dyDescent="0.25">
      <c r="A117" s="341">
        <v>173040</v>
      </c>
      <c r="B117" s="342" t="s">
        <v>1026</v>
      </c>
      <c r="C117" s="343" t="s">
        <v>79</v>
      </c>
      <c r="D117" s="345">
        <v>3188.46</v>
      </c>
    </row>
    <row r="118" spans="1:4" ht="15.75" x14ac:dyDescent="0.25">
      <c r="A118" s="341">
        <v>178060</v>
      </c>
      <c r="B118" s="342" t="s">
        <v>1027</v>
      </c>
      <c r="C118" s="343" t="s">
        <v>79</v>
      </c>
      <c r="D118" s="345">
        <v>3869.13</v>
      </c>
    </row>
    <row r="119" spans="1:4" ht="15.75" x14ac:dyDescent="0.25">
      <c r="A119" s="341">
        <v>173050</v>
      </c>
      <c r="B119" s="342" t="s">
        <v>1028</v>
      </c>
      <c r="C119" s="343" t="s">
        <v>79</v>
      </c>
      <c r="D119" s="345">
        <v>3406.09</v>
      </c>
    </row>
    <row r="120" spans="1:4" ht="15.75" x14ac:dyDescent="0.25">
      <c r="A120" s="341">
        <v>178070</v>
      </c>
      <c r="B120" s="342" t="s">
        <v>1029</v>
      </c>
      <c r="C120" s="343" t="s">
        <v>79</v>
      </c>
      <c r="D120" s="345">
        <v>3868.44</v>
      </c>
    </row>
    <row r="121" spans="1:4" ht="15.75" x14ac:dyDescent="0.25">
      <c r="A121" s="341">
        <v>110050</v>
      </c>
      <c r="B121" s="342" t="s">
        <v>1030</v>
      </c>
      <c r="C121" s="343" t="s">
        <v>143</v>
      </c>
      <c r="D121" s="344">
        <v>0.12</v>
      </c>
    </row>
    <row r="122" spans="1:4" ht="15.75" x14ac:dyDescent="0.25">
      <c r="A122" s="341">
        <v>180040</v>
      </c>
      <c r="B122" s="342" t="s">
        <v>1031</v>
      </c>
      <c r="C122" s="343" t="s">
        <v>143</v>
      </c>
      <c r="D122" s="344">
        <v>11.62</v>
      </c>
    </row>
    <row r="123" spans="1:4" ht="15.75" x14ac:dyDescent="0.25">
      <c r="A123" s="341">
        <v>110060</v>
      </c>
      <c r="B123" s="342" t="s">
        <v>1032</v>
      </c>
      <c r="C123" s="343" t="s">
        <v>211</v>
      </c>
      <c r="D123" s="344">
        <v>9.0299999999999994</v>
      </c>
    </row>
    <row r="124" spans="1:4" ht="15.75" x14ac:dyDescent="0.25">
      <c r="A124" s="341">
        <v>152121</v>
      </c>
      <c r="B124" s="342" t="s">
        <v>1033</v>
      </c>
      <c r="C124" s="343" t="s">
        <v>282</v>
      </c>
      <c r="D124" s="344">
        <v>7.35</v>
      </c>
    </row>
    <row r="125" spans="1:4" ht="15.75" x14ac:dyDescent="0.25">
      <c r="A125" s="341">
        <v>155158</v>
      </c>
      <c r="B125" s="342" t="s">
        <v>1034</v>
      </c>
      <c r="C125" s="343" t="s">
        <v>282</v>
      </c>
      <c r="D125" s="344">
        <v>6.14</v>
      </c>
    </row>
    <row r="126" spans="1:4" ht="15.75" x14ac:dyDescent="0.25">
      <c r="A126" s="341">
        <v>152120</v>
      </c>
      <c r="B126" s="342" t="s">
        <v>1035</v>
      </c>
      <c r="C126" s="343" t="s">
        <v>282</v>
      </c>
      <c r="D126" s="344">
        <v>7.35</v>
      </c>
    </row>
    <row r="127" spans="1:4" ht="15.75" x14ac:dyDescent="0.25">
      <c r="A127" s="341">
        <v>152125</v>
      </c>
      <c r="B127" s="342" t="s">
        <v>1036</v>
      </c>
      <c r="C127" s="343" t="s">
        <v>282</v>
      </c>
      <c r="D127" s="344">
        <v>7.35</v>
      </c>
    </row>
    <row r="128" spans="1:4" ht="15.75" x14ac:dyDescent="0.25">
      <c r="A128" s="341">
        <v>152132</v>
      </c>
      <c r="B128" s="342" t="s">
        <v>1037</v>
      </c>
      <c r="C128" s="343" t="s">
        <v>282</v>
      </c>
      <c r="D128" s="344">
        <v>7.35</v>
      </c>
    </row>
    <row r="129" spans="1:4" ht="15.75" x14ac:dyDescent="0.25">
      <c r="A129" s="341">
        <v>155140</v>
      </c>
      <c r="B129" s="342" t="s">
        <v>1038</v>
      </c>
      <c r="C129" s="343" t="s">
        <v>282</v>
      </c>
      <c r="D129" s="344">
        <v>6.44</v>
      </c>
    </row>
    <row r="130" spans="1:4" ht="15.75" x14ac:dyDescent="0.25">
      <c r="A130" s="341">
        <v>155380</v>
      </c>
      <c r="B130" s="342" t="s">
        <v>1039</v>
      </c>
      <c r="C130" s="343" t="s">
        <v>282</v>
      </c>
      <c r="D130" s="344">
        <v>6.01</v>
      </c>
    </row>
    <row r="131" spans="1:4" ht="15.75" x14ac:dyDescent="0.25">
      <c r="A131" s="341">
        <v>155120</v>
      </c>
      <c r="B131" s="342" t="s">
        <v>1040</v>
      </c>
      <c r="C131" s="343" t="s">
        <v>282</v>
      </c>
      <c r="D131" s="344">
        <v>5.91</v>
      </c>
    </row>
    <row r="132" spans="1:4" ht="15.75" x14ac:dyDescent="0.25">
      <c r="A132" s="341">
        <v>156420</v>
      </c>
      <c r="B132" s="342" t="s">
        <v>1041</v>
      </c>
      <c r="C132" s="343" t="s">
        <v>282</v>
      </c>
      <c r="D132" s="344">
        <v>7.34</v>
      </c>
    </row>
    <row r="133" spans="1:4" ht="15.75" x14ac:dyDescent="0.25">
      <c r="A133" s="341">
        <v>178190</v>
      </c>
      <c r="B133" s="342" t="s">
        <v>1042</v>
      </c>
      <c r="C133" s="343" t="s">
        <v>282</v>
      </c>
      <c r="D133" s="344">
        <v>56.12</v>
      </c>
    </row>
    <row r="134" spans="1:4" ht="15.75" x14ac:dyDescent="0.25">
      <c r="A134" s="341">
        <v>180170</v>
      </c>
      <c r="B134" s="342" t="s">
        <v>1043</v>
      </c>
      <c r="C134" s="343" t="s">
        <v>211</v>
      </c>
      <c r="D134" s="344">
        <v>7.0000000000000007E-2</v>
      </c>
    </row>
    <row r="135" spans="1:4" ht="15.75" x14ac:dyDescent="0.25">
      <c r="A135" s="341">
        <v>100130</v>
      </c>
      <c r="B135" s="342" t="s">
        <v>1044</v>
      </c>
      <c r="C135" s="343" t="s">
        <v>592</v>
      </c>
      <c r="D135" s="344">
        <v>24.66</v>
      </c>
    </row>
    <row r="136" spans="1:4" ht="15.75" x14ac:dyDescent="0.25">
      <c r="A136" s="341">
        <v>150200</v>
      </c>
      <c r="B136" s="342" t="s">
        <v>1045</v>
      </c>
      <c r="C136" s="343" t="s">
        <v>143</v>
      </c>
      <c r="D136" s="345">
        <v>27402.080000000002</v>
      </c>
    </row>
    <row r="137" spans="1:4" ht="15.75" x14ac:dyDescent="0.25">
      <c r="A137" s="341">
        <v>150204</v>
      </c>
      <c r="B137" s="342" t="s">
        <v>1046</v>
      </c>
      <c r="C137" s="343" t="s">
        <v>141</v>
      </c>
      <c r="D137" s="344">
        <v>290.58</v>
      </c>
    </row>
    <row r="138" spans="1:4" ht="15.75" x14ac:dyDescent="0.25">
      <c r="A138" s="341">
        <v>158250</v>
      </c>
      <c r="B138" s="342" t="s">
        <v>1047</v>
      </c>
      <c r="C138" s="343" t="s">
        <v>130</v>
      </c>
      <c r="D138" s="344">
        <v>632.11</v>
      </c>
    </row>
    <row r="139" spans="1:4" ht="15.75" x14ac:dyDescent="0.25">
      <c r="A139" s="341">
        <v>158200</v>
      </c>
      <c r="B139" s="342" t="s">
        <v>1048</v>
      </c>
      <c r="C139" s="343" t="s">
        <v>130</v>
      </c>
      <c r="D139" s="344">
        <v>450.02</v>
      </c>
    </row>
    <row r="140" spans="1:4" ht="15.75" x14ac:dyDescent="0.25">
      <c r="A140" s="341">
        <v>158150</v>
      </c>
      <c r="B140" s="342" t="s">
        <v>1049</v>
      </c>
      <c r="C140" s="343" t="s">
        <v>130</v>
      </c>
      <c r="D140" s="344">
        <v>561.65</v>
      </c>
    </row>
    <row r="141" spans="1:4" ht="15.75" x14ac:dyDescent="0.25">
      <c r="A141" s="341">
        <v>158100</v>
      </c>
      <c r="B141" s="342" t="s">
        <v>1050</v>
      </c>
      <c r="C141" s="343" t="s">
        <v>130</v>
      </c>
      <c r="D141" s="344">
        <v>409.67</v>
      </c>
    </row>
    <row r="142" spans="1:4" ht="15.75" x14ac:dyDescent="0.25">
      <c r="A142" s="341">
        <v>158017</v>
      </c>
      <c r="B142" s="342" t="s">
        <v>1051</v>
      </c>
      <c r="C142" s="343" t="s">
        <v>141</v>
      </c>
      <c r="D142" s="344">
        <v>176.97</v>
      </c>
    </row>
    <row r="143" spans="1:4" ht="15.75" x14ac:dyDescent="0.25">
      <c r="A143" s="341">
        <v>158023</v>
      </c>
      <c r="B143" s="342" t="s">
        <v>1052</v>
      </c>
      <c r="C143" s="343" t="s">
        <v>141</v>
      </c>
      <c r="D143" s="344">
        <v>192.05</v>
      </c>
    </row>
    <row r="144" spans="1:4" ht="15.75" x14ac:dyDescent="0.25">
      <c r="A144" s="341">
        <v>158030</v>
      </c>
      <c r="B144" s="342" t="s">
        <v>1053</v>
      </c>
      <c r="C144" s="343" t="s">
        <v>141</v>
      </c>
      <c r="D144" s="344">
        <v>208.9</v>
      </c>
    </row>
    <row r="145" spans="1:4" ht="15.75" x14ac:dyDescent="0.25">
      <c r="A145" s="341">
        <v>150055</v>
      </c>
      <c r="B145" s="342" t="s">
        <v>1054</v>
      </c>
      <c r="C145" s="343" t="s">
        <v>141</v>
      </c>
      <c r="D145" s="344">
        <v>34.47</v>
      </c>
    </row>
    <row r="146" spans="1:4" ht="15.75" x14ac:dyDescent="0.25">
      <c r="A146" s="341">
        <v>150070</v>
      </c>
      <c r="B146" s="342" t="s">
        <v>1055</v>
      </c>
      <c r="C146" s="343" t="s">
        <v>141</v>
      </c>
      <c r="D146" s="344">
        <v>32.619999999999997</v>
      </c>
    </row>
    <row r="147" spans="1:4" ht="15.75" x14ac:dyDescent="0.25">
      <c r="A147" s="341">
        <v>150050</v>
      </c>
      <c r="B147" s="342" t="s">
        <v>1056</v>
      </c>
      <c r="C147" s="343" t="s">
        <v>141</v>
      </c>
      <c r="D147" s="344">
        <v>4.1500000000000004</v>
      </c>
    </row>
    <row r="148" spans="1:4" ht="15.75" x14ac:dyDescent="0.25">
      <c r="A148" s="341">
        <v>150010</v>
      </c>
      <c r="B148" s="342" t="s">
        <v>1057</v>
      </c>
      <c r="C148" s="343" t="s">
        <v>141</v>
      </c>
      <c r="D148" s="344">
        <v>5.46</v>
      </c>
    </row>
    <row r="149" spans="1:4" ht="15.75" x14ac:dyDescent="0.25">
      <c r="A149" s="341">
        <v>120040</v>
      </c>
      <c r="B149" s="342" t="s">
        <v>1058</v>
      </c>
      <c r="C149" s="343" t="s">
        <v>141</v>
      </c>
      <c r="D149" s="344">
        <v>8</v>
      </c>
    </row>
    <row r="150" spans="1:4" ht="15.75" x14ac:dyDescent="0.25">
      <c r="A150" s="341">
        <v>140040</v>
      </c>
      <c r="B150" s="342" t="s">
        <v>1059</v>
      </c>
      <c r="C150" s="343" t="s">
        <v>141</v>
      </c>
      <c r="D150" s="344">
        <v>8</v>
      </c>
    </row>
    <row r="151" spans="1:4" ht="15.75" x14ac:dyDescent="0.25">
      <c r="A151" s="341">
        <v>150060</v>
      </c>
      <c r="B151" s="342" t="s">
        <v>1060</v>
      </c>
      <c r="C151" s="343" t="s">
        <v>141</v>
      </c>
      <c r="D151" s="344">
        <v>12.91</v>
      </c>
    </row>
    <row r="152" spans="1:4" ht="15.75" x14ac:dyDescent="0.25">
      <c r="A152" s="341">
        <v>150120</v>
      </c>
      <c r="B152" s="342" t="s">
        <v>1061</v>
      </c>
      <c r="C152" s="343" t="s">
        <v>143</v>
      </c>
      <c r="D152" s="344">
        <v>4.8</v>
      </c>
    </row>
    <row r="153" spans="1:4" ht="15.75" x14ac:dyDescent="0.25">
      <c r="A153" s="341">
        <v>150020</v>
      </c>
      <c r="B153" s="342" t="s">
        <v>1062</v>
      </c>
      <c r="C153" s="343" t="s">
        <v>282</v>
      </c>
      <c r="D153" s="344">
        <v>18.95</v>
      </c>
    </row>
    <row r="154" spans="1:4" ht="15.75" x14ac:dyDescent="0.25">
      <c r="A154" s="341">
        <v>198150</v>
      </c>
      <c r="B154" s="342" t="s">
        <v>1063</v>
      </c>
      <c r="C154" s="343" t="s">
        <v>282</v>
      </c>
      <c r="D154" s="344">
        <v>42.37</v>
      </c>
    </row>
    <row r="155" spans="1:4" ht="15.75" x14ac:dyDescent="0.25">
      <c r="A155" s="341">
        <v>100350</v>
      </c>
      <c r="B155" s="342" t="s">
        <v>1064</v>
      </c>
      <c r="C155" s="343" t="s">
        <v>282</v>
      </c>
      <c r="D155" s="344">
        <v>1.67</v>
      </c>
    </row>
    <row r="156" spans="1:4" ht="15.75" x14ac:dyDescent="0.25">
      <c r="A156" s="341">
        <v>186020</v>
      </c>
      <c r="B156" s="342" t="s">
        <v>1065</v>
      </c>
      <c r="C156" s="343" t="s">
        <v>143</v>
      </c>
      <c r="D156" s="345">
        <v>1992</v>
      </c>
    </row>
    <row r="157" spans="1:4" ht="15.75" x14ac:dyDescent="0.25">
      <c r="A157" s="341">
        <v>100380</v>
      </c>
      <c r="B157" s="342" t="s">
        <v>1066</v>
      </c>
      <c r="C157" s="343" t="s">
        <v>282</v>
      </c>
      <c r="D157" s="344">
        <v>23.71</v>
      </c>
    </row>
    <row r="158" spans="1:4" ht="15.75" x14ac:dyDescent="0.25">
      <c r="A158" s="341">
        <v>100674</v>
      </c>
      <c r="B158" s="342" t="s">
        <v>1067</v>
      </c>
      <c r="C158" s="343" t="s">
        <v>141</v>
      </c>
      <c r="D158" s="344">
        <v>3.52</v>
      </c>
    </row>
    <row r="159" spans="1:4" ht="15.75" x14ac:dyDescent="0.25">
      <c r="A159" s="341">
        <v>100673</v>
      </c>
      <c r="B159" s="342" t="s">
        <v>1068</v>
      </c>
      <c r="C159" s="343" t="s">
        <v>141</v>
      </c>
      <c r="D159" s="344">
        <v>9.5299999999999994</v>
      </c>
    </row>
    <row r="160" spans="1:4" ht="15.75" x14ac:dyDescent="0.25">
      <c r="A160" s="341">
        <v>140120</v>
      </c>
      <c r="B160" s="342" t="s">
        <v>1069</v>
      </c>
      <c r="C160" s="343" t="s">
        <v>1070</v>
      </c>
      <c r="D160" s="345">
        <v>9960</v>
      </c>
    </row>
    <row r="161" spans="1:4" ht="15.75" x14ac:dyDescent="0.25">
      <c r="A161" s="341">
        <v>110120</v>
      </c>
      <c r="B161" s="342" t="s">
        <v>1071</v>
      </c>
      <c r="C161" s="343" t="s">
        <v>211</v>
      </c>
      <c r="D161" s="344">
        <v>42.5</v>
      </c>
    </row>
    <row r="162" spans="1:4" ht="15.75" x14ac:dyDescent="0.25">
      <c r="A162" s="341">
        <v>110240</v>
      </c>
      <c r="B162" s="342" t="s">
        <v>1072</v>
      </c>
      <c r="C162" s="343" t="s">
        <v>211</v>
      </c>
      <c r="D162" s="344">
        <v>79.5</v>
      </c>
    </row>
    <row r="163" spans="1:4" ht="15.75" x14ac:dyDescent="0.25">
      <c r="A163" s="341">
        <v>145450</v>
      </c>
      <c r="B163" s="342" t="s">
        <v>1073</v>
      </c>
      <c r="C163" s="343" t="s">
        <v>143</v>
      </c>
      <c r="D163" s="344">
        <v>36</v>
      </c>
    </row>
    <row r="164" spans="1:4" ht="15.75" x14ac:dyDescent="0.25">
      <c r="A164" s="341">
        <v>180110</v>
      </c>
      <c r="B164" s="342" t="s">
        <v>1074</v>
      </c>
      <c r="C164" s="343" t="s">
        <v>143</v>
      </c>
      <c r="D164" s="344">
        <v>6.6</v>
      </c>
    </row>
    <row r="165" spans="1:4" ht="15.75" x14ac:dyDescent="0.25">
      <c r="A165" s="341">
        <v>180090</v>
      </c>
      <c r="B165" s="342" t="s">
        <v>1075</v>
      </c>
      <c r="C165" s="343" t="s">
        <v>143</v>
      </c>
      <c r="D165" s="344">
        <v>9.99</v>
      </c>
    </row>
    <row r="166" spans="1:4" ht="15.75" x14ac:dyDescent="0.25">
      <c r="A166" s="341">
        <v>120000</v>
      </c>
      <c r="B166" s="342" t="s">
        <v>1076</v>
      </c>
      <c r="C166" s="343" t="s">
        <v>141</v>
      </c>
      <c r="D166" s="344">
        <v>2.7</v>
      </c>
    </row>
    <row r="167" spans="1:4" ht="15.75" x14ac:dyDescent="0.25">
      <c r="A167" s="341">
        <v>151000</v>
      </c>
      <c r="B167" s="342" t="s">
        <v>1077</v>
      </c>
      <c r="C167" s="343" t="s">
        <v>141</v>
      </c>
      <c r="D167" s="344">
        <v>1.43</v>
      </c>
    </row>
    <row r="168" spans="1:4" ht="15.75" x14ac:dyDescent="0.25">
      <c r="A168" s="341">
        <v>155550</v>
      </c>
      <c r="B168" s="342" t="s">
        <v>1078</v>
      </c>
      <c r="C168" s="343" t="s">
        <v>143</v>
      </c>
      <c r="D168" s="344">
        <v>149.63</v>
      </c>
    </row>
    <row r="169" spans="1:4" ht="15.75" x14ac:dyDescent="0.25">
      <c r="A169" s="341">
        <v>186030</v>
      </c>
      <c r="B169" s="342" t="s">
        <v>1079</v>
      </c>
      <c r="C169" s="343" t="s">
        <v>143</v>
      </c>
      <c r="D169" s="344">
        <v>294</v>
      </c>
    </row>
    <row r="170" spans="1:4" ht="15.75" x14ac:dyDescent="0.25">
      <c r="A170" s="341">
        <v>113160</v>
      </c>
      <c r="B170" s="342" t="s">
        <v>1080</v>
      </c>
      <c r="C170" s="343" t="s">
        <v>211</v>
      </c>
      <c r="D170" s="344">
        <v>17.760000000000002</v>
      </c>
    </row>
    <row r="171" spans="1:4" ht="15.75" x14ac:dyDescent="0.25">
      <c r="A171" s="341">
        <v>116160</v>
      </c>
      <c r="B171" s="342" t="s">
        <v>1081</v>
      </c>
      <c r="C171" s="343" t="s">
        <v>211</v>
      </c>
      <c r="D171" s="344">
        <v>35.520000000000003</v>
      </c>
    </row>
    <row r="172" spans="1:4" ht="15.75" x14ac:dyDescent="0.25">
      <c r="A172" s="341">
        <v>112200</v>
      </c>
      <c r="B172" s="342" t="s">
        <v>1082</v>
      </c>
      <c r="C172" s="343" t="s">
        <v>211</v>
      </c>
      <c r="D172" s="344">
        <v>148</v>
      </c>
    </row>
    <row r="173" spans="1:4" ht="15.75" x14ac:dyDescent="0.25">
      <c r="A173" s="341">
        <v>112250</v>
      </c>
      <c r="B173" s="342" t="s">
        <v>1083</v>
      </c>
      <c r="C173" s="343" t="s">
        <v>211</v>
      </c>
      <c r="D173" s="344">
        <v>185</v>
      </c>
    </row>
    <row r="174" spans="1:4" ht="15.75" x14ac:dyDescent="0.25">
      <c r="A174" s="341">
        <v>112300</v>
      </c>
      <c r="B174" s="342" t="s">
        <v>1084</v>
      </c>
      <c r="C174" s="343" t="s">
        <v>211</v>
      </c>
      <c r="D174" s="344">
        <v>222</v>
      </c>
    </row>
    <row r="175" spans="1:4" ht="15.75" x14ac:dyDescent="0.25">
      <c r="A175" s="341">
        <v>111110</v>
      </c>
      <c r="B175" s="342" t="s">
        <v>1085</v>
      </c>
      <c r="C175" s="343" t="s">
        <v>211</v>
      </c>
      <c r="D175" s="344">
        <v>63.62</v>
      </c>
    </row>
    <row r="176" spans="1:4" ht="15.75" x14ac:dyDescent="0.25">
      <c r="A176" s="341">
        <v>111010</v>
      </c>
      <c r="B176" s="342" t="s">
        <v>1086</v>
      </c>
      <c r="C176" s="343" t="s">
        <v>211</v>
      </c>
      <c r="D176" s="344">
        <v>10.74</v>
      </c>
    </row>
    <row r="177" spans="1:4" ht="15.75" x14ac:dyDescent="0.25">
      <c r="A177" s="341">
        <v>111070</v>
      </c>
      <c r="B177" s="342" t="s">
        <v>1087</v>
      </c>
      <c r="C177" s="343" t="s">
        <v>211</v>
      </c>
      <c r="D177" s="344">
        <v>15.69</v>
      </c>
    </row>
    <row r="178" spans="1:4" ht="15.75" x14ac:dyDescent="0.25">
      <c r="A178" s="341">
        <v>112120</v>
      </c>
      <c r="B178" s="342" t="s">
        <v>1088</v>
      </c>
      <c r="C178" s="343" t="s">
        <v>211</v>
      </c>
      <c r="D178" s="344">
        <v>127.24</v>
      </c>
    </row>
    <row r="179" spans="1:4" ht="15.75" x14ac:dyDescent="0.25">
      <c r="A179" s="341">
        <v>113010</v>
      </c>
      <c r="B179" s="342" t="s">
        <v>1089</v>
      </c>
      <c r="C179" s="343" t="s">
        <v>211</v>
      </c>
      <c r="D179" s="344">
        <v>47.92</v>
      </c>
    </row>
    <row r="180" spans="1:4" ht="15.75" x14ac:dyDescent="0.25">
      <c r="A180" s="341">
        <v>114120</v>
      </c>
      <c r="B180" s="342" t="s">
        <v>1090</v>
      </c>
      <c r="C180" s="343" t="s">
        <v>211</v>
      </c>
      <c r="D180" s="344">
        <v>255.31</v>
      </c>
    </row>
    <row r="181" spans="1:4" ht="15.75" x14ac:dyDescent="0.25">
      <c r="A181" s="341">
        <v>118030</v>
      </c>
      <c r="B181" s="342" t="s">
        <v>1091</v>
      </c>
      <c r="C181" s="343" t="s">
        <v>211</v>
      </c>
      <c r="D181" s="344">
        <v>127.24</v>
      </c>
    </row>
    <row r="182" spans="1:4" ht="15.75" x14ac:dyDescent="0.25">
      <c r="A182" s="341">
        <v>111020</v>
      </c>
      <c r="B182" s="342" t="s">
        <v>1092</v>
      </c>
      <c r="C182" s="343" t="s">
        <v>211</v>
      </c>
      <c r="D182" s="344">
        <v>3.28</v>
      </c>
    </row>
    <row r="183" spans="1:4" ht="15.75" x14ac:dyDescent="0.25">
      <c r="A183" s="341">
        <v>111030</v>
      </c>
      <c r="B183" s="342" t="s">
        <v>1093</v>
      </c>
      <c r="C183" s="343" t="s">
        <v>211</v>
      </c>
      <c r="D183" s="344">
        <v>4.8</v>
      </c>
    </row>
    <row r="184" spans="1:4" ht="15.75" x14ac:dyDescent="0.25">
      <c r="A184" s="341">
        <v>111040</v>
      </c>
      <c r="B184" s="342" t="s">
        <v>1094</v>
      </c>
      <c r="C184" s="343" t="s">
        <v>211</v>
      </c>
      <c r="D184" s="344">
        <v>6.57</v>
      </c>
    </row>
    <row r="185" spans="1:4" ht="15.75" x14ac:dyDescent="0.25">
      <c r="A185" s="341">
        <v>111060</v>
      </c>
      <c r="B185" s="342" t="s">
        <v>1095</v>
      </c>
      <c r="C185" s="343" t="s">
        <v>211</v>
      </c>
      <c r="D185" s="344">
        <v>9.86</v>
      </c>
    </row>
    <row r="186" spans="1:4" ht="15.75" x14ac:dyDescent="0.25">
      <c r="A186" s="341">
        <v>111120</v>
      </c>
      <c r="B186" s="342" t="s">
        <v>1096</v>
      </c>
      <c r="C186" s="343" t="s">
        <v>211</v>
      </c>
      <c r="D186" s="344">
        <v>19.48</v>
      </c>
    </row>
    <row r="187" spans="1:4" ht="15.75" x14ac:dyDescent="0.25">
      <c r="A187" s="341">
        <v>112540</v>
      </c>
      <c r="B187" s="342" t="s">
        <v>1097</v>
      </c>
      <c r="C187" s="343" t="s">
        <v>211</v>
      </c>
      <c r="D187" s="344">
        <v>2.5299999999999998</v>
      </c>
    </row>
    <row r="188" spans="1:4" ht="15.75" x14ac:dyDescent="0.25">
      <c r="A188" s="341">
        <v>112560</v>
      </c>
      <c r="B188" s="342" t="s">
        <v>1098</v>
      </c>
      <c r="C188" s="343" t="s">
        <v>211</v>
      </c>
      <c r="D188" s="344">
        <v>3.79</v>
      </c>
    </row>
    <row r="189" spans="1:4" ht="15.75" x14ac:dyDescent="0.25">
      <c r="A189" s="341">
        <v>112580</v>
      </c>
      <c r="B189" s="342" t="s">
        <v>1099</v>
      </c>
      <c r="C189" s="343" t="s">
        <v>211</v>
      </c>
      <c r="D189" s="344">
        <v>5.0599999999999996</v>
      </c>
    </row>
    <row r="190" spans="1:4" ht="15.75" x14ac:dyDescent="0.25">
      <c r="A190" s="341">
        <v>113030</v>
      </c>
      <c r="B190" s="342" t="s">
        <v>1100</v>
      </c>
      <c r="C190" s="343" t="s">
        <v>211</v>
      </c>
      <c r="D190" s="344">
        <v>14.67</v>
      </c>
    </row>
    <row r="191" spans="1:4" ht="15.75" x14ac:dyDescent="0.25">
      <c r="A191" s="341">
        <v>116120</v>
      </c>
      <c r="B191" s="342" t="s">
        <v>1101</v>
      </c>
      <c r="C191" s="343" t="s">
        <v>211</v>
      </c>
      <c r="D191" s="344">
        <v>18.21</v>
      </c>
    </row>
    <row r="192" spans="1:4" ht="15.75" x14ac:dyDescent="0.25">
      <c r="A192" s="341">
        <v>110150</v>
      </c>
      <c r="B192" s="342" t="s">
        <v>1102</v>
      </c>
      <c r="C192" s="343" t="s">
        <v>211</v>
      </c>
      <c r="D192" s="344">
        <v>19.16</v>
      </c>
    </row>
    <row r="193" spans="1:4" ht="15.75" x14ac:dyDescent="0.25">
      <c r="A193" s="341">
        <v>110250</v>
      </c>
      <c r="B193" s="342" t="s">
        <v>1103</v>
      </c>
      <c r="C193" s="343" t="s">
        <v>211</v>
      </c>
      <c r="D193" s="344">
        <v>39.200000000000003</v>
      </c>
    </row>
    <row r="194" spans="1:4" ht="15.75" x14ac:dyDescent="0.25">
      <c r="A194" s="341">
        <v>120850</v>
      </c>
      <c r="B194" s="342" t="s">
        <v>1104</v>
      </c>
      <c r="C194" s="343" t="s">
        <v>211</v>
      </c>
      <c r="D194" s="344">
        <v>4.2</v>
      </c>
    </row>
    <row r="195" spans="1:4" ht="15.75" x14ac:dyDescent="0.25">
      <c r="A195" s="341">
        <v>150080</v>
      </c>
      <c r="B195" s="342" t="s">
        <v>1105</v>
      </c>
      <c r="C195" s="343" t="s">
        <v>141</v>
      </c>
      <c r="D195" s="344">
        <v>5.19</v>
      </c>
    </row>
    <row r="196" spans="1:4" ht="15.75" x14ac:dyDescent="0.25">
      <c r="A196" s="341">
        <v>150030</v>
      </c>
      <c r="B196" s="342" t="s">
        <v>1106</v>
      </c>
      <c r="C196" s="343" t="s">
        <v>282</v>
      </c>
      <c r="D196" s="344">
        <v>4.7300000000000004</v>
      </c>
    </row>
    <row r="197" spans="1:4" ht="15.75" x14ac:dyDescent="0.25">
      <c r="A197" s="341">
        <v>100170</v>
      </c>
      <c r="B197" s="342" t="s">
        <v>1107</v>
      </c>
      <c r="C197" s="343" t="s">
        <v>282</v>
      </c>
      <c r="D197" s="344">
        <v>7.78</v>
      </c>
    </row>
    <row r="198" spans="1:4" ht="15.75" x14ac:dyDescent="0.25">
      <c r="A198" s="341">
        <v>100180</v>
      </c>
      <c r="B198" s="342" t="s">
        <v>1108</v>
      </c>
      <c r="C198" s="343" t="s">
        <v>282</v>
      </c>
      <c r="D198" s="344">
        <v>7.18</v>
      </c>
    </row>
    <row r="199" spans="1:4" ht="15.75" x14ac:dyDescent="0.25">
      <c r="A199" s="341">
        <v>180725</v>
      </c>
      <c r="B199" s="342" t="s">
        <v>1109</v>
      </c>
      <c r="C199" s="343" t="s">
        <v>211</v>
      </c>
      <c r="D199" s="344">
        <v>28</v>
      </c>
    </row>
    <row r="200" spans="1:4" ht="15.75" x14ac:dyDescent="0.25">
      <c r="A200" s="341">
        <v>180300</v>
      </c>
      <c r="B200" s="342" t="s">
        <v>1110</v>
      </c>
      <c r="C200" s="343" t="s">
        <v>211</v>
      </c>
      <c r="D200" s="344">
        <v>42.25</v>
      </c>
    </row>
    <row r="201" spans="1:4" ht="15.75" x14ac:dyDescent="0.25">
      <c r="A201" s="341">
        <v>180400</v>
      </c>
      <c r="B201" s="342" t="s">
        <v>1111</v>
      </c>
      <c r="C201" s="343" t="s">
        <v>211</v>
      </c>
      <c r="D201" s="344">
        <v>52.75</v>
      </c>
    </row>
    <row r="202" spans="1:4" ht="15.75" x14ac:dyDescent="0.25">
      <c r="A202" s="341">
        <v>100200</v>
      </c>
      <c r="B202" s="342" t="s">
        <v>1112</v>
      </c>
      <c r="C202" s="343" t="s">
        <v>282</v>
      </c>
      <c r="D202" s="344">
        <v>7.63</v>
      </c>
    </row>
    <row r="203" spans="1:4" ht="15.75" x14ac:dyDescent="0.25">
      <c r="A203" s="341">
        <v>100100</v>
      </c>
      <c r="B203" s="342" t="s">
        <v>1113</v>
      </c>
      <c r="C203" s="343" t="s">
        <v>282</v>
      </c>
      <c r="D203" s="344">
        <v>7.65</v>
      </c>
    </row>
    <row r="204" spans="1:4" ht="15.75" x14ac:dyDescent="0.25">
      <c r="A204" s="341">
        <v>178250</v>
      </c>
      <c r="B204" s="342" t="s">
        <v>1114</v>
      </c>
      <c r="C204" s="343" t="s">
        <v>282</v>
      </c>
      <c r="D204" s="344">
        <v>3.22</v>
      </c>
    </row>
    <row r="205" spans="1:4" ht="15.75" x14ac:dyDescent="0.25">
      <c r="A205" s="341">
        <v>180160</v>
      </c>
      <c r="B205" s="342" t="s">
        <v>1115</v>
      </c>
      <c r="C205" s="343" t="s">
        <v>143</v>
      </c>
      <c r="D205" s="344">
        <v>89.6</v>
      </c>
    </row>
    <row r="206" spans="1:4" ht="15.75" x14ac:dyDescent="0.25">
      <c r="A206" s="341">
        <v>180100</v>
      </c>
      <c r="B206" s="342" t="s">
        <v>1116</v>
      </c>
      <c r="C206" s="343" t="s">
        <v>143</v>
      </c>
      <c r="D206" s="344">
        <v>48.4</v>
      </c>
    </row>
    <row r="207" spans="1:4" ht="15.75" x14ac:dyDescent="0.25">
      <c r="A207" s="341">
        <v>110100</v>
      </c>
      <c r="B207" s="342" t="s">
        <v>1117</v>
      </c>
      <c r="C207" s="343" t="s">
        <v>143</v>
      </c>
      <c r="D207" s="344">
        <v>23.25</v>
      </c>
    </row>
    <row r="208" spans="1:4" ht="15.75" x14ac:dyDescent="0.25">
      <c r="A208" s="341">
        <v>172100</v>
      </c>
      <c r="B208" s="342" t="s">
        <v>1118</v>
      </c>
      <c r="C208" s="343" t="s">
        <v>592</v>
      </c>
      <c r="D208" s="344">
        <v>7.35</v>
      </c>
    </row>
    <row r="209" spans="1:4" ht="15.75" x14ac:dyDescent="0.25">
      <c r="A209" s="341">
        <v>135780</v>
      </c>
      <c r="B209" s="342" t="s">
        <v>1119</v>
      </c>
      <c r="C209" s="343" t="s">
        <v>143</v>
      </c>
      <c r="D209" s="344">
        <v>1.07</v>
      </c>
    </row>
    <row r="210" spans="1:4" ht="15.75" x14ac:dyDescent="0.25">
      <c r="A210" s="341">
        <v>135160</v>
      </c>
      <c r="B210" s="342" t="s">
        <v>1120</v>
      </c>
      <c r="C210" s="343" t="s">
        <v>143</v>
      </c>
      <c r="D210" s="344">
        <v>1.33</v>
      </c>
    </row>
    <row r="211" spans="1:4" ht="15.75" x14ac:dyDescent="0.25">
      <c r="A211" s="341">
        <v>134020</v>
      </c>
      <c r="B211" s="342" t="s">
        <v>1121</v>
      </c>
      <c r="C211" s="343" t="s">
        <v>143</v>
      </c>
      <c r="D211" s="344">
        <v>3.69</v>
      </c>
    </row>
    <row r="212" spans="1:4" ht="15.75" x14ac:dyDescent="0.25">
      <c r="A212" s="341">
        <v>134100</v>
      </c>
      <c r="B212" s="342" t="s">
        <v>1122</v>
      </c>
      <c r="C212" s="343" t="s">
        <v>143</v>
      </c>
      <c r="D212" s="344">
        <v>13.98</v>
      </c>
    </row>
    <row r="213" spans="1:4" ht="15.75" x14ac:dyDescent="0.25">
      <c r="A213" s="341">
        <v>133120</v>
      </c>
      <c r="B213" s="342" t="s">
        <v>1123</v>
      </c>
      <c r="C213" s="343" t="s">
        <v>143</v>
      </c>
      <c r="D213" s="344">
        <v>3.32</v>
      </c>
    </row>
    <row r="214" spans="1:4" ht="15.75" x14ac:dyDescent="0.25">
      <c r="A214" s="341">
        <v>130200</v>
      </c>
      <c r="B214" s="342" t="s">
        <v>1124</v>
      </c>
      <c r="C214" s="343" t="s">
        <v>1125</v>
      </c>
      <c r="D214" s="345">
        <v>1973.33</v>
      </c>
    </row>
    <row r="215" spans="1:4" ht="15.75" x14ac:dyDescent="0.25">
      <c r="A215" s="341">
        <v>130000</v>
      </c>
      <c r="B215" s="342" t="s">
        <v>1126</v>
      </c>
      <c r="C215" s="343" t="s">
        <v>130</v>
      </c>
      <c r="D215" s="344">
        <v>66.400000000000006</v>
      </c>
    </row>
    <row r="216" spans="1:4" ht="15.75" x14ac:dyDescent="0.25">
      <c r="A216" s="341">
        <v>130100</v>
      </c>
      <c r="B216" s="342" t="s">
        <v>1127</v>
      </c>
      <c r="C216" s="343" t="s">
        <v>130</v>
      </c>
      <c r="D216" s="344">
        <v>63.3</v>
      </c>
    </row>
    <row r="217" spans="1:4" ht="15.75" x14ac:dyDescent="0.25">
      <c r="A217" s="341">
        <v>126110</v>
      </c>
      <c r="B217" s="342" t="s">
        <v>1128</v>
      </c>
      <c r="C217" s="343" t="s">
        <v>141</v>
      </c>
      <c r="D217" s="344">
        <v>132</v>
      </c>
    </row>
    <row r="218" spans="1:4" ht="15.75" x14ac:dyDescent="0.25">
      <c r="A218" s="341">
        <v>126120</v>
      </c>
      <c r="B218" s="342" t="s">
        <v>1129</v>
      </c>
      <c r="C218" s="343" t="s">
        <v>141</v>
      </c>
      <c r="D218" s="344">
        <v>135.9</v>
      </c>
    </row>
    <row r="219" spans="1:4" ht="15.75" x14ac:dyDescent="0.25">
      <c r="A219" s="341">
        <v>126090</v>
      </c>
      <c r="B219" s="342" t="s">
        <v>1130</v>
      </c>
      <c r="C219" s="343" t="s">
        <v>141</v>
      </c>
      <c r="D219" s="344">
        <v>228</v>
      </c>
    </row>
    <row r="220" spans="1:4" ht="15.75" x14ac:dyDescent="0.25">
      <c r="A220" s="341">
        <v>126100</v>
      </c>
      <c r="B220" s="342" t="s">
        <v>1131</v>
      </c>
      <c r="C220" s="343" t="s">
        <v>141</v>
      </c>
      <c r="D220" s="344">
        <v>389.9</v>
      </c>
    </row>
    <row r="221" spans="1:4" ht="15.75" x14ac:dyDescent="0.25">
      <c r="A221" s="341">
        <v>100500</v>
      </c>
      <c r="B221" s="342" t="s">
        <v>1132</v>
      </c>
      <c r="C221" s="343" t="s">
        <v>211</v>
      </c>
      <c r="D221" s="344">
        <v>165</v>
      </c>
    </row>
    <row r="222" spans="1:4" ht="15.75" x14ac:dyDescent="0.25">
      <c r="A222" s="341">
        <v>146090</v>
      </c>
      <c r="B222" s="342" t="s">
        <v>1133</v>
      </c>
      <c r="C222" s="343" t="s">
        <v>1070</v>
      </c>
      <c r="D222" s="345">
        <v>6420</v>
      </c>
    </row>
    <row r="223" spans="1:4" ht="15.75" x14ac:dyDescent="0.25">
      <c r="A223" s="341">
        <v>146120</v>
      </c>
      <c r="B223" s="342" t="s">
        <v>1134</v>
      </c>
      <c r="C223" s="343" t="s">
        <v>1070</v>
      </c>
      <c r="D223" s="345">
        <v>10992</v>
      </c>
    </row>
    <row r="224" spans="1:4" ht="15.75" x14ac:dyDescent="0.25">
      <c r="A224" s="341">
        <v>130110</v>
      </c>
      <c r="B224" s="342" t="s">
        <v>1135</v>
      </c>
      <c r="C224" s="343" t="s">
        <v>130</v>
      </c>
      <c r="D224" s="345">
        <v>8262.5</v>
      </c>
    </row>
    <row r="225" spans="1:4" ht="15.75" x14ac:dyDescent="0.25">
      <c r="A225" s="341">
        <v>130120</v>
      </c>
      <c r="B225" s="342" t="s">
        <v>1136</v>
      </c>
      <c r="C225" s="343" t="s">
        <v>130</v>
      </c>
      <c r="D225" s="345">
        <v>2530</v>
      </c>
    </row>
    <row r="226" spans="1:4" ht="15.75" x14ac:dyDescent="0.25">
      <c r="A226" s="341">
        <v>134908</v>
      </c>
      <c r="B226" s="342" t="s">
        <v>1137</v>
      </c>
      <c r="C226" s="343" t="s">
        <v>143</v>
      </c>
      <c r="D226" s="344">
        <v>3.28</v>
      </c>
    </row>
    <row r="227" spans="1:4" ht="15.75" x14ac:dyDescent="0.25">
      <c r="A227" s="341">
        <v>134909</v>
      </c>
      <c r="B227" s="342" t="s">
        <v>1138</v>
      </c>
      <c r="C227" s="343" t="s">
        <v>143</v>
      </c>
      <c r="D227" s="344">
        <v>3.49</v>
      </c>
    </row>
    <row r="228" spans="1:4" ht="15.75" x14ac:dyDescent="0.25">
      <c r="A228" s="341">
        <v>134906</v>
      </c>
      <c r="B228" s="342" t="s">
        <v>1139</v>
      </c>
      <c r="C228" s="343" t="s">
        <v>143</v>
      </c>
      <c r="D228" s="344">
        <v>11.65</v>
      </c>
    </row>
    <row r="229" spans="1:4" ht="15.75" x14ac:dyDescent="0.25">
      <c r="A229" s="341">
        <v>134907</v>
      </c>
      <c r="B229" s="342" t="s">
        <v>1140</v>
      </c>
      <c r="C229" s="343" t="s">
        <v>143</v>
      </c>
      <c r="D229" s="344">
        <v>11.96</v>
      </c>
    </row>
    <row r="230" spans="1:4" ht="15.75" x14ac:dyDescent="0.25">
      <c r="A230" s="341">
        <v>130080</v>
      </c>
      <c r="B230" s="342" t="s">
        <v>1141</v>
      </c>
      <c r="C230" s="343" t="s">
        <v>130</v>
      </c>
      <c r="D230" s="344">
        <v>68.959999999999994</v>
      </c>
    </row>
    <row r="231" spans="1:4" ht="15.75" x14ac:dyDescent="0.25">
      <c r="A231" s="341">
        <v>135250</v>
      </c>
      <c r="B231" s="342" t="s">
        <v>1142</v>
      </c>
      <c r="C231" s="343" t="s">
        <v>143</v>
      </c>
      <c r="D231" s="344">
        <v>1.95</v>
      </c>
    </row>
    <row r="232" spans="1:4" ht="15.75" x14ac:dyDescent="0.25">
      <c r="A232" s="341">
        <v>142600</v>
      </c>
      <c r="B232" s="342" t="s">
        <v>1143</v>
      </c>
      <c r="C232" s="343" t="s">
        <v>143</v>
      </c>
      <c r="D232" s="344">
        <v>932</v>
      </c>
    </row>
    <row r="233" spans="1:4" ht="15.75" x14ac:dyDescent="0.25">
      <c r="A233" s="341">
        <v>141100</v>
      </c>
      <c r="B233" s="342" t="s">
        <v>1144</v>
      </c>
      <c r="C233" s="343" t="s">
        <v>143</v>
      </c>
      <c r="D233" s="344">
        <v>578.66</v>
      </c>
    </row>
    <row r="234" spans="1:4" ht="15.75" x14ac:dyDescent="0.25">
      <c r="A234" s="341">
        <v>142100</v>
      </c>
      <c r="B234" s="342" t="s">
        <v>1145</v>
      </c>
      <c r="C234" s="343" t="s">
        <v>143</v>
      </c>
      <c r="D234" s="344">
        <v>672.84</v>
      </c>
    </row>
    <row r="235" spans="1:4" ht="15.75" x14ac:dyDescent="0.25">
      <c r="A235" s="341">
        <v>142400</v>
      </c>
      <c r="B235" s="342" t="s">
        <v>1146</v>
      </c>
      <c r="C235" s="343" t="s">
        <v>143</v>
      </c>
      <c r="D235" s="344">
        <v>760</v>
      </c>
    </row>
    <row r="236" spans="1:4" ht="15.75" x14ac:dyDescent="0.25">
      <c r="A236" s="341">
        <v>161240</v>
      </c>
      <c r="B236" s="342" t="s">
        <v>1147</v>
      </c>
      <c r="C236" s="343" t="s">
        <v>143</v>
      </c>
      <c r="D236" s="344">
        <v>817.46</v>
      </c>
    </row>
    <row r="237" spans="1:4" ht="15.75" x14ac:dyDescent="0.25">
      <c r="A237" s="341">
        <v>191500</v>
      </c>
      <c r="B237" s="342" t="s">
        <v>1148</v>
      </c>
      <c r="C237" s="343" t="s">
        <v>143</v>
      </c>
      <c r="D237" s="345">
        <v>65600</v>
      </c>
    </row>
    <row r="238" spans="1:4" ht="15.75" x14ac:dyDescent="0.25">
      <c r="A238" s="341">
        <v>191600</v>
      </c>
      <c r="B238" s="342" t="s">
        <v>1149</v>
      </c>
      <c r="C238" s="343" t="s">
        <v>143</v>
      </c>
      <c r="D238" s="345">
        <v>66700</v>
      </c>
    </row>
    <row r="239" spans="1:4" ht="15.75" x14ac:dyDescent="0.25">
      <c r="A239" s="341">
        <v>191700</v>
      </c>
      <c r="B239" s="342" t="s">
        <v>1150</v>
      </c>
      <c r="C239" s="343" t="s">
        <v>143</v>
      </c>
      <c r="D239" s="345">
        <v>70500</v>
      </c>
    </row>
    <row r="240" spans="1:4" ht="15.75" x14ac:dyDescent="0.25">
      <c r="A240" s="341">
        <v>191800</v>
      </c>
      <c r="B240" s="342" t="s">
        <v>1151</v>
      </c>
      <c r="C240" s="343" t="s">
        <v>143</v>
      </c>
      <c r="D240" s="345">
        <v>71900</v>
      </c>
    </row>
    <row r="241" spans="1:4" ht="15.75" x14ac:dyDescent="0.25">
      <c r="A241" s="341">
        <v>157270</v>
      </c>
      <c r="B241" s="342" t="s">
        <v>1152</v>
      </c>
      <c r="C241" s="343" t="s">
        <v>282</v>
      </c>
      <c r="D241" s="344">
        <v>16.989999999999998</v>
      </c>
    </row>
    <row r="242" spans="1:4" ht="15.75" x14ac:dyDescent="0.25">
      <c r="A242" s="341">
        <v>186040</v>
      </c>
      <c r="B242" s="342" t="s">
        <v>1153</v>
      </c>
      <c r="C242" s="343" t="s">
        <v>143</v>
      </c>
      <c r="D242" s="344">
        <v>984</v>
      </c>
    </row>
    <row r="243" spans="1:4" ht="15.75" x14ac:dyDescent="0.25">
      <c r="A243" s="341">
        <v>130180</v>
      </c>
      <c r="B243" s="342" t="s">
        <v>1154</v>
      </c>
      <c r="C243" s="343" t="s">
        <v>130</v>
      </c>
      <c r="D243" s="344">
        <v>63.7</v>
      </c>
    </row>
    <row r="244" spans="1:4" ht="15.75" x14ac:dyDescent="0.25">
      <c r="A244" s="341">
        <v>130185</v>
      </c>
      <c r="B244" s="342" t="s">
        <v>1155</v>
      </c>
      <c r="C244" s="343" t="s">
        <v>130</v>
      </c>
      <c r="D244" s="344">
        <v>78.64</v>
      </c>
    </row>
    <row r="245" spans="1:4" ht="15.75" x14ac:dyDescent="0.25">
      <c r="A245" s="341">
        <v>130130</v>
      </c>
      <c r="B245" s="342" t="s">
        <v>1156</v>
      </c>
      <c r="C245" s="343" t="s">
        <v>130</v>
      </c>
      <c r="D245" s="344">
        <v>2.37</v>
      </c>
    </row>
    <row r="246" spans="1:4" ht="15.75" x14ac:dyDescent="0.25">
      <c r="A246" s="341">
        <v>130150</v>
      </c>
      <c r="B246" s="342" t="s">
        <v>1157</v>
      </c>
      <c r="C246" s="343" t="s">
        <v>130</v>
      </c>
      <c r="D246" s="344">
        <v>6.03</v>
      </c>
    </row>
    <row r="247" spans="1:4" ht="15.75" x14ac:dyDescent="0.25">
      <c r="A247" s="341">
        <v>170714</v>
      </c>
      <c r="B247" s="342" t="s">
        <v>1158</v>
      </c>
      <c r="C247" s="343" t="s">
        <v>282</v>
      </c>
      <c r="D247" s="344">
        <v>115.14</v>
      </c>
    </row>
    <row r="248" spans="1:4" ht="15.75" x14ac:dyDescent="0.25">
      <c r="A248" s="341">
        <v>191050</v>
      </c>
      <c r="B248" s="342" t="s">
        <v>1159</v>
      </c>
      <c r="C248" s="343" t="s">
        <v>143</v>
      </c>
      <c r="D248" s="345">
        <v>42900</v>
      </c>
    </row>
    <row r="249" spans="1:4" ht="15.75" x14ac:dyDescent="0.25">
      <c r="A249" s="341">
        <v>191150</v>
      </c>
      <c r="B249" s="342" t="s">
        <v>1160</v>
      </c>
      <c r="C249" s="343" t="s">
        <v>143</v>
      </c>
      <c r="D249" s="345">
        <v>45500</v>
      </c>
    </row>
    <row r="250" spans="1:4" ht="15.75" x14ac:dyDescent="0.25">
      <c r="A250" s="341">
        <v>191250</v>
      </c>
      <c r="B250" s="342" t="s">
        <v>1161</v>
      </c>
      <c r="C250" s="343" t="s">
        <v>143</v>
      </c>
      <c r="D250" s="345">
        <v>52400</v>
      </c>
    </row>
    <row r="251" spans="1:4" ht="15.75" x14ac:dyDescent="0.25">
      <c r="A251" s="341">
        <v>191350</v>
      </c>
      <c r="B251" s="342" t="s">
        <v>1162</v>
      </c>
      <c r="C251" s="343" t="s">
        <v>143</v>
      </c>
      <c r="D251" s="345">
        <v>62400</v>
      </c>
    </row>
    <row r="252" spans="1:4" ht="15.75" x14ac:dyDescent="0.25">
      <c r="A252" s="341">
        <v>191000</v>
      </c>
      <c r="B252" s="342" t="s">
        <v>1163</v>
      </c>
      <c r="C252" s="343" t="s">
        <v>143</v>
      </c>
      <c r="D252" s="345">
        <v>28000</v>
      </c>
    </row>
    <row r="253" spans="1:4" ht="15.75" x14ac:dyDescent="0.25">
      <c r="A253" s="341">
        <v>191100</v>
      </c>
      <c r="B253" s="342" t="s">
        <v>1164</v>
      </c>
      <c r="C253" s="343" t="s">
        <v>143</v>
      </c>
      <c r="D253" s="345">
        <v>29400</v>
      </c>
    </row>
    <row r="254" spans="1:4" ht="15.75" x14ac:dyDescent="0.25">
      <c r="A254" s="341">
        <v>191200</v>
      </c>
      <c r="B254" s="342" t="s">
        <v>1165</v>
      </c>
      <c r="C254" s="343" t="s">
        <v>143</v>
      </c>
      <c r="D254" s="345">
        <v>33800</v>
      </c>
    </row>
    <row r="255" spans="1:4" ht="15.75" x14ac:dyDescent="0.25">
      <c r="A255" s="341">
        <v>191300</v>
      </c>
      <c r="B255" s="342" t="s">
        <v>1166</v>
      </c>
      <c r="C255" s="343" t="s">
        <v>143</v>
      </c>
      <c r="D255" s="345">
        <v>36300</v>
      </c>
    </row>
    <row r="256" spans="1:4" ht="15.75" x14ac:dyDescent="0.25">
      <c r="A256" s="341">
        <v>100310</v>
      </c>
      <c r="B256" s="342" t="s">
        <v>1167</v>
      </c>
      <c r="C256" s="343" t="s">
        <v>282</v>
      </c>
      <c r="D256" s="344">
        <v>111.21</v>
      </c>
    </row>
    <row r="257" spans="1:4" ht="15.75" x14ac:dyDescent="0.25">
      <c r="A257" s="341">
        <v>100320</v>
      </c>
      <c r="B257" s="342" t="s">
        <v>1168</v>
      </c>
      <c r="C257" s="343" t="s">
        <v>282</v>
      </c>
      <c r="D257" s="344">
        <v>112.18</v>
      </c>
    </row>
    <row r="258" spans="1:4" ht="15.75" x14ac:dyDescent="0.25">
      <c r="A258" s="341">
        <v>100330</v>
      </c>
      <c r="B258" s="342" t="s">
        <v>1169</v>
      </c>
      <c r="C258" s="343" t="s">
        <v>282</v>
      </c>
      <c r="D258" s="344">
        <v>289.39</v>
      </c>
    </row>
    <row r="259" spans="1:4" ht="15.75" x14ac:dyDescent="0.25">
      <c r="A259" s="341">
        <v>100680</v>
      </c>
      <c r="B259" s="342" t="s">
        <v>1170</v>
      </c>
      <c r="C259" s="343" t="s">
        <v>282</v>
      </c>
      <c r="D259" s="344">
        <v>137.36000000000001</v>
      </c>
    </row>
    <row r="260" spans="1:4" ht="15.75" x14ac:dyDescent="0.25">
      <c r="A260" s="341">
        <v>180421</v>
      </c>
      <c r="B260" s="342" t="s">
        <v>1171</v>
      </c>
      <c r="C260" s="343" t="s">
        <v>143</v>
      </c>
      <c r="D260" s="344">
        <v>13.87</v>
      </c>
    </row>
    <row r="261" spans="1:4" ht="15.75" x14ac:dyDescent="0.25">
      <c r="A261" s="341">
        <v>180420</v>
      </c>
      <c r="B261" s="342" t="s">
        <v>1172</v>
      </c>
      <c r="C261" s="343" t="s">
        <v>143</v>
      </c>
      <c r="D261" s="344">
        <v>165</v>
      </c>
    </row>
    <row r="262" spans="1:4" ht="15.75" x14ac:dyDescent="0.25">
      <c r="A262" s="341">
        <v>100110</v>
      </c>
      <c r="B262" s="342" t="s">
        <v>1173</v>
      </c>
      <c r="C262" s="343" t="s">
        <v>592</v>
      </c>
      <c r="D262" s="344">
        <v>17.399999999999999</v>
      </c>
    </row>
    <row r="263" spans="1:4" ht="15.75" x14ac:dyDescent="0.25">
      <c r="A263" s="341">
        <v>180120</v>
      </c>
      <c r="B263" s="342" t="s">
        <v>1174</v>
      </c>
      <c r="C263" s="343" t="s">
        <v>143</v>
      </c>
      <c r="D263" s="344">
        <v>4.93</v>
      </c>
    </row>
    <row r="264" spans="1:4" ht="15.75" x14ac:dyDescent="0.25">
      <c r="A264" s="341">
        <v>160330</v>
      </c>
      <c r="B264" s="342" t="s">
        <v>1175</v>
      </c>
      <c r="C264" s="343" t="s">
        <v>143</v>
      </c>
      <c r="D264" s="344">
        <v>108.96</v>
      </c>
    </row>
    <row r="265" spans="1:4" ht="15.75" x14ac:dyDescent="0.25">
      <c r="A265" s="341">
        <v>160380</v>
      </c>
      <c r="B265" s="342" t="s">
        <v>1176</v>
      </c>
      <c r="C265" s="343" t="s">
        <v>282</v>
      </c>
      <c r="D265" s="344">
        <v>40.299999999999997</v>
      </c>
    </row>
    <row r="266" spans="1:4" ht="15.75" x14ac:dyDescent="0.25">
      <c r="A266" s="341">
        <v>161100</v>
      </c>
      <c r="B266" s="342" t="s">
        <v>1177</v>
      </c>
      <c r="C266" s="343" t="s">
        <v>282</v>
      </c>
      <c r="D266" s="344">
        <v>25</v>
      </c>
    </row>
    <row r="267" spans="1:4" ht="15.75" x14ac:dyDescent="0.25">
      <c r="A267" s="341">
        <v>161150</v>
      </c>
      <c r="B267" s="342" t="s">
        <v>1178</v>
      </c>
      <c r="C267" s="343" t="s">
        <v>143</v>
      </c>
      <c r="D267" s="344">
        <v>330</v>
      </c>
    </row>
    <row r="268" spans="1:4" ht="15.75" x14ac:dyDescent="0.25">
      <c r="A268" s="341">
        <v>161200</v>
      </c>
      <c r="B268" s="342" t="s">
        <v>1179</v>
      </c>
      <c r="C268" s="343" t="s">
        <v>143</v>
      </c>
      <c r="D268" s="344">
        <v>386</v>
      </c>
    </row>
    <row r="269" spans="1:4" ht="15.75" x14ac:dyDescent="0.25">
      <c r="A269" s="341">
        <v>161250</v>
      </c>
      <c r="B269" s="342" t="s">
        <v>1180</v>
      </c>
      <c r="C269" s="343" t="s">
        <v>143</v>
      </c>
      <c r="D269" s="344">
        <v>441.14</v>
      </c>
    </row>
    <row r="270" spans="1:4" ht="15.75" x14ac:dyDescent="0.25">
      <c r="A270" s="341">
        <v>100410</v>
      </c>
      <c r="B270" s="342" t="s">
        <v>669</v>
      </c>
      <c r="C270" s="343" t="s">
        <v>143</v>
      </c>
      <c r="D270" s="344">
        <v>7.3</v>
      </c>
    </row>
    <row r="271" spans="1:4" ht="15.75" x14ac:dyDescent="0.25">
      <c r="A271" s="341">
        <v>100400</v>
      </c>
      <c r="B271" s="342" t="s">
        <v>670</v>
      </c>
      <c r="C271" s="343" t="s">
        <v>143</v>
      </c>
      <c r="D271" s="344">
        <v>6.66</v>
      </c>
    </row>
    <row r="272" spans="1:4" ht="15.75" x14ac:dyDescent="0.25">
      <c r="A272" s="341">
        <v>100420</v>
      </c>
      <c r="B272" s="342" t="s">
        <v>671</v>
      </c>
      <c r="C272" s="343" t="s">
        <v>143</v>
      </c>
      <c r="D272" s="344">
        <v>20.45</v>
      </c>
    </row>
    <row r="273" spans="1:4" ht="15.75" x14ac:dyDescent="0.25">
      <c r="A273" s="341">
        <v>100430</v>
      </c>
      <c r="B273" s="342" t="s">
        <v>672</v>
      </c>
      <c r="C273" s="343" t="s">
        <v>143</v>
      </c>
      <c r="D273" s="344">
        <v>19.7</v>
      </c>
    </row>
    <row r="274" spans="1:4" ht="15.75" x14ac:dyDescent="0.25">
      <c r="A274" s="341">
        <v>160125</v>
      </c>
      <c r="B274" s="342" t="s">
        <v>1181</v>
      </c>
      <c r="C274" s="343" t="s">
        <v>143</v>
      </c>
      <c r="D274" s="344">
        <v>390</v>
      </c>
    </row>
    <row r="275" spans="1:4" ht="15.75" x14ac:dyDescent="0.25">
      <c r="A275" s="341">
        <v>161400</v>
      </c>
      <c r="B275" s="342" t="s">
        <v>1182</v>
      </c>
      <c r="C275" s="343" t="s">
        <v>143</v>
      </c>
      <c r="D275" s="344">
        <v>412.5</v>
      </c>
    </row>
    <row r="276" spans="1:4" ht="15.75" x14ac:dyDescent="0.25">
      <c r="A276" s="341">
        <v>160050</v>
      </c>
      <c r="B276" s="342" t="s">
        <v>1183</v>
      </c>
      <c r="C276" s="343" t="s">
        <v>143</v>
      </c>
      <c r="D276" s="344">
        <v>336.33</v>
      </c>
    </row>
    <row r="277" spans="1:4" ht="15.75" x14ac:dyDescent="0.25">
      <c r="A277" s="341">
        <v>161125</v>
      </c>
      <c r="B277" s="342" t="s">
        <v>1184</v>
      </c>
      <c r="C277" s="343" t="s">
        <v>143</v>
      </c>
      <c r="D277" s="344">
        <v>378.33</v>
      </c>
    </row>
    <row r="278" spans="1:4" ht="15.75" x14ac:dyDescent="0.25">
      <c r="A278" s="341">
        <v>162400</v>
      </c>
      <c r="B278" s="342" t="s">
        <v>1185</v>
      </c>
      <c r="C278" s="343" t="s">
        <v>143</v>
      </c>
      <c r="D278" s="344">
        <v>457.5</v>
      </c>
    </row>
    <row r="279" spans="1:4" ht="15.75" x14ac:dyDescent="0.25">
      <c r="A279" s="341">
        <v>171400</v>
      </c>
      <c r="B279" s="342" t="s">
        <v>1186</v>
      </c>
      <c r="C279" s="343" t="s">
        <v>143</v>
      </c>
      <c r="D279" s="344">
        <v>912.5</v>
      </c>
    </row>
    <row r="280" spans="1:4" ht="15.75" x14ac:dyDescent="0.25">
      <c r="A280" s="341">
        <v>173400</v>
      </c>
      <c r="B280" s="342" t="s">
        <v>1187</v>
      </c>
      <c r="C280" s="343" t="s">
        <v>143</v>
      </c>
      <c r="D280" s="344">
        <v>993.33</v>
      </c>
    </row>
    <row r="281" spans="1:4" ht="15.75" x14ac:dyDescent="0.25">
      <c r="A281" s="341">
        <v>181400</v>
      </c>
      <c r="B281" s="342" t="s">
        <v>1188</v>
      </c>
      <c r="C281" s="343" t="s">
        <v>143</v>
      </c>
      <c r="D281" s="345">
        <v>1068.33</v>
      </c>
    </row>
    <row r="282" spans="1:4" ht="15.75" x14ac:dyDescent="0.25">
      <c r="A282" s="341">
        <v>150920</v>
      </c>
      <c r="B282" s="342" t="s">
        <v>1189</v>
      </c>
      <c r="C282" s="343" t="s">
        <v>282</v>
      </c>
      <c r="D282" s="344">
        <v>7.96</v>
      </c>
    </row>
    <row r="283" spans="1:4" ht="15.75" x14ac:dyDescent="0.25">
      <c r="A283" s="341">
        <v>151130</v>
      </c>
      <c r="B283" s="342" t="s">
        <v>1190</v>
      </c>
      <c r="C283" s="343" t="s">
        <v>282</v>
      </c>
      <c r="D283" s="344">
        <v>7.71</v>
      </c>
    </row>
    <row r="284" spans="1:4" ht="15.75" x14ac:dyDescent="0.25">
      <c r="A284" s="341">
        <v>151380</v>
      </c>
      <c r="B284" s="342" t="s">
        <v>1191</v>
      </c>
      <c r="C284" s="343" t="s">
        <v>282</v>
      </c>
      <c r="D284" s="344">
        <v>7.87</v>
      </c>
    </row>
    <row r="285" spans="1:4" ht="15.75" x14ac:dyDescent="0.25">
      <c r="A285" s="341">
        <v>152830</v>
      </c>
      <c r="B285" s="342" t="s">
        <v>1192</v>
      </c>
      <c r="C285" s="343" t="s">
        <v>282</v>
      </c>
      <c r="D285" s="344">
        <v>8.11</v>
      </c>
    </row>
    <row r="286" spans="1:4" ht="15.75" x14ac:dyDescent="0.25">
      <c r="A286" s="341">
        <v>156260</v>
      </c>
      <c r="B286" s="342" t="s">
        <v>1193</v>
      </c>
      <c r="C286" s="343" t="s">
        <v>143</v>
      </c>
      <c r="D286" s="344">
        <v>18.98</v>
      </c>
    </row>
    <row r="287" spans="1:4" ht="31.5" x14ac:dyDescent="0.25">
      <c r="A287" s="341">
        <v>166100</v>
      </c>
      <c r="B287" s="342" t="s">
        <v>1194</v>
      </c>
      <c r="C287" s="343" t="s">
        <v>143</v>
      </c>
      <c r="D287" s="345">
        <v>10306.34</v>
      </c>
    </row>
    <row r="288" spans="1:4" ht="31.5" x14ac:dyDescent="0.25">
      <c r="A288" s="341">
        <v>166080</v>
      </c>
      <c r="B288" s="342" t="s">
        <v>1195</v>
      </c>
      <c r="C288" s="343" t="s">
        <v>143</v>
      </c>
      <c r="D288" s="345">
        <v>7377.37</v>
      </c>
    </row>
    <row r="289" spans="1:4" ht="31.5" x14ac:dyDescent="0.25">
      <c r="A289" s="341">
        <v>160100</v>
      </c>
      <c r="B289" s="342" t="s">
        <v>1196</v>
      </c>
      <c r="C289" s="343" t="s">
        <v>143</v>
      </c>
      <c r="D289" s="345">
        <v>64130.47</v>
      </c>
    </row>
    <row r="290" spans="1:4" ht="31.5" x14ac:dyDescent="0.25">
      <c r="A290" s="341">
        <v>160080</v>
      </c>
      <c r="B290" s="342" t="s">
        <v>1197</v>
      </c>
      <c r="C290" s="343" t="s">
        <v>143</v>
      </c>
      <c r="D290" s="345">
        <v>47865.79</v>
      </c>
    </row>
    <row r="291" spans="1:4" ht="15.75" x14ac:dyDescent="0.25">
      <c r="A291" s="341">
        <v>110190</v>
      </c>
      <c r="B291" s="342" t="s">
        <v>1198</v>
      </c>
      <c r="C291" s="343" t="s">
        <v>143</v>
      </c>
      <c r="D291" s="344">
        <v>470</v>
      </c>
    </row>
    <row r="292" spans="1:4" ht="15.75" x14ac:dyDescent="0.25">
      <c r="A292" s="341">
        <v>180240</v>
      </c>
      <c r="B292" s="342" t="s">
        <v>1199</v>
      </c>
      <c r="C292" s="343" t="s">
        <v>211</v>
      </c>
      <c r="D292" s="344">
        <v>8.92</v>
      </c>
    </row>
    <row r="293" spans="1:4" ht="15.75" x14ac:dyDescent="0.25">
      <c r="A293" s="341">
        <v>180180</v>
      </c>
      <c r="B293" s="342" t="s">
        <v>1200</v>
      </c>
      <c r="C293" s="343" t="s">
        <v>211</v>
      </c>
      <c r="D293" s="344">
        <v>31.14</v>
      </c>
    </row>
    <row r="294" spans="1:4" ht="15.75" x14ac:dyDescent="0.25">
      <c r="A294" s="341">
        <v>180010</v>
      </c>
      <c r="B294" s="342" t="s">
        <v>1201</v>
      </c>
      <c r="C294" s="343" t="s">
        <v>143</v>
      </c>
      <c r="D294" s="344">
        <v>470</v>
      </c>
    </row>
    <row r="295" spans="1:4" ht="15.75" x14ac:dyDescent="0.25">
      <c r="A295" s="341">
        <v>100010</v>
      </c>
      <c r="B295" s="342" t="s">
        <v>1202</v>
      </c>
      <c r="C295" s="343" t="s">
        <v>1125</v>
      </c>
      <c r="D295" s="345">
        <v>1700</v>
      </c>
    </row>
    <row r="296" spans="1:4" ht="15.75" x14ac:dyDescent="0.25">
      <c r="A296" s="341">
        <v>100020</v>
      </c>
      <c r="B296" s="342" t="s">
        <v>1203</v>
      </c>
      <c r="C296" s="343" t="s">
        <v>1125</v>
      </c>
      <c r="D296" s="344">
        <v>586</v>
      </c>
    </row>
    <row r="297" spans="1:4" ht="15.75" x14ac:dyDescent="0.25">
      <c r="A297" s="341">
        <v>100150</v>
      </c>
      <c r="B297" s="342" t="s">
        <v>1204</v>
      </c>
      <c r="C297" s="343" t="s">
        <v>592</v>
      </c>
      <c r="D297" s="344">
        <v>17.63</v>
      </c>
    </row>
    <row r="298" spans="1:4" ht="15.75" x14ac:dyDescent="0.25">
      <c r="A298" s="341">
        <v>100120</v>
      </c>
      <c r="B298" s="342" t="s">
        <v>1205</v>
      </c>
      <c r="C298" s="343" t="s">
        <v>592</v>
      </c>
      <c r="D298" s="344">
        <v>24.86</v>
      </c>
    </row>
    <row r="299" spans="1:4" ht="15.75" x14ac:dyDescent="0.25">
      <c r="A299" s="341">
        <v>101030</v>
      </c>
      <c r="B299" s="342" t="s">
        <v>1206</v>
      </c>
      <c r="C299" s="343" t="s">
        <v>592</v>
      </c>
      <c r="D299" s="344">
        <v>56.94</v>
      </c>
    </row>
    <row r="300" spans="1:4" ht="15.75" x14ac:dyDescent="0.25">
      <c r="A300" s="341">
        <v>101050</v>
      </c>
      <c r="B300" s="342" t="s">
        <v>1207</v>
      </c>
      <c r="C300" s="343" t="s">
        <v>592</v>
      </c>
      <c r="D300" s="344">
        <v>31.76</v>
      </c>
    </row>
    <row r="301" spans="1:4" ht="15.75" x14ac:dyDescent="0.25">
      <c r="A301" s="341">
        <v>106060</v>
      </c>
      <c r="B301" s="342" t="s">
        <v>1208</v>
      </c>
      <c r="C301" s="343" t="s">
        <v>592</v>
      </c>
      <c r="D301" s="344">
        <v>42.91</v>
      </c>
    </row>
    <row r="302" spans="1:4" ht="15.75" x14ac:dyDescent="0.25">
      <c r="A302" s="341">
        <v>100360</v>
      </c>
      <c r="B302" s="342" t="s">
        <v>1209</v>
      </c>
      <c r="C302" s="343" t="s">
        <v>282</v>
      </c>
      <c r="D302" s="344">
        <v>10.15</v>
      </c>
    </row>
    <row r="303" spans="1:4" ht="15.75" x14ac:dyDescent="0.25">
      <c r="A303" s="341">
        <v>106040</v>
      </c>
      <c r="B303" s="342" t="s">
        <v>1210</v>
      </c>
      <c r="C303" s="343" t="s">
        <v>592</v>
      </c>
      <c r="D303" s="344">
        <v>33.93</v>
      </c>
    </row>
    <row r="304" spans="1:4" ht="15.75" x14ac:dyDescent="0.25">
      <c r="A304" s="341">
        <v>100190</v>
      </c>
      <c r="B304" s="342" t="s">
        <v>1211</v>
      </c>
      <c r="C304" s="343" t="s">
        <v>592</v>
      </c>
      <c r="D304" s="344">
        <v>13.15</v>
      </c>
    </row>
    <row r="305" spans="1:4" ht="15.75" x14ac:dyDescent="0.25">
      <c r="A305" s="341">
        <v>100370</v>
      </c>
      <c r="B305" s="342" t="s">
        <v>1212</v>
      </c>
      <c r="C305" s="343" t="s">
        <v>282</v>
      </c>
      <c r="D305" s="344">
        <v>5</v>
      </c>
    </row>
    <row r="306" spans="1:4" ht="15.75" x14ac:dyDescent="0.25">
      <c r="A306" s="341">
        <v>100160</v>
      </c>
      <c r="B306" s="342" t="s">
        <v>1213</v>
      </c>
      <c r="C306" s="343" t="s">
        <v>282</v>
      </c>
      <c r="D306" s="344">
        <v>41</v>
      </c>
    </row>
    <row r="307" spans="1:4" ht="15.75" x14ac:dyDescent="0.25">
      <c r="A307" s="341">
        <v>100210</v>
      </c>
      <c r="B307" s="342" t="s">
        <v>1214</v>
      </c>
      <c r="C307" s="343" t="s">
        <v>282</v>
      </c>
      <c r="D307" s="344">
        <v>39.700000000000003</v>
      </c>
    </row>
    <row r="308" spans="1:4" ht="15.75" x14ac:dyDescent="0.25">
      <c r="A308" s="341">
        <v>100270</v>
      </c>
      <c r="B308" s="342" t="s">
        <v>1215</v>
      </c>
      <c r="C308" s="343" t="s">
        <v>282</v>
      </c>
      <c r="D308" s="344">
        <v>38.200000000000003</v>
      </c>
    </row>
    <row r="309" spans="1:4" ht="15.75" x14ac:dyDescent="0.25">
      <c r="A309" s="341">
        <v>100340</v>
      </c>
      <c r="B309" s="342" t="s">
        <v>1216</v>
      </c>
      <c r="C309" s="343" t="s">
        <v>282</v>
      </c>
      <c r="D309" s="344">
        <v>37</v>
      </c>
    </row>
    <row r="310" spans="1:4" ht="15.75" x14ac:dyDescent="0.25">
      <c r="A310" s="341">
        <v>101270</v>
      </c>
      <c r="B310" s="342" t="s">
        <v>1217</v>
      </c>
      <c r="C310" s="343" t="s">
        <v>282</v>
      </c>
      <c r="D310" s="344">
        <v>41</v>
      </c>
    </row>
    <row r="311" spans="1:4" ht="15.75" x14ac:dyDescent="0.25">
      <c r="A311" s="341">
        <v>101340</v>
      </c>
      <c r="B311" s="342" t="s">
        <v>1218</v>
      </c>
      <c r="C311" s="343" t="s">
        <v>282</v>
      </c>
      <c r="D311" s="344">
        <v>41</v>
      </c>
    </row>
    <row r="312" spans="1:4" ht="15.75" x14ac:dyDescent="0.25">
      <c r="A312" s="341">
        <v>101390</v>
      </c>
      <c r="B312" s="342" t="s">
        <v>1219</v>
      </c>
      <c r="C312" s="343" t="s">
        <v>282</v>
      </c>
      <c r="D312" s="344">
        <v>40.1</v>
      </c>
    </row>
    <row r="313" spans="1:4" ht="15.75" x14ac:dyDescent="0.25">
      <c r="A313" s="341">
        <v>101470</v>
      </c>
      <c r="B313" s="342" t="s">
        <v>1220</v>
      </c>
      <c r="C313" s="343" t="s">
        <v>282</v>
      </c>
      <c r="D313" s="344">
        <v>37.5</v>
      </c>
    </row>
    <row r="314" spans="1:4" ht="15.75" x14ac:dyDescent="0.25">
      <c r="A314" s="341">
        <v>101630</v>
      </c>
      <c r="B314" s="342" t="s">
        <v>1221</v>
      </c>
      <c r="C314" s="343" t="s">
        <v>282</v>
      </c>
      <c r="D314" s="344">
        <v>38.200000000000003</v>
      </c>
    </row>
    <row r="315" spans="1:4" ht="15.75" x14ac:dyDescent="0.25">
      <c r="A315" s="341">
        <v>102200</v>
      </c>
      <c r="B315" s="342" t="s">
        <v>1222</v>
      </c>
      <c r="C315" s="343" t="s">
        <v>282</v>
      </c>
      <c r="D315" s="344">
        <v>41</v>
      </c>
    </row>
    <row r="316" spans="1:4" ht="15.75" x14ac:dyDescent="0.25">
      <c r="A316" s="341">
        <v>102270</v>
      </c>
      <c r="B316" s="342" t="s">
        <v>1223</v>
      </c>
      <c r="C316" s="343" t="s">
        <v>282</v>
      </c>
      <c r="D316" s="344">
        <v>39.5</v>
      </c>
    </row>
    <row r="317" spans="1:4" ht="15.75" x14ac:dyDescent="0.25">
      <c r="A317" s="341">
        <v>102340</v>
      </c>
      <c r="B317" s="342" t="s">
        <v>1224</v>
      </c>
      <c r="C317" s="343" t="s">
        <v>282</v>
      </c>
      <c r="D317" s="344">
        <v>39</v>
      </c>
    </row>
    <row r="318" spans="1:4" ht="15.75" x14ac:dyDescent="0.25">
      <c r="A318" s="341">
        <v>102390</v>
      </c>
      <c r="B318" s="342" t="s">
        <v>1225</v>
      </c>
      <c r="C318" s="343" t="s">
        <v>282</v>
      </c>
      <c r="D318" s="344">
        <v>37.700000000000003</v>
      </c>
    </row>
    <row r="319" spans="1:4" ht="15.75" x14ac:dyDescent="0.25">
      <c r="A319" s="341">
        <v>122470</v>
      </c>
      <c r="B319" s="342" t="s">
        <v>1226</v>
      </c>
      <c r="C319" s="343" t="s">
        <v>282</v>
      </c>
      <c r="D319" s="344">
        <v>37.4</v>
      </c>
    </row>
    <row r="320" spans="1:4" ht="15.75" x14ac:dyDescent="0.25">
      <c r="A320" s="341">
        <v>122630</v>
      </c>
      <c r="B320" s="342" t="s">
        <v>1227</v>
      </c>
      <c r="C320" s="343" t="s">
        <v>282</v>
      </c>
      <c r="D320" s="344">
        <v>36.299999999999997</v>
      </c>
    </row>
    <row r="321" spans="1:4" ht="15.75" x14ac:dyDescent="0.25">
      <c r="A321" s="341">
        <v>180200</v>
      </c>
      <c r="B321" s="342" t="s">
        <v>1228</v>
      </c>
      <c r="C321" s="343" t="s">
        <v>143</v>
      </c>
      <c r="D321" s="344">
        <v>35.22</v>
      </c>
    </row>
    <row r="322" spans="1:4" ht="15.75" x14ac:dyDescent="0.25">
      <c r="A322" s="341">
        <v>180210</v>
      </c>
      <c r="B322" s="342" t="s">
        <v>1229</v>
      </c>
      <c r="C322" s="343" t="s">
        <v>143</v>
      </c>
      <c r="D322" s="344">
        <v>48.85</v>
      </c>
    </row>
    <row r="323" spans="1:4" ht="15.75" x14ac:dyDescent="0.25">
      <c r="A323" s="341">
        <v>180310</v>
      </c>
      <c r="B323" s="342" t="s">
        <v>1230</v>
      </c>
      <c r="C323" s="343" t="s">
        <v>143</v>
      </c>
      <c r="D323" s="344">
        <v>95</v>
      </c>
    </row>
    <row r="324" spans="1:4" ht="15.75" x14ac:dyDescent="0.25">
      <c r="A324" s="341">
        <v>180340</v>
      </c>
      <c r="B324" s="342" t="s">
        <v>1231</v>
      </c>
      <c r="C324" s="343" t="s">
        <v>143</v>
      </c>
      <c r="D324" s="344">
        <v>106</v>
      </c>
    </row>
    <row r="325" spans="1:4" ht="15.75" x14ac:dyDescent="0.25">
      <c r="A325" s="341">
        <v>180320</v>
      </c>
      <c r="B325" s="342" t="s">
        <v>1232</v>
      </c>
      <c r="C325" s="343" t="s">
        <v>143</v>
      </c>
      <c r="D325" s="344">
        <v>49.3</v>
      </c>
    </row>
    <row r="326" spans="1:4" ht="15.75" x14ac:dyDescent="0.25">
      <c r="A326" s="341">
        <v>180600</v>
      </c>
      <c r="B326" s="342" t="s">
        <v>1233</v>
      </c>
      <c r="C326" s="343" t="s">
        <v>143</v>
      </c>
      <c r="D326" s="344">
        <v>213</v>
      </c>
    </row>
    <row r="327" spans="1:4" ht="15.75" x14ac:dyDescent="0.25">
      <c r="A327" s="341">
        <v>180620</v>
      </c>
      <c r="B327" s="342" t="s">
        <v>1234</v>
      </c>
      <c r="C327" s="343" t="s">
        <v>143</v>
      </c>
      <c r="D327" s="344">
        <v>265.89999999999998</v>
      </c>
    </row>
    <row r="328" spans="1:4" ht="15.75" x14ac:dyDescent="0.25">
      <c r="A328" s="341">
        <v>180630</v>
      </c>
      <c r="B328" s="342" t="s">
        <v>1235</v>
      </c>
      <c r="C328" s="343" t="s">
        <v>143</v>
      </c>
      <c r="D328" s="344">
        <v>445.5</v>
      </c>
    </row>
    <row r="329" spans="1:4" ht="15.75" x14ac:dyDescent="0.25">
      <c r="A329" s="341">
        <v>180330</v>
      </c>
      <c r="B329" s="342" t="s">
        <v>1236</v>
      </c>
      <c r="C329" s="343" t="s">
        <v>143</v>
      </c>
      <c r="D329" s="344">
        <v>97.1</v>
      </c>
    </row>
    <row r="330" spans="1:4" ht="15.75" x14ac:dyDescent="0.25">
      <c r="A330" s="341">
        <v>180800</v>
      </c>
      <c r="B330" s="342" t="s">
        <v>1237</v>
      </c>
      <c r="C330" s="343" t="s">
        <v>143</v>
      </c>
      <c r="D330" s="344">
        <v>364.3</v>
      </c>
    </row>
    <row r="331" spans="1:4" ht="15.75" x14ac:dyDescent="0.25">
      <c r="A331" s="341">
        <v>180820</v>
      </c>
      <c r="B331" s="342" t="s">
        <v>1238</v>
      </c>
      <c r="C331" s="343" t="s">
        <v>143</v>
      </c>
      <c r="D331" s="344">
        <v>443.6</v>
      </c>
    </row>
    <row r="332" spans="1:4" ht="15.75" x14ac:dyDescent="0.25">
      <c r="A332" s="341">
        <v>180830</v>
      </c>
      <c r="B332" s="342" t="s">
        <v>1239</v>
      </c>
      <c r="C332" s="343" t="s">
        <v>143</v>
      </c>
      <c r="D332" s="344">
        <v>866</v>
      </c>
    </row>
    <row r="333" spans="1:4" ht="15.75" x14ac:dyDescent="0.25">
      <c r="A333" s="341">
        <v>180810</v>
      </c>
      <c r="B333" s="342" t="s">
        <v>1240</v>
      </c>
      <c r="C333" s="343" t="s">
        <v>143</v>
      </c>
      <c r="D333" s="344">
        <v>233.66</v>
      </c>
    </row>
    <row r="334" spans="1:4" ht="15.75" x14ac:dyDescent="0.25">
      <c r="A334" s="341">
        <v>181000</v>
      </c>
      <c r="B334" s="342" t="s">
        <v>1241</v>
      </c>
      <c r="C334" s="343" t="s">
        <v>143</v>
      </c>
      <c r="D334" s="344">
        <v>473.1</v>
      </c>
    </row>
    <row r="335" spans="1:4" ht="15.75" x14ac:dyDescent="0.25">
      <c r="A335" s="341">
        <v>181020</v>
      </c>
      <c r="B335" s="342" t="s">
        <v>1242</v>
      </c>
      <c r="C335" s="343" t="s">
        <v>143</v>
      </c>
      <c r="D335" s="344">
        <v>712.8</v>
      </c>
    </row>
    <row r="336" spans="1:4" ht="15.75" x14ac:dyDescent="0.25">
      <c r="A336" s="341">
        <v>181030</v>
      </c>
      <c r="B336" s="342" t="s">
        <v>1243</v>
      </c>
      <c r="C336" s="343" t="s">
        <v>143</v>
      </c>
      <c r="D336" s="345">
        <v>1220</v>
      </c>
    </row>
    <row r="337" spans="1:4" ht="15.75" x14ac:dyDescent="0.25">
      <c r="A337" s="341">
        <v>181200</v>
      </c>
      <c r="B337" s="342" t="s">
        <v>1244</v>
      </c>
      <c r="C337" s="343" t="s">
        <v>143</v>
      </c>
      <c r="D337" s="344">
        <v>712.96</v>
      </c>
    </row>
    <row r="338" spans="1:4" ht="15.75" x14ac:dyDescent="0.25">
      <c r="A338" s="341">
        <v>181220</v>
      </c>
      <c r="B338" s="342" t="s">
        <v>1245</v>
      </c>
      <c r="C338" s="343" t="s">
        <v>143</v>
      </c>
      <c r="D338" s="344">
        <v>915.8</v>
      </c>
    </row>
    <row r="339" spans="1:4" ht="15.75" x14ac:dyDescent="0.25">
      <c r="A339" s="341">
        <v>181230</v>
      </c>
      <c r="B339" s="342" t="s">
        <v>1246</v>
      </c>
      <c r="C339" s="343" t="s">
        <v>143</v>
      </c>
      <c r="D339" s="345">
        <v>1637</v>
      </c>
    </row>
    <row r="340" spans="1:4" ht="15.75" x14ac:dyDescent="0.25">
      <c r="A340" s="341">
        <v>181500</v>
      </c>
      <c r="B340" s="342" t="s">
        <v>1247</v>
      </c>
      <c r="C340" s="343" t="s">
        <v>143</v>
      </c>
      <c r="D340" s="345">
        <v>1186.75</v>
      </c>
    </row>
    <row r="341" spans="1:4" ht="15.75" x14ac:dyDescent="0.25">
      <c r="A341" s="341">
        <v>181520</v>
      </c>
      <c r="B341" s="342" t="s">
        <v>1248</v>
      </c>
      <c r="C341" s="343" t="s">
        <v>143</v>
      </c>
      <c r="D341" s="345">
        <v>1481.8</v>
      </c>
    </row>
    <row r="342" spans="1:4" ht="15.75" x14ac:dyDescent="0.25">
      <c r="A342" s="341">
        <v>181530</v>
      </c>
      <c r="B342" s="342" t="s">
        <v>1249</v>
      </c>
      <c r="C342" s="343" t="s">
        <v>143</v>
      </c>
      <c r="D342" s="345">
        <v>2002</v>
      </c>
    </row>
    <row r="343" spans="1:4" ht="15.75" x14ac:dyDescent="0.25">
      <c r="A343" s="341">
        <v>182000</v>
      </c>
      <c r="B343" s="342" t="s">
        <v>1250</v>
      </c>
      <c r="C343" s="343" t="s">
        <v>143</v>
      </c>
      <c r="D343" s="345">
        <v>1802</v>
      </c>
    </row>
    <row r="344" spans="1:4" ht="15.75" x14ac:dyDescent="0.25">
      <c r="A344" s="341">
        <v>182020</v>
      </c>
      <c r="B344" s="342" t="s">
        <v>1251</v>
      </c>
      <c r="C344" s="343" t="s">
        <v>143</v>
      </c>
      <c r="D344" s="345">
        <v>2951.66</v>
      </c>
    </row>
    <row r="345" spans="1:4" ht="15.75" x14ac:dyDescent="0.25">
      <c r="A345" s="341">
        <v>182030</v>
      </c>
      <c r="B345" s="342" t="s">
        <v>1252</v>
      </c>
      <c r="C345" s="343" t="s">
        <v>143</v>
      </c>
      <c r="D345" s="345">
        <v>4010</v>
      </c>
    </row>
    <row r="346" spans="1:4" ht="15.75" x14ac:dyDescent="0.25">
      <c r="A346" s="341">
        <v>110010</v>
      </c>
      <c r="B346" s="342" t="s">
        <v>1253</v>
      </c>
      <c r="C346" s="343" t="s">
        <v>211</v>
      </c>
      <c r="D346" s="344">
        <v>26.01</v>
      </c>
    </row>
    <row r="347" spans="1:4" ht="15.75" x14ac:dyDescent="0.25">
      <c r="A347" s="341">
        <v>110020</v>
      </c>
      <c r="B347" s="342" t="s">
        <v>1254</v>
      </c>
      <c r="C347" s="343" t="s">
        <v>211</v>
      </c>
      <c r="D347" s="344">
        <v>54.85</v>
      </c>
    </row>
    <row r="348" spans="1:4" ht="15.75" x14ac:dyDescent="0.25">
      <c r="A348" s="341">
        <v>110080</v>
      </c>
      <c r="B348" s="342" t="s">
        <v>1255</v>
      </c>
      <c r="C348" s="343" t="s">
        <v>211</v>
      </c>
      <c r="D348" s="344">
        <v>78.510000000000005</v>
      </c>
    </row>
    <row r="349" spans="1:4" ht="15.75" x14ac:dyDescent="0.25">
      <c r="A349" s="341">
        <v>110030</v>
      </c>
      <c r="B349" s="342" t="s">
        <v>1256</v>
      </c>
      <c r="C349" s="343" t="s">
        <v>211</v>
      </c>
      <c r="D349" s="344">
        <v>91.31</v>
      </c>
    </row>
    <row r="350" spans="1:4" ht="15.75" x14ac:dyDescent="0.25">
      <c r="A350" s="341">
        <v>110040</v>
      </c>
      <c r="B350" s="342" t="s">
        <v>1257</v>
      </c>
      <c r="C350" s="343" t="s">
        <v>211</v>
      </c>
      <c r="D350" s="344">
        <v>133.31</v>
      </c>
    </row>
    <row r="351" spans="1:4" ht="15.75" x14ac:dyDescent="0.25">
      <c r="A351" s="341">
        <v>180250</v>
      </c>
      <c r="B351" s="342" t="s">
        <v>1258</v>
      </c>
      <c r="C351" s="343" t="s">
        <v>211</v>
      </c>
      <c r="D351" s="344">
        <v>8.92</v>
      </c>
    </row>
    <row r="352" spans="1:4" ht="15.75" x14ac:dyDescent="0.25">
      <c r="A352" s="341">
        <v>180220</v>
      </c>
      <c r="B352" s="342" t="s">
        <v>1259</v>
      </c>
      <c r="C352" s="343" t="s">
        <v>211</v>
      </c>
      <c r="D352" s="344">
        <v>31.14</v>
      </c>
    </row>
    <row r="353" spans="1:4" ht="15.75" x14ac:dyDescent="0.25">
      <c r="A353" s="341">
        <v>110510</v>
      </c>
      <c r="B353" s="342" t="s">
        <v>1260</v>
      </c>
      <c r="C353" s="343" t="s">
        <v>211</v>
      </c>
      <c r="D353" s="344">
        <v>6.05</v>
      </c>
    </row>
    <row r="354" spans="1:4" ht="15.75" x14ac:dyDescent="0.25">
      <c r="A354" s="341">
        <v>110550</v>
      </c>
      <c r="B354" s="342" t="s">
        <v>1261</v>
      </c>
      <c r="C354" s="343" t="s">
        <v>211</v>
      </c>
      <c r="D354" s="344">
        <v>10.26</v>
      </c>
    </row>
    <row r="355" spans="1:4" ht="15.75" x14ac:dyDescent="0.25">
      <c r="A355" s="341">
        <v>110520</v>
      </c>
      <c r="B355" s="342" t="s">
        <v>1262</v>
      </c>
      <c r="C355" s="343" t="s">
        <v>211</v>
      </c>
      <c r="D355" s="344">
        <v>6.97</v>
      </c>
    </row>
    <row r="356" spans="1:4" ht="15.75" x14ac:dyDescent="0.25">
      <c r="A356" s="341">
        <v>110540</v>
      </c>
      <c r="B356" s="342" t="s">
        <v>1263</v>
      </c>
      <c r="C356" s="343" t="s">
        <v>211</v>
      </c>
      <c r="D356" s="344">
        <v>10.24</v>
      </c>
    </row>
    <row r="357" spans="1:4" ht="15.75" x14ac:dyDescent="0.25">
      <c r="A357" s="341">
        <v>100080</v>
      </c>
      <c r="B357" s="342" t="s">
        <v>1264</v>
      </c>
      <c r="C357" s="343" t="s">
        <v>592</v>
      </c>
      <c r="D357" s="344">
        <v>38.19</v>
      </c>
    </row>
  </sheetData>
  <autoFilter ref="A7:D357" xr:uid="{00000000-0009-0000-0000-00000F000000}"/>
  <mergeCells count="4">
    <mergeCell ref="A2:D2"/>
    <mergeCell ref="A3:D3"/>
    <mergeCell ref="A4:D4"/>
    <mergeCell ref="A6:D6"/>
  </mergeCells>
  <pageMargins left="0.51181102362204722" right="0.51181102362204722" top="0.78740157480314965" bottom="0.78740157480314965" header="0.31496062992125984" footer="0.31496062992125984"/>
  <pageSetup paperSize="9" scale="69" fitToHeight="0" orientation="portrait" r:id="rId1"/>
  <headerFooter>
    <oddFooter>&amp;LAGÊNCIA DE ASSUNTOS METROPOLITANOS DO PARANÁ - AMEP
DIRETORIA DE OBRAS
&amp;R&amp;P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D43"/>
  <sheetViews>
    <sheetView view="pageBreakPreview" zoomScale="60" zoomScaleNormal="100" workbookViewId="0">
      <selection activeCell="A4" sqref="A4:D4"/>
    </sheetView>
  </sheetViews>
  <sheetFormatPr defaultColWidth="9" defaultRowHeight="15" x14ac:dyDescent="0.25"/>
  <cols>
    <col min="1" max="1" width="20.5703125" style="1" customWidth="1"/>
    <col min="2" max="2" width="84.42578125" style="1" customWidth="1"/>
    <col min="3" max="4" width="13.42578125" style="1" customWidth="1"/>
    <col min="5" max="16384" width="9" style="1"/>
  </cols>
  <sheetData>
    <row r="1" spans="1:4" ht="87.75" customHeight="1" x14ac:dyDescent="0.25"/>
    <row r="2" spans="1:4" x14ac:dyDescent="0.25">
      <c r="A2" s="496" t="s">
        <v>7285</v>
      </c>
      <c r="B2" s="496"/>
      <c r="C2" s="496"/>
      <c r="D2" s="496"/>
    </row>
    <row r="3" spans="1:4" ht="29.25" customHeight="1" x14ac:dyDescent="0.25">
      <c r="A3" s="420" t="s">
        <v>42455</v>
      </c>
      <c r="B3" s="420"/>
      <c r="C3" s="420"/>
      <c r="D3" s="420"/>
    </row>
    <row r="4" spans="1:4" x14ac:dyDescent="0.25">
      <c r="A4" s="421" t="s">
        <v>26548</v>
      </c>
      <c r="B4" s="421"/>
      <c r="C4" s="421"/>
      <c r="D4" s="421"/>
    </row>
    <row r="6" spans="1:4" ht="15.75" customHeight="1" x14ac:dyDescent="0.25">
      <c r="A6" s="40" t="s">
        <v>25090</v>
      </c>
      <c r="B6" s="41"/>
      <c r="C6" s="42"/>
    </row>
    <row r="7" spans="1:4" ht="15.75" customHeight="1" x14ac:dyDescent="0.25">
      <c r="A7" s="40" t="s">
        <v>25068</v>
      </c>
      <c r="B7" s="41"/>
      <c r="C7" s="41"/>
    </row>
    <row r="8" spans="1:4" ht="15.75" customHeight="1" x14ac:dyDescent="0.25">
      <c r="A8" s="40" t="s">
        <v>25069</v>
      </c>
      <c r="B8" s="40"/>
      <c r="C8" s="40"/>
    </row>
    <row r="10" spans="1:4" ht="15" customHeight="1" x14ac:dyDescent="0.25">
      <c r="A10" s="502" t="s">
        <v>29409</v>
      </c>
      <c r="B10" s="502"/>
      <c r="C10" s="502"/>
      <c r="D10" s="502"/>
    </row>
    <row r="11" spans="1:4" ht="30" x14ac:dyDescent="0.25">
      <c r="A11" s="43" t="s">
        <v>2</v>
      </c>
      <c r="B11" s="43" t="s">
        <v>3</v>
      </c>
      <c r="C11" s="44" t="s">
        <v>25070</v>
      </c>
      <c r="D11" s="44" t="s">
        <v>25071</v>
      </c>
    </row>
    <row r="12" spans="1:4" ht="15.75" x14ac:dyDescent="0.25">
      <c r="A12" s="338">
        <v>200230</v>
      </c>
      <c r="B12" s="339" t="s">
        <v>23898</v>
      </c>
      <c r="C12" s="340">
        <v>2.02</v>
      </c>
      <c r="D12" s="340">
        <v>35.97</v>
      </c>
    </row>
    <row r="13" spans="1:4" ht="15.75" x14ac:dyDescent="0.25">
      <c r="A13" s="338">
        <v>210040</v>
      </c>
      <c r="B13" s="339" t="s">
        <v>23955</v>
      </c>
      <c r="C13" s="340">
        <v>1.67</v>
      </c>
      <c r="D13" s="340">
        <v>29.74</v>
      </c>
    </row>
    <row r="14" spans="1:4" ht="15.75" x14ac:dyDescent="0.25">
      <c r="A14" s="338">
        <v>200110</v>
      </c>
      <c r="B14" s="339" t="s">
        <v>25072</v>
      </c>
      <c r="C14" s="340">
        <v>1.67</v>
      </c>
      <c r="D14" s="340">
        <v>29.74</v>
      </c>
    </row>
    <row r="15" spans="1:4" ht="15.75" x14ac:dyDescent="0.25">
      <c r="A15" s="338">
        <v>200210</v>
      </c>
      <c r="B15" s="339" t="s">
        <v>25073</v>
      </c>
      <c r="C15" s="340">
        <v>1.52</v>
      </c>
      <c r="D15" s="340">
        <v>27.06</v>
      </c>
    </row>
    <row r="16" spans="1:4" ht="15.75" x14ac:dyDescent="0.25">
      <c r="A16" s="338">
        <v>200240</v>
      </c>
      <c r="B16" s="339" t="s">
        <v>6673</v>
      </c>
      <c r="C16" s="340">
        <v>2.02</v>
      </c>
      <c r="D16" s="340">
        <v>35.97</v>
      </c>
    </row>
    <row r="17" spans="1:4" ht="15.75" x14ac:dyDescent="0.25">
      <c r="A17" s="338">
        <v>200311</v>
      </c>
      <c r="B17" s="339" t="s">
        <v>25074</v>
      </c>
      <c r="C17" s="340">
        <v>1.67</v>
      </c>
      <c r="D17" s="340">
        <v>29.74</v>
      </c>
    </row>
    <row r="18" spans="1:4" ht="15.75" x14ac:dyDescent="0.25">
      <c r="A18" s="338">
        <v>210150</v>
      </c>
      <c r="B18" s="339" t="s">
        <v>6711</v>
      </c>
      <c r="C18" s="340">
        <v>2.02</v>
      </c>
      <c r="D18" s="340">
        <v>35.97</v>
      </c>
    </row>
    <row r="19" spans="1:4" ht="15.75" x14ac:dyDescent="0.25">
      <c r="A19" s="338">
        <v>200150</v>
      </c>
      <c r="B19" s="339" t="s">
        <v>25075</v>
      </c>
      <c r="C19" s="340">
        <v>3.5</v>
      </c>
      <c r="D19" s="340">
        <v>62.33</v>
      </c>
    </row>
    <row r="20" spans="1:4" ht="15.75" x14ac:dyDescent="0.25">
      <c r="A20" s="338">
        <v>200100</v>
      </c>
      <c r="B20" s="339" t="s">
        <v>1291</v>
      </c>
      <c r="C20" s="340">
        <v>5.25</v>
      </c>
      <c r="D20" s="340">
        <v>93.49</v>
      </c>
    </row>
    <row r="21" spans="1:4" ht="15.75" x14ac:dyDescent="0.25">
      <c r="A21" s="338">
        <v>200000</v>
      </c>
      <c r="B21" s="339" t="s">
        <v>25076</v>
      </c>
      <c r="C21" s="340">
        <v>7.94</v>
      </c>
      <c r="D21" s="340">
        <v>141.4</v>
      </c>
    </row>
    <row r="22" spans="1:4" ht="15.75" x14ac:dyDescent="0.25">
      <c r="A22" s="338">
        <v>200070</v>
      </c>
      <c r="B22" s="339" t="s">
        <v>25077</v>
      </c>
      <c r="C22" s="340">
        <v>4.9800000000000004</v>
      </c>
      <c r="D22" s="340">
        <v>88.68</v>
      </c>
    </row>
    <row r="23" spans="1:4" ht="15.75" x14ac:dyDescent="0.25">
      <c r="A23" s="338">
        <v>200080</v>
      </c>
      <c r="B23" s="339" t="s">
        <v>25078</v>
      </c>
      <c r="C23" s="340">
        <v>4.9800000000000004</v>
      </c>
      <c r="D23" s="340">
        <v>88.68</v>
      </c>
    </row>
    <row r="24" spans="1:4" ht="15.75" x14ac:dyDescent="0.25">
      <c r="A24" s="338">
        <v>200090</v>
      </c>
      <c r="B24" s="339" t="s">
        <v>25079</v>
      </c>
      <c r="C24" s="340">
        <v>4.9800000000000004</v>
      </c>
      <c r="D24" s="340">
        <v>88.68</v>
      </c>
    </row>
    <row r="25" spans="1:4" ht="15.75" x14ac:dyDescent="0.25">
      <c r="A25" s="338">
        <v>200200</v>
      </c>
      <c r="B25" s="339" t="s">
        <v>25080</v>
      </c>
      <c r="C25" s="340">
        <v>1.67</v>
      </c>
      <c r="D25" s="340">
        <v>29.74</v>
      </c>
    </row>
    <row r="26" spans="1:4" ht="15.75" x14ac:dyDescent="0.25">
      <c r="A26" s="338">
        <v>200060</v>
      </c>
      <c r="B26" s="339" t="s">
        <v>25081</v>
      </c>
      <c r="C26" s="340">
        <v>1.52</v>
      </c>
      <c r="D26" s="340">
        <v>27.06</v>
      </c>
    </row>
    <row r="27" spans="1:4" ht="15.75" x14ac:dyDescent="0.25">
      <c r="A27" s="338">
        <v>200290</v>
      </c>
      <c r="B27" s="339" t="s">
        <v>23929</v>
      </c>
      <c r="C27" s="340">
        <v>1.67</v>
      </c>
      <c r="D27" s="340">
        <v>29.74</v>
      </c>
    </row>
    <row r="28" spans="1:4" ht="15.75" x14ac:dyDescent="0.25">
      <c r="A28" s="338">
        <v>200170</v>
      </c>
      <c r="B28" s="339" t="s">
        <v>25082</v>
      </c>
      <c r="C28" s="340">
        <v>2.02</v>
      </c>
      <c r="D28" s="340">
        <v>35.97</v>
      </c>
    </row>
    <row r="29" spans="1:4" ht="15.75" x14ac:dyDescent="0.25">
      <c r="A29" s="338">
        <v>200140</v>
      </c>
      <c r="B29" s="339" t="s">
        <v>25083</v>
      </c>
      <c r="C29" s="340">
        <v>1.52</v>
      </c>
      <c r="D29" s="340">
        <v>27.06</v>
      </c>
    </row>
    <row r="30" spans="1:4" ht="15.75" x14ac:dyDescent="0.25">
      <c r="A30" s="338">
        <v>200180</v>
      </c>
      <c r="B30" s="339" t="s">
        <v>25084</v>
      </c>
      <c r="C30" s="340">
        <v>1.67</v>
      </c>
      <c r="D30" s="340">
        <v>29.74</v>
      </c>
    </row>
    <row r="31" spans="1:4" ht="15.75" x14ac:dyDescent="0.25">
      <c r="A31" s="338">
        <v>210020</v>
      </c>
      <c r="B31" s="339" t="s">
        <v>25085</v>
      </c>
      <c r="C31" s="340">
        <v>2.02</v>
      </c>
      <c r="D31" s="340">
        <v>35.97</v>
      </c>
    </row>
    <row r="32" spans="1:4" ht="15.75" x14ac:dyDescent="0.25">
      <c r="A32" s="338">
        <v>200120</v>
      </c>
      <c r="B32" s="339" t="s">
        <v>25086</v>
      </c>
      <c r="C32" s="340">
        <v>1.67</v>
      </c>
      <c r="D32" s="340">
        <v>29.74</v>
      </c>
    </row>
    <row r="33" spans="1:4" ht="15.75" x14ac:dyDescent="0.25">
      <c r="A33" s="338">
        <v>210050</v>
      </c>
      <c r="B33" s="339" t="s">
        <v>25087</v>
      </c>
      <c r="C33" s="340">
        <v>2.02</v>
      </c>
      <c r="D33" s="340">
        <v>35.97</v>
      </c>
    </row>
    <row r="34" spans="1:4" ht="15.75" x14ac:dyDescent="0.25">
      <c r="A34" s="338">
        <v>200160</v>
      </c>
      <c r="B34" s="339" t="s">
        <v>25088</v>
      </c>
      <c r="C34" s="340">
        <v>1.52</v>
      </c>
      <c r="D34" s="340">
        <v>27.06</v>
      </c>
    </row>
    <row r="35" spans="1:4" ht="15.75" x14ac:dyDescent="0.25">
      <c r="A35" s="338">
        <v>200260</v>
      </c>
      <c r="B35" s="339" t="s">
        <v>23916</v>
      </c>
      <c r="C35" s="340">
        <v>2.02</v>
      </c>
      <c r="D35" s="340">
        <v>35.97</v>
      </c>
    </row>
    <row r="36" spans="1:4" ht="15.75" x14ac:dyDescent="0.25">
      <c r="A36" s="338">
        <v>200270</v>
      </c>
      <c r="B36" s="339" t="s">
        <v>23918</v>
      </c>
      <c r="C36" s="340">
        <v>2.02</v>
      </c>
      <c r="D36" s="340">
        <v>35.97</v>
      </c>
    </row>
    <row r="37" spans="1:4" ht="15.75" x14ac:dyDescent="0.25">
      <c r="A37" s="338">
        <v>210070</v>
      </c>
      <c r="B37" s="339" t="s">
        <v>25089</v>
      </c>
      <c r="C37" s="340">
        <v>2.02</v>
      </c>
      <c r="D37" s="340">
        <v>35.97</v>
      </c>
    </row>
    <row r="38" spans="1:4" ht="15.75" x14ac:dyDescent="0.25">
      <c r="A38" s="338">
        <v>210090</v>
      </c>
      <c r="B38" s="339" t="s">
        <v>23920</v>
      </c>
      <c r="C38" s="340">
        <v>2.02</v>
      </c>
      <c r="D38" s="340">
        <v>35.97</v>
      </c>
    </row>
    <row r="39" spans="1:4" ht="15.75" x14ac:dyDescent="0.25">
      <c r="A39" s="338">
        <v>200130</v>
      </c>
      <c r="B39" s="339" t="s">
        <v>6651</v>
      </c>
      <c r="C39" s="340">
        <v>1.48</v>
      </c>
      <c r="D39" s="340">
        <v>26.35</v>
      </c>
    </row>
    <row r="40" spans="1:4" ht="15.75" x14ac:dyDescent="0.25">
      <c r="A40" s="338">
        <v>200280</v>
      </c>
      <c r="B40" s="339" t="s">
        <v>23923</v>
      </c>
      <c r="C40" s="340">
        <v>2.02</v>
      </c>
      <c r="D40" s="340">
        <v>35.97</v>
      </c>
    </row>
    <row r="41" spans="1:4" ht="15.75" x14ac:dyDescent="0.25">
      <c r="A41" s="338">
        <v>210060</v>
      </c>
      <c r="B41" s="339" t="s">
        <v>26543</v>
      </c>
      <c r="C41" s="340">
        <v>2.62</v>
      </c>
      <c r="D41" s="340">
        <v>46.66</v>
      </c>
    </row>
    <row r="42" spans="1:4" ht="15.75" x14ac:dyDescent="0.25">
      <c r="A42" s="338">
        <v>200250</v>
      </c>
      <c r="B42" s="339" t="s">
        <v>26544</v>
      </c>
      <c r="C42" s="340">
        <v>2.37</v>
      </c>
      <c r="D42" s="340">
        <v>42.2</v>
      </c>
    </row>
    <row r="43" spans="1:4" ht="15.75" x14ac:dyDescent="0.25">
      <c r="A43" s="338">
        <v>210080</v>
      </c>
      <c r="B43" s="339" t="s">
        <v>24069</v>
      </c>
      <c r="C43" s="340">
        <v>2.29</v>
      </c>
      <c r="D43" s="340">
        <v>40.78</v>
      </c>
    </row>
  </sheetData>
  <autoFilter ref="A11:D43" xr:uid="{00000000-0009-0000-0000-000010000000}"/>
  <mergeCells count="4">
    <mergeCell ref="A10:D10"/>
    <mergeCell ref="A2:D2"/>
    <mergeCell ref="A3:D3"/>
    <mergeCell ref="A4:D4"/>
  </mergeCells>
  <pageMargins left="0.51181102362204722" right="0.51181102362204722" top="0.78740157480314965" bottom="0.78740157480314965" header="0.31496062992125984" footer="0.31496062992125984"/>
  <pageSetup paperSize="9" scale="63" orientation="portrait" r:id="rId1"/>
  <headerFooter>
    <oddFooter>&amp;LAGÊNCIA DE ASSUNTOS METROPOLITANOS DO PARANÁ - AMEP
DIRETORIA DE OBRAS
&amp;R&amp;P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9.9978637043366805E-2"/>
    <pageSetUpPr fitToPage="1"/>
  </sheetPr>
  <dimension ref="A1:E17"/>
  <sheetViews>
    <sheetView view="pageBreakPreview" zoomScale="115" zoomScaleNormal="100" zoomScaleSheetLayoutView="115" workbookViewId="0">
      <selection activeCell="A3" sqref="A3:D3"/>
    </sheetView>
  </sheetViews>
  <sheetFormatPr defaultColWidth="9.140625" defaultRowHeight="15" x14ac:dyDescent="0.25"/>
  <cols>
    <col min="1" max="1" width="9.140625" style="1"/>
    <col min="2" max="2" width="44.42578125" style="1" customWidth="1"/>
    <col min="3" max="3" width="22.140625" style="1" customWidth="1"/>
    <col min="4" max="4" width="19" style="1" customWidth="1"/>
    <col min="5" max="5" width="15.7109375" style="1" customWidth="1"/>
    <col min="6" max="16384" width="9.140625" style="1"/>
  </cols>
  <sheetData>
    <row r="1" spans="1:5" ht="76.5" customHeight="1" x14ac:dyDescent="0.25"/>
    <row r="2" spans="1:5" s="75" customFormat="1" ht="15.75" x14ac:dyDescent="0.25">
      <c r="A2" s="419" t="s">
        <v>7285</v>
      </c>
      <c r="B2" s="419"/>
      <c r="C2" s="419"/>
      <c r="D2" s="419"/>
    </row>
    <row r="3" spans="1:5" s="75" customFormat="1" ht="30.75" customHeight="1" x14ac:dyDescent="0.25">
      <c r="A3" s="420" t="s">
        <v>42455</v>
      </c>
      <c r="B3" s="420"/>
      <c r="C3" s="420"/>
      <c r="D3" s="420"/>
    </row>
    <row r="4" spans="1:5" s="75" customFormat="1" ht="15.75" x14ac:dyDescent="0.25">
      <c r="A4" s="421" t="s">
        <v>26548</v>
      </c>
      <c r="B4" s="421"/>
      <c r="C4" s="421"/>
      <c r="D4" s="421"/>
    </row>
    <row r="6" spans="1:5" ht="12.75" customHeight="1" x14ac:dyDescent="0.25">
      <c r="A6" s="426" t="s">
        <v>42454</v>
      </c>
      <c r="B6" s="426"/>
      <c r="C6" s="426"/>
      <c r="D6" s="426"/>
    </row>
    <row r="7" spans="1:5" x14ac:dyDescent="0.25">
      <c r="A7" s="136" t="s">
        <v>0</v>
      </c>
      <c r="B7" s="136" t="s">
        <v>3</v>
      </c>
      <c r="C7" s="155" t="s">
        <v>8</v>
      </c>
      <c r="D7" s="155" t="s">
        <v>52</v>
      </c>
    </row>
    <row r="8" spans="1:5" x14ac:dyDescent="0.25">
      <c r="A8" s="156" t="s">
        <v>15</v>
      </c>
      <c r="B8" s="157" t="str">
        <f>VLOOKUP($A8,'PLANILHA SINTÉTICA'!$A:$Q,4,FALSE)</f>
        <v>ADMINISTRAÇÃO LOCAL</v>
      </c>
      <c r="C8" s="288">
        <f>VLOOKUP($A8,'PLANILHA SINTÉTICA'!$A:$Q,17,FALSE)</f>
        <v>146153.66</v>
      </c>
      <c r="D8" s="159">
        <f t="shared" ref="D8:D16" si="0">C8/$C$17</f>
        <v>0.20187230100744713</v>
      </c>
    </row>
    <row r="9" spans="1:5" x14ac:dyDescent="0.25">
      <c r="A9" s="156" t="s">
        <v>1364</v>
      </c>
      <c r="B9" s="157" t="str">
        <f>VLOOKUP($A9,'PLANILHA SINTÉTICA'!$A:$Q,4,FALSE)</f>
        <v>MOBILIZAÇÃO</v>
      </c>
      <c r="C9" s="288">
        <f>VLOOKUP($A9,'PLANILHA SINTÉTICA'!$A:$Q,17,FALSE)</f>
        <v>3344.13</v>
      </c>
      <c r="D9" s="159">
        <f t="shared" si="0"/>
        <v>4.6190236903272501E-3</v>
      </c>
    </row>
    <row r="10" spans="1:5" x14ac:dyDescent="0.25">
      <c r="A10" s="156" t="s">
        <v>1367</v>
      </c>
      <c r="B10" s="157" t="str">
        <f>VLOOKUP($A10,'PLANILHA SINTÉTICA'!$A:$Q,4,FALSE)</f>
        <v>CANTEIRO DE OBRAS</v>
      </c>
      <c r="C10" s="288">
        <f>VLOOKUP($A10,'PLANILHA SINTÉTICA'!$A:$Q,17,FALSE)</f>
        <v>39222.17880999999</v>
      </c>
      <c r="D10" s="159">
        <f t="shared" si="0"/>
        <v>5.4174979175343488E-2</v>
      </c>
    </row>
    <row r="11" spans="1:5" x14ac:dyDescent="0.25">
      <c r="A11" s="156" t="s">
        <v>1368</v>
      </c>
      <c r="B11" s="157" t="str">
        <f>VLOOKUP($A11,'PLANILHA SINTÉTICA'!$A:$Q,4,FALSE)</f>
        <v>SINALIZAÇÃO DE OBRA</v>
      </c>
      <c r="C11" s="288">
        <f>VLOOKUP($A11,'PLANILHA SINTÉTICA'!$A:$Q,17,FALSE)</f>
        <v>5701.25</v>
      </c>
      <c r="D11" s="159">
        <f t="shared" si="0"/>
        <v>7.8747563086597212E-3</v>
      </c>
    </row>
    <row r="12" spans="1:5" x14ac:dyDescent="0.25">
      <c r="A12" s="156" t="s">
        <v>19</v>
      </c>
      <c r="B12" s="157" t="str">
        <f>VLOOKUP($A12,'PLANILHA SINTÉTICA'!$A:$Q,4,FALSE)</f>
        <v>OBRAS PARA DESVIO DE TRÁFEGO</v>
      </c>
      <c r="C12" s="288">
        <f>VLOOKUP($A12,'PLANILHA SINTÉTICA'!$A:$Q,17,FALSE)</f>
        <v>13544.97</v>
      </c>
      <c r="D12" s="159">
        <f t="shared" si="0"/>
        <v>1.8708763509424541E-2</v>
      </c>
    </row>
    <row r="13" spans="1:5" x14ac:dyDescent="0.25">
      <c r="A13" s="156" t="s">
        <v>1372</v>
      </c>
      <c r="B13" s="157" t="str">
        <f>VLOOKUP($A13,'PLANILHA SINTÉTICA'!$A:$Q,4,FALSE)</f>
        <v>READEQUAÇÃO DA PISTA EXISTENTE</v>
      </c>
      <c r="C13" s="288">
        <f>VLOOKUP($A13,'PLANILHA SINTÉTICA'!$A:$Q,17,FALSE)</f>
        <v>9434.4149999999991</v>
      </c>
      <c r="D13" s="159">
        <f t="shared" si="0"/>
        <v>1.3031128092920657E-2</v>
      </c>
    </row>
    <row r="14" spans="1:5" x14ac:dyDescent="0.25">
      <c r="A14" s="156" t="s">
        <v>1377</v>
      </c>
      <c r="B14" s="157" t="str">
        <f>VLOOKUP($A14,'PLANILHA SINTÉTICA'!$A:$Q,4,FALSE)</f>
        <v>CONTENÇÕES</v>
      </c>
      <c r="C14" s="288">
        <f>VLOOKUP($A14,'PLANILHA SINTÉTICA'!$A:$Q,17,FALSE)</f>
        <v>473026.14400000003</v>
      </c>
      <c r="D14" s="159">
        <f t="shared" si="0"/>
        <v>0.65335945829861553</v>
      </c>
      <c r="E14" s="315"/>
    </row>
    <row r="15" spans="1:5" x14ac:dyDescent="0.25">
      <c r="A15" s="156" t="s">
        <v>1380</v>
      </c>
      <c r="B15" s="157" t="str">
        <f>VLOOKUP($A15,'PLANILHA SINTÉTICA'!$A:$Q,4,FALSE)</f>
        <v>DESMOBILIZAÇÃO</v>
      </c>
      <c r="C15" s="288">
        <f>VLOOKUP($A15,'PLANILHA SINTÉTICA'!$A:$Q,17,FALSE)</f>
        <v>3344.13</v>
      </c>
      <c r="D15" s="159">
        <f t="shared" si="0"/>
        <v>4.6190236903272501E-3</v>
      </c>
      <c r="E15" s="181"/>
    </row>
    <row r="16" spans="1:5" x14ac:dyDescent="0.25">
      <c r="A16" s="156" t="s">
        <v>1383</v>
      </c>
      <c r="B16" s="157" t="str">
        <f>VLOOKUP($A16,'PLANILHA SINTÉTICA'!$A:$Q,4,FALSE)</f>
        <v>MONITORAMENTO</v>
      </c>
      <c r="C16" s="288">
        <f>VLOOKUP($A16,'PLANILHA SINTÉTICA'!$A:$Q,17,FALSE)</f>
        <v>30219.78</v>
      </c>
      <c r="D16" s="159">
        <f t="shared" si="0"/>
        <v>4.1740566226934242E-2</v>
      </c>
    </row>
    <row r="17" spans="1:4" x14ac:dyDescent="0.25">
      <c r="A17" s="136"/>
      <c r="B17" s="161" t="s">
        <v>1385</v>
      </c>
      <c r="C17" s="289">
        <f>SUM(C8:C16)</f>
        <v>723990.65781000012</v>
      </c>
      <c r="D17" s="160">
        <f>SUM(D8:D16)</f>
        <v>0.99999999999999978</v>
      </c>
    </row>
  </sheetData>
  <mergeCells count="4">
    <mergeCell ref="A6:D6"/>
    <mergeCell ref="A2:D2"/>
    <mergeCell ref="A3:D3"/>
    <mergeCell ref="A4:D4"/>
  </mergeCells>
  <printOptions horizontalCentered="1"/>
  <pageMargins left="0.51181102362204722" right="0.51181102362204722" top="0.78740157480314965" bottom="0.78740157480314965" header="0.31496062992125984" footer="0.31496062992125984"/>
  <pageSetup paperSize="9" fitToHeight="0" orientation="landscape" r:id="rId1"/>
  <headerFooter>
    <oddFooter>&amp;LAGÊNCIA DE ASSUNTOS METROPOLITANOS DO PARANÁ - AMEP
DIRETORIA DE OBRAS
&amp;R&amp;P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A1:G15"/>
  <sheetViews>
    <sheetView view="pageBreakPreview" zoomScale="60" zoomScaleNormal="100" workbookViewId="0">
      <selection activeCell="A4" sqref="A4:D4"/>
    </sheetView>
  </sheetViews>
  <sheetFormatPr defaultColWidth="9" defaultRowHeight="15" x14ac:dyDescent="0.25"/>
  <cols>
    <col min="1" max="1" width="12.42578125" style="1" customWidth="1"/>
    <col min="2" max="2" width="72.5703125" style="1" customWidth="1"/>
    <col min="3" max="3" width="10.140625" style="1" customWidth="1"/>
    <col min="4" max="4" width="30.5703125" style="1" bestFit="1" customWidth="1"/>
    <col min="5" max="16384" width="9" style="1"/>
  </cols>
  <sheetData>
    <row r="1" spans="1:7" ht="89.25" customHeight="1" x14ac:dyDescent="0.25"/>
    <row r="2" spans="1:7" x14ac:dyDescent="0.25">
      <c r="A2" s="496" t="s">
        <v>7285</v>
      </c>
      <c r="B2" s="496"/>
      <c r="C2" s="496"/>
      <c r="D2" s="496"/>
    </row>
    <row r="3" spans="1:7" ht="31.5" customHeight="1" x14ac:dyDescent="0.25">
      <c r="A3" s="420" t="s">
        <v>42455</v>
      </c>
      <c r="B3" s="420"/>
      <c r="C3" s="420"/>
      <c r="D3" s="420"/>
    </row>
    <row r="4" spans="1:7" x14ac:dyDescent="0.25">
      <c r="A4" s="421" t="s">
        <v>26548</v>
      </c>
      <c r="B4" s="421"/>
      <c r="C4" s="421"/>
      <c r="D4" s="421"/>
    </row>
    <row r="6" spans="1:7" x14ac:dyDescent="0.25">
      <c r="A6" s="497" t="s">
        <v>29408</v>
      </c>
      <c r="B6" s="498"/>
      <c r="C6" s="498"/>
      <c r="D6" s="499"/>
    </row>
    <row r="7" spans="1:7" x14ac:dyDescent="0.25">
      <c r="A7" s="10" t="s">
        <v>2</v>
      </c>
      <c r="B7" s="11" t="s">
        <v>3</v>
      </c>
      <c r="C7" s="11" t="s">
        <v>5</v>
      </c>
      <c r="D7" s="12" t="s">
        <v>25062</v>
      </c>
      <c r="E7" s="155" t="s">
        <v>25063</v>
      </c>
      <c r="F7" s="155" t="s">
        <v>25064</v>
      </c>
      <c r="G7" s="155" t="s">
        <v>25065</v>
      </c>
    </row>
    <row r="8" spans="1:7" x14ac:dyDescent="0.25">
      <c r="A8" s="31">
        <v>972000</v>
      </c>
      <c r="B8" s="29" t="s">
        <v>1295</v>
      </c>
      <c r="C8" s="30" t="s">
        <v>79</v>
      </c>
      <c r="D8" s="32" t="s">
        <v>29400</v>
      </c>
      <c r="E8" s="259">
        <v>0.99</v>
      </c>
      <c r="F8" s="259">
        <v>1.19</v>
      </c>
      <c r="G8" s="259">
        <v>0</v>
      </c>
    </row>
    <row r="9" spans="1:7" x14ac:dyDescent="0.25">
      <c r="A9" s="31">
        <v>972200</v>
      </c>
      <c r="B9" s="29" t="s">
        <v>1297</v>
      </c>
      <c r="C9" s="30" t="s">
        <v>79</v>
      </c>
      <c r="D9" s="33" t="s">
        <v>29401</v>
      </c>
      <c r="E9" s="259">
        <v>0.72</v>
      </c>
      <c r="F9" s="259">
        <v>0.87</v>
      </c>
      <c r="G9" s="259">
        <v>0</v>
      </c>
    </row>
    <row r="10" spans="1:7" x14ac:dyDescent="0.25">
      <c r="A10" s="31">
        <v>972100</v>
      </c>
      <c r="B10" s="29" t="s">
        <v>1299</v>
      </c>
      <c r="C10" s="30" t="s">
        <v>79</v>
      </c>
      <c r="D10" s="33" t="s">
        <v>29402</v>
      </c>
      <c r="E10" s="259">
        <v>0.99</v>
      </c>
      <c r="F10" s="259">
        <v>1.19</v>
      </c>
      <c r="G10" s="259">
        <v>2.48</v>
      </c>
    </row>
    <row r="11" spans="1:7" x14ac:dyDescent="0.25">
      <c r="A11" s="31">
        <v>972300</v>
      </c>
      <c r="B11" s="29" t="s">
        <v>1301</v>
      </c>
      <c r="C11" s="30" t="s">
        <v>79</v>
      </c>
      <c r="D11" s="33" t="s">
        <v>29403</v>
      </c>
      <c r="E11" s="259">
        <v>0.72</v>
      </c>
      <c r="F11" s="259">
        <v>0.87</v>
      </c>
      <c r="G11" s="259">
        <v>7.27</v>
      </c>
    </row>
    <row r="12" spans="1:7" x14ac:dyDescent="0.25">
      <c r="A12" s="31">
        <v>973100</v>
      </c>
      <c r="B12" s="29" t="s">
        <v>1303</v>
      </c>
      <c r="C12" s="30" t="s">
        <v>79</v>
      </c>
      <c r="D12" s="33" t="s">
        <v>29404</v>
      </c>
      <c r="E12" s="259">
        <v>0.99</v>
      </c>
      <c r="F12" s="259">
        <v>1.19</v>
      </c>
      <c r="G12" s="259">
        <v>4.97</v>
      </c>
    </row>
    <row r="13" spans="1:7" x14ac:dyDescent="0.25">
      <c r="A13" s="31">
        <v>973000</v>
      </c>
      <c r="B13" s="29" t="s">
        <v>1305</v>
      </c>
      <c r="C13" s="30" t="s">
        <v>79</v>
      </c>
      <c r="D13" s="33" t="s">
        <v>29405</v>
      </c>
      <c r="E13" s="259">
        <v>0.99</v>
      </c>
      <c r="F13" s="259">
        <v>1.19</v>
      </c>
      <c r="G13" s="259">
        <v>5.97</v>
      </c>
    </row>
    <row r="14" spans="1:7" x14ac:dyDescent="0.25">
      <c r="A14" s="31">
        <v>974100</v>
      </c>
      <c r="B14" s="29" t="s">
        <v>1307</v>
      </c>
      <c r="C14" s="30" t="s">
        <v>79</v>
      </c>
      <c r="D14" s="33" t="s">
        <v>29406</v>
      </c>
      <c r="E14" s="259">
        <v>0.74</v>
      </c>
      <c r="F14" s="259">
        <v>0.74</v>
      </c>
      <c r="G14" s="259">
        <v>36.53</v>
      </c>
    </row>
    <row r="15" spans="1:7" x14ac:dyDescent="0.25">
      <c r="A15" s="34">
        <v>974000</v>
      </c>
      <c r="B15" s="35" t="s">
        <v>1309</v>
      </c>
      <c r="C15" s="36" t="s">
        <v>79</v>
      </c>
      <c r="D15" s="37" t="s">
        <v>29407</v>
      </c>
      <c r="E15" s="259">
        <v>0.83</v>
      </c>
      <c r="F15" s="259">
        <v>0.83</v>
      </c>
      <c r="G15" s="259">
        <v>40.590000000000003</v>
      </c>
    </row>
  </sheetData>
  <autoFilter ref="A7:D7" xr:uid="{00000000-0009-0000-0000-000011000000}"/>
  <mergeCells count="4">
    <mergeCell ref="A6:D6"/>
    <mergeCell ref="A2:D2"/>
    <mergeCell ref="A3:D3"/>
    <mergeCell ref="A4:D4"/>
  </mergeCells>
  <pageMargins left="0.51181102362204722" right="0.51181102362204722" top="0.78740157480314965" bottom="0.78740157480314965" header="0.31496062992125984" footer="0.31496062992125984"/>
  <pageSetup paperSize="9" scale="67" orientation="portrait" r:id="rId1"/>
  <headerFooter>
    <oddFooter>&amp;LAGÊNCIA DE ASSUNTOS METROPOLITANOS DO PARANÁ - AMEP
DIRETORIA DE OBRAS
&amp;R&amp;P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P206"/>
  <sheetViews>
    <sheetView view="pageBreakPreview" zoomScale="60" zoomScaleNormal="100" workbookViewId="0">
      <selection activeCell="A4" sqref="A4"/>
    </sheetView>
  </sheetViews>
  <sheetFormatPr defaultColWidth="9" defaultRowHeight="15" x14ac:dyDescent="0.25"/>
  <cols>
    <col min="1" max="1" width="10.7109375" style="1" customWidth="1"/>
    <col min="2" max="2" width="44.140625" style="1" customWidth="1"/>
    <col min="3" max="3" width="8.42578125" style="1" customWidth="1"/>
    <col min="4" max="4" width="9.28515625" style="1" bestFit="1" customWidth="1"/>
    <col min="5" max="5" width="9.140625" style="1" bestFit="1" customWidth="1"/>
    <col min="6" max="6" width="11" style="1" bestFit="1" customWidth="1"/>
    <col min="7" max="7" width="15.7109375" style="1" bestFit="1" customWidth="1"/>
    <col min="8" max="8" width="10.42578125" style="1" bestFit="1" customWidth="1"/>
    <col min="9" max="9" width="13.85546875" style="1" bestFit="1" customWidth="1"/>
    <col min="10" max="10" width="16.5703125" style="1" bestFit="1" customWidth="1"/>
    <col min="11" max="11" width="12.42578125" style="1" bestFit="1" customWidth="1"/>
    <col min="12" max="12" width="15.42578125" style="1" bestFit="1" customWidth="1"/>
    <col min="13" max="13" width="12.85546875" style="1" bestFit="1" customWidth="1"/>
    <col min="14" max="14" width="11" style="1" bestFit="1" customWidth="1"/>
    <col min="15" max="15" width="18.28515625" style="1" bestFit="1" customWidth="1"/>
    <col min="16" max="16" width="13.42578125" style="1" bestFit="1" customWidth="1"/>
    <col min="17" max="16384" width="9" style="1"/>
  </cols>
  <sheetData>
    <row r="1" spans="1:16" ht="101.25" customHeight="1" x14ac:dyDescent="0.25"/>
    <row r="2" spans="1:16" x14ac:dyDescent="0.25">
      <c r="A2" s="50" t="s">
        <v>7285</v>
      </c>
      <c r="B2" s="50"/>
      <c r="C2" s="50"/>
      <c r="D2" s="50"/>
    </row>
    <row r="3" spans="1:16" ht="33.75" customHeight="1" x14ac:dyDescent="0.25">
      <c r="A3" s="420" t="s">
        <v>42455</v>
      </c>
      <c r="B3" s="420"/>
      <c r="C3" s="420"/>
      <c r="D3" s="420"/>
      <c r="E3" s="420"/>
      <c r="F3" s="420"/>
      <c r="G3" s="420"/>
      <c r="H3" s="420"/>
      <c r="I3" s="420"/>
      <c r="J3" s="420"/>
      <c r="K3" s="420"/>
      <c r="L3" s="420"/>
      <c r="M3" s="420"/>
      <c r="N3" s="420"/>
      <c r="O3" s="420"/>
      <c r="P3" s="420"/>
    </row>
    <row r="4" spans="1:16" x14ac:dyDescent="0.25">
      <c r="A4" s="1" t="s">
        <v>26548</v>
      </c>
    </row>
    <row r="6" spans="1:16" x14ac:dyDescent="0.25">
      <c r="A6" s="506" t="s">
        <v>25110</v>
      </c>
      <c r="B6" s="506"/>
      <c r="C6" s="42"/>
      <c r="D6" s="260"/>
      <c r="E6" s="261"/>
      <c r="F6" s="261"/>
      <c r="G6" s="261"/>
      <c r="H6" s="262"/>
    </row>
    <row r="7" spans="1:16" x14ac:dyDescent="0.25">
      <c r="A7" s="506" t="s">
        <v>29262</v>
      </c>
      <c r="B7" s="506"/>
      <c r="C7" s="506"/>
      <c r="D7" s="263"/>
      <c r="E7" s="263"/>
      <c r="F7" s="263"/>
      <c r="G7" s="263"/>
      <c r="H7" s="263"/>
    </row>
    <row r="8" spans="1:16" x14ac:dyDescent="0.25">
      <c r="A8" s="506" t="s">
        <v>29263</v>
      </c>
      <c r="B8" s="506"/>
      <c r="C8" s="506"/>
      <c r="D8" s="263"/>
      <c r="E8" s="263"/>
      <c r="F8" s="263"/>
      <c r="G8" s="263"/>
      <c r="H8" s="263"/>
    </row>
    <row r="9" spans="1:16" x14ac:dyDescent="0.25">
      <c r="A9" s="506" t="s">
        <v>29264</v>
      </c>
      <c r="B9" s="506"/>
      <c r="C9" s="506"/>
      <c r="D9" s="506"/>
      <c r="E9" s="506"/>
      <c r="F9" s="506"/>
      <c r="G9" s="506"/>
      <c r="H9" s="506"/>
    </row>
    <row r="11" spans="1:16" x14ac:dyDescent="0.25">
      <c r="A11" s="503" t="s">
        <v>29410</v>
      </c>
      <c r="B11" s="504"/>
      <c r="C11" s="504"/>
      <c r="D11" s="504"/>
      <c r="E11" s="504"/>
      <c r="F11" s="504"/>
      <c r="G11" s="504"/>
      <c r="H11" s="504"/>
      <c r="I11" s="504"/>
      <c r="J11" s="504"/>
      <c r="K11" s="504"/>
      <c r="L11" s="504"/>
      <c r="M11" s="504"/>
      <c r="N11" s="504"/>
      <c r="O11" s="504"/>
      <c r="P11" s="505"/>
    </row>
    <row r="12" spans="1:16" x14ac:dyDescent="0.25">
      <c r="A12" s="48" t="s">
        <v>2</v>
      </c>
      <c r="B12" s="46" t="s">
        <v>25094</v>
      </c>
      <c r="C12" s="45" t="s">
        <v>25095</v>
      </c>
      <c r="D12" s="47" t="s">
        <v>25096</v>
      </c>
      <c r="E12" s="47" t="s">
        <v>25097</v>
      </c>
      <c r="F12" s="47" t="s">
        <v>25098</v>
      </c>
      <c r="G12" s="47" t="s">
        <v>25099</v>
      </c>
      <c r="H12" s="47" t="s">
        <v>25100</v>
      </c>
      <c r="I12" s="45" t="s">
        <v>25101</v>
      </c>
      <c r="J12" s="47" t="s">
        <v>25102</v>
      </c>
      <c r="K12" s="47" t="s">
        <v>25103</v>
      </c>
      <c r="L12" s="47" t="s">
        <v>9</v>
      </c>
      <c r="M12" s="47" t="s">
        <v>25104</v>
      </c>
      <c r="N12" s="47" t="s">
        <v>25105</v>
      </c>
      <c r="O12" s="47" t="s">
        <v>25106</v>
      </c>
      <c r="P12" s="49" t="s">
        <v>25107</v>
      </c>
    </row>
    <row r="13" spans="1:16" ht="15.75" x14ac:dyDescent="0.25">
      <c r="A13" s="328">
        <v>303280</v>
      </c>
      <c r="B13" s="329" t="s">
        <v>739</v>
      </c>
      <c r="C13" s="328" t="s">
        <v>740</v>
      </c>
      <c r="D13" s="330">
        <v>0</v>
      </c>
      <c r="E13" s="330">
        <v>8</v>
      </c>
      <c r="F13" s="330">
        <v>1000</v>
      </c>
      <c r="G13" s="330">
        <v>25800</v>
      </c>
      <c r="H13" s="330">
        <v>0.5</v>
      </c>
      <c r="I13" s="328"/>
      <c r="J13" s="330">
        <v>3.73</v>
      </c>
      <c r="K13" s="330">
        <v>1.61</v>
      </c>
      <c r="L13" s="330">
        <v>0</v>
      </c>
      <c r="M13" s="330">
        <v>0</v>
      </c>
      <c r="N13" s="330">
        <v>10</v>
      </c>
      <c r="O13" s="330">
        <v>5.34</v>
      </c>
      <c r="P13" s="330">
        <v>3.73</v>
      </c>
    </row>
    <row r="14" spans="1:16" ht="15.75" x14ac:dyDescent="0.25">
      <c r="A14" s="328">
        <v>370070</v>
      </c>
      <c r="B14" s="329" t="s">
        <v>29265</v>
      </c>
      <c r="C14" s="328" t="s">
        <v>740</v>
      </c>
      <c r="D14" s="330">
        <v>75</v>
      </c>
      <c r="E14" s="330">
        <v>5</v>
      </c>
      <c r="F14" s="330">
        <v>2000</v>
      </c>
      <c r="G14" s="330">
        <v>91349.99</v>
      </c>
      <c r="H14" s="330">
        <v>0.8</v>
      </c>
      <c r="I14" s="328" t="s">
        <v>741</v>
      </c>
      <c r="J14" s="330">
        <v>8.67</v>
      </c>
      <c r="K14" s="330">
        <v>7.3</v>
      </c>
      <c r="L14" s="330">
        <v>85.11</v>
      </c>
      <c r="M14" s="330">
        <v>27.06</v>
      </c>
      <c r="N14" s="330">
        <v>20</v>
      </c>
      <c r="O14" s="330">
        <v>128.13999999999999</v>
      </c>
      <c r="P14" s="330">
        <v>35.729999999999997</v>
      </c>
    </row>
    <row r="15" spans="1:16" ht="15.75" x14ac:dyDescent="0.25">
      <c r="A15" s="328">
        <v>370080</v>
      </c>
      <c r="B15" s="329" t="s">
        <v>29266</v>
      </c>
      <c r="C15" s="328" t="s">
        <v>740</v>
      </c>
      <c r="D15" s="330">
        <v>75</v>
      </c>
      <c r="E15" s="330">
        <v>5</v>
      </c>
      <c r="F15" s="330">
        <v>2000</v>
      </c>
      <c r="G15" s="330">
        <v>91349.99</v>
      </c>
      <c r="H15" s="330">
        <v>0.8</v>
      </c>
      <c r="I15" s="328" t="s">
        <v>741</v>
      </c>
      <c r="J15" s="330">
        <v>8.67</v>
      </c>
      <c r="K15" s="330">
        <v>7.3</v>
      </c>
      <c r="L15" s="330">
        <v>85.11</v>
      </c>
      <c r="M15" s="330">
        <v>0</v>
      </c>
      <c r="N15" s="330">
        <v>20</v>
      </c>
      <c r="O15" s="330">
        <v>101.08</v>
      </c>
      <c r="P15" s="330">
        <v>8.67</v>
      </c>
    </row>
    <row r="16" spans="1:16" ht="15.75" x14ac:dyDescent="0.25">
      <c r="A16" s="328">
        <v>304100</v>
      </c>
      <c r="B16" s="329" t="s">
        <v>742</v>
      </c>
      <c r="C16" s="328" t="s">
        <v>740</v>
      </c>
      <c r="D16" s="330">
        <v>22</v>
      </c>
      <c r="E16" s="330">
        <v>8</v>
      </c>
      <c r="F16" s="330">
        <v>1500</v>
      </c>
      <c r="G16" s="330">
        <v>205000</v>
      </c>
      <c r="H16" s="330">
        <v>0.5</v>
      </c>
      <c r="I16" s="328" t="s">
        <v>743</v>
      </c>
      <c r="J16" s="330">
        <v>19.8</v>
      </c>
      <c r="K16" s="330">
        <v>8.5399999999999991</v>
      </c>
      <c r="L16" s="330">
        <v>19.88</v>
      </c>
      <c r="M16" s="330">
        <v>29.74</v>
      </c>
      <c r="N16" s="330">
        <v>10</v>
      </c>
      <c r="O16" s="330">
        <v>77.959999999999994</v>
      </c>
      <c r="P16" s="330">
        <v>49.54</v>
      </c>
    </row>
    <row r="17" spans="1:16" ht="15.75" x14ac:dyDescent="0.25">
      <c r="A17" s="328">
        <v>304000</v>
      </c>
      <c r="B17" s="329" t="s">
        <v>744</v>
      </c>
      <c r="C17" s="328" t="s">
        <v>740</v>
      </c>
      <c r="D17" s="330">
        <v>0</v>
      </c>
      <c r="E17" s="330">
        <v>8</v>
      </c>
      <c r="F17" s="330">
        <v>1500</v>
      </c>
      <c r="G17" s="330">
        <v>14156.08</v>
      </c>
      <c r="H17" s="330">
        <v>0.5</v>
      </c>
      <c r="I17" s="328"/>
      <c r="J17" s="330">
        <v>1.36</v>
      </c>
      <c r="K17" s="330">
        <v>0.57999999999999996</v>
      </c>
      <c r="L17" s="330">
        <v>0</v>
      </c>
      <c r="M17" s="330">
        <v>29.74</v>
      </c>
      <c r="N17" s="330">
        <v>10</v>
      </c>
      <c r="O17" s="330">
        <v>31.68</v>
      </c>
      <c r="P17" s="330">
        <v>31.1</v>
      </c>
    </row>
    <row r="18" spans="1:16" ht="15.75" x14ac:dyDescent="0.25">
      <c r="A18" s="328">
        <v>363200</v>
      </c>
      <c r="B18" s="329" t="s">
        <v>745</v>
      </c>
      <c r="C18" s="328" t="s">
        <v>740</v>
      </c>
      <c r="D18" s="330">
        <v>8</v>
      </c>
      <c r="E18" s="330">
        <v>5</v>
      </c>
      <c r="F18" s="330">
        <v>1250</v>
      </c>
      <c r="G18" s="330">
        <v>41228.43</v>
      </c>
      <c r="H18" s="330">
        <v>0.5</v>
      </c>
      <c r="I18" s="328" t="s">
        <v>746</v>
      </c>
      <c r="J18" s="330">
        <v>7.43</v>
      </c>
      <c r="K18" s="330">
        <v>3.29</v>
      </c>
      <c r="L18" s="330">
        <v>0</v>
      </c>
      <c r="M18" s="330">
        <v>0</v>
      </c>
      <c r="N18" s="330">
        <v>5</v>
      </c>
      <c r="O18" s="330">
        <v>10.72</v>
      </c>
      <c r="P18" s="330">
        <v>7.43</v>
      </c>
    </row>
    <row r="19" spans="1:16" ht="15.75" x14ac:dyDescent="0.25">
      <c r="A19" s="328">
        <v>373200</v>
      </c>
      <c r="B19" s="329" t="s">
        <v>747</v>
      </c>
      <c r="C19" s="328" t="s">
        <v>740</v>
      </c>
      <c r="D19" s="330">
        <v>13</v>
      </c>
      <c r="E19" s="330">
        <v>5</v>
      </c>
      <c r="F19" s="330">
        <v>1250</v>
      </c>
      <c r="G19" s="330">
        <v>30616</v>
      </c>
      <c r="H19" s="330">
        <v>0.5</v>
      </c>
      <c r="I19" s="328" t="s">
        <v>748</v>
      </c>
      <c r="J19" s="330">
        <v>5.52</v>
      </c>
      <c r="K19" s="330">
        <v>2.44</v>
      </c>
      <c r="L19" s="330">
        <v>18.46</v>
      </c>
      <c r="M19" s="330">
        <v>0</v>
      </c>
      <c r="N19" s="330">
        <v>5</v>
      </c>
      <c r="O19" s="330">
        <v>26.42</v>
      </c>
      <c r="P19" s="330">
        <v>5.52</v>
      </c>
    </row>
    <row r="20" spans="1:16" ht="15.75" x14ac:dyDescent="0.25">
      <c r="A20" s="328">
        <v>340310</v>
      </c>
      <c r="B20" s="329" t="s">
        <v>749</v>
      </c>
      <c r="C20" s="328" t="s">
        <v>740</v>
      </c>
      <c r="D20" s="330">
        <v>27</v>
      </c>
      <c r="E20" s="330">
        <v>5</v>
      </c>
      <c r="F20" s="330">
        <v>1500</v>
      </c>
      <c r="G20" s="330">
        <v>41948.5</v>
      </c>
      <c r="H20" s="330">
        <v>0.5</v>
      </c>
      <c r="I20" s="328" t="s">
        <v>743</v>
      </c>
      <c r="J20" s="330">
        <v>6.3</v>
      </c>
      <c r="K20" s="330">
        <v>2.79</v>
      </c>
      <c r="L20" s="330">
        <v>24.4</v>
      </c>
      <c r="M20" s="330">
        <v>0</v>
      </c>
      <c r="N20" s="330">
        <v>5</v>
      </c>
      <c r="O20" s="330">
        <v>33.49</v>
      </c>
      <c r="P20" s="330">
        <v>6.3</v>
      </c>
    </row>
    <row r="21" spans="1:16" ht="15.75" x14ac:dyDescent="0.25">
      <c r="A21" s="328">
        <v>306000</v>
      </c>
      <c r="B21" s="329" t="s">
        <v>29267</v>
      </c>
      <c r="C21" s="328" t="s">
        <v>740</v>
      </c>
      <c r="D21" s="330">
        <v>10</v>
      </c>
      <c r="E21" s="330">
        <v>10</v>
      </c>
      <c r="F21" s="330">
        <v>1250</v>
      </c>
      <c r="G21" s="330">
        <v>75000</v>
      </c>
      <c r="H21" s="330">
        <v>0.5</v>
      </c>
      <c r="I21" s="328" t="s">
        <v>748</v>
      </c>
      <c r="J21" s="330">
        <v>7.33</v>
      </c>
      <c r="K21" s="330">
        <v>3</v>
      </c>
      <c r="L21" s="330">
        <v>14.2</v>
      </c>
      <c r="M21" s="330">
        <v>29.74</v>
      </c>
      <c r="N21" s="330">
        <v>10</v>
      </c>
      <c r="O21" s="330">
        <v>54.27</v>
      </c>
      <c r="P21" s="330">
        <v>37.07</v>
      </c>
    </row>
    <row r="22" spans="1:16" ht="15.75" x14ac:dyDescent="0.25">
      <c r="A22" s="328">
        <v>316060</v>
      </c>
      <c r="B22" s="329" t="s">
        <v>750</v>
      </c>
      <c r="C22" s="328" t="s">
        <v>751</v>
      </c>
      <c r="D22" s="330">
        <v>202</v>
      </c>
      <c r="E22" s="330">
        <v>9</v>
      </c>
      <c r="F22" s="330">
        <v>2000</v>
      </c>
      <c r="G22" s="330">
        <v>749600</v>
      </c>
      <c r="H22" s="330">
        <v>1.1000000000000001</v>
      </c>
      <c r="I22" s="328" t="s">
        <v>743</v>
      </c>
      <c r="J22" s="330">
        <v>44.08</v>
      </c>
      <c r="K22" s="330">
        <v>45.8</v>
      </c>
      <c r="L22" s="330">
        <v>132.65</v>
      </c>
      <c r="M22" s="330">
        <v>35.97</v>
      </c>
      <c r="N22" s="330">
        <v>20</v>
      </c>
      <c r="O22" s="330">
        <v>258.5</v>
      </c>
      <c r="P22" s="330">
        <v>80.05</v>
      </c>
    </row>
    <row r="23" spans="1:16" ht="15.75" x14ac:dyDescent="0.25">
      <c r="A23" s="328">
        <v>326060</v>
      </c>
      <c r="B23" s="329" t="s">
        <v>752</v>
      </c>
      <c r="C23" s="328" t="s">
        <v>740</v>
      </c>
      <c r="D23" s="330">
        <v>202</v>
      </c>
      <c r="E23" s="330">
        <v>8</v>
      </c>
      <c r="F23" s="330">
        <v>2000</v>
      </c>
      <c r="G23" s="330">
        <v>749600</v>
      </c>
      <c r="H23" s="330">
        <v>1.3</v>
      </c>
      <c r="I23" s="328" t="s">
        <v>743</v>
      </c>
      <c r="J23" s="330">
        <v>48.28</v>
      </c>
      <c r="K23" s="330">
        <v>60.9</v>
      </c>
      <c r="L23" s="330">
        <v>132.65</v>
      </c>
      <c r="M23" s="330">
        <v>35.97</v>
      </c>
      <c r="N23" s="330">
        <v>20</v>
      </c>
      <c r="O23" s="330">
        <v>277.8</v>
      </c>
      <c r="P23" s="330">
        <v>84.25</v>
      </c>
    </row>
    <row r="24" spans="1:16" ht="15.75" x14ac:dyDescent="0.25">
      <c r="A24" s="328">
        <v>336060</v>
      </c>
      <c r="B24" s="329" t="s">
        <v>753</v>
      </c>
      <c r="C24" s="328" t="s">
        <v>754</v>
      </c>
      <c r="D24" s="330">
        <v>202</v>
      </c>
      <c r="E24" s="330">
        <v>7</v>
      </c>
      <c r="F24" s="330">
        <v>2000</v>
      </c>
      <c r="G24" s="330">
        <v>749600</v>
      </c>
      <c r="H24" s="330">
        <v>1.5</v>
      </c>
      <c r="I24" s="328" t="s">
        <v>743</v>
      </c>
      <c r="J24" s="330">
        <v>53.71</v>
      </c>
      <c r="K24" s="330">
        <v>80.31</v>
      </c>
      <c r="L24" s="330">
        <v>132.65</v>
      </c>
      <c r="M24" s="330">
        <v>35.97</v>
      </c>
      <c r="N24" s="330">
        <v>20</v>
      </c>
      <c r="O24" s="330">
        <v>302.64</v>
      </c>
      <c r="P24" s="330">
        <v>89.68</v>
      </c>
    </row>
    <row r="25" spans="1:16" ht="15.75" x14ac:dyDescent="0.25">
      <c r="A25" s="328">
        <v>313180</v>
      </c>
      <c r="B25" s="329" t="s">
        <v>755</v>
      </c>
      <c r="C25" s="328" t="s">
        <v>751</v>
      </c>
      <c r="D25" s="330">
        <v>340</v>
      </c>
      <c r="E25" s="330">
        <v>9</v>
      </c>
      <c r="F25" s="330">
        <v>2000</v>
      </c>
      <c r="G25" s="330">
        <v>1006500</v>
      </c>
      <c r="H25" s="330">
        <v>1.1000000000000001</v>
      </c>
      <c r="I25" s="328" t="s">
        <v>743</v>
      </c>
      <c r="J25" s="330">
        <v>59.19</v>
      </c>
      <c r="K25" s="330">
        <v>61.5</v>
      </c>
      <c r="L25" s="330">
        <v>223.28</v>
      </c>
      <c r="M25" s="330">
        <v>35.97</v>
      </c>
      <c r="N25" s="330">
        <v>20</v>
      </c>
      <c r="O25" s="330">
        <v>379.94</v>
      </c>
      <c r="P25" s="330">
        <v>95.16</v>
      </c>
    </row>
    <row r="26" spans="1:16" ht="15.75" x14ac:dyDescent="0.25">
      <c r="A26" s="328">
        <v>323180</v>
      </c>
      <c r="B26" s="329" t="s">
        <v>756</v>
      </c>
      <c r="C26" s="328" t="s">
        <v>740</v>
      </c>
      <c r="D26" s="330">
        <v>340</v>
      </c>
      <c r="E26" s="330">
        <v>8</v>
      </c>
      <c r="F26" s="330">
        <v>2000</v>
      </c>
      <c r="G26" s="330">
        <v>1006500</v>
      </c>
      <c r="H26" s="330">
        <v>1.3</v>
      </c>
      <c r="I26" s="328" t="s">
        <v>743</v>
      </c>
      <c r="J26" s="330">
        <v>64.83</v>
      </c>
      <c r="K26" s="330">
        <v>81.77</v>
      </c>
      <c r="L26" s="330">
        <v>223.28</v>
      </c>
      <c r="M26" s="330">
        <v>35.97</v>
      </c>
      <c r="N26" s="330">
        <v>20</v>
      </c>
      <c r="O26" s="330">
        <v>405.85</v>
      </c>
      <c r="P26" s="330">
        <v>100.8</v>
      </c>
    </row>
    <row r="27" spans="1:16" ht="15.75" x14ac:dyDescent="0.25">
      <c r="A27" s="328">
        <v>333180</v>
      </c>
      <c r="B27" s="329" t="s">
        <v>757</v>
      </c>
      <c r="C27" s="328" t="s">
        <v>754</v>
      </c>
      <c r="D27" s="330">
        <v>340</v>
      </c>
      <c r="E27" s="330">
        <v>7</v>
      </c>
      <c r="F27" s="330">
        <v>2000</v>
      </c>
      <c r="G27" s="330">
        <v>1006500</v>
      </c>
      <c r="H27" s="330">
        <v>1.5</v>
      </c>
      <c r="I27" s="328" t="s">
        <v>743</v>
      </c>
      <c r="J27" s="330">
        <v>72.11</v>
      </c>
      <c r="K27" s="330">
        <v>107.83</v>
      </c>
      <c r="L27" s="330">
        <v>223.28</v>
      </c>
      <c r="M27" s="330">
        <v>35.97</v>
      </c>
      <c r="N27" s="330">
        <v>20</v>
      </c>
      <c r="O27" s="330">
        <v>439.19</v>
      </c>
      <c r="P27" s="330">
        <v>108.08</v>
      </c>
    </row>
    <row r="28" spans="1:16" ht="15.75" x14ac:dyDescent="0.25">
      <c r="A28" s="328">
        <v>313140</v>
      </c>
      <c r="B28" s="329" t="s">
        <v>758</v>
      </c>
      <c r="C28" s="328" t="s">
        <v>751</v>
      </c>
      <c r="D28" s="330">
        <v>252</v>
      </c>
      <c r="E28" s="330">
        <v>9</v>
      </c>
      <c r="F28" s="330">
        <v>2000</v>
      </c>
      <c r="G28" s="330">
        <v>814600</v>
      </c>
      <c r="H28" s="330">
        <v>1.1000000000000001</v>
      </c>
      <c r="I28" s="328" t="s">
        <v>743</v>
      </c>
      <c r="J28" s="330">
        <v>47.9</v>
      </c>
      <c r="K28" s="330">
        <v>49.78</v>
      </c>
      <c r="L28" s="330">
        <v>165.49</v>
      </c>
      <c r="M28" s="330">
        <v>35.97</v>
      </c>
      <c r="N28" s="330">
        <v>20</v>
      </c>
      <c r="O28" s="330">
        <v>299.14</v>
      </c>
      <c r="P28" s="330">
        <v>83.87</v>
      </c>
    </row>
    <row r="29" spans="1:16" ht="15.75" x14ac:dyDescent="0.25">
      <c r="A29" s="328">
        <v>323140</v>
      </c>
      <c r="B29" s="329" t="s">
        <v>759</v>
      </c>
      <c r="C29" s="328" t="s">
        <v>740</v>
      </c>
      <c r="D29" s="330">
        <v>252</v>
      </c>
      <c r="E29" s="330">
        <v>8</v>
      </c>
      <c r="F29" s="330">
        <v>2000</v>
      </c>
      <c r="G29" s="330">
        <v>814600</v>
      </c>
      <c r="H29" s="330">
        <v>1.3</v>
      </c>
      <c r="I29" s="328" t="s">
        <v>743</v>
      </c>
      <c r="J29" s="330">
        <v>52.47</v>
      </c>
      <c r="K29" s="330">
        <v>66.180000000000007</v>
      </c>
      <c r="L29" s="330">
        <v>165.49</v>
      </c>
      <c r="M29" s="330">
        <v>35.97</v>
      </c>
      <c r="N29" s="330">
        <v>20</v>
      </c>
      <c r="O29" s="330">
        <v>320.11</v>
      </c>
      <c r="P29" s="330">
        <v>88.44</v>
      </c>
    </row>
    <row r="30" spans="1:16" ht="15.75" x14ac:dyDescent="0.25">
      <c r="A30" s="328">
        <v>333140</v>
      </c>
      <c r="B30" s="329" t="s">
        <v>760</v>
      </c>
      <c r="C30" s="328" t="s">
        <v>754</v>
      </c>
      <c r="D30" s="330">
        <v>252</v>
      </c>
      <c r="E30" s="330">
        <v>7</v>
      </c>
      <c r="F30" s="330">
        <v>2000</v>
      </c>
      <c r="G30" s="330">
        <v>814600</v>
      </c>
      <c r="H30" s="330">
        <v>1.5</v>
      </c>
      <c r="I30" s="328" t="s">
        <v>743</v>
      </c>
      <c r="J30" s="330">
        <v>58.36</v>
      </c>
      <c r="K30" s="330">
        <v>87.27</v>
      </c>
      <c r="L30" s="330">
        <v>165.49</v>
      </c>
      <c r="M30" s="330">
        <v>35.97</v>
      </c>
      <c r="N30" s="330">
        <v>20</v>
      </c>
      <c r="O30" s="330">
        <v>347.09</v>
      </c>
      <c r="P30" s="330">
        <v>94.33</v>
      </c>
    </row>
    <row r="31" spans="1:16" ht="15.75" x14ac:dyDescent="0.25">
      <c r="A31" s="328">
        <v>321800</v>
      </c>
      <c r="B31" s="329" t="s">
        <v>761</v>
      </c>
      <c r="C31" s="328" t="s">
        <v>740</v>
      </c>
      <c r="D31" s="330">
        <v>252</v>
      </c>
      <c r="E31" s="330">
        <v>8</v>
      </c>
      <c r="F31" s="330">
        <v>2000</v>
      </c>
      <c r="G31" s="330">
        <v>828900</v>
      </c>
      <c r="H31" s="330">
        <v>1.3</v>
      </c>
      <c r="I31" s="328" t="s">
        <v>743</v>
      </c>
      <c r="J31" s="330">
        <v>53.39</v>
      </c>
      <c r="K31" s="330">
        <v>67.34</v>
      </c>
      <c r="L31" s="330">
        <v>165.49</v>
      </c>
      <c r="M31" s="330">
        <v>35.97</v>
      </c>
      <c r="N31" s="330">
        <v>20</v>
      </c>
      <c r="O31" s="330">
        <v>322.19</v>
      </c>
      <c r="P31" s="330">
        <v>89.36</v>
      </c>
    </row>
    <row r="32" spans="1:16" ht="15.75" x14ac:dyDescent="0.25">
      <c r="A32" s="328">
        <v>321810</v>
      </c>
      <c r="B32" s="329" t="s">
        <v>762</v>
      </c>
      <c r="C32" s="328" t="s">
        <v>740</v>
      </c>
      <c r="D32" s="330">
        <v>252</v>
      </c>
      <c r="E32" s="330">
        <v>8</v>
      </c>
      <c r="F32" s="330">
        <v>2000</v>
      </c>
      <c r="G32" s="330">
        <v>830843.26</v>
      </c>
      <c r="H32" s="330">
        <v>1.3</v>
      </c>
      <c r="I32" s="328" t="s">
        <v>743</v>
      </c>
      <c r="J32" s="330">
        <v>53.51</v>
      </c>
      <c r="K32" s="330">
        <v>67.5</v>
      </c>
      <c r="L32" s="330">
        <v>165.49</v>
      </c>
      <c r="M32" s="330">
        <v>35.97</v>
      </c>
      <c r="N32" s="330">
        <v>20</v>
      </c>
      <c r="O32" s="330">
        <v>322.47000000000003</v>
      </c>
      <c r="P32" s="330">
        <v>89.48</v>
      </c>
    </row>
    <row r="33" spans="1:16" ht="15.75" x14ac:dyDescent="0.25">
      <c r="A33" s="328">
        <v>321820</v>
      </c>
      <c r="B33" s="329" t="s">
        <v>763</v>
      </c>
      <c r="C33" s="328" t="s">
        <v>740</v>
      </c>
      <c r="D33" s="330">
        <v>252</v>
      </c>
      <c r="E33" s="330">
        <v>8</v>
      </c>
      <c r="F33" s="330">
        <v>2000</v>
      </c>
      <c r="G33" s="330">
        <v>833300</v>
      </c>
      <c r="H33" s="330">
        <v>1.3</v>
      </c>
      <c r="I33" s="328" t="s">
        <v>743</v>
      </c>
      <c r="J33" s="330">
        <v>53.67</v>
      </c>
      <c r="K33" s="330">
        <v>67.7</v>
      </c>
      <c r="L33" s="330">
        <v>165.49</v>
      </c>
      <c r="M33" s="330">
        <v>35.97</v>
      </c>
      <c r="N33" s="330">
        <v>20</v>
      </c>
      <c r="O33" s="330">
        <v>322.83</v>
      </c>
      <c r="P33" s="330">
        <v>89.64</v>
      </c>
    </row>
    <row r="34" spans="1:16" ht="15.75" x14ac:dyDescent="0.25">
      <c r="A34" s="328">
        <v>322140</v>
      </c>
      <c r="B34" s="329" t="s">
        <v>764</v>
      </c>
      <c r="C34" s="328" t="s">
        <v>740</v>
      </c>
      <c r="D34" s="330">
        <v>286</v>
      </c>
      <c r="E34" s="330">
        <v>8</v>
      </c>
      <c r="F34" s="330">
        <v>2000</v>
      </c>
      <c r="G34" s="330">
        <v>848350</v>
      </c>
      <c r="H34" s="330">
        <v>1.3</v>
      </c>
      <c r="I34" s="328" t="s">
        <v>743</v>
      </c>
      <c r="J34" s="330">
        <v>54.64</v>
      </c>
      <c r="K34" s="330">
        <v>68.92</v>
      </c>
      <c r="L34" s="330">
        <v>187.82</v>
      </c>
      <c r="M34" s="330">
        <v>35.97</v>
      </c>
      <c r="N34" s="330">
        <v>20</v>
      </c>
      <c r="O34" s="330">
        <v>347.35</v>
      </c>
      <c r="P34" s="330">
        <v>90.61</v>
      </c>
    </row>
    <row r="35" spans="1:16" ht="15.75" x14ac:dyDescent="0.25">
      <c r="A35" s="328">
        <v>336090</v>
      </c>
      <c r="B35" s="329" t="s">
        <v>765</v>
      </c>
      <c r="C35" s="328" t="s">
        <v>754</v>
      </c>
      <c r="D35" s="330">
        <v>238</v>
      </c>
      <c r="E35" s="330">
        <v>7</v>
      </c>
      <c r="F35" s="330">
        <v>2000</v>
      </c>
      <c r="G35" s="330">
        <v>933000</v>
      </c>
      <c r="H35" s="330">
        <v>1.5</v>
      </c>
      <c r="I35" s="328" t="s">
        <v>743</v>
      </c>
      <c r="J35" s="330">
        <v>66.849999999999994</v>
      </c>
      <c r="K35" s="330">
        <v>99.96</v>
      </c>
      <c r="L35" s="330">
        <v>156.30000000000001</v>
      </c>
      <c r="M35" s="330">
        <v>35.97</v>
      </c>
      <c r="N35" s="330">
        <v>20</v>
      </c>
      <c r="O35" s="330">
        <v>359.08</v>
      </c>
      <c r="P35" s="330">
        <v>102.82</v>
      </c>
    </row>
    <row r="36" spans="1:16" ht="15.75" x14ac:dyDescent="0.25">
      <c r="A36" s="328">
        <v>343800</v>
      </c>
      <c r="B36" s="329" t="s">
        <v>29268</v>
      </c>
      <c r="C36" s="328" t="s">
        <v>740</v>
      </c>
      <c r="D36" s="330">
        <v>384</v>
      </c>
      <c r="E36" s="330">
        <v>12</v>
      </c>
      <c r="F36" s="330">
        <v>1500</v>
      </c>
      <c r="G36" s="330">
        <v>650000</v>
      </c>
      <c r="H36" s="330">
        <v>1.1000000000000001</v>
      </c>
      <c r="I36" s="328" t="s">
        <v>743</v>
      </c>
      <c r="J36" s="330">
        <v>41.34</v>
      </c>
      <c r="K36" s="330">
        <v>39.72</v>
      </c>
      <c r="L36" s="330">
        <v>252.18</v>
      </c>
      <c r="M36" s="330">
        <v>35.97</v>
      </c>
      <c r="N36" s="330">
        <v>20</v>
      </c>
      <c r="O36" s="330">
        <v>369.21</v>
      </c>
      <c r="P36" s="330">
        <v>77.31</v>
      </c>
    </row>
    <row r="37" spans="1:16" ht="15.75" x14ac:dyDescent="0.25">
      <c r="A37" s="328">
        <v>346050</v>
      </c>
      <c r="B37" s="329" t="s">
        <v>766</v>
      </c>
      <c r="C37" s="328" t="s">
        <v>740</v>
      </c>
      <c r="D37" s="330">
        <v>185</v>
      </c>
      <c r="E37" s="330">
        <v>9</v>
      </c>
      <c r="F37" s="330">
        <v>2000</v>
      </c>
      <c r="G37" s="330">
        <v>695000</v>
      </c>
      <c r="H37" s="330">
        <v>1.1000000000000001</v>
      </c>
      <c r="I37" s="328" t="s">
        <v>743</v>
      </c>
      <c r="J37" s="330">
        <v>40.869999999999997</v>
      </c>
      <c r="K37" s="330">
        <v>42.47</v>
      </c>
      <c r="L37" s="330">
        <v>121.49</v>
      </c>
      <c r="M37" s="330">
        <v>35.97</v>
      </c>
      <c r="N37" s="330">
        <v>20</v>
      </c>
      <c r="O37" s="330">
        <v>240.8</v>
      </c>
      <c r="P37" s="330">
        <v>76.84</v>
      </c>
    </row>
    <row r="38" spans="1:16" ht="15.75" x14ac:dyDescent="0.25">
      <c r="A38" s="328">
        <v>346010</v>
      </c>
      <c r="B38" s="329" t="s">
        <v>767</v>
      </c>
      <c r="C38" s="328" t="s">
        <v>740</v>
      </c>
      <c r="D38" s="330">
        <v>256</v>
      </c>
      <c r="E38" s="330">
        <v>9</v>
      </c>
      <c r="F38" s="330">
        <v>2000</v>
      </c>
      <c r="G38" s="330">
        <v>650000</v>
      </c>
      <c r="H38" s="330">
        <v>1.1000000000000001</v>
      </c>
      <c r="I38" s="328" t="s">
        <v>743</v>
      </c>
      <c r="J38" s="330">
        <v>38.22</v>
      </c>
      <c r="K38" s="330">
        <v>39.72</v>
      </c>
      <c r="L38" s="330">
        <v>168.12</v>
      </c>
      <c r="M38" s="330">
        <v>35.97</v>
      </c>
      <c r="N38" s="330">
        <v>20</v>
      </c>
      <c r="O38" s="330">
        <v>282.02999999999997</v>
      </c>
      <c r="P38" s="330">
        <v>74.19</v>
      </c>
    </row>
    <row r="39" spans="1:16" ht="15.75" x14ac:dyDescent="0.25">
      <c r="A39" s="328">
        <v>341800</v>
      </c>
      <c r="B39" s="329" t="s">
        <v>768</v>
      </c>
      <c r="C39" s="328" t="s">
        <v>740</v>
      </c>
      <c r="D39" s="330">
        <v>256</v>
      </c>
      <c r="E39" s="330">
        <v>12</v>
      </c>
      <c r="F39" s="330">
        <v>1500</v>
      </c>
      <c r="G39" s="330">
        <v>650000</v>
      </c>
      <c r="H39" s="330">
        <v>1.1000000000000001</v>
      </c>
      <c r="I39" s="328" t="s">
        <v>743</v>
      </c>
      <c r="J39" s="330">
        <v>41.34</v>
      </c>
      <c r="K39" s="330">
        <v>39.72</v>
      </c>
      <c r="L39" s="330">
        <v>168.12</v>
      </c>
      <c r="M39" s="330">
        <v>35.97</v>
      </c>
      <c r="N39" s="330">
        <v>20</v>
      </c>
      <c r="O39" s="330">
        <v>285.14999999999998</v>
      </c>
      <c r="P39" s="330">
        <v>77.31</v>
      </c>
    </row>
    <row r="40" spans="1:16" ht="15.75" x14ac:dyDescent="0.25">
      <c r="A40" s="328">
        <v>342300</v>
      </c>
      <c r="B40" s="329" t="s">
        <v>29269</v>
      </c>
      <c r="C40" s="328" t="s">
        <v>740</v>
      </c>
      <c r="D40" s="330">
        <v>202</v>
      </c>
      <c r="E40" s="330">
        <v>9</v>
      </c>
      <c r="F40" s="330">
        <v>2000</v>
      </c>
      <c r="G40" s="330">
        <v>569000</v>
      </c>
      <c r="H40" s="330">
        <v>1.1000000000000001</v>
      </c>
      <c r="I40" s="328" t="s">
        <v>743</v>
      </c>
      <c r="J40" s="330">
        <v>33.46</v>
      </c>
      <c r="K40" s="330">
        <v>34.770000000000003</v>
      </c>
      <c r="L40" s="330">
        <v>132.65</v>
      </c>
      <c r="M40" s="330">
        <v>35.97</v>
      </c>
      <c r="N40" s="330">
        <v>20</v>
      </c>
      <c r="O40" s="330">
        <v>236.85</v>
      </c>
      <c r="P40" s="330">
        <v>69.430000000000007</v>
      </c>
    </row>
    <row r="41" spans="1:16" ht="15.75" x14ac:dyDescent="0.25">
      <c r="A41" s="328">
        <v>326280</v>
      </c>
      <c r="B41" s="329" t="s">
        <v>769</v>
      </c>
      <c r="C41" s="328" t="s">
        <v>740</v>
      </c>
      <c r="D41" s="330">
        <v>277</v>
      </c>
      <c r="E41" s="330">
        <v>12</v>
      </c>
      <c r="F41" s="330">
        <v>1500</v>
      </c>
      <c r="G41" s="330">
        <v>916000</v>
      </c>
      <c r="H41" s="330">
        <v>1.2</v>
      </c>
      <c r="I41" s="328" t="s">
        <v>743</v>
      </c>
      <c r="J41" s="330">
        <v>58.27</v>
      </c>
      <c r="K41" s="330">
        <v>61.06</v>
      </c>
      <c r="L41" s="330">
        <v>181.91</v>
      </c>
      <c r="M41" s="330">
        <v>35.97</v>
      </c>
      <c r="N41" s="330">
        <v>20</v>
      </c>
      <c r="O41" s="330">
        <v>337.21</v>
      </c>
      <c r="P41" s="330">
        <v>94.24</v>
      </c>
    </row>
    <row r="42" spans="1:16" ht="15.75" x14ac:dyDescent="0.25">
      <c r="A42" s="328">
        <v>346020</v>
      </c>
      <c r="B42" s="329" t="s">
        <v>770</v>
      </c>
      <c r="C42" s="328" t="s">
        <v>740</v>
      </c>
      <c r="D42" s="330">
        <v>185</v>
      </c>
      <c r="E42" s="330">
        <v>12</v>
      </c>
      <c r="F42" s="330">
        <v>1500</v>
      </c>
      <c r="G42" s="330">
        <v>916940</v>
      </c>
      <c r="H42" s="330">
        <v>1.2</v>
      </c>
      <c r="I42" s="328" t="s">
        <v>743</v>
      </c>
      <c r="J42" s="330">
        <v>58.33</v>
      </c>
      <c r="K42" s="330">
        <v>61.12</v>
      </c>
      <c r="L42" s="330">
        <v>121.49</v>
      </c>
      <c r="M42" s="330">
        <v>35.97</v>
      </c>
      <c r="N42" s="330">
        <v>20</v>
      </c>
      <c r="O42" s="330">
        <v>276.91000000000003</v>
      </c>
      <c r="P42" s="330">
        <v>94.3</v>
      </c>
    </row>
    <row r="43" spans="1:16" ht="15.75" x14ac:dyDescent="0.25">
      <c r="A43" s="328">
        <v>346090</v>
      </c>
      <c r="B43" s="329" t="s">
        <v>771</v>
      </c>
      <c r="C43" s="328" t="s">
        <v>740</v>
      </c>
      <c r="D43" s="330">
        <v>156</v>
      </c>
      <c r="E43" s="330">
        <v>9</v>
      </c>
      <c r="F43" s="330">
        <v>2000</v>
      </c>
      <c r="G43" s="330">
        <v>814435</v>
      </c>
      <c r="H43" s="330">
        <v>1.1000000000000001</v>
      </c>
      <c r="I43" s="328" t="s">
        <v>743</v>
      </c>
      <c r="J43" s="330">
        <v>47.89</v>
      </c>
      <c r="K43" s="330">
        <v>49.77</v>
      </c>
      <c r="L43" s="330">
        <v>102.44</v>
      </c>
      <c r="M43" s="330">
        <v>29.74</v>
      </c>
      <c r="N43" s="330">
        <v>20</v>
      </c>
      <c r="O43" s="330">
        <v>229.84</v>
      </c>
      <c r="P43" s="330">
        <v>77.63</v>
      </c>
    </row>
    <row r="44" spans="1:16" ht="15.75" x14ac:dyDescent="0.25">
      <c r="A44" s="331">
        <v>346000</v>
      </c>
      <c r="B44" s="332" t="s">
        <v>772</v>
      </c>
      <c r="C44" s="333" t="s">
        <v>740</v>
      </c>
      <c r="D44" s="334">
        <v>185</v>
      </c>
      <c r="E44" s="334">
        <v>9</v>
      </c>
      <c r="F44" s="334">
        <v>2000</v>
      </c>
      <c r="G44" s="334">
        <v>725345</v>
      </c>
      <c r="H44" s="334">
        <v>1.1000000000000001</v>
      </c>
      <c r="I44" s="333" t="s">
        <v>743</v>
      </c>
      <c r="J44" s="334">
        <v>42.65</v>
      </c>
      <c r="K44" s="334">
        <v>44.32</v>
      </c>
      <c r="L44" s="334">
        <v>121.49</v>
      </c>
      <c r="M44" s="334">
        <v>35.97</v>
      </c>
      <c r="N44" s="334">
        <v>20</v>
      </c>
      <c r="O44" s="334">
        <v>244.43</v>
      </c>
      <c r="P44" s="334">
        <v>78.62</v>
      </c>
    </row>
    <row r="45" spans="1:16" ht="15.75" x14ac:dyDescent="0.25">
      <c r="A45" s="331">
        <v>346080</v>
      </c>
      <c r="B45" s="332" t="s">
        <v>773</v>
      </c>
      <c r="C45" s="333" t="s">
        <v>740</v>
      </c>
      <c r="D45" s="334">
        <v>156</v>
      </c>
      <c r="E45" s="334">
        <v>9</v>
      </c>
      <c r="F45" s="334">
        <v>2000</v>
      </c>
      <c r="G45" s="334">
        <v>490000</v>
      </c>
      <c r="H45" s="334">
        <v>1.1000000000000001</v>
      </c>
      <c r="I45" s="333" t="s">
        <v>743</v>
      </c>
      <c r="J45" s="334">
        <v>28.81</v>
      </c>
      <c r="K45" s="334">
        <v>29.94</v>
      </c>
      <c r="L45" s="334">
        <v>102.44</v>
      </c>
      <c r="M45" s="334">
        <v>29.74</v>
      </c>
      <c r="N45" s="334">
        <v>20</v>
      </c>
      <c r="O45" s="334">
        <v>190.93</v>
      </c>
      <c r="P45" s="334">
        <v>58.55</v>
      </c>
    </row>
    <row r="46" spans="1:16" ht="15.75" x14ac:dyDescent="0.25">
      <c r="A46" s="331">
        <v>346220</v>
      </c>
      <c r="B46" s="332" t="s">
        <v>774</v>
      </c>
      <c r="C46" s="333" t="s">
        <v>740</v>
      </c>
      <c r="D46" s="334">
        <v>185</v>
      </c>
      <c r="E46" s="334">
        <v>12</v>
      </c>
      <c r="F46" s="334">
        <v>1500</v>
      </c>
      <c r="G46" s="334">
        <v>1021940</v>
      </c>
      <c r="H46" s="334">
        <v>1.2</v>
      </c>
      <c r="I46" s="333" t="s">
        <v>743</v>
      </c>
      <c r="J46" s="334">
        <v>65.010000000000005</v>
      </c>
      <c r="K46" s="334">
        <v>68.12</v>
      </c>
      <c r="L46" s="334">
        <v>167.19</v>
      </c>
      <c r="M46" s="334">
        <v>35.97</v>
      </c>
      <c r="N46" s="334">
        <v>20</v>
      </c>
      <c r="O46" s="334">
        <v>336.29</v>
      </c>
      <c r="P46" s="334">
        <v>100.98</v>
      </c>
    </row>
    <row r="47" spans="1:16" ht="15.75" x14ac:dyDescent="0.25">
      <c r="A47" s="331">
        <v>346030</v>
      </c>
      <c r="B47" s="332" t="s">
        <v>775</v>
      </c>
      <c r="C47" s="333" t="s">
        <v>740</v>
      </c>
      <c r="D47" s="334">
        <v>185</v>
      </c>
      <c r="E47" s="334">
        <v>9</v>
      </c>
      <c r="F47" s="334">
        <v>2000</v>
      </c>
      <c r="G47" s="334">
        <v>854950</v>
      </c>
      <c r="H47" s="334">
        <v>1.1000000000000001</v>
      </c>
      <c r="I47" s="335" t="s">
        <v>743</v>
      </c>
      <c r="J47" s="334">
        <v>50.27</v>
      </c>
      <c r="K47" s="334">
        <v>52.24</v>
      </c>
      <c r="L47" s="334">
        <v>121.49</v>
      </c>
      <c r="M47" s="334">
        <v>29.74</v>
      </c>
      <c r="N47" s="334">
        <v>20</v>
      </c>
      <c r="O47" s="334">
        <v>253.74</v>
      </c>
      <c r="P47" s="334">
        <v>80.010000000000005</v>
      </c>
    </row>
    <row r="48" spans="1:16" ht="15.75" x14ac:dyDescent="0.25">
      <c r="A48" s="331">
        <v>346060</v>
      </c>
      <c r="B48" s="332" t="s">
        <v>776</v>
      </c>
      <c r="C48" s="333" t="s">
        <v>740</v>
      </c>
      <c r="D48" s="334">
        <v>185</v>
      </c>
      <c r="E48" s="334">
        <v>9</v>
      </c>
      <c r="F48" s="334">
        <v>2000</v>
      </c>
      <c r="G48" s="334">
        <v>815000</v>
      </c>
      <c r="H48" s="334">
        <v>1.2</v>
      </c>
      <c r="I48" s="336" t="s">
        <v>743</v>
      </c>
      <c r="J48" s="334">
        <v>47.92</v>
      </c>
      <c r="K48" s="334">
        <v>54.33</v>
      </c>
      <c r="L48" s="334">
        <v>121.49</v>
      </c>
      <c r="M48" s="334">
        <v>29.74</v>
      </c>
      <c r="N48" s="334">
        <v>20</v>
      </c>
      <c r="O48" s="334">
        <v>253.48</v>
      </c>
      <c r="P48" s="334">
        <v>77.66</v>
      </c>
    </row>
    <row r="49" spans="1:16" ht="15.75" x14ac:dyDescent="0.25">
      <c r="A49" s="331">
        <v>346070</v>
      </c>
      <c r="B49" s="332" t="s">
        <v>777</v>
      </c>
      <c r="C49" s="333" t="s">
        <v>740</v>
      </c>
      <c r="D49" s="334">
        <v>185</v>
      </c>
      <c r="E49" s="334">
        <v>9</v>
      </c>
      <c r="F49" s="334">
        <v>2000</v>
      </c>
      <c r="G49" s="334">
        <v>810000</v>
      </c>
      <c r="H49" s="334">
        <v>1.1000000000000001</v>
      </c>
      <c r="I49" s="335" t="s">
        <v>743</v>
      </c>
      <c r="J49" s="334">
        <v>47.63</v>
      </c>
      <c r="K49" s="334">
        <v>49.5</v>
      </c>
      <c r="L49" s="334">
        <v>121.49</v>
      </c>
      <c r="M49" s="334">
        <v>29.74</v>
      </c>
      <c r="N49" s="334">
        <v>20</v>
      </c>
      <c r="O49" s="334">
        <v>248.36</v>
      </c>
      <c r="P49" s="334">
        <v>77.37</v>
      </c>
    </row>
    <row r="50" spans="1:16" ht="15.75" x14ac:dyDescent="0.25">
      <c r="A50" s="331">
        <v>300110</v>
      </c>
      <c r="B50" s="332" t="s">
        <v>778</v>
      </c>
      <c r="C50" s="333" t="s">
        <v>740</v>
      </c>
      <c r="D50" s="334">
        <v>420</v>
      </c>
      <c r="E50" s="334">
        <v>6</v>
      </c>
      <c r="F50" s="334">
        <v>2000</v>
      </c>
      <c r="G50" s="334">
        <v>1295681.33</v>
      </c>
      <c r="H50" s="334">
        <v>1.1000000000000001</v>
      </c>
      <c r="I50" s="335" t="s">
        <v>743</v>
      </c>
      <c r="J50" s="334">
        <v>105.39</v>
      </c>
      <c r="K50" s="334">
        <v>118.77</v>
      </c>
      <c r="L50" s="334">
        <v>275.82</v>
      </c>
      <c r="M50" s="334">
        <v>35.97</v>
      </c>
      <c r="N50" s="334">
        <v>20</v>
      </c>
      <c r="O50" s="334">
        <v>535.95000000000005</v>
      </c>
      <c r="P50" s="334">
        <v>141.36000000000001</v>
      </c>
    </row>
    <row r="51" spans="1:16" ht="31.5" x14ac:dyDescent="0.25">
      <c r="A51" s="331">
        <v>370100</v>
      </c>
      <c r="B51" s="332" t="s">
        <v>779</v>
      </c>
      <c r="C51" s="333" t="s">
        <v>740</v>
      </c>
      <c r="D51" s="334">
        <v>150</v>
      </c>
      <c r="E51" s="334">
        <v>6</v>
      </c>
      <c r="F51" s="334">
        <v>2000</v>
      </c>
      <c r="G51" s="334">
        <v>250146.66</v>
      </c>
      <c r="H51" s="334">
        <v>0.8</v>
      </c>
      <c r="I51" s="333" t="s">
        <v>743</v>
      </c>
      <c r="J51" s="334">
        <v>20.34</v>
      </c>
      <c r="K51" s="334">
        <v>16.670000000000002</v>
      </c>
      <c r="L51" s="334">
        <v>98.5</v>
      </c>
      <c r="M51" s="334">
        <v>27.06</v>
      </c>
      <c r="N51" s="334">
        <v>20</v>
      </c>
      <c r="O51" s="334">
        <v>162.57</v>
      </c>
      <c r="P51" s="334">
        <v>47.4</v>
      </c>
    </row>
    <row r="52" spans="1:16" ht="31.5" x14ac:dyDescent="0.25">
      <c r="A52" s="331">
        <v>370140</v>
      </c>
      <c r="B52" s="332" t="s">
        <v>780</v>
      </c>
      <c r="C52" s="333" t="s">
        <v>740</v>
      </c>
      <c r="D52" s="334">
        <v>150</v>
      </c>
      <c r="E52" s="334">
        <v>6</v>
      </c>
      <c r="F52" s="334">
        <v>2000</v>
      </c>
      <c r="G52" s="334">
        <v>250146.66</v>
      </c>
      <c r="H52" s="334">
        <v>0.8</v>
      </c>
      <c r="I52" s="333" t="s">
        <v>743</v>
      </c>
      <c r="J52" s="334">
        <v>20.34</v>
      </c>
      <c r="K52" s="334">
        <v>16.670000000000002</v>
      </c>
      <c r="L52" s="334">
        <v>98.5</v>
      </c>
      <c r="M52" s="334">
        <v>0</v>
      </c>
      <c r="N52" s="334">
        <v>20</v>
      </c>
      <c r="O52" s="334">
        <v>135.51</v>
      </c>
      <c r="P52" s="334">
        <v>20.34</v>
      </c>
    </row>
    <row r="53" spans="1:16" ht="15.75" x14ac:dyDescent="0.25">
      <c r="A53" s="331">
        <v>320550</v>
      </c>
      <c r="B53" s="332" t="s">
        <v>29270</v>
      </c>
      <c r="C53" s="333" t="s">
        <v>740</v>
      </c>
      <c r="D53" s="334">
        <v>155</v>
      </c>
      <c r="E53" s="334">
        <v>7</v>
      </c>
      <c r="F53" s="334">
        <v>1500</v>
      </c>
      <c r="G53" s="334">
        <v>835000</v>
      </c>
      <c r="H53" s="334">
        <v>0.7</v>
      </c>
      <c r="I53" s="333" t="s">
        <v>743</v>
      </c>
      <c r="J53" s="334">
        <v>79.77</v>
      </c>
      <c r="K53" s="334">
        <v>55.66</v>
      </c>
      <c r="L53" s="334">
        <v>140.08000000000001</v>
      </c>
      <c r="M53" s="334">
        <v>35.97</v>
      </c>
      <c r="N53" s="334">
        <v>20</v>
      </c>
      <c r="O53" s="334">
        <v>311.48</v>
      </c>
      <c r="P53" s="334">
        <v>115.74</v>
      </c>
    </row>
    <row r="54" spans="1:16" ht="15.75" x14ac:dyDescent="0.25">
      <c r="A54" s="331">
        <v>319300</v>
      </c>
      <c r="B54" s="332" t="s">
        <v>781</v>
      </c>
      <c r="C54" s="333" t="s">
        <v>751</v>
      </c>
      <c r="D54" s="334">
        <v>138</v>
      </c>
      <c r="E54" s="334">
        <v>8</v>
      </c>
      <c r="F54" s="334">
        <v>1500</v>
      </c>
      <c r="G54" s="334">
        <v>875000</v>
      </c>
      <c r="H54" s="334">
        <v>0.9</v>
      </c>
      <c r="I54" s="333" t="s">
        <v>743</v>
      </c>
      <c r="J54" s="334">
        <v>75.150000000000006</v>
      </c>
      <c r="K54" s="334">
        <v>65.62</v>
      </c>
      <c r="L54" s="334">
        <v>124.71</v>
      </c>
      <c r="M54" s="334">
        <v>35.97</v>
      </c>
      <c r="N54" s="334">
        <v>20</v>
      </c>
      <c r="O54" s="334">
        <v>301.45</v>
      </c>
      <c r="P54" s="334">
        <v>111.12</v>
      </c>
    </row>
    <row r="55" spans="1:16" ht="15.75" x14ac:dyDescent="0.25">
      <c r="A55" s="331">
        <v>329300</v>
      </c>
      <c r="B55" s="332" t="s">
        <v>782</v>
      </c>
      <c r="C55" s="333" t="s">
        <v>740</v>
      </c>
      <c r="D55" s="334">
        <v>138</v>
      </c>
      <c r="E55" s="334">
        <v>7</v>
      </c>
      <c r="F55" s="334">
        <v>1500</v>
      </c>
      <c r="G55" s="334">
        <v>875000</v>
      </c>
      <c r="H55" s="334">
        <v>1.1000000000000001</v>
      </c>
      <c r="I55" s="333" t="s">
        <v>743</v>
      </c>
      <c r="J55" s="334">
        <v>83.59</v>
      </c>
      <c r="K55" s="334">
        <v>91.66</v>
      </c>
      <c r="L55" s="334">
        <v>124.71</v>
      </c>
      <c r="M55" s="334">
        <v>35.97</v>
      </c>
      <c r="N55" s="334">
        <v>20</v>
      </c>
      <c r="O55" s="334">
        <v>335.93</v>
      </c>
      <c r="P55" s="334">
        <v>119.56</v>
      </c>
    </row>
    <row r="56" spans="1:16" ht="15.75" x14ac:dyDescent="0.25">
      <c r="A56" s="331">
        <v>339300</v>
      </c>
      <c r="B56" s="332" t="s">
        <v>783</v>
      </c>
      <c r="C56" s="333" t="s">
        <v>754</v>
      </c>
      <c r="D56" s="334">
        <v>138</v>
      </c>
      <c r="E56" s="334">
        <v>6</v>
      </c>
      <c r="F56" s="334">
        <v>1500</v>
      </c>
      <c r="G56" s="334">
        <v>875000</v>
      </c>
      <c r="H56" s="334">
        <v>1.45</v>
      </c>
      <c r="I56" s="335" t="s">
        <v>743</v>
      </c>
      <c r="J56" s="334">
        <v>94.9</v>
      </c>
      <c r="K56" s="334">
        <v>140.97</v>
      </c>
      <c r="L56" s="334">
        <v>124.71</v>
      </c>
      <c r="M56" s="334">
        <v>35.97</v>
      </c>
      <c r="N56" s="334">
        <v>20</v>
      </c>
      <c r="O56" s="334">
        <v>396.55</v>
      </c>
      <c r="P56" s="334">
        <v>130.87</v>
      </c>
    </row>
    <row r="57" spans="1:16" ht="15.75" x14ac:dyDescent="0.25">
      <c r="A57" s="331">
        <v>319660</v>
      </c>
      <c r="B57" s="332" t="s">
        <v>29271</v>
      </c>
      <c r="C57" s="333" t="s">
        <v>751</v>
      </c>
      <c r="D57" s="334">
        <v>216</v>
      </c>
      <c r="E57" s="334">
        <v>8</v>
      </c>
      <c r="F57" s="334">
        <v>1500</v>
      </c>
      <c r="G57" s="334">
        <v>1800000</v>
      </c>
      <c r="H57" s="334">
        <v>0.85</v>
      </c>
      <c r="I57" s="333" t="s">
        <v>743</v>
      </c>
      <c r="J57" s="334">
        <v>154.59</v>
      </c>
      <c r="K57" s="334">
        <v>127.5</v>
      </c>
      <c r="L57" s="334">
        <v>195.21</v>
      </c>
      <c r="M57" s="334">
        <v>35.97</v>
      </c>
      <c r="N57" s="334">
        <v>20</v>
      </c>
      <c r="O57" s="334">
        <v>513.27</v>
      </c>
      <c r="P57" s="334">
        <v>190.56</v>
      </c>
    </row>
    <row r="58" spans="1:16" ht="15.75" x14ac:dyDescent="0.25">
      <c r="A58" s="331">
        <v>329660</v>
      </c>
      <c r="B58" s="332" t="s">
        <v>29272</v>
      </c>
      <c r="C58" s="333" t="s">
        <v>740</v>
      </c>
      <c r="D58" s="334">
        <v>216</v>
      </c>
      <c r="E58" s="334">
        <v>7</v>
      </c>
      <c r="F58" s="334">
        <v>1500</v>
      </c>
      <c r="G58" s="334">
        <v>1800000</v>
      </c>
      <c r="H58" s="334">
        <v>0.95</v>
      </c>
      <c r="I58" s="333" t="s">
        <v>743</v>
      </c>
      <c r="J58" s="334">
        <v>171.96</v>
      </c>
      <c r="K58" s="334">
        <v>162.85</v>
      </c>
      <c r="L58" s="334">
        <v>195.21</v>
      </c>
      <c r="M58" s="334">
        <v>35.97</v>
      </c>
      <c r="N58" s="334">
        <v>20</v>
      </c>
      <c r="O58" s="334">
        <v>565.99</v>
      </c>
      <c r="P58" s="334">
        <v>207.93</v>
      </c>
    </row>
    <row r="59" spans="1:16" ht="15.75" x14ac:dyDescent="0.25">
      <c r="A59" s="331">
        <v>339660</v>
      </c>
      <c r="B59" s="332" t="s">
        <v>29273</v>
      </c>
      <c r="C59" s="333" t="s">
        <v>754</v>
      </c>
      <c r="D59" s="334">
        <v>216</v>
      </c>
      <c r="E59" s="334">
        <v>6</v>
      </c>
      <c r="F59" s="334">
        <v>1500</v>
      </c>
      <c r="G59" s="334">
        <v>1800000</v>
      </c>
      <c r="H59" s="334">
        <v>1.25</v>
      </c>
      <c r="I59" s="333" t="s">
        <v>743</v>
      </c>
      <c r="J59" s="334">
        <v>195.22</v>
      </c>
      <c r="K59" s="334">
        <v>250</v>
      </c>
      <c r="L59" s="334">
        <v>195.21</v>
      </c>
      <c r="M59" s="334">
        <v>35.97</v>
      </c>
      <c r="N59" s="334">
        <v>20</v>
      </c>
      <c r="O59" s="334">
        <v>676.4</v>
      </c>
      <c r="P59" s="334">
        <v>231.19</v>
      </c>
    </row>
    <row r="60" spans="1:16" ht="15.75" x14ac:dyDescent="0.25">
      <c r="A60" s="331">
        <v>306010</v>
      </c>
      <c r="B60" s="332" t="s">
        <v>784</v>
      </c>
      <c r="C60" s="333" t="s">
        <v>740</v>
      </c>
      <c r="D60" s="334">
        <v>0</v>
      </c>
      <c r="E60" s="334">
        <v>4</v>
      </c>
      <c r="F60" s="334">
        <v>2000</v>
      </c>
      <c r="G60" s="334">
        <v>1685000</v>
      </c>
      <c r="H60" s="334">
        <v>0.5</v>
      </c>
      <c r="I60" s="333"/>
      <c r="J60" s="334">
        <v>230.98</v>
      </c>
      <c r="K60" s="334">
        <v>105.31</v>
      </c>
      <c r="L60" s="334">
        <v>0</v>
      </c>
      <c r="M60" s="334">
        <v>62.33</v>
      </c>
      <c r="N60" s="334">
        <v>5</v>
      </c>
      <c r="O60" s="334">
        <v>398.62</v>
      </c>
      <c r="P60" s="334">
        <v>293.31</v>
      </c>
    </row>
    <row r="61" spans="1:16" ht="15.75" x14ac:dyDescent="0.25">
      <c r="A61" s="331">
        <v>301800</v>
      </c>
      <c r="B61" s="332" t="s">
        <v>785</v>
      </c>
      <c r="C61" s="333" t="s">
        <v>740</v>
      </c>
      <c r="D61" s="334">
        <v>0</v>
      </c>
      <c r="E61" s="334">
        <v>3</v>
      </c>
      <c r="F61" s="334">
        <v>1000</v>
      </c>
      <c r="G61" s="334">
        <v>530.03</v>
      </c>
      <c r="H61" s="334">
        <v>0.5</v>
      </c>
      <c r="I61" s="333"/>
      <c r="J61" s="334">
        <v>0.19</v>
      </c>
      <c r="K61" s="334">
        <v>0.08</v>
      </c>
      <c r="L61" s="334">
        <v>0</v>
      </c>
      <c r="M61" s="334">
        <v>0</v>
      </c>
      <c r="N61" s="334">
        <v>0</v>
      </c>
      <c r="O61" s="334">
        <v>0.27</v>
      </c>
      <c r="P61" s="334">
        <v>0.19</v>
      </c>
    </row>
    <row r="62" spans="1:16" ht="31.5" x14ac:dyDescent="0.25">
      <c r="A62" s="328">
        <v>310030</v>
      </c>
      <c r="B62" s="337" t="s">
        <v>786</v>
      </c>
      <c r="C62" s="328" t="s">
        <v>740</v>
      </c>
      <c r="D62" s="330">
        <v>0</v>
      </c>
      <c r="E62" s="330">
        <v>8</v>
      </c>
      <c r="F62" s="330">
        <v>1500</v>
      </c>
      <c r="G62" s="330">
        <v>230000</v>
      </c>
      <c r="H62" s="330">
        <v>0.9</v>
      </c>
      <c r="I62" s="328" t="s">
        <v>746</v>
      </c>
      <c r="J62" s="330">
        <v>22.22</v>
      </c>
      <c r="K62" s="330">
        <v>17.25</v>
      </c>
      <c r="L62" s="330">
        <v>0</v>
      </c>
      <c r="M62" s="330">
        <v>64.36</v>
      </c>
      <c r="N62" s="330">
        <v>10</v>
      </c>
      <c r="O62" s="330">
        <v>103.83</v>
      </c>
      <c r="P62" s="330">
        <v>86.58</v>
      </c>
    </row>
    <row r="63" spans="1:16" ht="31.5" x14ac:dyDescent="0.25">
      <c r="A63" s="328">
        <v>300125</v>
      </c>
      <c r="B63" s="337" t="s">
        <v>787</v>
      </c>
      <c r="C63" s="328" t="s">
        <v>740</v>
      </c>
      <c r="D63" s="330">
        <v>380</v>
      </c>
      <c r="E63" s="330">
        <v>7</v>
      </c>
      <c r="F63" s="330">
        <v>2000</v>
      </c>
      <c r="G63" s="330">
        <v>1763700</v>
      </c>
      <c r="H63" s="330">
        <v>0.7</v>
      </c>
      <c r="I63" s="328" t="s">
        <v>746</v>
      </c>
      <c r="J63" s="330">
        <v>126.37</v>
      </c>
      <c r="K63" s="330">
        <v>88.18</v>
      </c>
      <c r="L63" s="330">
        <v>380.38</v>
      </c>
      <c r="M63" s="330">
        <v>124.06</v>
      </c>
      <c r="N63" s="330">
        <v>20</v>
      </c>
      <c r="O63" s="330">
        <v>718.99</v>
      </c>
      <c r="P63" s="330">
        <v>250.43</v>
      </c>
    </row>
    <row r="64" spans="1:16" ht="15.75" x14ac:dyDescent="0.25">
      <c r="A64" s="328">
        <v>340200</v>
      </c>
      <c r="B64" s="337" t="s">
        <v>788</v>
      </c>
      <c r="C64" s="328" t="s">
        <v>740</v>
      </c>
      <c r="D64" s="330">
        <v>6</v>
      </c>
      <c r="E64" s="330">
        <v>6</v>
      </c>
      <c r="F64" s="330">
        <v>1750</v>
      </c>
      <c r="G64" s="330">
        <v>8554.49</v>
      </c>
      <c r="H64" s="330">
        <v>0.5</v>
      </c>
      <c r="I64" s="328" t="s">
        <v>748</v>
      </c>
      <c r="J64" s="330">
        <v>0.94</v>
      </c>
      <c r="K64" s="330">
        <v>0.4</v>
      </c>
      <c r="L64" s="330">
        <v>8.52</v>
      </c>
      <c r="M64" s="330">
        <v>27.06</v>
      </c>
      <c r="N64" s="330">
        <v>5</v>
      </c>
      <c r="O64" s="330">
        <v>36.92</v>
      </c>
      <c r="P64" s="330">
        <v>28</v>
      </c>
    </row>
    <row r="65" spans="1:16" ht="15.75" x14ac:dyDescent="0.25">
      <c r="A65" s="328">
        <v>340800</v>
      </c>
      <c r="B65" s="337" t="s">
        <v>789</v>
      </c>
      <c r="C65" s="328" t="s">
        <v>740</v>
      </c>
      <c r="D65" s="330">
        <v>44</v>
      </c>
      <c r="E65" s="330">
        <v>8</v>
      </c>
      <c r="F65" s="330">
        <v>1666</v>
      </c>
      <c r="G65" s="330">
        <v>169800</v>
      </c>
      <c r="H65" s="330">
        <v>0.8</v>
      </c>
      <c r="I65" s="328" t="s">
        <v>743</v>
      </c>
      <c r="J65" s="330">
        <v>14.77</v>
      </c>
      <c r="K65" s="330">
        <v>10.19</v>
      </c>
      <c r="L65" s="330">
        <v>39.76</v>
      </c>
      <c r="M65" s="330">
        <v>0</v>
      </c>
      <c r="N65" s="330">
        <v>10</v>
      </c>
      <c r="O65" s="330">
        <v>64.72</v>
      </c>
      <c r="P65" s="330">
        <v>14.77</v>
      </c>
    </row>
    <row r="66" spans="1:16" ht="15.75" x14ac:dyDescent="0.25">
      <c r="A66" s="328">
        <v>341200</v>
      </c>
      <c r="B66" s="337" t="s">
        <v>790</v>
      </c>
      <c r="C66" s="328" t="s">
        <v>740</v>
      </c>
      <c r="D66" s="330">
        <v>82</v>
      </c>
      <c r="E66" s="330">
        <v>8</v>
      </c>
      <c r="F66" s="330">
        <v>1666</v>
      </c>
      <c r="G66" s="330">
        <v>238000</v>
      </c>
      <c r="H66" s="330">
        <v>0.8</v>
      </c>
      <c r="I66" s="328" t="s">
        <v>743</v>
      </c>
      <c r="J66" s="330">
        <v>20.7</v>
      </c>
      <c r="K66" s="330">
        <v>14.28</v>
      </c>
      <c r="L66" s="330">
        <v>74.099999999999994</v>
      </c>
      <c r="M66" s="330">
        <v>0</v>
      </c>
      <c r="N66" s="330">
        <v>10</v>
      </c>
      <c r="O66" s="330">
        <v>109.08</v>
      </c>
      <c r="P66" s="330">
        <v>20.7</v>
      </c>
    </row>
    <row r="67" spans="1:16" ht="15.75" x14ac:dyDescent="0.25">
      <c r="A67" s="328">
        <v>347000</v>
      </c>
      <c r="B67" s="337" t="s">
        <v>791</v>
      </c>
      <c r="C67" s="328" t="s">
        <v>740</v>
      </c>
      <c r="D67" s="330">
        <v>215</v>
      </c>
      <c r="E67" s="330">
        <v>8</v>
      </c>
      <c r="F67" s="330">
        <v>1666</v>
      </c>
      <c r="G67" s="330">
        <v>620000</v>
      </c>
      <c r="H67" s="330">
        <v>0.8</v>
      </c>
      <c r="I67" s="328" t="s">
        <v>743</v>
      </c>
      <c r="J67" s="330">
        <v>53.93</v>
      </c>
      <c r="K67" s="330">
        <v>37.21</v>
      </c>
      <c r="L67" s="330">
        <v>194.3</v>
      </c>
      <c r="M67" s="330">
        <v>0</v>
      </c>
      <c r="N67" s="330">
        <v>10</v>
      </c>
      <c r="O67" s="330">
        <v>285.44</v>
      </c>
      <c r="P67" s="330">
        <v>53.93</v>
      </c>
    </row>
    <row r="68" spans="1:16" ht="15.75" x14ac:dyDescent="0.25">
      <c r="A68" s="328">
        <v>300510</v>
      </c>
      <c r="B68" s="337" t="s">
        <v>792</v>
      </c>
      <c r="C68" s="328" t="s">
        <v>740</v>
      </c>
      <c r="D68" s="330">
        <v>0</v>
      </c>
      <c r="E68" s="330">
        <v>10</v>
      </c>
      <c r="F68" s="330">
        <v>1500</v>
      </c>
      <c r="G68" s="330">
        <v>4534210</v>
      </c>
      <c r="H68" s="330">
        <v>0.9</v>
      </c>
      <c r="I68" s="328"/>
      <c r="J68" s="330">
        <v>369.63</v>
      </c>
      <c r="K68" s="330">
        <v>272.05</v>
      </c>
      <c r="L68" s="330">
        <v>0</v>
      </c>
      <c r="M68" s="330">
        <v>93.49</v>
      </c>
      <c r="N68" s="330">
        <v>10</v>
      </c>
      <c r="O68" s="330">
        <v>735.17</v>
      </c>
      <c r="P68" s="330">
        <v>463.12</v>
      </c>
    </row>
    <row r="69" spans="1:16" ht="15.75" x14ac:dyDescent="0.25">
      <c r="A69" s="328">
        <v>300130</v>
      </c>
      <c r="B69" s="337" t="s">
        <v>29274</v>
      </c>
      <c r="C69" s="328" t="s">
        <v>740</v>
      </c>
      <c r="D69" s="330">
        <v>0</v>
      </c>
      <c r="E69" s="330">
        <v>6</v>
      </c>
      <c r="F69" s="330">
        <v>1500</v>
      </c>
      <c r="G69" s="330">
        <v>67230</v>
      </c>
      <c r="H69" s="330">
        <v>0.5</v>
      </c>
      <c r="I69" s="328"/>
      <c r="J69" s="330">
        <v>8.65</v>
      </c>
      <c r="K69" s="330">
        <v>3.73</v>
      </c>
      <c r="L69" s="330">
        <v>0</v>
      </c>
      <c r="M69" s="330">
        <v>0</v>
      </c>
      <c r="N69" s="330">
        <v>5</v>
      </c>
      <c r="O69" s="330">
        <v>12.38</v>
      </c>
      <c r="P69" s="330">
        <v>8.65</v>
      </c>
    </row>
    <row r="70" spans="1:16" ht="15.75" x14ac:dyDescent="0.25">
      <c r="A70" s="328">
        <v>340320</v>
      </c>
      <c r="B70" s="337" t="s">
        <v>793</v>
      </c>
      <c r="C70" s="328" t="s">
        <v>740</v>
      </c>
      <c r="D70" s="330">
        <v>0</v>
      </c>
      <c r="E70" s="330">
        <v>6</v>
      </c>
      <c r="F70" s="330">
        <v>1500</v>
      </c>
      <c r="G70" s="330">
        <v>728000</v>
      </c>
      <c r="H70" s="330">
        <v>0.5</v>
      </c>
      <c r="I70" s="328"/>
      <c r="J70" s="330">
        <v>93.76</v>
      </c>
      <c r="K70" s="330">
        <v>40.44</v>
      </c>
      <c r="L70" s="330">
        <v>0</v>
      </c>
      <c r="M70" s="330">
        <v>35.97</v>
      </c>
      <c r="N70" s="330">
        <v>5</v>
      </c>
      <c r="O70" s="330">
        <v>170.17</v>
      </c>
      <c r="P70" s="330">
        <v>129.72999999999999</v>
      </c>
    </row>
    <row r="71" spans="1:16" ht="15.75" x14ac:dyDescent="0.25">
      <c r="A71" s="328">
        <v>300800</v>
      </c>
      <c r="B71" s="337" t="s">
        <v>794</v>
      </c>
      <c r="C71" s="328" t="s">
        <v>740</v>
      </c>
      <c r="D71" s="330">
        <v>0</v>
      </c>
      <c r="E71" s="330">
        <v>8</v>
      </c>
      <c r="F71" s="330">
        <v>1000</v>
      </c>
      <c r="G71" s="330">
        <v>29900</v>
      </c>
      <c r="H71" s="330">
        <v>0.5</v>
      </c>
      <c r="I71" s="328"/>
      <c r="J71" s="330">
        <v>4.57</v>
      </c>
      <c r="K71" s="330">
        <v>1.86</v>
      </c>
      <c r="L71" s="330">
        <v>0</v>
      </c>
      <c r="M71" s="330">
        <v>0</v>
      </c>
      <c r="N71" s="330">
        <v>5</v>
      </c>
      <c r="O71" s="330">
        <v>6.43</v>
      </c>
      <c r="P71" s="330">
        <v>4.57</v>
      </c>
    </row>
    <row r="72" spans="1:16" ht="31.5" x14ac:dyDescent="0.25">
      <c r="A72" s="328">
        <v>370400</v>
      </c>
      <c r="B72" s="337" t="s">
        <v>25108</v>
      </c>
      <c r="C72" s="328" t="s">
        <v>740</v>
      </c>
      <c r="D72" s="330">
        <v>0</v>
      </c>
      <c r="E72" s="330">
        <v>7</v>
      </c>
      <c r="F72" s="330">
        <v>2000</v>
      </c>
      <c r="G72" s="330">
        <v>1250000</v>
      </c>
      <c r="H72" s="330">
        <v>0.5</v>
      </c>
      <c r="I72" s="328"/>
      <c r="J72" s="330">
        <v>100.76</v>
      </c>
      <c r="K72" s="330">
        <v>44.64</v>
      </c>
      <c r="L72" s="330">
        <v>0</v>
      </c>
      <c r="M72" s="330">
        <v>35.97</v>
      </c>
      <c r="N72" s="330">
        <v>10</v>
      </c>
      <c r="O72" s="330">
        <v>181.37</v>
      </c>
      <c r="P72" s="330">
        <v>136.72999999999999</v>
      </c>
    </row>
    <row r="73" spans="1:16" ht="15.75" x14ac:dyDescent="0.25">
      <c r="A73" s="328">
        <v>370700</v>
      </c>
      <c r="B73" s="337" t="s">
        <v>795</v>
      </c>
      <c r="C73" s="328" t="s">
        <v>740</v>
      </c>
      <c r="D73" s="330">
        <v>0</v>
      </c>
      <c r="E73" s="330">
        <v>6</v>
      </c>
      <c r="F73" s="330">
        <v>2000</v>
      </c>
      <c r="G73" s="330">
        <v>695000</v>
      </c>
      <c r="H73" s="330">
        <v>0.5</v>
      </c>
      <c r="I73" s="328"/>
      <c r="J73" s="330">
        <v>63.6</v>
      </c>
      <c r="K73" s="330">
        <v>28.95</v>
      </c>
      <c r="L73" s="330">
        <v>0</v>
      </c>
      <c r="M73" s="330">
        <v>35.97</v>
      </c>
      <c r="N73" s="330">
        <v>10</v>
      </c>
      <c r="O73" s="330">
        <v>128.52000000000001</v>
      </c>
      <c r="P73" s="330">
        <v>99.57</v>
      </c>
    </row>
    <row r="74" spans="1:16" ht="15.75" x14ac:dyDescent="0.25">
      <c r="A74" s="328">
        <v>316000</v>
      </c>
      <c r="B74" s="337" t="s">
        <v>796</v>
      </c>
      <c r="C74" s="328" t="s">
        <v>740</v>
      </c>
      <c r="D74" s="330">
        <v>33</v>
      </c>
      <c r="E74" s="330">
        <v>7</v>
      </c>
      <c r="F74" s="330">
        <v>2000</v>
      </c>
      <c r="G74" s="330">
        <v>138000</v>
      </c>
      <c r="H74" s="330">
        <v>0.8</v>
      </c>
      <c r="I74" s="328" t="s">
        <v>743</v>
      </c>
      <c r="J74" s="330">
        <v>11.12</v>
      </c>
      <c r="K74" s="330">
        <v>7.88</v>
      </c>
      <c r="L74" s="330">
        <v>29.82</v>
      </c>
      <c r="M74" s="330">
        <v>0</v>
      </c>
      <c r="N74" s="330">
        <v>10</v>
      </c>
      <c r="O74" s="330">
        <v>48.82</v>
      </c>
      <c r="P74" s="330">
        <v>11.12</v>
      </c>
    </row>
    <row r="75" spans="1:16" ht="15.75" x14ac:dyDescent="0.25">
      <c r="A75" s="328">
        <v>370150</v>
      </c>
      <c r="B75" s="337" t="s">
        <v>797</v>
      </c>
      <c r="C75" s="328" t="s">
        <v>740</v>
      </c>
      <c r="D75" s="330">
        <v>65</v>
      </c>
      <c r="E75" s="330">
        <v>8</v>
      </c>
      <c r="F75" s="330">
        <v>1500</v>
      </c>
      <c r="G75" s="330">
        <v>1110000</v>
      </c>
      <c r="H75" s="330">
        <v>0.9</v>
      </c>
      <c r="I75" s="328" t="s">
        <v>748</v>
      </c>
      <c r="J75" s="330">
        <v>107.24</v>
      </c>
      <c r="K75" s="330">
        <v>83.25</v>
      </c>
      <c r="L75" s="330">
        <v>92.33</v>
      </c>
      <c r="M75" s="330">
        <v>0</v>
      </c>
      <c r="N75" s="330">
        <v>10</v>
      </c>
      <c r="O75" s="330">
        <v>282.82</v>
      </c>
      <c r="P75" s="330">
        <v>107.24</v>
      </c>
    </row>
    <row r="76" spans="1:16" ht="31.5" x14ac:dyDescent="0.25">
      <c r="A76" s="328">
        <v>370600</v>
      </c>
      <c r="B76" s="337" t="s">
        <v>798</v>
      </c>
      <c r="C76" s="328" t="s">
        <v>740</v>
      </c>
      <c r="D76" s="330">
        <v>23</v>
      </c>
      <c r="E76" s="330">
        <v>7</v>
      </c>
      <c r="F76" s="330">
        <v>2000</v>
      </c>
      <c r="G76" s="330">
        <v>250000</v>
      </c>
      <c r="H76" s="330">
        <v>0.5</v>
      </c>
      <c r="I76" s="328" t="s">
        <v>743</v>
      </c>
      <c r="J76" s="330">
        <v>20.149999999999999</v>
      </c>
      <c r="K76" s="330">
        <v>8.92</v>
      </c>
      <c r="L76" s="330">
        <v>20.78</v>
      </c>
      <c r="M76" s="330">
        <v>35.97</v>
      </c>
      <c r="N76" s="330">
        <v>10</v>
      </c>
      <c r="O76" s="330">
        <v>85.82</v>
      </c>
      <c r="P76" s="330">
        <v>56.12</v>
      </c>
    </row>
    <row r="77" spans="1:16" ht="15.75" x14ac:dyDescent="0.25">
      <c r="A77" s="328">
        <v>311500</v>
      </c>
      <c r="B77" s="337" t="s">
        <v>799</v>
      </c>
      <c r="C77" s="328" t="s">
        <v>751</v>
      </c>
      <c r="D77" s="330">
        <v>98</v>
      </c>
      <c r="E77" s="330">
        <v>8</v>
      </c>
      <c r="F77" s="330">
        <v>2000</v>
      </c>
      <c r="G77" s="330">
        <v>758000</v>
      </c>
      <c r="H77" s="330">
        <v>0.7</v>
      </c>
      <c r="I77" s="328" t="s">
        <v>743</v>
      </c>
      <c r="J77" s="330">
        <v>48.82</v>
      </c>
      <c r="K77" s="330">
        <v>33.159999999999997</v>
      </c>
      <c r="L77" s="330">
        <v>88.56</v>
      </c>
      <c r="M77" s="330">
        <v>35.97</v>
      </c>
      <c r="N77" s="330">
        <v>20</v>
      </c>
      <c r="O77" s="330">
        <v>206.51</v>
      </c>
      <c r="P77" s="330">
        <v>84.79</v>
      </c>
    </row>
    <row r="78" spans="1:16" ht="15.75" x14ac:dyDescent="0.25">
      <c r="A78" s="328">
        <v>321500</v>
      </c>
      <c r="B78" s="337" t="s">
        <v>800</v>
      </c>
      <c r="C78" s="328" t="s">
        <v>740</v>
      </c>
      <c r="D78" s="330">
        <v>98</v>
      </c>
      <c r="E78" s="330">
        <v>7</v>
      </c>
      <c r="F78" s="330">
        <v>2000</v>
      </c>
      <c r="G78" s="330">
        <v>758000</v>
      </c>
      <c r="H78" s="330">
        <v>0.8</v>
      </c>
      <c r="I78" s="328" t="s">
        <v>743</v>
      </c>
      <c r="J78" s="330">
        <v>54.31</v>
      </c>
      <c r="K78" s="330">
        <v>43.31</v>
      </c>
      <c r="L78" s="330">
        <v>88.56</v>
      </c>
      <c r="M78" s="330">
        <v>35.97</v>
      </c>
      <c r="N78" s="330">
        <v>20</v>
      </c>
      <c r="O78" s="330">
        <v>222.15</v>
      </c>
      <c r="P78" s="330">
        <v>90.28</v>
      </c>
    </row>
    <row r="79" spans="1:16" ht="15.75" x14ac:dyDescent="0.25">
      <c r="A79" s="328">
        <v>331500</v>
      </c>
      <c r="B79" s="337" t="s">
        <v>801</v>
      </c>
      <c r="C79" s="328" t="s">
        <v>754</v>
      </c>
      <c r="D79" s="330">
        <v>98</v>
      </c>
      <c r="E79" s="330">
        <v>6</v>
      </c>
      <c r="F79" s="330">
        <v>2000</v>
      </c>
      <c r="G79" s="330">
        <v>758000</v>
      </c>
      <c r="H79" s="330">
        <v>1.1000000000000001</v>
      </c>
      <c r="I79" s="328" t="s">
        <v>743</v>
      </c>
      <c r="J79" s="330">
        <v>61.65</v>
      </c>
      <c r="K79" s="330">
        <v>69.48</v>
      </c>
      <c r="L79" s="330">
        <v>88.56</v>
      </c>
      <c r="M79" s="330">
        <v>35.97</v>
      </c>
      <c r="N79" s="330">
        <v>20</v>
      </c>
      <c r="O79" s="330">
        <v>255.66</v>
      </c>
      <c r="P79" s="330">
        <v>97.62</v>
      </c>
    </row>
    <row r="80" spans="1:16" ht="15.75" x14ac:dyDescent="0.25">
      <c r="A80" s="328">
        <v>313200</v>
      </c>
      <c r="B80" s="337" t="s">
        <v>802</v>
      </c>
      <c r="C80" s="328" t="s">
        <v>751</v>
      </c>
      <c r="D80" s="330">
        <v>138</v>
      </c>
      <c r="E80" s="330">
        <v>8</v>
      </c>
      <c r="F80" s="330">
        <v>2000</v>
      </c>
      <c r="G80" s="330">
        <v>1217617.1599999999</v>
      </c>
      <c r="H80" s="330">
        <v>0.7</v>
      </c>
      <c r="I80" s="328" t="s">
        <v>743</v>
      </c>
      <c r="J80" s="330">
        <v>78.430000000000007</v>
      </c>
      <c r="K80" s="330">
        <v>53.27</v>
      </c>
      <c r="L80" s="330">
        <v>124.71</v>
      </c>
      <c r="M80" s="330">
        <v>35.97</v>
      </c>
      <c r="N80" s="330">
        <v>20</v>
      </c>
      <c r="O80" s="330">
        <v>292.38</v>
      </c>
      <c r="P80" s="330">
        <v>114.4</v>
      </c>
    </row>
    <row r="81" spans="1:16" ht="15.75" x14ac:dyDescent="0.25">
      <c r="A81" s="328">
        <v>323200</v>
      </c>
      <c r="B81" s="337" t="s">
        <v>803</v>
      </c>
      <c r="C81" s="328" t="s">
        <v>740</v>
      </c>
      <c r="D81" s="330">
        <v>138</v>
      </c>
      <c r="E81" s="330">
        <v>7</v>
      </c>
      <c r="F81" s="330">
        <v>2000</v>
      </c>
      <c r="G81" s="330">
        <v>1217617.1599999999</v>
      </c>
      <c r="H81" s="330">
        <v>0.8</v>
      </c>
      <c r="I81" s="328" t="s">
        <v>743</v>
      </c>
      <c r="J81" s="330">
        <v>87.24</v>
      </c>
      <c r="K81" s="330">
        <v>69.569999999999993</v>
      </c>
      <c r="L81" s="330">
        <v>124.71</v>
      </c>
      <c r="M81" s="330">
        <v>35.97</v>
      </c>
      <c r="N81" s="330">
        <v>20</v>
      </c>
      <c r="O81" s="330">
        <v>317.49</v>
      </c>
      <c r="P81" s="330">
        <v>123.21</v>
      </c>
    </row>
    <row r="82" spans="1:16" ht="15.75" x14ac:dyDescent="0.25">
      <c r="A82" s="328">
        <v>333200</v>
      </c>
      <c r="B82" s="337" t="s">
        <v>804</v>
      </c>
      <c r="C82" s="328" t="s">
        <v>754</v>
      </c>
      <c r="D82" s="330">
        <v>138</v>
      </c>
      <c r="E82" s="330">
        <v>6</v>
      </c>
      <c r="F82" s="330">
        <v>2000</v>
      </c>
      <c r="G82" s="330">
        <v>1217617.1599999999</v>
      </c>
      <c r="H82" s="330">
        <v>1.1000000000000001</v>
      </c>
      <c r="I82" s="328" t="s">
        <v>743</v>
      </c>
      <c r="J82" s="330">
        <v>99.04</v>
      </c>
      <c r="K82" s="330">
        <v>111.61</v>
      </c>
      <c r="L82" s="330">
        <v>124.71</v>
      </c>
      <c r="M82" s="330">
        <v>35.97</v>
      </c>
      <c r="N82" s="330">
        <v>20</v>
      </c>
      <c r="O82" s="330">
        <v>371.33</v>
      </c>
      <c r="P82" s="330">
        <v>135.01</v>
      </c>
    </row>
    <row r="83" spans="1:16" ht="15.75" x14ac:dyDescent="0.25">
      <c r="A83" s="328">
        <v>313300</v>
      </c>
      <c r="B83" s="337" t="s">
        <v>805</v>
      </c>
      <c r="C83" s="328" t="s">
        <v>751</v>
      </c>
      <c r="D83" s="330">
        <v>268</v>
      </c>
      <c r="E83" s="330">
        <v>8</v>
      </c>
      <c r="F83" s="330">
        <v>2000</v>
      </c>
      <c r="G83" s="330">
        <v>1872200</v>
      </c>
      <c r="H83" s="330">
        <v>0.7</v>
      </c>
      <c r="I83" s="328" t="s">
        <v>743</v>
      </c>
      <c r="J83" s="330">
        <v>120.59</v>
      </c>
      <c r="K83" s="330">
        <v>81.900000000000006</v>
      </c>
      <c r="L83" s="330">
        <v>242.2</v>
      </c>
      <c r="M83" s="330">
        <v>35.97</v>
      </c>
      <c r="N83" s="330">
        <v>20</v>
      </c>
      <c r="O83" s="330">
        <v>480.66</v>
      </c>
      <c r="P83" s="330">
        <v>156.56</v>
      </c>
    </row>
    <row r="84" spans="1:16" ht="15.75" x14ac:dyDescent="0.25">
      <c r="A84" s="328">
        <v>323300</v>
      </c>
      <c r="B84" s="337" t="s">
        <v>806</v>
      </c>
      <c r="C84" s="328" t="s">
        <v>740</v>
      </c>
      <c r="D84" s="330">
        <v>268</v>
      </c>
      <c r="E84" s="330">
        <v>7</v>
      </c>
      <c r="F84" s="330">
        <v>2000</v>
      </c>
      <c r="G84" s="330">
        <v>1872200</v>
      </c>
      <c r="H84" s="330">
        <v>0.8</v>
      </c>
      <c r="I84" s="328" t="s">
        <v>743</v>
      </c>
      <c r="J84" s="330">
        <v>134.15</v>
      </c>
      <c r="K84" s="330">
        <v>106.98</v>
      </c>
      <c r="L84" s="330">
        <v>242.2</v>
      </c>
      <c r="M84" s="330">
        <v>35.97</v>
      </c>
      <c r="N84" s="330">
        <v>20</v>
      </c>
      <c r="O84" s="330">
        <v>519.29999999999995</v>
      </c>
      <c r="P84" s="330">
        <v>170.12</v>
      </c>
    </row>
    <row r="85" spans="1:16" ht="15.75" x14ac:dyDescent="0.25">
      <c r="A85" s="328">
        <v>333300</v>
      </c>
      <c r="B85" s="337" t="s">
        <v>807</v>
      </c>
      <c r="C85" s="328" t="s">
        <v>754</v>
      </c>
      <c r="D85" s="330">
        <v>268</v>
      </c>
      <c r="E85" s="330">
        <v>6</v>
      </c>
      <c r="F85" s="330">
        <v>2000</v>
      </c>
      <c r="G85" s="330">
        <v>1872200</v>
      </c>
      <c r="H85" s="330">
        <v>1.1000000000000001</v>
      </c>
      <c r="I85" s="328" t="s">
        <v>743</v>
      </c>
      <c r="J85" s="330">
        <v>152.29</v>
      </c>
      <c r="K85" s="330">
        <v>171.61</v>
      </c>
      <c r="L85" s="330">
        <v>242.2</v>
      </c>
      <c r="M85" s="330">
        <v>35.97</v>
      </c>
      <c r="N85" s="330">
        <v>20</v>
      </c>
      <c r="O85" s="330">
        <v>602.07000000000005</v>
      </c>
      <c r="P85" s="330">
        <v>188.26</v>
      </c>
    </row>
    <row r="86" spans="1:16" ht="15.75" x14ac:dyDescent="0.25">
      <c r="A86" s="328">
        <v>320800</v>
      </c>
      <c r="B86" s="337" t="s">
        <v>29275</v>
      </c>
      <c r="C86" s="328" t="s">
        <v>740</v>
      </c>
      <c r="D86" s="330">
        <v>75</v>
      </c>
      <c r="E86" s="330">
        <v>7</v>
      </c>
      <c r="F86" s="330">
        <v>2000</v>
      </c>
      <c r="G86" s="330">
        <v>980000</v>
      </c>
      <c r="H86" s="330">
        <v>0.8</v>
      </c>
      <c r="I86" s="328" t="s">
        <v>743</v>
      </c>
      <c r="J86" s="330">
        <v>70.22</v>
      </c>
      <c r="K86" s="330">
        <v>56</v>
      </c>
      <c r="L86" s="330">
        <v>67.78</v>
      </c>
      <c r="M86" s="330">
        <v>35.97</v>
      </c>
      <c r="N86" s="330">
        <v>20</v>
      </c>
      <c r="O86" s="330">
        <v>229.97</v>
      </c>
      <c r="P86" s="330">
        <v>106.19</v>
      </c>
    </row>
    <row r="87" spans="1:16" ht="15.75" x14ac:dyDescent="0.25">
      <c r="A87" s="328">
        <v>330800</v>
      </c>
      <c r="B87" s="337" t="s">
        <v>29276</v>
      </c>
      <c r="C87" s="328" t="s">
        <v>754</v>
      </c>
      <c r="D87" s="330">
        <v>75</v>
      </c>
      <c r="E87" s="330">
        <v>6</v>
      </c>
      <c r="F87" s="330">
        <v>2000</v>
      </c>
      <c r="G87" s="330">
        <v>980000</v>
      </c>
      <c r="H87" s="330">
        <v>1.1000000000000001</v>
      </c>
      <c r="I87" s="328" t="s">
        <v>743</v>
      </c>
      <c r="J87" s="330">
        <v>79.709999999999994</v>
      </c>
      <c r="K87" s="330">
        <v>89.83</v>
      </c>
      <c r="L87" s="330">
        <v>67.78</v>
      </c>
      <c r="M87" s="330">
        <v>35.97</v>
      </c>
      <c r="N87" s="330">
        <v>20</v>
      </c>
      <c r="O87" s="330">
        <v>273.29000000000002</v>
      </c>
      <c r="P87" s="330">
        <v>115.68</v>
      </c>
    </row>
    <row r="88" spans="1:16" ht="15.75" x14ac:dyDescent="0.25">
      <c r="A88" s="328">
        <v>310800</v>
      </c>
      <c r="B88" s="337" t="s">
        <v>29277</v>
      </c>
      <c r="C88" s="328" t="s">
        <v>751</v>
      </c>
      <c r="D88" s="330">
        <v>75</v>
      </c>
      <c r="E88" s="330">
        <v>8</v>
      </c>
      <c r="F88" s="330">
        <v>2000</v>
      </c>
      <c r="G88" s="330">
        <v>980000</v>
      </c>
      <c r="H88" s="330">
        <v>0.7</v>
      </c>
      <c r="I88" s="328" t="s">
        <v>743</v>
      </c>
      <c r="J88" s="330">
        <v>63.12</v>
      </c>
      <c r="K88" s="330">
        <v>42.87</v>
      </c>
      <c r="L88" s="330">
        <v>67.78</v>
      </c>
      <c r="M88" s="330">
        <v>35.97</v>
      </c>
      <c r="N88" s="330">
        <v>20</v>
      </c>
      <c r="O88" s="330">
        <v>209.74</v>
      </c>
      <c r="P88" s="330">
        <v>99.09</v>
      </c>
    </row>
    <row r="89" spans="1:16" ht="15.75" x14ac:dyDescent="0.25">
      <c r="A89" s="328">
        <v>370060</v>
      </c>
      <c r="B89" s="337" t="s">
        <v>808</v>
      </c>
      <c r="C89" s="328" t="s">
        <v>740</v>
      </c>
      <c r="D89" s="330">
        <v>30</v>
      </c>
      <c r="E89" s="330">
        <v>8</v>
      </c>
      <c r="F89" s="330">
        <v>1500</v>
      </c>
      <c r="G89" s="330">
        <v>248000</v>
      </c>
      <c r="H89" s="330">
        <v>0.9</v>
      </c>
      <c r="I89" s="328" t="s">
        <v>748</v>
      </c>
      <c r="J89" s="330">
        <v>23.96</v>
      </c>
      <c r="K89" s="330">
        <v>18.600000000000001</v>
      </c>
      <c r="L89" s="330">
        <v>42.61</v>
      </c>
      <c r="M89" s="330">
        <v>35.97</v>
      </c>
      <c r="N89" s="330">
        <v>10</v>
      </c>
      <c r="O89" s="330">
        <v>121.14</v>
      </c>
      <c r="P89" s="330">
        <v>59.93</v>
      </c>
    </row>
    <row r="90" spans="1:16" ht="31.5" x14ac:dyDescent="0.25">
      <c r="A90" s="328">
        <v>370040</v>
      </c>
      <c r="B90" s="337" t="s">
        <v>809</v>
      </c>
      <c r="C90" s="328" t="s">
        <v>740</v>
      </c>
      <c r="D90" s="330">
        <v>67</v>
      </c>
      <c r="E90" s="330">
        <v>8</v>
      </c>
      <c r="F90" s="330">
        <v>1500</v>
      </c>
      <c r="G90" s="330">
        <v>325000</v>
      </c>
      <c r="H90" s="330">
        <v>0.5</v>
      </c>
      <c r="I90" s="328" t="s">
        <v>743</v>
      </c>
      <c r="J90" s="330">
        <v>31.4</v>
      </c>
      <c r="K90" s="330">
        <v>13.54</v>
      </c>
      <c r="L90" s="330">
        <v>60.55</v>
      </c>
      <c r="M90" s="330">
        <v>35.97</v>
      </c>
      <c r="N90" s="330">
        <v>10</v>
      </c>
      <c r="O90" s="330">
        <v>141.46</v>
      </c>
      <c r="P90" s="330">
        <v>67.37</v>
      </c>
    </row>
    <row r="91" spans="1:16" ht="15.75" x14ac:dyDescent="0.25">
      <c r="A91" s="328">
        <v>390000</v>
      </c>
      <c r="B91" s="337" t="s">
        <v>810</v>
      </c>
      <c r="C91" s="328" t="s">
        <v>740</v>
      </c>
      <c r="D91" s="330">
        <v>16</v>
      </c>
      <c r="E91" s="330">
        <v>10</v>
      </c>
      <c r="F91" s="330">
        <v>2000</v>
      </c>
      <c r="G91" s="330">
        <v>95000</v>
      </c>
      <c r="H91" s="330">
        <v>0.5</v>
      </c>
      <c r="I91" s="328" t="s">
        <v>743</v>
      </c>
      <c r="J91" s="330">
        <v>5.8</v>
      </c>
      <c r="K91" s="330">
        <v>2.37</v>
      </c>
      <c r="L91" s="330">
        <v>14.46</v>
      </c>
      <c r="M91" s="330">
        <v>29.74</v>
      </c>
      <c r="N91" s="330">
        <v>10</v>
      </c>
      <c r="O91" s="330">
        <v>52.37</v>
      </c>
      <c r="P91" s="330">
        <v>35.54</v>
      </c>
    </row>
    <row r="92" spans="1:16" ht="15.75" x14ac:dyDescent="0.25">
      <c r="A92" s="328">
        <v>390200</v>
      </c>
      <c r="B92" s="337" t="s">
        <v>811</v>
      </c>
      <c r="C92" s="328" t="s">
        <v>740</v>
      </c>
      <c r="D92" s="330">
        <v>55</v>
      </c>
      <c r="E92" s="330">
        <v>10</v>
      </c>
      <c r="F92" s="330">
        <v>2000</v>
      </c>
      <c r="G92" s="330">
        <v>1990000</v>
      </c>
      <c r="H92" s="330">
        <v>0.5</v>
      </c>
      <c r="I92" s="328" t="s">
        <v>743</v>
      </c>
      <c r="J92" s="330">
        <v>121.66</v>
      </c>
      <c r="K92" s="330">
        <v>49.75</v>
      </c>
      <c r="L92" s="330">
        <v>49.7</v>
      </c>
      <c r="M92" s="330">
        <v>29.74</v>
      </c>
      <c r="N92" s="330">
        <v>10</v>
      </c>
      <c r="O92" s="330">
        <v>250.85</v>
      </c>
      <c r="P92" s="330">
        <v>151.4</v>
      </c>
    </row>
    <row r="93" spans="1:16" ht="15.75" x14ac:dyDescent="0.25">
      <c r="A93" s="328">
        <v>390100</v>
      </c>
      <c r="B93" s="337" t="s">
        <v>812</v>
      </c>
      <c r="C93" s="328" t="s">
        <v>740</v>
      </c>
      <c r="D93" s="330">
        <v>12</v>
      </c>
      <c r="E93" s="330">
        <v>10</v>
      </c>
      <c r="F93" s="330">
        <v>2000</v>
      </c>
      <c r="G93" s="330">
        <v>47750</v>
      </c>
      <c r="H93" s="330">
        <v>0.5</v>
      </c>
      <c r="I93" s="328" t="s">
        <v>743</v>
      </c>
      <c r="J93" s="330">
        <v>2.91</v>
      </c>
      <c r="K93" s="330">
        <v>1.19</v>
      </c>
      <c r="L93" s="330">
        <v>10.84</v>
      </c>
      <c r="M93" s="330">
        <v>29.74</v>
      </c>
      <c r="N93" s="330">
        <v>10</v>
      </c>
      <c r="O93" s="330">
        <v>44.68</v>
      </c>
      <c r="P93" s="330">
        <v>32.65</v>
      </c>
    </row>
    <row r="94" spans="1:16" ht="15.75" x14ac:dyDescent="0.25">
      <c r="A94" s="328">
        <v>300010</v>
      </c>
      <c r="B94" s="337" t="s">
        <v>813</v>
      </c>
      <c r="C94" s="328" t="s">
        <v>740</v>
      </c>
      <c r="D94" s="330">
        <v>0</v>
      </c>
      <c r="E94" s="330">
        <v>6</v>
      </c>
      <c r="F94" s="330">
        <v>1500</v>
      </c>
      <c r="G94" s="330">
        <v>27402.080000000002</v>
      </c>
      <c r="H94" s="330">
        <v>0.5</v>
      </c>
      <c r="I94" s="328"/>
      <c r="J94" s="330">
        <v>3.52</v>
      </c>
      <c r="K94" s="330">
        <v>1.52</v>
      </c>
      <c r="L94" s="330">
        <v>0</v>
      </c>
      <c r="M94" s="330">
        <v>0</v>
      </c>
      <c r="N94" s="330">
        <v>5</v>
      </c>
      <c r="O94" s="330">
        <v>5.04</v>
      </c>
      <c r="P94" s="330">
        <v>3.52</v>
      </c>
    </row>
    <row r="95" spans="1:16" ht="15.75" x14ac:dyDescent="0.25">
      <c r="A95" s="328">
        <v>351500</v>
      </c>
      <c r="B95" s="337" t="s">
        <v>29278</v>
      </c>
      <c r="C95" s="328" t="s">
        <v>740</v>
      </c>
      <c r="D95" s="330">
        <v>220</v>
      </c>
      <c r="E95" s="330">
        <v>6</v>
      </c>
      <c r="F95" s="330">
        <v>1500</v>
      </c>
      <c r="G95" s="330">
        <v>4300000</v>
      </c>
      <c r="H95" s="330">
        <v>1</v>
      </c>
      <c r="I95" s="328" t="s">
        <v>743</v>
      </c>
      <c r="J95" s="330">
        <v>524.66999999999996</v>
      </c>
      <c r="K95" s="330">
        <v>477.77</v>
      </c>
      <c r="L95" s="330">
        <v>198.82</v>
      </c>
      <c r="M95" s="330">
        <v>35.97</v>
      </c>
      <c r="N95" s="330">
        <v>10</v>
      </c>
      <c r="O95" s="330">
        <v>1237.23</v>
      </c>
      <c r="P95" s="330">
        <v>560.64</v>
      </c>
    </row>
    <row r="96" spans="1:16" ht="15.75" x14ac:dyDescent="0.25">
      <c r="A96" s="328">
        <v>351000</v>
      </c>
      <c r="B96" s="337" t="s">
        <v>814</v>
      </c>
      <c r="C96" s="328" t="s">
        <v>740</v>
      </c>
      <c r="D96" s="330">
        <v>175</v>
      </c>
      <c r="E96" s="330">
        <v>6</v>
      </c>
      <c r="F96" s="330">
        <v>1500</v>
      </c>
      <c r="G96" s="330">
        <v>2550000</v>
      </c>
      <c r="H96" s="330">
        <v>1</v>
      </c>
      <c r="I96" s="328" t="s">
        <v>743</v>
      </c>
      <c r="J96" s="330">
        <v>311.14</v>
      </c>
      <c r="K96" s="330">
        <v>283.33</v>
      </c>
      <c r="L96" s="330">
        <v>158.15</v>
      </c>
      <c r="M96" s="330">
        <v>35.97</v>
      </c>
      <c r="N96" s="330">
        <v>10</v>
      </c>
      <c r="O96" s="330">
        <v>788.59</v>
      </c>
      <c r="P96" s="330">
        <v>347.11</v>
      </c>
    </row>
    <row r="97" spans="1:16" ht="15.75" x14ac:dyDescent="0.25">
      <c r="A97" s="328">
        <v>352000</v>
      </c>
      <c r="B97" s="337" t="s">
        <v>815</v>
      </c>
      <c r="C97" s="328" t="s">
        <v>740</v>
      </c>
      <c r="D97" s="330">
        <v>558</v>
      </c>
      <c r="E97" s="330">
        <v>6</v>
      </c>
      <c r="F97" s="330">
        <v>1500</v>
      </c>
      <c r="G97" s="330">
        <v>5500000</v>
      </c>
      <c r="H97" s="330">
        <v>1</v>
      </c>
      <c r="I97" s="328" t="s">
        <v>743</v>
      </c>
      <c r="J97" s="330">
        <v>671.09</v>
      </c>
      <c r="K97" s="330">
        <v>611.11</v>
      </c>
      <c r="L97" s="330">
        <v>504.29</v>
      </c>
      <c r="M97" s="330">
        <v>35.97</v>
      </c>
      <c r="N97" s="330">
        <v>10</v>
      </c>
      <c r="O97" s="330">
        <v>1822.46</v>
      </c>
      <c r="P97" s="330">
        <v>707.06</v>
      </c>
    </row>
    <row r="98" spans="1:16" ht="15.75" x14ac:dyDescent="0.25">
      <c r="A98" s="328">
        <v>371200</v>
      </c>
      <c r="B98" s="337" t="s">
        <v>816</v>
      </c>
      <c r="C98" s="328" t="s">
        <v>740</v>
      </c>
      <c r="D98" s="330">
        <v>0</v>
      </c>
      <c r="E98" s="330">
        <v>8</v>
      </c>
      <c r="F98" s="330">
        <v>1250</v>
      </c>
      <c r="G98" s="330">
        <v>1285.93</v>
      </c>
      <c r="H98" s="330">
        <v>0.5</v>
      </c>
      <c r="I98" s="328" t="s">
        <v>746</v>
      </c>
      <c r="J98" s="330">
        <v>0.16</v>
      </c>
      <c r="K98" s="330">
        <v>0.06</v>
      </c>
      <c r="L98" s="330">
        <v>0</v>
      </c>
      <c r="M98" s="330">
        <v>0</v>
      </c>
      <c r="N98" s="330">
        <v>0</v>
      </c>
      <c r="O98" s="330">
        <v>0.22</v>
      </c>
      <c r="P98" s="330">
        <v>0.16</v>
      </c>
    </row>
    <row r="99" spans="1:16" ht="15.75" x14ac:dyDescent="0.25">
      <c r="A99" s="328">
        <v>344000</v>
      </c>
      <c r="B99" s="337" t="s">
        <v>29279</v>
      </c>
      <c r="C99" s="328" t="s">
        <v>740</v>
      </c>
      <c r="D99" s="330">
        <v>85</v>
      </c>
      <c r="E99" s="330">
        <v>6</v>
      </c>
      <c r="F99" s="330">
        <v>1500</v>
      </c>
      <c r="G99" s="330">
        <v>114812</v>
      </c>
      <c r="H99" s="330">
        <v>0.5</v>
      </c>
      <c r="I99" s="328" t="s">
        <v>743</v>
      </c>
      <c r="J99" s="330">
        <v>14.78</v>
      </c>
      <c r="K99" s="330">
        <v>6.37</v>
      </c>
      <c r="L99" s="330">
        <v>76.81</v>
      </c>
      <c r="M99" s="330">
        <v>0</v>
      </c>
      <c r="N99" s="330">
        <v>5</v>
      </c>
      <c r="O99" s="330">
        <v>97.96</v>
      </c>
      <c r="P99" s="330">
        <v>14.78</v>
      </c>
    </row>
    <row r="100" spans="1:16" ht="15.75" x14ac:dyDescent="0.25">
      <c r="A100" s="328">
        <v>300240</v>
      </c>
      <c r="B100" s="337" t="s">
        <v>817</v>
      </c>
      <c r="C100" s="328" t="s">
        <v>740</v>
      </c>
      <c r="D100" s="330">
        <v>0</v>
      </c>
      <c r="E100" s="330">
        <v>8</v>
      </c>
      <c r="F100" s="330">
        <v>1000</v>
      </c>
      <c r="G100" s="330">
        <v>32000</v>
      </c>
      <c r="H100" s="330">
        <v>0.5</v>
      </c>
      <c r="I100" s="328"/>
      <c r="J100" s="330">
        <v>4.63</v>
      </c>
      <c r="K100" s="330">
        <v>2</v>
      </c>
      <c r="L100" s="330">
        <v>0</v>
      </c>
      <c r="M100" s="330">
        <v>0</v>
      </c>
      <c r="N100" s="330">
        <v>10</v>
      </c>
      <c r="O100" s="330">
        <v>6.63</v>
      </c>
      <c r="P100" s="330">
        <v>4.63</v>
      </c>
    </row>
    <row r="101" spans="1:16" ht="15.75" x14ac:dyDescent="0.25">
      <c r="A101" s="328">
        <v>340400</v>
      </c>
      <c r="B101" s="337" t="s">
        <v>25109</v>
      </c>
      <c r="C101" s="328" t="s">
        <v>740</v>
      </c>
      <c r="D101" s="330">
        <v>47</v>
      </c>
      <c r="E101" s="330">
        <v>10</v>
      </c>
      <c r="F101" s="330">
        <v>2000</v>
      </c>
      <c r="G101" s="330">
        <v>88127.67</v>
      </c>
      <c r="H101" s="330">
        <v>0.5</v>
      </c>
      <c r="I101" s="328" t="s">
        <v>743</v>
      </c>
      <c r="J101" s="330">
        <v>4.78</v>
      </c>
      <c r="K101" s="330">
        <v>2.2000000000000002</v>
      </c>
      <c r="L101" s="330">
        <v>42.47</v>
      </c>
      <c r="M101" s="330">
        <v>0</v>
      </c>
      <c r="N101" s="330">
        <v>20</v>
      </c>
      <c r="O101" s="330">
        <v>49.45</v>
      </c>
      <c r="P101" s="330">
        <v>4.78</v>
      </c>
    </row>
    <row r="102" spans="1:16" ht="15.75" x14ac:dyDescent="0.25">
      <c r="A102" s="328">
        <v>340610</v>
      </c>
      <c r="B102" s="337" t="s">
        <v>818</v>
      </c>
      <c r="C102" s="328" t="s">
        <v>740</v>
      </c>
      <c r="D102" s="330">
        <v>63</v>
      </c>
      <c r="E102" s="330">
        <v>10</v>
      </c>
      <c r="F102" s="330">
        <v>2000</v>
      </c>
      <c r="G102" s="330">
        <v>95939.53</v>
      </c>
      <c r="H102" s="330">
        <v>0.5</v>
      </c>
      <c r="I102" s="328" t="s">
        <v>743</v>
      </c>
      <c r="J102" s="330">
        <v>5.21</v>
      </c>
      <c r="K102" s="330">
        <v>2.39</v>
      </c>
      <c r="L102" s="330">
        <v>56.93</v>
      </c>
      <c r="M102" s="330">
        <v>0</v>
      </c>
      <c r="N102" s="330">
        <v>20</v>
      </c>
      <c r="O102" s="330">
        <v>64.53</v>
      </c>
      <c r="P102" s="330">
        <v>5.21</v>
      </c>
    </row>
    <row r="103" spans="1:16" ht="15.75" x14ac:dyDescent="0.25">
      <c r="A103" s="328">
        <v>340300</v>
      </c>
      <c r="B103" s="337" t="s">
        <v>29280</v>
      </c>
      <c r="C103" s="328" t="s">
        <v>740</v>
      </c>
      <c r="D103" s="330">
        <v>13</v>
      </c>
      <c r="E103" s="330">
        <v>10</v>
      </c>
      <c r="F103" s="330">
        <v>2000</v>
      </c>
      <c r="G103" s="330">
        <v>7405.7</v>
      </c>
      <c r="H103" s="330">
        <v>0.5</v>
      </c>
      <c r="I103" s="328" t="s">
        <v>748</v>
      </c>
      <c r="J103" s="330">
        <v>0.4</v>
      </c>
      <c r="K103" s="330">
        <v>0.18</v>
      </c>
      <c r="L103" s="330">
        <v>18.46</v>
      </c>
      <c r="M103" s="330">
        <v>0</v>
      </c>
      <c r="N103" s="330">
        <v>20</v>
      </c>
      <c r="O103" s="330">
        <v>19.04</v>
      </c>
      <c r="P103" s="330">
        <v>0.4</v>
      </c>
    </row>
    <row r="104" spans="1:16" ht="15.75" x14ac:dyDescent="0.25">
      <c r="A104" s="328">
        <v>341810</v>
      </c>
      <c r="B104" s="337" t="s">
        <v>819</v>
      </c>
      <c r="C104" s="328" t="s">
        <v>740</v>
      </c>
      <c r="D104" s="330">
        <v>173</v>
      </c>
      <c r="E104" s="330">
        <v>10</v>
      </c>
      <c r="F104" s="330">
        <v>2000</v>
      </c>
      <c r="G104" s="330">
        <v>134761.76999999999</v>
      </c>
      <c r="H104" s="330">
        <v>0.5</v>
      </c>
      <c r="I104" s="328" t="s">
        <v>743</v>
      </c>
      <c r="J104" s="330">
        <v>7.32</v>
      </c>
      <c r="K104" s="330">
        <v>3.36</v>
      </c>
      <c r="L104" s="330">
        <v>156.34</v>
      </c>
      <c r="M104" s="330">
        <v>0</v>
      </c>
      <c r="N104" s="330">
        <v>20</v>
      </c>
      <c r="O104" s="330">
        <v>167.02</v>
      </c>
      <c r="P104" s="330">
        <v>7.32</v>
      </c>
    </row>
    <row r="105" spans="1:16" ht="15.75" x14ac:dyDescent="0.25">
      <c r="A105" s="328">
        <v>343600</v>
      </c>
      <c r="B105" s="337" t="s">
        <v>820</v>
      </c>
      <c r="C105" s="328" t="s">
        <v>740</v>
      </c>
      <c r="D105" s="330">
        <v>444</v>
      </c>
      <c r="E105" s="330">
        <v>10</v>
      </c>
      <c r="F105" s="330">
        <v>2000</v>
      </c>
      <c r="G105" s="330">
        <v>449459.67</v>
      </c>
      <c r="H105" s="330">
        <v>0.5</v>
      </c>
      <c r="I105" s="328" t="s">
        <v>743</v>
      </c>
      <c r="J105" s="330">
        <v>24.42</v>
      </c>
      <c r="K105" s="330">
        <v>11.23</v>
      </c>
      <c r="L105" s="330">
        <v>401.26</v>
      </c>
      <c r="M105" s="330">
        <v>0</v>
      </c>
      <c r="N105" s="330">
        <v>20</v>
      </c>
      <c r="O105" s="330">
        <v>436.91</v>
      </c>
      <c r="P105" s="330">
        <v>24.42</v>
      </c>
    </row>
    <row r="106" spans="1:16" ht="15.75" x14ac:dyDescent="0.25">
      <c r="A106" s="328">
        <v>337000</v>
      </c>
      <c r="B106" s="337" t="s">
        <v>821</v>
      </c>
      <c r="C106" s="328" t="s">
        <v>740</v>
      </c>
      <c r="D106" s="330">
        <v>3</v>
      </c>
      <c r="E106" s="330">
        <v>4</v>
      </c>
      <c r="F106" s="330">
        <v>1500</v>
      </c>
      <c r="G106" s="330">
        <v>10298.75</v>
      </c>
      <c r="H106" s="330">
        <v>0.5</v>
      </c>
      <c r="I106" s="328" t="s">
        <v>746</v>
      </c>
      <c r="J106" s="330">
        <v>1.88</v>
      </c>
      <c r="K106" s="330">
        <v>0.85</v>
      </c>
      <c r="L106" s="330">
        <v>3</v>
      </c>
      <c r="M106" s="330">
        <v>0</v>
      </c>
      <c r="N106" s="330">
        <v>5</v>
      </c>
      <c r="O106" s="330">
        <v>5.73</v>
      </c>
      <c r="P106" s="330">
        <v>1.88</v>
      </c>
    </row>
    <row r="107" spans="1:16" ht="15.75" x14ac:dyDescent="0.25">
      <c r="A107" s="328">
        <v>370440</v>
      </c>
      <c r="B107" s="337" t="s">
        <v>822</v>
      </c>
      <c r="C107" s="328" t="s">
        <v>740</v>
      </c>
      <c r="D107" s="330">
        <v>46</v>
      </c>
      <c r="E107" s="330">
        <v>6</v>
      </c>
      <c r="F107" s="330">
        <v>2000</v>
      </c>
      <c r="G107" s="330">
        <v>610000</v>
      </c>
      <c r="H107" s="330">
        <v>0.9</v>
      </c>
      <c r="I107" s="328" t="s">
        <v>748</v>
      </c>
      <c r="J107" s="330">
        <v>55.82</v>
      </c>
      <c r="K107" s="330">
        <v>45.75</v>
      </c>
      <c r="L107" s="330">
        <v>65.34</v>
      </c>
      <c r="M107" s="330">
        <v>35.97</v>
      </c>
      <c r="N107" s="330">
        <v>10</v>
      </c>
      <c r="O107" s="330">
        <v>202.88</v>
      </c>
      <c r="P107" s="330">
        <v>91.79</v>
      </c>
    </row>
    <row r="108" spans="1:16" ht="15.75" x14ac:dyDescent="0.25">
      <c r="A108" s="328">
        <v>307050</v>
      </c>
      <c r="B108" s="337" t="s">
        <v>823</v>
      </c>
      <c r="C108" s="328" t="s">
        <v>740</v>
      </c>
      <c r="D108" s="330">
        <v>0</v>
      </c>
      <c r="E108" s="330">
        <v>4</v>
      </c>
      <c r="F108" s="330">
        <v>2000</v>
      </c>
      <c r="G108" s="330">
        <v>5617.05</v>
      </c>
      <c r="H108" s="330">
        <v>0.5</v>
      </c>
      <c r="I108" s="328" t="s">
        <v>746</v>
      </c>
      <c r="J108" s="330">
        <v>0.81</v>
      </c>
      <c r="K108" s="330">
        <v>0.35</v>
      </c>
      <c r="L108" s="330">
        <v>0</v>
      </c>
      <c r="M108" s="330">
        <v>0</v>
      </c>
      <c r="N108" s="330">
        <v>0</v>
      </c>
      <c r="O108" s="330">
        <v>1.1599999999999999</v>
      </c>
      <c r="P108" s="330">
        <v>0.81</v>
      </c>
    </row>
    <row r="109" spans="1:16" ht="15.75" x14ac:dyDescent="0.25">
      <c r="A109" s="328">
        <v>307000</v>
      </c>
      <c r="B109" s="337" t="s">
        <v>824</v>
      </c>
      <c r="C109" s="328" t="s">
        <v>740</v>
      </c>
      <c r="D109" s="330">
        <v>0</v>
      </c>
      <c r="E109" s="330">
        <v>4</v>
      </c>
      <c r="F109" s="330">
        <v>2000</v>
      </c>
      <c r="G109" s="330">
        <v>24323.9</v>
      </c>
      <c r="H109" s="330">
        <v>0.5</v>
      </c>
      <c r="I109" s="328" t="s">
        <v>746</v>
      </c>
      <c r="J109" s="330">
        <v>3.5</v>
      </c>
      <c r="K109" s="330">
        <v>1.52</v>
      </c>
      <c r="L109" s="330">
        <v>0</v>
      </c>
      <c r="M109" s="330">
        <v>0</v>
      </c>
      <c r="N109" s="330">
        <v>0</v>
      </c>
      <c r="O109" s="330">
        <v>5.0199999999999996</v>
      </c>
      <c r="P109" s="330">
        <v>3.5</v>
      </c>
    </row>
    <row r="110" spans="1:16" ht="15.75" x14ac:dyDescent="0.25">
      <c r="A110" s="328">
        <v>300050</v>
      </c>
      <c r="B110" s="337" t="s">
        <v>825</v>
      </c>
      <c r="C110" s="328" t="s">
        <v>740</v>
      </c>
      <c r="D110" s="330">
        <v>0</v>
      </c>
      <c r="E110" s="330">
        <v>6</v>
      </c>
      <c r="F110" s="330">
        <v>1500</v>
      </c>
      <c r="G110" s="330">
        <v>15683</v>
      </c>
      <c r="H110" s="330">
        <v>0.5</v>
      </c>
      <c r="I110" s="328" t="s">
        <v>746</v>
      </c>
      <c r="J110" s="330">
        <v>2.0099999999999998</v>
      </c>
      <c r="K110" s="330">
        <v>0.87</v>
      </c>
      <c r="L110" s="330">
        <v>0</v>
      </c>
      <c r="M110" s="330">
        <v>0</v>
      </c>
      <c r="N110" s="330">
        <v>5</v>
      </c>
      <c r="O110" s="330">
        <v>2.88</v>
      </c>
      <c r="P110" s="330">
        <v>2.0099999999999998</v>
      </c>
    </row>
    <row r="111" spans="1:16" ht="31.5" x14ac:dyDescent="0.25">
      <c r="A111" s="328">
        <v>370020</v>
      </c>
      <c r="B111" s="337" t="s">
        <v>26542</v>
      </c>
      <c r="C111" s="328" t="s">
        <v>740</v>
      </c>
      <c r="D111" s="330">
        <v>150</v>
      </c>
      <c r="E111" s="330">
        <v>9</v>
      </c>
      <c r="F111" s="330">
        <v>2000</v>
      </c>
      <c r="G111" s="330">
        <v>715000</v>
      </c>
      <c r="H111" s="330">
        <v>1.1000000000000001</v>
      </c>
      <c r="I111" s="328" t="s">
        <v>743</v>
      </c>
      <c r="J111" s="330">
        <v>42.04</v>
      </c>
      <c r="K111" s="330">
        <v>43.69</v>
      </c>
      <c r="L111" s="330">
        <v>98.5</v>
      </c>
      <c r="M111" s="330">
        <v>29.74</v>
      </c>
      <c r="N111" s="330">
        <v>20</v>
      </c>
      <c r="O111" s="330">
        <v>213.97</v>
      </c>
      <c r="P111" s="330">
        <v>71.78</v>
      </c>
    </row>
    <row r="112" spans="1:16" ht="31.5" x14ac:dyDescent="0.25">
      <c r="A112" s="328">
        <v>370030</v>
      </c>
      <c r="B112" s="337" t="s">
        <v>826</v>
      </c>
      <c r="C112" s="328" t="s">
        <v>740</v>
      </c>
      <c r="D112" s="330">
        <v>150</v>
      </c>
      <c r="E112" s="330">
        <v>9</v>
      </c>
      <c r="F112" s="330">
        <v>2000</v>
      </c>
      <c r="G112" s="330">
        <v>737000</v>
      </c>
      <c r="H112" s="330">
        <v>1.1000000000000001</v>
      </c>
      <c r="I112" s="328" t="s">
        <v>743</v>
      </c>
      <c r="J112" s="330">
        <v>43.34</v>
      </c>
      <c r="K112" s="330">
        <v>45.03</v>
      </c>
      <c r="L112" s="330">
        <v>98.5</v>
      </c>
      <c r="M112" s="330">
        <v>29.74</v>
      </c>
      <c r="N112" s="330">
        <v>20</v>
      </c>
      <c r="O112" s="330">
        <v>216.61</v>
      </c>
      <c r="P112" s="330">
        <v>73.08</v>
      </c>
    </row>
    <row r="113" spans="1:16" ht="15.75" x14ac:dyDescent="0.25">
      <c r="A113" s="328">
        <v>344500</v>
      </c>
      <c r="B113" s="337" t="s">
        <v>827</v>
      </c>
      <c r="C113" s="328" t="s">
        <v>740</v>
      </c>
      <c r="D113" s="330">
        <v>15</v>
      </c>
      <c r="E113" s="330">
        <v>7</v>
      </c>
      <c r="F113" s="330">
        <v>2000</v>
      </c>
      <c r="G113" s="330">
        <v>114446.19</v>
      </c>
      <c r="H113" s="330">
        <v>0.8</v>
      </c>
      <c r="I113" s="328" t="s">
        <v>743</v>
      </c>
      <c r="J113" s="330">
        <v>8.1999999999999993</v>
      </c>
      <c r="K113" s="330">
        <v>6.53</v>
      </c>
      <c r="L113" s="330">
        <v>13.55</v>
      </c>
      <c r="M113" s="330">
        <v>29.74</v>
      </c>
      <c r="N113" s="330">
        <v>20</v>
      </c>
      <c r="O113" s="330">
        <v>58.02</v>
      </c>
      <c r="P113" s="330">
        <v>37.94</v>
      </c>
    </row>
    <row r="114" spans="1:16" ht="47.25" x14ac:dyDescent="0.25">
      <c r="A114" s="328">
        <v>352500</v>
      </c>
      <c r="B114" s="337" t="s">
        <v>828</v>
      </c>
      <c r="C114" s="328" t="s">
        <v>754</v>
      </c>
      <c r="D114" s="330">
        <v>74</v>
      </c>
      <c r="E114" s="330">
        <v>7</v>
      </c>
      <c r="F114" s="330">
        <v>1500</v>
      </c>
      <c r="G114" s="330">
        <v>730000</v>
      </c>
      <c r="H114" s="330">
        <v>1.1000000000000001</v>
      </c>
      <c r="I114" s="328" t="s">
        <v>743</v>
      </c>
      <c r="J114" s="330">
        <v>69.739999999999995</v>
      </c>
      <c r="K114" s="330">
        <v>76.47</v>
      </c>
      <c r="L114" s="330">
        <v>66.87</v>
      </c>
      <c r="M114" s="330">
        <v>29.74</v>
      </c>
      <c r="N114" s="330">
        <v>20</v>
      </c>
      <c r="O114" s="330">
        <v>242.82</v>
      </c>
      <c r="P114" s="330">
        <v>99.48</v>
      </c>
    </row>
    <row r="115" spans="1:16" ht="31.5" x14ac:dyDescent="0.25">
      <c r="A115" s="328">
        <v>312000</v>
      </c>
      <c r="B115" s="337" t="s">
        <v>829</v>
      </c>
      <c r="C115" s="328" t="s">
        <v>740</v>
      </c>
      <c r="D115" s="330">
        <v>74</v>
      </c>
      <c r="E115" s="330">
        <v>7</v>
      </c>
      <c r="F115" s="330">
        <v>1500</v>
      </c>
      <c r="G115" s="330">
        <v>710000</v>
      </c>
      <c r="H115" s="330">
        <v>1.1000000000000001</v>
      </c>
      <c r="I115" s="328" t="s">
        <v>743</v>
      </c>
      <c r="J115" s="330">
        <v>67.83</v>
      </c>
      <c r="K115" s="330">
        <v>74.38</v>
      </c>
      <c r="L115" s="330">
        <v>66.87</v>
      </c>
      <c r="M115" s="330">
        <v>29.74</v>
      </c>
      <c r="N115" s="330">
        <v>20</v>
      </c>
      <c r="O115" s="330">
        <v>238.82</v>
      </c>
      <c r="P115" s="330">
        <v>97.57</v>
      </c>
    </row>
    <row r="116" spans="1:16" ht="31.5" x14ac:dyDescent="0.25">
      <c r="A116" s="328">
        <v>327530</v>
      </c>
      <c r="B116" s="337" t="s">
        <v>29281</v>
      </c>
      <c r="C116" s="328" t="s">
        <v>740</v>
      </c>
      <c r="D116" s="330">
        <v>49</v>
      </c>
      <c r="E116" s="330">
        <v>7</v>
      </c>
      <c r="F116" s="330">
        <v>1500</v>
      </c>
      <c r="G116" s="330">
        <v>310000</v>
      </c>
      <c r="H116" s="330">
        <v>1.1000000000000001</v>
      </c>
      <c r="I116" s="328" t="s">
        <v>743</v>
      </c>
      <c r="J116" s="330">
        <v>29.61</v>
      </c>
      <c r="K116" s="330">
        <v>32.47</v>
      </c>
      <c r="L116" s="330">
        <v>44.28</v>
      </c>
      <c r="M116" s="330">
        <v>29.74</v>
      </c>
      <c r="N116" s="330">
        <v>20</v>
      </c>
      <c r="O116" s="330">
        <v>136.1</v>
      </c>
      <c r="P116" s="330">
        <v>59.35</v>
      </c>
    </row>
    <row r="117" spans="1:16" ht="15.75" x14ac:dyDescent="0.25">
      <c r="A117" s="328">
        <v>311400</v>
      </c>
      <c r="B117" s="337" t="s">
        <v>830</v>
      </c>
      <c r="C117" s="328" t="s">
        <v>751</v>
      </c>
      <c r="D117" s="330">
        <v>198</v>
      </c>
      <c r="E117" s="330">
        <v>10</v>
      </c>
      <c r="F117" s="330">
        <v>2000</v>
      </c>
      <c r="G117" s="330">
        <v>1637945</v>
      </c>
      <c r="H117" s="330">
        <v>1.05</v>
      </c>
      <c r="I117" s="328" t="s">
        <v>743</v>
      </c>
      <c r="J117" s="330">
        <v>89.01</v>
      </c>
      <c r="K117" s="330">
        <v>85.99</v>
      </c>
      <c r="L117" s="330">
        <v>178.94</v>
      </c>
      <c r="M117" s="330">
        <v>35.97</v>
      </c>
      <c r="N117" s="330">
        <v>20</v>
      </c>
      <c r="O117" s="330">
        <v>389.91</v>
      </c>
      <c r="P117" s="330">
        <v>124.98</v>
      </c>
    </row>
    <row r="118" spans="1:16" ht="31.5" x14ac:dyDescent="0.25">
      <c r="A118" s="328">
        <v>321400</v>
      </c>
      <c r="B118" s="337" t="s">
        <v>831</v>
      </c>
      <c r="C118" s="328" t="s">
        <v>740</v>
      </c>
      <c r="D118" s="330">
        <v>198</v>
      </c>
      <c r="E118" s="330">
        <v>8</v>
      </c>
      <c r="F118" s="330">
        <v>2000</v>
      </c>
      <c r="G118" s="330">
        <v>1637945</v>
      </c>
      <c r="H118" s="330">
        <v>1.1499999999999999</v>
      </c>
      <c r="I118" s="328" t="s">
        <v>743</v>
      </c>
      <c r="J118" s="330">
        <v>105.5</v>
      </c>
      <c r="K118" s="330">
        <v>117.72</v>
      </c>
      <c r="L118" s="330">
        <v>178.94</v>
      </c>
      <c r="M118" s="330">
        <v>35.97</v>
      </c>
      <c r="N118" s="330">
        <v>20</v>
      </c>
      <c r="O118" s="330">
        <v>438.13</v>
      </c>
      <c r="P118" s="330">
        <v>141.47</v>
      </c>
    </row>
    <row r="119" spans="1:16" ht="31.5" x14ac:dyDescent="0.25">
      <c r="A119" s="328">
        <v>331400</v>
      </c>
      <c r="B119" s="337" t="s">
        <v>832</v>
      </c>
      <c r="C119" s="328" t="s">
        <v>754</v>
      </c>
      <c r="D119" s="330">
        <v>198</v>
      </c>
      <c r="E119" s="330">
        <v>6</v>
      </c>
      <c r="F119" s="330">
        <v>2000</v>
      </c>
      <c r="G119" s="330">
        <v>1637945</v>
      </c>
      <c r="H119" s="330">
        <v>1.2</v>
      </c>
      <c r="I119" s="328" t="s">
        <v>743</v>
      </c>
      <c r="J119" s="330">
        <v>133.22999999999999</v>
      </c>
      <c r="K119" s="330">
        <v>163.79</v>
      </c>
      <c r="L119" s="330">
        <v>178.94</v>
      </c>
      <c r="M119" s="330">
        <v>35.97</v>
      </c>
      <c r="N119" s="330">
        <v>20</v>
      </c>
      <c r="O119" s="330">
        <v>511.93</v>
      </c>
      <c r="P119" s="330">
        <v>169.2</v>
      </c>
    </row>
    <row r="120" spans="1:16" ht="15.75" x14ac:dyDescent="0.25">
      <c r="A120" s="328">
        <v>311200</v>
      </c>
      <c r="B120" s="337" t="s">
        <v>833</v>
      </c>
      <c r="C120" s="328" t="s">
        <v>751</v>
      </c>
      <c r="D120" s="330">
        <v>148</v>
      </c>
      <c r="E120" s="330">
        <v>10</v>
      </c>
      <c r="F120" s="330">
        <v>2000</v>
      </c>
      <c r="G120" s="330">
        <v>1400720</v>
      </c>
      <c r="H120" s="330">
        <v>1.05</v>
      </c>
      <c r="I120" s="328" t="s">
        <v>743</v>
      </c>
      <c r="J120" s="330">
        <v>76.12</v>
      </c>
      <c r="K120" s="330">
        <v>73.53</v>
      </c>
      <c r="L120" s="330">
        <v>133.75</v>
      </c>
      <c r="M120" s="330">
        <v>35.97</v>
      </c>
      <c r="N120" s="330">
        <v>20</v>
      </c>
      <c r="O120" s="330">
        <v>319.37</v>
      </c>
      <c r="P120" s="330">
        <v>112.09</v>
      </c>
    </row>
    <row r="121" spans="1:16" ht="15.75" x14ac:dyDescent="0.25">
      <c r="A121" s="328">
        <v>321200</v>
      </c>
      <c r="B121" s="337" t="s">
        <v>834</v>
      </c>
      <c r="C121" s="328" t="s">
        <v>740</v>
      </c>
      <c r="D121" s="330">
        <v>148</v>
      </c>
      <c r="E121" s="330">
        <v>8</v>
      </c>
      <c r="F121" s="330">
        <v>2000</v>
      </c>
      <c r="G121" s="330">
        <v>1400720</v>
      </c>
      <c r="H121" s="330">
        <v>1.1499999999999999</v>
      </c>
      <c r="I121" s="328" t="s">
        <v>743</v>
      </c>
      <c r="J121" s="330">
        <v>90.22</v>
      </c>
      <c r="K121" s="330">
        <v>100.67</v>
      </c>
      <c r="L121" s="330">
        <v>133.75</v>
      </c>
      <c r="M121" s="330">
        <v>35.97</v>
      </c>
      <c r="N121" s="330">
        <v>20</v>
      </c>
      <c r="O121" s="330">
        <v>360.61</v>
      </c>
      <c r="P121" s="330">
        <v>126.19</v>
      </c>
    </row>
    <row r="122" spans="1:16" ht="15.75" x14ac:dyDescent="0.25">
      <c r="A122" s="328">
        <v>331200</v>
      </c>
      <c r="B122" s="337" t="s">
        <v>835</v>
      </c>
      <c r="C122" s="328" t="s">
        <v>754</v>
      </c>
      <c r="D122" s="330">
        <v>148</v>
      </c>
      <c r="E122" s="330">
        <v>6</v>
      </c>
      <c r="F122" s="330">
        <v>2000</v>
      </c>
      <c r="G122" s="330">
        <v>1400720</v>
      </c>
      <c r="H122" s="330">
        <v>1.2</v>
      </c>
      <c r="I122" s="328" t="s">
        <v>743</v>
      </c>
      <c r="J122" s="330">
        <v>113.94</v>
      </c>
      <c r="K122" s="330">
        <v>140.07</v>
      </c>
      <c r="L122" s="330">
        <v>133.75</v>
      </c>
      <c r="M122" s="330">
        <v>35.97</v>
      </c>
      <c r="N122" s="330">
        <v>20</v>
      </c>
      <c r="O122" s="330">
        <v>423.73</v>
      </c>
      <c r="P122" s="330">
        <v>149.91</v>
      </c>
    </row>
    <row r="123" spans="1:16" ht="15.75" x14ac:dyDescent="0.25">
      <c r="A123" s="328">
        <v>310400</v>
      </c>
      <c r="B123" s="337" t="s">
        <v>836</v>
      </c>
      <c r="C123" s="328" t="s">
        <v>751</v>
      </c>
      <c r="D123" s="330">
        <v>198</v>
      </c>
      <c r="E123" s="330">
        <v>10</v>
      </c>
      <c r="F123" s="330">
        <v>2000</v>
      </c>
      <c r="G123" s="330">
        <v>1637945</v>
      </c>
      <c r="H123" s="330">
        <v>1.05</v>
      </c>
      <c r="I123" s="328" t="s">
        <v>743</v>
      </c>
      <c r="J123" s="330">
        <v>89.01</v>
      </c>
      <c r="K123" s="330">
        <v>85.99</v>
      </c>
      <c r="L123" s="330">
        <v>178.94</v>
      </c>
      <c r="M123" s="330">
        <v>35.97</v>
      </c>
      <c r="N123" s="330">
        <v>20</v>
      </c>
      <c r="O123" s="330">
        <v>389.91</v>
      </c>
      <c r="P123" s="330">
        <v>124.98</v>
      </c>
    </row>
    <row r="124" spans="1:16" ht="15.75" x14ac:dyDescent="0.25">
      <c r="A124" s="328">
        <v>320400</v>
      </c>
      <c r="B124" s="337" t="s">
        <v>837</v>
      </c>
      <c r="C124" s="328" t="s">
        <v>740</v>
      </c>
      <c r="D124" s="330">
        <v>198</v>
      </c>
      <c r="E124" s="330">
        <v>8</v>
      </c>
      <c r="F124" s="330">
        <v>2000</v>
      </c>
      <c r="G124" s="330">
        <v>1637945</v>
      </c>
      <c r="H124" s="330">
        <v>1.1499999999999999</v>
      </c>
      <c r="I124" s="328" t="s">
        <v>743</v>
      </c>
      <c r="J124" s="330">
        <v>105.5</v>
      </c>
      <c r="K124" s="330">
        <v>117.72</v>
      </c>
      <c r="L124" s="330">
        <v>178.94</v>
      </c>
      <c r="M124" s="330">
        <v>35.97</v>
      </c>
      <c r="N124" s="330">
        <v>20</v>
      </c>
      <c r="O124" s="330">
        <v>438.13</v>
      </c>
      <c r="P124" s="330">
        <v>141.47</v>
      </c>
    </row>
    <row r="125" spans="1:16" ht="15.75" x14ac:dyDescent="0.25">
      <c r="A125" s="328">
        <v>330400</v>
      </c>
      <c r="B125" s="337" t="s">
        <v>838</v>
      </c>
      <c r="C125" s="328" t="s">
        <v>754</v>
      </c>
      <c r="D125" s="330">
        <v>198</v>
      </c>
      <c r="E125" s="330">
        <v>6</v>
      </c>
      <c r="F125" s="330">
        <v>2000</v>
      </c>
      <c r="G125" s="330">
        <v>1637945</v>
      </c>
      <c r="H125" s="330">
        <v>1.2</v>
      </c>
      <c r="I125" s="328" t="s">
        <v>743</v>
      </c>
      <c r="J125" s="330">
        <v>133.22999999999999</v>
      </c>
      <c r="K125" s="330">
        <v>163.79</v>
      </c>
      <c r="L125" s="330">
        <v>178.94</v>
      </c>
      <c r="M125" s="330">
        <v>35.97</v>
      </c>
      <c r="N125" s="330">
        <v>20</v>
      </c>
      <c r="O125" s="330">
        <v>511.93</v>
      </c>
      <c r="P125" s="330">
        <v>169.2</v>
      </c>
    </row>
    <row r="126" spans="1:16" ht="15.75" x14ac:dyDescent="0.25">
      <c r="A126" s="328">
        <v>370250</v>
      </c>
      <c r="B126" s="337" t="s">
        <v>839</v>
      </c>
      <c r="C126" s="328"/>
      <c r="D126" s="330">
        <v>2</v>
      </c>
      <c r="E126" s="330">
        <v>5</v>
      </c>
      <c r="F126" s="330">
        <v>2000</v>
      </c>
      <c r="G126" s="330">
        <v>3636.74</v>
      </c>
      <c r="H126" s="330">
        <v>0.5</v>
      </c>
      <c r="I126" s="328" t="s">
        <v>748</v>
      </c>
      <c r="J126" s="330">
        <v>0.38</v>
      </c>
      <c r="K126" s="330">
        <v>0.18</v>
      </c>
      <c r="L126" s="330">
        <v>2.84</v>
      </c>
      <c r="M126" s="330">
        <v>0</v>
      </c>
      <c r="N126" s="330">
        <v>10</v>
      </c>
      <c r="O126" s="330">
        <v>3.4</v>
      </c>
      <c r="P126" s="330">
        <v>0.38</v>
      </c>
    </row>
    <row r="127" spans="1:16" ht="15.75" x14ac:dyDescent="0.25">
      <c r="A127" s="328">
        <v>370200</v>
      </c>
      <c r="B127" s="337" t="s">
        <v>840</v>
      </c>
      <c r="C127" s="328" t="s">
        <v>740</v>
      </c>
      <c r="D127" s="330">
        <v>3</v>
      </c>
      <c r="E127" s="330">
        <v>7</v>
      </c>
      <c r="F127" s="330">
        <v>2000</v>
      </c>
      <c r="G127" s="330">
        <v>2263.06</v>
      </c>
      <c r="H127" s="330">
        <v>0.5</v>
      </c>
      <c r="I127" s="328" t="s">
        <v>748</v>
      </c>
      <c r="J127" s="330">
        <v>0.18</v>
      </c>
      <c r="K127" s="330">
        <v>0.08</v>
      </c>
      <c r="L127" s="330">
        <v>4.26</v>
      </c>
      <c r="M127" s="330">
        <v>0</v>
      </c>
      <c r="N127" s="330">
        <v>10</v>
      </c>
      <c r="O127" s="330">
        <v>4.5199999999999996</v>
      </c>
      <c r="P127" s="330">
        <v>0.18</v>
      </c>
    </row>
    <row r="128" spans="1:16" ht="15.75" x14ac:dyDescent="0.25">
      <c r="A128" s="328">
        <v>323104</v>
      </c>
      <c r="B128" s="337" t="s">
        <v>841</v>
      </c>
      <c r="C128" s="328" t="s">
        <v>740</v>
      </c>
      <c r="D128" s="330">
        <v>99</v>
      </c>
      <c r="E128" s="330">
        <v>7</v>
      </c>
      <c r="F128" s="330">
        <v>2000</v>
      </c>
      <c r="G128" s="330">
        <v>7592202.4000000004</v>
      </c>
      <c r="H128" s="330">
        <v>0.9</v>
      </c>
      <c r="I128" s="328" t="s">
        <v>746</v>
      </c>
      <c r="J128" s="330">
        <v>476.01</v>
      </c>
      <c r="K128" s="330">
        <v>488.07</v>
      </c>
      <c r="L128" s="330">
        <v>17.829999999999998</v>
      </c>
      <c r="M128" s="330">
        <v>35.97</v>
      </c>
      <c r="N128" s="330">
        <v>30</v>
      </c>
      <c r="O128" s="330">
        <v>1017.88</v>
      </c>
      <c r="P128" s="330">
        <v>511.98</v>
      </c>
    </row>
    <row r="129" spans="1:16" ht="15.75" x14ac:dyDescent="0.25">
      <c r="A129" s="328">
        <v>325125</v>
      </c>
      <c r="B129" s="337" t="s">
        <v>842</v>
      </c>
      <c r="C129" s="328" t="s">
        <v>740</v>
      </c>
      <c r="D129" s="330">
        <v>99</v>
      </c>
      <c r="E129" s="330">
        <v>8</v>
      </c>
      <c r="F129" s="330">
        <v>1500</v>
      </c>
      <c r="G129" s="330">
        <v>5931640.8600000003</v>
      </c>
      <c r="H129" s="330">
        <v>1</v>
      </c>
      <c r="I129" s="328" t="s">
        <v>743</v>
      </c>
      <c r="J129" s="330">
        <v>573.12</v>
      </c>
      <c r="K129" s="330">
        <v>494.3</v>
      </c>
      <c r="L129" s="330">
        <v>89.47</v>
      </c>
      <c r="M129" s="330">
        <v>35.97</v>
      </c>
      <c r="N129" s="330">
        <v>10</v>
      </c>
      <c r="O129" s="330">
        <v>1192.8599999999999</v>
      </c>
      <c r="P129" s="330">
        <v>609.09</v>
      </c>
    </row>
    <row r="130" spans="1:16" ht="15.75" x14ac:dyDescent="0.25">
      <c r="A130" s="328">
        <v>307100</v>
      </c>
      <c r="B130" s="337" t="s">
        <v>843</v>
      </c>
      <c r="C130" s="328" t="s">
        <v>740</v>
      </c>
      <c r="D130" s="330">
        <v>0</v>
      </c>
      <c r="E130" s="330">
        <v>5</v>
      </c>
      <c r="F130" s="330">
        <v>2000</v>
      </c>
      <c r="G130" s="330">
        <v>30628.71</v>
      </c>
      <c r="H130" s="330">
        <v>0.5</v>
      </c>
      <c r="I130" s="328" t="s">
        <v>746</v>
      </c>
      <c r="J130" s="330">
        <v>3.63</v>
      </c>
      <c r="K130" s="330">
        <v>1.53</v>
      </c>
      <c r="L130" s="330">
        <v>0</v>
      </c>
      <c r="M130" s="330">
        <v>0</v>
      </c>
      <c r="N130" s="330">
        <v>0</v>
      </c>
      <c r="O130" s="330">
        <v>5.16</v>
      </c>
      <c r="P130" s="330">
        <v>3.63</v>
      </c>
    </row>
    <row r="131" spans="1:16" ht="15.75" x14ac:dyDescent="0.25">
      <c r="A131" s="328">
        <v>305710</v>
      </c>
      <c r="B131" s="337" t="s">
        <v>844</v>
      </c>
      <c r="C131" s="328" t="s">
        <v>740</v>
      </c>
      <c r="D131" s="330">
        <v>0</v>
      </c>
      <c r="E131" s="330">
        <v>5</v>
      </c>
      <c r="F131" s="330">
        <v>2000</v>
      </c>
      <c r="G131" s="330">
        <v>32068.26</v>
      </c>
      <c r="H131" s="330">
        <v>0.5</v>
      </c>
      <c r="I131" s="328"/>
      <c r="J131" s="330">
        <v>3.8</v>
      </c>
      <c r="K131" s="330">
        <v>1.6</v>
      </c>
      <c r="L131" s="330">
        <v>0</v>
      </c>
      <c r="M131" s="330">
        <v>0</v>
      </c>
      <c r="N131" s="330">
        <v>0</v>
      </c>
      <c r="O131" s="330">
        <v>5.4</v>
      </c>
      <c r="P131" s="330">
        <v>3.8</v>
      </c>
    </row>
    <row r="132" spans="1:16" ht="15.75" x14ac:dyDescent="0.25">
      <c r="A132" s="328">
        <v>306580</v>
      </c>
      <c r="B132" s="337" t="s">
        <v>845</v>
      </c>
      <c r="C132" s="328" t="s">
        <v>740</v>
      </c>
      <c r="D132" s="330">
        <v>0</v>
      </c>
      <c r="E132" s="330">
        <v>5</v>
      </c>
      <c r="F132" s="330">
        <v>2000</v>
      </c>
      <c r="G132" s="330">
        <v>37293.050000000003</v>
      </c>
      <c r="H132" s="330">
        <v>0.5</v>
      </c>
      <c r="I132" s="328"/>
      <c r="J132" s="330">
        <v>4.42</v>
      </c>
      <c r="K132" s="330">
        <v>1.86</v>
      </c>
      <c r="L132" s="330">
        <v>0</v>
      </c>
      <c r="M132" s="330">
        <v>0</v>
      </c>
      <c r="N132" s="330">
        <v>0</v>
      </c>
      <c r="O132" s="330">
        <v>6.28</v>
      </c>
      <c r="P132" s="330">
        <v>4.42</v>
      </c>
    </row>
    <row r="133" spans="1:16" ht="15.75" x14ac:dyDescent="0.25">
      <c r="A133" s="328">
        <v>300030</v>
      </c>
      <c r="B133" s="337" t="s">
        <v>846</v>
      </c>
      <c r="C133" s="328" t="s">
        <v>740</v>
      </c>
      <c r="D133" s="330">
        <v>0</v>
      </c>
      <c r="E133" s="330">
        <v>10</v>
      </c>
      <c r="F133" s="330">
        <v>1500</v>
      </c>
      <c r="G133" s="330">
        <v>262819.98</v>
      </c>
      <c r="H133" s="330">
        <v>0.5</v>
      </c>
      <c r="I133" s="328"/>
      <c r="J133" s="330">
        <v>21.42</v>
      </c>
      <c r="K133" s="330">
        <v>8.76</v>
      </c>
      <c r="L133" s="330">
        <v>0</v>
      </c>
      <c r="M133" s="330">
        <v>0</v>
      </c>
      <c r="N133" s="330">
        <v>10</v>
      </c>
      <c r="O133" s="330">
        <v>30.18</v>
      </c>
      <c r="P133" s="330">
        <v>21.42</v>
      </c>
    </row>
    <row r="134" spans="1:16" ht="15.75" x14ac:dyDescent="0.25">
      <c r="A134" s="328">
        <v>325020</v>
      </c>
      <c r="B134" s="337" t="s">
        <v>847</v>
      </c>
      <c r="C134" s="328" t="s">
        <v>740</v>
      </c>
      <c r="D134" s="330">
        <v>619</v>
      </c>
      <c r="E134" s="330">
        <v>6</v>
      </c>
      <c r="F134" s="330">
        <v>1500</v>
      </c>
      <c r="G134" s="330">
        <v>7500000</v>
      </c>
      <c r="H134" s="330">
        <v>1</v>
      </c>
      <c r="I134" s="328" t="s">
        <v>743</v>
      </c>
      <c r="J134" s="330">
        <v>915.13</v>
      </c>
      <c r="K134" s="330">
        <v>833.33</v>
      </c>
      <c r="L134" s="330">
        <v>559.41999999999996</v>
      </c>
      <c r="M134" s="330">
        <v>35.97</v>
      </c>
      <c r="N134" s="330">
        <v>10</v>
      </c>
      <c r="O134" s="330">
        <v>2343.85</v>
      </c>
      <c r="P134" s="330">
        <v>951.1</v>
      </c>
    </row>
    <row r="135" spans="1:16" ht="15.75" x14ac:dyDescent="0.25">
      <c r="A135" s="328">
        <v>325010</v>
      </c>
      <c r="B135" s="337" t="s">
        <v>848</v>
      </c>
      <c r="C135" s="328" t="s">
        <v>740</v>
      </c>
      <c r="D135" s="330">
        <v>619</v>
      </c>
      <c r="E135" s="330">
        <v>6</v>
      </c>
      <c r="F135" s="330">
        <v>1500</v>
      </c>
      <c r="G135" s="330">
        <v>7150000</v>
      </c>
      <c r="H135" s="330">
        <v>1</v>
      </c>
      <c r="I135" s="328" t="s">
        <v>743</v>
      </c>
      <c r="J135" s="330">
        <v>872.42</v>
      </c>
      <c r="K135" s="330">
        <v>794.44</v>
      </c>
      <c r="L135" s="330">
        <v>559.41999999999996</v>
      </c>
      <c r="M135" s="330">
        <v>35.97</v>
      </c>
      <c r="N135" s="330">
        <v>10</v>
      </c>
      <c r="O135" s="330">
        <v>2262.25</v>
      </c>
      <c r="P135" s="330">
        <v>908.39</v>
      </c>
    </row>
    <row r="136" spans="1:16" ht="15.75" x14ac:dyDescent="0.25">
      <c r="A136" s="328">
        <v>325200</v>
      </c>
      <c r="B136" s="337" t="s">
        <v>29282</v>
      </c>
      <c r="C136" s="328" t="s">
        <v>740</v>
      </c>
      <c r="D136" s="330">
        <v>409</v>
      </c>
      <c r="E136" s="330">
        <v>6</v>
      </c>
      <c r="F136" s="330">
        <v>1500</v>
      </c>
      <c r="G136" s="330">
        <v>8274880</v>
      </c>
      <c r="H136" s="330">
        <v>1</v>
      </c>
      <c r="I136" s="328" t="s">
        <v>743</v>
      </c>
      <c r="J136" s="330">
        <v>1009.68</v>
      </c>
      <c r="K136" s="330">
        <v>919.43</v>
      </c>
      <c r="L136" s="330">
        <v>369.63</v>
      </c>
      <c r="M136" s="330">
        <v>35.97</v>
      </c>
      <c r="N136" s="330">
        <v>10</v>
      </c>
      <c r="O136" s="330">
        <v>2334.71</v>
      </c>
      <c r="P136" s="330">
        <v>1045.6500000000001</v>
      </c>
    </row>
    <row r="137" spans="1:16" ht="15.75" x14ac:dyDescent="0.25">
      <c r="A137" s="328">
        <v>325250</v>
      </c>
      <c r="B137" s="337" t="s">
        <v>849</v>
      </c>
      <c r="C137" s="328" t="s">
        <v>740</v>
      </c>
      <c r="D137" s="330">
        <v>540</v>
      </c>
      <c r="E137" s="330">
        <v>6</v>
      </c>
      <c r="F137" s="330">
        <v>1500</v>
      </c>
      <c r="G137" s="330">
        <v>8018875.9000000004</v>
      </c>
      <c r="H137" s="330">
        <v>1</v>
      </c>
      <c r="I137" s="328" t="s">
        <v>743</v>
      </c>
      <c r="J137" s="330">
        <v>978.44</v>
      </c>
      <c r="K137" s="330">
        <v>890.98</v>
      </c>
      <c r="L137" s="330">
        <v>488.02</v>
      </c>
      <c r="M137" s="330">
        <v>35.97</v>
      </c>
      <c r="N137" s="330">
        <v>10</v>
      </c>
      <c r="O137" s="330">
        <v>2393.41</v>
      </c>
      <c r="P137" s="330">
        <v>1014.41</v>
      </c>
    </row>
    <row r="138" spans="1:16" ht="15.75" x14ac:dyDescent="0.25">
      <c r="A138" s="328">
        <v>325150</v>
      </c>
      <c r="B138" s="337" t="s">
        <v>29283</v>
      </c>
      <c r="C138" s="328" t="s">
        <v>740</v>
      </c>
      <c r="D138" s="330">
        <v>300</v>
      </c>
      <c r="E138" s="330">
        <v>6</v>
      </c>
      <c r="F138" s="330">
        <v>1500</v>
      </c>
      <c r="G138" s="330">
        <v>5303819</v>
      </c>
      <c r="H138" s="330">
        <v>1</v>
      </c>
      <c r="I138" s="328" t="s">
        <v>743</v>
      </c>
      <c r="J138" s="330">
        <v>647.15</v>
      </c>
      <c r="K138" s="330">
        <v>589.30999999999995</v>
      </c>
      <c r="L138" s="330">
        <v>271.12</v>
      </c>
      <c r="M138" s="330">
        <v>35.97</v>
      </c>
      <c r="N138" s="330">
        <v>10</v>
      </c>
      <c r="O138" s="330">
        <v>1543.55</v>
      </c>
      <c r="P138" s="330">
        <v>683.12</v>
      </c>
    </row>
    <row r="139" spans="1:16" ht="15.75" x14ac:dyDescent="0.25">
      <c r="A139" s="328">
        <v>371150</v>
      </c>
      <c r="B139" s="337" t="s">
        <v>850</v>
      </c>
      <c r="C139" s="328" t="s">
        <v>740</v>
      </c>
      <c r="D139" s="330">
        <v>9</v>
      </c>
      <c r="E139" s="330">
        <v>5</v>
      </c>
      <c r="F139" s="330">
        <v>1250</v>
      </c>
      <c r="G139" s="330">
        <v>16400</v>
      </c>
      <c r="H139" s="330">
        <v>0.8</v>
      </c>
      <c r="I139" s="328" t="s">
        <v>748</v>
      </c>
      <c r="J139" s="330">
        <v>2.95</v>
      </c>
      <c r="K139" s="330">
        <v>2.09</v>
      </c>
      <c r="L139" s="330">
        <v>12.78</v>
      </c>
      <c r="M139" s="330">
        <v>0</v>
      </c>
      <c r="N139" s="330">
        <v>5</v>
      </c>
      <c r="O139" s="330">
        <v>17.82</v>
      </c>
      <c r="P139" s="330">
        <v>2.95</v>
      </c>
    </row>
    <row r="140" spans="1:16" ht="15.75" x14ac:dyDescent="0.25">
      <c r="A140" s="328">
        <v>312520</v>
      </c>
      <c r="B140" s="337" t="s">
        <v>851</v>
      </c>
      <c r="C140" s="328" t="s">
        <v>751</v>
      </c>
      <c r="D140" s="330">
        <v>79</v>
      </c>
      <c r="E140" s="330">
        <v>9</v>
      </c>
      <c r="F140" s="330">
        <v>2000</v>
      </c>
      <c r="G140" s="330">
        <v>460000</v>
      </c>
      <c r="H140" s="330">
        <v>0.7</v>
      </c>
      <c r="I140" s="328" t="s">
        <v>743</v>
      </c>
      <c r="J140" s="330">
        <v>27.05</v>
      </c>
      <c r="K140" s="330">
        <v>17.88</v>
      </c>
      <c r="L140" s="330">
        <v>71.39</v>
      </c>
      <c r="M140" s="330">
        <v>29.74</v>
      </c>
      <c r="N140" s="330">
        <v>20</v>
      </c>
      <c r="O140" s="330">
        <v>146.06</v>
      </c>
      <c r="P140" s="330">
        <v>56.79</v>
      </c>
    </row>
    <row r="141" spans="1:16" ht="15.75" x14ac:dyDescent="0.25">
      <c r="A141" s="328">
        <v>322520</v>
      </c>
      <c r="B141" s="337" t="s">
        <v>852</v>
      </c>
      <c r="C141" s="328" t="s">
        <v>740</v>
      </c>
      <c r="D141" s="330">
        <v>79</v>
      </c>
      <c r="E141" s="330">
        <v>8</v>
      </c>
      <c r="F141" s="330">
        <v>2000</v>
      </c>
      <c r="G141" s="330">
        <v>460000</v>
      </c>
      <c r="H141" s="330">
        <v>1</v>
      </c>
      <c r="I141" s="328" t="s">
        <v>743</v>
      </c>
      <c r="J141" s="330">
        <v>29.63</v>
      </c>
      <c r="K141" s="330">
        <v>28.75</v>
      </c>
      <c r="L141" s="330">
        <v>71.39</v>
      </c>
      <c r="M141" s="330">
        <v>29.74</v>
      </c>
      <c r="N141" s="330">
        <v>20</v>
      </c>
      <c r="O141" s="330">
        <v>159.51</v>
      </c>
      <c r="P141" s="330">
        <v>59.37</v>
      </c>
    </row>
    <row r="142" spans="1:16" ht="15.75" x14ac:dyDescent="0.25">
      <c r="A142" s="328">
        <v>332520</v>
      </c>
      <c r="B142" s="337" t="s">
        <v>853</v>
      </c>
      <c r="C142" s="328" t="s">
        <v>754</v>
      </c>
      <c r="D142" s="330">
        <v>79</v>
      </c>
      <c r="E142" s="330">
        <v>7</v>
      </c>
      <c r="F142" s="330">
        <v>2000</v>
      </c>
      <c r="G142" s="330">
        <v>460000</v>
      </c>
      <c r="H142" s="330">
        <v>1.3</v>
      </c>
      <c r="I142" s="328" t="s">
        <v>743</v>
      </c>
      <c r="J142" s="330">
        <v>32.96</v>
      </c>
      <c r="K142" s="330">
        <v>42.71</v>
      </c>
      <c r="L142" s="330">
        <v>71.39</v>
      </c>
      <c r="M142" s="330">
        <v>29.74</v>
      </c>
      <c r="N142" s="330">
        <v>20</v>
      </c>
      <c r="O142" s="330">
        <v>176.8</v>
      </c>
      <c r="P142" s="330">
        <v>62.7</v>
      </c>
    </row>
    <row r="143" spans="1:16" ht="15.75" x14ac:dyDescent="0.25">
      <c r="A143" s="328">
        <v>342200</v>
      </c>
      <c r="B143" s="337" t="s">
        <v>854</v>
      </c>
      <c r="C143" s="328" t="s">
        <v>740</v>
      </c>
      <c r="D143" s="330">
        <v>2</v>
      </c>
      <c r="E143" s="330">
        <v>5</v>
      </c>
      <c r="F143" s="330">
        <v>1250</v>
      </c>
      <c r="G143" s="330">
        <v>1452.17</v>
      </c>
      <c r="H143" s="330">
        <v>0.5</v>
      </c>
      <c r="I143" s="328" t="s">
        <v>748</v>
      </c>
      <c r="J143" s="330">
        <v>0.24</v>
      </c>
      <c r="K143" s="330">
        <v>0.11</v>
      </c>
      <c r="L143" s="330">
        <v>2.84</v>
      </c>
      <c r="M143" s="330">
        <v>0</v>
      </c>
      <c r="N143" s="330">
        <v>10</v>
      </c>
      <c r="O143" s="330">
        <v>3.19</v>
      </c>
      <c r="P143" s="330">
        <v>0.24</v>
      </c>
    </row>
    <row r="144" spans="1:16" ht="15.75" x14ac:dyDescent="0.25">
      <c r="A144" s="328">
        <v>340140</v>
      </c>
      <c r="B144" s="337" t="s">
        <v>855</v>
      </c>
      <c r="C144" s="328" t="s">
        <v>740</v>
      </c>
      <c r="D144" s="330">
        <v>83</v>
      </c>
      <c r="E144" s="330">
        <v>8</v>
      </c>
      <c r="F144" s="330">
        <v>1750</v>
      </c>
      <c r="G144" s="330">
        <v>530000</v>
      </c>
      <c r="H144" s="330">
        <v>0.9</v>
      </c>
      <c r="I144" s="328" t="s">
        <v>743</v>
      </c>
      <c r="J144" s="330">
        <v>43.89</v>
      </c>
      <c r="K144" s="330">
        <v>34.07</v>
      </c>
      <c r="L144" s="330">
        <v>75.010000000000005</v>
      </c>
      <c r="M144" s="330">
        <v>29.74</v>
      </c>
      <c r="N144" s="330">
        <v>10</v>
      </c>
      <c r="O144" s="330">
        <v>182.71</v>
      </c>
      <c r="P144" s="330">
        <v>73.63</v>
      </c>
    </row>
    <row r="145" spans="1:16" ht="31.5" x14ac:dyDescent="0.25">
      <c r="A145" s="328">
        <v>340150</v>
      </c>
      <c r="B145" s="337" t="s">
        <v>856</v>
      </c>
      <c r="C145" s="328" t="s">
        <v>740</v>
      </c>
      <c r="D145" s="330">
        <v>100</v>
      </c>
      <c r="E145" s="330">
        <v>8</v>
      </c>
      <c r="F145" s="330">
        <v>1750</v>
      </c>
      <c r="G145" s="330">
        <v>673000</v>
      </c>
      <c r="H145" s="330">
        <v>0.9</v>
      </c>
      <c r="I145" s="328" t="s">
        <v>743</v>
      </c>
      <c r="J145" s="330">
        <v>55.73</v>
      </c>
      <c r="K145" s="330">
        <v>43.26</v>
      </c>
      <c r="L145" s="330">
        <v>90.37</v>
      </c>
      <c r="M145" s="330">
        <v>29.74</v>
      </c>
      <c r="N145" s="330">
        <v>10</v>
      </c>
      <c r="O145" s="330">
        <v>219.1</v>
      </c>
      <c r="P145" s="330">
        <v>85.47</v>
      </c>
    </row>
    <row r="146" spans="1:16" ht="15.75" x14ac:dyDescent="0.25">
      <c r="A146" s="328">
        <v>345500</v>
      </c>
      <c r="B146" s="337" t="s">
        <v>857</v>
      </c>
      <c r="C146" s="328" t="s">
        <v>740</v>
      </c>
      <c r="D146" s="330">
        <v>134</v>
      </c>
      <c r="E146" s="330">
        <v>8</v>
      </c>
      <c r="F146" s="330">
        <v>1750</v>
      </c>
      <c r="G146" s="330">
        <v>1025395</v>
      </c>
      <c r="H146" s="330">
        <v>0.9</v>
      </c>
      <c r="I146" s="328" t="s">
        <v>743</v>
      </c>
      <c r="J146" s="330">
        <v>84.92</v>
      </c>
      <c r="K146" s="330">
        <v>65.91</v>
      </c>
      <c r="L146" s="330">
        <v>121.1</v>
      </c>
      <c r="M146" s="330">
        <v>29.74</v>
      </c>
      <c r="N146" s="330">
        <v>10</v>
      </c>
      <c r="O146" s="330">
        <v>301.67</v>
      </c>
      <c r="P146" s="330">
        <v>114.66</v>
      </c>
    </row>
    <row r="147" spans="1:16" ht="15.75" x14ac:dyDescent="0.25">
      <c r="A147" s="328">
        <v>340210</v>
      </c>
      <c r="B147" s="337" t="s">
        <v>858</v>
      </c>
      <c r="C147" s="328" t="s">
        <v>740</v>
      </c>
      <c r="D147" s="330">
        <v>111</v>
      </c>
      <c r="E147" s="330">
        <v>8</v>
      </c>
      <c r="F147" s="330">
        <v>1750</v>
      </c>
      <c r="G147" s="330">
        <v>710000</v>
      </c>
      <c r="H147" s="330">
        <v>0.9</v>
      </c>
      <c r="I147" s="328" t="s">
        <v>743</v>
      </c>
      <c r="J147" s="330">
        <v>58.8</v>
      </c>
      <c r="K147" s="330">
        <v>45.64</v>
      </c>
      <c r="L147" s="330">
        <v>100.31</v>
      </c>
      <c r="M147" s="330">
        <v>29.74</v>
      </c>
      <c r="N147" s="330">
        <v>10</v>
      </c>
      <c r="O147" s="330">
        <v>234.49</v>
      </c>
      <c r="P147" s="330">
        <v>88.54</v>
      </c>
    </row>
    <row r="148" spans="1:16" ht="15.75" x14ac:dyDescent="0.25">
      <c r="A148" s="328">
        <v>340270</v>
      </c>
      <c r="B148" s="337" t="s">
        <v>859</v>
      </c>
      <c r="C148" s="328" t="s">
        <v>740</v>
      </c>
      <c r="D148" s="330">
        <v>120</v>
      </c>
      <c r="E148" s="330">
        <v>8</v>
      </c>
      <c r="F148" s="330">
        <v>1750</v>
      </c>
      <c r="G148" s="330">
        <v>933500</v>
      </c>
      <c r="H148" s="330">
        <v>0.9</v>
      </c>
      <c r="I148" s="328" t="s">
        <v>743</v>
      </c>
      <c r="J148" s="330">
        <v>77.31</v>
      </c>
      <c r="K148" s="330">
        <v>60.01</v>
      </c>
      <c r="L148" s="330">
        <v>108.45</v>
      </c>
      <c r="M148" s="330">
        <v>29.74</v>
      </c>
      <c r="N148" s="330">
        <v>10</v>
      </c>
      <c r="O148" s="330">
        <v>275.51</v>
      </c>
      <c r="P148" s="330">
        <v>107.05</v>
      </c>
    </row>
    <row r="149" spans="1:16" ht="15.75" x14ac:dyDescent="0.25">
      <c r="A149" s="328">
        <v>340110</v>
      </c>
      <c r="B149" s="337" t="s">
        <v>860</v>
      </c>
      <c r="C149" s="328" t="s">
        <v>740</v>
      </c>
      <c r="D149" s="330">
        <v>13</v>
      </c>
      <c r="E149" s="330">
        <v>8</v>
      </c>
      <c r="F149" s="330">
        <v>1750</v>
      </c>
      <c r="G149" s="330">
        <v>235000</v>
      </c>
      <c r="H149" s="330">
        <v>0.9</v>
      </c>
      <c r="I149" s="328" t="s">
        <v>743</v>
      </c>
      <c r="J149" s="330">
        <v>19.46</v>
      </c>
      <c r="K149" s="330">
        <v>15.1</v>
      </c>
      <c r="L149" s="330">
        <v>11.74</v>
      </c>
      <c r="M149" s="330">
        <v>29.74</v>
      </c>
      <c r="N149" s="330">
        <v>10</v>
      </c>
      <c r="O149" s="330">
        <v>76.040000000000006</v>
      </c>
      <c r="P149" s="330">
        <v>49.2</v>
      </c>
    </row>
    <row r="150" spans="1:16" ht="15.75" x14ac:dyDescent="0.25">
      <c r="A150" s="328">
        <v>342220</v>
      </c>
      <c r="B150" s="337" t="s">
        <v>29284</v>
      </c>
      <c r="C150" s="328" t="s">
        <v>740</v>
      </c>
      <c r="D150" s="330">
        <v>110</v>
      </c>
      <c r="E150" s="330">
        <v>8</v>
      </c>
      <c r="F150" s="330">
        <v>1750</v>
      </c>
      <c r="G150" s="330">
        <v>849000</v>
      </c>
      <c r="H150" s="330">
        <v>0.9</v>
      </c>
      <c r="I150" s="328" t="s">
        <v>743</v>
      </c>
      <c r="J150" s="330">
        <v>70.31</v>
      </c>
      <c r="K150" s="330">
        <v>54.57</v>
      </c>
      <c r="L150" s="330">
        <v>99.41</v>
      </c>
      <c r="M150" s="330">
        <v>29.74</v>
      </c>
      <c r="N150" s="330">
        <v>10</v>
      </c>
      <c r="O150" s="330">
        <v>254.03</v>
      </c>
      <c r="P150" s="330">
        <v>100.05</v>
      </c>
    </row>
    <row r="151" spans="1:16" ht="15.75" x14ac:dyDescent="0.25">
      <c r="A151" s="328">
        <v>340100</v>
      </c>
      <c r="B151" s="337" t="s">
        <v>861</v>
      </c>
      <c r="C151" s="328" t="s">
        <v>740</v>
      </c>
      <c r="D151" s="330">
        <v>47</v>
      </c>
      <c r="E151" s="330">
        <v>8</v>
      </c>
      <c r="F151" s="330">
        <v>1750</v>
      </c>
      <c r="G151" s="330">
        <v>469261.07</v>
      </c>
      <c r="H151" s="330">
        <v>0.9</v>
      </c>
      <c r="I151" s="328" t="s">
        <v>743</v>
      </c>
      <c r="J151" s="330">
        <v>38.86</v>
      </c>
      <c r="K151" s="330">
        <v>30.16</v>
      </c>
      <c r="L151" s="330">
        <v>42.47</v>
      </c>
      <c r="M151" s="330">
        <v>29.74</v>
      </c>
      <c r="N151" s="330">
        <v>10</v>
      </c>
      <c r="O151" s="330">
        <v>141.22999999999999</v>
      </c>
      <c r="P151" s="330">
        <v>68.599999999999994</v>
      </c>
    </row>
    <row r="152" spans="1:16" ht="15.75" x14ac:dyDescent="0.25">
      <c r="A152" s="328">
        <v>340620</v>
      </c>
      <c r="B152" s="337" t="s">
        <v>862</v>
      </c>
      <c r="C152" s="328" t="s">
        <v>740</v>
      </c>
      <c r="D152" s="330">
        <v>58</v>
      </c>
      <c r="E152" s="330">
        <v>8</v>
      </c>
      <c r="F152" s="330">
        <v>1750</v>
      </c>
      <c r="G152" s="330">
        <v>821600</v>
      </c>
      <c r="H152" s="330">
        <v>0.9</v>
      </c>
      <c r="I152" s="328" t="s">
        <v>743</v>
      </c>
      <c r="J152" s="330">
        <v>68.040000000000006</v>
      </c>
      <c r="K152" s="330">
        <v>52.81</v>
      </c>
      <c r="L152" s="330">
        <v>52.41</v>
      </c>
      <c r="M152" s="330">
        <v>29.74</v>
      </c>
      <c r="N152" s="330">
        <v>10</v>
      </c>
      <c r="O152" s="330">
        <v>203</v>
      </c>
      <c r="P152" s="330">
        <v>97.78</v>
      </c>
    </row>
    <row r="153" spans="1:16" ht="15.75" x14ac:dyDescent="0.25">
      <c r="A153" s="328">
        <v>341840</v>
      </c>
      <c r="B153" s="337" t="s">
        <v>863</v>
      </c>
      <c r="C153" s="328" t="s">
        <v>740</v>
      </c>
      <c r="D153" s="330">
        <v>130</v>
      </c>
      <c r="E153" s="330">
        <v>8</v>
      </c>
      <c r="F153" s="330">
        <v>1750</v>
      </c>
      <c r="G153" s="330">
        <v>717715</v>
      </c>
      <c r="H153" s="330">
        <v>0.9</v>
      </c>
      <c r="I153" s="328" t="s">
        <v>743</v>
      </c>
      <c r="J153" s="330">
        <v>59.44</v>
      </c>
      <c r="K153" s="330">
        <v>46.13</v>
      </c>
      <c r="L153" s="330">
        <v>117.48</v>
      </c>
      <c r="M153" s="330">
        <v>29.74</v>
      </c>
      <c r="N153" s="330">
        <v>10</v>
      </c>
      <c r="O153" s="330">
        <v>252.79</v>
      </c>
      <c r="P153" s="330">
        <v>89.18</v>
      </c>
    </row>
    <row r="154" spans="1:16" ht="15.75" x14ac:dyDescent="0.25">
      <c r="A154" s="328">
        <v>341150</v>
      </c>
      <c r="B154" s="337" t="s">
        <v>29285</v>
      </c>
      <c r="C154" s="328" t="s">
        <v>740</v>
      </c>
      <c r="D154" s="330">
        <v>80</v>
      </c>
      <c r="E154" s="330">
        <v>8</v>
      </c>
      <c r="F154" s="330">
        <v>1750</v>
      </c>
      <c r="G154" s="330">
        <v>515000</v>
      </c>
      <c r="H154" s="330">
        <v>0.9</v>
      </c>
      <c r="I154" s="328" t="s">
        <v>743</v>
      </c>
      <c r="J154" s="330">
        <v>42.65</v>
      </c>
      <c r="K154" s="330">
        <v>33.1</v>
      </c>
      <c r="L154" s="330">
        <v>72.3</v>
      </c>
      <c r="M154" s="330">
        <v>29.74</v>
      </c>
      <c r="N154" s="330">
        <v>10</v>
      </c>
      <c r="O154" s="330">
        <v>177.79</v>
      </c>
      <c r="P154" s="330">
        <v>72.39</v>
      </c>
    </row>
    <row r="155" spans="1:16" ht="15.75" x14ac:dyDescent="0.25">
      <c r="A155" s="328">
        <v>340250</v>
      </c>
      <c r="B155" s="337" t="s">
        <v>29286</v>
      </c>
      <c r="C155" s="328" t="s">
        <v>740</v>
      </c>
      <c r="D155" s="330">
        <v>134</v>
      </c>
      <c r="E155" s="330">
        <v>8</v>
      </c>
      <c r="F155" s="330">
        <v>1750</v>
      </c>
      <c r="G155" s="330">
        <v>778240</v>
      </c>
      <c r="H155" s="330">
        <v>0.9</v>
      </c>
      <c r="I155" s="328" t="s">
        <v>743</v>
      </c>
      <c r="J155" s="330">
        <v>64.45</v>
      </c>
      <c r="K155" s="330">
        <v>50.02</v>
      </c>
      <c r="L155" s="330">
        <v>121.1</v>
      </c>
      <c r="M155" s="330">
        <v>29.74</v>
      </c>
      <c r="N155" s="330">
        <v>10</v>
      </c>
      <c r="O155" s="330">
        <v>265.31</v>
      </c>
      <c r="P155" s="330">
        <v>94.19</v>
      </c>
    </row>
    <row r="156" spans="1:16" ht="15.75" x14ac:dyDescent="0.25">
      <c r="A156" s="328">
        <v>341680</v>
      </c>
      <c r="B156" s="337" t="s">
        <v>864</v>
      </c>
      <c r="C156" s="328" t="s">
        <v>740</v>
      </c>
      <c r="D156" s="330">
        <v>100</v>
      </c>
      <c r="E156" s="330">
        <v>8</v>
      </c>
      <c r="F156" s="330">
        <v>1750</v>
      </c>
      <c r="G156" s="330">
        <v>636295</v>
      </c>
      <c r="H156" s="330">
        <v>0.9</v>
      </c>
      <c r="I156" s="328" t="s">
        <v>743</v>
      </c>
      <c r="J156" s="330">
        <v>52.69</v>
      </c>
      <c r="K156" s="330">
        <v>40.9</v>
      </c>
      <c r="L156" s="330">
        <v>90.37</v>
      </c>
      <c r="M156" s="330">
        <v>29.74</v>
      </c>
      <c r="N156" s="330">
        <v>10</v>
      </c>
      <c r="O156" s="330">
        <v>213.7</v>
      </c>
      <c r="P156" s="330">
        <v>82.43</v>
      </c>
    </row>
    <row r="157" spans="1:16" ht="15.75" x14ac:dyDescent="0.25">
      <c r="A157" s="328">
        <v>340840</v>
      </c>
      <c r="B157" s="337" t="s">
        <v>865</v>
      </c>
      <c r="C157" s="328" t="s">
        <v>740</v>
      </c>
      <c r="D157" s="330">
        <v>130</v>
      </c>
      <c r="E157" s="330">
        <v>8</v>
      </c>
      <c r="F157" s="330">
        <v>1750</v>
      </c>
      <c r="G157" s="330">
        <v>707825</v>
      </c>
      <c r="H157" s="330">
        <v>0.9</v>
      </c>
      <c r="I157" s="328" t="s">
        <v>743</v>
      </c>
      <c r="J157" s="330">
        <v>58.62</v>
      </c>
      <c r="K157" s="330">
        <v>45.5</v>
      </c>
      <c r="L157" s="330">
        <v>117.48</v>
      </c>
      <c r="M157" s="330">
        <v>29.74</v>
      </c>
      <c r="N157" s="330">
        <v>10</v>
      </c>
      <c r="O157" s="330">
        <v>251.34</v>
      </c>
      <c r="P157" s="330">
        <v>88.36</v>
      </c>
    </row>
    <row r="158" spans="1:16" ht="15.75" x14ac:dyDescent="0.25">
      <c r="A158" s="328">
        <v>300310</v>
      </c>
      <c r="B158" s="337" t="s">
        <v>29287</v>
      </c>
      <c r="C158" s="328" t="s">
        <v>740</v>
      </c>
      <c r="D158" s="330">
        <v>0</v>
      </c>
      <c r="E158" s="330">
        <v>4</v>
      </c>
      <c r="F158" s="330">
        <v>2000</v>
      </c>
      <c r="G158" s="330">
        <v>20730.3</v>
      </c>
      <c r="H158" s="330">
        <v>0.5</v>
      </c>
      <c r="I158" s="328"/>
      <c r="J158" s="330">
        <v>2.99</v>
      </c>
      <c r="K158" s="330">
        <v>1.29</v>
      </c>
      <c r="L158" s="330">
        <v>0</v>
      </c>
      <c r="M158" s="330">
        <v>0</v>
      </c>
      <c r="N158" s="330">
        <v>0</v>
      </c>
      <c r="O158" s="330">
        <v>4.28</v>
      </c>
      <c r="P158" s="330">
        <v>2.99</v>
      </c>
    </row>
    <row r="159" spans="1:16" ht="15.75" x14ac:dyDescent="0.25">
      <c r="A159" s="328">
        <v>370130</v>
      </c>
      <c r="B159" s="337" t="s">
        <v>866</v>
      </c>
      <c r="C159" s="328" t="s">
        <v>740</v>
      </c>
      <c r="D159" s="330">
        <v>4</v>
      </c>
      <c r="E159" s="330">
        <v>10</v>
      </c>
      <c r="F159" s="330">
        <v>2000</v>
      </c>
      <c r="G159" s="330">
        <v>2984.43</v>
      </c>
      <c r="H159" s="330">
        <v>0.5</v>
      </c>
      <c r="I159" s="328" t="s">
        <v>746</v>
      </c>
      <c r="J159" s="330">
        <v>0.18</v>
      </c>
      <c r="K159" s="330">
        <v>7.0000000000000007E-2</v>
      </c>
      <c r="L159" s="330">
        <v>0</v>
      </c>
      <c r="M159" s="330">
        <v>0</v>
      </c>
      <c r="N159" s="330">
        <v>10</v>
      </c>
      <c r="O159" s="330">
        <v>0.25</v>
      </c>
      <c r="P159" s="330">
        <v>0.18</v>
      </c>
    </row>
    <row r="160" spans="1:16" ht="15.75" x14ac:dyDescent="0.25">
      <c r="A160" s="328">
        <v>370120</v>
      </c>
      <c r="B160" s="337" t="s">
        <v>867</v>
      </c>
      <c r="C160" s="328" t="s">
        <v>740</v>
      </c>
      <c r="D160" s="330">
        <v>13</v>
      </c>
      <c r="E160" s="330">
        <v>7</v>
      </c>
      <c r="F160" s="330">
        <v>2000</v>
      </c>
      <c r="G160" s="330">
        <v>7041.51</v>
      </c>
      <c r="H160" s="330">
        <v>0.5</v>
      </c>
      <c r="I160" s="328" t="s">
        <v>748</v>
      </c>
      <c r="J160" s="330">
        <v>0.56000000000000005</v>
      </c>
      <c r="K160" s="330">
        <v>0.25</v>
      </c>
      <c r="L160" s="330">
        <v>18.46</v>
      </c>
      <c r="M160" s="330">
        <v>0</v>
      </c>
      <c r="N160" s="330">
        <v>10</v>
      </c>
      <c r="O160" s="330">
        <v>19.27</v>
      </c>
      <c r="P160" s="330">
        <v>0.56000000000000005</v>
      </c>
    </row>
    <row r="161" spans="1:16" ht="15.75" x14ac:dyDescent="0.25">
      <c r="A161" s="328">
        <v>371000</v>
      </c>
      <c r="B161" s="337" t="s">
        <v>29288</v>
      </c>
      <c r="C161" s="328" t="s">
        <v>754</v>
      </c>
      <c r="D161" s="330">
        <v>11</v>
      </c>
      <c r="E161" s="330">
        <v>5</v>
      </c>
      <c r="F161" s="330">
        <v>1250</v>
      </c>
      <c r="G161" s="330">
        <v>15148.12</v>
      </c>
      <c r="H161" s="330">
        <v>0.5</v>
      </c>
      <c r="I161" s="328" t="s">
        <v>748</v>
      </c>
      <c r="J161" s="330">
        <v>2.58</v>
      </c>
      <c r="K161" s="330">
        <v>1.21</v>
      </c>
      <c r="L161" s="330">
        <v>15.62</v>
      </c>
      <c r="M161" s="330">
        <v>27.06</v>
      </c>
      <c r="N161" s="330">
        <v>10</v>
      </c>
      <c r="O161" s="330">
        <v>46.47</v>
      </c>
      <c r="P161" s="330">
        <v>29.64</v>
      </c>
    </row>
    <row r="162" spans="1:16" ht="15.75" x14ac:dyDescent="0.25">
      <c r="A162" s="328">
        <v>371050</v>
      </c>
      <c r="B162" s="337" t="s">
        <v>29289</v>
      </c>
      <c r="C162" s="328" t="s">
        <v>754</v>
      </c>
      <c r="D162" s="330">
        <v>13</v>
      </c>
      <c r="E162" s="330">
        <v>5</v>
      </c>
      <c r="F162" s="330">
        <v>1250</v>
      </c>
      <c r="G162" s="330">
        <v>7011.71</v>
      </c>
      <c r="H162" s="330">
        <v>0.5</v>
      </c>
      <c r="I162" s="328" t="s">
        <v>748</v>
      </c>
      <c r="J162" s="330">
        <v>1.19</v>
      </c>
      <c r="K162" s="330">
        <v>0.56000000000000005</v>
      </c>
      <c r="L162" s="330">
        <v>18.46</v>
      </c>
      <c r="M162" s="330">
        <v>27.06</v>
      </c>
      <c r="N162" s="330">
        <v>10</v>
      </c>
      <c r="O162" s="330">
        <v>47.27</v>
      </c>
      <c r="P162" s="330">
        <v>28.25</v>
      </c>
    </row>
    <row r="163" spans="1:16" ht="15.75" x14ac:dyDescent="0.25">
      <c r="A163" s="328">
        <v>371100</v>
      </c>
      <c r="B163" s="337" t="s">
        <v>868</v>
      </c>
      <c r="C163" s="328" t="s">
        <v>754</v>
      </c>
      <c r="D163" s="330">
        <v>0</v>
      </c>
      <c r="E163" s="330">
        <v>8</v>
      </c>
      <c r="F163" s="330">
        <v>1250</v>
      </c>
      <c r="G163" s="330">
        <v>496.69</v>
      </c>
      <c r="H163" s="330">
        <v>0.5</v>
      </c>
      <c r="I163" s="328" t="s">
        <v>746</v>
      </c>
      <c r="J163" s="330">
        <v>0.06</v>
      </c>
      <c r="K163" s="330">
        <v>0.02</v>
      </c>
      <c r="L163" s="330">
        <v>0</v>
      </c>
      <c r="M163" s="330">
        <v>0</v>
      </c>
      <c r="N163" s="330">
        <v>0</v>
      </c>
      <c r="O163" s="330">
        <v>0.08</v>
      </c>
      <c r="P163" s="330">
        <v>0.06</v>
      </c>
    </row>
    <row r="164" spans="1:16" ht="15.75" x14ac:dyDescent="0.25">
      <c r="A164" s="328">
        <v>337050</v>
      </c>
      <c r="B164" s="337" t="s">
        <v>869</v>
      </c>
      <c r="C164" s="328" t="s">
        <v>740</v>
      </c>
      <c r="D164" s="330">
        <v>3</v>
      </c>
      <c r="E164" s="330">
        <v>5</v>
      </c>
      <c r="F164" s="330">
        <v>2000</v>
      </c>
      <c r="G164" s="330">
        <v>5111.21</v>
      </c>
      <c r="H164" s="330">
        <v>0.5</v>
      </c>
      <c r="I164" s="328" t="s">
        <v>748</v>
      </c>
      <c r="J164" s="330">
        <v>0.56999999999999995</v>
      </c>
      <c r="K164" s="330">
        <v>0.25</v>
      </c>
      <c r="L164" s="330">
        <v>4.26</v>
      </c>
      <c r="M164" s="330">
        <v>0</v>
      </c>
      <c r="N164" s="330">
        <v>5</v>
      </c>
      <c r="O164" s="330">
        <v>5.08</v>
      </c>
      <c r="P164" s="330">
        <v>0.56999999999999995</v>
      </c>
    </row>
    <row r="165" spans="1:16" ht="15.75" x14ac:dyDescent="0.25">
      <c r="A165" s="328">
        <v>381000</v>
      </c>
      <c r="B165" s="337" t="s">
        <v>870</v>
      </c>
      <c r="C165" s="328" t="s">
        <v>740</v>
      </c>
      <c r="D165" s="330">
        <v>0</v>
      </c>
      <c r="E165" s="330">
        <v>10</v>
      </c>
      <c r="F165" s="330">
        <v>1250</v>
      </c>
      <c r="G165" s="330">
        <v>831.36</v>
      </c>
      <c r="H165" s="330">
        <v>0.5</v>
      </c>
      <c r="I165" s="328"/>
      <c r="J165" s="330">
        <v>0.08</v>
      </c>
      <c r="K165" s="330">
        <v>0.03</v>
      </c>
      <c r="L165" s="330">
        <v>0</v>
      </c>
      <c r="M165" s="330">
        <v>0</v>
      </c>
      <c r="N165" s="330">
        <v>10</v>
      </c>
      <c r="O165" s="330">
        <v>0.11</v>
      </c>
      <c r="P165" s="330">
        <v>0.08</v>
      </c>
    </row>
    <row r="166" spans="1:16" ht="15.75" x14ac:dyDescent="0.25">
      <c r="A166" s="328">
        <v>300060</v>
      </c>
      <c r="B166" s="337" t="s">
        <v>871</v>
      </c>
      <c r="C166" s="328" t="s">
        <v>740</v>
      </c>
      <c r="D166" s="330">
        <v>0</v>
      </c>
      <c r="E166" s="330">
        <v>7</v>
      </c>
      <c r="F166" s="330">
        <v>2000</v>
      </c>
      <c r="G166" s="330">
        <v>115000</v>
      </c>
      <c r="H166" s="330">
        <v>0.8</v>
      </c>
      <c r="I166" s="328"/>
      <c r="J166" s="330">
        <v>9.27</v>
      </c>
      <c r="K166" s="330">
        <v>6.57</v>
      </c>
      <c r="L166" s="330">
        <v>0</v>
      </c>
      <c r="M166" s="330">
        <v>0</v>
      </c>
      <c r="N166" s="330">
        <v>10</v>
      </c>
      <c r="O166" s="330">
        <v>15.84</v>
      </c>
      <c r="P166" s="330">
        <v>9.27</v>
      </c>
    </row>
    <row r="167" spans="1:16" ht="15.75" x14ac:dyDescent="0.25">
      <c r="A167" s="328">
        <v>300220</v>
      </c>
      <c r="B167" s="337" t="s">
        <v>872</v>
      </c>
      <c r="C167" s="328" t="s">
        <v>740</v>
      </c>
      <c r="D167" s="330">
        <v>15</v>
      </c>
      <c r="E167" s="330">
        <v>8</v>
      </c>
      <c r="F167" s="330">
        <v>2333</v>
      </c>
      <c r="G167" s="330">
        <v>649000</v>
      </c>
      <c r="H167" s="330">
        <v>0.5</v>
      </c>
      <c r="I167" s="328" t="s">
        <v>743</v>
      </c>
      <c r="J167" s="330">
        <v>42.55</v>
      </c>
      <c r="K167" s="330">
        <v>17.38</v>
      </c>
      <c r="L167" s="330">
        <v>90.37</v>
      </c>
      <c r="M167" s="330">
        <v>0</v>
      </c>
      <c r="N167" s="330">
        <v>5</v>
      </c>
      <c r="O167" s="330">
        <v>150.30000000000001</v>
      </c>
      <c r="P167" s="330">
        <v>42.55</v>
      </c>
    </row>
    <row r="168" spans="1:16" ht="15.75" x14ac:dyDescent="0.25">
      <c r="A168" s="328">
        <v>300100</v>
      </c>
      <c r="B168" s="337" t="s">
        <v>873</v>
      </c>
      <c r="C168" s="328" t="s">
        <v>740</v>
      </c>
      <c r="D168" s="330">
        <v>0</v>
      </c>
      <c r="E168" s="330">
        <v>8</v>
      </c>
      <c r="F168" s="330">
        <v>2333</v>
      </c>
      <c r="G168" s="330">
        <v>345000</v>
      </c>
      <c r="H168" s="330">
        <v>0.5</v>
      </c>
      <c r="I168" s="328"/>
      <c r="J168" s="330">
        <v>22.62</v>
      </c>
      <c r="K168" s="330">
        <v>9.24</v>
      </c>
      <c r="L168" s="330">
        <v>0</v>
      </c>
      <c r="M168" s="330">
        <v>0</v>
      </c>
      <c r="N168" s="330">
        <v>5</v>
      </c>
      <c r="O168" s="330">
        <v>31.86</v>
      </c>
      <c r="P168" s="330">
        <v>22.62</v>
      </c>
    </row>
    <row r="169" spans="1:16" ht="15.75" x14ac:dyDescent="0.25">
      <c r="A169" s="328">
        <v>300200</v>
      </c>
      <c r="B169" s="337" t="s">
        <v>874</v>
      </c>
      <c r="C169" s="328" t="s">
        <v>740</v>
      </c>
      <c r="D169" s="330">
        <v>0</v>
      </c>
      <c r="E169" s="330">
        <v>8</v>
      </c>
      <c r="F169" s="330">
        <v>2333</v>
      </c>
      <c r="G169" s="330">
        <v>399900</v>
      </c>
      <c r="H169" s="330">
        <v>0.5</v>
      </c>
      <c r="I169" s="328"/>
      <c r="J169" s="330">
        <v>26.22</v>
      </c>
      <c r="K169" s="330">
        <v>10.71</v>
      </c>
      <c r="L169" s="330">
        <v>0</v>
      </c>
      <c r="M169" s="330">
        <v>0</v>
      </c>
      <c r="N169" s="330">
        <v>5</v>
      </c>
      <c r="O169" s="330">
        <v>36.93</v>
      </c>
      <c r="P169" s="330">
        <v>26.22</v>
      </c>
    </row>
    <row r="170" spans="1:16" ht="15.75" x14ac:dyDescent="0.25">
      <c r="A170" s="328">
        <v>300210</v>
      </c>
      <c r="B170" s="337" t="s">
        <v>875</v>
      </c>
      <c r="C170" s="328" t="s">
        <v>740</v>
      </c>
      <c r="D170" s="330">
        <v>15</v>
      </c>
      <c r="E170" s="330">
        <v>8</v>
      </c>
      <c r="F170" s="330">
        <v>2333</v>
      </c>
      <c r="G170" s="330">
        <v>412500</v>
      </c>
      <c r="H170" s="330">
        <v>0.5</v>
      </c>
      <c r="I170" s="328" t="s">
        <v>743</v>
      </c>
      <c r="J170" s="330">
        <v>27.04</v>
      </c>
      <c r="K170" s="330">
        <v>11.05</v>
      </c>
      <c r="L170" s="330">
        <v>90.37</v>
      </c>
      <c r="M170" s="330">
        <v>0</v>
      </c>
      <c r="N170" s="330">
        <v>5</v>
      </c>
      <c r="O170" s="330">
        <v>128.46</v>
      </c>
      <c r="P170" s="330">
        <v>27.04</v>
      </c>
    </row>
    <row r="171" spans="1:16" ht="15.75" x14ac:dyDescent="0.25">
      <c r="A171" s="328">
        <v>341000</v>
      </c>
      <c r="B171" s="337" t="s">
        <v>876</v>
      </c>
      <c r="C171" s="328" t="s">
        <v>740</v>
      </c>
      <c r="D171" s="330">
        <v>155</v>
      </c>
      <c r="E171" s="330">
        <v>7</v>
      </c>
      <c r="F171" s="330">
        <v>2000</v>
      </c>
      <c r="G171" s="330">
        <v>330000</v>
      </c>
      <c r="H171" s="330">
        <v>0.8</v>
      </c>
      <c r="I171" s="328" t="s">
        <v>743</v>
      </c>
      <c r="J171" s="330">
        <v>23.64</v>
      </c>
      <c r="K171" s="330">
        <v>18.850000000000001</v>
      </c>
      <c r="L171" s="330">
        <v>140.08000000000001</v>
      </c>
      <c r="M171" s="330">
        <v>27.06</v>
      </c>
      <c r="N171" s="330">
        <v>20</v>
      </c>
      <c r="O171" s="330">
        <v>209.63</v>
      </c>
      <c r="P171" s="330">
        <v>50.7</v>
      </c>
    </row>
    <row r="172" spans="1:16" ht="15.75" x14ac:dyDescent="0.25">
      <c r="A172" s="328">
        <v>341100</v>
      </c>
      <c r="B172" s="337" t="s">
        <v>877</v>
      </c>
      <c r="C172" s="328" t="s">
        <v>740</v>
      </c>
      <c r="D172" s="330">
        <v>133</v>
      </c>
      <c r="E172" s="330">
        <v>7</v>
      </c>
      <c r="F172" s="330">
        <v>2000</v>
      </c>
      <c r="G172" s="330">
        <v>575000</v>
      </c>
      <c r="H172" s="330">
        <v>0.8</v>
      </c>
      <c r="I172" s="328" t="s">
        <v>743</v>
      </c>
      <c r="J172" s="330">
        <v>41.2</v>
      </c>
      <c r="K172" s="330">
        <v>32.85</v>
      </c>
      <c r="L172" s="330">
        <v>120.19</v>
      </c>
      <c r="M172" s="330">
        <v>27.06</v>
      </c>
      <c r="N172" s="330">
        <v>20</v>
      </c>
      <c r="O172" s="330">
        <v>221.3</v>
      </c>
      <c r="P172" s="330">
        <v>68.260000000000005</v>
      </c>
    </row>
    <row r="173" spans="1:16" ht="15.75" x14ac:dyDescent="0.25">
      <c r="A173" s="328">
        <v>341500</v>
      </c>
      <c r="B173" s="337" t="s">
        <v>878</v>
      </c>
      <c r="C173" s="328" t="s">
        <v>740</v>
      </c>
      <c r="D173" s="330">
        <v>85</v>
      </c>
      <c r="E173" s="330">
        <v>7</v>
      </c>
      <c r="F173" s="330">
        <v>2000</v>
      </c>
      <c r="G173" s="330">
        <v>347446.19</v>
      </c>
      <c r="H173" s="330">
        <v>0.8</v>
      </c>
      <c r="I173" s="328" t="s">
        <v>743</v>
      </c>
      <c r="J173" s="330">
        <v>24.89</v>
      </c>
      <c r="K173" s="330">
        <v>19.850000000000001</v>
      </c>
      <c r="L173" s="330">
        <v>76.81</v>
      </c>
      <c r="M173" s="330">
        <v>27.06</v>
      </c>
      <c r="N173" s="330">
        <v>20</v>
      </c>
      <c r="O173" s="330">
        <v>148.61000000000001</v>
      </c>
      <c r="P173" s="330">
        <v>51.95</v>
      </c>
    </row>
    <row r="174" spans="1:16" ht="15.75" x14ac:dyDescent="0.25">
      <c r="A174" s="328">
        <v>310650</v>
      </c>
      <c r="B174" s="337" t="s">
        <v>879</v>
      </c>
      <c r="C174" s="328" t="s">
        <v>751</v>
      </c>
      <c r="D174" s="330">
        <v>165</v>
      </c>
      <c r="E174" s="330">
        <v>11</v>
      </c>
      <c r="F174" s="330">
        <v>1800</v>
      </c>
      <c r="G174" s="330">
        <v>1595000</v>
      </c>
      <c r="H174" s="330">
        <v>1.4</v>
      </c>
      <c r="I174" s="328" t="s">
        <v>743</v>
      </c>
      <c r="J174" s="330">
        <v>89.88</v>
      </c>
      <c r="K174" s="330">
        <v>112.77</v>
      </c>
      <c r="L174" s="330">
        <v>149.11000000000001</v>
      </c>
      <c r="M174" s="330">
        <v>35.97</v>
      </c>
      <c r="N174" s="330">
        <v>20</v>
      </c>
      <c r="O174" s="330">
        <v>387.73</v>
      </c>
      <c r="P174" s="330">
        <v>125.85</v>
      </c>
    </row>
    <row r="175" spans="1:16" ht="15.75" x14ac:dyDescent="0.25">
      <c r="A175" s="328">
        <v>320650</v>
      </c>
      <c r="B175" s="337" t="s">
        <v>880</v>
      </c>
      <c r="C175" s="328" t="s">
        <v>740</v>
      </c>
      <c r="D175" s="330">
        <v>165</v>
      </c>
      <c r="E175" s="330">
        <v>9</v>
      </c>
      <c r="F175" s="330">
        <v>1800</v>
      </c>
      <c r="G175" s="330">
        <v>1595000</v>
      </c>
      <c r="H175" s="330">
        <v>1.5</v>
      </c>
      <c r="I175" s="328" t="s">
        <v>743</v>
      </c>
      <c r="J175" s="330">
        <v>104.22</v>
      </c>
      <c r="K175" s="330">
        <v>147.68</v>
      </c>
      <c r="L175" s="330">
        <v>149.11000000000001</v>
      </c>
      <c r="M175" s="330">
        <v>35.97</v>
      </c>
      <c r="N175" s="330">
        <v>20</v>
      </c>
      <c r="O175" s="330">
        <v>436.98</v>
      </c>
      <c r="P175" s="330">
        <v>140.19</v>
      </c>
    </row>
    <row r="176" spans="1:16" ht="15.75" x14ac:dyDescent="0.25">
      <c r="A176" s="328">
        <v>330650</v>
      </c>
      <c r="B176" s="337" t="s">
        <v>881</v>
      </c>
      <c r="C176" s="328" t="s">
        <v>754</v>
      </c>
      <c r="D176" s="330">
        <v>165</v>
      </c>
      <c r="E176" s="330">
        <v>7</v>
      </c>
      <c r="F176" s="330">
        <v>1800</v>
      </c>
      <c r="G176" s="330">
        <v>1595000</v>
      </c>
      <c r="H176" s="330">
        <v>1.6</v>
      </c>
      <c r="I176" s="328" t="s">
        <v>743</v>
      </c>
      <c r="J176" s="330">
        <v>126.98</v>
      </c>
      <c r="K176" s="330">
        <v>202.53</v>
      </c>
      <c r="L176" s="330">
        <v>149.11000000000001</v>
      </c>
      <c r="M176" s="330">
        <v>35.97</v>
      </c>
      <c r="N176" s="330">
        <v>20</v>
      </c>
      <c r="O176" s="330">
        <v>514.59</v>
      </c>
      <c r="P176" s="330">
        <v>162.94999999999999</v>
      </c>
    </row>
    <row r="177" spans="1:16" ht="15.75" x14ac:dyDescent="0.25">
      <c r="A177" s="328">
        <v>310080</v>
      </c>
      <c r="B177" s="337" t="s">
        <v>882</v>
      </c>
      <c r="C177" s="328" t="s">
        <v>751</v>
      </c>
      <c r="D177" s="330">
        <v>310</v>
      </c>
      <c r="E177" s="330">
        <v>11</v>
      </c>
      <c r="F177" s="330">
        <v>1800</v>
      </c>
      <c r="G177" s="330">
        <v>4647725</v>
      </c>
      <c r="H177" s="330">
        <v>1.4</v>
      </c>
      <c r="I177" s="328" t="s">
        <v>743</v>
      </c>
      <c r="J177" s="330">
        <v>261.91000000000003</v>
      </c>
      <c r="K177" s="330">
        <v>328.62</v>
      </c>
      <c r="L177" s="330">
        <v>280.16000000000003</v>
      </c>
      <c r="M177" s="330">
        <v>35.97</v>
      </c>
      <c r="N177" s="330">
        <v>20</v>
      </c>
      <c r="O177" s="330">
        <v>906.66</v>
      </c>
      <c r="P177" s="330">
        <v>297.88</v>
      </c>
    </row>
    <row r="178" spans="1:16" ht="15.75" x14ac:dyDescent="0.25">
      <c r="A178" s="328">
        <v>320080</v>
      </c>
      <c r="B178" s="337" t="s">
        <v>883</v>
      </c>
      <c r="C178" s="328" t="s">
        <v>740</v>
      </c>
      <c r="D178" s="330">
        <v>310</v>
      </c>
      <c r="E178" s="330">
        <v>9</v>
      </c>
      <c r="F178" s="330">
        <v>1800</v>
      </c>
      <c r="G178" s="330">
        <v>4647725</v>
      </c>
      <c r="H178" s="330">
        <v>1.5</v>
      </c>
      <c r="I178" s="328" t="s">
        <v>743</v>
      </c>
      <c r="J178" s="330">
        <v>303.69</v>
      </c>
      <c r="K178" s="330">
        <v>430.34</v>
      </c>
      <c r="L178" s="330">
        <v>280.16000000000003</v>
      </c>
      <c r="M178" s="330">
        <v>35.97</v>
      </c>
      <c r="N178" s="330">
        <v>20</v>
      </c>
      <c r="O178" s="330">
        <v>1050.1600000000001</v>
      </c>
      <c r="P178" s="330">
        <v>339.66</v>
      </c>
    </row>
    <row r="179" spans="1:16" ht="15.75" x14ac:dyDescent="0.25">
      <c r="A179" s="328">
        <v>330080</v>
      </c>
      <c r="B179" s="337" t="s">
        <v>884</v>
      </c>
      <c r="C179" s="328" t="s">
        <v>754</v>
      </c>
      <c r="D179" s="330">
        <v>310</v>
      </c>
      <c r="E179" s="330">
        <v>7</v>
      </c>
      <c r="F179" s="330">
        <v>1800</v>
      </c>
      <c r="G179" s="330">
        <v>4647725</v>
      </c>
      <c r="H179" s="330">
        <v>1.6</v>
      </c>
      <c r="I179" s="328" t="s">
        <v>743</v>
      </c>
      <c r="J179" s="330">
        <v>370.03</v>
      </c>
      <c r="K179" s="330">
        <v>590.17999999999995</v>
      </c>
      <c r="L179" s="330">
        <v>280.16000000000003</v>
      </c>
      <c r="M179" s="330">
        <v>35.97</v>
      </c>
      <c r="N179" s="330">
        <v>20</v>
      </c>
      <c r="O179" s="330">
        <v>1276.3399999999999</v>
      </c>
      <c r="P179" s="330">
        <v>406</v>
      </c>
    </row>
    <row r="180" spans="1:16" ht="15.75" x14ac:dyDescent="0.25">
      <c r="A180" s="328">
        <v>320140</v>
      </c>
      <c r="B180" s="337" t="s">
        <v>885</v>
      </c>
      <c r="C180" s="328" t="s">
        <v>740</v>
      </c>
      <c r="D180" s="330">
        <v>143</v>
      </c>
      <c r="E180" s="330">
        <v>9</v>
      </c>
      <c r="F180" s="330">
        <v>1800</v>
      </c>
      <c r="G180" s="330">
        <v>1350000</v>
      </c>
      <c r="H180" s="330">
        <v>1.5</v>
      </c>
      <c r="I180" s="328" t="s">
        <v>743</v>
      </c>
      <c r="J180" s="330">
        <v>88.21</v>
      </c>
      <c r="K180" s="330">
        <v>125</v>
      </c>
      <c r="L180" s="330">
        <v>129.22999999999999</v>
      </c>
      <c r="M180" s="330">
        <v>35.97</v>
      </c>
      <c r="N180" s="330">
        <v>20</v>
      </c>
      <c r="O180" s="330">
        <v>378.41</v>
      </c>
      <c r="P180" s="330">
        <v>124.18</v>
      </c>
    </row>
    <row r="181" spans="1:16" ht="15.75" x14ac:dyDescent="0.25">
      <c r="A181" s="328">
        <v>310040</v>
      </c>
      <c r="B181" s="337" t="s">
        <v>29290</v>
      </c>
      <c r="C181" s="328" t="s">
        <v>751</v>
      </c>
      <c r="D181" s="330">
        <v>128</v>
      </c>
      <c r="E181" s="330">
        <v>11</v>
      </c>
      <c r="F181" s="330">
        <v>1800</v>
      </c>
      <c r="G181" s="330">
        <v>1300000</v>
      </c>
      <c r="H181" s="330">
        <v>1.4</v>
      </c>
      <c r="I181" s="328" t="s">
        <v>743</v>
      </c>
      <c r="J181" s="330">
        <v>73.25</v>
      </c>
      <c r="K181" s="330">
        <v>91.91</v>
      </c>
      <c r="L181" s="330">
        <v>115.68</v>
      </c>
      <c r="M181" s="330">
        <v>35.97</v>
      </c>
      <c r="N181" s="330">
        <v>20</v>
      </c>
      <c r="O181" s="330">
        <v>316.81</v>
      </c>
      <c r="P181" s="330">
        <v>109.22</v>
      </c>
    </row>
    <row r="182" spans="1:16" ht="15.75" x14ac:dyDescent="0.25">
      <c r="A182" s="328">
        <v>320040</v>
      </c>
      <c r="B182" s="337" t="s">
        <v>29291</v>
      </c>
      <c r="C182" s="328" t="s">
        <v>740</v>
      </c>
      <c r="D182" s="330">
        <v>128</v>
      </c>
      <c r="E182" s="330">
        <v>9</v>
      </c>
      <c r="F182" s="330">
        <v>1800</v>
      </c>
      <c r="G182" s="330">
        <v>1300000</v>
      </c>
      <c r="H182" s="330">
        <v>1.5</v>
      </c>
      <c r="I182" s="328" t="s">
        <v>743</v>
      </c>
      <c r="J182" s="330">
        <v>84.94</v>
      </c>
      <c r="K182" s="330">
        <v>120.37</v>
      </c>
      <c r="L182" s="330">
        <v>115.68</v>
      </c>
      <c r="M182" s="330">
        <v>35.97</v>
      </c>
      <c r="N182" s="330">
        <v>20</v>
      </c>
      <c r="O182" s="330">
        <v>356.96</v>
      </c>
      <c r="P182" s="330">
        <v>120.91</v>
      </c>
    </row>
    <row r="183" spans="1:16" ht="15.75" x14ac:dyDescent="0.25">
      <c r="A183" s="328">
        <v>330040</v>
      </c>
      <c r="B183" s="337" t="s">
        <v>29292</v>
      </c>
      <c r="C183" s="328" t="s">
        <v>754</v>
      </c>
      <c r="D183" s="330">
        <v>128</v>
      </c>
      <c r="E183" s="330">
        <v>7</v>
      </c>
      <c r="F183" s="330">
        <v>1800</v>
      </c>
      <c r="G183" s="330">
        <v>1300000</v>
      </c>
      <c r="H183" s="330">
        <v>1.6</v>
      </c>
      <c r="I183" s="328" t="s">
        <v>743</v>
      </c>
      <c r="J183" s="330">
        <v>103.5</v>
      </c>
      <c r="K183" s="330">
        <v>165.07</v>
      </c>
      <c r="L183" s="330">
        <v>115.68</v>
      </c>
      <c r="M183" s="330">
        <v>35.97</v>
      </c>
      <c r="N183" s="330">
        <v>20</v>
      </c>
      <c r="O183" s="330">
        <v>420.22</v>
      </c>
      <c r="P183" s="330">
        <v>139.47</v>
      </c>
    </row>
    <row r="184" spans="1:16" ht="15.75" x14ac:dyDescent="0.25">
      <c r="A184" s="328">
        <v>310060</v>
      </c>
      <c r="B184" s="337" t="s">
        <v>29293</v>
      </c>
      <c r="C184" s="328" t="s">
        <v>751</v>
      </c>
      <c r="D184" s="330">
        <v>170</v>
      </c>
      <c r="E184" s="330">
        <v>11</v>
      </c>
      <c r="F184" s="330">
        <v>1800</v>
      </c>
      <c r="G184" s="330">
        <v>1583900</v>
      </c>
      <c r="H184" s="330">
        <v>1.4</v>
      </c>
      <c r="I184" s="328" t="s">
        <v>743</v>
      </c>
      <c r="J184" s="330">
        <v>89.25</v>
      </c>
      <c r="K184" s="330">
        <v>111.99</v>
      </c>
      <c r="L184" s="330">
        <v>153.63</v>
      </c>
      <c r="M184" s="330">
        <v>35.97</v>
      </c>
      <c r="N184" s="330">
        <v>20</v>
      </c>
      <c r="O184" s="330">
        <v>390.84</v>
      </c>
      <c r="P184" s="330">
        <v>125.22</v>
      </c>
    </row>
    <row r="185" spans="1:16" ht="15.75" x14ac:dyDescent="0.25">
      <c r="A185" s="328">
        <v>320060</v>
      </c>
      <c r="B185" s="337" t="s">
        <v>29294</v>
      </c>
      <c r="C185" s="328" t="s">
        <v>740</v>
      </c>
      <c r="D185" s="330">
        <v>170</v>
      </c>
      <c r="E185" s="330">
        <v>9</v>
      </c>
      <c r="F185" s="330">
        <v>1800</v>
      </c>
      <c r="G185" s="330">
        <v>1583900</v>
      </c>
      <c r="H185" s="330">
        <v>1.5</v>
      </c>
      <c r="I185" s="328" t="s">
        <v>743</v>
      </c>
      <c r="J185" s="330">
        <v>103.49</v>
      </c>
      <c r="K185" s="330">
        <v>146.65</v>
      </c>
      <c r="L185" s="330">
        <v>153.63</v>
      </c>
      <c r="M185" s="330">
        <v>35.97</v>
      </c>
      <c r="N185" s="330">
        <v>20</v>
      </c>
      <c r="O185" s="330">
        <v>439.74</v>
      </c>
      <c r="P185" s="330">
        <v>139.46</v>
      </c>
    </row>
    <row r="186" spans="1:16" ht="15.75" x14ac:dyDescent="0.25">
      <c r="A186" s="328">
        <v>330060</v>
      </c>
      <c r="B186" s="337" t="s">
        <v>29295</v>
      </c>
      <c r="C186" s="328" t="s">
        <v>754</v>
      </c>
      <c r="D186" s="330">
        <v>170</v>
      </c>
      <c r="E186" s="330">
        <v>7</v>
      </c>
      <c r="F186" s="330">
        <v>1800</v>
      </c>
      <c r="G186" s="330">
        <v>1583900</v>
      </c>
      <c r="H186" s="330">
        <v>1.6</v>
      </c>
      <c r="I186" s="328" t="s">
        <v>743</v>
      </c>
      <c r="J186" s="330">
        <v>126.1</v>
      </c>
      <c r="K186" s="330">
        <v>201.13</v>
      </c>
      <c r="L186" s="330">
        <v>153.63</v>
      </c>
      <c r="M186" s="330">
        <v>35.97</v>
      </c>
      <c r="N186" s="330">
        <v>20</v>
      </c>
      <c r="O186" s="330">
        <v>516.83000000000004</v>
      </c>
      <c r="P186" s="330">
        <v>162.07</v>
      </c>
    </row>
    <row r="187" spans="1:16" ht="15.75" x14ac:dyDescent="0.25">
      <c r="A187" s="328">
        <v>311650</v>
      </c>
      <c r="B187" s="337" t="s">
        <v>886</v>
      </c>
      <c r="C187" s="328" t="s">
        <v>751</v>
      </c>
      <c r="D187" s="330">
        <v>165</v>
      </c>
      <c r="E187" s="330">
        <v>11</v>
      </c>
      <c r="F187" s="330">
        <v>1800</v>
      </c>
      <c r="G187" s="330">
        <v>1475000</v>
      </c>
      <c r="H187" s="330">
        <v>1.4</v>
      </c>
      <c r="I187" s="328" t="s">
        <v>743</v>
      </c>
      <c r="J187" s="330">
        <v>83.11</v>
      </c>
      <c r="K187" s="330">
        <v>104.29</v>
      </c>
      <c r="L187" s="330">
        <v>149.11000000000001</v>
      </c>
      <c r="M187" s="330">
        <v>35.97</v>
      </c>
      <c r="N187" s="330">
        <v>20</v>
      </c>
      <c r="O187" s="330">
        <v>372.48</v>
      </c>
      <c r="P187" s="330">
        <v>119.08</v>
      </c>
    </row>
    <row r="188" spans="1:16" ht="15.75" x14ac:dyDescent="0.25">
      <c r="A188" s="328">
        <v>321650</v>
      </c>
      <c r="B188" s="337" t="s">
        <v>887</v>
      </c>
      <c r="C188" s="328" t="s">
        <v>740</v>
      </c>
      <c r="D188" s="330">
        <v>165</v>
      </c>
      <c r="E188" s="330">
        <v>9</v>
      </c>
      <c r="F188" s="330">
        <v>1800</v>
      </c>
      <c r="G188" s="330">
        <v>1475000</v>
      </c>
      <c r="H188" s="330">
        <v>1.5</v>
      </c>
      <c r="I188" s="328" t="s">
        <v>743</v>
      </c>
      <c r="J188" s="330">
        <v>96.38</v>
      </c>
      <c r="K188" s="330">
        <v>136.57</v>
      </c>
      <c r="L188" s="330">
        <v>149.11000000000001</v>
      </c>
      <c r="M188" s="330">
        <v>35.97</v>
      </c>
      <c r="N188" s="330">
        <v>20</v>
      </c>
      <c r="O188" s="330">
        <v>418.03</v>
      </c>
      <c r="P188" s="330">
        <v>132.35</v>
      </c>
    </row>
    <row r="189" spans="1:16" ht="15.75" x14ac:dyDescent="0.25">
      <c r="A189" s="328">
        <v>331650</v>
      </c>
      <c r="B189" s="337" t="s">
        <v>888</v>
      </c>
      <c r="C189" s="328" t="s">
        <v>754</v>
      </c>
      <c r="D189" s="330">
        <v>165</v>
      </c>
      <c r="E189" s="330">
        <v>7</v>
      </c>
      <c r="F189" s="330">
        <v>1800</v>
      </c>
      <c r="G189" s="330">
        <v>1475000</v>
      </c>
      <c r="H189" s="330">
        <v>1.6</v>
      </c>
      <c r="I189" s="328" t="s">
        <v>743</v>
      </c>
      <c r="J189" s="330">
        <v>117.43</v>
      </c>
      <c r="K189" s="330">
        <v>187.3</v>
      </c>
      <c r="L189" s="330">
        <v>149.11000000000001</v>
      </c>
      <c r="M189" s="330">
        <v>35.97</v>
      </c>
      <c r="N189" s="330">
        <v>20</v>
      </c>
      <c r="O189" s="330">
        <v>489.81</v>
      </c>
      <c r="P189" s="330">
        <v>153.4</v>
      </c>
    </row>
    <row r="190" spans="1:16" ht="15.75" x14ac:dyDescent="0.25">
      <c r="A190" s="328">
        <v>310180</v>
      </c>
      <c r="B190" s="337" t="s">
        <v>889</v>
      </c>
      <c r="C190" s="328" t="s">
        <v>751</v>
      </c>
      <c r="D190" s="330">
        <v>310</v>
      </c>
      <c r="E190" s="330">
        <v>11</v>
      </c>
      <c r="F190" s="330">
        <v>1800</v>
      </c>
      <c r="G190" s="330">
        <v>4647725</v>
      </c>
      <c r="H190" s="330">
        <v>1.4</v>
      </c>
      <c r="I190" s="328" t="s">
        <v>743</v>
      </c>
      <c r="J190" s="330">
        <v>261.91000000000003</v>
      </c>
      <c r="K190" s="330">
        <v>328.62</v>
      </c>
      <c r="L190" s="330">
        <v>280.16000000000003</v>
      </c>
      <c r="M190" s="330">
        <v>35.97</v>
      </c>
      <c r="N190" s="330">
        <v>20</v>
      </c>
      <c r="O190" s="330">
        <v>906.66</v>
      </c>
      <c r="P190" s="330">
        <v>297.88</v>
      </c>
    </row>
    <row r="191" spans="1:16" ht="15.75" x14ac:dyDescent="0.25">
      <c r="A191" s="328">
        <v>320180</v>
      </c>
      <c r="B191" s="337" t="s">
        <v>890</v>
      </c>
      <c r="C191" s="328" t="s">
        <v>740</v>
      </c>
      <c r="D191" s="330">
        <v>310</v>
      </c>
      <c r="E191" s="330">
        <v>9</v>
      </c>
      <c r="F191" s="330">
        <v>1800</v>
      </c>
      <c r="G191" s="330">
        <v>4647725</v>
      </c>
      <c r="H191" s="330">
        <v>1.5</v>
      </c>
      <c r="I191" s="328" t="s">
        <v>743</v>
      </c>
      <c r="J191" s="330">
        <v>303.69</v>
      </c>
      <c r="K191" s="330">
        <v>430.34</v>
      </c>
      <c r="L191" s="330">
        <v>280.16000000000003</v>
      </c>
      <c r="M191" s="330">
        <v>35.97</v>
      </c>
      <c r="N191" s="330">
        <v>20</v>
      </c>
      <c r="O191" s="330">
        <v>1050.1600000000001</v>
      </c>
      <c r="P191" s="330">
        <v>339.66</v>
      </c>
    </row>
    <row r="192" spans="1:16" ht="15.75" x14ac:dyDescent="0.25">
      <c r="A192" s="328">
        <v>330180</v>
      </c>
      <c r="B192" s="337" t="s">
        <v>891</v>
      </c>
      <c r="C192" s="328" t="s">
        <v>754</v>
      </c>
      <c r="D192" s="330">
        <v>310</v>
      </c>
      <c r="E192" s="330">
        <v>7</v>
      </c>
      <c r="F192" s="330">
        <v>1800</v>
      </c>
      <c r="G192" s="330">
        <v>4647725</v>
      </c>
      <c r="H192" s="330">
        <v>1.6</v>
      </c>
      <c r="I192" s="328" t="s">
        <v>743</v>
      </c>
      <c r="J192" s="330">
        <v>370.03</v>
      </c>
      <c r="K192" s="330">
        <v>590.17999999999995</v>
      </c>
      <c r="L192" s="330">
        <v>280.16000000000003</v>
      </c>
      <c r="M192" s="330">
        <v>35.97</v>
      </c>
      <c r="N192" s="330">
        <v>20</v>
      </c>
      <c r="O192" s="330">
        <v>1276.3399999999999</v>
      </c>
      <c r="P192" s="330">
        <v>406</v>
      </c>
    </row>
    <row r="193" spans="1:16" ht="15.75" x14ac:dyDescent="0.25">
      <c r="A193" s="328">
        <v>320700</v>
      </c>
      <c r="B193" s="337" t="s">
        <v>892</v>
      </c>
      <c r="C193" s="328" t="s">
        <v>740</v>
      </c>
      <c r="D193" s="330">
        <v>88</v>
      </c>
      <c r="E193" s="330">
        <v>9</v>
      </c>
      <c r="F193" s="330">
        <v>1800</v>
      </c>
      <c r="G193" s="330">
        <v>1200000</v>
      </c>
      <c r="H193" s="330">
        <v>1.5</v>
      </c>
      <c r="I193" s="328" t="s">
        <v>743</v>
      </c>
      <c r="J193" s="330">
        <v>78.41</v>
      </c>
      <c r="K193" s="330">
        <v>111.11</v>
      </c>
      <c r="L193" s="330">
        <v>79.53</v>
      </c>
      <c r="M193" s="330">
        <v>35.97</v>
      </c>
      <c r="N193" s="330">
        <v>20</v>
      </c>
      <c r="O193" s="330">
        <v>305.02</v>
      </c>
      <c r="P193" s="330">
        <v>114.38</v>
      </c>
    </row>
    <row r="194" spans="1:16" ht="31.5" x14ac:dyDescent="0.25">
      <c r="A194" s="328">
        <v>300140</v>
      </c>
      <c r="B194" s="337" t="s">
        <v>893</v>
      </c>
      <c r="C194" s="328" t="s">
        <v>740</v>
      </c>
      <c r="D194" s="330">
        <v>0</v>
      </c>
      <c r="E194" s="330">
        <v>8</v>
      </c>
      <c r="F194" s="330">
        <v>1500</v>
      </c>
      <c r="G194" s="330">
        <v>3163673.8</v>
      </c>
      <c r="H194" s="330">
        <v>0.9</v>
      </c>
      <c r="I194" s="328"/>
      <c r="J194" s="330">
        <v>305.67</v>
      </c>
      <c r="K194" s="330">
        <v>237.27</v>
      </c>
      <c r="L194" s="330">
        <v>0</v>
      </c>
      <c r="M194" s="330">
        <v>141.4</v>
      </c>
      <c r="N194" s="330">
        <v>10</v>
      </c>
      <c r="O194" s="330">
        <v>684.34</v>
      </c>
      <c r="P194" s="330">
        <v>447.07</v>
      </c>
    </row>
    <row r="195" spans="1:16" ht="31.5" x14ac:dyDescent="0.25">
      <c r="A195" s="328">
        <v>300170</v>
      </c>
      <c r="B195" s="337" t="s">
        <v>894</v>
      </c>
      <c r="C195" s="328" t="s">
        <v>740</v>
      </c>
      <c r="D195" s="330">
        <v>0</v>
      </c>
      <c r="E195" s="330">
        <v>8</v>
      </c>
      <c r="F195" s="330">
        <v>1500</v>
      </c>
      <c r="G195" s="330">
        <v>3949961.14</v>
      </c>
      <c r="H195" s="330">
        <v>0.9</v>
      </c>
      <c r="I195" s="328"/>
      <c r="J195" s="330">
        <v>381.65</v>
      </c>
      <c r="K195" s="330">
        <v>296.24</v>
      </c>
      <c r="L195" s="330">
        <v>0</v>
      </c>
      <c r="M195" s="330">
        <v>141.4</v>
      </c>
      <c r="N195" s="330">
        <v>10</v>
      </c>
      <c r="O195" s="330">
        <v>819.29</v>
      </c>
      <c r="P195" s="330">
        <v>523.04999999999995</v>
      </c>
    </row>
    <row r="196" spans="1:16" ht="15.75" x14ac:dyDescent="0.25">
      <c r="A196" s="328">
        <v>309100</v>
      </c>
      <c r="B196" s="337" t="s">
        <v>29296</v>
      </c>
      <c r="C196" s="328" t="s">
        <v>740</v>
      </c>
      <c r="D196" s="330">
        <v>0</v>
      </c>
      <c r="E196" s="330">
        <v>8</v>
      </c>
      <c r="F196" s="330">
        <v>1500</v>
      </c>
      <c r="G196" s="330">
        <v>240000</v>
      </c>
      <c r="H196" s="330">
        <v>0.9</v>
      </c>
      <c r="I196" s="328" t="s">
        <v>746</v>
      </c>
      <c r="J196" s="330">
        <v>23.18</v>
      </c>
      <c r="K196" s="330">
        <v>18</v>
      </c>
      <c r="L196" s="330">
        <v>0</v>
      </c>
      <c r="M196" s="330">
        <v>88.68</v>
      </c>
      <c r="N196" s="330">
        <v>10</v>
      </c>
      <c r="O196" s="330">
        <v>129.86000000000001</v>
      </c>
      <c r="P196" s="330">
        <v>111.86</v>
      </c>
    </row>
    <row r="197" spans="1:16" ht="15.75" x14ac:dyDescent="0.25">
      <c r="A197" s="328">
        <v>309000</v>
      </c>
      <c r="B197" s="337" t="s">
        <v>895</v>
      </c>
      <c r="C197" s="328" t="s">
        <v>740</v>
      </c>
      <c r="D197" s="330">
        <v>92</v>
      </c>
      <c r="E197" s="330">
        <v>8</v>
      </c>
      <c r="F197" s="330">
        <v>1500</v>
      </c>
      <c r="G197" s="330">
        <v>1110000</v>
      </c>
      <c r="H197" s="330">
        <v>0.9</v>
      </c>
      <c r="I197" s="328" t="s">
        <v>743</v>
      </c>
      <c r="J197" s="330">
        <v>107.24</v>
      </c>
      <c r="K197" s="330">
        <v>83.25</v>
      </c>
      <c r="L197" s="330">
        <v>83.14</v>
      </c>
      <c r="M197" s="330">
        <v>0</v>
      </c>
      <c r="N197" s="330">
        <v>10</v>
      </c>
      <c r="O197" s="330">
        <v>273.63</v>
      </c>
      <c r="P197" s="330">
        <v>107.24</v>
      </c>
    </row>
    <row r="198" spans="1:16" ht="15.75" x14ac:dyDescent="0.25">
      <c r="A198" s="328">
        <v>303500</v>
      </c>
      <c r="B198" s="337" t="s">
        <v>896</v>
      </c>
      <c r="C198" s="328" t="s">
        <v>740</v>
      </c>
      <c r="D198" s="330">
        <v>0</v>
      </c>
      <c r="E198" s="330">
        <v>8</v>
      </c>
      <c r="F198" s="330">
        <v>1500</v>
      </c>
      <c r="G198" s="330">
        <v>2461292</v>
      </c>
      <c r="H198" s="330">
        <v>0.9</v>
      </c>
      <c r="I198" s="328" t="s">
        <v>746</v>
      </c>
      <c r="J198" s="330">
        <v>237.81</v>
      </c>
      <c r="K198" s="330">
        <v>184.59</v>
      </c>
      <c r="L198" s="330">
        <v>0</v>
      </c>
      <c r="M198" s="330">
        <v>88.68</v>
      </c>
      <c r="N198" s="330">
        <v>10</v>
      </c>
      <c r="O198" s="330">
        <v>511.08</v>
      </c>
      <c r="P198" s="330">
        <v>326.49</v>
      </c>
    </row>
    <row r="199" spans="1:16" ht="31.5" x14ac:dyDescent="0.25">
      <c r="A199" s="328">
        <v>303600</v>
      </c>
      <c r="B199" s="337" t="s">
        <v>897</v>
      </c>
      <c r="C199" s="328" t="s">
        <v>740</v>
      </c>
      <c r="D199" s="330">
        <v>0</v>
      </c>
      <c r="E199" s="330">
        <v>8</v>
      </c>
      <c r="F199" s="330">
        <v>1500</v>
      </c>
      <c r="G199" s="330">
        <v>1800000</v>
      </c>
      <c r="H199" s="330">
        <v>0.9</v>
      </c>
      <c r="I199" s="328" t="s">
        <v>746</v>
      </c>
      <c r="J199" s="330">
        <v>173.91</v>
      </c>
      <c r="K199" s="330">
        <v>135</v>
      </c>
      <c r="L199" s="330">
        <v>0</v>
      </c>
      <c r="M199" s="330">
        <v>88.68</v>
      </c>
      <c r="N199" s="330">
        <v>10</v>
      </c>
      <c r="O199" s="330">
        <v>397.59</v>
      </c>
      <c r="P199" s="330">
        <v>262.58999999999997</v>
      </c>
    </row>
    <row r="200" spans="1:16" ht="15.75" x14ac:dyDescent="0.25">
      <c r="A200" s="328">
        <v>300090</v>
      </c>
      <c r="B200" s="337" t="s">
        <v>898</v>
      </c>
      <c r="C200" s="328" t="s">
        <v>740</v>
      </c>
      <c r="D200" s="330">
        <v>0</v>
      </c>
      <c r="E200" s="330">
        <v>8</v>
      </c>
      <c r="F200" s="330">
        <v>1000</v>
      </c>
      <c r="G200" s="330">
        <v>62100</v>
      </c>
      <c r="H200" s="330">
        <v>0.5</v>
      </c>
      <c r="I200" s="328"/>
      <c r="J200" s="330">
        <v>9.5</v>
      </c>
      <c r="K200" s="330">
        <v>3.88</v>
      </c>
      <c r="L200" s="330">
        <v>0</v>
      </c>
      <c r="M200" s="330">
        <v>0</v>
      </c>
      <c r="N200" s="330">
        <v>5</v>
      </c>
      <c r="O200" s="330">
        <v>13.38</v>
      </c>
      <c r="P200" s="330">
        <v>9.5</v>
      </c>
    </row>
    <row r="201" spans="1:16" ht="15.75" x14ac:dyDescent="0.25">
      <c r="A201" s="328">
        <v>370000</v>
      </c>
      <c r="B201" s="337" t="s">
        <v>899</v>
      </c>
      <c r="C201" s="328" t="s">
        <v>740</v>
      </c>
      <c r="D201" s="330">
        <v>220</v>
      </c>
      <c r="E201" s="330">
        <v>7</v>
      </c>
      <c r="F201" s="330">
        <v>2000</v>
      </c>
      <c r="G201" s="330">
        <v>1361780</v>
      </c>
      <c r="H201" s="330">
        <v>1.1000000000000001</v>
      </c>
      <c r="I201" s="328" t="s">
        <v>743</v>
      </c>
      <c r="J201" s="330">
        <v>97.57</v>
      </c>
      <c r="K201" s="330">
        <v>106.99</v>
      </c>
      <c r="L201" s="330">
        <v>144.47</v>
      </c>
      <c r="M201" s="330">
        <v>35.97</v>
      </c>
      <c r="N201" s="330">
        <v>20</v>
      </c>
      <c r="O201" s="330">
        <v>385</v>
      </c>
      <c r="P201" s="330">
        <v>133.54</v>
      </c>
    </row>
    <row r="202" spans="1:16" ht="15.75" x14ac:dyDescent="0.25">
      <c r="A202" s="328">
        <v>370110</v>
      </c>
      <c r="B202" s="337" t="s">
        <v>29297</v>
      </c>
      <c r="C202" s="328" t="s">
        <v>740</v>
      </c>
      <c r="D202" s="330">
        <v>114</v>
      </c>
      <c r="E202" s="330">
        <v>5</v>
      </c>
      <c r="F202" s="330">
        <v>2000</v>
      </c>
      <c r="G202" s="330">
        <v>108573.33</v>
      </c>
      <c r="H202" s="330">
        <v>0.8</v>
      </c>
      <c r="I202" s="328" t="s">
        <v>748</v>
      </c>
      <c r="J202" s="330">
        <v>10.3</v>
      </c>
      <c r="K202" s="330">
        <v>8.68</v>
      </c>
      <c r="L202" s="330">
        <v>158.63</v>
      </c>
      <c r="M202" s="330">
        <v>27.06</v>
      </c>
      <c r="N202" s="330">
        <v>20</v>
      </c>
      <c r="O202" s="330">
        <v>204.67</v>
      </c>
      <c r="P202" s="330">
        <v>37.36</v>
      </c>
    </row>
    <row r="203" spans="1:16" ht="15.75" x14ac:dyDescent="0.25">
      <c r="A203" s="328">
        <v>370160</v>
      </c>
      <c r="B203" s="337" t="s">
        <v>29298</v>
      </c>
      <c r="C203" s="328" t="s">
        <v>740</v>
      </c>
      <c r="D203" s="330">
        <v>114</v>
      </c>
      <c r="E203" s="330">
        <v>5</v>
      </c>
      <c r="F203" s="330">
        <v>2000</v>
      </c>
      <c r="G203" s="330">
        <v>108573.33</v>
      </c>
      <c r="H203" s="330">
        <v>0.8</v>
      </c>
      <c r="I203" s="328" t="s">
        <v>748</v>
      </c>
      <c r="J203" s="330">
        <v>10.3</v>
      </c>
      <c r="K203" s="330">
        <v>8.68</v>
      </c>
      <c r="L203" s="330">
        <v>158.63</v>
      </c>
      <c r="M203" s="330">
        <v>0</v>
      </c>
      <c r="N203" s="330">
        <v>20</v>
      </c>
      <c r="O203" s="330">
        <v>177.61</v>
      </c>
      <c r="P203" s="330">
        <v>10.3</v>
      </c>
    </row>
    <row r="204" spans="1:16" ht="15.75" x14ac:dyDescent="0.25">
      <c r="A204" s="328">
        <v>341450</v>
      </c>
      <c r="B204" s="337" t="s">
        <v>900</v>
      </c>
      <c r="C204" s="328" t="s">
        <v>740</v>
      </c>
      <c r="D204" s="330">
        <v>0</v>
      </c>
      <c r="E204" s="330">
        <v>6</v>
      </c>
      <c r="F204" s="330">
        <v>1250</v>
      </c>
      <c r="G204" s="330">
        <v>1328.93</v>
      </c>
      <c r="H204" s="330">
        <v>0.5</v>
      </c>
      <c r="I204" s="328" t="s">
        <v>746</v>
      </c>
      <c r="J204" s="330">
        <v>0.21</v>
      </c>
      <c r="K204" s="330">
        <v>0.08</v>
      </c>
      <c r="L204" s="330">
        <v>0</v>
      </c>
      <c r="M204" s="330">
        <v>0</v>
      </c>
      <c r="N204" s="330">
        <v>0</v>
      </c>
      <c r="O204" s="330">
        <v>0.28999999999999998</v>
      </c>
      <c r="P204" s="330">
        <v>0.21</v>
      </c>
    </row>
    <row r="205" spans="1:16" ht="15.75" x14ac:dyDescent="0.25">
      <c r="A205" s="328">
        <v>370450</v>
      </c>
      <c r="B205" s="337" t="s">
        <v>901</v>
      </c>
      <c r="C205" s="328" t="s">
        <v>740</v>
      </c>
      <c r="D205" s="330">
        <v>4</v>
      </c>
      <c r="E205" s="330">
        <v>4</v>
      </c>
      <c r="F205" s="330">
        <v>1250</v>
      </c>
      <c r="G205" s="330">
        <v>4324.67</v>
      </c>
      <c r="H205" s="330">
        <v>0.5</v>
      </c>
      <c r="I205" s="328" t="s">
        <v>748</v>
      </c>
      <c r="J205" s="330">
        <v>0.99</v>
      </c>
      <c r="K205" s="330">
        <v>0.43</v>
      </c>
      <c r="L205" s="330">
        <v>5.68</v>
      </c>
      <c r="M205" s="330">
        <v>0</v>
      </c>
      <c r="N205" s="330">
        <v>0</v>
      </c>
      <c r="O205" s="330">
        <v>7.1</v>
      </c>
      <c r="P205" s="330">
        <v>0.99</v>
      </c>
    </row>
    <row r="206" spans="1:16" ht="15.75" x14ac:dyDescent="0.25">
      <c r="A206" s="328">
        <v>340410</v>
      </c>
      <c r="B206" s="337" t="s">
        <v>902</v>
      </c>
      <c r="C206" s="328" t="s">
        <v>740</v>
      </c>
      <c r="D206" s="330">
        <v>105</v>
      </c>
      <c r="E206" s="330">
        <v>8</v>
      </c>
      <c r="F206" s="330">
        <v>1500</v>
      </c>
      <c r="G206" s="330">
        <v>1216818</v>
      </c>
      <c r="H206" s="330">
        <v>0.9</v>
      </c>
      <c r="I206" s="328" t="s">
        <v>743</v>
      </c>
      <c r="J206" s="330">
        <v>117.57</v>
      </c>
      <c r="K206" s="330">
        <v>91.26</v>
      </c>
      <c r="L206" s="330">
        <v>94.89</v>
      </c>
      <c r="M206" s="330">
        <v>35.97</v>
      </c>
      <c r="N206" s="330">
        <v>10</v>
      </c>
      <c r="O206" s="330">
        <v>339.69</v>
      </c>
      <c r="P206" s="330">
        <v>153.54</v>
      </c>
    </row>
  </sheetData>
  <autoFilter ref="A12:P206" xr:uid="{00000000-0009-0000-0000-000012000000}"/>
  <mergeCells count="6">
    <mergeCell ref="A11:P11"/>
    <mergeCell ref="A3:P3"/>
    <mergeCell ref="A6:B6"/>
    <mergeCell ref="A7:C7"/>
    <mergeCell ref="A8:C8"/>
    <mergeCell ref="A9:H9"/>
  </mergeCells>
  <pageMargins left="0.51181102362204722" right="0.51181102362204722" top="0.78740157480314965" bottom="0.78740157480314965" header="0.31496062992125984" footer="0.31496062992125984"/>
  <pageSetup paperSize="9" scale="58" fitToHeight="0" orientation="landscape" r:id="rId1"/>
  <headerFooter>
    <oddFooter>&amp;LAGÊNCIA DE ASSUNTOS METROPOLITANOS DO PARANÁ - AMEP
DIRETORIA DE OBRAS
&amp;R&amp;P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D6498"/>
  <sheetViews>
    <sheetView view="pageBreakPreview" zoomScale="60" zoomScaleNormal="100" workbookViewId="0">
      <selection activeCell="A4" sqref="A4:D4"/>
    </sheetView>
  </sheetViews>
  <sheetFormatPr defaultColWidth="28.7109375" defaultRowHeight="15" x14ac:dyDescent="0.25"/>
  <cols>
    <col min="1" max="1" width="12.42578125" style="1" customWidth="1"/>
    <col min="2" max="2" width="72.5703125" style="1" customWidth="1"/>
    <col min="3" max="3" width="10.140625" style="1" customWidth="1"/>
    <col min="4" max="4" width="13.5703125" style="1" customWidth="1"/>
    <col min="5" max="16384" width="28.7109375" style="1"/>
  </cols>
  <sheetData>
    <row r="1" spans="1:4" ht="91.5" customHeight="1" x14ac:dyDescent="0.25"/>
    <row r="2" spans="1:4" x14ac:dyDescent="0.25">
      <c r="A2" s="496" t="s">
        <v>7285</v>
      </c>
      <c r="B2" s="496"/>
      <c r="C2" s="496"/>
      <c r="D2" s="496"/>
    </row>
    <row r="3" spans="1:4" ht="28.5" customHeight="1" x14ac:dyDescent="0.25">
      <c r="A3" s="420" t="s">
        <v>42455</v>
      </c>
      <c r="B3" s="420"/>
      <c r="C3" s="420"/>
      <c r="D3" s="420"/>
    </row>
    <row r="4" spans="1:4" x14ac:dyDescent="0.25">
      <c r="A4" s="421" t="s">
        <v>26548</v>
      </c>
      <c r="B4" s="421"/>
      <c r="C4" s="421"/>
      <c r="D4" s="421"/>
    </row>
    <row r="6" spans="1:4" x14ac:dyDescent="0.25">
      <c r="A6" s="497" t="s">
        <v>29411</v>
      </c>
      <c r="B6" s="498"/>
      <c r="C6" s="498"/>
      <c r="D6" s="499"/>
    </row>
    <row r="7" spans="1:4" x14ac:dyDescent="0.25">
      <c r="A7" s="10" t="s">
        <v>2</v>
      </c>
      <c r="B7" s="11" t="s">
        <v>3</v>
      </c>
      <c r="C7" s="11" t="s">
        <v>5</v>
      </c>
      <c r="D7" s="12" t="s">
        <v>56</v>
      </c>
    </row>
    <row r="8" spans="1:4" ht="30" x14ac:dyDescent="0.25">
      <c r="A8" s="13">
        <v>307731</v>
      </c>
      <c r="B8" s="14" t="s">
        <v>14533</v>
      </c>
      <c r="C8" s="15" t="s">
        <v>14534</v>
      </c>
      <c r="D8" s="16">
        <v>145.80000000000001</v>
      </c>
    </row>
    <row r="9" spans="1:4" ht="30" x14ac:dyDescent="0.25">
      <c r="A9" s="13">
        <v>307732</v>
      </c>
      <c r="B9" s="14" t="s">
        <v>14535</v>
      </c>
      <c r="C9" s="15" t="s">
        <v>14534</v>
      </c>
      <c r="D9" s="16">
        <v>113.56</v>
      </c>
    </row>
    <row r="10" spans="1:4" ht="30" x14ac:dyDescent="0.25">
      <c r="A10" s="13">
        <v>308308</v>
      </c>
      <c r="B10" s="14" t="s">
        <v>14536</v>
      </c>
      <c r="C10" s="15" t="s">
        <v>14537</v>
      </c>
      <c r="D10" s="16">
        <v>6259.53</v>
      </c>
    </row>
    <row r="11" spans="1:4" ht="30" x14ac:dyDescent="0.25">
      <c r="A11" s="13">
        <v>308313</v>
      </c>
      <c r="B11" s="14" t="s">
        <v>14538</v>
      </c>
      <c r="C11" s="15" t="s">
        <v>14537</v>
      </c>
      <c r="D11" s="16">
        <v>39336</v>
      </c>
    </row>
    <row r="12" spans="1:4" ht="30" x14ac:dyDescent="0.25">
      <c r="A12" s="13">
        <v>308309</v>
      </c>
      <c r="B12" s="14" t="s">
        <v>14539</v>
      </c>
      <c r="C12" s="15" t="s">
        <v>14537</v>
      </c>
      <c r="D12" s="16">
        <v>10224.52</v>
      </c>
    </row>
    <row r="13" spans="1:4" ht="30" x14ac:dyDescent="0.25">
      <c r="A13" s="13">
        <v>308310</v>
      </c>
      <c r="B13" s="14" t="s">
        <v>14540</v>
      </c>
      <c r="C13" s="15" t="s">
        <v>14537</v>
      </c>
      <c r="D13" s="16">
        <v>14800.7</v>
      </c>
    </row>
    <row r="14" spans="1:4" ht="30" x14ac:dyDescent="0.25">
      <c r="A14" s="13">
        <v>308311</v>
      </c>
      <c r="B14" s="14" t="s">
        <v>14541</v>
      </c>
      <c r="C14" s="15" t="s">
        <v>14537</v>
      </c>
      <c r="D14" s="16">
        <v>20526.8</v>
      </c>
    </row>
    <row r="15" spans="1:4" ht="30" x14ac:dyDescent="0.25">
      <c r="A15" s="13">
        <v>308312</v>
      </c>
      <c r="B15" s="14" t="s">
        <v>14542</v>
      </c>
      <c r="C15" s="15" t="s">
        <v>14537</v>
      </c>
      <c r="D15" s="16">
        <v>28472.12</v>
      </c>
    </row>
    <row r="16" spans="1:4" ht="30" x14ac:dyDescent="0.25">
      <c r="A16" s="13">
        <v>308307</v>
      </c>
      <c r="B16" s="14" t="s">
        <v>14543</v>
      </c>
      <c r="C16" s="15" t="s">
        <v>14537</v>
      </c>
      <c r="D16" s="16">
        <v>4023.79</v>
      </c>
    </row>
    <row r="17" spans="1:4" ht="30" x14ac:dyDescent="0.25">
      <c r="A17" s="13">
        <v>308322</v>
      </c>
      <c r="B17" s="14" t="s">
        <v>14544</v>
      </c>
      <c r="C17" s="15" t="s">
        <v>14537</v>
      </c>
      <c r="D17" s="16">
        <v>5380.13</v>
      </c>
    </row>
    <row r="18" spans="1:4" ht="30" x14ac:dyDescent="0.25">
      <c r="A18" s="13">
        <v>308327</v>
      </c>
      <c r="B18" s="14" t="s">
        <v>14545</v>
      </c>
      <c r="C18" s="15" t="s">
        <v>14537</v>
      </c>
      <c r="D18" s="16">
        <v>33051.480000000003</v>
      </c>
    </row>
    <row r="19" spans="1:4" ht="30" x14ac:dyDescent="0.25">
      <c r="A19" s="13">
        <v>308323</v>
      </c>
      <c r="B19" s="14" t="s">
        <v>14546</v>
      </c>
      <c r="C19" s="15" t="s">
        <v>14537</v>
      </c>
      <c r="D19" s="16">
        <v>8007.65</v>
      </c>
    </row>
    <row r="20" spans="1:4" ht="30" x14ac:dyDescent="0.25">
      <c r="A20" s="13">
        <v>308324</v>
      </c>
      <c r="B20" s="14" t="s">
        <v>14547</v>
      </c>
      <c r="C20" s="15" t="s">
        <v>14537</v>
      </c>
      <c r="D20" s="16">
        <v>12333.73</v>
      </c>
    </row>
    <row r="21" spans="1:4" ht="30" x14ac:dyDescent="0.25">
      <c r="A21" s="13">
        <v>308325</v>
      </c>
      <c r="B21" s="14" t="s">
        <v>14548</v>
      </c>
      <c r="C21" s="15" t="s">
        <v>14537</v>
      </c>
      <c r="D21" s="16">
        <v>17429.68</v>
      </c>
    </row>
    <row r="22" spans="1:4" ht="30" x14ac:dyDescent="0.25">
      <c r="A22" s="13">
        <v>308326</v>
      </c>
      <c r="B22" s="14" t="s">
        <v>14549</v>
      </c>
      <c r="C22" s="15" t="s">
        <v>14537</v>
      </c>
      <c r="D22" s="16">
        <v>24427.16</v>
      </c>
    </row>
    <row r="23" spans="1:4" ht="30" x14ac:dyDescent="0.25">
      <c r="A23" s="13">
        <v>308321</v>
      </c>
      <c r="B23" s="14" t="s">
        <v>14550</v>
      </c>
      <c r="C23" s="15" t="s">
        <v>14537</v>
      </c>
      <c r="D23" s="16">
        <v>4043.8</v>
      </c>
    </row>
    <row r="24" spans="1:4" ht="30" x14ac:dyDescent="0.25">
      <c r="A24" s="13">
        <v>308315</v>
      </c>
      <c r="B24" s="14" t="s">
        <v>14551</v>
      </c>
      <c r="C24" s="15" t="s">
        <v>14537</v>
      </c>
      <c r="D24" s="16">
        <v>6714.22</v>
      </c>
    </row>
    <row r="25" spans="1:4" ht="30" x14ac:dyDescent="0.25">
      <c r="A25" s="13">
        <v>308320</v>
      </c>
      <c r="B25" s="14" t="s">
        <v>14552</v>
      </c>
      <c r="C25" s="15" t="s">
        <v>14537</v>
      </c>
      <c r="D25" s="16">
        <v>44493.86</v>
      </c>
    </row>
    <row r="26" spans="1:4" ht="30" x14ac:dyDescent="0.25">
      <c r="A26" s="13">
        <v>308316</v>
      </c>
      <c r="B26" s="14" t="s">
        <v>14553</v>
      </c>
      <c r="C26" s="15" t="s">
        <v>14537</v>
      </c>
      <c r="D26" s="16">
        <v>9566.69</v>
      </c>
    </row>
    <row r="27" spans="1:4" ht="30" x14ac:dyDescent="0.25">
      <c r="A27" s="13">
        <v>308317</v>
      </c>
      <c r="B27" s="14" t="s">
        <v>14554</v>
      </c>
      <c r="C27" s="15" t="s">
        <v>14537</v>
      </c>
      <c r="D27" s="16">
        <v>16927.169999999998</v>
      </c>
    </row>
    <row r="28" spans="1:4" ht="30" x14ac:dyDescent="0.25">
      <c r="A28" s="13">
        <v>308318</v>
      </c>
      <c r="B28" s="14" t="s">
        <v>14555</v>
      </c>
      <c r="C28" s="15" t="s">
        <v>14537</v>
      </c>
      <c r="D28" s="16">
        <v>23286.9</v>
      </c>
    </row>
    <row r="29" spans="1:4" ht="30" x14ac:dyDescent="0.25">
      <c r="A29" s="13">
        <v>308319</v>
      </c>
      <c r="B29" s="14" t="s">
        <v>14556</v>
      </c>
      <c r="C29" s="15" t="s">
        <v>14537</v>
      </c>
      <c r="D29" s="16">
        <v>27885.62</v>
      </c>
    </row>
    <row r="30" spans="1:4" ht="30" x14ac:dyDescent="0.25">
      <c r="A30" s="13">
        <v>308314</v>
      </c>
      <c r="B30" s="14" t="s">
        <v>14557</v>
      </c>
      <c r="C30" s="15" t="s">
        <v>14537</v>
      </c>
      <c r="D30" s="16">
        <v>4665.7</v>
      </c>
    </row>
    <row r="31" spans="1:4" ht="30" x14ac:dyDescent="0.25">
      <c r="A31" s="13">
        <v>308250</v>
      </c>
      <c r="B31" s="14" t="s">
        <v>14558</v>
      </c>
      <c r="C31" s="15" t="s">
        <v>14537</v>
      </c>
      <c r="D31" s="16">
        <v>6404.62</v>
      </c>
    </row>
    <row r="32" spans="1:4" ht="30" x14ac:dyDescent="0.25">
      <c r="A32" s="13">
        <v>308251</v>
      </c>
      <c r="B32" s="14" t="s">
        <v>14559</v>
      </c>
      <c r="C32" s="15" t="s">
        <v>14537</v>
      </c>
      <c r="D32" s="16">
        <v>9869.9599999999991</v>
      </c>
    </row>
    <row r="33" spans="1:4" ht="30" x14ac:dyDescent="0.25">
      <c r="A33" s="13">
        <v>308268</v>
      </c>
      <c r="B33" s="14" t="s">
        <v>14560</v>
      </c>
      <c r="C33" s="15" t="s">
        <v>14537</v>
      </c>
      <c r="D33" s="16">
        <v>76709.87</v>
      </c>
    </row>
    <row r="34" spans="1:4" ht="30" x14ac:dyDescent="0.25">
      <c r="A34" s="13">
        <v>308252</v>
      </c>
      <c r="B34" s="14" t="s">
        <v>14561</v>
      </c>
      <c r="C34" s="15" t="s">
        <v>14537</v>
      </c>
      <c r="D34" s="16">
        <v>11763.84</v>
      </c>
    </row>
    <row r="35" spans="1:4" ht="30" x14ac:dyDescent="0.25">
      <c r="A35" s="13">
        <v>308253</v>
      </c>
      <c r="B35" s="14" t="s">
        <v>14562</v>
      </c>
      <c r="C35" s="15" t="s">
        <v>14537</v>
      </c>
      <c r="D35" s="16">
        <v>14398.04</v>
      </c>
    </row>
    <row r="36" spans="1:4" ht="30" x14ac:dyDescent="0.25">
      <c r="A36" s="13">
        <v>308254</v>
      </c>
      <c r="B36" s="14" t="s">
        <v>14563</v>
      </c>
      <c r="C36" s="15" t="s">
        <v>14537</v>
      </c>
      <c r="D36" s="16">
        <v>16567.82</v>
      </c>
    </row>
    <row r="37" spans="1:4" ht="30" x14ac:dyDescent="0.25">
      <c r="A37" s="13">
        <v>308255</v>
      </c>
      <c r="B37" s="14" t="s">
        <v>14564</v>
      </c>
      <c r="C37" s="15" t="s">
        <v>14537</v>
      </c>
      <c r="D37" s="16">
        <v>19868.150000000001</v>
      </c>
    </row>
    <row r="38" spans="1:4" ht="30" x14ac:dyDescent="0.25">
      <c r="A38" s="13">
        <v>308256</v>
      </c>
      <c r="B38" s="14" t="s">
        <v>14565</v>
      </c>
      <c r="C38" s="15" t="s">
        <v>14537</v>
      </c>
      <c r="D38" s="16">
        <v>25716.77</v>
      </c>
    </row>
    <row r="39" spans="1:4" ht="30" x14ac:dyDescent="0.25">
      <c r="A39" s="13">
        <v>308257</v>
      </c>
      <c r="B39" s="14" t="s">
        <v>14566</v>
      </c>
      <c r="C39" s="15" t="s">
        <v>14537</v>
      </c>
      <c r="D39" s="16">
        <v>30778.09</v>
      </c>
    </row>
    <row r="40" spans="1:4" ht="30" x14ac:dyDescent="0.25">
      <c r="A40" s="13">
        <v>308258</v>
      </c>
      <c r="B40" s="14" t="s">
        <v>14567</v>
      </c>
      <c r="C40" s="15" t="s">
        <v>14537</v>
      </c>
      <c r="D40" s="16">
        <v>34321.72</v>
      </c>
    </row>
    <row r="41" spans="1:4" ht="30" x14ac:dyDescent="0.25">
      <c r="A41" s="13">
        <v>308259</v>
      </c>
      <c r="B41" s="14" t="s">
        <v>14568</v>
      </c>
      <c r="C41" s="15" t="s">
        <v>14537</v>
      </c>
      <c r="D41" s="16">
        <v>39524.36</v>
      </c>
    </row>
    <row r="42" spans="1:4" ht="30" x14ac:dyDescent="0.25">
      <c r="A42" s="13">
        <v>308260</v>
      </c>
      <c r="B42" s="14" t="s">
        <v>14569</v>
      </c>
      <c r="C42" s="15" t="s">
        <v>14537</v>
      </c>
      <c r="D42" s="16">
        <v>43843.12</v>
      </c>
    </row>
    <row r="43" spans="1:4" ht="30" x14ac:dyDescent="0.25">
      <c r="A43" s="13">
        <v>308261</v>
      </c>
      <c r="B43" s="14" t="s">
        <v>14570</v>
      </c>
      <c r="C43" s="15" t="s">
        <v>14537</v>
      </c>
      <c r="D43" s="16">
        <v>48199.519999999997</v>
      </c>
    </row>
    <row r="44" spans="1:4" ht="30" x14ac:dyDescent="0.25">
      <c r="A44" s="13">
        <v>308262</v>
      </c>
      <c r="B44" s="14" t="s">
        <v>14571</v>
      </c>
      <c r="C44" s="15" t="s">
        <v>14537</v>
      </c>
      <c r="D44" s="16">
        <v>54097.43</v>
      </c>
    </row>
    <row r="45" spans="1:4" ht="30" x14ac:dyDescent="0.25">
      <c r="A45" s="13">
        <v>308263</v>
      </c>
      <c r="B45" s="14" t="s">
        <v>14572</v>
      </c>
      <c r="C45" s="15" t="s">
        <v>14537</v>
      </c>
      <c r="D45" s="16">
        <v>55233.32</v>
      </c>
    </row>
    <row r="46" spans="1:4" ht="30" x14ac:dyDescent="0.25">
      <c r="A46" s="13">
        <v>308264</v>
      </c>
      <c r="B46" s="14" t="s">
        <v>14573</v>
      </c>
      <c r="C46" s="15" t="s">
        <v>14537</v>
      </c>
      <c r="D46" s="16">
        <v>59660.19</v>
      </c>
    </row>
    <row r="47" spans="1:4" ht="30" x14ac:dyDescent="0.25">
      <c r="A47" s="13">
        <v>308265</v>
      </c>
      <c r="B47" s="14" t="s">
        <v>14574</v>
      </c>
      <c r="C47" s="15" t="s">
        <v>14537</v>
      </c>
      <c r="D47" s="16">
        <v>60687.13</v>
      </c>
    </row>
    <row r="48" spans="1:4" ht="30" x14ac:dyDescent="0.25">
      <c r="A48" s="13">
        <v>308266</v>
      </c>
      <c r="B48" s="14" t="s">
        <v>14575</v>
      </c>
      <c r="C48" s="15" t="s">
        <v>14537</v>
      </c>
      <c r="D48" s="16">
        <v>68716.039999999994</v>
      </c>
    </row>
    <row r="49" spans="1:4" ht="30" x14ac:dyDescent="0.25">
      <c r="A49" s="13">
        <v>308267</v>
      </c>
      <c r="B49" s="14" t="s">
        <v>14576</v>
      </c>
      <c r="C49" s="15" t="s">
        <v>14537</v>
      </c>
      <c r="D49" s="16">
        <v>72746.559999999998</v>
      </c>
    </row>
    <row r="50" spans="1:4" ht="30" x14ac:dyDescent="0.25">
      <c r="A50" s="13">
        <v>308288</v>
      </c>
      <c r="B50" s="14" t="s">
        <v>14577</v>
      </c>
      <c r="C50" s="15" t="s">
        <v>14537</v>
      </c>
      <c r="D50" s="16">
        <v>8358.5499999999993</v>
      </c>
    </row>
    <row r="51" spans="1:4" ht="30" x14ac:dyDescent="0.25">
      <c r="A51" s="13">
        <v>308289</v>
      </c>
      <c r="B51" s="14" t="s">
        <v>14578</v>
      </c>
      <c r="C51" s="15" t="s">
        <v>14537</v>
      </c>
      <c r="D51" s="16">
        <v>11938.48</v>
      </c>
    </row>
    <row r="52" spans="1:4" ht="30" x14ac:dyDescent="0.25">
      <c r="A52" s="13">
        <v>308306</v>
      </c>
      <c r="B52" s="14" t="s">
        <v>14579</v>
      </c>
      <c r="C52" s="15" t="s">
        <v>14537</v>
      </c>
      <c r="D52" s="16">
        <v>80633.27</v>
      </c>
    </row>
    <row r="53" spans="1:4" ht="30" x14ac:dyDescent="0.25">
      <c r="A53" s="13">
        <v>308290</v>
      </c>
      <c r="B53" s="14" t="s">
        <v>14580</v>
      </c>
      <c r="C53" s="15" t="s">
        <v>14537</v>
      </c>
      <c r="D53" s="16">
        <v>15346.34</v>
      </c>
    </row>
    <row r="54" spans="1:4" ht="30" x14ac:dyDescent="0.25">
      <c r="A54" s="13">
        <v>308291</v>
      </c>
      <c r="B54" s="14" t="s">
        <v>14581</v>
      </c>
      <c r="C54" s="15" t="s">
        <v>14537</v>
      </c>
      <c r="D54" s="16">
        <v>18768.150000000001</v>
      </c>
    </row>
    <row r="55" spans="1:4" ht="30" x14ac:dyDescent="0.25">
      <c r="A55" s="13">
        <v>308292</v>
      </c>
      <c r="B55" s="14" t="s">
        <v>14582</v>
      </c>
      <c r="C55" s="15" t="s">
        <v>14537</v>
      </c>
      <c r="D55" s="16">
        <v>21021.040000000001</v>
      </c>
    </row>
    <row r="56" spans="1:4" ht="30" x14ac:dyDescent="0.25">
      <c r="A56" s="13">
        <v>308293</v>
      </c>
      <c r="B56" s="14" t="s">
        <v>14583</v>
      </c>
      <c r="C56" s="15" t="s">
        <v>14537</v>
      </c>
      <c r="D56" s="16">
        <v>24057.47</v>
      </c>
    </row>
    <row r="57" spans="1:4" ht="30" x14ac:dyDescent="0.25">
      <c r="A57" s="13">
        <v>308294</v>
      </c>
      <c r="B57" s="14" t="s">
        <v>14584</v>
      </c>
      <c r="C57" s="15" t="s">
        <v>14537</v>
      </c>
      <c r="D57" s="16">
        <v>27012.95</v>
      </c>
    </row>
    <row r="58" spans="1:4" ht="30" x14ac:dyDescent="0.25">
      <c r="A58" s="13">
        <v>308295</v>
      </c>
      <c r="B58" s="14" t="s">
        <v>14585</v>
      </c>
      <c r="C58" s="15" t="s">
        <v>14537</v>
      </c>
      <c r="D58" s="16">
        <v>32389.98</v>
      </c>
    </row>
    <row r="59" spans="1:4" ht="30" x14ac:dyDescent="0.25">
      <c r="A59" s="13">
        <v>308296</v>
      </c>
      <c r="B59" s="14" t="s">
        <v>14586</v>
      </c>
      <c r="C59" s="15" t="s">
        <v>14537</v>
      </c>
      <c r="D59" s="16">
        <v>35141.339999999997</v>
      </c>
    </row>
    <row r="60" spans="1:4" ht="30" x14ac:dyDescent="0.25">
      <c r="A60" s="13">
        <v>308297</v>
      </c>
      <c r="B60" s="14" t="s">
        <v>14587</v>
      </c>
      <c r="C60" s="15" t="s">
        <v>14537</v>
      </c>
      <c r="D60" s="16">
        <v>38990.379999999997</v>
      </c>
    </row>
    <row r="61" spans="1:4" ht="30" x14ac:dyDescent="0.25">
      <c r="A61" s="13">
        <v>308298</v>
      </c>
      <c r="B61" s="14" t="s">
        <v>14588</v>
      </c>
      <c r="C61" s="15" t="s">
        <v>14537</v>
      </c>
      <c r="D61" s="16">
        <v>44289.98</v>
      </c>
    </row>
    <row r="62" spans="1:4" ht="30" x14ac:dyDescent="0.25">
      <c r="A62" s="13">
        <v>308299</v>
      </c>
      <c r="B62" s="14" t="s">
        <v>14589</v>
      </c>
      <c r="C62" s="15" t="s">
        <v>14537</v>
      </c>
      <c r="D62" s="16">
        <v>47858.68</v>
      </c>
    </row>
    <row r="63" spans="1:4" ht="30" x14ac:dyDescent="0.25">
      <c r="A63" s="13">
        <v>308300</v>
      </c>
      <c r="B63" s="14" t="s">
        <v>14590</v>
      </c>
      <c r="C63" s="15" t="s">
        <v>14537</v>
      </c>
      <c r="D63" s="16">
        <v>51522.95</v>
      </c>
    </row>
    <row r="64" spans="1:4" ht="30" x14ac:dyDescent="0.25">
      <c r="A64" s="13">
        <v>308301</v>
      </c>
      <c r="B64" s="14" t="s">
        <v>14591</v>
      </c>
      <c r="C64" s="15" t="s">
        <v>14537</v>
      </c>
      <c r="D64" s="16">
        <v>55567.72</v>
      </c>
    </row>
    <row r="65" spans="1:4" ht="30" x14ac:dyDescent="0.25">
      <c r="A65" s="13">
        <v>308302</v>
      </c>
      <c r="B65" s="14" t="s">
        <v>14592</v>
      </c>
      <c r="C65" s="15" t="s">
        <v>14537</v>
      </c>
      <c r="D65" s="16">
        <v>62651.32</v>
      </c>
    </row>
    <row r="66" spans="1:4" ht="30" x14ac:dyDescent="0.25">
      <c r="A66" s="13">
        <v>308303</v>
      </c>
      <c r="B66" s="14" t="s">
        <v>14593</v>
      </c>
      <c r="C66" s="15" t="s">
        <v>14537</v>
      </c>
      <c r="D66" s="16">
        <v>68566.460000000006</v>
      </c>
    </row>
    <row r="67" spans="1:4" ht="30" x14ac:dyDescent="0.25">
      <c r="A67" s="13">
        <v>308304</v>
      </c>
      <c r="B67" s="14" t="s">
        <v>14594</v>
      </c>
      <c r="C67" s="15" t="s">
        <v>14537</v>
      </c>
      <c r="D67" s="16">
        <v>72350.55</v>
      </c>
    </row>
    <row r="68" spans="1:4" ht="30" x14ac:dyDescent="0.25">
      <c r="A68" s="13">
        <v>308305</v>
      </c>
      <c r="B68" s="14" t="s">
        <v>14595</v>
      </c>
      <c r="C68" s="15" t="s">
        <v>14537</v>
      </c>
      <c r="D68" s="16">
        <v>76798.81</v>
      </c>
    </row>
    <row r="69" spans="1:4" ht="30" x14ac:dyDescent="0.25">
      <c r="A69" s="13">
        <v>308269</v>
      </c>
      <c r="B69" s="14" t="s">
        <v>14596</v>
      </c>
      <c r="C69" s="15" t="s">
        <v>14537</v>
      </c>
      <c r="D69" s="16">
        <v>9505.8799999999992</v>
      </c>
    </row>
    <row r="70" spans="1:4" ht="30" x14ac:dyDescent="0.25">
      <c r="A70" s="13">
        <v>308270</v>
      </c>
      <c r="B70" s="14" t="s">
        <v>14597</v>
      </c>
      <c r="C70" s="15" t="s">
        <v>14537</v>
      </c>
      <c r="D70" s="16">
        <v>13118.25</v>
      </c>
    </row>
    <row r="71" spans="1:4" ht="30" x14ac:dyDescent="0.25">
      <c r="A71" s="13">
        <v>308287</v>
      </c>
      <c r="B71" s="14" t="s">
        <v>14598</v>
      </c>
      <c r="C71" s="15" t="s">
        <v>14537</v>
      </c>
      <c r="D71" s="16">
        <v>84082.94</v>
      </c>
    </row>
    <row r="72" spans="1:4" ht="30" x14ac:dyDescent="0.25">
      <c r="A72" s="13">
        <v>308271</v>
      </c>
      <c r="B72" s="14" t="s">
        <v>14599</v>
      </c>
      <c r="C72" s="15" t="s">
        <v>14537</v>
      </c>
      <c r="D72" s="16">
        <v>16261.51</v>
      </c>
    </row>
    <row r="73" spans="1:4" ht="30" x14ac:dyDescent="0.25">
      <c r="A73" s="13">
        <v>308272</v>
      </c>
      <c r="B73" s="14" t="s">
        <v>14600</v>
      </c>
      <c r="C73" s="15" t="s">
        <v>14537</v>
      </c>
      <c r="D73" s="16">
        <v>18989.09</v>
      </c>
    </row>
    <row r="74" spans="1:4" ht="30" x14ac:dyDescent="0.25">
      <c r="A74" s="13">
        <v>308273</v>
      </c>
      <c r="B74" s="14" t="s">
        <v>14601</v>
      </c>
      <c r="C74" s="15" t="s">
        <v>14537</v>
      </c>
      <c r="D74" s="16">
        <v>22544.13</v>
      </c>
    </row>
    <row r="75" spans="1:4" ht="30" x14ac:dyDescent="0.25">
      <c r="A75" s="13">
        <v>308274</v>
      </c>
      <c r="B75" s="14" t="s">
        <v>14602</v>
      </c>
      <c r="C75" s="15" t="s">
        <v>14537</v>
      </c>
      <c r="D75" s="16">
        <v>26043.35</v>
      </c>
    </row>
    <row r="76" spans="1:4" ht="30" x14ac:dyDescent="0.25">
      <c r="A76" s="13">
        <v>308275</v>
      </c>
      <c r="B76" s="14" t="s">
        <v>14603</v>
      </c>
      <c r="C76" s="15" t="s">
        <v>14537</v>
      </c>
      <c r="D76" s="16">
        <v>30116.18</v>
      </c>
    </row>
    <row r="77" spans="1:4" ht="30" x14ac:dyDescent="0.25">
      <c r="A77" s="13">
        <v>308276</v>
      </c>
      <c r="B77" s="14" t="s">
        <v>14604</v>
      </c>
      <c r="C77" s="15" t="s">
        <v>14537</v>
      </c>
      <c r="D77" s="16">
        <v>38369.949999999997</v>
      </c>
    </row>
    <row r="78" spans="1:4" ht="30" x14ac:dyDescent="0.25">
      <c r="A78" s="13">
        <v>308277</v>
      </c>
      <c r="B78" s="14" t="s">
        <v>14605</v>
      </c>
      <c r="C78" s="15" t="s">
        <v>14537</v>
      </c>
      <c r="D78" s="16">
        <v>42478.54</v>
      </c>
    </row>
    <row r="79" spans="1:4" ht="30" x14ac:dyDescent="0.25">
      <c r="A79" s="13">
        <v>308278</v>
      </c>
      <c r="B79" s="14" t="s">
        <v>14606</v>
      </c>
      <c r="C79" s="15" t="s">
        <v>14537</v>
      </c>
      <c r="D79" s="16">
        <v>46030.78</v>
      </c>
    </row>
    <row r="80" spans="1:4" ht="30" x14ac:dyDescent="0.25">
      <c r="A80" s="13">
        <v>308279</v>
      </c>
      <c r="B80" s="14" t="s">
        <v>14607</v>
      </c>
      <c r="C80" s="15" t="s">
        <v>14537</v>
      </c>
      <c r="D80" s="16">
        <v>49711.37</v>
      </c>
    </row>
    <row r="81" spans="1:4" ht="30" x14ac:dyDescent="0.25">
      <c r="A81" s="13">
        <v>308280</v>
      </c>
      <c r="B81" s="14" t="s">
        <v>14608</v>
      </c>
      <c r="C81" s="15" t="s">
        <v>14537</v>
      </c>
      <c r="D81" s="16">
        <v>53961.65</v>
      </c>
    </row>
    <row r="82" spans="1:4" ht="30" x14ac:dyDescent="0.25">
      <c r="A82" s="13">
        <v>308281</v>
      </c>
      <c r="B82" s="14" t="s">
        <v>14609</v>
      </c>
      <c r="C82" s="15" t="s">
        <v>14537</v>
      </c>
      <c r="D82" s="16">
        <v>57942.05</v>
      </c>
    </row>
    <row r="83" spans="1:4" ht="30" x14ac:dyDescent="0.25">
      <c r="A83" s="13">
        <v>308282</v>
      </c>
      <c r="B83" s="14" t="s">
        <v>14610</v>
      </c>
      <c r="C83" s="15" t="s">
        <v>14537</v>
      </c>
      <c r="D83" s="16">
        <v>62208.71</v>
      </c>
    </row>
    <row r="84" spans="1:4" ht="30" x14ac:dyDescent="0.25">
      <c r="A84" s="13">
        <v>308283</v>
      </c>
      <c r="B84" s="14" t="s">
        <v>14611</v>
      </c>
      <c r="C84" s="15" t="s">
        <v>14537</v>
      </c>
      <c r="D84" s="16">
        <v>66098.81</v>
      </c>
    </row>
    <row r="85" spans="1:4" ht="30" x14ac:dyDescent="0.25">
      <c r="A85" s="13">
        <v>308284</v>
      </c>
      <c r="B85" s="14" t="s">
        <v>14612</v>
      </c>
      <c r="C85" s="15" t="s">
        <v>14537</v>
      </c>
      <c r="D85" s="16">
        <v>71315.94</v>
      </c>
    </row>
    <row r="86" spans="1:4" ht="30" x14ac:dyDescent="0.25">
      <c r="A86" s="13">
        <v>308285</v>
      </c>
      <c r="B86" s="14" t="s">
        <v>14613</v>
      </c>
      <c r="C86" s="15" t="s">
        <v>14537</v>
      </c>
      <c r="D86" s="16">
        <v>75560.179999999993</v>
      </c>
    </row>
    <row r="87" spans="1:4" ht="30" x14ac:dyDescent="0.25">
      <c r="A87" s="13">
        <v>308286</v>
      </c>
      <c r="B87" s="14" t="s">
        <v>14614</v>
      </c>
      <c r="C87" s="15" t="s">
        <v>14537</v>
      </c>
      <c r="D87" s="16">
        <v>79918.880000000005</v>
      </c>
    </row>
    <row r="88" spans="1:4" ht="30" x14ac:dyDescent="0.25">
      <c r="A88" s="13">
        <v>307733</v>
      </c>
      <c r="B88" s="14" t="s">
        <v>14615</v>
      </c>
      <c r="C88" s="15" t="s">
        <v>211</v>
      </c>
      <c r="D88" s="16">
        <v>267.17</v>
      </c>
    </row>
    <row r="89" spans="1:4" ht="30" x14ac:dyDescent="0.25">
      <c r="A89" s="13">
        <v>307734</v>
      </c>
      <c r="B89" s="14" t="s">
        <v>14616</v>
      </c>
      <c r="C89" s="15" t="s">
        <v>211</v>
      </c>
      <c r="D89" s="16">
        <v>321.32</v>
      </c>
    </row>
    <row r="90" spans="1:4" ht="30" x14ac:dyDescent="0.25">
      <c r="A90" s="13">
        <v>307735</v>
      </c>
      <c r="B90" s="14" t="s">
        <v>14617</v>
      </c>
      <c r="C90" s="15" t="s">
        <v>211</v>
      </c>
      <c r="D90" s="16">
        <v>420.13</v>
      </c>
    </row>
    <row r="91" spans="1:4" ht="30" x14ac:dyDescent="0.25">
      <c r="A91" s="13">
        <v>307736</v>
      </c>
      <c r="B91" s="14" t="s">
        <v>14618</v>
      </c>
      <c r="C91" s="15" t="s">
        <v>211</v>
      </c>
      <c r="D91" s="16">
        <v>559.25</v>
      </c>
    </row>
    <row r="92" spans="1:4" ht="30" x14ac:dyDescent="0.25">
      <c r="A92" s="13">
        <v>307737</v>
      </c>
      <c r="B92" s="14" t="s">
        <v>14619</v>
      </c>
      <c r="C92" s="15" t="s">
        <v>211</v>
      </c>
      <c r="D92" s="16">
        <v>590.52</v>
      </c>
    </row>
    <row r="93" spans="1:4" x14ac:dyDescent="0.25">
      <c r="A93" s="13">
        <v>307730</v>
      </c>
      <c r="B93" s="14" t="s">
        <v>14620</v>
      </c>
      <c r="C93" s="15" t="s">
        <v>211</v>
      </c>
      <c r="D93" s="16">
        <v>0</v>
      </c>
    </row>
    <row r="94" spans="1:4" ht="30" x14ac:dyDescent="0.25">
      <c r="A94" s="13">
        <v>307084</v>
      </c>
      <c r="B94" s="14" t="s">
        <v>14621</v>
      </c>
      <c r="C94" s="15" t="s">
        <v>211</v>
      </c>
      <c r="D94" s="16">
        <v>36.85</v>
      </c>
    </row>
    <row r="95" spans="1:4" x14ac:dyDescent="0.25">
      <c r="A95" s="13">
        <v>407818</v>
      </c>
      <c r="B95" s="14" t="s">
        <v>14622</v>
      </c>
      <c r="C95" s="15" t="s">
        <v>282</v>
      </c>
      <c r="D95" s="16">
        <v>12.08</v>
      </c>
    </row>
    <row r="96" spans="1:4" x14ac:dyDescent="0.25">
      <c r="A96" s="13">
        <v>407819</v>
      </c>
      <c r="B96" s="14" t="s">
        <v>14623</v>
      </c>
      <c r="C96" s="15" t="s">
        <v>282</v>
      </c>
      <c r="D96" s="16">
        <v>12.58</v>
      </c>
    </row>
    <row r="97" spans="1:4" x14ac:dyDescent="0.25">
      <c r="A97" s="13">
        <v>407820</v>
      </c>
      <c r="B97" s="14" t="s">
        <v>14624</v>
      </c>
      <c r="C97" s="15" t="s">
        <v>282</v>
      </c>
      <c r="D97" s="16">
        <v>13.65</v>
      </c>
    </row>
    <row r="98" spans="1:4" ht="30" x14ac:dyDescent="0.25">
      <c r="A98" s="13">
        <v>407740</v>
      </c>
      <c r="B98" s="14" t="s">
        <v>14625</v>
      </c>
      <c r="C98" s="15" t="s">
        <v>282</v>
      </c>
      <c r="D98" s="16">
        <v>15.78</v>
      </c>
    </row>
    <row r="99" spans="1:4" ht="30" x14ac:dyDescent="0.25">
      <c r="A99" s="13">
        <v>408037</v>
      </c>
      <c r="B99" s="14" t="s">
        <v>14626</v>
      </c>
      <c r="C99" s="15" t="s">
        <v>14537</v>
      </c>
      <c r="D99" s="16">
        <v>21.33</v>
      </c>
    </row>
    <row r="100" spans="1:4" ht="30" x14ac:dyDescent="0.25">
      <c r="A100" s="13">
        <v>408038</v>
      </c>
      <c r="B100" s="14" t="s">
        <v>14627</v>
      </c>
      <c r="C100" s="15" t="s">
        <v>14537</v>
      </c>
      <c r="D100" s="16">
        <v>32.85</v>
      </c>
    </row>
    <row r="101" spans="1:4" ht="30" x14ac:dyDescent="0.25">
      <c r="A101" s="13">
        <v>408039</v>
      </c>
      <c r="B101" s="14" t="s">
        <v>14628</v>
      </c>
      <c r="C101" s="15" t="s">
        <v>14537</v>
      </c>
      <c r="D101" s="16">
        <v>43.3</v>
      </c>
    </row>
    <row r="102" spans="1:4" ht="30" x14ac:dyDescent="0.25">
      <c r="A102" s="13">
        <v>408041</v>
      </c>
      <c r="B102" s="14" t="s">
        <v>14629</v>
      </c>
      <c r="C102" s="15" t="s">
        <v>14537</v>
      </c>
      <c r="D102" s="16">
        <v>57.01</v>
      </c>
    </row>
    <row r="103" spans="1:4" ht="30" x14ac:dyDescent="0.25">
      <c r="A103" s="13">
        <v>408042</v>
      </c>
      <c r="B103" s="14" t="s">
        <v>14630</v>
      </c>
      <c r="C103" s="15" t="s">
        <v>14537</v>
      </c>
      <c r="D103" s="16">
        <v>80.989999999999995</v>
      </c>
    </row>
    <row r="104" spans="1:4" ht="30" x14ac:dyDescent="0.25">
      <c r="A104" s="13">
        <v>408031</v>
      </c>
      <c r="B104" s="14" t="s">
        <v>14631</v>
      </c>
      <c r="C104" s="15" t="s">
        <v>14537</v>
      </c>
      <c r="D104" s="16">
        <v>21.81</v>
      </c>
    </row>
    <row r="105" spans="1:4" ht="30" x14ac:dyDescent="0.25">
      <c r="A105" s="13">
        <v>408032</v>
      </c>
      <c r="B105" s="14" t="s">
        <v>14632</v>
      </c>
      <c r="C105" s="15" t="s">
        <v>14537</v>
      </c>
      <c r="D105" s="16">
        <v>29.49</v>
      </c>
    </row>
    <row r="106" spans="1:4" ht="30" x14ac:dyDescent="0.25">
      <c r="A106" s="13">
        <v>408033</v>
      </c>
      <c r="B106" s="14" t="s">
        <v>14633</v>
      </c>
      <c r="C106" s="15" t="s">
        <v>14537</v>
      </c>
      <c r="D106" s="16">
        <v>39.979999999999997</v>
      </c>
    </row>
    <row r="107" spans="1:4" ht="30" x14ac:dyDescent="0.25">
      <c r="A107" s="13">
        <v>408035</v>
      </c>
      <c r="B107" s="14" t="s">
        <v>14634</v>
      </c>
      <c r="C107" s="15" t="s">
        <v>14537</v>
      </c>
      <c r="D107" s="16">
        <v>69.17</v>
      </c>
    </row>
    <row r="108" spans="1:4" ht="30" x14ac:dyDescent="0.25">
      <c r="A108" s="13">
        <v>408036</v>
      </c>
      <c r="B108" s="14" t="s">
        <v>14635</v>
      </c>
      <c r="C108" s="15" t="s">
        <v>14537</v>
      </c>
      <c r="D108" s="16">
        <v>145.30000000000001</v>
      </c>
    </row>
    <row r="109" spans="1:4" x14ac:dyDescent="0.25">
      <c r="A109" s="13">
        <v>408067</v>
      </c>
      <c r="B109" s="14" t="s">
        <v>14636</v>
      </c>
      <c r="C109" s="15" t="s">
        <v>282</v>
      </c>
      <c r="D109" s="16">
        <v>10.85</v>
      </c>
    </row>
    <row r="110" spans="1:4" ht="30" x14ac:dyDescent="0.25">
      <c r="A110" s="13">
        <v>407743</v>
      </c>
      <c r="B110" s="14" t="s">
        <v>14637</v>
      </c>
      <c r="C110" s="15" t="s">
        <v>282</v>
      </c>
      <c r="D110" s="16">
        <v>11.85</v>
      </c>
    </row>
    <row r="111" spans="1:4" ht="45" x14ac:dyDescent="0.25">
      <c r="A111" s="13">
        <v>607137</v>
      </c>
      <c r="B111" s="14" t="s">
        <v>14638</v>
      </c>
      <c r="C111" s="15" t="s">
        <v>211</v>
      </c>
      <c r="D111" s="16">
        <v>59324.28</v>
      </c>
    </row>
    <row r="112" spans="1:4" ht="45" x14ac:dyDescent="0.25">
      <c r="A112" s="13">
        <v>606785</v>
      </c>
      <c r="B112" s="14" t="s">
        <v>14639</v>
      </c>
      <c r="C112" s="15" t="s">
        <v>211</v>
      </c>
      <c r="D112" s="16">
        <v>58764.9</v>
      </c>
    </row>
    <row r="113" spans="1:4" ht="45" x14ac:dyDescent="0.25">
      <c r="A113" s="13">
        <v>607139</v>
      </c>
      <c r="B113" s="14" t="s">
        <v>14640</v>
      </c>
      <c r="C113" s="15" t="s">
        <v>211</v>
      </c>
      <c r="D113" s="16">
        <v>60128.89</v>
      </c>
    </row>
    <row r="114" spans="1:4" ht="45" x14ac:dyDescent="0.25">
      <c r="A114" s="13">
        <v>606787</v>
      </c>
      <c r="B114" s="14" t="s">
        <v>14641</v>
      </c>
      <c r="C114" s="15" t="s">
        <v>211</v>
      </c>
      <c r="D114" s="16">
        <v>59239.33</v>
      </c>
    </row>
    <row r="115" spans="1:4" ht="45" x14ac:dyDescent="0.25">
      <c r="A115" s="13">
        <v>607140</v>
      </c>
      <c r="B115" s="14" t="s">
        <v>14642</v>
      </c>
      <c r="C115" s="15" t="s">
        <v>211</v>
      </c>
      <c r="D115" s="16">
        <v>54814.63</v>
      </c>
    </row>
    <row r="116" spans="1:4" ht="45" x14ac:dyDescent="0.25">
      <c r="A116" s="13">
        <v>606788</v>
      </c>
      <c r="B116" s="14" t="s">
        <v>14643</v>
      </c>
      <c r="C116" s="15" t="s">
        <v>211</v>
      </c>
      <c r="D116" s="16">
        <v>54644.69</v>
      </c>
    </row>
    <row r="117" spans="1:4" ht="45" x14ac:dyDescent="0.25">
      <c r="A117" s="13">
        <v>607141</v>
      </c>
      <c r="B117" s="14" t="s">
        <v>14644</v>
      </c>
      <c r="C117" s="15" t="s">
        <v>211</v>
      </c>
      <c r="D117" s="16">
        <v>61284.05</v>
      </c>
    </row>
    <row r="118" spans="1:4" ht="45" x14ac:dyDescent="0.25">
      <c r="A118" s="13">
        <v>606789</v>
      </c>
      <c r="B118" s="14" t="s">
        <v>14645</v>
      </c>
      <c r="C118" s="15" t="s">
        <v>211</v>
      </c>
      <c r="D118" s="16">
        <v>60702.71</v>
      </c>
    </row>
    <row r="119" spans="1:4" ht="45" x14ac:dyDescent="0.25">
      <c r="A119" s="13">
        <v>607144</v>
      </c>
      <c r="B119" s="14" t="s">
        <v>14646</v>
      </c>
      <c r="C119" s="15" t="s">
        <v>211</v>
      </c>
      <c r="D119" s="16">
        <v>71515.03</v>
      </c>
    </row>
    <row r="120" spans="1:4" ht="45" x14ac:dyDescent="0.25">
      <c r="A120" s="13">
        <v>606792</v>
      </c>
      <c r="B120" s="14" t="s">
        <v>14647</v>
      </c>
      <c r="C120" s="15" t="s">
        <v>211</v>
      </c>
      <c r="D120" s="16">
        <v>70984.039999999994</v>
      </c>
    </row>
    <row r="121" spans="1:4" ht="45" x14ac:dyDescent="0.25">
      <c r="A121" s="13">
        <v>607142</v>
      </c>
      <c r="B121" s="14" t="s">
        <v>14648</v>
      </c>
      <c r="C121" s="15" t="s">
        <v>211</v>
      </c>
      <c r="D121" s="16">
        <v>64355.31</v>
      </c>
    </row>
    <row r="122" spans="1:4" ht="45" x14ac:dyDescent="0.25">
      <c r="A122" s="13">
        <v>606790</v>
      </c>
      <c r="B122" s="14" t="s">
        <v>14649</v>
      </c>
      <c r="C122" s="15" t="s">
        <v>211</v>
      </c>
      <c r="D122" s="16">
        <v>63730.01</v>
      </c>
    </row>
    <row r="123" spans="1:4" ht="45" x14ac:dyDescent="0.25">
      <c r="A123" s="13">
        <v>607145</v>
      </c>
      <c r="B123" s="14" t="s">
        <v>14650</v>
      </c>
      <c r="C123" s="15" t="s">
        <v>211</v>
      </c>
      <c r="D123" s="16">
        <v>79170.44</v>
      </c>
    </row>
    <row r="124" spans="1:4" ht="45" x14ac:dyDescent="0.25">
      <c r="A124" s="13">
        <v>606793</v>
      </c>
      <c r="B124" s="14" t="s">
        <v>14651</v>
      </c>
      <c r="C124" s="15" t="s">
        <v>211</v>
      </c>
      <c r="D124" s="16">
        <v>78576.570000000007</v>
      </c>
    </row>
    <row r="125" spans="1:4" ht="45" x14ac:dyDescent="0.25">
      <c r="A125" s="13">
        <v>607146</v>
      </c>
      <c r="B125" s="14" t="s">
        <v>14652</v>
      </c>
      <c r="C125" s="15" t="s">
        <v>211</v>
      </c>
      <c r="D125" s="16">
        <v>82543.97</v>
      </c>
    </row>
    <row r="126" spans="1:4" ht="45" x14ac:dyDescent="0.25">
      <c r="A126" s="13">
        <v>606794</v>
      </c>
      <c r="B126" s="14" t="s">
        <v>14653</v>
      </c>
      <c r="C126" s="15" t="s">
        <v>211</v>
      </c>
      <c r="D126" s="16">
        <v>81899.41</v>
      </c>
    </row>
    <row r="127" spans="1:4" ht="45" x14ac:dyDescent="0.25">
      <c r="A127" s="13">
        <v>607143</v>
      </c>
      <c r="B127" s="14" t="s">
        <v>14654</v>
      </c>
      <c r="C127" s="15" t="s">
        <v>211</v>
      </c>
      <c r="D127" s="16">
        <v>69513.429999999993</v>
      </c>
    </row>
    <row r="128" spans="1:4" ht="45" x14ac:dyDescent="0.25">
      <c r="A128" s="13">
        <v>606791</v>
      </c>
      <c r="B128" s="14" t="s">
        <v>14655</v>
      </c>
      <c r="C128" s="15" t="s">
        <v>211</v>
      </c>
      <c r="D128" s="16">
        <v>68793.53</v>
      </c>
    </row>
    <row r="129" spans="1:4" ht="45" x14ac:dyDescent="0.25">
      <c r="A129" s="13">
        <v>607147</v>
      </c>
      <c r="B129" s="14" t="s">
        <v>14656</v>
      </c>
      <c r="C129" s="15" t="s">
        <v>211</v>
      </c>
      <c r="D129" s="16">
        <v>89037.23</v>
      </c>
    </row>
    <row r="130" spans="1:4" ht="45" x14ac:dyDescent="0.25">
      <c r="A130" s="13">
        <v>606795</v>
      </c>
      <c r="B130" s="14" t="s">
        <v>14657</v>
      </c>
      <c r="C130" s="15" t="s">
        <v>211</v>
      </c>
      <c r="D130" s="16">
        <v>88294.5</v>
      </c>
    </row>
    <row r="131" spans="1:4" ht="45" x14ac:dyDescent="0.25">
      <c r="A131" s="13">
        <v>607112</v>
      </c>
      <c r="B131" s="14" t="s">
        <v>14658</v>
      </c>
      <c r="C131" s="15" t="s">
        <v>211</v>
      </c>
      <c r="D131" s="16">
        <v>28852.85</v>
      </c>
    </row>
    <row r="132" spans="1:4" ht="45" x14ac:dyDescent="0.25">
      <c r="A132" s="13">
        <v>606760</v>
      </c>
      <c r="B132" s="14" t="s">
        <v>14659</v>
      </c>
      <c r="C132" s="15" t="s">
        <v>211</v>
      </c>
      <c r="D132" s="16">
        <v>28658.15</v>
      </c>
    </row>
    <row r="133" spans="1:4" ht="45" x14ac:dyDescent="0.25">
      <c r="A133" s="13">
        <v>607113</v>
      </c>
      <c r="B133" s="14" t="s">
        <v>14660</v>
      </c>
      <c r="C133" s="15" t="s">
        <v>211</v>
      </c>
      <c r="D133" s="16">
        <v>35072.519999999997</v>
      </c>
    </row>
    <row r="134" spans="1:4" ht="45" x14ac:dyDescent="0.25">
      <c r="A134" s="13">
        <v>606761</v>
      </c>
      <c r="B134" s="14" t="s">
        <v>14661</v>
      </c>
      <c r="C134" s="15" t="s">
        <v>211</v>
      </c>
      <c r="D134" s="16">
        <v>34848.720000000001</v>
      </c>
    </row>
    <row r="135" spans="1:4" ht="45" x14ac:dyDescent="0.25">
      <c r="A135" s="13">
        <v>606762</v>
      </c>
      <c r="B135" s="14" t="s">
        <v>14662</v>
      </c>
      <c r="C135" s="15" t="s">
        <v>211</v>
      </c>
      <c r="D135" s="16">
        <v>34878.910000000003</v>
      </c>
    </row>
    <row r="136" spans="1:4" ht="45" x14ac:dyDescent="0.25">
      <c r="A136" s="13">
        <v>607114</v>
      </c>
      <c r="B136" s="14" t="s">
        <v>14663</v>
      </c>
      <c r="C136" s="15" t="s">
        <v>211</v>
      </c>
      <c r="D136" s="16">
        <v>35106.93</v>
      </c>
    </row>
    <row r="137" spans="1:4" ht="45" x14ac:dyDescent="0.25">
      <c r="A137" s="13">
        <v>607116</v>
      </c>
      <c r="B137" s="14" t="s">
        <v>14664</v>
      </c>
      <c r="C137" s="15" t="s">
        <v>211</v>
      </c>
      <c r="D137" s="16">
        <v>35561.550000000003</v>
      </c>
    </row>
    <row r="138" spans="1:4" ht="45" x14ac:dyDescent="0.25">
      <c r="A138" s="13">
        <v>606764</v>
      </c>
      <c r="B138" s="14" t="s">
        <v>14665</v>
      </c>
      <c r="C138" s="15" t="s">
        <v>211</v>
      </c>
      <c r="D138" s="16">
        <v>35323.919999999998</v>
      </c>
    </row>
    <row r="139" spans="1:4" ht="45" x14ac:dyDescent="0.25">
      <c r="A139" s="13">
        <v>607115</v>
      </c>
      <c r="B139" s="14" t="s">
        <v>14666</v>
      </c>
      <c r="C139" s="15" t="s">
        <v>211</v>
      </c>
      <c r="D139" s="16">
        <v>40389.58</v>
      </c>
    </row>
    <row r="140" spans="1:4" ht="45" x14ac:dyDescent="0.25">
      <c r="A140" s="13">
        <v>606763</v>
      </c>
      <c r="B140" s="14" t="s">
        <v>14667</v>
      </c>
      <c r="C140" s="15" t="s">
        <v>211</v>
      </c>
      <c r="D140" s="16">
        <v>40103.69</v>
      </c>
    </row>
    <row r="141" spans="1:4" ht="45" x14ac:dyDescent="0.25">
      <c r="A141" s="13">
        <v>607117</v>
      </c>
      <c r="B141" s="14" t="s">
        <v>14668</v>
      </c>
      <c r="C141" s="15" t="s">
        <v>211</v>
      </c>
      <c r="D141" s="16">
        <v>40406.01</v>
      </c>
    </row>
    <row r="142" spans="1:4" ht="45" x14ac:dyDescent="0.25">
      <c r="A142" s="13">
        <v>606765</v>
      </c>
      <c r="B142" s="14" t="s">
        <v>14669</v>
      </c>
      <c r="C142" s="15" t="s">
        <v>211</v>
      </c>
      <c r="D142" s="16">
        <v>40127.97</v>
      </c>
    </row>
    <row r="143" spans="1:4" ht="45" x14ac:dyDescent="0.25">
      <c r="A143" s="13">
        <v>607118</v>
      </c>
      <c r="B143" s="14" t="s">
        <v>14670</v>
      </c>
      <c r="C143" s="15" t="s">
        <v>211</v>
      </c>
      <c r="D143" s="16">
        <v>36186.480000000003</v>
      </c>
    </row>
    <row r="144" spans="1:4" ht="45" x14ac:dyDescent="0.25">
      <c r="A144" s="13">
        <v>606766</v>
      </c>
      <c r="B144" s="14" t="s">
        <v>14671</v>
      </c>
      <c r="C144" s="15" t="s">
        <v>211</v>
      </c>
      <c r="D144" s="16">
        <v>35941.160000000003</v>
      </c>
    </row>
    <row r="145" spans="1:4" ht="45" x14ac:dyDescent="0.25">
      <c r="A145" s="13">
        <v>607120</v>
      </c>
      <c r="B145" s="14" t="s">
        <v>14672</v>
      </c>
      <c r="C145" s="15" t="s">
        <v>211</v>
      </c>
      <c r="D145" s="16">
        <v>36850.54</v>
      </c>
    </row>
    <row r="146" spans="1:4" ht="45" x14ac:dyDescent="0.25">
      <c r="A146" s="13">
        <v>606768</v>
      </c>
      <c r="B146" s="14" t="s">
        <v>14673</v>
      </c>
      <c r="C146" s="15" t="s">
        <v>211</v>
      </c>
      <c r="D146" s="16">
        <v>36592.21</v>
      </c>
    </row>
    <row r="147" spans="1:4" ht="45" x14ac:dyDescent="0.25">
      <c r="A147" s="13">
        <v>607119</v>
      </c>
      <c r="B147" s="14" t="s">
        <v>14674</v>
      </c>
      <c r="C147" s="15" t="s">
        <v>211</v>
      </c>
      <c r="D147" s="16">
        <v>42385.69</v>
      </c>
    </row>
    <row r="148" spans="1:4" ht="45" x14ac:dyDescent="0.25">
      <c r="A148" s="13">
        <v>606767</v>
      </c>
      <c r="B148" s="14" t="s">
        <v>14675</v>
      </c>
      <c r="C148" s="15" t="s">
        <v>211</v>
      </c>
      <c r="D148" s="16">
        <v>42070.65</v>
      </c>
    </row>
    <row r="149" spans="1:4" ht="45" x14ac:dyDescent="0.25">
      <c r="A149" s="13">
        <v>607121</v>
      </c>
      <c r="B149" s="14" t="s">
        <v>14676</v>
      </c>
      <c r="C149" s="15" t="s">
        <v>211</v>
      </c>
      <c r="D149" s="16">
        <v>39892.49</v>
      </c>
    </row>
    <row r="150" spans="1:4" ht="45" x14ac:dyDescent="0.25">
      <c r="A150" s="13">
        <v>606769</v>
      </c>
      <c r="B150" s="14" t="s">
        <v>14677</v>
      </c>
      <c r="C150" s="15" t="s">
        <v>211</v>
      </c>
      <c r="D150" s="16">
        <v>39597.97</v>
      </c>
    </row>
    <row r="151" spans="1:4" ht="45" x14ac:dyDescent="0.25">
      <c r="A151" s="13">
        <v>607123</v>
      </c>
      <c r="B151" s="14" t="s">
        <v>14678</v>
      </c>
      <c r="C151" s="15" t="s">
        <v>211</v>
      </c>
      <c r="D151" s="16">
        <v>39366.67</v>
      </c>
    </row>
    <row r="152" spans="1:4" ht="45" x14ac:dyDescent="0.25">
      <c r="A152" s="13">
        <v>606771</v>
      </c>
      <c r="B152" s="14" t="s">
        <v>14679</v>
      </c>
      <c r="C152" s="15" t="s">
        <v>211</v>
      </c>
      <c r="D152" s="16">
        <v>39073.24</v>
      </c>
    </row>
    <row r="153" spans="1:4" ht="45" x14ac:dyDescent="0.25">
      <c r="A153" s="13">
        <v>607122</v>
      </c>
      <c r="B153" s="14" t="s">
        <v>14680</v>
      </c>
      <c r="C153" s="15" t="s">
        <v>211</v>
      </c>
      <c r="D153" s="16">
        <v>43714.2</v>
      </c>
    </row>
    <row r="154" spans="1:4" ht="45" x14ac:dyDescent="0.25">
      <c r="A154" s="13">
        <v>606770</v>
      </c>
      <c r="B154" s="14" t="s">
        <v>14681</v>
      </c>
      <c r="C154" s="15" t="s">
        <v>211</v>
      </c>
      <c r="D154" s="16">
        <v>43375.79</v>
      </c>
    </row>
    <row r="155" spans="1:4" ht="45" x14ac:dyDescent="0.25">
      <c r="A155" s="13">
        <v>607125</v>
      </c>
      <c r="B155" s="14" t="s">
        <v>14682</v>
      </c>
      <c r="C155" s="15" t="s">
        <v>211</v>
      </c>
      <c r="D155" s="16">
        <v>40745.25</v>
      </c>
    </row>
    <row r="156" spans="1:4" ht="45" x14ac:dyDescent="0.25">
      <c r="A156" s="13">
        <v>606773</v>
      </c>
      <c r="B156" s="14" t="s">
        <v>14683</v>
      </c>
      <c r="C156" s="15" t="s">
        <v>211</v>
      </c>
      <c r="D156" s="16">
        <v>40436.51</v>
      </c>
    </row>
    <row r="157" spans="1:4" ht="45" x14ac:dyDescent="0.25">
      <c r="A157" s="13">
        <v>607124</v>
      </c>
      <c r="B157" s="14" t="s">
        <v>14684</v>
      </c>
      <c r="C157" s="15" t="s">
        <v>211</v>
      </c>
      <c r="D157" s="16">
        <v>44370.9</v>
      </c>
    </row>
    <row r="158" spans="1:4" ht="45" x14ac:dyDescent="0.25">
      <c r="A158" s="13">
        <v>606772</v>
      </c>
      <c r="B158" s="14" t="s">
        <v>14685</v>
      </c>
      <c r="C158" s="15" t="s">
        <v>211</v>
      </c>
      <c r="D158" s="16">
        <v>44021.66</v>
      </c>
    </row>
    <row r="159" spans="1:4" ht="45" x14ac:dyDescent="0.25">
      <c r="A159" s="13">
        <v>607126</v>
      </c>
      <c r="B159" s="14" t="s">
        <v>14686</v>
      </c>
      <c r="C159" s="15" t="s">
        <v>211</v>
      </c>
      <c r="D159" s="16">
        <v>45634.99</v>
      </c>
    </row>
    <row r="160" spans="1:4" ht="45" x14ac:dyDescent="0.25">
      <c r="A160" s="13">
        <v>606774</v>
      </c>
      <c r="B160" s="14" t="s">
        <v>14687</v>
      </c>
      <c r="C160" s="15" t="s">
        <v>211</v>
      </c>
      <c r="D160" s="16">
        <v>45268.93</v>
      </c>
    </row>
    <row r="161" spans="1:4" ht="45" x14ac:dyDescent="0.25">
      <c r="A161" s="13">
        <v>607127</v>
      </c>
      <c r="B161" s="14" t="s">
        <v>14688</v>
      </c>
      <c r="C161" s="15" t="s">
        <v>211</v>
      </c>
      <c r="D161" s="16">
        <v>41999.72</v>
      </c>
    </row>
    <row r="162" spans="1:4" ht="45" x14ac:dyDescent="0.25">
      <c r="A162" s="13">
        <v>606775</v>
      </c>
      <c r="B162" s="14" t="s">
        <v>14689</v>
      </c>
      <c r="C162" s="15" t="s">
        <v>211</v>
      </c>
      <c r="D162" s="16">
        <v>41672.44</v>
      </c>
    </row>
    <row r="163" spans="1:4" ht="45" x14ac:dyDescent="0.25">
      <c r="A163" s="13">
        <v>607129</v>
      </c>
      <c r="B163" s="14" t="s">
        <v>14690</v>
      </c>
      <c r="C163" s="15" t="s">
        <v>211</v>
      </c>
      <c r="D163" s="16">
        <v>43954.82</v>
      </c>
    </row>
    <row r="164" spans="1:4" ht="45" x14ac:dyDescent="0.25">
      <c r="A164" s="13">
        <v>606777</v>
      </c>
      <c r="B164" s="14" t="s">
        <v>14691</v>
      </c>
      <c r="C164" s="15" t="s">
        <v>211</v>
      </c>
      <c r="D164" s="16">
        <v>43596.38</v>
      </c>
    </row>
    <row r="165" spans="1:4" ht="45" x14ac:dyDescent="0.25">
      <c r="A165" s="13">
        <v>607128</v>
      </c>
      <c r="B165" s="14" t="s">
        <v>14692</v>
      </c>
      <c r="C165" s="15" t="s">
        <v>211</v>
      </c>
      <c r="D165" s="16">
        <v>48360.55</v>
      </c>
    </row>
    <row r="166" spans="1:4" ht="45" x14ac:dyDescent="0.25">
      <c r="A166" s="13">
        <v>606776</v>
      </c>
      <c r="B166" s="14" t="s">
        <v>14693</v>
      </c>
      <c r="C166" s="15" t="s">
        <v>211</v>
      </c>
      <c r="D166" s="16">
        <v>47941.75</v>
      </c>
    </row>
    <row r="167" spans="1:4" ht="45" x14ac:dyDescent="0.25">
      <c r="A167" s="13">
        <v>607130</v>
      </c>
      <c r="B167" s="14" t="s">
        <v>14694</v>
      </c>
      <c r="C167" s="15" t="s">
        <v>211</v>
      </c>
      <c r="D167" s="16">
        <v>51533.29</v>
      </c>
    </row>
    <row r="168" spans="1:4" ht="45" x14ac:dyDescent="0.25">
      <c r="A168" s="13">
        <v>606778</v>
      </c>
      <c r="B168" s="14" t="s">
        <v>14695</v>
      </c>
      <c r="C168" s="15" t="s">
        <v>211</v>
      </c>
      <c r="D168" s="16">
        <v>51072.959999999999</v>
      </c>
    </row>
    <row r="169" spans="1:4" ht="45" x14ac:dyDescent="0.25">
      <c r="A169" s="13">
        <v>607131</v>
      </c>
      <c r="B169" s="14" t="s">
        <v>14696</v>
      </c>
      <c r="C169" s="15" t="s">
        <v>211</v>
      </c>
      <c r="D169" s="16">
        <v>48401.75</v>
      </c>
    </row>
    <row r="170" spans="1:4" ht="45" x14ac:dyDescent="0.25">
      <c r="A170" s="13">
        <v>606779</v>
      </c>
      <c r="B170" s="14" t="s">
        <v>14697</v>
      </c>
      <c r="C170" s="15" t="s">
        <v>211</v>
      </c>
      <c r="D170" s="16">
        <v>47994.51</v>
      </c>
    </row>
    <row r="171" spans="1:4" ht="45" x14ac:dyDescent="0.25">
      <c r="A171" s="13">
        <v>607133</v>
      </c>
      <c r="B171" s="14" t="s">
        <v>14698</v>
      </c>
      <c r="C171" s="15" t="s">
        <v>211</v>
      </c>
      <c r="D171" s="16">
        <v>49150.01</v>
      </c>
    </row>
    <row r="172" spans="1:4" ht="45" x14ac:dyDescent="0.25">
      <c r="A172" s="13">
        <v>606781</v>
      </c>
      <c r="B172" s="14" t="s">
        <v>14699</v>
      </c>
      <c r="C172" s="15" t="s">
        <v>211</v>
      </c>
      <c r="D172" s="16">
        <v>48730.52</v>
      </c>
    </row>
    <row r="173" spans="1:4" ht="45" x14ac:dyDescent="0.25">
      <c r="A173" s="13">
        <v>607132</v>
      </c>
      <c r="B173" s="14" t="s">
        <v>14700</v>
      </c>
      <c r="C173" s="15" t="s">
        <v>211</v>
      </c>
      <c r="D173" s="16">
        <v>53558.400000000001</v>
      </c>
    </row>
    <row r="174" spans="1:4" ht="45" x14ac:dyDescent="0.25">
      <c r="A174" s="13">
        <v>606780</v>
      </c>
      <c r="B174" s="14" t="s">
        <v>14701</v>
      </c>
      <c r="C174" s="15" t="s">
        <v>211</v>
      </c>
      <c r="D174" s="16">
        <v>53065.8</v>
      </c>
    </row>
    <row r="175" spans="1:4" ht="45" x14ac:dyDescent="0.25">
      <c r="A175" s="13">
        <v>607134</v>
      </c>
      <c r="B175" s="14" t="s">
        <v>14702</v>
      </c>
      <c r="C175" s="15" t="s">
        <v>211</v>
      </c>
      <c r="D175" s="16">
        <v>53045.72</v>
      </c>
    </row>
    <row r="176" spans="1:4" ht="45" x14ac:dyDescent="0.25">
      <c r="A176" s="13">
        <v>606782</v>
      </c>
      <c r="B176" s="14" t="s">
        <v>14703</v>
      </c>
      <c r="C176" s="15" t="s">
        <v>211</v>
      </c>
      <c r="D176" s="16">
        <v>52564.38</v>
      </c>
    </row>
    <row r="177" spans="1:4" ht="45" x14ac:dyDescent="0.25">
      <c r="A177" s="13">
        <v>607136</v>
      </c>
      <c r="B177" s="14" t="s">
        <v>14704</v>
      </c>
      <c r="C177" s="15" t="s">
        <v>211</v>
      </c>
      <c r="D177" s="16">
        <v>52343.15</v>
      </c>
    </row>
    <row r="178" spans="1:4" ht="45" x14ac:dyDescent="0.25">
      <c r="A178" s="13">
        <v>606784</v>
      </c>
      <c r="B178" s="14" t="s">
        <v>14705</v>
      </c>
      <c r="C178" s="15" t="s">
        <v>211</v>
      </c>
      <c r="D178" s="16">
        <v>51877.19</v>
      </c>
    </row>
    <row r="179" spans="1:4" ht="45" x14ac:dyDescent="0.25">
      <c r="A179" s="13">
        <v>607135</v>
      </c>
      <c r="B179" s="14" t="s">
        <v>14706</v>
      </c>
      <c r="C179" s="15" t="s">
        <v>211</v>
      </c>
      <c r="D179" s="16">
        <v>58459</v>
      </c>
    </row>
    <row r="180" spans="1:4" ht="45" x14ac:dyDescent="0.25">
      <c r="A180" s="13">
        <v>606783</v>
      </c>
      <c r="B180" s="14" t="s">
        <v>14707</v>
      </c>
      <c r="C180" s="15" t="s">
        <v>211</v>
      </c>
      <c r="D180" s="16">
        <v>57918.83</v>
      </c>
    </row>
    <row r="181" spans="1:4" ht="45" x14ac:dyDescent="0.25">
      <c r="A181" s="13">
        <v>607138</v>
      </c>
      <c r="B181" s="14" t="s">
        <v>14708</v>
      </c>
      <c r="C181" s="15" t="s">
        <v>211</v>
      </c>
      <c r="D181" s="16">
        <v>53246.95</v>
      </c>
    </row>
    <row r="182" spans="1:4" ht="45" x14ac:dyDescent="0.25">
      <c r="A182" s="13">
        <v>606786</v>
      </c>
      <c r="B182" s="14" t="s">
        <v>14709</v>
      </c>
      <c r="C182" s="15" t="s">
        <v>211</v>
      </c>
      <c r="D182" s="16">
        <v>52750.559999999998</v>
      </c>
    </row>
    <row r="183" spans="1:4" ht="45" x14ac:dyDescent="0.25">
      <c r="A183" s="13">
        <v>606842</v>
      </c>
      <c r="B183" s="14" t="s">
        <v>14710</v>
      </c>
      <c r="C183" s="15" t="s">
        <v>211</v>
      </c>
      <c r="D183" s="16">
        <v>66100.95</v>
      </c>
    </row>
    <row r="184" spans="1:4" ht="45" x14ac:dyDescent="0.25">
      <c r="A184" s="13">
        <v>606832</v>
      </c>
      <c r="B184" s="14" t="s">
        <v>14711</v>
      </c>
      <c r="C184" s="15" t="s">
        <v>211</v>
      </c>
      <c r="D184" s="16">
        <v>65857.600000000006</v>
      </c>
    </row>
    <row r="185" spans="1:4" ht="45" x14ac:dyDescent="0.25">
      <c r="A185" s="13">
        <v>606843</v>
      </c>
      <c r="B185" s="14" t="s">
        <v>14712</v>
      </c>
      <c r="C185" s="15" t="s">
        <v>211</v>
      </c>
      <c r="D185" s="16">
        <v>68699.649999999994</v>
      </c>
    </row>
    <row r="186" spans="1:4" ht="45" x14ac:dyDescent="0.25">
      <c r="A186" s="13">
        <v>606833</v>
      </c>
      <c r="B186" s="14" t="s">
        <v>14713</v>
      </c>
      <c r="C186" s="15" t="s">
        <v>211</v>
      </c>
      <c r="D186" s="16">
        <v>68442.47</v>
      </c>
    </row>
    <row r="187" spans="1:4" ht="45" x14ac:dyDescent="0.25">
      <c r="A187" s="13">
        <v>606845</v>
      </c>
      <c r="B187" s="14" t="s">
        <v>14714</v>
      </c>
      <c r="C187" s="15" t="s">
        <v>211</v>
      </c>
      <c r="D187" s="16">
        <v>71296.490000000005</v>
      </c>
    </row>
    <row r="188" spans="1:4" ht="45" x14ac:dyDescent="0.25">
      <c r="A188" s="13">
        <v>606835</v>
      </c>
      <c r="B188" s="14" t="s">
        <v>14715</v>
      </c>
      <c r="C188" s="15" t="s">
        <v>211</v>
      </c>
      <c r="D188" s="16">
        <v>71041.41</v>
      </c>
    </row>
    <row r="189" spans="1:4" ht="45" x14ac:dyDescent="0.25">
      <c r="A189" s="13">
        <v>606844</v>
      </c>
      <c r="B189" s="14" t="s">
        <v>14716</v>
      </c>
      <c r="C189" s="15" t="s">
        <v>211</v>
      </c>
      <c r="D189" s="16">
        <v>69765.64</v>
      </c>
    </row>
    <row r="190" spans="1:4" ht="45" x14ac:dyDescent="0.25">
      <c r="A190" s="13">
        <v>606834</v>
      </c>
      <c r="B190" s="14" t="s">
        <v>14717</v>
      </c>
      <c r="C190" s="15" t="s">
        <v>211</v>
      </c>
      <c r="D190" s="16">
        <v>69502.8</v>
      </c>
    </row>
    <row r="191" spans="1:4" ht="45" x14ac:dyDescent="0.25">
      <c r="A191" s="13">
        <v>606847</v>
      </c>
      <c r="B191" s="14" t="s">
        <v>14718</v>
      </c>
      <c r="C191" s="15" t="s">
        <v>211</v>
      </c>
      <c r="D191" s="16">
        <v>74541.75</v>
      </c>
    </row>
    <row r="192" spans="1:4" ht="45" x14ac:dyDescent="0.25">
      <c r="A192" s="13">
        <v>606837</v>
      </c>
      <c r="B192" s="14" t="s">
        <v>14719</v>
      </c>
      <c r="C192" s="15" t="s">
        <v>211</v>
      </c>
      <c r="D192" s="16">
        <v>74252.27</v>
      </c>
    </row>
    <row r="193" spans="1:4" ht="45" x14ac:dyDescent="0.25">
      <c r="A193" s="13">
        <v>606846</v>
      </c>
      <c r="B193" s="14" t="s">
        <v>14720</v>
      </c>
      <c r="C193" s="15" t="s">
        <v>211</v>
      </c>
      <c r="D193" s="16">
        <v>76400.37</v>
      </c>
    </row>
    <row r="194" spans="1:4" ht="45" x14ac:dyDescent="0.25">
      <c r="A194" s="13">
        <v>606836</v>
      </c>
      <c r="B194" s="14" t="s">
        <v>14721</v>
      </c>
      <c r="C194" s="15" t="s">
        <v>211</v>
      </c>
      <c r="D194" s="16">
        <v>76108.259999999995</v>
      </c>
    </row>
    <row r="195" spans="1:4" ht="45" x14ac:dyDescent="0.25">
      <c r="A195" s="13">
        <v>606848</v>
      </c>
      <c r="B195" s="14" t="s">
        <v>14722</v>
      </c>
      <c r="C195" s="15" t="s">
        <v>211</v>
      </c>
      <c r="D195" s="16">
        <v>76776.2</v>
      </c>
    </row>
    <row r="196" spans="1:4" ht="45" x14ac:dyDescent="0.25">
      <c r="A196" s="13">
        <v>606838</v>
      </c>
      <c r="B196" s="14" t="s">
        <v>14723</v>
      </c>
      <c r="C196" s="15" t="s">
        <v>211</v>
      </c>
      <c r="D196" s="16">
        <v>76471.53</v>
      </c>
    </row>
    <row r="197" spans="1:4" ht="45" x14ac:dyDescent="0.25">
      <c r="A197" s="13">
        <v>606849</v>
      </c>
      <c r="B197" s="14" t="s">
        <v>14724</v>
      </c>
      <c r="C197" s="15" t="s">
        <v>211</v>
      </c>
      <c r="D197" s="16">
        <v>81528.39</v>
      </c>
    </row>
    <row r="198" spans="1:4" ht="45" x14ac:dyDescent="0.25">
      <c r="A198" s="13">
        <v>606839</v>
      </c>
      <c r="B198" s="14" t="s">
        <v>14725</v>
      </c>
      <c r="C198" s="15" t="s">
        <v>211</v>
      </c>
      <c r="D198" s="16">
        <v>81232.929999999993</v>
      </c>
    </row>
    <row r="199" spans="1:4" ht="45" x14ac:dyDescent="0.25">
      <c r="A199" s="13">
        <v>606850</v>
      </c>
      <c r="B199" s="14" t="s">
        <v>14726</v>
      </c>
      <c r="C199" s="15" t="s">
        <v>211</v>
      </c>
      <c r="D199" s="16">
        <v>84107.92</v>
      </c>
    </row>
    <row r="200" spans="1:4" ht="45" x14ac:dyDescent="0.25">
      <c r="A200" s="13">
        <v>606840</v>
      </c>
      <c r="B200" s="14" t="s">
        <v>14727</v>
      </c>
      <c r="C200" s="15" t="s">
        <v>211</v>
      </c>
      <c r="D200" s="16">
        <v>83782.59</v>
      </c>
    </row>
    <row r="201" spans="1:4" ht="45" x14ac:dyDescent="0.25">
      <c r="A201" s="13">
        <v>606851</v>
      </c>
      <c r="B201" s="14" t="s">
        <v>14728</v>
      </c>
      <c r="C201" s="15" t="s">
        <v>211</v>
      </c>
      <c r="D201" s="16">
        <v>84626.05</v>
      </c>
    </row>
    <row r="202" spans="1:4" ht="45" x14ac:dyDescent="0.25">
      <c r="A202" s="13">
        <v>606841</v>
      </c>
      <c r="B202" s="14" t="s">
        <v>14729</v>
      </c>
      <c r="C202" s="15" t="s">
        <v>211</v>
      </c>
      <c r="D202" s="16">
        <v>84316.57</v>
      </c>
    </row>
    <row r="203" spans="1:4" ht="30" x14ac:dyDescent="0.25">
      <c r="A203" s="13">
        <v>605604</v>
      </c>
      <c r="B203" s="14" t="s">
        <v>14730</v>
      </c>
      <c r="C203" s="15" t="s">
        <v>14731</v>
      </c>
      <c r="D203" s="16">
        <v>323.76</v>
      </c>
    </row>
    <row r="204" spans="1:4" ht="30" x14ac:dyDescent="0.25">
      <c r="A204" s="13">
        <v>605695</v>
      </c>
      <c r="B204" s="14" t="s">
        <v>14732</v>
      </c>
      <c r="C204" s="15" t="s">
        <v>211</v>
      </c>
      <c r="D204" s="16">
        <v>1564.97</v>
      </c>
    </row>
    <row r="205" spans="1:4" ht="30" x14ac:dyDescent="0.25">
      <c r="A205" s="13">
        <v>605607</v>
      </c>
      <c r="B205" s="14" t="s">
        <v>14733</v>
      </c>
      <c r="C205" s="15" t="s">
        <v>211</v>
      </c>
      <c r="D205" s="16">
        <v>1546.23</v>
      </c>
    </row>
    <row r="206" spans="1:4" ht="30" x14ac:dyDescent="0.25">
      <c r="A206" s="13">
        <v>605696</v>
      </c>
      <c r="B206" s="14" t="s">
        <v>14734</v>
      </c>
      <c r="C206" s="15" t="s">
        <v>211</v>
      </c>
      <c r="D206" s="16">
        <v>1801.36</v>
      </c>
    </row>
    <row r="207" spans="1:4" ht="30" x14ac:dyDescent="0.25">
      <c r="A207" s="13">
        <v>605608</v>
      </c>
      <c r="B207" s="14" t="s">
        <v>14735</v>
      </c>
      <c r="C207" s="15" t="s">
        <v>211</v>
      </c>
      <c r="D207" s="16">
        <v>1781.44</v>
      </c>
    </row>
    <row r="208" spans="1:4" ht="30" x14ac:dyDescent="0.25">
      <c r="A208" s="13">
        <v>605697</v>
      </c>
      <c r="B208" s="14" t="s">
        <v>14736</v>
      </c>
      <c r="C208" s="15" t="s">
        <v>211</v>
      </c>
      <c r="D208" s="16">
        <v>2037.79</v>
      </c>
    </row>
    <row r="209" spans="1:4" ht="30" x14ac:dyDescent="0.25">
      <c r="A209" s="13">
        <v>605609</v>
      </c>
      <c r="B209" s="14" t="s">
        <v>14737</v>
      </c>
      <c r="C209" s="15" t="s">
        <v>211</v>
      </c>
      <c r="D209" s="16">
        <v>2016.7</v>
      </c>
    </row>
    <row r="210" spans="1:4" ht="30" x14ac:dyDescent="0.25">
      <c r="A210" s="13">
        <v>605698</v>
      </c>
      <c r="B210" s="14" t="s">
        <v>14738</v>
      </c>
      <c r="C210" s="15" t="s">
        <v>211</v>
      </c>
      <c r="D210" s="16">
        <v>2228.13</v>
      </c>
    </row>
    <row r="211" spans="1:4" ht="30" x14ac:dyDescent="0.25">
      <c r="A211" s="13">
        <v>605610</v>
      </c>
      <c r="B211" s="14" t="s">
        <v>14739</v>
      </c>
      <c r="C211" s="15" t="s">
        <v>211</v>
      </c>
      <c r="D211" s="16">
        <v>2205.87</v>
      </c>
    </row>
    <row r="212" spans="1:4" ht="30" x14ac:dyDescent="0.25">
      <c r="A212" s="13">
        <v>605699</v>
      </c>
      <c r="B212" s="14" t="s">
        <v>14740</v>
      </c>
      <c r="C212" s="15" t="s">
        <v>211</v>
      </c>
      <c r="D212" s="16">
        <v>2464.4699999999998</v>
      </c>
    </row>
    <row r="213" spans="1:4" ht="30" x14ac:dyDescent="0.25">
      <c r="A213" s="13">
        <v>605611</v>
      </c>
      <c r="B213" s="14" t="s">
        <v>14741</v>
      </c>
      <c r="C213" s="15" t="s">
        <v>211</v>
      </c>
      <c r="D213" s="16">
        <v>2441.04</v>
      </c>
    </row>
    <row r="214" spans="1:4" ht="30" x14ac:dyDescent="0.25">
      <c r="A214" s="13">
        <v>605700</v>
      </c>
      <c r="B214" s="14" t="s">
        <v>14742</v>
      </c>
      <c r="C214" s="15" t="s">
        <v>211</v>
      </c>
      <c r="D214" s="16">
        <v>2793.16</v>
      </c>
    </row>
    <row r="215" spans="1:4" ht="30" x14ac:dyDescent="0.25">
      <c r="A215" s="13">
        <v>605612</v>
      </c>
      <c r="B215" s="14" t="s">
        <v>14743</v>
      </c>
      <c r="C215" s="15" t="s">
        <v>211</v>
      </c>
      <c r="D215" s="16">
        <v>2768.56</v>
      </c>
    </row>
    <row r="216" spans="1:4" ht="30" x14ac:dyDescent="0.25">
      <c r="A216" s="13">
        <v>605701</v>
      </c>
      <c r="B216" s="14" t="s">
        <v>14744</v>
      </c>
      <c r="C216" s="15" t="s">
        <v>211</v>
      </c>
      <c r="D216" s="16">
        <v>2983.45</v>
      </c>
    </row>
    <row r="217" spans="1:4" ht="30" x14ac:dyDescent="0.25">
      <c r="A217" s="13">
        <v>605613</v>
      </c>
      <c r="B217" s="14" t="s">
        <v>14745</v>
      </c>
      <c r="C217" s="15" t="s">
        <v>211</v>
      </c>
      <c r="D217" s="16">
        <v>2957.68</v>
      </c>
    </row>
    <row r="218" spans="1:4" ht="30" x14ac:dyDescent="0.25">
      <c r="A218" s="13">
        <v>605702</v>
      </c>
      <c r="B218" s="14" t="s">
        <v>14746</v>
      </c>
      <c r="C218" s="15" t="s">
        <v>211</v>
      </c>
      <c r="D218" s="16">
        <v>3254.84</v>
      </c>
    </row>
    <row r="219" spans="1:4" ht="30" x14ac:dyDescent="0.25">
      <c r="A219" s="13">
        <v>605614</v>
      </c>
      <c r="B219" s="14" t="s">
        <v>14747</v>
      </c>
      <c r="C219" s="15" t="s">
        <v>211</v>
      </c>
      <c r="D219" s="16">
        <v>3214.42</v>
      </c>
    </row>
    <row r="220" spans="1:4" ht="30" x14ac:dyDescent="0.25">
      <c r="A220" s="13">
        <v>605703</v>
      </c>
      <c r="B220" s="14" t="s">
        <v>14748</v>
      </c>
      <c r="C220" s="15" t="s">
        <v>211</v>
      </c>
      <c r="D220" s="16">
        <v>3449.71</v>
      </c>
    </row>
    <row r="221" spans="1:4" ht="30" x14ac:dyDescent="0.25">
      <c r="A221" s="13">
        <v>605615</v>
      </c>
      <c r="B221" s="14" t="s">
        <v>14749</v>
      </c>
      <c r="C221" s="15" t="s">
        <v>211</v>
      </c>
      <c r="D221" s="16">
        <v>3407.53</v>
      </c>
    </row>
    <row r="222" spans="1:4" ht="30" x14ac:dyDescent="0.25">
      <c r="A222" s="13">
        <v>605704</v>
      </c>
      <c r="B222" s="14" t="s">
        <v>14750</v>
      </c>
      <c r="C222" s="15" t="s">
        <v>211</v>
      </c>
      <c r="D222" s="16">
        <v>3691.44</v>
      </c>
    </row>
    <row r="223" spans="1:4" ht="30" x14ac:dyDescent="0.25">
      <c r="A223" s="13">
        <v>605616</v>
      </c>
      <c r="B223" s="14" t="s">
        <v>14751</v>
      </c>
      <c r="C223" s="15" t="s">
        <v>211</v>
      </c>
      <c r="D223" s="16">
        <v>3647.51</v>
      </c>
    </row>
    <row r="224" spans="1:4" ht="30" x14ac:dyDescent="0.25">
      <c r="A224" s="13">
        <v>605705</v>
      </c>
      <c r="B224" s="14" t="s">
        <v>14752</v>
      </c>
      <c r="C224" s="15" t="s">
        <v>211</v>
      </c>
      <c r="D224" s="16">
        <v>3937.53</v>
      </c>
    </row>
    <row r="225" spans="1:4" ht="30" x14ac:dyDescent="0.25">
      <c r="A225" s="13">
        <v>605617</v>
      </c>
      <c r="B225" s="14" t="s">
        <v>14753</v>
      </c>
      <c r="C225" s="15" t="s">
        <v>211</v>
      </c>
      <c r="D225" s="16">
        <v>3891.84</v>
      </c>
    </row>
    <row r="226" spans="1:4" ht="30" x14ac:dyDescent="0.25">
      <c r="A226" s="13">
        <v>605706</v>
      </c>
      <c r="B226" s="14" t="s">
        <v>14754</v>
      </c>
      <c r="C226" s="15" t="s">
        <v>211</v>
      </c>
      <c r="D226" s="16">
        <v>4139.1000000000004</v>
      </c>
    </row>
    <row r="227" spans="1:4" ht="30" x14ac:dyDescent="0.25">
      <c r="A227" s="13">
        <v>605618</v>
      </c>
      <c r="B227" s="14" t="s">
        <v>14755</v>
      </c>
      <c r="C227" s="15" t="s">
        <v>211</v>
      </c>
      <c r="D227" s="16">
        <v>4091.65</v>
      </c>
    </row>
    <row r="228" spans="1:4" ht="30" x14ac:dyDescent="0.25">
      <c r="A228" s="13">
        <v>605707</v>
      </c>
      <c r="B228" s="14" t="s">
        <v>14756</v>
      </c>
      <c r="C228" s="15" t="s">
        <v>211</v>
      </c>
      <c r="D228" s="16">
        <v>4594.55</v>
      </c>
    </row>
    <row r="229" spans="1:4" ht="30" x14ac:dyDescent="0.25">
      <c r="A229" s="13">
        <v>605619</v>
      </c>
      <c r="B229" s="14" t="s">
        <v>14757</v>
      </c>
      <c r="C229" s="15" t="s">
        <v>211</v>
      </c>
      <c r="D229" s="16">
        <v>4545.3500000000004</v>
      </c>
    </row>
    <row r="230" spans="1:4" ht="30" x14ac:dyDescent="0.25">
      <c r="A230" s="13">
        <v>605708</v>
      </c>
      <c r="B230" s="14" t="s">
        <v>14758</v>
      </c>
      <c r="C230" s="15" t="s">
        <v>211</v>
      </c>
      <c r="D230" s="16">
        <v>5387.58</v>
      </c>
    </row>
    <row r="231" spans="1:4" ht="30" x14ac:dyDescent="0.25">
      <c r="A231" s="13">
        <v>605620</v>
      </c>
      <c r="B231" s="14" t="s">
        <v>14759</v>
      </c>
      <c r="C231" s="15" t="s">
        <v>211</v>
      </c>
      <c r="D231" s="16">
        <v>5336.62</v>
      </c>
    </row>
    <row r="232" spans="1:4" ht="30" x14ac:dyDescent="0.25">
      <c r="A232" s="13">
        <v>605709</v>
      </c>
      <c r="B232" s="14" t="s">
        <v>14760</v>
      </c>
      <c r="C232" s="15" t="s">
        <v>211</v>
      </c>
      <c r="D232" s="16">
        <v>5780.87</v>
      </c>
    </row>
    <row r="233" spans="1:4" ht="30" x14ac:dyDescent="0.25">
      <c r="A233" s="13">
        <v>605621</v>
      </c>
      <c r="B233" s="14" t="s">
        <v>14761</v>
      </c>
      <c r="C233" s="15" t="s">
        <v>211</v>
      </c>
      <c r="D233" s="16">
        <v>5728.15</v>
      </c>
    </row>
    <row r="234" spans="1:4" ht="30" x14ac:dyDescent="0.25">
      <c r="A234" s="13">
        <v>605710</v>
      </c>
      <c r="B234" s="14" t="s">
        <v>14762</v>
      </c>
      <c r="C234" s="15" t="s">
        <v>211</v>
      </c>
      <c r="D234" s="16">
        <v>6070.65</v>
      </c>
    </row>
    <row r="235" spans="1:4" ht="30" x14ac:dyDescent="0.25">
      <c r="A235" s="13">
        <v>605622</v>
      </c>
      <c r="B235" s="14" t="s">
        <v>14763</v>
      </c>
      <c r="C235" s="15" t="s">
        <v>211</v>
      </c>
      <c r="D235" s="16">
        <v>6016.17</v>
      </c>
    </row>
    <row r="236" spans="1:4" ht="30" x14ac:dyDescent="0.25">
      <c r="A236" s="13">
        <v>605711</v>
      </c>
      <c r="B236" s="14" t="s">
        <v>14764</v>
      </c>
      <c r="C236" s="15" t="s">
        <v>211</v>
      </c>
      <c r="D236" s="16">
        <v>6279.1</v>
      </c>
    </row>
    <row r="237" spans="1:4" ht="30" x14ac:dyDescent="0.25">
      <c r="A237" s="13">
        <v>605623</v>
      </c>
      <c r="B237" s="14" t="s">
        <v>14765</v>
      </c>
      <c r="C237" s="15" t="s">
        <v>211</v>
      </c>
      <c r="D237" s="16">
        <v>6222.86</v>
      </c>
    </row>
    <row r="238" spans="1:4" ht="30" x14ac:dyDescent="0.25">
      <c r="A238" s="13">
        <v>605712</v>
      </c>
      <c r="B238" s="14" t="s">
        <v>14766</v>
      </c>
      <c r="C238" s="15" t="s">
        <v>211</v>
      </c>
      <c r="D238" s="16">
        <v>6617.74</v>
      </c>
    </row>
    <row r="239" spans="1:4" ht="30" x14ac:dyDescent="0.25">
      <c r="A239" s="13">
        <v>605624</v>
      </c>
      <c r="B239" s="14" t="s">
        <v>14767</v>
      </c>
      <c r="C239" s="15" t="s">
        <v>211</v>
      </c>
      <c r="D239" s="16">
        <v>6559.75</v>
      </c>
    </row>
    <row r="240" spans="1:4" ht="30" x14ac:dyDescent="0.25">
      <c r="A240" s="13">
        <v>605713</v>
      </c>
      <c r="B240" s="14" t="s">
        <v>14768</v>
      </c>
      <c r="C240" s="15" t="s">
        <v>211</v>
      </c>
      <c r="D240" s="16">
        <v>8871.64</v>
      </c>
    </row>
    <row r="241" spans="1:4" ht="30" x14ac:dyDescent="0.25">
      <c r="A241" s="13">
        <v>605625</v>
      </c>
      <c r="B241" s="14" t="s">
        <v>14769</v>
      </c>
      <c r="C241" s="15" t="s">
        <v>211</v>
      </c>
      <c r="D241" s="16">
        <v>8811.8799999999992</v>
      </c>
    </row>
    <row r="242" spans="1:4" ht="30" x14ac:dyDescent="0.25">
      <c r="A242" s="13">
        <v>605714</v>
      </c>
      <c r="B242" s="14" t="s">
        <v>14770</v>
      </c>
      <c r="C242" s="15" t="s">
        <v>211</v>
      </c>
      <c r="D242" s="16">
        <v>11168.09</v>
      </c>
    </row>
    <row r="243" spans="1:4" ht="30" x14ac:dyDescent="0.25">
      <c r="A243" s="13">
        <v>605626</v>
      </c>
      <c r="B243" s="14" t="s">
        <v>14771</v>
      </c>
      <c r="C243" s="15" t="s">
        <v>211</v>
      </c>
      <c r="D243" s="16">
        <v>11106.58</v>
      </c>
    </row>
    <row r="244" spans="1:4" ht="30" x14ac:dyDescent="0.25">
      <c r="A244" s="13">
        <v>605715</v>
      </c>
      <c r="B244" s="14" t="s">
        <v>14772</v>
      </c>
      <c r="C244" s="15" t="s">
        <v>211</v>
      </c>
      <c r="D244" s="16">
        <v>11934.97</v>
      </c>
    </row>
    <row r="245" spans="1:4" ht="30" x14ac:dyDescent="0.25">
      <c r="A245" s="13">
        <v>605627</v>
      </c>
      <c r="B245" s="14" t="s">
        <v>14773</v>
      </c>
      <c r="C245" s="15" t="s">
        <v>211</v>
      </c>
      <c r="D245" s="16">
        <v>11871.7</v>
      </c>
    </row>
    <row r="246" spans="1:4" ht="30" x14ac:dyDescent="0.25">
      <c r="A246" s="13">
        <v>605716</v>
      </c>
      <c r="B246" s="14" t="s">
        <v>14774</v>
      </c>
      <c r="C246" s="15" t="s">
        <v>211</v>
      </c>
      <c r="D246" s="16">
        <v>12394.6</v>
      </c>
    </row>
    <row r="247" spans="1:4" ht="30" x14ac:dyDescent="0.25">
      <c r="A247" s="13">
        <v>605628</v>
      </c>
      <c r="B247" s="14" t="s">
        <v>14775</v>
      </c>
      <c r="C247" s="15" t="s">
        <v>211</v>
      </c>
      <c r="D247" s="16">
        <v>12329.58</v>
      </c>
    </row>
    <row r="248" spans="1:4" ht="30" x14ac:dyDescent="0.25">
      <c r="A248" s="13">
        <v>605717</v>
      </c>
      <c r="B248" s="14" t="s">
        <v>14776</v>
      </c>
      <c r="C248" s="15" t="s">
        <v>211</v>
      </c>
      <c r="D248" s="16">
        <v>13221.58</v>
      </c>
    </row>
    <row r="249" spans="1:4" ht="30" x14ac:dyDescent="0.25">
      <c r="A249" s="13">
        <v>605629</v>
      </c>
      <c r="B249" s="14" t="s">
        <v>14777</v>
      </c>
      <c r="C249" s="15" t="s">
        <v>211</v>
      </c>
      <c r="D249" s="16">
        <v>13154.8</v>
      </c>
    </row>
    <row r="250" spans="1:4" ht="30" x14ac:dyDescent="0.25">
      <c r="A250" s="13">
        <v>605651</v>
      </c>
      <c r="B250" s="14" t="s">
        <v>14778</v>
      </c>
      <c r="C250" s="15" t="s">
        <v>211</v>
      </c>
      <c r="D250" s="16">
        <v>1478.02</v>
      </c>
    </row>
    <row r="251" spans="1:4" ht="30" x14ac:dyDescent="0.25">
      <c r="A251" s="13">
        <v>605460</v>
      </c>
      <c r="B251" s="14" t="s">
        <v>14779</v>
      </c>
      <c r="C251" s="15" t="s">
        <v>211</v>
      </c>
      <c r="D251" s="16">
        <v>1459.28</v>
      </c>
    </row>
    <row r="252" spans="1:4" ht="30" x14ac:dyDescent="0.25">
      <c r="A252" s="13">
        <v>605652</v>
      </c>
      <c r="B252" s="14" t="s">
        <v>14780</v>
      </c>
      <c r="C252" s="15" t="s">
        <v>211</v>
      </c>
      <c r="D252" s="16">
        <v>1700.84</v>
      </c>
    </row>
    <row r="253" spans="1:4" ht="30" x14ac:dyDescent="0.25">
      <c r="A253" s="13">
        <v>605461</v>
      </c>
      <c r="B253" s="14" t="s">
        <v>14781</v>
      </c>
      <c r="C253" s="15" t="s">
        <v>211</v>
      </c>
      <c r="D253" s="16">
        <v>1680.92</v>
      </c>
    </row>
    <row r="254" spans="1:4" ht="30" x14ac:dyDescent="0.25">
      <c r="A254" s="13">
        <v>605653</v>
      </c>
      <c r="B254" s="14" t="s">
        <v>14782</v>
      </c>
      <c r="C254" s="15" t="s">
        <v>211</v>
      </c>
      <c r="D254" s="16">
        <v>1923.67</v>
      </c>
    </row>
    <row r="255" spans="1:4" ht="30" x14ac:dyDescent="0.25">
      <c r="A255" s="13">
        <v>605462</v>
      </c>
      <c r="B255" s="14" t="s">
        <v>14783</v>
      </c>
      <c r="C255" s="15" t="s">
        <v>211</v>
      </c>
      <c r="D255" s="16">
        <v>1902.59</v>
      </c>
    </row>
    <row r="256" spans="1:4" ht="30" x14ac:dyDescent="0.25">
      <c r="A256" s="13">
        <v>605654</v>
      </c>
      <c r="B256" s="14" t="s">
        <v>14784</v>
      </c>
      <c r="C256" s="15" t="s">
        <v>211</v>
      </c>
      <c r="D256" s="16">
        <v>2103.15</v>
      </c>
    </row>
    <row r="257" spans="1:4" ht="30" x14ac:dyDescent="0.25">
      <c r="A257" s="13">
        <v>605463</v>
      </c>
      <c r="B257" s="14" t="s">
        <v>14785</v>
      </c>
      <c r="C257" s="15" t="s">
        <v>211</v>
      </c>
      <c r="D257" s="16">
        <v>2080.89</v>
      </c>
    </row>
    <row r="258" spans="1:4" ht="30" x14ac:dyDescent="0.25">
      <c r="A258" s="13">
        <v>605655</v>
      </c>
      <c r="B258" s="14" t="s">
        <v>14786</v>
      </c>
      <c r="C258" s="15" t="s">
        <v>211</v>
      </c>
      <c r="D258" s="16">
        <v>2325.91</v>
      </c>
    </row>
    <row r="259" spans="1:4" ht="30" x14ac:dyDescent="0.25">
      <c r="A259" s="13">
        <v>605464</v>
      </c>
      <c r="B259" s="14" t="s">
        <v>14787</v>
      </c>
      <c r="C259" s="15" t="s">
        <v>211</v>
      </c>
      <c r="D259" s="16">
        <v>2302.48</v>
      </c>
    </row>
    <row r="260" spans="1:4" ht="30" x14ac:dyDescent="0.25">
      <c r="A260" s="13">
        <v>605656</v>
      </c>
      <c r="B260" s="14" t="s">
        <v>14788</v>
      </c>
      <c r="C260" s="15" t="s">
        <v>211</v>
      </c>
      <c r="D260" s="16">
        <v>2635.57</v>
      </c>
    </row>
    <row r="261" spans="1:4" ht="30" x14ac:dyDescent="0.25">
      <c r="A261" s="13">
        <v>605465</v>
      </c>
      <c r="B261" s="14" t="s">
        <v>14789</v>
      </c>
      <c r="C261" s="15" t="s">
        <v>211</v>
      </c>
      <c r="D261" s="16">
        <v>2610.9699999999998</v>
      </c>
    </row>
    <row r="262" spans="1:4" ht="30" x14ac:dyDescent="0.25">
      <c r="A262" s="13">
        <v>605657</v>
      </c>
      <c r="B262" s="14" t="s">
        <v>14790</v>
      </c>
      <c r="C262" s="15" t="s">
        <v>211</v>
      </c>
      <c r="D262" s="16">
        <v>2815</v>
      </c>
    </row>
    <row r="263" spans="1:4" ht="30" x14ac:dyDescent="0.25">
      <c r="A263" s="13">
        <v>605466</v>
      </c>
      <c r="B263" s="14" t="s">
        <v>14791</v>
      </c>
      <c r="C263" s="15" t="s">
        <v>211</v>
      </c>
      <c r="D263" s="16">
        <v>2789.23</v>
      </c>
    </row>
    <row r="264" spans="1:4" ht="30" x14ac:dyDescent="0.25">
      <c r="A264" s="13">
        <v>605658</v>
      </c>
      <c r="B264" s="14" t="s">
        <v>14792</v>
      </c>
      <c r="C264" s="15" t="s">
        <v>211</v>
      </c>
      <c r="D264" s="16">
        <v>3072.81</v>
      </c>
    </row>
    <row r="265" spans="1:4" ht="30" x14ac:dyDescent="0.25">
      <c r="A265" s="13">
        <v>605467</v>
      </c>
      <c r="B265" s="14" t="s">
        <v>14793</v>
      </c>
      <c r="C265" s="15" t="s">
        <v>211</v>
      </c>
      <c r="D265" s="16">
        <v>3032.39</v>
      </c>
    </row>
    <row r="266" spans="1:4" ht="30" x14ac:dyDescent="0.25">
      <c r="A266" s="13">
        <v>605659</v>
      </c>
      <c r="B266" s="14" t="s">
        <v>14794</v>
      </c>
      <c r="C266" s="15" t="s">
        <v>211</v>
      </c>
      <c r="D266" s="16">
        <v>3256.8</v>
      </c>
    </row>
    <row r="267" spans="1:4" ht="30" x14ac:dyDescent="0.25">
      <c r="A267" s="13">
        <v>605468</v>
      </c>
      <c r="B267" s="14" t="s">
        <v>14795</v>
      </c>
      <c r="C267" s="15" t="s">
        <v>211</v>
      </c>
      <c r="D267" s="16">
        <v>3214.63</v>
      </c>
    </row>
    <row r="268" spans="1:4" ht="30" x14ac:dyDescent="0.25">
      <c r="A268" s="13">
        <v>605660</v>
      </c>
      <c r="B268" s="14" t="s">
        <v>14796</v>
      </c>
      <c r="C268" s="15" t="s">
        <v>211</v>
      </c>
      <c r="D268" s="16">
        <v>3484.96</v>
      </c>
    </row>
    <row r="269" spans="1:4" ht="30" x14ac:dyDescent="0.25">
      <c r="A269" s="13">
        <v>605469</v>
      </c>
      <c r="B269" s="14" t="s">
        <v>14797</v>
      </c>
      <c r="C269" s="15" t="s">
        <v>211</v>
      </c>
      <c r="D269" s="16">
        <v>3441.02</v>
      </c>
    </row>
    <row r="270" spans="1:4" ht="30" x14ac:dyDescent="0.25">
      <c r="A270" s="13">
        <v>605661</v>
      </c>
      <c r="B270" s="14" t="s">
        <v>14798</v>
      </c>
      <c r="C270" s="15" t="s">
        <v>211</v>
      </c>
      <c r="D270" s="16">
        <v>3717.45</v>
      </c>
    </row>
    <row r="271" spans="1:4" ht="30" x14ac:dyDescent="0.25">
      <c r="A271" s="13">
        <v>605470</v>
      </c>
      <c r="B271" s="14" t="s">
        <v>14799</v>
      </c>
      <c r="C271" s="15" t="s">
        <v>211</v>
      </c>
      <c r="D271" s="16">
        <v>3671.76</v>
      </c>
    </row>
    <row r="272" spans="1:4" ht="30" x14ac:dyDescent="0.25">
      <c r="A272" s="13">
        <v>605662</v>
      </c>
      <c r="B272" s="14" t="s">
        <v>14800</v>
      </c>
      <c r="C272" s="15" t="s">
        <v>211</v>
      </c>
      <c r="D272" s="16">
        <v>3908.16</v>
      </c>
    </row>
    <row r="273" spans="1:4" ht="30" x14ac:dyDescent="0.25">
      <c r="A273" s="13">
        <v>605471</v>
      </c>
      <c r="B273" s="14" t="s">
        <v>14801</v>
      </c>
      <c r="C273" s="15" t="s">
        <v>211</v>
      </c>
      <c r="D273" s="16">
        <v>3860.71</v>
      </c>
    </row>
    <row r="274" spans="1:4" ht="30" x14ac:dyDescent="0.25">
      <c r="A274" s="13">
        <v>605663</v>
      </c>
      <c r="B274" s="14" t="s">
        <v>14802</v>
      </c>
      <c r="C274" s="15" t="s">
        <v>211</v>
      </c>
      <c r="D274" s="16">
        <v>4350.2700000000004</v>
      </c>
    </row>
    <row r="275" spans="1:4" ht="30" x14ac:dyDescent="0.25">
      <c r="A275" s="13">
        <v>605472</v>
      </c>
      <c r="B275" s="14" t="s">
        <v>14803</v>
      </c>
      <c r="C275" s="15" t="s">
        <v>211</v>
      </c>
      <c r="D275" s="16">
        <v>4301.0600000000004</v>
      </c>
    </row>
    <row r="276" spans="1:4" ht="30" x14ac:dyDescent="0.25">
      <c r="A276" s="13">
        <v>605664</v>
      </c>
      <c r="B276" s="14" t="s">
        <v>14804</v>
      </c>
      <c r="C276" s="15" t="s">
        <v>211</v>
      </c>
      <c r="D276" s="16">
        <v>5094.8500000000004</v>
      </c>
    </row>
    <row r="277" spans="1:4" ht="30" x14ac:dyDescent="0.25">
      <c r="A277" s="13">
        <v>605473</v>
      </c>
      <c r="B277" s="14" t="s">
        <v>14805</v>
      </c>
      <c r="C277" s="15" t="s">
        <v>211</v>
      </c>
      <c r="D277" s="16">
        <v>5043.8900000000003</v>
      </c>
    </row>
    <row r="278" spans="1:4" ht="30" x14ac:dyDescent="0.25">
      <c r="A278" s="13">
        <v>605665</v>
      </c>
      <c r="B278" s="14" t="s">
        <v>14806</v>
      </c>
      <c r="C278" s="15" t="s">
        <v>211</v>
      </c>
      <c r="D278" s="16">
        <v>5340.7</v>
      </c>
    </row>
    <row r="279" spans="1:4" ht="30" x14ac:dyDescent="0.25">
      <c r="A279" s="13">
        <v>605474</v>
      </c>
      <c r="B279" s="14" t="s">
        <v>14807</v>
      </c>
      <c r="C279" s="15" t="s">
        <v>211</v>
      </c>
      <c r="D279" s="16">
        <v>5287.98</v>
      </c>
    </row>
    <row r="280" spans="1:4" ht="30" x14ac:dyDescent="0.25">
      <c r="A280" s="13">
        <v>605666</v>
      </c>
      <c r="B280" s="14" t="s">
        <v>14808</v>
      </c>
      <c r="C280" s="15" t="s">
        <v>211</v>
      </c>
      <c r="D280" s="16">
        <v>5740.99</v>
      </c>
    </row>
    <row r="281" spans="1:4" ht="30" x14ac:dyDescent="0.25">
      <c r="A281" s="13">
        <v>605475</v>
      </c>
      <c r="B281" s="14" t="s">
        <v>14809</v>
      </c>
      <c r="C281" s="15" t="s">
        <v>211</v>
      </c>
      <c r="D281" s="16">
        <v>5686.51</v>
      </c>
    </row>
    <row r="282" spans="1:4" ht="30" x14ac:dyDescent="0.25">
      <c r="A282" s="13">
        <v>605667</v>
      </c>
      <c r="B282" s="14" t="s">
        <v>14810</v>
      </c>
      <c r="C282" s="15" t="s">
        <v>211</v>
      </c>
      <c r="D282" s="16">
        <v>5941.54</v>
      </c>
    </row>
    <row r="283" spans="1:4" ht="30" x14ac:dyDescent="0.25">
      <c r="A283" s="13">
        <v>605476</v>
      </c>
      <c r="B283" s="14" t="s">
        <v>14811</v>
      </c>
      <c r="C283" s="15" t="s">
        <v>211</v>
      </c>
      <c r="D283" s="16">
        <v>5885.3</v>
      </c>
    </row>
    <row r="284" spans="1:4" ht="30" x14ac:dyDescent="0.25">
      <c r="A284" s="13">
        <v>605668</v>
      </c>
      <c r="B284" s="14" t="s">
        <v>14812</v>
      </c>
      <c r="C284" s="15" t="s">
        <v>211</v>
      </c>
      <c r="D284" s="16">
        <v>6267</v>
      </c>
    </row>
    <row r="285" spans="1:4" ht="30" x14ac:dyDescent="0.25">
      <c r="A285" s="13">
        <v>605477</v>
      </c>
      <c r="B285" s="14" t="s">
        <v>14813</v>
      </c>
      <c r="C285" s="15" t="s">
        <v>211</v>
      </c>
      <c r="D285" s="16">
        <v>6209</v>
      </c>
    </row>
    <row r="286" spans="1:4" ht="30" x14ac:dyDescent="0.25">
      <c r="A286" s="13">
        <v>605669</v>
      </c>
      <c r="B286" s="14" t="s">
        <v>14814</v>
      </c>
      <c r="C286" s="15" t="s">
        <v>211</v>
      </c>
      <c r="D286" s="16">
        <v>8220.7999999999993</v>
      </c>
    </row>
    <row r="287" spans="1:4" ht="30" x14ac:dyDescent="0.25">
      <c r="A287" s="13">
        <v>605478</v>
      </c>
      <c r="B287" s="14" t="s">
        <v>14815</v>
      </c>
      <c r="C287" s="15" t="s">
        <v>211</v>
      </c>
      <c r="D287" s="16">
        <v>8161.05</v>
      </c>
    </row>
    <row r="288" spans="1:4" ht="30" x14ac:dyDescent="0.25">
      <c r="A288" s="13">
        <v>605670</v>
      </c>
      <c r="B288" s="14" t="s">
        <v>14816</v>
      </c>
      <c r="C288" s="15" t="s">
        <v>211</v>
      </c>
      <c r="D288" s="16">
        <v>10347.950000000001</v>
      </c>
    </row>
    <row r="289" spans="1:4" ht="30" x14ac:dyDescent="0.25">
      <c r="A289" s="13">
        <v>605479</v>
      </c>
      <c r="B289" s="14" t="s">
        <v>14817</v>
      </c>
      <c r="C289" s="15" t="s">
        <v>211</v>
      </c>
      <c r="D289" s="16">
        <v>10286.44</v>
      </c>
    </row>
    <row r="290" spans="1:4" ht="30" x14ac:dyDescent="0.25">
      <c r="A290" s="13">
        <v>605671</v>
      </c>
      <c r="B290" s="14" t="s">
        <v>14818</v>
      </c>
      <c r="C290" s="15" t="s">
        <v>211</v>
      </c>
      <c r="D290" s="16">
        <v>11068.14</v>
      </c>
    </row>
    <row r="291" spans="1:4" ht="30" x14ac:dyDescent="0.25">
      <c r="A291" s="13">
        <v>605480</v>
      </c>
      <c r="B291" s="14" t="s">
        <v>14819</v>
      </c>
      <c r="C291" s="15" t="s">
        <v>211</v>
      </c>
      <c r="D291" s="16">
        <v>11004.88</v>
      </c>
    </row>
    <row r="292" spans="1:4" ht="30" x14ac:dyDescent="0.25">
      <c r="A292" s="13">
        <v>605672</v>
      </c>
      <c r="B292" s="14" t="s">
        <v>14820</v>
      </c>
      <c r="C292" s="15" t="s">
        <v>211</v>
      </c>
      <c r="D292" s="16">
        <v>11511.11</v>
      </c>
    </row>
    <row r="293" spans="1:4" ht="30" x14ac:dyDescent="0.25">
      <c r="A293" s="13">
        <v>605481</v>
      </c>
      <c r="B293" s="14" t="s">
        <v>14821</v>
      </c>
      <c r="C293" s="15" t="s">
        <v>211</v>
      </c>
      <c r="D293" s="16">
        <v>11446.09</v>
      </c>
    </row>
    <row r="294" spans="1:4" ht="30" x14ac:dyDescent="0.25">
      <c r="A294" s="13">
        <v>605673</v>
      </c>
      <c r="B294" s="14" t="s">
        <v>14822</v>
      </c>
      <c r="C294" s="15" t="s">
        <v>211</v>
      </c>
      <c r="D294" s="16">
        <v>12294.76</v>
      </c>
    </row>
    <row r="295" spans="1:4" ht="30" x14ac:dyDescent="0.25">
      <c r="A295" s="13">
        <v>605482</v>
      </c>
      <c r="B295" s="14" t="s">
        <v>14823</v>
      </c>
      <c r="C295" s="15" t="s">
        <v>211</v>
      </c>
      <c r="D295" s="16">
        <v>12227.97</v>
      </c>
    </row>
    <row r="296" spans="1:4" ht="30" x14ac:dyDescent="0.25">
      <c r="A296" s="13">
        <v>605718</v>
      </c>
      <c r="B296" s="14" t="s">
        <v>14824</v>
      </c>
      <c r="C296" s="15" t="s">
        <v>211</v>
      </c>
      <c r="D296" s="16">
        <v>7348.99</v>
      </c>
    </row>
    <row r="297" spans="1:4" ht="30" x14ac:dyDescent="0.25">
      <c r="A297" s="13">
        <v>605630</v>
      </c>
      <c r="B297" s="14" t="s">
        <v>14825</v>
      </c>
      <c r="C297" s="15" t="s">
        <v>211</v>
      </c>
      <c r="D297" s="16">
        <v>7305.05</v>
      </c>
    </row>
    <row r="298" spans="1:4" ht="30" x14ac:dyDescent="0.25">
      <c r="A298" s="13">
        <v>605719</v>
      </c>
      <c r="B298" s="14" t="s">
        <v>14826</v>
      </c>
      <c r="C298" s="15" t="s">
        <v>211</v>
      </c>
      <c r="D298" s="16">
        <v>9107.01</v>
      </c>
    </row>
    <row r="299" spans="1:4" ht="30" x14ac:dyDescent="0.25">
      <c r="A299" s="13">
        <v>605631</v>
      </c>
      <c r="B299" s="14" t="s">
        <v>14827</v>
      </c>
      <c r="C299" s="15" t="s">
        <v>211</v>
      </c>
      <c r="D299" s="16">
        <v>9057.7999999999993</v>
      </c>
    </row>
    <row r="300" spans="1:4" ht="30" x14ac:dyDescent="0.25">
      <c r="A300" s="13">
        <v>605720</v>
      </c>
      <c r="B300" s="14" t="s">
        <v>14828</v>
      </c>
      <c r="C300" s="15" t="s">
        <v>211</v>
      </c>
      <c r="D300" s="16">
        <v>9403.15</v>
      </c>
    </row>
    <row r="301" spans="1:4" ht="30" x14ac:dyDescent="0.25">
      <c r="A301" s="13">
        <v>605632</v>
      </c>
      <c r="B301" s="14" t="s">
        <v>14829</v>
      </c>
      <c r="C301" s="15" t="s">
        <v>211</v>
      </c>
      <c r="D301" s="16">
        <v>9352.19</v>
      </c>
    </row>
    <row r="302" spans="1:4" ht="30" x14ac:dyDescent="0.25">
      <c r="A302" s="13">
        <v>605721</v>
      </c>
      <c r="B302" s="14" t="s">
        <v>14830</v>
      </c>
      <c r="C302" s="15" t="s">
        <v>211</v>
      </c>
      <c r="D302" s="16">
        <v>10653.21</v>
      </c>
    </row>
    <row r="303" spans="1:4" ht="30" x14ac:dyDescent="0.25">
      <c r="A303" s="13">
        <v>605633</v>
      </c>
      <c r="B303" s="14" t="s">
        <v>14831</v>
      </c>
      <c r="C303" s="15" t="s">
        <v>211</v>
      </c>
      <c r="D303" s="16">
        <v>10597.85</v>
      </c>
    </row>
    <row r="304" spans="1:4" ht="30" x14ac:dyDescent="0.25">
      <c r="A304" s="13">
        <v>605722</v>
      </c>
      <c r="B304" s="14" t="s">
        <v>14832</v>
      </c>
      <c r="C304" s="15" t="s">
        <v>211</v>
      </c>
      <c r="D304" s="16">
        <v>11290.46</v>
      </c>
    </row>
    <row r="305" spans="1:4" ht="30" x14ac:dyDescent="0.25">
      <c r="A305" s="13">
        <v>605634</v>
      </c>
      <c r="B305" s="14" t="s">
        <v>14833</v>
      </c>
      <c r="C305" s="15" t="s">
        <v>211</v>
      </c>
      <c r="D305" s="16">
        <v>11232.47</v>
      </c>
    </row>
    <row r="306" spans="1:4" ht="30" x14ac:dyDescent="0.25">
      <c r="A306" s="13">
        <v>605723</v>
      </c>
      <c r="B306" s="14" t="s">
        <v>14834</v>
      </c>
      <c r="C306" s="15" t="s">
        <v>211</v>
      </c>
      <c r="D306" s="16">
        <v>13211.22</v>
      </c>
    </row>
    <row r="307" spans="1:4" ht="30" x14ac:dyDescent="0.25">
      <c r="A307" s="13">
        <v>605635</v>
      </c>
      <c r="B307" s="14" t="s">
        <v>14835</v>
      </c>
      <c r="C307" s="15" t="s">
        <v>211</v>
      </c>
      <c r="D307" s="16">
        <v>13147.07</v>
      </c>
    </row>
    <row r="308" spans="1:4" ht="30" x14ac:dyDescent="0.25">
      <c r="A308" s="13">
        <v>605724</v>
      </c>
      <c r="B308" s="14" t="s">
        <v>14836</v>
      </c>
      <c r="C308" s="15" t="s">
        <v>211</v>
      </c>
      <c r="D308" s="16">
        <v>15080.06</v>
      </c>
    </row>
    <row r="309" spans="1:4" ht="30" x14ac:dyDescent="0.25">
      <c r="A309" s="13">
        <v>605636</v>
      </c>
      <c r="B309" s="14" t="s">
        <v>14837</v>
      </c>
      <c r="C309" s="15" t="s">
        <v>211</v>
      </c>
      <c r="D309" s="16">
        <v>14991.31</v>
      </c>
    </row>
    <row r="310" spans="1:4" ht="30" x14ac:dyDescent="0.25">
      <c r="A310" s="13">
        <v>605725</v>
      </c>
      <c r="B310" s="14" t="s">
        <v>14838</v>
      </c>
      <c r="C310" s="15" t="s">
        <v>211</v>
      </c>
      <c r="D310" s="16">
        <v>16009.35</v>
      </c>
    </row>
    <row r="311" spans="1:4" ht="30" x14ac:dyDescent="0.25">
      <c r="A311" s="13">
        <v>605637</v>
      </c>
      <c r="B311" s="14" t="s">
        <v>14839</v>
      </c>
      <c r="C311" s="15" t="s">
        <v>211</v>
      </c>
      <c r="D311" s="16">
        <v>15917.96</v>
      </c>
    </row>
    <row r="312" spans="1:4" ht="30" x14ac:dyDescent="0.25">
      <c r="A312" s="13">
        <v>605726</v>
      </c>
      <c r="B312" s="14" t="s">
        <v>14840</v>
      </c>
      <c r="C312" s="15" t="s">
        <v>211</v>
      </c>
      <c r="D312" s="16">
        <v>16945.14</v>
      </c>
    </row>
    <row r="313" spans="1:4" ht="30" x14ac:dyDescent="0.25">
      <c r="A313" s="13">
        <v>605638</v>
      </c>
      <c r="B313" s="14" t="s">
        <v>14841</v>
      </c>
      <c r="C313" s="15" t="s">
        <v>211</v>
      </c>
      <c r="D313" s="16">
        <v>16850.240000000002</v>
      </c>
    </row>
    <row r="314" spans="1:4" ht="30" x14ac:dyDescent="0.25">
      <c r="A314" s="13">
        <v>605727</v>
      </c>
      <c r="B314" s="14" t="s">
        <v>14842</v>
      </c>
      <c r="C314" s="15" t="s">
        <v>211</v>
      </c>
      <c r="D314" s="16">
        <v>18161.650000000001</v>
      </c>
    </row>
    <row r="315" spans="1:4" ht="30" x14ac:dyDescent="0.25">
      <c r="A315" s="13">
        <v>605639</v>
      </c>
      <c r="B315" s="14" t="s">
        <v>14843</v>
      </c>
      <c r="C315" s="15" t="s">
        <v>211</v>
      </c>
      <c r="D315" s="16">
        <v>18062.36</v>
      </c>
    </row>
    <row r="316" spans="1:4" ht="30" x14ac:dyDescent="0.25">
      <c r="A316" s="13">
        <v>605728</v>
      </c>
      <c r="B316" s="14" t="s">
        <v>14844</v>
      </c>
      <c r="C316" s="15" t="s">
        <v>211</v>
      </c>
      <c r="D316" s="16">
        <v>18844.03</v>
      </c>
    </row>
    <row r="317" spans="1:4" ht="30" x14ac:dyDescent="0.25">
      <c r="A317" s="13">
        <v>605640</v>
      </c>
      <c r="B317" s="14" t="s">
        <v>14845</v>
      </c>
      <c r="C317" s="15" t="s">
        <v>211</v>
      </c>
      <c r="D317" s="16">
        <v>18742.099999999999</v>
      </c>
    </row>
    <row r="318" spans="1:4" ht="30" x14ac:dyDescent="0.25">
      <c r="A318" s="13">
        <v>605729</v>
      </c>
      <c r="B318" s="14" t="s">
        <v>14846</v>
      </c>
      <c r="C318" s="15" t="s">
        <v>211</v>
      </c>
      <c r="D318" s="16">
        <v>20703.95</v>
      </c>
    </row>
    <row r="319" spans="1:4" ht="30" x14ac:dyDescent="0.25">
      <c r="A319" s="13">
        <v>605641</v>
      </c>
      <c r="B319" s="14" t="s">
        <v>14847</v>
      </c>
      <c r="C319" s="15" t="s">
        <v>211</v>
      </c>
      <c r="D319" s="16">
        <v>20594.990000000002</v>
      </c>
    </row>
    <row r="320" spans="1:4" ht="30" x14ac:dyDescent="0.25">
      <c r="A320" s="13">
        <v>605730</v>
      </c>
      <c r="B320" s="14" t="s">
        <v>14848</v>
      </c>
      <c r="C320" s="15" t="s">
        <v>211</v>
      </c>
      <c r="D320" s="16">
        <v>22625.49</v>
      </c>
    </row>
    <row r="321" spans="1:4" ht="30" x14ac:dyDescent="0.25">
      <c r="A321" s="13">
        <v>605642</v>
      </c>
      <c r="B321" s="14" t="s">
        <v>14849</v>
      </c>
      <c r="C321" s="15" t="s">
        <v>211</v>
      </c>
      <c r="D321" s="16">
        <v>22509.5</v>
      </c>
    </row>
    <row r="322" spans="1:4" ht="30" x14ac:dyDescent="0.25">
      <c r="A322" s="13">
        <v>605731</v>
      </c>
      <c r="B322" s="14" t="s">
        <v>14850</v>
      </c>
      <c r="C322" s="15" t="s">
        <v>211</v>
      </c>
      <c r="D322" s="16">
        <v>28668.12</v>
      </c>
    </row>
    <row r="323" spans="1:4" ht="30" x14ac:dyDescent="0.25">
      <c r="A323" s="13">
        <v>605643</v>
      </c>
      <c r="B323" s="14" t="s">
        <v>14851</v>
      </c>
      <c r="C323" s="15" t="s">
        <v>211</v>
      </c>
      <c r="D323" s="16">
        <v>28548.62</v>
      </c>
    </row>
    <row r="324" spans="1:4" ht="30" x14ac:dyDescent="0.25">
      <c r="A324" s="13">
        <v>605732</v>
      </c>
      <c r="B324" s="14" t="s">
        <v>14852</v>
      </c>
      <c r="C324" s="15" t="s">
        <v>211</v>
      </c>
      <c r="D324" s="16">
        <v>29651.67</v>
      </c>
    </row>
    <row r="325" spans="1:4" ht="30" x14ac:dyDescent="0.25">
      <c r="A325" s="13">
        <v>605644</v>
      </c>
      <c r="B325" s="14" t="s">
        <v>14853</v>
      </c>
      <c r="C325" s="15" t="s">
        <v>211</v>
      </c>
      <c r="D325" s="16">
        <v>29508.15</v>
      </c>
    </row>
    <row r="326" spans="1:4" ht="30" x14ac:dyDescent="0.25">
      <c r="A326" s="13">
        <v>605733</v>
      </c>
      <c r="B326" s="14" t="s">
        <v>14854</v>
      </c>
      <c r="C326" s="15" t="s">
        <v>211</v>
      </c>
      <c r="D326" s="16">
        <v>36106.980000000003</v>
      </c>
    </row>
    <row r="327" spans="1:4" ht="30" x14ac:dyDescent="0.25">
      <c r="A327" s="13">
        <v>605645</v>
      </c>
      <c r="B327" s="14" t="s">
        <v>14855</v>
      </c>
      <c r="C327" s="15" t="s">
        <v>211</v>
      </c>
      <c r="D327" s="16">
        <v>35956.29</v>
      </c>
    </row>
    <row r="328" spans="1:4" ht="30" x14ac:dyDescent="0.25">
      <c r="A328" s="13">
        <v>605734</v>
      </c>
      <c r="B328" s="14" t="s">
        <v>14856</v>
      </c>
      <c r="C328" s="15" t="s">
        <v>211</v>
      </c>
      <c r="D328" s="16">
        <v>38803.129999999997</v>
      </c>
    </row>
    <row r="329" spans="1:4" ht="30" x14ac:dyDescent="0.25">
      <c r="A329" s="13">
        <v>605646</v>
      </c>
      <c r="B329" s="14" t="s">
        <v>14857</v>
      </c>
      <c r="C329" s="15" t="s">
        <v>211</v>
      </c>
      <c r="D329" s="16">
        <v>38645.25</v>
      </c>
    </row>
    <row r="330" spans="1:4" ht="30" x14ac:dyDescent="0.25">
      <c r="A330" s="13">
        <v>605735</v>
      </c>
      <c r="B330" s="14" t="s">
        <v>14858</v>
      </c>
      <c r="C330" s="15" t="s">
        <v>211</v>
      </c>
      <c r="D330" s="16">
        <v>47838.44</v>
      </c>
    </row>
    <row r="331" spans="1:4" ht="30" x14ac:dyDescent="0.25">
      <c r="A331" s="13">
        <v>605647</v>
      </c>
      <c r="B331" s="14" t="s">
        <v>14859</v>
      </c>
      <c r="C331" s="15" t="s">
        <v>211</v>
      </c>
      <c r="D331" s="16">
        <v>47672.37</v>
      </c>
    </row>
    <row r="332" spans="1:4" ht="30" x14ac:dyDescent="0.25">
      <c r="A332" s="13">
        <v>605736</v>
      </c>
      <c r="B332" s="14" t="s">
        <v>14860</v>
      </c>
      <c r="C332" s="15" t="s">
        <v>211</v>
      </c>
      <c r="D332" s="16">
        <v>62549.29</v>
      </c>
    </row>
    <row r="333" spans="1:4" ht="30" x14ac:dyDescent="0.25">
      <c r="A333" s="13">
        <v>605648</v>
      </c>
      <c r="B333" s="14" t="s">
        <v>14861</v>
      </c>
      <c r="C333" s="15" t="s">
        <v>211</v>
      </c>
      <c r="D333" s="16">
        <v>62375.02</v>
      </c>
    </row>
    <row r="334" spans="1:4" ht="30" x14ac:dyDescent="0.25">
      <c r="A334" s="13">
        <v>605737</v>
      </c>
      <c r="B334" s="14" t="s">
        <v>14862</v>
      </c>
      <c r="C334" s="15" t="s">
        <v>211</v>
      </c>
      <c r="D334" s="16">
        <v>64934.6</v>
      </c>
    </row>
    <row r="335" spans="1:4" ht="30" x14ac:dyDescent="0.25">
      <c r="A335" s="13">
        <v>605649</v>
      </c>
      <c r="B335" s="14" t="s">
        <v>14863</v>
      </c>
      <c r="C335" s="15" t="s">
        <v>211</v>
      </c>
      <c r="D335" s="16">
        <v>64753.15</v>
      </c>
    </row>
    <row r="336" spans="1:4" ht="30" x14ac:dyDescent="0.25">
      <c r="A336" s="13">
        <v>605738</v>
      </c>
      <c r="B336" s="14" t="s">
        <v>14864</v>
      </c>
      <c r="C336" s="15" t="s">
        <v>211</v>
      </c>
      <c r="D336" s="16">
        <v>68894.86</v>
      </c>
    </row>
    <row r="337" spans="1:4" ht="30" x14ac:dyDescent="0.25">
      <c r="A337" s="13">
        <v>605650</v>
      </c>
      <c r="B337" s="14" t="s">
        <v>14865</v>
      </c>
      <c r="C337" s="15" t="s">
        <v>211</v>
      </c>
      <c r="D337" s="16">
        <v>68705.2</v>
      </c>
    </row>
    <row r="338" spans="1:4" ht="30" x14ac:dyDescent="0.25">
      <c r="A338" s="13">
        <v>605674</v>
      </c>
      <c r="B338" s="14" t="s">
        <v>14866</v>
      </c>
      <c r="C338" s="15" t="s">
        <v>211</v>
      </c>
      <c r="D338" s="16">
        <v>7100.44</v>
      </c>
    </row>
    <row r="339" spans="1:4" ht="30" x14ac:dyDescent="0.25">
      <c r="A339" s="13">
        <v>605483</v>
      </c>
      <c r="B339" s="14" t="s">
        <v>14867</v>
      </c>
      <c r="C339" s="15" t="s">
        <v>211</v>
      </c>
      <c r="D339" s="16">
        <v>7056.51</v>
      </c>
    </row>
    <row r="340" spans="1:4" ht="30" x14ac:dyDescent="0.25">
      <c r="A340" s="13">
        <v>605675</v>
      </c>
      <c r="B340" s="14" t="s">
        <v>14868</v>
      </c>
      <c r="C340" s="15" t="s">
        <v>211</v>
      </c>
      <c r="D340" s="16">
        <v>8806.48</v>
      </c>
    </row>
    <row r="341" spans="1:4" ht="30" x14ac:dyDescent="0.25">
      <c r="A341" s="13">
        <v>605484</v>
      </c>
      <c r="B341" s="14" t="s">
        <v>14869</v>
      </c>
      <c r="C341" s="15" t="s">
        <v>211</v>
      </c>
      <c r="D341" s="16">
        <v>8757.27</v>
      </c>
    </row>
    <row r="342" spans="1:4" ht="30" x14ac:dyDescent="0.25">
      <c r="A342" s="13">
        <v>605676</v>
      </c>
      <c r="B342" s="14" t="s">
        <v>14870</v>
      </c>
      <c r="C342" s="15" t="s">
        <v>211</v>
      </c>
      <c r="D342" s="16">
        <v>9092.8799999999992</v>
      </c>
    </row>
    <row r="343" spans="1:4" ht="30" x14ac:dyDescent="0.25">
      <c r="A343" s="13">
        <v>605485</v>
      </c>
      <c r="B343" s="14" t="s">
        <v>14871</v>
      </c>
      <c r="C343" s="15" t="s">
        <v>211</v>
      </c>
      <c r="D343" s="16">
        <v>9041.92</v>
      </c>
    </row>
    <row r="344" spans="1:4" ht="30" x14ac:dyDescent="0.25">
      <c r="A344" s="13">
        <v>605677</v>
      </c>
      <c r="B344" s="14" t="s">
        <v>14872</v>
      </c>
      <c r="C344" s="15" t="s">
        <v>211</v>
      </c>
      <c r="D344" s="16">
        <v>10551.45</v>
      </c>
    </row>
    <row r="345" spans="1:4" ht="30" x14ac:dyDescent="0.25">
      <c r="A345" s="13">
        <v>605486</v>
      </c>
      <c r="B345" s="14" t="s">
        <v>14873</v>
      </c>
      <c r="C345" s="15" t="s">
        <v>211</v>
      </c>
      <c r="D345" s="16">
        <v>10496.09</v>
      </c>
    </row>
    <row r="346" spans="1:4" ht="30" x14ac:dyDescent="0.25">
      <c r="A346" s="13">
        <v>605678</v>
      </c>
      <c r="B346" s="14" t="s">
        <v>14874</v>
      </c>
      <c r="C346" s="15" t="s">
        <v>211</v>
      </c>
      <c r="D346" s="16">
        <v>10918.46</v>
      </c>
    </row>
    <row r="347" spans="1:4" ht="30" x14ac:dyDescent="0.25">
      <c r="A347" s="13">
        <v>605487</v>
      </c>
      <c r="B347" s="14" t="s">
        <v>14875</v>
      </c>
      <c r="C347" s="15" t="s">
        <v>211</v>
      </c>
      <c r="D347" s="16">
        <v>10860.47</v>
      </c>
    </row>
    <row r="348" spans="1:4" ht="30" x14ac:dyDescent="0.25">
      <c r="A348" s="13">
        <v>605679</v>
      </c>
      <c r="B348" s="14" t="s">
        <v>14876</v>
      </c>
      <c r="C348" s="15" t="s">
        <v>211</v>
      </c>
      <c r="D348" s="16">
        <v>12775.86</v>
      </c>
    </row>
    <row r="349" spans="1:4" ht="30" x14ac:dyDescent="0.25">
      <c r="A349" s="13">
        <v>605488</v>
      </c>
      <c r="B349" s="14" t="s">
        <v>14877</v>
      </c>
      <c r="C349" s="15" t="s">
        <v>211</v>
      </c>
      <c r="D349" s="16">
        <v>12711.72</v>
      </c>
    </row>
    <row r="350" spans="1:4" ht="30" x14ac:dyDescent="0.25">
      <c r="A350" s="13">
        <v>605680</v>
      </c>
      <c r="B350" s="14" t="s">
        <v>14878</v>
      </c>
      <c r="C350" s="15" t="s">
        <v>211</v>
      </c>
      <c r="D350" s="16">
        <v>14582.97</v>
      </c>
    </row>
    <row r="351" spans="1:4" ht="30" x14ac:dyDescent="0.25">
      <c r="A351" s="13">
        <v>605489</v>
      </c>
      <c r="B351" s="14" t="s">
        <v>14879</v>
      </c>
      <c r="C351" s="15" t="s">
        <v>211</v>
      </c>
      <c r="D351" s="16">
        <v>14494.22</v>
      </c>
    </row>
    <row r="352" spans="1:4" ht="30" x14ac:dyDescent="0.25">
      <c r="A352" s="13">
        <v>605681</v>
      </c>
      <c r="B352" s="14" t="s">
        <v>14880</v>
      </c>
      <c r="C352" s="15" t="s">
        <v>211</v>
      </c>
      <c r="D352" s="16">
        <v>15481.41</v>
      </c>
    </row>
    <row r="353" spans="1:4" ht="30" x14ac:dyDescent="0.25">
      <c r="A353" s="13">
        <v>605490</v>
      </c>
      <c r="B353" s="14" t="s">
        <v>14881</v>
      </c>
      <c r="C353" s="15" t="s">
        <v>211</v>
      </c>
      <c r="D353" s="16">
        <v>15390.02</v>
      </c>
    </row>
    <row r="354" spans="1:4" ht="30" x14ac:dyDescent="0.25">
      <c r="A354" s="13">
        <v>605682</v>
      </c>
      <c r="B354" s="14" t="s">
        <v>14882</v>
      </c>
      <c r="C354" s="15" t="s">
        <v>211</v>
      </c>
      <c r="D354" s="16">
        <v>16386.32</v>
      </c>
    </row>
    <row r="355" spans="1:4" ht="30" x14ac:dyDescent="0.25">
      <c r="A355" s="13">
        <v>605491</v>
      </c>
      <c r="B355" s="14" t="s">
        <v>14883</v>
      </c>
      <c r="C355" s="15" t="s">
        <v>211</v>
      </c>
      <c r="D355" s="16">
        <v>16291.42</v>
      </c>
    </row>
    <row r="356" spans="1:4" ht="30" x14ac:dyDescent="0.25">
      <c r="A356" s="13">
        <v>605683</v>
      </c>
      <c r="B356" s="14" t="s">
        <v>14884</v>
      </c>
      <c r="C356" s="15" t="s">
        <v>211</v>
      </c>
      <c r="D356" s="16">
        <v>17562.23</v>
      </c>
    </row>
    <row r="357" spans="1:4" ht="30" x14ac:dyDescent="0.25">
      <c r="A357" s="13">
        <v>605492</v>
      </c>
      <c r="B357" s="14" t="s">
        <v>14885</v>
      </c>
      <c r="C357" s="15" t="s">
        <v>211</v>
      </c>
      <c r="D357" s="16">
        <v>17462.93</v>
      </c>
    </row>
    <row r="358" spans="1:4" ht="30" x14ac:dyDescent="0.25">
      <c r="A358" s="13">
        <v>605684</v>
      </c>
      <c r="B358" s="14" t="s">
        <v>14886</v>
      </c>
      <c r="C358" s="15" t="s">
        <v>211</v>
      </c>
      <c r="D358" s="16">
        <v>18223.48</v>
      </c>
    </row>
    <row r="359" spans="1:4" ht="30" x14ac:dyDescent="0.25">
      <c r="A359" s="13">
        <v>605493</v>
      </c>
      <c r="B359" s="14" t="s">
        <v>14887</v>
      </c>
      <c r="C359" s="15" t="s">
        <v>211</v>
      </c>
      <c r="D359" s="16">
        <v>18121.55</v>
      </c>
    </row>
    <row r="360" spans="1:4" ht="30" x14ac:dyDescent="0.25">
      <c r="A360" s="13">
        <v>605685</v>
      </c>
      <c r="B360" s="14" t="s">
        <v>14888</v>
      </c>
      <c r="C360" s="15" t="s">
        <v>211</v>
      </c>
      <c r="D360" s="16">
        <v>20020.05</v>
      </c>
    </row>
    <row r="361" spans="1:4" ht="30" x14ac:dyDescent="0.25">
      <c r="A361" s="13">
        <v>605494</v>
      </c>
      <c r="B361" s="14" t="s">
        <v>14889</v>
      </c>
      <c r="C361" s="15" t="s">
        <v>211</v>
      </c>
      <c r="D361" s="16">
        <v>19911.09</v>
      </c>
    </row>
    <row r="362" spans="1:4" ht="30" x14ac:dyDescent="0.25">
      <c r="A362" s="13">
        <v>605686</v>
      </c>
      <c r="B362" s="14" t="s">
        <v>14890</v>
      </c>
      <c r="C362" s="15" t="s">
        <v>211</v>
      </c>
      <c r="D362" s="16">
        <v>21879.86</v>
      </c>
    </row>
    <row r="363" spans="1:4" ht="30" x14ac:dyDescent="0.25">
      <c r="A363" s="13">
        <v>605495</v>
      </c>
      <c r="B363" s="14" t="s">
        <v>14891</v>
      </c>
      <c r="C363" s="15" t="s">
        <v>211</v>
      </c>
      <c r="D363" s="16">
        <v>21763.87</v>
      </c>
    </row>
    <row r="364" spans="1:4" ht="30" x14ac:dyDescent="0.25">
      <c r="A364" s="13">
        <v>605687</v>
      </c>
      <c r="B364" s="14" t="s">
        <v>14892</v>
      </c>
      <c r="C364" s="15" t="s">
        <v>211</v>
      </c>
      <c r="D364" s="16">
        <v>24983.86</v>
      </c>
    </row>
    <row r="365" spans="1:4" ht="30" x14ac:dyDescent="0.25">
      <c r="A365" s="13">
        <v>605496</v>
      </c>
      <c r="B365" s="14" t="s">
        <v>14893</v>
      </c>
      <c r="C365" s="15" t="s">
        <v>211</v>
      </c>
      <c r="D365" s="16">
        <v>24864.36</v>
      </c>
    </row>
    <row r="366" spans="1:4" ht="30" x14ac:dyDescent="0.25">
      <c r="A366" s="13">
        <v>605688</v>
      </c>
      <c r="B366" s="14" t="s">
        <v>14894</v>
      </c>
      <c r="C366" s="15" t="s">
        <v>211</v>
      </c>
      <c r="D366" s="16">
        <v>25863.360000000001</v>
      </c>
    </row>
    <row r="367" spans="1:4" ht="30" x14ac:dyDescent="0.25">
      <c r="A367" s="13">
        <v>605497</v>
      </c>
      <c r="B367" s="14" t="s">
        <v>14895</v>
      </c>
      <c r="C367" s="15" t="s">
        <v>211</v>
      </c>
      <c r="D367" s="16">
        <v>25719.84</v>
      </c>
    </row>
    <row r="368" spans="1:4" ht="30" x14ac:dyDescent="0.25">
      <c r="A368" s="13">
        <v>605689</v>
      </c>
      <c r="B368" s="14" t="s">
        <v>14896</v>
      </c>
      <c r="C368" s="15" t="s">
        <v>211</v>
      </c>
      <c r="D368" s="16">
        <v>32433.29</v>
      </c>
    </row>
    <row r="369" spans="1:4" ht="30" x14ac:dyDescent="0.25">
      <c r="A369" s="13">
        <v>605498</v>
      </c>
      <c r="B369" s="14" t="s">
        <v>14897</v>
      </c>
      <c r="C369" s="15" t="s">
        <v>211</v>
      </c>
      <c r="D369" s="16">
        <v>32282.59</v>
      </c>
    </row>
    <row r="370" spans="1:4" ht="30" x14ac:dyDescent="0.25">
      <c r="A370" s="13">
        <v>605690</v>
      </c>
      <c r="B370" s="14" t="s">
        <v>14898</v>
      </c>
      <c r="C370" s="15" t="s">
        <v>211</v>
      </c>
      <c r="D370" s="16">
        <v>34866.68</v>
      </c>
    </row>
    <row r="371" spans="1:4" ht="30" x14ac:dyDescent="0.25">
      <c r="A371" s="13">
        <v>605499</v>
      </c>
      <c r="B371" s="14" t="s">
        <v>14899</v>
      </c>
      <c r="C371" s="15" t="s">
        <v>211</v>
      </c>
      <c r="D371" s="16">
        <v>34708.81</v>
      </c>
    </row>
    <row r="372" spans="1:4" ht="30" x14ac:dyDescent="0.25">
      <c r="A372" s="13">
        <v>605691</v>
      </c>
      <c r="B372" s="14" t="s">
        <v>14900</v>
      </c>
      <c r="C372" s="15" t="s">
        <v>211</v>
      </c>
      <c r="D372" s="16">
        <v>42828.83</v>
      </c>
    </row>
    <row r="373" spans="1:4" ht="30" x14ac:dyDescent="0.25">
      <c r="A373" s="13">
        <v>605500</v>
      </c>
      <c r="B373" s="14" t="s">
        <v>14901</v>
      </c>
      <c r="C373" s="15" t="s">
        <v>211</v>
      </c>
      <c r="D373" s="16">
        <v>42662.75</v>
      </c>
    </row>
    <row r="374" spans="1:4" ht="30" x14ac:dyDescent="0.25">
      <c r="A374" s="13">
        <v>605692</v>
      </c>
      <c r="B374" s="14" t="s">
        <v>14902</v>
      </c>
      <c r="C374" s="15" t="s">
        <v>211</v>
      </c>
      <c r="D374" s="16">
        <v>51216.52</v>
      </c>
    </row>
    <row r="375" spans="1:4" ht="30" x14ac:dyDescent="0.25">
      <c r="A375" s="13">
        <v>605501</v>
      </c>
      <c r="B375" s="14" t="s">
        <v>14903</v>
      </c>
      <c r="C375" s="15" t="s">
        <v>211</v>
      </c>
      <c r="D375" s="16">
        <v>51042.25</v>
      </c>
    </row>
    <row r="376" spans="1:4" ht="30" x14ac:dyDescent="0.25">
      <c r="A376" s="13">
        <v>605693</v>
      </c>
      <c r="B376" s="14" t="s">
        <v>14904</v>
      </c>
      <c r="C376" s="15" t="s">
        <v>211</v>
      </c>
      <c r="D376" s="16">
        <v>54529.45</v>
      </c>
    </row>
    <row r="377" spans="1:4" ht="30" x14ac:dyDescent="0.25">
      <c r="A377" s="13">
        <v>605502</v>
      </c>
      <c r="B377" s="14" t="s">
        <v>14905</v>
      </c>
      <c r="C377" s="15" t="s">
        <v>211</v>
      </c>
      <c r="D377" s="16">
        <v>54348</v>
      </c>
    </row>
    <row r="378" spans="1:4" ht="30" x14ac:dyDescent="0.25">
      <c r="A378" s="13">
        <v>605694</v>
      </c>
      <c r="B378" s="14" t="s">
        <v>14906</v>
      </c>
      <c r="C378" s="15" t="s">
        <v>211</v>
      </c>
      <c r="D378" s="16">
        <v>57913.8</v>
      </c>
    </row>
    <row r="379" spans="1:4" ht="30" x14ac:dyDescent="0.25">
      <c r="A379" s="13">
        <v>605503</v>
      </c>
      <c r="B379" s="14" t="s">
        <v>14907</v>
      </c>
      <c r="C379" s="15" t="s">
        <v>211</v>
      </c>
      <c r="D379" s="16">
        <v>57724.15</v>
      </c>
    </row>
    <row r="380" spans="1:4" ht="45" x14ac:dyDescent="0.25">
      <c r="A380" s="13">
        <v>606433</v>
      </c>
      <c r="B380" s="14" t="s">
        <v>14908</v>
      </c>
      <c r="C380" s="15" t="s">
        <v>211</v>
      </c>
      <c r="D380" s="16">
        <v>8567.8700000000008</v>
      </c>
    </row>
    <row r="381" spans="1:4" ht="45" x14ac:dyDescent="0.25">
      <c r="A381" s="13">
        <v>606343</v>
      </c>
      <c r="B381" s="14" t="s">
        <v>14909</v>
      </c>
      <c r="C381" s="15" t="s">
        <v>211</v>
      </c>
      <c r="D381" s="16">
        <v>8516.0300000000007</v>
      </c>
    </row>
    <row r="382" spans="1:4" ht="45" x14ac:dyDescent="0.25">
      <c r="A382" s="13">
        <v>606434</v>
      </c>
      <c r="B382" s="14" t="s">
        <v>14910</v>
      </c>
      <c r="C382" s="15" t="s">
        <v>211</v>
      </c>
      <c r="D382" s="16">
        <v>9476.32</v>
      </c>
    </row>
    <row r="383" spans="1:4" ht="45" x14ac:dyDescent="0.25">
      <c r="A383" s="13">
        <v>606344</v>
      </c>
      <c r="B383" s="14" t="s">
        <v>14911</v>
      </c>
      <c r="C383" s="15" t="s">
        <v>211</v>
      </c>
      <c r="D383" s="16">
        <v>9420.9599999999991</v>
      </c>
    </row>
    <row r="384" spans="1:4" ht="45" x14ac:dyDescent="0.25">
      <c r="A384" s="13">
        <v>606435</v>
      </c>
      <c r="B384" s="14" t="s">
        <v>14912</v>
      </c>
      <c r="C384" s="15" t="s">
        <v>211</v>
      </c>
      <c r="D384" s="16">
        <v>10359.290000000001</v>
      </c>
    </row>
    <row r="385" spans="1:4" ht="45" x14ac:dyDescent="0.25">
      <c r="A385" s="13">
        <v>606345</v>
      </c>
      <c r="B385" s="14" t="s">
        <v>14913</v>
      </c>
      <c r="C385" s="15" t="s">
        <v>211</v>
      </c>
      <c r="D385" s="16">
        <v>10301.290000000001</v>
      </c>
    </row>
    <row r="386" spans="1:4" ht="45" x14ac:dyDescent="0.25">
      <c r="A386" s="13">
        <v>606436</v>
      </c>
      <c r="B386" s="14" t="s">
        <v>14914</v>
      </c>
      <c r="C386" s="15" t="s">
        <v>211</v>
      </c>
      <c r="D386" s="16">
        <v>11015.41</v>
      </c>
    </row>
    <row r="387" spans="1:4" ht="45" x14ac:dyDescent="0.25">
      <c r="A387" s="13">
        <v>606346</v>
      </c>
      <c r="B387" s="14" t="s">
        <v>14915</v>
      </c>
      <c r="C387" s="15" t="s">
        <v>211</v>
      </c>
      <c r="D387" s="16">
        <v>10953.02</v>
      </c>
    </row>
    <row r="388" spans="1:4" ht="45" x14ac:dyDescent="0.25">
      <c r="A388" s="13">
        <v>606437</v>
      </c>
      <c r="B388" s="14" t="s">
        <v>14916</v>
      </c>
      <c r="C388" s="15" t="s">
        <v>211</v>
      </c>
      <c r="D388" s="16">
        <v>11921.81</v>
      </c>
    </row>
    <row r="389" spans="1:4" ht="45" x14ac:dyDescent="0.25">
      <c r="A389" s="13">
        <v>606347</v>
      </c>
      <c r="B389" s="14" t="s">
        <v>14917</v>
      </c>
      <c r="C389" s="15" t="s">
        <v>211</v>
      </c>
      <c r="D389" s="16">
        <v>11856.79</v>
      </c>
    </row>
    <row r="390" spans="1:4" ht="45" x14ac:dyDescent="0.25">
      <c r="A390" s="13">
        <v>606438</v>
      </c>
      <c r="B390" s="14" t="s">
        <v>14918</v>
      </c>
      <c r="C390" s="15" t="s">
        <v>211</v>
      </c>
      <c r="D390" s="16">
        <v>12239.89</v>
      </c>
    </row>
    <row r="391" spans="1:4" ht="45" x14ac:dyDescent="0.25">
      <c r="A391" s="13">
        <v>606348</v>
      </c>
      <c r="B391" s="14" t="s">
        <v>14919</v>
      </c>
      <c r="C391" s="15" t="s">
        <v>211</v>
      </c>
      <c r="D391" s="16">
        <v>12173.99</v>
      </c>
    </row>
    <row r="392" spans="1:4" ht="45" x14ac:dyDescent="0.25">
      <c r="A392" s="13">
        <v>606439</v>
      </c>
      <c r="B392" s="14" t="s">
        <v>14920</v>
      </c>
      <c r="C392" s="15" t="s">
        <v>211</v>
      </c>
      <c r="D392" s="16">
        <v>12897.23</v>
      </c>
    </row>
    <row r="393" spans="1:4" ht="45" x14ac:dyDescent="0.25">
      <c r="A393" s="13">
        <v>606349</v>
      </c>
      <c r="B393" s="14" t="s">
        <v>14921</v>
      </c>
      <c r="C393" s="15" t="s">
        <v>211</v>
      </c>
      <c r="D393" s="16">
        <v>12809.36</v>
      </c>
    </row>
    <row r="394" spans="1:4" ht="45" x14ac:dyDescent="0.25">
      <c r="A394" s="13">
        <v>606440</v>
      </c>
      <c r="B394" s="14" t="s">
        <v>14922</v>
      </c>
      <c r="C394" s="15" t="s">
        <v>211</v>
      </c>
      <c r="D394" s="16">
        <v>13492.28</v>
      </c>
    </row>
    <row r="395" spans="1:4" ht="45" x14ac:dyDescent="0.25">
      <c r="A395" s="13">
        <v>606350</v>
      </c>
      <c r="B395" s="14" t="s">
        <v>14923</v>
      </c>
      <c r="C395" s="15" t="s">
        <v>211</v>
      </c>
      <c r="D395" s="16">
        <v>13400.89</v>
      </c>
    </row>
    <row r="396" spans="1:4" ht="45" x14ac:dyDescent="0.25">
      <c r="A396" s="13">
        <v>606441</v>
      </c>
      <c r="B396" s="14" t="s">
        <v>14924</v>
      </c>
      <c r="C396" s="15" t="s">
        <v>211</v>
      </c>
      <c r="D396" s="16">
        <v>14136.63</v>
      </c>
    </row>
    <row r="397" spans="1:4" ht="45" x14ac:dyDescent="0.25">
      <c r="A397" s="13">
        <v>606351</v>
      </c>
      <c r="B397" s="14" t="s">
        <v>14925</v>
      </c>
      <c r="C397" s="15" t="s">
        <v>211</v>
      </c>
      <c r="D397" s="16">
        <v>14042.61</v>
      </c>
    </row>
    <row r="398" spans="1:4" ht="45" x14ac:dyDescent="0.25">
      <c r="A398" s="13">
        <v>606442</v>
      </c>
      <c r="B398" s="14" t="s">
        <v>14926</v>
      </c>
      <c r="C398" s="15" t="s">
        <v>211</v>
      </c>
      <c r="D398" s="16">
        <v>14752.05</v>
      </c>
    </row>
    <row r="399" spans="1:4" ht="45" x14ac:dyDescent="0.25">
      <c r="A399" s="13">
        <v>606352</v>
      </c>
      <c r="B399" s="14" t="s">
        <v>14927</v>
      </c>
      <c r="C399" s="15" t="s">
        <v>211</v>
      </c>
      <c r="D399" s="16">
        <v>14654.51</v>
      </c>
    </row>
    <row r="400" spans="1:4" ht="45" x14ac:dyDescent="0.25">
      <c r="A400" s="13">
        <v>606443</v>
      </c>
      <c r="B400" s="14" t="s">
        <v>14928</v>
      </c>
      <c r="C400" s="15" t="s">
        <v>211</v>
      </c>
      <c r="D400" s="16">
        <v>15640.7</v>
      </c>
    </row>
    <row r="401" spans="1:4" ht="45" x14ac:dyDescent="0.25">
      <c r="A401" s="13">
        <v>606353</v>
      </c>
      <c r="B401" s="14" t="s">
        <v>14929</v>
      </c>
      <c r="C401" s="15" t="s">
        <v>211</v>
      </c>
      <c r="D401" s="16">
        <v>15540.53</v>
      </c>
    </row>
    <row r="402" spans="1:4" ht="45" x14ac:dyDescent="0.25">
      <c r="A402" s="13">
        <v>606444</v>
      </c>
      <c r="B402" s="14" t="s">
        <v>14930</v>
      </c>
      <c r="C402" s="15" t="s">
        <v>211</v>
      </c>
      <c r="D402" s="16">
        <v>16322.33</v>
      </c>
    </row>
    <row r="403" spans="1:4" ht="45" x14ac:dyDescent="0.25">
      <c r="A403" s="13">
        <v>606354</v>
      </c>
      <c r="B403" s="14" t="s">
        <v>14931</v>
      </c>
      <c r="C403" s="15" t="s">
        <v>211</v>
      </c>
      <c r="D403" s="16">
        <v>16218.64</v>
      </c>
    </row>
    <row r="404" spans="1:4" ht="45" x14ac:dyDescent="0.25">
      <c r="A404" s="13">
        <v>606445</v>
      </c>
      <c r="B404" s="14" t="s">
        <v>14932</v>
      </c>
      <c r="C404" s="15" t="s">
        <v>211</v>
      </c>
      <c r="D404" s="16">
        <v>16961.16</v>
      </c>
    </row>
    <row r="405" spans="1:4" ht="45" x14ac:dyDescent="0.25">
      <c r="A405" s="13">
        <v>606355</v>
      </c>
      <c r="B405" s="14" t="s">
        <v>14933</v>
      </c>
      <c r="C405" s="15" t="s">
        <v>211</v>
      </c>
      <c r="D405" s="16">
        <v>16855.72</v>
      </c>
    </row>
    <row r="406" spans="1:4" ht="45" x14ac:dyDescent="0.25">
      <c r="A406" s="13">
        <v>606446</v>
      </c>
      <c r="B406" s="14" t="s">
        <v>14934</v>
      </c>
      <c r="C406" s="15" t="s">
        <v>211</v>
      </c>
      <c r="D406" s="16">
        <v>17579.560000000001</v>
      </c>
    </row>
    <row r="407" spans="1:4" ht="45" x14ac:dyDescent="0.25">
      <c r="A407" s="13">
        <v>606356</v>
      </c>
      <c r="B407" s="14" t="s">
        <v>14935</v>
      </c>
      <c r="C407" s="15" t="s">
        <v>211</v>
      </c>
      <c r="D407" s="16">
        <v>17471.48</v>
      </c>
    </row>
    <row r="408" spans="1:4" ht="45" x14ac:dyDescent="0.25">
      <c r="A408" s="13">
        <v>606447</v>
      </c>
      <c r="B408" s="14" t="s">
        <v>14936</v>
      </c>
      <c r="C408" s="15" t="s">
        <v>211</v>
      </c>
      <c r="D408" s="16">
        <v>18255.830000000002</v>
      </c>
    </row>
    <row r="409" spans="1:4" ht="45" x14ac:dyDescent="0.25">
      <c r="A409" s="13">
        <v>606357</v>
      </c>
      <c r="B409" s="14" t="s">
        <v>14937</v>
      </c>
      <c r="C409" s="15" t="s">
        <v>211</v>
      </c>
      <c r="D409" s="16">
        <v>18124.61</v>
      </c>
    </row>
    <row r="410" spans="1:4" ht="45" x14ac:dyDescent="0.25">
      <c r="A410" s="13">
        <v>606448</v>
      </c>
      <c r="B410" s="14" t="s">
        <v>14938</v>
      </c>
      <c r="C410" s="15" t="s">
        <v>211</v>
      </c>
      <c r="D410" s="16">
        <v>19209.13</v>
      </c>
    </row>
    <row r="411" spans="1:4" ht="45" x14ac:dyDescent="0.25">
      <c r="A411" s="13">
        <v>606358</v>
      </c>
      <c r="B411" s="14" t="s">
        <v>14939</v>
      </c>
      <c r="C411" s="15" t="s">
        <v>211</v>
      </c>
      <c r="D411" s="16">
        <v>19073.810000000001</v>
      </c>
    </row>
    <row r="412" spans="1:4" ht="45" x14ac:dyDescent="0.25">
      <c r="A412" s="13">
        <v>606449</v>
      </c>
      <c r="B412" s="14" t="s">
        <v>14940</v>
      </c>
      <c r="C412" s="15" t="s">
        <v>211</v>
      </c>
      <c r="D412" s="16">
        <v>23671.54</v>
      </c>
    </row>
    <row r="413" spans="1:4" ht="45" x14ac:dyDescent="0.25">
      <c r="A413" s="13">
        <v>606359</v>
      </c>
      <c r="B413" s="14" t="s">
        <v>14941</v>
      </c>
      <c r="C413" s="15" t="s">
        <v>211</v>
      </c>
      <c r="D413" s="16">
        <v>23532.12</v>
      </c>
    </row>
    <row r="414" spans="1:4" ht="45" x14ac:dyDescent="0.25">
      <c r="A414" s="13">
        <v>606450</v>
      </c>
      <c r="B414" s="14" t="s">
        <v>14942</v>
      </c>
      <c r="C414" s="15" t="s">
        <v>211</v>
      </c>
      <c r="D414" s="16">
        <v>24602.39</v>
      </c>
    </row>
    <row r="415" spans="1:4" ht="45" x14ac:dyDescent="0.25">
      <c r="A415" s="13">
        <v>606360</v>
      </c>
      <c r="B415" s="14" t="s">
        <v>14943</v>
      </c>
      <c r="C415" s="15" t="s">
        <v>211</v>
      </c>
      <c r="D415" s="16">
        <v>24457.84</v>
      </c>
    </row>
    <row r="416" spans="1:4" ht="45" x14ac:dyDescent="0.25">
      <c r="A416" s="13">
        <v>606451</v>
      </c>
      <c r="B416" s="14" t="s">
        <v>14944</v>
      </c>
      <c r="C416" s="15" t="s">
        <v>211</v>
      </c>
      <c r="D416" s="16">
        <v>25395.59</v>
      </c>
    </row>
    <row r="417" spans="1:4" ht="45" x14ac:dyDescent="0.25">
      <c r="A417" s="13">
        <v>606361</v>
      </c>
      <c r="B417" s="14" t="s">
        <v>14945</v>
      </c>
      <c r="C417" s="15" t="s">
        <v>211</v>
      </c>
      <c r="D417" s="16">
        <v>25246.94</v>
      </c>
    </row>
    <row r="418" spans="1:4" ht="45" x14ac:dyDescent="0.25">
      <c r="A418" s="13">
        <v>606452</v>
      </c>
      <c r="B418" s="14" t="s">
        <v>14946</v>
      </c>
      <c r="C418" s="15" t="s">
        <v>211</v>
      </c>
      <c r="D418" s="16">
        <v>28929.26</v>
      </c>
    </row>
    <row r="419" spans="1:4" ht="45" x14ac:dyDescent="0.25">
      <c r="A419" s="13">
        <v>606362</v>
      </c>
      <c r="B419" s="14" t="s">
        <v>14947</v>
      </c>
      <c r="C419" s="15" t="s">
        <v>211</v>
      </c>
      <c r="D419" s="16">
        <v>28776.51</v>
      </c>
    </row>
    <row r="420" spans="1:4" ht="45" x14ac:dyDescent="0.25">
      <c r="A420" s="13">
        <v>606453</v>
      </c>
      <c r="B420" s="14" t="s">
        <v>14948</v>
      </c>
      <c r="C420" s="15" t="s">
        <v>211</v>
      </c>
      <c r="D420" s="16">
        <v>29378.55</v>
      </c>
    </row>
    <row r="421" spans="1:4" ht="45" x14ac:dyDescent="0.25">
      <c r="A421" s="13">
        <v>606363</v>
      </c>
      <c r="B421" s="14" t="s">
        <v>14949</v>
      </c>
      <c r="C421" s="15" t="s">
        <v>211</v>
      </c>
      <c r="D421" s="16">
        <v>29222.720000000001</v>
      </c>
    </row>
    <row r="422" spans="1:4" ht="45" x14ac:dyDescent="0.25">
      <c r="A422" s="13">
        <v>606454</v>
      </c>
      <c r="B422" s="14" t="s">
        <v>14950</v>
      </c>
      <c r="C422" s="15" t="s">
        <v>211</v>
      </c>
      <c r="D422" s="16">
        <v>35059.71</v>
      </c>
    </row>
    <row r="423" spans="1:4" ht="45" x14ac:dyDescent="0.25">
      <c r="A423" s="13">
        <v>606364</v>
      </c>
      <c r="B423" s="14" t="s">
        <v>14951</v>
      </c>
      <c r="C423" s="15" t="s">
        <v>211</v>
      </c>
      <c r="D423" s="16">
        <v>34899.79</v>
      </c>
    </row>
    <row r="424" spans="1:4" ht="45" x14ac:dyDescent="0.25">
      <c r="A424" s="13">
        <v>606455</v>
      </c>
      <c r="B424" s="14" t="s">
        <v>14952</v>
      </c>
      <c r="C424" s="15" t="s">
        <v>211</v>
      </c>
      <c r="D424" s="16">
        <v>35633.19</v>
      </c>
    </row>
    <row r="425" spans="1:4" ht="45" x14ac:dyDescent="0.25">
      <c r="A425" s="13">
        <v>606365</v>
      </c>
      <c r="B425" s="14" t="s">
        <v>14953</v>
      </c>
      <c r="C425" s="15" t="s">
        <v>211</v>
      </c>
      <c r="D425" s="16">
        <v>35471.22</v>
      </c>
    </row>
    <row r="426" spans="1:4" ht="45" x14ac:dyDescent="0.25">
      <c r="A426" s="13">
        <v>606456</v>
      </c>
      <c r="B426" s="14" t="s">
        <v>14954</v>
      </c>
      <c r="C426" s="15" t="s">
        <v>211</v>
      </c>
      <c r="D426" s="16">
        <v>36999.46</v>
      </c>
    </row>
    <row r="427" spans="1:4" ht="45" x14ac:dyDescent="0.25">
      <c r="A427" s="13">
        <v>606366</v>
      </c>
      <c r="B427" s="14" t="s">
        <v>14955</v>
      </c>
      <c r="C427" s="15" t="s">
        <v>211</v>
      </c>
      <c r="D427" s="16">
        <v>36833.39</v>
      </c>
    </row>
    <row r="428" spans="1:4" ht="45" x14ac:dyDescent="0.25">
      <c r="A428" s="13">
        <v>606457</v>
      </c>
      <c r="B428" s="14" t="s">
        <v>14956</v>
      </c>
      <c r="C428" s="15" t="s">
        <v>211</v>
      </c>
      <c r="D428" s="16">
        <v>37608.120000000003</v>
      </c>
    </row>
    <row r="429" spans="1:4" ht="45" x14ac:dyDescent="0.25">
      <c r="A429" s="13">
        <v>606367</v>
      </c>
      <c r="B429" s="14" t="s">
        <v>14957</v>
      </c>
      <c r="C429" s="15" t="s">
        <v>211</v>
      </c>
      <c r="D429" s="16">
        <v>37438.97</v>
      </c>
    </row>
    <row r="430" spans="1:4" ht="45" x14ac:dyDescent="0.25">
      <c r="A430" s="13">
        <v>606458</v>
      </c>
      <c r="B430" s="14" t="s">
        <v>14958</v>
      </c>
      <c r="C430" s="15" t="s">
        <v>211</v>
      </c>
      <c r="D430" s="16">
        <v>51090.73</v>
      </c>
    </row>
    <row r="431" spans="1:4" ht="45" x14ac:dyDescent="0.25">
      <c r="A431" s="13">
        <v>606368</v>
      </c>
      <c r="B431" s="14" t="s">
        <v>14959</v>
      </c>
      <c r="C431" s="15" t="s">
        <v>211</v>
      </c>
      <c r="D431" s="16">
        <v>50918.5</v>
      </c>
    </row>
    <row r="432" spans="1:4" ht="45" x14ac:dyDescent="0.25">
      <c r="A432" s="13">
        <v>606459</v>
      </c>
      <c r="B432" s="14" t="s">
        <v>14960</v>
      </c>
      <c r="C432" s="15" t="s">
        <v>211</v>
      </c>
      <c r="D432" s="16">
        <v>53209.599999999999</v>
      </c>
    </row>
    <row r="433" spans="1:4" ht="45" x14ac:dyDescent="0.25">
      <c r="A433" s="13">
        <v>606369</v>
      </c>
      <c r="B433" s="14" t="s">
        <v>14961</v>
      </c>
      <c r="C433" s="15" t="s">
        <v>211</v>
      </c>
      <c r="D433" s="16">
        <v>53033.27</v>
      </c>
    </row>
    <row r="434" spans="1:4" ht="45" x14ac:dyDescent="0.25">
      <c r="A434" s="13">
        <v>606479</v>
      </c>
      <c r="B434" s="14" t="s">
        <v>14962</v>
      </c>
      <c r="C434" s="15" t="s">
        <v>211</v>
      </c>
      <c r="D434" s="16">
        <v>12340.99</v>
      </c>
    </row>
    <row r="435" spans="1:4" ht="45" x14ac:dyDescent="0.25">
      <c r="A435" s="13">
        <v>606460</v>
      </c>
      <c r="B435" s="14" t="s">
        <v>14963</v>
      </c>
      <c r="C435" s="15" t="s">
        <v>211</v>
      </c>
      <c r="D435" s="16">
        <v>12275.38</v>
      </c>
    </row>
    <row r="436" spans="1:4" ht="45" x14ac:dyDescent="0.25">
      <c r="A436" s="13">
        <v>606480</v>
      </c>
      <c r="B436" s="14" t="s">
        <v>14964</v>
      </c>
      <c r="C436" s="15" t="s">
        <v>211</v>
      </c>
      <c r="D436" s="16">
        <v>15698.58</v>
      </c>
    </row>
    <row r="437" spans="1:4" ht="45" x14ac:dyDescent="0.25">
      <c r="A437" s="13">
        <v>606461</v>
      </c>
      <c r="B437" s="14" t="s">
        <v>14965</v>
      </c>
      <c r="C437" s="15" t="s">
        <v>211</v>
      </c>
      <c r="D437" s="16">
        <v>15618.62</v>
      </c>
    </row>
    <row r="438" spans="1:4" ht="45" x14ac:dyDescent="0.25">
      <c r="A438" s="13">
        <v>606481</v>
      </c>
      <c r="B438" s="14" t="s">
        <v>14966</v>
      </c>
      <c r="C438" s="15" t="s">
        <v>211</v>
      </c>
      <c r="D438" s="16">
        <v>18260.13</v>
      </c>
    </row>
    <row r="439" spans="1:4" ht="45" x14ac:dyDescent="0.25">
      <c r="A439" s="13">
        <v>606462</v>
      </c>
      <c r="B439" s="14" t="s">
        <v>14967</v>
      </c>
      <c r="C439" s="15" t="s">
        <v>211</v>
      </c>
      <c r="D439" s="16">
        <v>18143.259999999998</v>
      </c>
    </row>
    <row r="440" spans="1:4" ht="45" x14ac:dyDescent="0.25">
      <c r="A440" s="13">
        <v>606482</v>
      </c>
      <c r="B440" s="14" t="s">
        <v>14968</v>
      </c>
      <c r="C440" s="15" t="s">
        <v>211</v>
      </c>
      <c r="D440" s="16">
        <v>19212.46</v>
      </c>
    </row>
    <row r="441" spans="1:4" ht="45" x14ac:dyDescent="0.25">
      <c r="A441" s="13">
        <v>606463</v>
      </c>
      <c r="B441" s="14" t="s">
        <v>14969</v>
      </c>
      <c r="C441" s="15" t="s">
        <v>211</v>
      </c>
      <c r="D441" s="16">
        <v>19091.490000000002</v>
      </c>
    </row>
    <row r="442" spans="1:4" ht="45" x14ac:dyDescent="0.25">
      <c r="A442" s="13">
        <v>606483</v>
      </c>
      <c r="B442" s="14" t="s">
        <v>14970</v>
      </c>
      <c r="C442" s="15" t="s">
        <v>211</v>
      </c>
      <c r="D442" s="16">
        <v>19678.669999999998</v>
      </c>
    </row>
    <row r="443" spans="1:4" ht="45" x14ac:dyDescent="0.25">
      <c r="A443" s="13">
        <v>606464</v>
      </c>
      <c r="B443" s="14" t="s">
        <v>14971</v>
      </c>
      <c r="C443" s="15" t="s">
        <v>211</v>
      </c>
      <c r="D443" s="16">
        <v>19555.650000000001</v>
      </c>
    </row>
    <row r="444" spans="1:4" ht="45" x14ac:dyDescent="0.25">
      <c r="A444" s="13">
        <v>606484</v>
      </c>
      <c r="B444" s="14" t="s">
        <v>14972</v>
      </c>
      <c r="C444" s="15" t="s">
        <v>211</v>
      </c>
      <c r="D444" s="16">
        <v>20361.12</v>
      </c>
    </row>
    <row r="445" spans="1:4" ht="45" x14ac:dyDescent="0.25">
      <c r="A445" s="13">
        <v>606465</v>
      </c>
      <c r="B445" s="14" t="s">
        <v>14973</v>
      </c>
      <c r="C445" s="15" t="s">
        <v>211</v>
      </c>
      <c r="D445" s="16">
        <v>20234</v>
      </c>
    </row>
    <row r="446" spans="1:4" ht="45" x14ac:dyDescent="0.25">
      <c r="A446" s="13">
        <v>606485</v>
      </c>
      <c r="B446" s="14" t="s">
        <v>14974</v>
      </c>
      <c r="C446" s="15" t="s">
        <v>211</v>
      </c>
      <c r="D446" s="16">
        <v>21016.15</v>
      </c>
    </row>
    <row r="447" spans="1:4" ht="45" x14ac:dyDescent="0.25">
      <c r="A447" s="13">
        <v>606466</v>
      </c>
      <c r="B447" s="14" t="s">
        <v>14975</v>
      </c>
      <c r="C447" s="15" t="s">
        <v>211</v>
      </c>
      <c r="D447" s="16">
        <v>20888.009999999998</v>
      </c>
    </row>
    <row r="448" spans="1:4" ht="45" x14ac:dyDescent="0.25">
      <c r="A448" s="13">
        <v>606486</v>
      </c>
      <c r="B448" s="14" t="s">
        <v>14976</v>
      </c>
      <c r="C448" s="15" t="s">
        <v>211</v>
      </c>
      <c r="D448" s="16">
        <v>21934.28</v>
      </c>
    </row>
    <row r="449" spans="1:4" ht="45" x14ac:dyDescent="0.25">
      <c r="A449" s="13">
        <v>606467</v>
      </c>
      <c r="B449" s="14" t="s">
        <v>14977</v>
      </c>
      <c r="C449" s="15" t="s">
        <v>211</v>
      </c>
      <c r="D449" s="16">
        <v>21803.07</v>
      </c>
    </row>
    <row r="450" spans="1:4" ht="45" x14ac:dyDescent="0.25">
      <c r="A450" s="13">
        <v>606487</v>
      </c>
      <c r="B450" s="14" t="s">
        <v>14978</v>
      </c>
      <c r="C450" s="15" t="s">
        <v>211</v>
      </c>
      <c r="D450" s="16">
        <v>22574.93</v>
      </c>
    </row>
    <row r="451" spans="1:4" ht="45" x14ac:dyDescent="0.25">
      <c r="A451" s="13">
        <v>606468</v>
      </c>
      <c r="B451" s="14" t="s">
        <v>14979</v>
      </c>
      <c r="C451" s="15" t="s">
        <v>211</v>
      </c>
      <c r="D451" s="16">
        <v>22441.66</v>
      </c>
    </row>
    <row r="452" spans="1:4" ht="45" x14ac:dyDescent="0.25">
      <c r="A452" s="13">
        <v>606488</v>
      </c>
      <c r="B452" s="14" t="s">
        <v>14980</v>
      </c>
      <c r="C452" s="15" t="s">
        <v>211</v>
      </c>
      <c r="D452" s="16">
        <v>27913.87</v>
      </c>
    </row>
    <row r="453" spans="1:4" ht="45" x14ac:dyDescent="0.25">
      <c r="A453" s="13">
        <v>606469</v>
      </c>
      <c r="B453" s="14" t="s">
        <v>14981</v>
      </c>
      <c r="C453" s="15" t="s">
        <v>211</v>
      </c>
      <c r="D453" s="16">
        <v>27776.5</v>
      </c>
    </row>
    <row r="454" spans="1:4" ht="45" x14ac:dyDescent="0.25">
      <c r="A454" s="13">
        <v>606489</v>
      </c>
      <c r="B454" s="14" t="s">
        <v>14982</v>
      </c>
      <c r="C454" s="15" t="s">
        <v>211</v>
      </c>
      <c r="D454" s="16">
        <v>29473.81</v>
      </c>
    </row>
    <row r="455" spans="1:4" ht="45" x14ac:dyDescent="0.25">
      <c r="A455" s="13">
        <v>606470</v>
      </c>
      <c r="B455" s="14" t="s">
        <v>14983</v>
      </c>
      <c r="C455" s="15" t="s">
        <v>211</v>
      </c>
      <c r="D455" s="16">
        <v>29334.39</v>
      </c>
    </row>
    <row r="456" spans="1:4" ht="45" x14ac:dyDescent="0.25">
      <c r="A456" s="13">
        <v>606490</v>
      </c>
      <c r="B456" s="14" t="s">
        <v>14984</v>
      </c>
      <c r="C456" s="15" t="s">
        <v>211</v>
      </c>
      <c r="D456" s="16">
        <v>31075.279999999999</v>
      </c>
    </row>
    <row r="457" spans="1:4" ht="45" x14ac:dyDescent="0.25">
      <c r="A457" s="13">
        <v>606471</v>
      </c>
      <c r="B457" s="14" t="s">
        <v>14985</v>
      </c>
      <c r="C457" s="15" t="s">
        <v>211</v>
      </c>
      <c r="D457" s="16">
        <v>30931.759999999998</v>
      </c>
    </row>
    <row r="458" spans="1:4" ht="45" x14ac:dyDescent="0.25">
      <c r="A458" s="13">
        <v>606491</v>
      </c>
      <c r="B458" s="14" t="s">
        <v>14986</v>
      </c>
      <c r="C458" s="15" t="s">
        <v>211</v>
      </c>
      <c r="D458" s="16">
        <v>31201.67</v>
      </c>
    </row>
    <row r="459" spans="1:4" ht="45" x14ac:dyDescent="0.25">
      <c r="A459" s="13">
        <v>606472</v>
      </c>
      <c r="B459" s="14" t="s">
        <v>14987</v>
      </c>
      <c r="C459" s="15" t="s">
        <v>211</v>
      </c>
      <c r="D459" s="16">
        <v>31055.08</v>
      </c>
    </row>
    <row r="460" spans="1:4" ht="45" x14ac:dyDescent="0.25">
      <c r="A460" s="13">
        <v>606492</v>
      </c>
      <c r="B460" s="14" t="s">
        <v>14988</v>
      </c>
      <c r="C460" s="15" t="s">
        <v>211</v>
      </c>
      <c r="D460" s="16">
        <v>31877.71</v>
      </c>
    </row>
    <row r="461" spans="1:4" ht="45" x14ac:dyDescent="0.25">
      <c r="A461" s="13">
        <v>606473</v>
      </c>
      <c r="B461" s="14" t="s">
        <v>14989</v>
      </c>
      <c r="C461" s="15" t="s">
        <v>211</v>
      </c>
      <c r="D461" s="16">
        <v>31729.06</v>
      </c>
    </row>
    <row r="462" spans="1:4" ht="45" x14ac:dyDescent="0.25">
      <c r="A462" s="13">
        <v>606493</v>
      </c>
      <c r="B462" s="14" t="s">
        <v>14990</v>
      </c>
      <c r="C462" s="15" t="s">
        <v>211</v>
      </c>
      <c r="D462" s="16">
        <v>33629.97</v>
      </c>
    </row>
    <row r="463" spans="1:4" ht="45" x14ac:dyDescent="0.25">
      <c r="A463" s="13">
        <v>606474</v>
      </c>
      <c r="B463" s="14" t="s">
        <v>14991</v>
      </c>
      <c r="C463" s="15" t="s">
        <v>211</v>
      </c>
      <c r="D463" s="16">
        <v>33480.300000000003</v>
      </c>
    </row>
    <row r="464" spans="1:4" ht="45" x14ac:dyDescent="0.25">
      <c r="A464" s="13">
        <v>606494</v>
      </c>
      <c r="B464" s="14" t="s">
        <v>14992</v>
      </c>
      <c r="C464" s="15" t="s">
        <v>211</v>
      </c>
      <c r="D464" s="16">
        <v>38919.64</v>
      </c>
    </row>
    <row r="465" spans="1:4" ht="45" x14ac:dyDescent="0.25">
      <c r="A465" s="13">
        <v>606475</v>
      </c>
      <c r="B465" s="14" t="s">
        <v>14993</v>
      </c>
      <c r="C465" s="15" t="s">
        <v>211</v>
      </c>
      <c r="D465" s="16">
        <v>38762.79</v>
      </c>
    </row>
    <row r="466" spans="1:4" ht="45" x14ac:dyDescent="0.25">
      <c r="A466" s="13">
        <v>606495</v>
      </c>
      <c r="B466" s="14" t="s">
        <v>14994</v>
      </c>
      <c r="C466" s="15" t="s">
        <v>211</v>
      </c>
      <c r="D466" s="16">
        <v>45773.66</v>
      </c>
    </row>
    <row r="467" spans="1:4" ht="45" x14ac:dyDescent="0.25">
      <c r="A467" s="13">
        <v>606476</v>
      </c>
      <c r="B467" s="14" t="s">
        <v>14995</v>
      </c>
      <c r="C467" s="15" t="s">
        <v>211</v>
      </c>
      <c r="D467" s="16">
        <v>45612.72</v>
      </c>
    </row>
    <row r="468" spans="1:4" ht="45" x14ac:dyDescent="0.25">
      <c r="A468" s="13">
        <v>606496</v>
      </c>
      <c r="B468" s="14" t="s">
        <v>14996</v>
      </c>
      <c r="C468" s="15" t="s">
        <v>211</v>
      </c>
      <c r="D468" s="16">
        <v>46871.02</v>
      </c>
    </row>
    <row r="469" spans="1:4" ht="45" x14ac:dyDescent="0.25">
      <c r="A469" s="13">
        <v>606477</v>
      </c>
      <c r="B469" s="14" t="s">
        <v>14997</v>
      </c>
      <c r="C469" s="15" t="s">
        <v>211</v>
      </c>
      <c r="D469" s="16">
        <v>46707</v>
      </c>
    </row>
    <row r="470" spans="1:4" ht="45" x14ac:dyDescent="0.25">
      <c r="A470" s="13">
        <v>606497</v>
      </c>
      <c r="B470" s="14" t="s">
        <v>14998</v>
      </c>
      <c r="C470" s="15" t="s">
        <v>211</v>
      </c>
      <c r="D470" s="16">
        <v>48174.51</v>
      </c>
    </row>
    <row r="471" spans="1:4" ht="45" x14ac:dyDescent="0.25">
      <c r="A471" s="13">
        <v>606478</v>
      </c>
      <c r="B471" s="14" t="s">
        <v>14999</v>
      </c>
      <c r="C471" s="15" t="s">
        <v>211</v>
      </c>
      <c r="D471" s="16">
        <v>48005.36</v>
      </c>
    </row>
    <row r="472" spans="1:4" ht="30" x14ac:dyDescent="0.25">
      <c r="A472" s="13">
        <v>605835</v>
      </c>
      <c r="B472" s="14" t="s">
        <v>15000</v>
      </c>
      <c r="C472" s="15" t="s">
        <v>211</v>
      </c>
      <c r="D472" s="16">
        <v>7510.16</v>
      </c>
    </row>
    <row r="473" spans="1:4" ht="30" x14ac:dyDescent="0.25">
      <c r="A473" s="13">
        <v>605571</v>
      </c>
      <c r="B473" s="14" t="s">
        <v>15001</v>
      </c>
      <c r="C473" s="15" t="s">
        <v>211</v>
      </c>
      <c r="D473" s="16">
        <v>6698.3</v>
      </c>
    </row>
    <row r="474" spans="1:4" ht="30" x14ac:dyDescent="0.25">
      <c r="A474" s="13">
        <v>605850</v>
      </c>
      <c r="B474" s="14" t="s">
        <v>15002</v>
      </c>
      <c r="C474" s="15" t="s">
        <v>211</v>
      </c>
      <c r="D474" s="16">
        <v>8045.26</v>
      </c>
    </row>
    <row r="475" spans="1:4" ht="30" x14ac:dyDescent="0.25">
      <c r="A475" s="13">
        <v>605582</v>
      </c>
      <c r="B475" s="14" t="s">
        <v>15003</v>
      </c>
      <c r="C475" s="15" t="s">
        <v>211</v>
      </c>
      <c r="D475" s="16">
        <v>7233.39</v>
      </c>
    </row>
    <row r="476" spans="1:4" ht="30" x14ac:dyDescent="0.25">
      <c r="A476" s="13">
        <v>605889</v>
      </c>
      <c r="B476" s="14" t="s">
        <v>15004</v>
      </c>
      <c r="C476" s="15" t="s">
        <v>211</v>
      </c>
      <c r="D476" s="16">
        <v>8820.76</v>
      </c>
    </row>
    <row r="477" spans="1:4" ht="30" x14ac:dyDescent="0.25">
      <c r="A477" s="13">
        <v>605593</v>
      </c>
      <c r="B477" s="14" t="s">
        <v>15005</v>
      </c>
      <c r="C477" s="15" t="s">
        <v>211</v>
      </c>
      <c r="D477" s="16">
        <v>8008.9</v>
      </c>
    </row>
    <row r="478" spans="1:4" ht="30" x14ac:dyDescent="0.25">
      <c r="A478" s="13">
        <v>605739</v>
      </c>
      <c r="B478" s="14" t="s">
        <v>15006</v>
      </c>
      <c r="C478" s="15" t="s">
        <v>211</v>
      </c>
      <c r="D478" s="16">
        <v>7256.84</v>
      </c>
    </row>
    <row r="479" spans="1:4" ht="30" x14ac:dyDescent="0.25">
      <c r="A479" s="13">
        <v>605504</v>
      </c>
      <c r="B479" s="14" t="s">
        <v>15007</v>
      </c>
      <c r="C479" s="15" t="s">
        <v>211</v>
      </c>
      <c r="D479" s="16">
        <v>6395.73</v>
      </c>
    </row>
    <row r="480" spans="1:4" ht="30" x14ac:dyDescent="0.25">
      <c r="A480" s="13">
        <v>605781</v>
      </c>
      <c r="B480" s="14" t="s">
        <v>15008</v>
      </c>
      <c r="C480" s="15" t="s">
        <v>211</v>
      </c>
      <c r="D480" s="16">
        <v>7791.94</v>
      </c>
    </row>
    <row r="481" spans="1:4" ht="30" x14ac:dyDescent="0.25">
      <c r="A481" s="13">
        <v>605524</v>
      </c>
      <c r="B481" s="14" t="s">
        <v>15009</v>
      </c>
      <c r="C481" s="15" t="s">
        <v>211</v>
      </c>
      <c r="D481" s="16">
        <v>6930.83</v>
      </c>
    </row>
    <row r="482" spans="1:4" ht="30" x14ac:dyDescent="0.25">
      <c r="A482" s="13">
        <v>605815</v>
      </c>
      <c r="B482" s="14" t="s">
        <v>15010</v>
      </c>
      <c r="C482" s="15" t="s">
        <v>211</v>
      </c>
      <c r="D482" s="16">
        <v>8567.44</v>
      </c>
    </row>
    <row r="483" spans="1:4" ht="30" x14ac:dyDescent="0.25">
      <c r="A483" s="13">
        <v>605544</v>
      </c>
      <c r="B483" s="14" t="s">
        <v>15011</v>
      </c>
      <c r="C483" s="15" t="s">
        <v>211</v>
      </c>
      <c r="D483" s="16">
        <v>7706.33</v>
      </c>
    </row>
    <row r="484" spans="1:4" ht="30" x14ac:dyDescent="0.25">
      <c r="A484" s="13">
        <v>605836</v>
      </c>
      <c r="B484" s="14" t="s">
        <v>15012</v>
      </c>
      <c r="C484" s="15" t="s">
        <v>211</v>
      </c>
      <c r="D484" s="16">
        <v>8535.34</v>
      </c>
    </row>
    <row r="485" spans="1:4" ht="30" x14ac:dyDescent="0.25">
      <c r="A485" s="13">
        <v>605572</v>
      </c>
      <c r="B485" s="14" t="s">
        <v>15013</v>
      </c>
      <c r="C485" s="15" t="s">
        <v>211</v>
      </c>
      <c r="D485" s="16">
        <v>7657.97</v>
      </c>
    </row>
    <row r="486" spans="1:4" ht="30" x14ac:dyDescent="0.25">
      <c r="A486" s="13">
        <v>605851</v>
      </c>
      <c r="B486" s="14" t="s">
        <v>15014</v>
      </c>
      <c r="C486" s="15" t="s">
        <v>211</v>
      </c>
      <c r="D486" s="16">
        <v>9234.24</v>
      </c>
    </row>
    <row r="487" spans="1:4" ht="30" x14ac:dyDescent="0.25">
      <c r="A487" s="13">
        <v>605583</v>
      </c>
      <c r="B487" s="14" t="s">
        <v>15015</v>
      </c>
      <c r="C487" s="15" t="s">
        <v>211</v>
      </c>
      <c r="D487" s="16">
        <v>8356.8700000000008</v>
      </c>
    </row>
    <row r="488" spans="1:4" ht="30" x14ac:dyDescent="0.25">
      <c r="A488" s="13">
        <v>605890</v>
      </c>
      <c r="B488" s="14" t="s">
        <v>15016</v>
      </c>
      <c r="C488" s="15" t="s">
        <v>211</v>
      </c>
      <c r="D488" s="16">
        <v>10247.15</v>
      </c>
    </row>
    <row r="489" spans="1:4" ht="30" x14ac:dyDescent="0.25">
      <c r="A489" s="13">
        <v>605594</v>
      </c>
      <c r="B489" s="14" t="s">
        <v>15017</v>
      </c>
      <c r="C489" s="15" t="s">
        <v>211</v>
      </c>
      <c r="D489" s="16">
        <v>9369.77</v>
      </c>
    </row>
    <row r="490" spans="1:4" ht="30" x14ac:dyDescent="0.25">
      <c r="A490" s="13">
        <v>605740</v>
      </c>
      <c r="B490" s="14" t="s">
        <v>15018</v>
      </c>
      <c r="C490" s="15" t="s">
        <v>211</v>
      </c>
      <c r="D490" s="16">
        <v>8249.82</v>
      </c>
    </row>
    <row r="491" spans="1:4" ht="30" x14ac:dyDescent="0.25">
      <c r="A491" s="13">
        <v>605505</v>
      </c>
      <c r="B491" s="14" t="s">
        <v>15019</v>
      </c>
      <c r="C491" s="15" t="s">
        <v>211</v>
      </c>
      <c r="D491" s="16">
        <v>7314.43</v>
      </c>
    </row>
    <row r="492" spans="1:4" ht="30" x14ac:dyDescent="0.25">
      <c r="A492" s="13">
        <v>605782</v>
      </c>
      <c r="B492" s="14" t="s">
        <v>15020</v>
      </c>
      <c r="C492" s="15" t="s">
        <v>211</v>
      </c>
      <c r="D492" s="16">
        <v>8948.7199999999993</v>
      </c>
    </row>
    <row r="493" spans="1:4" ht="30" x14ac:dyDescent="0.25">
      <c r="A493" s="13">
        <v>605525</v>
      </c>
      <c r="B493" s="14" t="s">
        <v>15021</v>
      </c>
      <c r="C493" s="15" t="s">
        <v>211</v>
      </c>
      <c r="D493" s="16">
        <v>8013.33</v>
      </c>
    </row>
    <row r="494" spans="1:4" ht="30" x14ac:dyDescent="0.25">
      <c r="A494" s="13">
        <v>605816</v>
      </c>
      <c r="B494" s="14" t="s">
        <v>15022</v>
      </c>
      <c r="C494" s="15" t="s">
        <v>211</v>
      </c>
      <c r="D494" s="16">
        <v>9961.6200000000008</v>
      </c>
    </row>
    <row r="495" spans="1:4" ht="30" x14ac:dyDescent="0.25">
      <c r="A495" s="13">
        <v>605545</v>
      </c>
      <c r="B495" s="14" t="s">
        <v>15023</v>
      </c>
      <c r="C495" s="15" t="s">
        <v>211</v>
      </c>
      <c r="D495" s="16">
        <v>9026.24</v>
      </c>
    </row>
    <row r="496" spans="1:4" ht="30" x14ac:dyDescent="0.25">
      <c r="A496" s="13">
        <v>605837</v>
      </c>
      <c r="B496" s="14" t="s">
        <v>15024</v>
      </c>
      <c r="C496" s="15" t="s">
        <v>211</v>
      </c>
      <c r="D496" s="16">
        <v>10202.89</v>
      </c>
    </row>
    <row r="497" spans="1:4" ht="30" x14ac:dyDescent="0.25">
      <c r="A497" s="13">
        <v>605573</v>
      </c>
      <c r="B497" s="14" t="s">
        <v>15025</v>
      </c>
      <c r="C497" s="15" t="s">
        <v>211</v>
      </c>
      <c r="D497" s="16">
        <v>9273.57</v>
      </c>
    </row>
    <row r="498" spans="1:4" ht="30" x14ac:dyDescent="0.25">
      <c r="A498" s="13">
        <v>605852</v>
      </c>
      <c r="B498" s="14" t="s">
        <v>15026</v>
      </c>
      <c r="C498" s="15" t="s">
        <v>211</v>
      </c>
      <c r="D498" s="16">
        <v>11087.44</v>
      </c>
    </row>
    <row r="499" spans="1:4" ht="30" x14ac:dyDescent="0.25">
      <c r="A499" s="13">
        <v>605584</v>
      </c>
      <c r="B499" s="14" t="s">
        <v>15027</v>
      </c>
      <c r="C499" s="15" t="s">
        <v>211</v>
      </c>
      <c r="D499" s="16">
        <v>10158.120000000001</v>
      </c>
    </row>
    <row r="500" spans="1:4" ht="30" x14ac:dyDescent="0.25">
      <c r="A500" s="13">
        <v>605891</v>
      </c>
      <c r="B500" s="14" t="s">
        <v>15028</v>
      </c>
      <c r="C500" s="15" t="s">
        <v>211</v>
      </c>
      <c r="D500" s="16">
        <v>12369.4</v>
      </c>
    </row>
    <row r="501" spans="1:4" ht="30" x14ac:dyDescent="0.25">
      <c r="A501" s="13">
        <v>605595</v>
      </c>
      <c r="B501" s="14" t="s">
        <v>15029</v>
      </c>
      <c r="C501" s="15" t="s">
        <v>211</v>
      </c>
      <c r="D501" s="16">
        <v>11440.07</v>
      </c>
    </row>
    <row r="502" spans="1:4" ht="30" x14ac:dyDescent="0.25">
      <c r="A502" s="13">
        <v>605741</v>
      </c>
      <c r="B502" s="14" t="s">
        <v>15030</v>
      </c>
      <c r="C502" s="15" t="s">
        <v>211</v>
      </c>
      <c r="D502" s="16">
        <v>9870.14</v>
      </c>
    </row>
    <row r="503" spans="1:4" ht="30" x14ac:dyDescent="0.25">
      <c r="A503" s="13">
        <v>605506</v>
      </c>
      <c r="B503" s="14" t="s">
        <v>15031</v>
      </c>
      <c r="C503" s="15" t="s">
        <v>211</v>
      </c>
      <c r="D503" s="16">
        <v>8867.01</v>
      </c>
    </row>
    <row r="504" spans="1:4" ht="30" x14ac:dyDescent="0.25">
      <c r="A504" s="13">
        <v>605783</v>
      </c>
      <c r="B504" s="14" t="s">
        <v>15032</v>
      </c>
      <c r="C504" s="15" t="s">
        <v>211</v>
      </c>
      <c r="D504" s="16">
        <v>10754.68</v>
      </c>
    </row>
    <row r="505" spans="1:4" ht="30" x14ac:dyDescent="0.25">
      <c r="A505" s="13">
        <v>605526</v>
      </c>
      <c r="B505" s="14" t="s">
        <v>15033</v>
      </c>
      <c r="C505" s="15" t="s">
        <v>211</v>
      </c>
      <c r="D505" s="16">
        <v>9751.5499999999993</v>
      </c>
    </row>
    <row r="506" spans="1:4" ht="30" x14ac:dyDescent="0.25">
      <c r="A506" s="13">
        <v>605817</v>
      </c>
      <c r="B506" s="14" t="s">
        <v>15034</v>
      </c>
      <c r="C506" s="15" t="s">
        <v>211</v>
      </c>
      <c r="D506" s="16">
        <v>12036.64</v>
      </c>
    </row>
    <row r="507" spans="1:4" ht="30" x14ac:dyDescent="0.25">
      <c r="A507" s="13">
        <v>605546</v>
      </c>
      <c r="B507" s="14" t="s">
        <v>15035</v>
      </c>
      <c r="C507" s="15" t="s">
        <v>211</v>
      </c>
      <c r="D507" s="16">
        <v>11033.51</v>
      </c>
    </row>
    <row r="508" spans="1:4" ht="30" x14ac:dyDescent="0.25">
      <c r="A508" s="13">
        <v>605838</v>
      </c>
      <c r="B508" s="14" t="s">
        <v>15036</v>
      </c>
      <c r="C508" s="15" t="s">
        <v>211</v>
      </c>
      <c r="D508" s="16">
        <v>11629.89</v>
      </c>
    </row>
    <row r="509" spans="1:4" ht="30" x14ac:dyDescent="0.25">
      <c r="A509" s="13">
        <v>605574</v>
      </c>
      <c r="B509" s="14" t="s">
        <v>15037</v>
      </c>
      <c r="C509" s="15" t="s">
        <v>211</v>
      </c>
      <c r="D509" s="16">
        <v>10560.17</v>
      </c>
    </row>
    <row r="510" spans="1:4" ht="30" x14ac:dyDescent="0.25">
      <c r="A510" s="13">
        <v>605853</v>
      </c>
      <c r="B510" s="14" t="s">
        <v>15038</v>
      </c>
      <c r="C510" s="15" t="s">
        <v>211</v>
      </c>
      <c r="D510" s="16">
        <v>12721.92</v>
      </c>
    </row>
    <row r="511" spans="1:4" ht="30" x14ac:dyDescent="0.25">
      <c r="A511" s="13">
        <v>605585</v>
      </c>
      <c r="B511" s="14" t="s">
        <v>15039</v>
      </c>
      <c r="C511" s="15" t="s">
        <v>211</v>
      </c>
      <c r="D511" s="16">
        <v>11652.2</v>
      </c>
    </row>
    <row r="512" spans="1:4" ht="30" x14ac:dyDescent="0.25">
      <c r="A512" s="13">
        <v>605892</v>
      </c>
      <c r="B512" s="14" t="s">
        <v>15040</v>
      </c>
      <c r="C512" s="15" t="s">
        <v>211</v>
      </c>
      <c r="D512" s="16">
        <v>14304.58</v>
      </c>
    </row>
    <row r="513" spans="1:4" ht="30" x14ac:dyDescent="0.25">
      <c r="A513" s="13">
        <v>605596</v>
      </c>
      <c r="B513" s="14" t="s">
        <v>15041</v>
      </c>
      <c r="C513" s="15" t="s">
        <v>211</v>
      </c>
      <c r="D513" s="16">
        <v>13234.86</v>
      </c>
    </row>
    <row r="514" spans="1:4" ht="30" x14ac:dyDescent="0.25">
      <c r="A514" s="13">
        <v>605742</v>
      </c>
      <c r="B514" s="14" t="s">
        <v>15042</v>
      </c>
      <c r="C514" s="15" t="s">
        <v>211</v>
      </c>
      <c r="D514" s="16">
        <v>11249.9</v>
      </c>
    </row>
    <row r="515" spans="1:4" ht="30" x14ac:dyDescent="0.25">
      <c r="A515" s="13">
        <v>605507</v>
      </c>
      <c r="B515" s="14" t="s">
        <v>15043</v>
      </c>
      <c r="C515" s="15" t="s">
        <v>211</v>
      </c>
      <c r="D515" s="16">
        <v>10096.870000000001</v>
      </c>
    </row>
    <row r="516" spans="1:4" ht="30" x14ac:dyDescent="0.25">
      <c r="A516" s="13">
        <v>605784</v>
      </c>
      <c r="B516" s="14" t="s">
        <v>15044</v>
      </c>
      <c r="C516" s="15" t="s">
        <v>211</v>
      </c>
      <c r="D516" s="16">
        <v>12341.93</v>
      </c>
    </row>
    <row r="517" spans="1:4" ht="30" x14ac:dyDescent="0.25">
      <c r="A517" s="13">
        <v>605527</v>
      </c>
      <c r="B517" s="14" t="s">
        <v>15045</v>
      </c>
      <c r="C517" s="15" t="s">
        <v>211</v>
      </c>
      <c r="D517" s="16">
        <v>11188.9</v>
      </c>
    </row>
    <row r="518" spans="1:4" ht="30" x14ac:dyDescent="0.25">
      <c r="A518" s="13">
        <v>605818</v>
      </c>
      <c r="B518" s="14" t="s">
        <v>15046</v>
      </c>
      <c r="C518" s="15" t="s">
        <v>211</v>
      </c>
      <c r="D518" s="16">
        <v>13924.59</v>
      </c>
    </row>
    <row r="519" spans="1:4" ht="30" x14ac:dyDescent="0.25">
      <c r="A519" s="13">
        <v>605547</v>
      </c>
      <c r="B519" s="14" t="s">
        <v>15047</v>
      </c>
      <c r="C519" s="15" t="s">
        <v>211</v>
      </c>
      <c r="D519" s="16">
        <v>12771.56</v>
      </c>
    </row>
    <row r="520" spans="1:4" ht="30" x14ac:dyDescent="0.25">
      <c r="A520" s="13">
        <v>605839</v>
      </c>
      <c r="B520" s="14" t="s">
        <v>15048</v>
      </c>
      <c r="C520" s="15" t="s">
        <v>211</v>
      </c>
      <c r="D520" s="16">
        <v>13174.69</v>
      </c>
    </row>
    <row r="521" spans="1:4" ht="30" x14ac:dyDescent="0.25">
      <c r="A521" s="13">
        <v>605575</v>
      </c>
      <c r="B521" s="14" t="s">
        <v>15049</v>
      </c>
      <c r="C521" s="15" t="s">
        <v>211</v>
      </c>
      <c r="D521" s="16">
        <v>11998.58</v>
      </c>
    </row>
    <row r="522" spans="1:4" ht="30" x14ac:dyDescent="0.25">
      <c r="A522" s="13">
        <v>605854</v>
      </c>
      <c r="B522" s="14" t="s">
        <v>15050</v>
      </c>
      <c r="C522" s="15" t="s">
        <v>211</v>
      </c>
      <c r="D522" s="16">
        <v>14496.05</v>
      </c>
    </row>
    <row r="523" spans="1:4" ht="30" x14ac:dyDescent="0.25">
      <c r="A523" s="13">
        <v>605586</v>
      </c>
      <c r="B523" s="14" t="s">
        <v>15051</v>
      </c>
      <c r="C523" s="15" t="s">
        <v>211</v>
      </c>
      <c r="D523" s="16">
        <v>13319.94</v>
      </c>
    </row>
    <row r="524" spans="1:4" ht="30" x14ac:dyDescent="0.25">
      <c r="A524" s="13">
        <v>605893</v>
      </c>
      <c r="B524" s="14" t="s">
        <v>15052</v>
      </c>
      <c r="C524" s="15" t="s">
        <v>211</v>
      </c>
      <c r="D524" s="16">
        <v>16411.07</v>
      </c>
    </row>
    <row r="525" spans="1:4" ht="30" x14ac:dyDescent="0.25">
      <c r="A525" s="13">
        <v>605597</v>
      </c>
      <c r="B525" s="14" t="s">
        <v>15053</v>
      </c>
      <c r="C525" s="15" t="s">
        <v>211</v>
      </c>
      <c r="D525" s="16">
        <v>15234.97</v>
      </c>
    </row>
    <row r="526" spans="1:4" ht="30" x14ac:dyDescent="0.25">
      <c r="A526" s="13">
        <v>605743</v>
      </c>
      <c r="B526" s="14" t="s">
        <v>15054</v>
      </c>
      <c r="C526" s="15" t="s">
        <v>211</v>
      </c>
      <c r="D526" s="16">
        <v>12756.07</v>
      </c>
    </row>
    <row r="527" spans="1:4" ht="30" x14ac:dyDescent="0.25">
      <c r="A527" s="13">
        <v>605508</v>
      </c>
      <c r="B527" s="14" t="s">
        <v>15055</v>
      </c>
      <c r="C527" s="15" t="s">
        <v>211</v>
      </c>
      <c r="D527" s="16">
        <v>11488.01</v>
      </c>
    </row>
    <row r="528" spans="1:4" ht="30" x14ac:dyDescent="0.25">
      <c r="A528" s="13">
        <v>605785</v>
      </c>
      <c r="B528" s="14" t="s">
        <v>15056</v>
      </c>
      <c r="C528" s="15" t="s">
        <v>211</v>
      </c>
      <c r="D528" s="16">
        <v>14077.43</v>
      </c>
    </row>
    <row r="529" spans="1:4" ht="30" x14ac:dyDescent="0.25">
      <c r="A529" s="13">
        <v>605528</v>
      </c>
      <c r="B529" s="14" t="s">
        <v>15057</v>
      </c>
      <c r="C529" s="15" t="s">
        <v>211</v>
      </c>
      <c r="D529" s="16">
        <v>12809.37</v>
      </c>
    </row>
    <row r="530" spans="1:4" ht="30" x14ac:dyDescent="0.25">
      <c r="A530" s="13">
        <v>605819</v>
      </c>
      <c r="B530" s="14" t="s">
        <v>15058</v>
      </c>
      <c r="C530" s="15" t="s">
        <v>211</v>
      </c>
      <c r="D530" s="16">
        <v>15992.45</v>
      </c>
    </row>
    <row r="531" spans="1:4" ht="30" x14ac:dyDescent="0.25">
      <c r="A531" s="13">
        <v>605548</v>
      </c>
      <c r="B531" s="14" t="s">
        <v>15059</v>
      </c>
      <c r="C531" s="15" t="s">
        <v>211</v>
      </c>
      <c r="D531" s="16">
        <v>14724.39</v>
      </c>
    </row>
    <row r="532" spans="1:4" ht="30" x14ac:dyDescent="0.25">
      <c r="A532" s="13">
        <v>605840</v>
      </c>
      <c r="B532" s="14" t="s">
        <v>15060</v>
      </c>
      <c r="C532" s="15" t="s">
        <v>211</v>
      </c>
      <c r="D532" s="16">
        <v>16986.93</v>
      </c>
    </row>
    <row r="533" spans="1:4" ht="30" x14ac:dyDescent="0.25">
      <c r="A533" s="13">
        <v>605576</v>
      </c>
      <c r="B533" s="14" t="s">
        <v>15061</v>
      </c>
      <c r="C533" s="15" t="s">
        <v>211</v>
      </c>
      <c r="D533" s="16">
        <v>13596.94</v>
      </c>
    </row>
    <row r="534" spans="1:4" ht="30" x14ac:dyDescent="0.25">
      <c r="A534" s="13">
        <v>605855</v>
      </c>
      <c r="B534" s="14" t="s">
        <v>15062</v>
      </c>
      <c r="C534" s="15" t="s">
        <v>211</v>
      </c>
      <c r="D534" s="16">
        <v>18559.45</v>
      </c>
    </row>
    <row r="535" spans="1:4" ht="30" x14ac:dyDescent="0.25">
      <c r="A535" s="13">
        <v>605587</v>
      </c>
      <c r="B535" s="14" t="s">
        <v>15063</v>
      </c>
      <c r="C535" s="15" t="s">
        <v>211</v>
      </c>
      <c r="D535" s="16">
        <v>15169.46</v>
      </c>
    </row>
    <row r="536" spans="1:4" ht="30" x14ac:dyDescent="0.25">
      <c r="A536" s="13">
        <v>605898</v>
      </c>
      <c r="B536" s="14" t="s">
        <v>15064</v>
      </c>
      <c r="C536" s="15" t="s">
        <v>211</v>
      </c>
      <c r="D536" s="16">
        <v>20838.490000000002</v>
      </c>
    </row>
    <row r="537" spans="1:4" ht="30" x14ac:dyDescent="0.25">
      <c r="A537" s="13">
        <v>605598</v>
      </c>
      <c r="B537" s="14" t="s">
        <v>15065</v>
      </c>
      <c r="C537" s="15" t="s">
        <v>211</v>
      </c>
      <c r="D537" s="16">
        <v>17448.490000000002</v>
      </c>
    </row>
    <row r="538" spans="1:4" ht="30" x14ac:dyDescent="0.25">
      <c r="A538" s="13">
        <v>605744</v>
      </c>
      <c r="B538" s="14" t="s">
        <v>15066</v>
      </c>
      <c r="C538" s="15" t="s">
        <v>211</v>
      </c>
      <c r="D538" s="16">
        <v>16104.8</v>
      </c>
    </row>
    <row r="539" spans="1:4" ht="30" x14ac:dyDescent="0.25">
      <c r="A539" s="13">
        <v>605509</v>
      </c>
      <c r="B539" s="14" t="s">
        <v>15067</v>
      </c>
      <c r="C539" s="15" t="s">
        <v>211</v>
      </c>
      <c r="D539" s="16">
        <v>13032.79</v>
      </c>
    </row>
    <row r="540" spans="1:4" ht="30" x14ac:dyDescent="0.25">
      <c r="A540" s="13">
        <v>605787</v>
      </c>
      <c r="B540" s="14" t="s">
        <v>15068</v>
      </c>
      <c r="C540" s="15" t="s">
        <v>211</v>
      </c>
      <c r="D540" s="16">
        <v>17677.330000000002</v>
      </c>
    </row>
    <row r="541" spans="1:4" ht="30" x14ac:dyDescent="0.25">
      <c r="A541" s="13">
        <v>605529</v>
      </c>
      <c r="B541" s="14" t="s">
        <v>15069</v>
      </c>
      <c r="C541" s="15" t="s">
        <v>211</v>
      </c>
      <c r="D541" s="16">
        <v>14605.32</v>
      </c>
    </row>
    <row r="542" spans="1:4" ht="30" x14ac:dyDescent="0.25">
      <c r="A542" s="13">
        <v>605820</v>
      </c>
      <c r="B542" s="14" t="s">
        <v>15070</v>
      </c>
      <c r="C542" s="15" t="s">
        <v>211</v>
      </c>
      <c r="D542" s="16">
        <v>19956.36</v>
      </c>
    </row>
    <row r="543" spans="1:4" ht="30" x14ac:dyDescent="0.25">
      <c r="A543" s="13">
        <v>605549</v>
      </c>
      <c r="B543" s="14" t="s">
        <v>15071</v>
      </c>
      <c r="C543" s="15" t="s">
        <v>211</v>
      </c>
      <c r="D543" s="16">
        <v>16884.349999999999</v>
      </c>
    </row>
    <row r="544" spans="1:4" ht="30" x14ac:dyDescent="0.25">
      <c r="A544" s="13">
        <v>605841</v>
      </c>
      <c r="B544" s="14" t="s">
        <v>15072</v>
      </c>
      <c r="C544" s="15" t="s">
        <v>211</v>
      </c>
      <c r="D544" s="16">
        <v>18593.8</v>
      </c>
    </row>
    <row r="545" spans="1:4" ht="30" x14ac:dyDescent="0.25">
      <c r="A545" s="13">
        <v>605577</v>
      </c>
      <c r="B545" s="14" t="s">
        <v>15073</v>
      </c>
      <c r="C545" s="15" t="s">
        <v>211</v>
      </c>
      <c r="D545" s="16">
        <v>14888.93</v>
      </c>
    </row>
    <row r="546" spans="1:4" ht="30" x14ac:dyDescent="0.25">
      <c r="A546" s="13">
        <v>605856</v>
      </c>
      <c r="B546" s="14" t="s">
        <v>15074</v>
      </c>
      <c r="C546" s="15" t="s">
        <v>211</v>
      </c>
      <c r="D546" s="16">
        <v>20439.330000000002</v>
      </c>
    </row>
    <row r="547" spans="1:4" ht="30" x14ac:dyDescent="0.25">
      <c r="A547" s="13">
        <v>605588</v>
      </c>
      <c r="B547" s="14" t="s">
        <v>15075</v>
      </c>
      <c r="C547" s="15" t="s">
        <v>211</v>
      </c>
      <c r="D547" s="16">
        <v>16734.47</v>
      </c>
    </row>
    <row r="548" spans="1:4" ht="30" x14ac:dyDescent="0.25">
      <c r="A548" s="13">
        <v>605899</v>
      </c>
      <c r="B548" s="14" t="s">
        <v>15076</v>
      </c>
      <c r="C548" s="15" t="s">
        <v>211</v>
      </c>
      <c r="D548" s="16">
        <v>23114.03</v>
      </c>
    </row>
    <row r="549" spans="1:4" ht="30" x14ac:dyDescent="0.25">
      <c r="A549" s="13">
        <v>605599</v>
      </c>
      <c r="B549" s="14" t="s">
        <v>15077</v>
      </c>
      <c r="C549" s="15" t="s">
        <v>211</v>
      </c>
      <c r="D549" s="16">
        <v>19409.16</v>
      </c>
    </row>
    <row r="550" spans="1:4" ht="30" x14ac:dyDescent="0.25">
      <c r="A550" s="13">
        <v>605745</v>
      </c>
      <c r="B550" s="14" t="s">
        <v>15078</v>
      </c>
      <c r="C550" s="15" t="s">
        <v>211</v>
      </c>
      <c r="D550" s="16">
        <v>17638.98</v>
      </c>
    </row>
    <row r="551" spans="1:4" ht="30" x14ac:dyDescent="0.25">
      <c r="A551" s="13">
        <v>605510</v>
      </c>
      <c r="B551" s="14" t="s">
        <v>15079</v>
      </c>
      <c r="C551" s="15" t="s">
        <v>211</v>
      </c>
      <c r="D551" s="16">
        <v>14280.65</v>
      </c>
    </row>
    <row r="552" spans="1:4" ht="30" x14ac:dyDescent="0.25">
      <c r="A552" s="13">
        <v>605788</v>
      </c>
      <c r="B552" s="14" t="s">
        <v>15080</v>
      </c>
      <c r="C552" s="15" t="s">
        <v>211</v>
      </c>
      <c r="D552" s="16">
        <v>19484.52</v>
      </c>
    </row>
    <row r="553" spans="1:4" ht="30" x14ac:dyDescent="0.25">
      <c r="A553" s="13">
        <v>605530</v>
      </c>
      <c r="B553" s="14" t="s">
        <v>15081</v>
      </c>
      <c r="C553" s="15" t="s">
        <v>211</v>
      </c>
      <c r="D553" s="16">
        <v>16126.19</v>
      </c>
    </row>
    <row r="554" spans="1:4" ht="30" x14ac:dyDescent="0.25">
      <c r="A554" s="13">
        <v>605821</v>
      </c>
      <c r="B554" s="14" t="s">
        <v>15082</v>
      </c>
      <c r="C554" s="15" t="s">
        <v>211</v>
      </c>
      <c r="D554" s="16">
        <v>22159.21</v>
      </c>
    </row>
    <row r="555" spans="1:4" ht="30" x14ac:dyDescent="0.25">
      <c r="A555" s="13">
        <v>605550</v>
      </c>
      <c r="B555" s="14" t="s">
        <v>15083</v>
      </c>
      <c r="C555" s="15" t="s">
        <v>211</v>
      </c>
      <c r="D555" s="16">
        <v>18800.89</v>
      </c>
    </row>
    <row r="556" spans="1:4" ht="30" x14ac:dyDescent="0.25">
      <c r="A556" s="13">
        <v>605842</v>
      </c>
      <c r="B556" s="14" t="s">
        <v>15084</v>
      </c>
      <c r="C556" s="15" t="s">
        <v>211</v>
      </c>
      <c r="D556" s="16">
        <v>20619.349999999999</v>
      </c>
    </row>
    <row r="557" spans="1:4" ht="30" x14ac:dyDescent="0.25">
      <c r="A557" s="13">
        <v>605578</v>
      </c>
      <c r="B557" s="14" t="s">
        <v>15085</v>
      </c>
      <c r="C557" s="15" t="s">
        <v>211</v>
      </c>
      <c r="D557" s="16">
        <v>16563.72</v>
      </c>
    </row>
    <row r="558" spans="1:4" ht="30" x14ac:dyDescent="0.25">
      <c r="A558" s="13">
        <v>605857</v>
      </c>
      <c r="B558" s="14" t="s">
        <v>15086</v>
      </c>
      <c r="C558" s="15" t="s">
        <v>211</v>
      </c>
      <c r="D558" s="16">
        <v>22759.73</v>
      </c>
    </row>
    <row r="559" spans="1:4" ht="30" x14ac:dyDescent="0.25">
      <c r="A559" s="13">
        <v>605589</v>
      </c>
      <c r="B559" s="14" t="s">
        <v>15087</v>
      </c>
      <c r="C559" s="15" t="s">
        <v>211</v>
      </c>
      <c r="D559" s="16">
        <v>18704.099999999999</v>
      </c>
    </row>
    <row r="560" spans="1:4" ht="30" x14ac:dyDescent="0.25">
      <c r="A560" s="13">
        <v>605900</v>
      </c>
      <c r="B560" s="14" t="s">
        <v>15088</v>
      </c>
      <c r="C560" s="15" t="s">
        <v>211</v>
      </c>
      <c r="D560" s="16">
        <v>25861.75</v>
      </c>
    </row>
    <row r="561" spans="1:4" ht="30" x14ac:dyDescent="0.25">
      <c r="A561" s="13">
        <v>605600</v>
      </c>
      <c r="B561" s="14" t="s">
        <v>15089</v>
      </c>
      <c r="C561" s="15" t="s">
        <v>211</v>
      </c>
      <c r="D561" s="16">
        <v>21806.11</v>
      </c>
    </row>
    <row r="562" spans="1:4" ht="30" x14ac:dyDescent="0.25">
      <c r="A562" s="13">
        <v>605746</v>
      </c>
      <c r="B562" s="14" t="s">
        <v>15090</v>
      </c>
      <c r="C562" s="15" t="s">
        <v>211</v>
      </c>
      <c r="D562" s="16">
        <v>19578.63</v>
      </c>
    </row>
    <row r="563" spans="1:4" ht="30" x14ac:dyDescent="0.25">
      <c r="A563" s="13">
        <v>605511</v>
      </c>
      <c r="B563" s="14" t="s">
        <v>15091</v>
      </c>
      <c r="C563" s="15" t="s">
        <v>211</v>
      </c>
      <c r="D563" s="16">
        <v>15901.86</v>
      </c>
    </row>
    <row r="564" spans="1:4" ht="30" x14ac:dyDescent="0.25">
      <c r="A564" s="13">
        <v>605789</v>
      </c>
      <c r="B564" s="14" t="s">
        <v>15092</v>
      </c>
      <c r="C564" s="15" t="s">
        <v>211</v>
      </c>
      <c r="D564" s="16">
        <v>21719.01</v>
      </c>
    </row>
    <row r="565" spans="1:4" ht="30" x14ac:dyDescent="0.25">
      <c r="A565" s="13">
        <v>605531</v>
      </c>
      <c r="B565" s="14" t="s">
        <v>15093</v>
      </c>
      <c r="C565" s="15" t="s">
        <v>211</v>
      </c>
      <c r="D565" s="16">
        <v>18042.240000000002</v>
      </c>
    </row>
    <row r="566" spans="1:4" ht="30" x14ac:dyDescent="0.25">
      <c r="A566" s="13">
        <v>605822</v>
      </c>
      <c r="B566" s="14" t="s">
        <v>15094</v>
      </c>
      <c r="C566" s="15" t="s">
        <v>211</v>
      </c>
      <c r="D566" s="16">
        <v>24821.03</v>
      </c>
    </row>
    <row r="567" spans="1:4" ht="30" x14ac:dyDescent="0.25">
      <c r="A567" s="13">
        <v>605551</v>
      </c>
      <c r="B567" s="14" t="s">
        <v>15095</v>
      </c>
      <c r="C567" s="15" t="s">
        <v>211</v>
      </c>
      <c r="D567" s="16">
        <v>21144.26</v>
      </c>
    </row>
    <row r="568" spans="1:4" ht="30" x14ac:dyDescent="0.25">
      <c r="A568" s="13">
        <v>605843</v>
      </c>
      <c r="B568" s="14" t="s">
        <v>15096</v>
      </c>
      <c r="C568" s="15" t="s">
        <v>211</v>
      </c>
      <c r="D568" s="16">
        <v>22242.15</v>
      </c>
    </row>
    <row r="569" spans="1:4" ht="30" x14ac:dyDescent="0.25">
      <c r="A569" s="13">
        <v>605579</v>
      </c>
      <c r="B569" s="14" t="s">
        <v>15097</v>
      </c>
      <c r="C569" s="15" t="s">
        <v>211</v>
      </c>
      <c r="D569" s="16">
        <v>17918.919999999998</v>
      </c>
    </row>
    <row r="570" spans="1:4" ht="30" x14ac:dyDescent="0.25">
      <c r="A570" s="13">
        <v>605858</v>
      </c>
      <c r="B570" s="14" t="s">
        <v>15098</v>
      </c>
      <c r="C570" s="15" t="s">
        <v>211</v>
      </c>
      <c r="D570" s="16">
        <v>24699.22</v>
      </c>
    </row>
    <row r="571" spans="1:4" ht="30" x14ac:dyDescent="0.25">
      <c r="A571" s="13">
        <v>605590</v>
      </c>
      <c r="B571" s="14" t="s">
        <v>15099</v>
      </c>
      <c r="C571" s="15" t="s">
        <v>211</v>
      </c>
      <c r="D571" s="16">
        <v>20375.990000000002</v>
      </c>
    </row>
    <row r="572" spans="1:4" ht="30" x14ac:dyDescent="0.25">
      <c r="A572" s="13">
        <v>605901</v>
      </c>
      <c r="B572" s="14" t="s">
        <v>15100</v>
      </c>
      <c r="C572" s="15" t="s">
        <v>211</v>
      </c>
      <c r="D572" s="16">
        <v>28260.21</v>
      </c>
    </row>
    <row r="573" spans="1:4" ht="30" x14ac:dyDescent="0.25">
      <c r="A573" s="13">
        <v>605601</v>
      </c>
      <c r="B573" s="14" t="s">
        <v>15101</v>
      </c>
      <c r="C573" s="15" t="s">
        <v>211</v>
      </c>
      <c r="D573" s="16">
        <v>23936.98</v>
      </c>
    </row>
    <row r="574" spans="1:4" ht="30" x14ac:dyDescent="0.25">
      <c r="A574" s="13">
        <v>605747</v>
      </c>
      <c r="B574" s="14" t="s">
        <v>15102</v>
      </c>
      <c r="C574" s="15" t="s">
        <v>211</v>
      </c>
      <c r="D574" s="16">
        <v>21128.75</v>
      </c>
    </row>
    <row r="575" spans="1:4" ht="30" x14ac:dyDescent="0.25">
      <c r="A575" s="13">
        <v>605512</v>
      </c>
      <c r="B575" s="14" t="s">
        <v>15103</v>
      </c>
      <c r="C575" s="15" t="s">
        <v>211</v>
      </c>
      <c r="D575" s="16">
        <v>17209.79</v>
      </c>
    </row>
    <row r="576" spans="1:4" ht="30" x14ac:dyDescent="0.25">
      <c r="A576" s="13">
        <v>605790</v>
      </c>
      <c r="B576" s="14" t="s">
        <v>15104</v>
      </c>
      <c r="C576" s="15" t="s">
        <v>211</v>
      </c>
      <c r="D576" s="16">
        <v>23585.82</v>
      </c>
    </row>
    <row r="577" spans="1:4" ht="30" x14ac:dyDescent="0.25">
      <c r="A577" s="13">
        <v>605532</v>
      </c>
      <c r="B577" s="14" t="s">
        <v>15105</v>
      </c>
      <c r="C577" s="15" t="s">
        <v>211</v>
      </c>
      <c r="D577" s="16">
        <v>19666.86</v>
      </c>
    </row>
    <row r="578" spans="1:4" ht="30" x14ac:dyDescent="0.25">
      <c r="A578" s="13">
        <v>605823</v>
      </c>
      <c r="B578" s="14" t="s">
        <v>15106</v>
      </c>
      <c r="C578" s="15" t="s">
        <v>211</v>
      </c>
      <c r="D578" s="16">
        <v>27146.81</v>
      </c>
    </row>
    <row r="579" spans="1:4" ht="30" x14ac:dyDescent="0.25">
      <c r="A579" s="13">
        <v>605552</v>
      </c>
      <c r="B579" s="14" t="s">
        <v>15107</v>
      </c>
      <c r="C579" s="15" t="s">
        <v>211</v>
      </c>
      <c r="D579" s="16">
        <v>23227.85</v>
      </c>
    </row>
    <row r="580" spans="1:4" ht="30" x14ac:dyDescent="0.25">
      <c r="A580" s="13">
        <v>605844</v>
      </c>
      <c r="B580" s="14" t="s">
        <v>15108</v>
      </c>
      <c r="C580" s="15" t="s">
        <v>211</v>
      </c>
      <c r="D580" s="16">
        <v>24353.93</v>
      </c>
    </row>
    <row r="581" spans="1:4" ht="30" x14ac:dyDescent="0.25">
      <c r="A581" s="13">
        <v>605580</v>
      </c>
      <c r="B581" s="14" t="s">
        <v>15109</v>
      </c>
      <c r="C581" s="15" t="s">
        <v>211</v>
      </c>
      <c r="D581" s="16">
        <v>19727.5</v>
      </c>
    </row>
    <row r="582" spans="1:4" ht="30" x14ac:dyDescent="0.25">
      <c r="A582" s="13">
        <v>605887</v>
      </c>
      <c r="B582" s="14" t="s">
        <v>15110</v>
      </c>
      <c r="C582" s="15" t="s">
        <v>211</v>
      </c>
      <c r="D582" s="16">
        <v>27149.53</v>
      </c>
    </row>
    <row r="583" spans="1:4" ht="30" x14ac:dyDescent="0.25">
      <c r="A583" s="13">
        <v>605591</v>
      </c>
      <c r="B583" s="14" t="s">
        <v>15111</v>
      </c>
      <c r="C583" s="15" t="s">
        <v>211</v>
      </c>
      <c r="D583" s="16">
        <v>22523.1</v>
      </c>
    </row>
    <row r="584" spans="1:4" ht="30" x14ac:dyDescent="0.25">
      <c r="A584" s="13">
        <v>605902</v>
      </c>
      <c r="B584" s="14" t="s">
        <v>15112</v>
      </c>
      <c r="C584" s="15" t="s">
        <v>211</v>
      </c>
      <c r="D584" s="16">
        <v>31201.15</v>
      </c>
    </row>
    <row r="585" spans="1:4" ht="30" x14ac:dyDescent="0.25">
      <c r="A585" s="13">
        <v>605602</v>
      </c>
      <c r="B585" s="14" t="s">
        <v>15113</v>
      </c>
      <c r="C585" s="15" t="s">
        <v>211</v>
      </c>
      <c r="D585" s="16">
        <v>26574.71</v>
      </c>
    </row>
    <row r="586" spans="1:4" ht="30" x14ac:dyDescent="0.25">
      <c r="A586" s="13">
        <v>605748</v>
      </c>
      <c r="B586" s="14" t="s">
        <v>15114</v>
      </c>
      <c r="C586" s="15" t="s">
        <v>211</v>
      </c>
      <c r="D586" s="16">
        <v>23154.63</v>
      </c>
    </row>
    <row r="587" spans="1:4" ht="30" x14ac:dyDescent="0.25">
      <c r="A587" s="13">
        <v>605513</v>
      </c>
      <c r="B587" s="14" t="s">
        <v>15115</v>
      </c>
      <c r="C587" s="15" t="s">
        <v>211</v>
      </c>
      <c r="D587" s="16">
        <v>18961.64</v>
      </c>
    </row>
    <row r="588" spans="1:4" ht="30" x14ac:dyDescent="0.25">
      <c r="A588" s="13">
        <v>605804</v>
      </c>
      <c r="B588" s="14" t="s">
        <v>15116</v>
      </c>
      <c r="C588" s="15" t="s">
        <v>211</v>
      </c>
      <c r="D588" s="16">
        <v>25950.23</v>
      </c>
    </row>
    <row r="589" spans="1:4" ht="30" x14ac:dyDescent="0.25">
      <c r="A589" s="13">
        <v>605533</v>
      </c>
      <c r="B589" s="14" t="s">
        <v>15117</v>
      </c>
      <c r="C589" s="15" t="s">
        <v>211</v>
      </c>
      <c r="D589" s="16">
        <v>21757.24</v>
      </c>
    </row>
    <row r="590" spans="1:4" ht="30" x14ac:dyDescent="0.25">
      <c r="A590" s="13">
        <v>605824</v>
      </c>
      <c r="B590" s="14" t="s">
        <v>15118</v>
      </c>
      <c r="C590" s="15" t="s">
        <v>211</v>
      </c>
      <c r="D590" s="16">
        <v>30001.85</v>
      </c>
    </row>
    <row r="591" spans="1:4" ht="30" x14ac:dyDescent="0.25">
      <c r="A591" s="13">
        <v>605553</v>
      </c>
      <c r="B591" s="14" t="s">
        <v>15119</v>
      </c>
      <c r="C591" s="15" t="s">
        <v>211</v>
      </c>
      <c r="D591" s="16">
        <v>25808.85</v>
      </c>
    </row>
    <row r="592" spans="1:4" ht="30" x14ac:dyDescent="0.25">
      <c r="A592" s="13">
        <v>605845</v>
      </c>
      <c r="B592" s="14" t="s">
        <v>15120</v>
      </c>
      <c r="C592" s="15" t="s">
        <v>211</v>
      </c>
      <c r="D592" s="16">
        <v>26510.19</v>
      </c>
    </row>
    <row r="593" spans="1:4" ht="30" x14ac:dyDescent="0.25">
      <c r="A593" s="13">
        <v>605581</v>
      </c>
      <c r="B593" s="14" t="s">
        <v>15121</v>
      </c>
      <c r="C593" s="15" t="s">
        <v>211</v>
      </c>
      <c r="D593" s="16">
        <v>23509.47</v>
      </c>
    </row>
    <row r="594" spans="1:4" ht="30" x14ac:dyDescent="0.25">
      <c r="A594" s="13">
        <v>605888</v>
      </c>
      <c r="B594" s="14" t="s">
        <v>15122</v>
      </c>
      <c r="C594" s="15" t="s">
        <v>211</v>
      </c>
      <c r="D594" s="16">
        <v>29666.15</v>
      </c>
    </row>
    <row r="595" spans="1:4" ht="30" x14ac:dyDescent="0.25">
      <c r="A595" s="13">
        <v>605592</v>
      </c>
      <c r="B595" s="14" t="s">
        <v>15123</v>
      </c>
      <c r="C595" s="15" t="s">
        <v>211</v>
      </c>
      <c r="D595" s="16">
        <v>26665.439999999999</v>
      </c>
    </row>
    <row r="596" spans="1:4" ht="30" x14ac:dyDescent="0.25">
      <c r="A596" s="13">
        <v>605903</v>
      </c>
      <c r="B596" s="14" t="s">
        <v>15124</v>
      </c>
      <c r="C596" s="15" t="s">
        <v>211</v>
      </c>
      <c r="D596" s="16">
        <v>34240.050000000003</v>
      </c>
    </row>
    <row r="597" spans="1:4" ht="30" x14ac:dyDescent="0.25">
      <c r="A597" s="13">
        <v>605603</v>
      </c>
      <c r="B597" s="14" t="s">
        <v>15125</v>
      </c>
      <c r="C597" s="15" t="s">
        <v>211</v>
      </c>
      <c r="D597" s="16">
        <v>31239.33</v>
      </c>
    </row>
    <row r="598" spans="1:4" ht="30" x14ac:dyDescent="0.25">
      <c r="A598" s="13">
        <v>605771</v>
      </c>
      <c r="B598" s="14" t="s">
        <v>15126</v>
      </c>
      <c r="C598" s="15" t="s">
        <v>211</v>
      </c>
      <c r="D598" s="16">
        <v>25238.2</v>
      </c>
    </row>
    <row r="599" spans="1:4" ht="30" x14ac:dyDescent="0.25">
      <c r="A599" s="13">
        <v>605514</v>
      </c>
      <c r="B599" s="14" t="s">
        <v>15127</v>
      </c>
      <c r="C599" s="15" t="s">
        <v>211</v>
      </c>
      <c r="D599" s="16">
        <v>22841.82</v>
      </c>
    </row>
    <row r="600" spans="1:4" ht="30" x14ac:dyDescent="0.25">
      <c r="A600" s="13">
        <v>605805</v>
      </c>
      <c r="B600" s="14" t="s">
        <v>15128</v>
      </c>
      <c r="C600" s="15" t="s">
        <v>211</v>
      </c>
      <c r="D600" s="16">
        <v>28394.17</v>
      </c>
    </row>
    <row r="601" spans="1:4" ht="30" x14ac:dyDescent="0.25">
      <c r="A601" s="13">
        <v>605534</v>
      </c>
      <c r="B601" s="14" t="s">
        <v>15129</v>
      </c>
      <c r="C601" s="15" t="s">
        <v>211</v>
      </c>
      <c r="D601" s="16">
        <v>25997.79</v>
      </c>
    </row>
    <row r="602" spans="1:4" ht="30" x14ac:dyDescent="0.25">
      <c r="A602" s="13">
        <v>605825</v>
      </c>
      <c r="B602" s="14" t="s">
        <v>15130</v>
      </c>
      <c r="C602" s="15" t="s">
        <v>211</v>
      </c>
      <c r="D602" s="16">
        <v>32968.06</v>
      </c>
    </row>
    <row r="603" spans="1:4" ht="30" x14ac:dyDescent="0.25">
      <c r="A603" s="13">
        <v>605554</v>
      </c>
      <c r="B603" s="14" t="s">
        <v>15131</v>
      </c>
      <c r="C603" s="15" t="s">
        <v>211</v>
      </c>
      <c r="D603" s="16">
        <v>30571.68</v>
      </c>
    </row>
    <row r="604" spans="1:4" ht="30" x14ac:dyDescent="0.25">
      <c r="A604" s="13">
        <v>605772</v>
      </c>
      <c r="B604" s="14" t="s">
        <v>15132</v>
      </c>
      <c r="C604" s="15" t="s">
        <v>211</v>
      </c>
      <c r="D604" s="16">
        <v>29396.32</v>
      </c>
    </row>
    <row r="605" spans="1:4" ht="30" x14ac:dyDescent="0.25">
      <c r="A605" s="13">
        <v>605515</v>
      </c>
      <c r="B605" s="14" t="s">
        <v>15133</v>
      </c>
      <c r="C605" s="15" t="s">
        <v>211</v>
      </c>
      <c r="D605" s="16">
        <v>24904.84</v>
      </c>
    </row>
    <row r="606" spans="1:4" ht="30" x14ac:dyDescent="0.25">
      <c r="A606" s="13">
        <v>605806</v>
      </c>
      <c r="B606" s="14" t="s">
        <v>15134</v>
      </c>
      <c r="C606" s="15" t="s">
        <v>211</v>
      </c>
      <c r="D606" s="16">
        <v>32934.51</v>
      </c>
    </row>
    <row r="607" spans="1:4" ht="30" x14ac:dyDescent="0.25">
      <c r="A607" s="13">
        <v>605535</v>
      </c>
      <c r="B607" s="14" t="s">
        <v>15135</v>
      </c>
      <c r="C607" s="15" t="s">
        <v>211</v>
      </c>
      <c r="D607" s="16">
        <v>28443.02</v>
      </c>
    </row>
    <row r="608" spans="1:4" ht="30" x14ac:dyDescent="0.25">
      <c r="A608" s="13">
        <v>605826</v>
      </c>
      <c r="B608" s="14" t="s">
        <v>15136</v>
      </c>
      <c r="C608" s="15" t="s">
        <v>211</v>
      </c>
      <c r="D608" s="16">
        <v>38062.33</v>
      </c>
    </row>
    <row r="609" spans="1:4" ht="30" x14ac:dyDescent="0.25">
      <c r="A609" s="13">
        <v>605555</v>
      </c>
      <c r="B609" s="14" t="s">
        <v>15137</v>
      </c>
      <c r="C609" s="15" t="s">
        <v>211</v>
      </c>
      <c r="D609" s="16">
        <v>33570.839999999997</v>
      </c>
    </row>
    <row r="610" spans="1:4" ht="30" x14ac:dyDescent="0.25">
      <c r="A610" s="13">
        <v>605773</v>
      </c>
      <c r="B610" s="14" t="s">
        <v>15138</v>
      </c>
      <c r="C610" s="15" t="s">
        <v>211</v>
      </c>
      <c r="D610" s="16">
        <v>31242.97</v>
      </c>
    </row>
    <row r="611" spans="1:4" ht="30" x14ac:dyDescent="0.25">
      <c r="A611" s="13">
        <v>605516</v>
      </c>
      <c r="B611" s="14" t="s">
        <v>15139</v>
      </c>
      <c r="C611" s="15" t="s">
        <v>211</v>
      </c>
      <c r="D611" s="16">
        <v>26452.69</v>
      </c>
    </row>
    <row r="612" spans="1:4" ht="30" x14ac:dyDescent="0.25">
      <c r="A612" s="13">
        <v>605807</v>
      </c>
      <c r="B612" s="14" t="s">
        <v>15140</v>
      </c>
      <c r="C612" s="15" t="s">
        <v>211</v>
      </c>
      <c r="D612" s="16">
        <v>35185.21</v>
      </c>
    </row>
    <row r="613" spans="1:4" ht="30" x14ac:dyDescent="0.25">
      <c r="A613" s="13">
        <v>605536</v>
      </c>
      <c r="B613" s="14" t="s">
        <v>15141</v>
      </c>
      <c r="C613" s="15" t="s">
        <v>211</v>
      </c>
      <c r="D613" s="16">
        <v>30394.92</v>
      </c>
    </row>
    <row r="614" spans="1:4" ht="30" x14ac:dyDescent="0.25">
      <c r="A614" s="13">
        <v>605827</v>
      </c>
      <c r="B614" s="14" t="s">
        <v>15142</v>
      </c>
      <c r="C614" s="15" t="s">
        <v>211</v>
      </c>
      <c r="D614" s="16">
        <v>40898.620000000003</v>
      </c>
    </row>
    <row r="615" spans="1:4" ht="30" x14ac:dyDescent="0.25">
      <c r="A615" s="13">
        <v>605556</v>
      </c>
      <c r="B615" s="14" t="s">
        <v>15143</v>
      </c>
      <c r="C615" s="15" t="s">
        <v>211</v>
      </c>
      <c r="D615" s="16">
        <v>36108.33</v>
      </c>
    </row>
    <row r="616" spans="1:4" ht="30" x14ac:dyDescent="0.25">
      <c r="A616" s="13">
        <v>605774</v>
      </c>
      <c r="B616" s="14" t="s">
        <v>15144</v>
      </c>
      <c r="C616" s="15" t="s">
        <v>211</v>
      </c>
      <c r="D616" s="16">
        <v>33676.82</v>
      </c>
    </row>
    <row r="617" spans="1:4" ht="30" x14ac:dyDescent="0.25">
      <c r="A617" s="13">
        <v>605517</v>
      </c>
      <c r="B617" s="14" t="s">
        <v>15145</v>
      </c>
      <c r="C617" s="15" t="s">
        <v>211</v>
      </c>
      <c r="D617" s="16">
        <v>28518.83</v>
      </c>
    </row>
    <row r="618" spans="1:4" ht="30" x14ac:dyDescent="0.25">
      <c r="A618" s="13">
        <v>605808</v>
      </c>
      <c r="B618" s="14" t="s">
        <v>15146</v>
      </c>
      <c r="C618" s="15" t="s">
        <v>211</v>
      </c>
      <c r="D618" s="16">
        <v>38044.949999999997</v>
      </c>
    </row>
    <row r="619" spans="1:4" ht="30" x14ac:dyDescent="0.25">
      <c r="A619" s="13">
        <v>605537</v>
      </c>
      <c r="B619" s="14" t="s">
        <v>15147</v>
      </c>
      <c r="C619" s="15" t="s">
        <v>211</v>
      </c>
      <c r="D619" s="16">
        <v>32886.959999999999</v>
      </c>
    </row>
    <row r="620" spans="1:4" ht="30" x14ac:dyDescent="0.25">
      <c r="A620" s="13">
        <v>605828</v>
      </c>
      <c r="B620" s="14" t="s">
        <v>15148</v>
      </c>
      <c r="C620" s="15" t="s">
        <v>211</v>
      </c>
      <c r="D620" s="16">
        <v>44375.6</v>
      </c>
    </row>
    <row r="621" spans="1:4" ht="30" x14ac:dyDescent="0.25">
      <c r="A621" s="13">
        <v>605557</v>
      </c>
      <c r="B621" s="14" t="s">
        <v>15149</v>
      </c>
      <c r="C621" s="15" t="s">
        <v>211</v>
      </c>
      <c r="D621" s="16">
        <v>39217.61</v>
      </c>
    </row>
    <row r="622" spans="1:4" ht="30" x14ac:dyDescent="0.25">
      <c r="A622" s="13">
        <v>605775</v>
      </c>
      <c r="B622" s="14" t="s">
        <v>15150</v>
      </c>
      <c r="C622" s="15" t="s">
        <v>211</v>
      </c>
      <c r="D622" s="16">
        <v>35533.339999999997</v>
      </c>
    </row>
    <row r="623" spans="1:4" ht="30" x14ac:dyDescent="0.25">
      <c r="A623" s="13">
        <v>605518</v>
      </c>
      <c r="B623" s="14" t="s">
        <v>15151</v>
      </c>
      <c r="C623" s="15" t="s">
        <v>211</v>
      </c>
      <c r="D623" s="16">
        <v>30175</v>
      </c>
    </row>
    <row r="624" spans="1:4" ht="30" x14ac:dyDescent="0.25">
      <c r="A624" s="13">
        <v>605809</v>
      </c>
      <c r="B624" s="14" t="s">
        <v>15152</v>
      </c>
      <c r="C624" s="15" t="s">
        <v>211</v>
      </c>
      <c r="D624" s="16">
        <v>40349.19</v>
      </c>
    </row>
    <row r="625" spans="1:4" ht="30" x14ac:dyDescent="0.25">
      <c r="A625" s="13">
        <v>605538</v>
      </c>
      <c r="B625" s="14" t="s">
        <v>15153</v>
      </c>
      <c r="C625" s="15" t="s">
        <v>211</v>
      </c>
      <c r="D625" s="16">
        <v>34990.85</v>
      </c>
    </row>
    <row r="626" spans="1:4" ht="30" x14ac:dyDescent="0.25">
      <c r="A626" s="13">
        <v>605829</v>
      </c>
      <c r="B626" s="14" t="s">
        <v>15154</v>
      </c>
      <c r="C626" s="15" t="s">
        <v>211</v>
      </c>
      <c r="D626" s="16">
        <v>47328.73</v>
      </c>
    </row>
    <row r="627" spans="1:4" ht="30" x14ac:dyDescent="0.25">
      <c r="A627" s="13">
        <v>605558</v>
      </c>
      <c r="B627" s="14" t="s">
        <v>15155</v>
      </c>
      <c r="C627" s="15" t="s">
        <v>211</v>
      </c>
      <c r="D627" s="16">
        <v>41970.39</v>
      </c>
    </row>
    <row r="628" spans="1:4" ht="30" x14ac:dyDescent="0.25">
      <c r="A628" s="13">
        <v>605776</v>
      </c>
      <c r="B628" s="14" t="s">
        <v>15156</v>
      </c>
      <c r="C628" s="15" t="s">
        <v>211</v>
      </c>
      <c r="D628" s="16">
        <v>37991.21</v>
      </c>
    </row>
    <row r="629" spans="1:4" ht="30" x14ac:dyDescent="0.25">
      <c r="A629" s="13">
        <v>605519</v>
      </c>
      <c r="B629" s="14" t="s">
        <v>15157</v>
      </c>
      <c r="C629" s="15" t="s">
        <v>211</v>
      </c>
      <c r="D629" s="16">
        <v>35592.21</v>
      </c>
    </row>
    <row r="630" spans="1:4" ht="30" x14ac:dyDescent="0.25">
      <c r="A630" s="13">
        <v>605810</v>
      </c>
      <c r="B630" s="14" t="s">
        <v>15158</v>
      </c>
      <c r="C630" s="15" t="s">
        <v>211</v>
      </c>
      <c r="D630" s="16">
        <v>43276.639999999999</v>
      </c>
    </row>
    <row r="631" spans="1:4" ht="30" x14ac:dyDescent="0.25">
      <c r="A631" s="13">
        <v>605539</v>
      </c>
      <c r="B631" s="14" t="s">
        <v>15159</v>
      </c>
      <c r="C631" s="15" t="s">
        <v>211</v>
      </c>
      <c r="D631" s="16">
        <v>40877.64</v>
      </c>
    </row>
    <row r="632" spans="1:4" ht="30" x14ac:dyDescent="0.25">
      <c r="A632" s="13">
        <v>605830</v>
      </c>
      <c r="B632" s="14" t="s">
        <v>15160</v>
      </c>
      <c r="C632" s="15" t="s">
        <v>211</v>
      </c>
      <c r="D632" s="16">
        <v>50936.72</v>
      </c>
    </row>
    <row r="633" spans="1:4" ht="30" x14ac:dyDescent="0.25">
      <c r="A633" s="13">
        <v>605559</v>
      </c>
      <c r="B633" s="14" t="s">
        <v>15161</v>
      </c>
      <c r="C633" s="15" t="s">
        <v>211</v>
      </c>
      <c r="D633" s="16">
        <v>48537.72</v>
      </c>
    </row>
    <row r="634" spans="1:4" ht="30" x14ac:dyDescent="0.25">
      <c r="A634" s="13">
        <v>605777</v>
      </c>
      <c r="B634" s="14" t="s">
        <v>15162</v>
      </c>
      <c r="C634" s="15" t="s">
        <v>211</v>
      </c>
      <c r="D634" s="16">
        <v>40663.360000000001</v>
      </c>
    </row>
    <row r="635" spans="1:4" ht="30" x14ac:dyDescent="0.25">
      <c r="A635" s="13">
        <v>605520</v>
      </c>
      <c r="B635" s="14" t="s">
        <v>15163</v>
      </c>
      <c r="C635" s="15" t="s">
        <v>211</v>
      </c>
      <c r="D635" s="16">
        <v>38097.06</v>
      </c>
    </row>
    <row r="636" spans="1:4" ht="30" x14ac:dyDescent="0.25">
      <c r="A636" s="13">
        <v>605811</v>
      </c>
      <c r="B636" s="14" t="s">
        <v>15164</v>
      </c>
      <c r="C636" s="15" t="s">
        <v>211</v>
      </c>
      <c r="D636" s="16">
        <v>46440.21</v>
      </c>
    </row>
    <row r="637" spans="1:4" ht="30" x14ac:dyDescent="0.25">
      <c r="A637" s="13">
        <v>605540</v>
      </c>
      <c r="B637" s="14" t="s">
        <v>15165</v>
      </c>
      <c r="C637" s="15" t="s">
        <v>211</v>
      </c>
      <c r="D637" s="16">
        <v>43873.9</v>
      </c>
    </row>
    <row r="638" spans="1:4" ht="30" x14ac:dyDescent="0.25">
      <c r="A638" s="13">
        <v>605831</v>
      </c>
      <c r="B638" s="14" t="s">
        <v>15166</v>
      </c>
      <c r="C638" s="15" t="s">
        <v>211</v>
      </c>
      <c r="D638" s="16">
        <v>54812.49</v>
      </c>
    </row>
    <row r="639" spans="1:4" ht="30" x14ac:dyDescent="0.25">
      <c r="A639" s="13">
        <v>605560</v>
      </c>
      <c r="B639" s="14" t="s">
        <v>15167</v>
      </c>
      <c r="C639" s="15" t="s">
        <v>211</v>
      </c>
      <c r="D639" s="16">
        <v>52246.19</v>
      </c>
    </row>
    <row r="640" spans="1:4" ht="30" x14ac:dyDescent="0.25">
      <c r="A640" s="13">
        <v>605778</v>
      </c>
      <c r="B640" s="14" t="s">
        <v>15168</v>
      </c>
      <c r="C640" s="15" t="s">
        <v>211</v>
      </c>
      <c r="D640" s="16">
        <v>43199.040000000001</v>
      </c>
    </row>
    <row r="641" spans="1:4" ht="30" x14ac:dyDescent="0.25">
      <c r="A641" s="13">
        <v>605521</v>
      </c>
      <c r="B641" s="14" t="s">
        <v>15169</v>
      </c>
      <c r="C641" s="15" t="s">
        <v>211</v>
      </c>
      <c r="D641" s="16">
        <v>40589.64</v>
      </c>
    </row>
    <row r="642" spans="1:4" ht="30" x14ac:dyDescent="0.25">
      <c r="A642" s="13">
        <v>605812</v>
      </c>
      <c r="B642" s="14" t="s">
        <v>15170</v>
      </c>
      <c r="C642" s="15" t="s">
        <v>211</v>
      </c>
      <c r="D642" s="16">
        <v>49489.13</v>
      </c>
    </row>
    <row r="643" spans="1:4" ht="30" x14ac:dyDescent="0.25">
      <c r="A643" s="13">
        <v>605541</v>
      </c>
      <c r="B643" s="14" t="s">
        <v>15171</v>
      </c>
      <c r="C643" s="15" t="s">
        <v>211</v>
      </c>
      <c r="D643" s="16">
        <v>46879.74</v>
      </c>
    </row>
    <row r="644" spans="1:4" ht="30" x14ac:dyDescent="0.25">
      <c r="A644" s="13">
        <v>605832</v>
      </c>
      <c r="B644" s="14" t="s">
        <v>15172</v>
      </c>
      <c r="C644" s="15" t="s">
        <v>211</v>
      </c>
      <c r="D644" s="16">
        <v>58605.27</v>
      </c>
    </row>
    <row r="645" spans="1:4" ht="30" x14ac:dyDescent="0.25">
      <c r="A645" s="13">
        <v>605561</v>
      </c>
      <c r="B645" s="14" t="s">
        <v>15173</v>
      </c>
      <c r="C645" s="15" t="s">
        <v>211</v>
      </c>
      <c r="D645" s="16">
        <v>55995.88</v>
      </c>
    </row>
    <row r="646" spans="1:4" ht="30" x14ac:dyDescent="0.25">
      <c r="A646" s="13">
        <v>605779</v>
      </c>
      <c r="B646" s="14" t="s">
        <v>15174</v>
      </c>
      <c r="C646" s="15" t="s">
        <v>211</v>
      </c>
      <c r="D646" s="16">
        <v>49648.18</v>
      </c>
    </row>
    <row r="647" spans="1:4" ht="30" x14ac:dyDescent="0.25">
      <c r="A647" s="13">
        <v>605522</v>
      </c>
      <c r="B647" s="14" t="s">
        <v>15175</v>
      </c>
      <c r="C647" s="15" t="s">
        <v>211</v>
      </c>
      <c r="D647" s="16">
        <v>45313.2</v>
      </c>
    </row>
    <row r="648" spans="1:4" ht="30" x14ac:dyDescent="0.25">
      <c r="A648" s="13">
        <v>605813</v>
      </c>
      <c r="B648" s="14" t="s">
        <v>15176</v>
      </c>
      <c r="C648" s="15" t="s">
        <v>211</v>
      </c>
      <c r="D648" s="16">
        <v>56473.37</v>
      </c>
    </row>
    <row r="649" spans="1:4" ht="30" x14ac:dyDescent="0.25">
      <c r="A649" s="13">
        <v>605542</v>
      </c>
      <c r="B649" s="14" t="s">
        <v>15177</v>
      </c>
      <c r="C649" s="15" t="s">
        <v>211</v>
      </c>
      <c r="D649" s="16">
        <v>52138.39</v>
      </c>
    </row>
    <row r="650" spans="1:4" ht="30" x14ac:dyDescent="0.25">
      <c r="A650" s="13">
        <v>605833</v>
      </c>
      <c r="B650" s="14" t="s">
        <v>15178</v>
      </c>
      <c r="C650" s="15" t="s">
        <v>211</v>
      </c>
      <c r="D650" s="16">
        <v>66365.009999999995</v>
      </c>
    </row>
    <row r="651" spans="1:4" ht="30" x14ac:dyDescent="0.25">
      <c r="A651" s="13">
        <v>605562</v>
      </c>
      <c r="B651" s="14" t="s">
        <v>15179</v>
      </c>
      <c r="C651" s="15" t="s">
        <v>211</v>
      </c>
      <c r="D651" s="16">
        <v>62030.03</v>
      </c>
    </row>
    <row r="652" spans="1:4" ht="30" x14ac:dyDescent="0.25">
      <c r="A652" s="13">
        <v>605780</v>
      </c>
      <c r="B652" s="14" t="s">
        <v>15180</v>
      </c>
      <c r="C652" s="15" t="s">
        <v>211</v>
      </c>
      <c r="D652" s="16">
        <v>52609.919999999998</v>
      </c>
    </row>
    <row r="653" spans="1:4" ht="30" x14ac:dyDescent="0.25">
      <c r="A653" s="13">
        <v>605523</v>
      </c>
      <c r="B653" s="14" t="s">
        <v>15181</v>
      </c>
      <c r="C653" s="15" t="s">
        <v>211</v>
      </c>
      <c r="D653" s="16">
        <v>48055.27</v>
      </c>
    </row>
    <row r="654" spans="1:4" ht="30" x14ac:dyDescent="0.25">
      <c r="A654" s="13">
        <v>605814</v>
      </c>
      <c r="B654" s="14" t="s">
        <v>15182</v>
      </c>
      <c r="C654" s="15" t="s">
        <v>211</v>
      </c>
      <c r="D654" s="16">
        <v>59992.06</v>
      </c>
    </row>
    <row r="655" spans="1:4" ht="30" x14ac:dyDescent="0.25">
      <c r="A655" s="13">
        <v>605543</v>
      </c>
      <c r="B655" s="14" t="s">
        <v>15183</v>
      </c>
      <c r="C655" s="15" t="s">
        <v>211</v>
      </c>
      <c r="D655" s="16">
        <v>55437.4</v>
      </c>
    </row>
    <row r="656" spans="1:4" ht="30" x14ac:dyDescent="0.25">
      <c r="A656" s="13">
        <v>605834</v>
      </c>
      <c r="B656" s="14" t="s">
        <v>15184</v>
      </c>
      <c r="C656" s="15" t="s">
        <v>211</v>
      </c>
      <c r="D656" s="16">
        <v>70690.850000000006</v>
      </c>
    </row>
    <row r="657" spans="1:4" ht="30" x14ac:dyDescent="0.25">
      <c r="A657" s="13">
        <v>605563</v>
      </c>
      <c r="B657" s="14" t="s">
        <v>15185</v>
      </c>
      <c r="C657" s="15" t="s">
        <v>211</v>
      </c>
      <c r="D657" s="16">
        <v>66136.2</v>
      </c>
    </row>
    <row r="658" spans="1:4" x14ac:dyDescent="0.25">
      <c r="A658" s="13">
        <v>605606</v>
      </c>
      <c r="B658" s="14" t="s">
        <v>15186</v>
      </c>
      <c r="C658" s="15" t="s">
        <v>14731</v>
      </c>
      <c r="D658" s="16">
        <v>15.06</v>
      </c>
    </row>
    <row r="659" spans="1:4" x14ac:dyDescent="0.25">
      <c r="A659" s="13">
        <v>705314</v>
      </c>
      <c r="B659" s="14" t="s">
        <v>15187</v>
      </c>
      <c r="C659" s="15" t="s">
        <v>14537</v>
      </c>
      <c r="D659" s="16">
        <v>13780.77</v>
      </c>
    </row>
    <row r="660" spans="1:4" x14ac:dyDescent="0.25">
      <c r="A660" s="13">
        <v>705312</v>
      </c>
      <c r="B660" s="14" t="s">
        <v>15188</v>
      </c>
      <c r="C660" s="15" t="s">
        <v>14537</v>
      </c>
      <c r="D660" s="16">
        <v>12772.18</v>
      </c>
    </row>
    <row r="661" spans="1:4" x14ac:dyDescent="0.25">
      <c r="A661" s="13">
        <v>705316</v>
      </c>
      <c r="B661" s="14" t="s">
        <v>15189</v>
      </c>
      <c r="C661" s="15" t="s">
        <v>14537</v>
      </c>
      <c r="D661" s="16">
        <v>15107.09</v>
      </c>
    </row>
    <row r="662" spans="1:4" x14ac:dyDescent="0.25">
      <c r="A662" s="13">
        <v>705315</v>
      </c>
      <c r="B662" s="14" t="s">
        <v>15190</v>
      </c>
      <c r="C662" s="15" t="s">
        <v>14537</v>
      </c>
      <c r="D662" s="16">
        <v>14018.61</v>
      </c>
    </row>
    <row r="663" spans="1:4" x14ac:dyDescent="0.25">
      <c r="A663" s="13">
        <v>705318</v>
      </c>
      <c r="B663" s="14" t="s">
        <v>15191</v>
      </c>
      <c r="C663" s="15" t="s">
        <v>14537</v>
      </c>
      <c r="D663" s="16">
        <v>16122.79</v>
      </c>
    </row>
    <row r="664" spans="1:4" x14ac:dyDescent="0.25">
      <c r="A664" s="13">
        <v>705317</v>
      </c>
      <c r="B664" s="14" t="s">
        <v>15192</v>
      </c>
      <c r="C664" s="15" t="s">
        <v>14537</v>
      </c>
      <c r="D664" s="16">
        <v>14896.12</v>
      </c>
    </row>
    <row r="665" spans="1:4" x14ac:dyDescent="0.25">
      <c r="A665" s="13">
        <v>705320</v>
      </c>
      <c r="B665" s="14" t="s">
        <v>15193</v>
      </c>
      <c r="C665" s="15" t="s">
        <v>14537</v>
      </c>
      <c r="D665" s="16">
        <v>20223.740000000002</v>
      </c>
    </row>
    <row r="666" spans="1:4" x14ac:dyDescent="0.25">
      <c r="A666" s="13">
        <v>705319</v>
      </c>
      <c r="B666" s="14" t="s">
        <v>15194</v>
      </c>
      <c r="C666" s="15" t="s">
        <v>14537</v>
      </c>
      <c r="D666" s="16">
        <v>18722.37</v>
      </c>
    </row>
    <row r="667" spans="1:4" x14ac:dyDescent="0.25">
      <c r="A667" s="13">
        <v>705322</v>
      </c>
      <c r="B667" s="14" t="s">
        <v>15195</v>
      </c>
      <c r="C667" s="15" t="s">
        <v>14537</v>
      </c>
      <c r="D667" s="16">
        <v>21233.48</v>
      </c>
    </row>
    <row r="668" spans="1:4" x14ac:dyDescent="0.25">
      <c r="A668" s="13">
        <v>705321</v>
      </c>
      <c r="B668" s="14" t="s">
        <v>15196</v>
      </c>
      <c r="C668" s="15" t="s">
        <v>14537</v>
      </c>
      <c r="D668" s="16">
        <v>19537.86</v>
      </c>
    </row>
    <row r="669" spans="1:4" x14ac:dyDescent="0.25">
      <c r="A669" s="13">
        <v>705324</v>
      </c>
      <c r="B669" s="14" t="s">
        <v>15197</v>
      </c>
      <c r="C669" s="15" t="s">
        <v>14537</v>
      </c>
      <c r="D669" s="16">
        <v>23316.799999999999</v>
      </c>
    </row>
    <row r="670" spans="1:4" x14ac:dyDescent="0.25">
      <c r="A670" s="13">
        <v>705323</v>
      </c>
      <c r="B670" s="14" t="s">
        <v>15198</v>
      </c>
      <c r="C670" s="15" t="s">
        <v>14537</v>
      </c>
      <c r="D670" s="16">
        <v>21499.97</v>
      </c>
    </row>
    <row r="671" spans="1:4" x14ac:dyDescent="0.25">
      <c r="A671" s="13">
        <v>705326</v>
      </c>
      <c r="B671" s="14" t="s">
        <v>15199</v>
      </c>
      <c r="C671" s="15" t="s">
        <v>14537</v>
      </c>
      <c r="D671" s="16">
        <v>25051.35</v>
      </c>
    </row>
    <row r="672" spans="1:4" x14ac:dyDescent="0.25">
      <c r="A672" s="13">
        <v>705325</v>
      </c>
      <c r="B672" s="14" t="s">
        <v>15200</v>
      </c>
      <c r="C672" s="15" t="s">
        <v>14537</v>
      </c>
      <c r="D672" s="16">
        <v>23062.3</v>
      </c>
    </row>
    <row r="673" spans="1:4" x14ac:dyDescent="0.25">
      <c r="A673" s="13">
        <v>705328</v>
      </c>
      <c r="B673" s="14" t="s">
        <v>15201</v>
      </c>
      <c r="C673" s="15" t="s">
        <v>14537</v>
      </c>
      <c r="D673" s="16">
        <v>31799.599999999999</v>
      </c>
    </row>
    <row r="674" spans="1:4" x14ac:dyDescent="0.25">
      <c r="A674" s="13">
        <v>705327</v>
      </c>
      <c r="B674" s="14" t="s">
        <v>15202</v>
      </c>
      <c r="C674" s="15" t="s">
        <v>14537</v>
      </c>
      <c r="D674" s="16">
        <v>29331.97</v>
      </c>
    </row>
    <row r="675" spans="1:4" x14ac:dyDescent="0.25">
      <c r="A675" s="13">
        <v>705330</v>
      </c>
      <c r="B675" s="14" t="s">
        <v>15203</v>
      </c>
      <c r="C675" s="15" t="s">
        <v>14537</v>
      </c>
      <c r="D675" s="16">
        <v>29623.62</v>
      </c>
    </row>
    <row r="676" spans="1:4" x14ac:dyDescent="0.25">
      <c r="A676" s="13">
        <v>705329</v>
      </c>
      <c r="B676" s="14" t="s">
        <v>15204</v>
      </c>
      <c r="C676" s="15" t="s">
        <v>14537</v>
      </c>
      <c r="D676" s="16">
        <v>27157.11</v>
      </c>
    </row>
    <row r="677" spans="1:4" x14ac:dyDescent="0.25">
      <c r="A677" s="13">
        <v>705332</v>
      </c>
      <c r="B677" s="14" t="s">
        <v>15205</v>
      </c>
      <c r="C677" s="15" t="s">
        <v>14537</v>
      </c>
      <c r="D677" s="16">
        <v>32079.18</v>
      </c>
    </row>
    <row r="678" spans="1:4" x14ac:dyDescent="0.25">
      <c r="A678" s="13">
        <v>705331</v>
      </c>
      <c r="B678" s="14" t="s">
        <v>15206</v>
      </c>
      <c r="C678" s="15" t="s">
        <v>14537</v>
      </c>
      <c r="D678" s="16">
        <v>29562.28</v>
      </c>
    </row>
    <row r="679" spans="1:4" x14ac:dyDescent="0.25">
      <c r="A679" s="13">
        <v>705334</v>
      </c>
      <c r="B679" s="14" t="s">
        <v>15207</v>
      </c>
      <c r="C679" s="15" t="s">
        <v>14537</v>
      </c>
      <c r="D679" s="16">
        <v>34109.949999999997</v>
      </c>
    </row>
    <row r="680" spans="1:4" x14ac:dyDescent="0.25">
      <c r="A680" s="13">
        <v>705333</v>
      </c>
      <c r="B680" s="14" t="s">
        <v>15208</v>
      </c>
      <c r="C680" s="15" t="s">
        <v>14537</v>
      </c>
      <c r="D680" s="16">
        <v>31616.16</v>
      </c>
    </row>
    <row r="681" spans="1:4" x14ac:dyDescent="0.25">
      <c r="A681" s="13">
        <v>705336</v>
      </c>
      <c r="B681" s="14" t="s">
        <v>15209</v>
      </c>
      <c r="C681" s="15" t="s">
        <v>14537</v>
      </c>
      <c r="D681" s="16">
        <v>45930.19</v>
      </c>
    </row>
    <row r="682" spans="1:4" x14ac:dyDescent="0.25">
      <c r="A682" s="13">
        <v>705335</v>
      </c>
      <c r="B682" s="14" t="s">
        <v>15210</v>
      </c>
      <c r="C682" s="15" t="s">
        <v>14537</v>
      </c>
      <c r="D682" s="16">
        <v>42454.36</v>
      </c>
    </row>
    <row r="683" spans="1:4" x14ac:dyDescent="0.25">
      <c r="A683" s="13">
        <v>705338</v>
      </c>
      <c r="B683" s="14" t="s">
        <v>15211</v>
      </c>
      <c r="C683" s="15" t="s">
        <v>14537</v>
      </c>
      <c r="D683" s="16">
        <v>42700.01</v>
      </c>
    </row>
    <row r="684" spans="1:4" x14ac:dyDescent="0.25">
      <c r="A684" s="13">
        <v>705337</v>
      </c>
      <c r="B684" s="14" t="s">
        <v>15212</v>
      </c>
      <c r="C684" s="15" t="s">
        <v>14537</v>
      </c>
      <c r="D684" s="16">
        <v>39106.959999999999</v>
      </c>
    </row>
    <row r="685" spans="1:4" x14ac:dyDescent="0.25">
      <c r="A685" s="13">
        <v>705340</v>
      </c>
      <c r="B685" s="14" t="s">
        <v>15213</v>
      </c>
      <c r="C685" s="15" t="s">
        <v>14537</v>
      </c>
      <c r="D685" s="16">
        <v>46093.69</v>
      </c>
    </row>
    <row r="686" spans="1:4" x14ac:dyDescent="0.25">
      <c r="A686" s="13">
        <v>705339</v>
      </c>
      <c r="B686" s="14" t="s">
        <v>15214</v>
      </c>
      <c r="C686" s="15" t="s">
        <v>14537</v>
      </c>
      <c r="D686" s="16">
        <v>42460.800000000003</v>
      </c>
    </row>
    <row r="687" spans="1:4" x14ac:dyDescent="0.25">
      <c r="A687" s="13">
        <v>705342</v>
      </c>
      <c r="B687" s="14" t="s">
        <v>15215</v>
      </c>
      <c r="C687" s="15" t="s">
        <v>14537</v>
      </c>
      <c r="D687" s="16">
        <v>52314.04</v>
      </c>
    </row>
    <row r="688" spans="1:4" x14ac:dyDescent="0.25">
      <c r="A688" s="13">
        <v>705341</v>
      </c>
      <c r="B688" s="14" t="s">
        <v>15216</v>
      </c>
      <c r="C688" s="15" t="s">
        <v>14537</v>
      </c>
      <c r="D688" s="16">
        <v>48273.69</v>
      </c>
    </row>
    <row r="689" spans="1:4" x14ac:dyDescent="0.25">
      <c r="A689" s="13">
        <v>705344</v>
      </c>
      <c r="B689" s="14" t="s">
        <v>15217</v>
      </c>
      <c r="C689" s="15" t="s">
        <v>14537</v>
      </c>
      <c r="D689" s="16">
        <v>66309.14</v>
      </c>
    </row>
    <row r="690" spans="1:4" x14ac:dyDescent="0.25">
      <c r="A690" s="13">
        <v>705343</v>
      </c>
      <c r="B690" s="14" t="s">
        <v>15218</v>
      </c>
      <c r="C690" s="15" t="s">
        <v>14537</v>
      </c>
      <c r="D690" s="16">
        <v>61359.18</v>
      </c>
    </row>
    <row r="691" spans="1:4" x14ac:dyDescent="0.25">
      <c r="A691" s="13">
        <v>705225</v>
      </c>
      <c r="B691" s="14" t="s">
        <v>15219</v>
      </c>
      <c r="C691" s="15" t="s">
        <v>14537</v>
      </c>
      <c r="D691" s="16">
        <v>11804.32</v>
      </c>
    </row>
    <row r="692" spans="1:4" x14ac:dyDescent="0.25">
      <c r="A692" s="13">
        <v>705224</v>
      </c>
      <c r="B692" s="14" t="s">
        <v>15220</v>
      </c>
      <c r="C692" s="15" t="s">
        <v>14537</v>
      </c>
      <c r="D692" s="16">
        <v>10875.81</v>
      </c>
    </row>
    <row r="693" spans="1:4" x14ac:dyDescent="0.25">
      <c r="A693" s="13">
        <v>705227</v>
      </c>
      <c r="B693" s="14" t="s">
        <v>15221</v>
      </c>
      <c r="C693" s="15" t="s">
        <v>14537</v>
      </c>
      <c r="D693" s="16">
        <v>12229.98</v>
      </c>
    </row>
    <row r="694" spans="1:4" x14ac:dyDescent="0.25">
      <c r="A694" s="13">
        <v>705226</v>
      </c>
      <c r="B694" s="14" t="s">
        <v>15222</v>
      </c>
      <c r="C694" s="15" t="s">
        <v>14537</v>
      </c>
      <c r="D694" s="16">
        <v>11378.85</v>
      </c>
    </row>
    <row r="695" spans="1:4" x14ac:dyDescent="0.25">
      <c r="A695" s="13">
        <v>705229</v>
      </c>
      <c r="B695" s="14" t="s">
        <v>15223</v>
      </c>
      <c r="C695" s="15" t="s">
        <v>14537</v>
      </c>
      <c r="D695" s="16">
        <v>13158.33</v>
      </c>
    </row>
    <row r="696" spans="1:4" x14ac:dyDescent="0.25">
      <c r="A696" s="13">
        <v>705228</v>
      </c>
      <c r="B696" s="14" t="s">
        <v>15224</v>
      </c>
      <c r="C696" s="15" t="s">
        <v>14537</v>
      </c>
      <c r="D696" s="16">
        <v>12176.02</v>
      </c>
    </row>
    <row r="697" spans="1:4" x14ac:dyDescent="0.25">
      <c r="A697" s="13">
        <v>705231</v>
      </c>
      <c r="B697" s="14" t="s">
        <v>15225</v>
      </c>
      <c r="C697" s="15" t="s">
        <v>14537</v>
      </c>
      <c r="D697" s="16">
        <v>16401.75</v>
      </c>
    </row>
    <row r="698" spans="1:4" x14ac:dyDescent="0.25">
      <c r="A698" s="13">
        <v>705230</v>
      </c>
      <c r="B698" s="14" t="s">
        <v>15226</v>
      </c>
      <c r="C698" s="15" t="s">
        <v>14537</v>
      </c>
      <c r="D698" s="16">
        <v>15251.32</v>
      </c>
    </row>
    <row r="699" spans="1:4" x14ac:dyDescent="0.25">
      <c r="A699" s="13">
        <v>705233</v>
      </c>
      <c r="B699" s="14" t="s">
        <v>15227</v>
      </c>
      <c r="C699" s="15" t="s">
        <v>14537</v>
      </c>
      <c r="D699" s="16">
        <v>18324.560000000001</v>
      </c>
    </row>
    <row r="700" spans="1:4" x14ac:dyDescent="0.25">
      <c r="A700" s="13">
        <v>705232</v>
      </c>
      <c r="B700" s="14" t="s">
        <v>15228</v>
      </c>
      <c r="C700" s="15" t="s">
        <v>14537</v>
      </c>
      <c r="D700" s="16">
        <v>16847.48</v>
      </c>
    </row>
    <row r="701" spans="1:4" x14ac:dyDescent="0.25">
      <c r="A701" s="13">
        <v>705235</v>
      </c>
      <c r="B701" s="14" t="s">
        <v>15229</v>
      </c>
      <c r="C701" s="15" t="s">
        <v>14537</v>
      </c>
      <c r="D701" s="16">
        <v>18837.259999999998</v>
      </c>
    </row>
    <row r="702" spans="1:4" x14ac:dyDescent="0.25">
      <c r="A702" s="13">
        <v>705234</v>
      </c>
      <c r="B702" s="14" t="s">
        <v>15230</v>
      </c>
      <c r="C702" s="15" t="s">
        <v>14537</v>
      </c>
      <c r="D702" s="16">
        <v>17459.13</v>
      </c>
    </row>
    <row r="703" spans="1:4" x14ac:dyDescent="0.25">
      <c r="A703" s="13">
        <v>705237</v>
      </c>
      <c r="B703" s="14" t="s">
        <v>15231</v>
      </c>
      <c r="C703" s="15" t="s">
        <v>14537</v>
      </c>
      <c r="D703" s="16">
        <v>20389.84</v>
      </c>
    </row>
    <row r="704" spans="1:4" x14ac:dyDescent="0.25">
      <c r="A704" s="13">
        <v>705236</v>
      </c>
      <c r="B704" s="14" t="s">
        <v>15232</v>
      </c>
      <c r="C704" s="15" t="s">
        <v>14537</v>
      </c>
      <c r="D704" s="16">
        <v>18843.310000000001</v>
      </c>
    </row>
    <row r="705" spans="1:4" x14ac:dyDescent="0.25">
      <c r="A705" s="13">
        <v>705239</v>
      </c>
      <c r="B705" s="14" t="s">
        <v>15233</v>
      </c>
      <c r="C705" s="15" t="s">
        <v>14537</v>
      </c>
      <c r="D705" s="16">
        <v>26029.54</v>
      </c>
    </row>
    <row r="706" spans="1:4" x14ac:dyDescent="0.25">
      <c r="A706" s="13">
        <v>705238</v>
      </c>
      <c r="B706" s="14" t="s">
        <v>15234</v>
      </c>
      <c r="C706" s="15" t="s">
        <v>14537</v>
      </c>
      <c r="D706" s="16">
        <v>24095.919999999998</v>
      </c>
    </row>
    <row r="707" spans="1:4" x14ac:dyDescent="0.25">
      <c r="A707" s="13">
        <v>705241</v>
      </c>
      <c r="B707" s="14" t="s">
        <v>15235</v>
      </c>
      <c r="C707" s="15" t="s">
        <v>14537</v>
      </c>
      <c r="D707" s="16">
        <v>24733.53</v>
      </c>
    </row>
    <row r="708" spans="1:4" x14ac:dyDescent="0.25">
      <c r="A708" s="13">
        <v>705240</v>
      </c>
      <c r="B708" s="14" t="s">
        <v>15236</v>
      </c>
      <c r="C708" s="15" t="s">
        <v>14537</v>
      </c>
      <c r="D708" s="16">
        <v>22703.32</v>
      </c>
    </row>
    <row r="709" spans="1:4" x14ac:dyDescent="0.25">
      <c r="A709" s="13">
        <v>705243</v>
      </c>
      <c r="B709" s="14" t="s">
        <v>15237</v>
      </c>
      <c r="C709" s="15" t="s">
        <v>14537</v>
      </c>
      <c r="D709" s="16">
        <v>26209.59</v>
      </c>
    </row>
    <row r="710" spans="1:4" x14ac:dyDescent="0.25">
      <c r="A710" s="13">
        <v>705242</v>
      </c>
      <c r="B710" s="14" t="s">
        <v>15238</v>
      </c>
      <c r="C710" s="15" t="s">
        <v>14537</v>
      </c>
      <c r="D710" s="16">
        <v>24175.72</v>
      </c>
    </row>
    <row r="711" spans="1:4" x14ac:dyDescent="0.25">
      <c r="A711" s="13">
        <v>705245</v>
      </c>
      <c r="B711" s="14" t="s">
        <v>15239</v>
      </c>
      <c r="C711" s="15" t="s">
        <v>14537</v>
      </c>
      <c r="D711" s="16">
        <v>29077.77</v>
      </c>
    </row>
    <row r="712" spans="1:4" x14ac:dyDescent="0.25">
      <c r="A712" s="13">
        <v>705244</v>
      </c>
      <c r="B712" s="14" t="s">
        <v>15240</v>
      </c>
      <c r="C712" s="15" t="s">
        <v>14537</v>
      </c>
      <c r="D712" s="16">
        <v>26907.42</v>
      </c>
    </row>
    <row r="713" spans="1:4" x14ac:dyDescent="0.25">
      <c r="A713" s="13">
        <v>705247</v>
      </c>
      <c r="B713" s="14" t="s">
        <v>15241</v>
      </c>
      <c r="C713" s="15" t="s">
        <v>14537</v>
      </c>
      <c r="D713" s="16">
        <v>36808.269999999997</v>
      </c>
    </row>
    <row r="714" spans="1:4" x14ac:dyDescent="0.25">
      <c r="A714" s="13">
        <v>705246</v>
      </c>
      <c r="B714" s="14" t="s">
        <v>15242</v>
      </c>
      <c r="C714" s="15" t="s">
        <v>14537</v>
      </c>
      <c r="D714" s="16">
        <v>34148.800000000003</v>
      </c>
    </row>
    <row r="715" spans="1:4" x14ac:dyDescent="0.25">
      <c r="A715" s="13">
        <v>705249</v>
      </c>
      <c r="B715" s="14" t="s">
        <v>15243</v>
      </c>
      <c r="C715" s="15" t="s">
        <v>14537</v>
      </c>
      <c r="D715" s="16">
        <v>35044.61</v>
      </c>
    </row>
    <row r="716" spans="1:4" x14ac:dyDescent="0.25">
      <c r="A716" s="13">
        <v>705248</v>
      </c>
      <c r="B716" s="14" t="s">
        <v>15244</v>
      </c>
      <c r="C716" s="15" t="s">
        <v>14537</v>
      </c>
      <c r="D716" s="16">
        <v>32101.58</v>
      </c>
    </row>
    <row r="717" spans="1:4" x14ac:dyDescent="0.25">
      <c r="A717" s="13">
        <v>705251</v>
      </c>
      <c r="B717" s="14" t="s">
        <v>15245</v>
      </c>
      <c r="C717" s="15" t="s">
        <v>14537</v>
      </c>
      <c r="D717" s="16">
        <v>37088.36</v>
      </c>
    </row>
    <row r="718" spans="1:4" x14ac:dyDescent="0.25">
      <c r="A718" s="13">
        <v>705250</v>
      </c>
      <c r="B718" s="14" t="s">
        <v>15246</v>
      </c>
      <c r="C718" s="15" t="s">
        <v>14537</v>
      </c>
      <c r="D718" s="16">
        <v>34138.6</v>
      </c>
    </row>
    <row r="719" spans="1:4" x14ac:dyDescent="0.25">
      <c r="A719" s="13">
        <v>705253</v>
      </c>
      <c r="B719" s="14" t="s">
        <v>15247</v>
      </c>
      <c r="C719" s="15" t="s">
        <v>14537</v>
      </c>
      <c r="D719" s="16">
        <v>40589.15</v>
      </c>
    </row>
    <row r="720" spans="1:4" x14ac:dyDescent="0.25">
      <c r="A720" s="13">
        <v>705252</v>
      </c>
      <c r="B720" s="14" t="s">
        <v>15248</v>
      </c>
      <c r="C720" s="15" t="s">
        <v>14537</v>
      </c>
      <c r="D720" s="16">
        <v>37380.620000000003</v>
      </c>
    </row>
    <row r="721" spans="1:4" x14ac:dyDescent="0.25">
      <c r="A721" s="13">
        <v>705255</v>
      </c>
      <c r="B721" s="14" t="s">
        <v>15249</v>
      </c>
      <c r="C721" s="15" t="s">
        <v>14537</v>
      </c>
      <c r="D721" s="16">
        <v>51335.15</v>
      </c>
    </row>
    <row r="722" spans="1:4" x14ac:dyDescent="0.25">
      <c r="A722" s="13">
        <v>705254</v>
      </c>
      <c r="B722" s="14" t="s">
        <v>15250</v>
      </c>
      <c r="C722" s="15" t="s">
        <v>14537</v>
      </c>
      <c r="D722" s="16">
        <v>47454.35</v>
      </c>
    </row>
    <row r="723" spans="1:4" x14ac:dyDescent="0.25">
      <c r="A723" s="13">
        <v>705403</v>
      </c>
      <c r="B723" s="14" t="s">
        <v>15251</v>
      </c>
      <c r="C723" s="15" t="s">
        <v>14537</v>
      </c>
      <c r="D723" s="16">
        <v>17187.52</v>
      </c>
    </row>
    <row r="724" spans="1:4" x14ac:dyDescent="0.25">
      <c r="A724" s="13">
        <v>705402</v>
      </c>
      <c r="B724" s="14" t="s">
        <v>15252</v>
      </c>
      <c r="C724" s="15" t="s">
        <v>14537</v>
      </c>
      <c r="D724" s="16">
        <v>15836.54</v>
      </c>
    </row>
    <row r="725" spans="1:4" x14ac:dyDescent="0.25">
      <c r="A725" s="13">
        <v>705405</v>
      </c>
      <c r="B725" s="14" t="s">
        <v>15253</v>
      </c>
      <c r="C725" s="15" t="s">
        <v>14537</v>
      </c>
      <c r="D725" s="16">
        <v>18609.05</v>
      </c>
    </row>
    <row r="726" spans="1:4" x14ac:dyDescent="0.25">
      <c r="A726" s="13">
        <v>705404</v>
      </c>
      <c r="B726" s="14" t="s">
        <v>15254</v>
      </c>
      <c r="C726" s="15" t="s">
        <v>14537</v>
      </c>
      <c r="D726" s="16">
        <v>17240.73</v>
      </c>
    </row>
    <row r="727" spans="1:4" x14ac:dyDescent="0.25">
      <c r="A727" s="13">
        <v>705407</v>
      </c>
      <c r="B727" s="14" t="s">
        <v>15255</v>
      </c>
      <c r="C727" s="15" t="s">
        <v>14537</v>
      </c>
      <c r="D727" s="16">
        <v>19498.509999999998</v>
      </c>
    </row>
    <row r="728" spans="1:4" x14ac:dyDescent="0.25">
      <c r="A728" s="13">
        <v>705406</v>
      </c>
      <c r="B728" s="14" t="s">
        <v>15256</v>
      </c>
      <c r="C728" s="15" t="s">
        <v>14537</v>
      </c>
      <c r="D728" s="16">
        <v>17974.48</v>
      </c>
    </row>
    <row r="729" spans="1:4" x14ac:dyDescent="0.25">
      <c r="A729" s="13">
        <v>705409</v>
      </c>
      <c r="B729" s="14" t="s">
        <v>15257</v>
      </c>
      <c r="C729" s="15" t="s">
        <v>14537</v>
      </c>
      <c r="D729" s="16">
        <v>24554.46</v>
      </c>
    </row>
    <row r="730" spans="1:4" x14ac:dyDescent="0.25">
      <c r="A730" s="13">
        <v>705408</v>
      </c>
      <c r="B730" s="14" t="s">
        <v>15258</v>
      </c>
      <c r="C730" s="15" t="s">
        <v>14537</v>
      </c>
      <c r="D730" s="16">
        <v>22676.98</v>
      </c>
    </row>
    <row r="731" spans="1:4" x14ac:dyDescent="0.25">
      <c r="A731" s="13">
        <v>705411</v>
      </c>
      <c r="B731" s="14" t="s">
        <v>15259</v>
      </c>
      <c r="C731" s="15" t="s">
        <v>14537</v>
      </c>
      <c r="D731" s="16">
        <v>25980.720000000001</v>
      </c>
    </row>
    <row r="732" spans="1:4" x14ac:dyDescent="0.25">
      <c r="A732" s="13">
        <v>705410</v>
      </c>
      <c r="B732" s="14" t="s">
        <v>15260</v>
      </c>
      <c r="C732" s="15" t="s">
        <v>14537</v>
      </c>
      <c r="D732" s="16">
        <v>23802.41</v>
      </c>
    </row>
    <row r="733" spans="1:4" x14ac:dyDescent="0.25">
      <c r="A733" s="13">
        <v>705413</v>
      </c>
      <c r="B733" s="14" t="s">
        <v>15261</v>
      </c>
      <c r="C733" s="15" t="s">
        <v>14537</v>
      </c>
      <c r="D733" s="16">
        <v>28011.85</v>
      </c>
    </row>
    <row r="734" spans="1:4" x14ac:dyDescent="0.25">
      <c r="A734" s="13">
        <v>705412</v>
      </c>
      <c r="B734" s="14" t="s">
        <v>15262</v>
      </c>
      <c r="C734" s="15" t="s">
        <v>14537</v>
      </c>
      <c r="D734" s="16">
        <v>25828.35</v>
      </c>
    </row>
    <row r="735" spans="1:4" x14ac:dyDescent="0.25">
      <c r="A735" s="13">
        <v>705415</v>
      </c>
      <c r="B735" s="14" t="s">
        <v>15263</v>
      </c>
      <c r="C735" s="15" t="s">
        <v>14537</v>
      </c>
      <c r="D735" s="16">
        <v>30844.55</v>
      </c>
    </row>
    <row r="736" spans="1:4" x14ac:dyDescent="0.25">
      <c r="A736" s="13">
        <v>705414</v>
      </c>
      <c r="B736" s="14" t="s">
        <v>15264</v>
      </c>
      <c r="C736" s="15" t="s">
        <v>14537</v>
      </c>
      <c r="D736" s="16">
        <v>28384.39</v>
      </c>
    </row>
    <row r="737" spans="1:4" x14ac:dyDescent="0.25">
      <c r="A737" s="13">
        <v>705417</v>
      </c>
      <c r="B737" s="14" t="s">
        <v>15265</v>
      </c>
      <c r="C737" s="15" t="s">
        <v>14537</v>
      </c>
      <c r="D737" s="16">
        <v>39068.53</v>
      </c>
    </row>
    <row r="738" spans="1:4" x14ac:dyDescent="0.25">
      <c r="A738" s="13">
        <v>705416</v>
      </c>
      <c r="B738" s="14" t="s">
        <v>15266</v>
      </c>
      <c r="C738" s="15" t="s">
        <v>14537</v>
      </c>
      <c r="D738" s="16">
        <v>36040.080000000002</v>
      </c>
    </row>
    <row r="739" spans="1:4" x14ac:dyDescent="0.25">
      <c r="A739" s="13">
        <v>705419</v>
      </c>
      <c r="B739" s="14" t="s">
        <v>15267</v>
      </c>
      <c r="C739" s="15" t="s">
        <v>14537</v>
      </c>
      <c r="D739" s="16">
        <v>36733.5</v>
      </c>
    </row>
    <row r="740" spans="1:4" x14ac:dyDescent="0.25">
      <c r="A740" s="13">
        <v>705418</v>
      </c>
      <c r="B740" s="14" t="s">
        <v>15268</v>
      </c>
      <c r="C740" s="15" t="s">
        <v>14537</v>
      </c>
      <c r="D740" s="16">
        <v>33688.04</v>
      </c>
    </row>
    <row r="741" spans="1:4" x14ac:dyDescent="0.25">
      <c r="A741" s="13">
        <v>705421</v>
      </c>
      <c r="B741" s="14" t="s">
        <v>15269</v>
      </c>
      <c r="C741" s="15" t="s">
        <v>14537</v>
      </c>
      <c r="D741" s="16">
        <v>39599.599999999999</v>
      </c>
    </row>
    <row r="742" spans="1:4" x14ac:dyDescent="0.25">
      <c r="A742" s="13">
        <v>705420</v>
      </c>
      <c r="B742" s="14" t="s">
        <v>15270</v>
      </c>
      <c r="C742" s="15" t="s">
        <v>14537</v>
      </c>
      <c r="D742" s="16">
        <v>36535.910000000003</v>
      </c>
    </row>
    <row r="743" spans="1:4" x14ac:dyDescent="0.25">
      <c r="A743" s="13">
        <v>705423</v>
      </c>
      <c r="B743" s="14" t="s">
        <v>15271</v>
      </c>
      <c r="C743" s="15" t="s">
        <v>14537</v>
      </c>
      <c r="D743" s="16">
        <v>45066.77</v>
      </c>
    </row>
    <row r="744" spans="1:4" x14ac:dyDescent="0.25">
      <c r="A744" s="13">
        <v>705422</v>
      </c>
      <c r="B744" s="14" t="s">
        <v>15272</v>
      </c>
      <c r="C744" s="15" t="s">
        <v>14537</v>
      </c>
      <c r="D744" s="16">
        <v>41638.92</v>
      </c>
    </row>
    <row r="745" spans="1:4" x14ac:dyDescent="0.25">
      <c r="A745" s="13">
        <v>705425</v>
      </c>
      <c r="B745" s="14" t="s">
        <v>15273</v>
      </c>
      <c r="C745" s="15" t="s">
        <v>14537</v>
      </c>
      <c r="D745" s="16">
        <v>57063.15</v>
      </c>
    </row>
    <row r="746" spans="1:4" x14ac:dyDescent="0.25">
      <c r="A746" s="13">
        <v>705424</v>
      </c>
      <c r="B746" s="14" t="s">
        <v>15274</v>
      </c>
      <c r="C746" s="15" t="s">
        <v>14537</v>
      </c>
      <c r="D746" s="16">
        <v>52856.639999999999</v>
      </c>
    </row>
    <row r="747" spans="1:4" x14ac:dyDescent="0.25">
      <c r="A747" s="13">
        <v>705427</v>
      </c>
      <c r="B747" s="14" t="s">
        <v>15275</v>
      </c>
      <c r="C747" s="15" t="s">
        <v>14537</v>
      </c>
      <c r="D747" s="16">
        <v>51798.2</v>
      </c>
    </row>
    <row r="748" spans="1:4" x14ac:dyDescent="0.25">
      <c r="A748" s="13">
        <v>705426</v>
      </c>
      <c r="B748" s="14" t="s">
        <v>15276</v>
      </c>
      <c r="C748" s="15" t="s">
        <v>14537</v>
      </c>
      <c r="D748" s="16">
        <v>47394.27</v>
      </c>
    </row>
    <row r="749" spans="1:4" x14ac:dyDescent="0.25">
      <c r="A749" s="13">
        <v>705429</v>
      </c>
      <c r="B749" s="14" t="s">
        <v>15277</v>
      </c>
      <c r="C749" s="15" t="s">
        <v>14537</v>
      </c>
      <c r="D749" s="16">
        <v>53706.63</v>
      </c>
    </row>
    <row r="750" spans="1:4" x14ac:dyDescent="0.25">
      <c r="A750" s="13">
        <v>705428</v>
      </c>
      <c r="B750" s="14" t="s">
        <v>15278</v>
      </c>
      <c r="C750" s="15" t="s">
        <v>14537</v>
      </c>
      <c r="D750" s="16">
        <v>49368.52</v>
      </c>
    </row>
    <row r="751" spans="1:4" x14ac:dyDescent="0.25">
      <c r="A751" s="13">
        <v>705431</v>
      </c>
      <c r="B751" s="14" t="s">
        <v>15279</v>
      </c>
      <c r="C751" s="15" t="s">
        <v>14537</v>
      </c>
      <c r="D751" s="16">
        <v>64653.25</v>
      </c>
    </row>
    <row r="752" spans="1:4" x14ac:dyDescent="0.25">
      <c r="A752" s="13">
        <v>705430</v>
      </c>
      <c r="B752" s="14" t="s">
        <v>15280</v>
      </c>
      <c r="C752" s="15" t="s">
        <v>14537</v>
      </c>
      <c r="D752" s="16">
        <v>59812.02</v>
      </c>
    </row>
    <row r="753" spans="1:4" x14ac:dyDescent="0.25">
      <c r="A753" s="13">
        <v>705433</v>
      </c>
      <c r="B753" s="14" t="s">
        <v>15281</v>
      </c>
      <c r="C753" s="15" t="s">
        <v>14537</v>
      </c>
      <c r="D753" s="16">
        <v>81984.460000000006</v>
      </c>
    </row>
    <row r="754" spans="1:4" x14ac:dyDescent="0.25">
      <c r="A754" s="13">
        <v>705432</v>
      </c>
      <c r="B754" s="14" t="s">
        <v>15282</v>
      </c>
      <c r="C754" s="15" t="s">
        <v>14537</v>
      </c>
      <c r="D754" s="16">
        <v>75988.17</v>
      </c>
    </row>
    <row r="755" spans="1:4" ht="30" x14ac:dyDescent="0.25">
      <c r="A755" s="13">
        <v>705257</v>
      </c>
      <c r="B755" s="14" t="s">
        <v>15283</v>
      </c>
      <c r="C755" s="15" t="s">
        <v>211</v>
      </c>
      <c r="D755" s="16">
        <v>4069.57</v>
      </c>
    </row>
    <row r="756" spans="1:4" ht="30" x14ac:dyDescent="0.25">
      <c r="A756" s="13">
        <v>705256</v>
      </c>
      <c r="B756" s="14" t="s">
        <v>15284</v>
      </c>
      <c r="C756" s="15" t="s">
        <v>211</v>
      </c>
      <c r="D756" s="16">
        <v>3794.51</v>
      </c>
    </row>
    <row r="757" spans="1:4" ht="30" x14ac:dyDescent="0.25">
      <c r="A757" s="13">
        <v>705259</v>
      </c>
      <c r="B757" s="14" t="s">
        <v>15285</v>
      </c>
      <c r="C757" s="15" t="s">
        <v>211</v>
      </c>
      <c r="D757" s="16">
        <v>3551.33</v>
      </c>
    </row>
    <row r="758" spans="1:4" ht="30" x14ac:dyDescent="0.25">
      <c r="A758" s="13">
        <v>705258</v>
      </c>
      <c r="B758" s="14" t="s">
        <v>15286</v>
      </c>
      <c r="C758" s="15" t="s">
        <v>211</v>
      </c>
      <c r="D758" s="16">
        <v>3276.28</v>
      </c>
    </row>
    <row r="759" spans="1:4" ht="30" x14ac:dyDescent="0.25">
      <c r="A759" s="13">
        <v>705267</v>
      </c>
      <c r="B759" s="14" t="s">
        <v>15287</v>
      </c>
      <c r="C759" s="15" t="s">
        <v>211</v>
      </c>
      <c r="D759" s="16">
        <v>5086.7299999999996</v>
      </c>
    </row>
    <row r="760" spans="1:4" ht="30" x14ac:dyDescent="0.25">
      <c r="A760" s="13">
        <v>705266</v>
      </c>
      <c r="B760" s="14" t="s">
        <v>15288</v>
      </c>
      <c r="C760" s="15" t="s">
        <v>211</v>
      </c>
      <c r="D760" s="16">
        <v>4723.58</v>
      </c>
    </row>
    <row r="761" spans="1:4" ht="30" x14ac:dyDescent="0.25">
      <c r="A761" s="13">
        <v>705269</v>
      </c>
      <c r="B761" s="14" t="s">
        <v>15289</v>
      </c>
      <c r="C761" s="15" t="s">
        <v>211</v>
      </c>
      <c r="D761" s="16">
        <v>5340.02</v>
      </c>
    </row>
    <row r="762" spans="1:4" ht="30" x14ac:dyDescent="0.25">
      <c r="A762" s="13">
        <v>705268</v>
      </c>
      <c r="B762" s="14" t="s">
        <v>15290</v>
      </c>
      <c r="C762" s="15" t="s">
        <v>211</v>
      </c>
      <c r="D762" s="16">
        <v>4976.8599999999997</v>
      </c>
    </row>
    <row r="763" spans="1:4" ht="30" x14ac:dyDescent="0.25">
      <c r="A763" s="13">
        <v>705261</v>
      </c>
      <c r="B763" s="14" t="s">
        <v>15291</v>
      </c>
      <c r="C763" s="15" t="s">
        <v>211</v>
      </c>
      <c r="D763" s="16">
        <v>3792.34</v>
      </c>
    </row>
    <row r="764" spans="1:4" ht="30" x14ac:dyDescent="0.25">
      <c r="A764" s="13">
        <v>705260</v>
      </c>
      <c r="B764" s="14" t="s">
        <v>15292</v>
      </c>
      <c r="C764" s="15" t="s">
        <v>211</v>
      </c>
      <c r="D764" s="16">
        <v>3517.28</v>
      </c>
    </row>
    <row r="765" spans="1:4" ht="30" x14ac:dyDescent="0.25">
      <c r="A765" s="13">
        <v>705263</v>
      </c>
      <c r="B765" s="14" t="s">
        <v>15293</v>
      </c>
      <c r="C765" s="15" t="s">
        <v>211</v>
      </c>
      <c r="D765" s="16">
        <v>4268.68</v>
      </c>
    </row>
    <row r="766" spans="1:4" ht="30" x14ac:dyDescent="0.25">
      <c r="A766" s="13">
        <v>705262</v>
      </c>
      <c r="B766" s="14" t="s">
        <v>15294</v>
      </c>
      <c r="C766" s="15" t="s">
        <v>211</v>
      </c>
      <c r="D766" s="16">
        <v>3993.62</v>
      </c>
    </row>
    <row r="767" spans="1:4" ht="30" x14ac:dyDescent="0.25">
      <c r="A767" s="13">
        <v>705265</v>
      </c>
      <c r="B767" s="14" t="s">
        <v>15295</v>
      </c>
      <c r="C767" s="15" t="s">
        <v>211</v>
      </c>
      <c r="D767" s="16">
        <v>4678.1000000000004</v>
      </c>
    </row>
    <row r="768" spans="1:4" ht="30" x14ac:dyDescent="0.25">
      <c r="A768" s="13">
        <v>705264</v>
      </c>
      <c r="B768" s="14" t="s">
        <v>15296</v>
      </c>
      <c r="C768" s="15" t="s">
        <v>211</v>
      </c>
      <c r="D768" s="16">
        <v>4403.04</v>
      </c>
    </row>
    <row r="769" spans="1:4" ht="30" x14ac:dyDescent="0.25">
      <c r="A769" s="13">
        <v>705271</v>
      </c>
      <c r="B769" s="14" t="s">
        <v>15297</v>
      </c>
      <c r="C769" s="15" t="s">
        <v>211</v>
      </c>
      <c r="D769" s="16">
        <v>5846.98</v>
      </c>
    </row>
    <row r="770" spans="1:4" ht="30" x14ac:dyDescent="0.25">
      <c r="A770" s="13">
        <v>705270</v>
      </c>
      <c r="B770" s="14" t="s">
        <v>15298</v>
      </c>
      <c r="C770" s="15" t="s">
        <v>211</v>
      </c>
      <c r="D770" s="16">
        <v>5491.22</v>
      </c>
    </row>
    <row r="771" spans="1:4" ht="30" x14ac:dyDescent="0.25">
      <c r="A771" s="13">
        <v>705273</v>
      </c>
      <c r="B771" s="14" t="s">
        <v>15299</v>
      </c>
      <c r="C771" s="15" t="s">
        <v>211</v>
      </c>
      <c r="D771" s="16">
        <v>5212.55</v>
      </c>
    </row>
    <row r="772" spans="1:4" ht="30" x14ac:dyDescent="0.25">
      <c r="A772" s="13">
        <v>705272</v>
      </c>
      <c r="B772" s="14" t="s">
        <v>15300</v>
      </c>
      <c r="C772" s="15" t="s">
        <v>211</v>
      </c>
      <c r="D772" s="16">
        <v>4856.8</v>
      </c>
    </row>
    <row r="773" spans="1:4" ht="30" x14ac:dyDescent="0.25">
      <c r="A773" s="13">
        <v>705281</v>
      </c>
      <c r="B773" s="14" t="s">
        <v>15301</v>
      </c>
      <c r="C773" s="15" t="s">
        <v>211</v>
      </c>
      <c r="D773" s="16">
        <v>7963.4</v>
      </c>
    </row>
    <row r="774" spans="1:4" ht="30" x14ac:dyDescent="0.25">
      <c r="A774" s="13">
        <v>705280</v>
      </c>
      <c r="B774" s="14" t="s">
        <v>15302</v>
      </c>
      <c r="C774" s="15" t="s">
        <v>211</v>
      </c>
      <c r="D774" s="16">
        <v>7392.19</v>
      </c>
    </row>
    <row r="775" spans="1:4" ht="30" x14ac:dyDescent="0.25">
      <c r="A775" s="13">
        <v>705283</v>
      </c>
      <c r="B775" s="14" t="s">
        <v>15303</v>
      </c>
      <c r="C775" s="15" t="s">
        <v>211</v>
      </c>
      <c r="D775" s="16">
        <v>8161.92</v>
      </c>
    </row>
    <row r="776" spans="1:4" ht="30" x14ac:dyDescent="0.25">
      <c r="A776" s="13">
        <v>705282</v>
      </c>
      <c r="B776" s="14" t="s">
        <v>15304</v>
      </c>
      <c r="C776" s="15" t="s">
        <v>211</v>
      </c>
      <c r="D776" s="16">
        <v>7590.7</v>
      </c>
    </row>
    <row r="777" spans="1:4" ht="30" x14ac:dyDescent="0.25">
      <c r="A777" s="13">
        <v>705275</v>
      </c>
      <c r="B777" s="14" t="s">
        <v>15305</v>
      </c>
      <c r="C777" s="15" t="s">
        <v>211</v>
      </c>
      <c r="D777" s="16">
        <v>5836.35</v>
      </c>
    </row>
    <row r="778" spans="1:4" ht="30" x14ac:dyDescent="0.25">
      <c r="A778" s="13">
        <v>705274</v>
      </c>
      <c r="B778" s="14" t="s">
        <v>15306</v>
      </c>
      <c r="C778" s="15" t="s">
        <v>211</v>
      </c>
      <c r="D778" s="16">
        <v>5480.59</v>
      </c>
    </row>
    <row r="779" spans="1:4" ht="30" x14ac:dyDescent="0.25">
      <c r="A779" s="13">
        <v>705277</v>
      </c>
      <c r="B779" s="14" t="s">
        <v>15307</v>
      </c>
      <c r="C779" s="15" t="s">
        <v>211</v>
      </c>
      <c r="D779" s="16">
        <v>6533.64</v>
      </c>
    </row>
    <row r="780" spans="1:4" ht="30" x14ac:dyDescent="0.25">
      <c r="A780" s="13">
        <v>705276</v>
      </c>
      <c r="B780" s="14" t="s">
        <v>15308</v>
      </c>
      <c r="C780" s="15" t="s">
        <v>211</v>
      </c>
      <c r="D780" s="16">
        <v>6069.53</v>
      </c>
    </row>
    <row r="781" spans="1:4" ht="30" x14ac:dyDescent="0.25">
      <c r="A781" s="13">
        <v>705279</v>
      </c>
      <c r="B781" s="14" t="s">
        <v>15309</v>
      </c>
      <c r="C781" s="15" t="s">
        <v>211</v>
      </c>
      <c r="D781" s="16">
        <v>7406.89</v>
      </c>
    </row>
    <row r="782" spans="1:4" ht="30" x14ac:dyDescent="0.25">
      <c r="A782" s="13">
        <v>705278</v>
      </c>
      <c r="B782" s="14" t="s">
        <v>15310</v>
      </c>
      <c r="C782" s="15" t="s">
        <v>211</v>
      </c>
      <c r="D782" s="16">
        <v>6942.79</v>
      </c>
    </row>
    <row r="783" spans="1:4" ht="30" x14ac:dyDescent="0.25">
      <c r="A783" s="13">
        <v>705285</v>
      </c>
      <c r="B783" s="14" t="s">
        <v>15311</v>
      </c>
      <c r="C783" s="15" t="s">
        <v>211</v>
      </c>
      <c r="D783" s="16">
        <v>7516.32</v>
      </c>
    </row>
    <row r="784" spans="1:4" ht="30" x14ac:dyDescent="0.25">
      <c r="A784" s="13">
        <v>705284</v>
      </c>
      <c r="B784" s="14" t="s">
        <v>15312</v>
      </c>
      <c r="C784" s="15" t="s">
        <v>211</v>
      </c>
      <c r="D784" s="16">
        <v>7069.15</v>
      </c>
    </row>
    <row r="785" spans="1:4" ht="30" x14ac:dyDescent="0.25">
      <c r="A785" s="13">
        <v>705287</v>
      </c>
      <c r="B785" s="14" t="s">
        <v>15313</v>
      </c>
      <c r="C785" s="15" t="s">
        <v>211</v>
      </c>
      <c r="D785" s="16">
        <v>6889.13</v>
      </c>
    </row>
    <row r="786" spans="1:4" ht="30" x14ac:dyDescent="0.25">
      <c r="A786" s="13">
        <v>705286</v>
      </c>
      <c r="B786" s="14" t="s">
        <v>15314</v>
      </c>
      <c r="C786" s="15" t="s">
        <v>211</v>
      </c>
      <c r="D786" s="16">
        <v>6441.96</v>
      </c>
    </row>
    <row r="787" spans="1:4" ht="30" x14ac:dyDescent="0.25">
      <c r="A787" s="13">
        <v>705295</v>
      </c>
      <c r="B787" s="14" t="s">
        <v>15315</v>
      </c>
      <c r="C787" s="15" t="s">
        <v>211</v>
      </c>
      <c r="D787" s="16">
        <v>10437.200000000001</v>
      </c>
    </row>
    <row r="788" spans="1:4" ht="30" x14ac:dyDescent="0.25">
      <c r="A788" s="13">
        <v>705294</v>
      </c>
      <c r="B788" s="14" t="s">
        <v>15316</v>
      </c>
      <c r="C788" s="15" t="s">
        <v>211</v>
      </c>
      <c r="D788" s="16">
        <v>9749.5499999999993</v>
      </c>
    </row>
    <row r="789" spans="1:4" ht="30" x14ac:dyDescent="0.25">
      <c r="A789" s="13">
        <v>705297</v>
      </c>
      <c r="B789" s="14" t="s">
        <v>15317</v>
      </c>
      <c r="C789" s="15" t="s">
        <v>211</v>
      </c>
      <c r="D789" s="16">
        <v>11258.65</v>
      </c>
    </row>
    <row r="790" spans="1:4" ht="30" x14ac:dyDescent="0.25">
      <c r="A790" s="13">
        <v>705296</v>
      </c>
      <c r="B790" s="14" t="s">
        <v>15318</v>
      </c>
      <c r="C790" s="15" t="s">
        <v>211</v>
      </c>
      <c r="D790" s="16">
        <v>10571</v>
      </c>
    </row>
    <row r="791" spans="1:4" ht="30" x14ac:dyDescent="0.25">
      <c r="A791" s="13">
        <v>705289</v>
      </c>
      <c r="B791" s="14" t="s">
        <v>15319</v>
      </c>
      <c r="C791" s="15" t="s">
        <v>211</v>
      </c>
      <c r="D791" s="16">
        <v>7748.73</v>
      </c>
    </row>
    <row r="792" spans="1:4" ht="30" x14ac:dyDescent="0.25">
      <c r="A792" s="13">
        <v>705288</v>
      </c>
      <c r="B792" s="14" t="s">
        <v>15320</v>
      </c>
      <c r="C792" s="15" t="s">
        <v>211</v>
      </c>
      <c r="D792" s="16">
        <v>7183.68</v>
      </c>
    </row>
    <row r="793" spans="1:4" ht="30" x14ac:dyDescent="0.25">
      <c r="A793" s="13">
        <v>705291</v>
      </c>
      <c r="B793" s="14" t="s">
        <v>15321</v>
      </c>
      <c r="C793" s="15" t="s">
        <v>211</v>
      </c>
      <c r="D793" s="16">
        <v>8799.8799999999992</v>
      </c>
    </row>
    <row r="794" spans="1:4" ht="30" x14ac:dyDescent="0.25">
      <c r="A794" s="13">
        <v>705290</v>
      </c>
      <c r="B794" s="14" t="s">
        <v>15322</v>
      </c>
      <c r="C794" s="15" t="s">
        <v>211</v>
      </c>
      <c r="D794" s="16">
        <v>8234.83</v>
      </c>
    </row>
    <row r="795" spans="1:4" ht="30" x14ac:dyDescent="0.25">
      <c r="A795" s="13">
        <v>705293</v>
      </c>
      <c r="B795" s="14" t="s">
        <v>15323</v>
      </c>
      <c r="C795" s="15" t="s">
        <v>211</v>
      </c>
      <c r="D795" s="16">
        <v>9471.15</v>
      </c>
    </row>
    <row r="796" spans="1:4" ht="30" x14ac:dyDescent="0.25">
      <c r="A796" s="13">
        <v>705292</v>
      </c>
      <c r="B796" s="14" t="s">
        <v>15324</v>
      </c>
      <c r="C796" s="15" t="s">
        <v>211</v>
      </c>
      <c r="D796" s="16">
        <v>8783.51</v>
      </c>
    </row>
    <row r="797" spans="1:4" ht="30" x14ac:dyDescent="0.25">
      <c r="A797" s="13">
        <v>705299</v>
      </c>
      <c r="B797" s="14" t="s">
        <v>15325</v>
      </c>
      <c r="C797" s="15" t="s">
        <v>211</v>
      </c>
      <c r="D797" s="16">
        <v>9646.19</v>
      </c>
    </row>
    <row r="798" spans="1:4" ht="30" x14ac:dyDescent="0.25">
      <c r="A798" s="13">
        <v>705298</v>
      </c>
      <c r="B798" s="14" t="s">
        <v>15326</v>
      </c>
      <c r="C798" s="15" t="s">
        <v>211</v>
      </c>
      <c r="D798" s="16">
        <v>8980.19</v>
      </c>
    </row>
    <row r="799" spans="1:4" ht="30" x14ac:dyDescent="0.25">
      <c r="A799" s="13">
        <v>705301</v>
      </c>
      <c r="B799" s="14" t="s">
        <v>15327</v>
      </c>
      <c r="C799" s="15" t="s">
        <v>211</v>
      </c>
      <c r="D799" s="16">
        <v>9048.7099999999991</v>
      </c>
    </row>
    <row r="800" spans="1:4" ht="30" x14ac:dyDescent="0.25">
      <c r="A800" s="13">
        <v>705300</v>
      </c>
      <c r="B800" s="14" t="s">
        <v>15328</v>
      </c>
      <c r="C800" s="15" t="s">
        <v>211</v>
      </c>
      <c r="D800" s="16">
        <v>8382.7099999999991</v>
      </c>
    </row>
    <row r="801" spans="1:4" ht="30" x14ac:dyDescent="0.25">
      <c r="A801" s="13">
        <v>705309</v>
      </c>
      <c r="B801" s="14" t="s">
        <v>15329</v>
      </c>
      <c r="C801" s="15" t="s">
        <v>211</v>
      </c>
      <c r="D801" s="16">
        <v>14448.04</v>
      </c>
    </row>
    <row r="802" spans="1:4" ht="30" x14ac:dyDescent="0.25">
      <c r="A802" s="13">
        <v>705308</v>
      </c>
      <c r="B802" s="14" t="s">
        <v>15330</v>
      </c>
      <c r="C802" s="15" t="s">
        <v>211</v>
      </c>
      <c r="D802" s="16">
        <v>13454.61</v>
      </c>
    </row>
    <row r="803" spans="1:4" ht="30" x14ac:dyDescent="0.25">
      <c r="A803" s="13">
        <v>705311</v>
      </c>
      <c r="B803" s="14" t="s">
        <v>15331</v>
      </c>
      <c r="C803" s="15" t="s">
        <v>211</v>
      </c>
      <c r="D803" s="16">
        <v>14354.17</v>
      </c>
    </row>
    <row r="804" spans="1:4" ht="30" x14ac:dyDescent="0.25">
      <c r="A804" s="13">
        <v>705310</v>
      </c>
      <c r="B804" s="14" t="s">
        <v>15332</v>
      </c>
      <c r="C804" s="15" t="s">
        <v>211</v>
      </c>
      <c r="D804" s="16">
        <v>13360.73</v>
      </c>
    </row>
    <row r="805" spans="1:4" ht="30" x14ac:dyDescent="0.25">
      <c r="A805" s="13">
        <v>705303</v>
      </c>
      <c r="B805" s="14" t="s">
        <v>15333</v>
      </c>
      <c r="C805" s="15" t="s">
        <v>211</v>
      </c>
      <c r="D805" s="16">
        <v>9707.2800000000007</v>
      </c>
    </row>
    <row r="806" spans="1:4" ht="30" x14ac:dyDescent="0.25">
      <c r="A806" s="13">
        <v>705302</v>
      </c>
      <c r="B806" s="14" t="s">
        <v>15334</v>
      </c>
      <c r="C806" s="15" t="s">
        <v>211</v>
      </c>
      <c r="D806" s="16">
        <v>8897.24</v>
      </c>
    </row>
    <row r="807" spans="1:4" ht="30" x14ac:dyDescent="0.25">
      <c r="A807" s="13">
        <v>705305</v>
      </c>
      <c r="B807" s="14" t="s">
        <v>15335</v>
      </c>
      <c r="C807" s="15" t="s">
        <v>211</v>
      </c>
      <c r="D807" s="16">
        <v>11779.17</v>
      </c>
    </row>
    <row r="808" spans="1:4" ht="30" x14ac:dyDescent="0.25">
      <c r="A808" s="13">
        <v>705304</v>
      </c>
      <c r="B808" s="14" t="s">
        <v>15336</v>
      </c>
      <c r="C808" s="15" t="s">
        <v>211</v>
      </c>
      <c r="D808" s="16">
        <v>10969.13</v>
      </c>
    </row>
    <row r="809" spans="1:4" ht="30" x14ac:dyDescent="0.25">
      <c r="A809" s="13">
        <v>705307</v>
      </c>
      <c r="B809" s="14" t="s">
        <v>15337</v>
      </c>
      <c r="C809" s="15" t="s">
        <v>211</v>
      </c>
      <c r="D809" s="16">
        <v>12955.62</v>
      </c>
    </row>
    <row r="810" spans="1:4" ht="30" x14ac:dyDescent="0.25">
      <c r="A810" s="13">
        <v>705306</v>
      </c>
      <c r="B810" s="14" t="s">
        <v>15338</v>
      </c>
      <c r="C810" s="15" t="s">
        <v>211</v>
      </c>
      <c r="D810" s="16">
        <v>11962.19</v>
      </c>
    </row>
    <row r="811" spans="1:4" ht="30" x14ac:dyDescent="0.25">
      <c r="A811" s="13">
        <v>705169</v>
      </c>
      <c r="B811" s="14" t="s">
        <v>15339</v>
      </c>
      <c r="C811" s="15" t="s">
        <v>211</v>
      </c>
      <c r="D811" s="16">
        <v>2445.98</v>
      </c>
    </row>
    <row r="812" spans="1:4" ht="30" x14ac:dyDescent="0.25">
      <c r="A812" s="13">
        <v>705168</v>
      </c>
      <c r="B812" s="14" t="s">
        <v>15340</v>
      </c>
      <c r="C812" s="15" t="s">
        <v>211</v>
      </c>
      <c r="D812" s="16">
        <v>2291.85</v>
      </c>
    </row>
    <row r="813" spans="1:4" ht="30" x14ac:dyDescent="0.25">
      <c r="A813" s="13">
        <v>705171</v>
      </c>
      <c r="B813" s="14" t="s">
        <v>15341</v>
      </c>
      <c r="C813" s="15" t="s">
        <v>211</v>
      </c>
      <c r="D813" s="16">
        <v>2170.61</v>
      </c>
    </row>
    <row r="814" spans="1:4" ht="30" x14ac:dyDescent="0.25">
      <c r="A814" s="13">
        <v>705170</v>
      </c>
      <c r="B814" s="14" t="s">
        <v>15342</v>
      </c>
      <c r="C814" s="15" t="s">
        <v>211</v>
      </c>
      <c r="D814" s="16">
        <v>2016.49</v>
      </c>
    </row>
    <row r="815" spans="1:4" ht="30" x14ac:dyDescent="0.25">
      <c r="A815" s="13">
        <v>705179</v>
      </c>
      <c r="B815" s="14" t="s">
        <v>15343</v>
      </c>
      <c r="C815" s="15" t="s">
        <v>211</v>
      </c>
      <c r="D815" s="16">
        <v>3057.74</v>
      </c>
    </row>
    <row r="816" spans="1:4" ht="30" x14ac:dyDescent="0.25">
      <c r="A816" s="13">
        <v>705178</v>
      </c>
      <c r="B816" s="14" t="s">
        <v>15344</v>
      </c>
      <c r="C816" s="15" t="s">
        <v>211</v>
      </c>
      <c r="D816" s="16">
        <v>2854.82</v>
      </c>
    </row>
    <row r="817" spans="1:4" ht="30" x14ac:dyDescent="0.25">
      <c r="A817" s="13">
        <v>705181</v>
      </c>
      <c r="B817" s="14" t="s">
        <v>15345</v>
      </c>
      <c r="C817" s="15" t="s">
        <v>211</v>
      </c>
      <c r="D817" s="16">
        <v>3192.9</v>
      </c>
    </row>
    <row r="818" spans="1:4" ht="30" x14ac:dyDescent="0.25">
      <c r="A818" s="13">
        <v>705180</v>
      </c>
      <c r="B818" s="14" t="s">
        <v>15346</v>
      </c>
      <c r="C818" s="15" t="s">
        <v>211</v>
      </c>
      <c r="D818" s="16">
        <v>2989.98</v>
      </c>
    </row>
    <row r="819" spans="1:4" ht="30" x14ac:dyDescent="0.25">
      <c r="A819" s="13">
        <v>705173</v>
      </c>
      <c r="B819" s="14" t="s">
        <v>15347</v>
      </c>
      <c r="C819" s="15" t="s">
        <v>211</v>
      </c>
      <c r="D819" s="16">
        <v>2362.66</v>
      </c>
    </row>
    <row r="820" spans="1:4" ht="30" x14ac:dyDescent="0.25">
      <c r="A820" s="13">
        <v>705172</v>
      </c>
      <c r="B820" s="14" t="s">
        <v>15348</v>
      </c>
      <c r="C820" s="15" t="s">
        <v>211</v>
      </c>
      <c r="D820" s="16">
        <v>2208.5300000000002</v>
      </c>
    </row>
    <row r="821" spans="1:4" ht="30" x14ac:dyDescent="0.25">
      <c r="A821" s="13">
        <v>705175</v>
      </c>
      <c r="B821" s="14" t="s">
        <v>15349</v>
      </c>
      <c r="C821" s="15" t="s">
        <v>211</v>
      </c>
      <c r="D821" s="16">
        <v>2627.2</v>
      </c>
    </row>
    <row r="822" spans="1:4" ht="30" x14ac:dyDescent="0.25">
      <c r="A822" s="13">
        <v>705174</v>
      </c>
      <c r="B822" s="14" t="s">
        <v>15350</v>
      </c>
      <c r="C822" s="15" t="s">
        <v>211</v>
      </c>
      <c r="D822" s="16">
        <v>2473.08</v>
      </c>
    </row>
    <row r="823" spans="1:4" ht="30" x14ac:dyDescent="0.25">
      <c r="A823" s="13">
        <v>705177</v>
      </c>
      <c r="B823" s="14" t="s">
        <v>15351</v>
      </c>
      <c r="C823" s="15" t="s">
        <v>211</v>
      </c>
      <c r="D823" s="16">
        <v>2945.68</v>
      </c>
    </row>
    <row r="824" spans="1:4" ht="30" x14ac:dyDescent="0.25">
      <c r="A824" s="13">
        <v>705176</v>
      </c>
      <c r="B824" s="14" t="s">
        <v>15352</v>
      </c>
      <c r="C824" s="15" t="s">
        <v>211</v>
      </c>
      <c r="D824" s="16">
        <v>2742.76</v>
      </c>
    </row>
    <row r="825" spans="1:4" ht="30" x14ac:dyDescent="0.25">
      <c r="A825" s="13">
        <v>705183</v>
      </c>
      <c r="B825" s="14" t="s">
        <v>15353</v>
      </c>
      <c r="C825" s="15" t="s">
        <v>211</v>
      </c>
      <c r="D825" s="16">
        <v>3414.51</v>
      </c>
    </row>
    <row r="826" spans="1:4" ht="30" x14ac:dyDescent="0.25">
      <c r="A826" s="13">
        <v>705182</v>
      </c>
      <c r="B826" s="14" t="s">
        <v>15354</v>
      </c>
      <c r="C826" s="15" t="s">
        <v>211</v>
      </c>
      <c r="D826" s="16">
        <v>3216.48</v>
      </c>
    </row>
    <row r="827" spans="1:4" ht="30" x14ac:dyDescent="0.25">
      <c r="A827" s="13">
        <v>705185</v>
      </c>
      <c r="B827" s="14" t="s">
        <v>15355</v>
      </c>
      <c r="C827" s="15" t="s">
        <v>211</v>
      </c>
      <c r="D827" s="16">
        <v>3095.34</v>
      </c>
    </row>
    <row r="828" spans="1:4" ht="30" x14ac:dyDescent="0.25">
      <c r="A828" s="13">
        <v>705184</v>
      </c>
      <c r="B828" s="14" t="s">
        <v>15356</v>
      </c>
      <c r="C828" s="15" t="s">
        <v>211</v>
      </c>
      <c r="D828" s="16">
        <v>2897.31</v>
      </c>
    </row>
    <row r="829" spans="1:4" ht="30" x14ac:dyDescent="0.25">
      <c r="A829" s="13">
        <v>705193</v>
      </c>
      <c r="B829" s="14" t="s">
        <v>15357</v>
      </c>
      <c r="C829" s="15" t="s">
        <v>211</v>
      </c>
      <c r="D829" s="16">
        <v>4646.8900000000003</v>
      </c>
    </row>
    <row r="830" spans="1:4" ht="30" x14ac:dyDescent="0.25">
      <c r="A830" s="13">
        <v>705192</v>
      </c>
      <c r="B830" s="14" t="s">
        <v>15358</v>
      </c>
      <c r="C830" s="15" t="s">
        <v>211</v>
      </c>
      <c r="D830" s="16">
        <v>4328.6499999999996</v>
      </c>
    </row>
    <row r="831" spans="1:4" ht="30" x14ac:dyDescent="0.25">
      <c r="A831" s="13">
        <v>705195</v>
      </c>
      <c r="B831" s="14" t="s">
        <v>15359</v>
      </c>
      <c r="C831" s="15" t="s">
        <v>211</v>
      </c>
      <c r="D831" s="16">
        <v>4970.88</v>
      </c>
    </row>
    <row r="832" spans="1:4" ht="30" x14ac:dyDescent="0.25">
      <c r="A832" s="13">
        <v>705194</v>
      </c>
      <c r="B832" s="14" t="s">
        <v>15360</v>
      </c>
      <c r="C832" s="15" t="s">
        <v>211</v>
      </c>
      <c r="D832" s="16">
        <v>4652.63</v>
      </c>
    </row>
    <row r="833" spans="1:4" ht="30" x14ac:dyDescent="0.25">
      <c r="A833" s="13">
        <v>705187</v>
      </c>
      <c r="B833" s="14" t="s">
        <v>15361</v>
      </c>
      <c r="C833" s="15" t="s">
        <v>211</v>
      </c>
      <c r="D833" s="16">
        <v>3497.09</v>
      </c>
    </row>
    <row r="834" spans="1:4" ht="30" x14ac:dyDescent="0.25">
      <c r="A834" s="13">
        <v>705186</v>
      </c>
      <c r="B834" s="14" t="s">
        <v>15362</v>
      </c>
      <c r="C834" s="15" t="s">
        <v>211</v>
      </c>
      <c r="D834" s="16">
        <v>3238.36</v>
      </c>
    </row>
    <row r="835" spans="1:4" ht="30" x14ac:dyDescent="0.25">
      <c r="A835" s="13">
        <v>705189</v>
      </c>
      <c r="B835" s="14" t="s">
        <v>15363</v>
      </c>
      <c r="C835" s="15" t="s">
        <v>211</v>
      </c>
      <c r="D835" s="16">
        <v>3918.03</v>
      </c>
    </row>
    <row r="836" spans="1:4" ht="30" x14ac:dyDescent="0.25">
      <c r="A836" s="13">
        <v>705188</v>
      </c>
      <c r="B836" s="14" t="s">
        <v>15364</v>
      </c>
      <c r="C836" s="15" t="s">
        <v>211</v>
      </c>
      <c r="D836" s="16">
        <v>3659.3</v>
      </c>
    </row>
    <row r="837" spans="1:4" ht="30" x14ac:dyDescent="0.25">
      <c r="A837" s="13">
        <v>705191</v>
      </c>
      <c r="B837" s="14" t="s">
        <v>15365</v>
      </c>
      <c r="C837" s="15" t="s">
        <v>211</v>
      </c>
      <c r="D837" s="16">
        <v>4279.58</v>
      </c>
    </row>
    <row r="838" spans="1:4" ht="30" x14ac:dyDescent="0.25">
      <c r="A838" s="13">
        <v>705190</v>
      </c>
      <c r="B838" s="14" t="s">
        <v>15366</v>
      </c>
      <c r="C838" s="15" t="s">
        <v>211</v>
      </c>
      <c r="D838" s="16">
        <v>3961.34</v>
      </c>
    </row>
    <row r="839" spans="1:4" ht="30" x14ac:dyDescent="0.25">
      <c r="A839" s="13">
        <v>705197</v>
      </c>
      <c r="B839" s="14" t="s">
        <v>15367</v>
      </c>
      <c r="C839" s="15" t="s">
        <v>211</v>
      </c>
      <c r="D839" s="16">
        <v>4643.4399999999996</v>
      </c>
    </row>
    <row r="840" spans="1:4" ht="30" x14ac:dyDescent="0.25">
      <c r="A840" s="13">
        <v>705196</v>
      </c>
      <c r="B840" s="14" t="s">
        <v>15368</v>
      </c>
      <c r="C840" s="15" t="s">
        <v>211</v>
      </c>
      <c r="D840" s="16">
        <v>4327.66</v>
      </c>
    </row>
    <row r="841" spans="1:4" ht="30" x14ac:dyDescent="0.25">
      <c r="A841" s="13">
        <v>705199</v>
      </c>
      <c r="B841" s="14" t="s">
        <v>15369</v>
      </c>
      <c r="C841" s="15" t="s">
        <v>211</v>
      </c>
      <c r="D841" s="16">
        <v>4401.99</v>
      </c>
    </row>
    <row r="842" spans="1:4" ht="30" x14ac:dyDescent="0.25">
      <c r="A842" s="13">
        <v>705198</v>
      </c>
      <c r="B842" s="14" t="s">
        <v>15370</v>
      </c>
      <c r="C842" s="15" t="s">
        <v>211</v>
      </c>
      <c r="D842" s="16">
        <v>4086.22</v>
      </c>
    </row>
    <row r="843" spans="1:4" ht="30" x14ac:dyDescent="0.25">
      <c r="A843" s="13">
        <v>705207</v>
      </c>
      <c r="B843" s="14" t="s">
        <v>15371</v>
      </c>
      <c r="C843" s="15" t="s">
        <v>211</v>
      </c>
      <c r="D843" s="16">
        <v>6558.44</v>
      </c>
    </row>
    <row r="844" spans="1:4" ht="30" x14ac:dyDescent="0.25">
      <c r="A844" s="13">
        <v>705206</v>
      </c>
      <c r="B844" s="14" t="s">
        <v>15372</v>
      </c>
      <c r="C844" s="15" t="s">
        <v>211</v>
      </c>
      <c r="D844" s="16">
        <v>6089.1</v>
      </c>
    </row>
    <row r="845" spans="1:4" ht="30" x14ac:dyDescent="0.25">
      <c r="A845" s="13">
        <v>705209</v>
      </c>
      <c r="B845" s="14" t="s">
        <v>15373</v>
      </c>
      <c r="C845" s="15" t="s">
        <v>211</v>
      </c>
      <c r="D845" s="16">
        <v>7422.28</v>
      </c>
    </row>
    <row r="846" spans="1:4" ht="30" x14ac:dyDescent="0.25">
      <c r="A846" s="13">
        <v>705208</v>
      </c>
      <c r="B846" s="14" t="s">
        <v>15374</v>
      </c>
      <c r="C846" s="15" t="s">
        <v>211</v>
      </c>
      <c r="D846" s="16">
        <v>6875.55</v>
      </c>
    </row>
    <row r="847" spans="1:4" ht="30" x14ac:dyDescent="0.25">
      <c r="A847" s="13">
        <v>705201</v>
      </c>
      <c r="B847" s="14" t="s">
        <v>15375</v>
      </c>
      <c r="C847" s="15" t="s">
        <v>211</v>
      </c>
      <c r="D847" s="16">
        <v>5036.59</v>
      </c>
    </row>
    <row r="848" spans="1:4" ht="30" x14ac:dyDescent="0.25">
      <c r="A848" s="13">
        <v>705200</v>
      </c>
      <c r="B848" s="14" t="s">
        <v>15376</v>
      </c>
      <c r="C848" s="15" t="s">
        <v>211</v>
      </c>
      <c r="D848" s="16">
        <v>4720.8100000000004</v>
      </c>
    </row>
    <row r="849" spans="1:4" ht="30" x14ac:dyDescent="0.25">
      <c r="A849" s="13">
        <v>705203</v>
      </c>
      <c r="B849" s="14" t="s">
        <v>15377</v>
      </c>
      <c r="C849" s="15" t="s">
        <v>211</v>
      </c>
      <c r="D849" s="16">
        <v>5518.67</v>
      </c>
    </row>
    <row r="850" spans="1:4" ht="30" x14ac:dyDescent="0.25">
      <c r="A850" s="13">
        <v>705202</v>
      </c>
      <c r="B850" s="14" t="s">
        <v>15378</v>
      </c>
      <c r="C850" s="15" t="s">
        <v>211</v>
      </c>
      <c r="D850" s="16">
        <v>5131.47</v>
      </c>
    </row>
    <row r="851" spans="1:4" ht="30" x14ac:dyDescent="0.25">
      <c r="A851" s="13">
        <v>705205</v>
      </c>
      <c r="B851" s="14" t="s">
        <v>15379</v>
      </c>
      <c r="C851" s="15" t="s">
        <v>211</v>
      </c>
      <c r="D851" s="16">
        <v>6027.25</v>
      </c>
    </row>
    <row r="852" spans="1:4" ht="30" x14ac:dyDescent="0.25">
      <c r="A852" s="13">
        <v>705204</v>
      </c>
      <c r="B852" s="14" t="s">
        <v>15380</v>
      </c>
      <c r="C852" s="15" t="s">
        <v>211</v>
      </c>
      <c r="D852" s="16">
        <v>5640.05</v>
      </c>
    </row>
    <row r="853" spans="1:4" ht="30" x14ac:dyDescent="0.25">
      <c r="A853" s="13">
        <v>705211</v>
      </c>
      <c r="B853" s="14" t="s">
        <v>15381</v>
      </c>
      <c r="C853" s="15" t="s">
        <v>211</v>
      </c>
      <c r="D853" s="16">
        <v>5918.46</v>
      </c>
    </row>
    <row r="854" spans="1:4" ht="30" x14ac:dyDescent="0.25">
      <c r="A854" s="13">
        <v>705210</v>
      </c>
      <c r="B854" s="14" t="s">
        <v>15382</v>
      </c>
      <c r="C854" s="15" t="s">
        <v>211</v>
      </c>
      <c r="D854" s="16">
        <v>5463.53</v>
      </c>
    </row>
    <row r="855" spans="1:4" ht="30" x14ac:dyDescent="0.25">
      <c r="A855" s="13">
        <v>705213</v>
      </c>
      <c r="B855" s="14" t="s">
        <v>15383</v>
      </c>
      <c r="C855" s="15" t="s">
        <v>211</v>
      </c>
      <c r="D855" s="16">
        <v>5845.83</v>
      </c>
    </row>
    <row r="856" spans="1:4" ht="30" x14ac:dyDescent="0.25">
      <c r="A856" s="13">
        <v>705212</v>
      </c>
      <c r="B856" s="14" t="s">
        <v>15384</v>
      </c>
      <c r="C856" s="15" t="s">
        <v>211</v>
      </c>
      <c r="D856" s="16">
        <v>5390.9</v>
      </c>
    </row>
    <row r="857" spans="1:4" ht="30" x14ac:dyDescent="0.25">
      <c r="A857" s="13">
        <v>705221</v>
      </c>
      <c r="B857" s="14" t="s">
        <v>15385</v>
      </c>
      <c r="C857" s="15" t="s">
        <v>211</v>
      </c>
      <c r="D857" s="16">
        <v>8994.9</v>
      </c>
    </row>
    <row r="858" spans="1:4" ht="30" x14ac:dyDescent="0.25">
      <c r="A858" s="13">
        <v>705220</v>
      </c>
      <c r="B858" s="14" t="s">
        <v>15386</v>
      </c>
      <c r="C858" s="15" t="s">
        <v>211</v>
      </c>
      <c r="D858" s="16">
        <v>8356.6200000000008</v>
      </c>
    </row>
    <row r="859" spans="1:4" ht="30" x14ac:dyDescent="0.25">
      <c r="A859" s="13">
        <v>705223</v>
      </c>
      <c r="B859" s="14" t="s">
        <v>15387</v>
      </c>
      <c r="C859" s="15" t="s">
        <v>211</v>
      </c>
      <c r="D859" s="16">
        <v>9706.89</v>
      </c>
    </row>
    <row r="860" spans="1:4" ht="30" x14ac:dyDescent="0.25">
      <c r="A860" s="13">
        <v>705222</v>
      </c>
      <c r="B860" s="14" t="s">
        <v>15388</v>
      </c>
      <c r="C860" s="15" t="s">
        <v>211</v>
      </c>
      <c r="D860" s="16">
        <v>8972.18</v>
      </c>
    </row>
    <row r="861" spans="1:4" ht="30" x14ac:dyDescent="0.25">
      <c r="A861" s="13">
        <v>705215</v>
      </c>
      <c r="B861" s="14" t="s">
        <v>15389</v>
      </c>
      <c r="C861" s="15" t="s">
        <v>211</v>
      </c>
      <c r="D861" s="16">
        <v>6892.73</v>
      </c>
    </row>
    <row r="862" spans="1:4" ht="30" x14ac:dyDescent="0.25">
      <c r="A862" s="13">
        <v>705214</v>
      </c>
      <c r="B862" s="14" t="s">
        <v>15390</v>
      </c>
      <c r="C862" s="15" t="s">
        <v>211</v>
      </c>
      <c r="D862" s="16">
        <v>6342.56</v>
      </c>
    </row>
    <row r="863" spans="1:4" ht="30" x14ac:dyDescent="0.25">
      <c r="A863" s="13">
        <v>705217</v>
      </c>
      <c r="B863" s="14" t="s">
        <v>15391</v>
      </c>
      <c r="C863" s="15" t="s">
        <v>211</v>
      </c>
      <c r="D863" s="16">
        <v>7643.58</v>
      </c>
    </row>
    <row r="864" spans="1:4" ht="30" x14ac:dyDescent="0.25">
      <c r="A864" s="13">
        <v>705216</v>
      </c>
      <c r="B864" s="14" t="s">
        <v>15392</v>
      </c>
      <c r="C864" s="15" t="s">
        <v>211</v>
      </c>
      <c r="D864" s="16">
        <v>7093.41</v>
      </c>
    </row>
    <row r="865" spans="1:4" ht="30" x14ac:dyDescent="0.25">
      <c r="A865" s="13">
        <v>705219</v>
      </c>
      <c r="B865" s="14" t="s">
        <v>15393</v>
      </c>
      <c r="C865" s="15" t="s">
        <v>211</v>
      </c>
      <c r="D865" s="16">
        <v>8304.86</v>
      </c>
    </row>
    <row r="866" spans="1:4" ht="30" x14ac:dyDescent="0.25">
      <c r="A866" s="13">
        <v>705218</v>
      </c>
      <c r="B866" s="14" t="s">
        <v>15394</v>
      </c>
      <c r="C866" s="15" t="s">
        <v>211</v>
      </c>
      <c r="D866" s="16">
        <v>7666.59</v>
      </c>
    </row>
    <row r="867" spans="1:4" ht="30" x14ac:dyDescent="0.25">
      <c r="A867" s="13">
        <v>705346</v>
      </c>
      <c r="B867" s="14" t="s">
        <v>15395</v>
      </c>
      <c r="C867" s="15" t="s">
        <v>211</v>
      </c>
      <c r="D867" s="16">
        <v>5592.77</v>
      </c>
    </row>
    <row r="868" spans="1:4" ht="30" x14ac:dyDescent="0.25">
      <c r="A868" s="13">
        <v>705345</v>
      </c>
      <c r="B868" s="14" t="s">
        <v>15396</v>
      </c>
      <c r="C868" s="15" t="s">
        <v>211</v>
      </c>
      <c r="D868" s="16">
        <v>5196.7</v>
      </c>
    </row>
    <row r="869" spans="1:4" ht="30" x14ac:dyDescent="0.25">
      <c r="A869" s="13">
        <v>705348</v>
      </c>
      <c r="B869" s="14" t="s">
        <v>15397</v>
      </c>
      <c r="C869" s="15" t="s">
        <v>211</v>
      </c>
      <c r="D869" s="16">
        <v>5034.6099999999997</v>
      </c>
    </row>
    <row r="870" spans="1:4" ht="30" x14ac:dyDescent="0.25">
      <c r="A870" s="13">
        <v>705347</v>
      </c>
      <c r="B870" s="14" t="s">
        <v>15398</v>
      </c>
      <c r="C870" s="15" t="s">
        <v>211</v>
      </c>
      <c r="D870" s="16">
        <v>4638.53</v>
      </c>
    </row>
    <row r="871" spans="1:4" ht="30" x14ac:dyDescent="0.25">
      <c r="A871" s="13">
        <v>705356</v>
      </c>
      <c r="B871" s="14" t="s">
        <v>15399</v>
      </c>
      <c r="C871" s="15" t="s">
        <v>211</v>
      </c>
      <c r="D871" s="16">
        <v>7397.65</v>
      </c>
    </row>
    <row r="872" spans="1:4" ht="30" x14ac:dyDescent="0.25">
      <c r="A872" s="13">
        <v>705355</v>
      </c>
      <c r="B872" s="14" t="s">
        <v>15400</v>
      </c>
      <c r="C872" s="15" t="s">
        <v>211</v>
      </c>
      <c r="D872" s="16">
        <v>6871.83</v>
      </c>
    </row>
    <row r="873" spans="1:4" ht="30" x14ac:dyDescent="0.25">
      <c r="A873" s="13">
        <v>705358</v>
      </c>
      <c r="B873" s="14" t="s">
        <v>15401</v>
      </c>
      <c r="C873" s="15" t="s">
        <v>211</v>
      </c>
      <c r="D873" s="16">
        <v>7510.8</v>
      </c>
    </row>
    <row r="874" spans="1:4" ht="30" x14ac:dyDescent="0.25">
      <c r="A874" s="13">
        <v>705357</v>
      </c>
      <c r="B874" s="14" t="s">
        <v>15402</v>
      </c>
      <c r="C874" s="15" t="s">
        <v>211</v>
      </c>
      <c r="D874" s="16">
        <v>6984.99</v>
      </c>
    </row>
    <row r="875" spans="1:4" ht="30" x14ac:dyDescent="0.25">
      <c r="A875" s="13">
        <v>705350</v>
      </c>
      <c r="B875" s="14" t="s">
        <v>15403</v>
      </c>
      <c r="C875" s="15" t="s">
        <v>211</v>
      </c>
      <c r="D875" s="16">
        <v>5490.81</v>
      </c>
    </row>
    <row r="876" spans="1:4" ht="30" x14ac:dyDescent="0.25">
      <c r="A876" s="13">
        <v>705349</v>
      </c>
      <c r="B876" s="14" t="s">
        <v>15404</v>
      </c>
      <c r="C876" s="15" t="s">
        <v>211</v>
      </c>
      <c r="D876" s="16">
        <v>5094.7299999999996</v>
      </c>
    </row>
    <row r="877" spans="1:4" ht="30" x14ac:dyDescent="0.25">
      <c r="A877" s="13">
        <v>705352</v>
      </c>
      <c r="B877" s="14" t="s">
        <v>15405</v>
      </c>
      <c r="C877" s="15" t="s">
        <v>211</v>
      </c>
      <c r="D877" s="16">
        <v>5880.45</v>
      </c>
    </row>
    <row r="878" spans="1:4" ht="30" x14ac:dyDescent="0.25">
      <c r="A878" s="13">
        <v>705351</v>
      </c>
      <c r="B878" s="14" t="s">
        <v>15406</v>
      </c>
      <c r="C878" s="15" t="s">
        <v>211</v>
      </c>
      <c r="D878" s="16">
        <v>5484.37</v>
      </c>
    </row>
    <row r="879" spans="1:4" ht="30" x14ac:dyDescent="0.25">
      <c r="A879" s="13">
        <v>705354</v>
      </c>
      <c r="B879" s="14" t="s">
        <v>15407</v>
      </c>
      <c r="C879" s="15" t="s">
        <v>211</v>
      </c>
      <c r="D879" s="16">
        <v>6469.44</v>
      </c>
    </row>
    <row r="880" spans="1:4" ht="30" x14ac:dyDescent="0.25">
      <c r="A880" s="13">
        <v>705353</v>
      </c>
      <c r="B880" s="14" t="s">
        <v>15408</v>
      </c>
      <c r="C880" s="15" t="s">
        <v>211</v>
      </c>
      <c r="D880" s="16">
        <v>6073.37</v>
      </c>
    </row>
    <row r="881" spans="1:4" ht="30" x14ac:dyDescent="0.25">
      <c r="A881" s="13">
        <v>705360</v>
      </c>
      <c r="B881" s="14" t="s">
        <v>15409</v>
      </c>
      <c r="C881" s="15" t="s">
        <v>211</v>
      </c>
      <c r="D881" s="16">
        <v>8038.97</v>
      </c>
    </row>
    <row r="882" spans="1:4" ht="30" x14ac:dyDescent="0.25">
      <c r="A882" s="13">
        <v>705359</v>
      </c>
      <c r="B882" s="14" t="s">
        <v>15410</v>
      </c>
      <c r="C882" s="15" t="s">
        <v>211</v>
      </c>
      <c r="D882" s="16">
        <v>7527.83</v>
      </c>
    </row>
    <row r="883" spans="1:4" ht="30" x14ac:dyDescent="0.25">
      <c r="A883" s="13">
        <v>705362</v>
      </c>
      <c r="B883" s="14" t="s">
        <v>15411</v>
      </c>
      <c r="C883" s="15" t="s">
        <v>211</v>
      </c>
      <c r="D883" s="16">
        <v>7318.72</v>
      </c>
    </row>
    <row r="884" spans="1:4" ht="30" x14ac:dyDescent="0.25">
      <c r="A884" s="13">
        <v>705361</v>
      </c>
      <c r="B884" s="14" t="s">
        <v>15412</v>
      </c>
      <c r="C884" s="15" t="s">
        <v>211</v>
      </c>
      <c r="D884" s="16">
        <v>6807.58</v>
      </c>
    </row>
    <row r="885" spans="1:4" ht="30" x14ac:dyDescent="0.25">
      <c r="A885" s="13">
        <v>705370</v>
      </c>
      <c r="B885" s="14" t="s">
        <v>15413</v>
      </c>
      <c r="C885" s="15" t="s">
        <v>211</v>
      </c>
      <c r="D885" s="16">
        <v>10839.39</v>
      </c>
    </row>
    <row r="886" spans="1:4" ht="30" x14ac:dyDescent="0.25">
      <c r="A886" s="13">
        <v>705369</v>
      </c>
      <c r="B886" s="14" t="s">
        <v>15414</v>
      </c>
      <c r="C886" s="15" t="s">
        <v>211</v>
      </c>
      <c r="D886" s="16">
        <v>10025.879999999999</v>
      </c>
    </row>
    <row r="887" spans="1:4" ht="30" x14ac:dyDescent="0.25">
      <c r="A887" s="13">
        <v>705372</v>
      </c>
      <c r="B887" s="14" t="s">
        <v>15415</v>
      </c>
      <c r="C887" s="15" t="s">
        <v>211</v>
      </c>
      <c r="D887" s="16">
        <v>11544.71</v>
      </c>
    </row>
    <row r="888" spans="1:4" ht="30" x14ac:dyDescent="0.25">
      <c r="A888" s="13">
        <v>705371</v>
      </c>
      <c r="B888" s="14" t="s">
        <v>15416</v>
      </c>
      <c r="C888" s="15" t="s">
        <v>211</v>
      </c>
      <c r="D888" s="16">
        <v>10731.2</v>
      </c>
    </row>
    <row r="889" spans="1:4" ht="30" x14ac:dyDescent="0.25">
      <c r="A889" s="13">
        <v>705364</v>
      </c>
      <c r="B889" s="14" t="s">
        <v>15417</v>
      </c>
      <c r="C889" s="15" t="s">
        <v>211</v>
      </c>
      <c r="D889" s="16">
        <v>8282.1</v>
      </c>
    </row>
    <row r="890" spans="1:4" ht="30" x14ac:dyDescent="0.25">
      <c r="A890" s="13">
        <v>705363</v>
      </c>
      <c r="B890" s="14" t="s">
        <v>15418</v>
      </c>
      <c r="C890" s="15" t="s">
        <v>211</v>
      </c>
      <c r="D890" s="16">
        <v>7770.95</v>
      </c>
    </row>
    <row r="891" spans="1:4" ht="30" x14ac:dyDescent="0.25">
      <c r="A891" s="13">
        <v>705366</v>
      </c>
      <c r="B891" s="14" t="s">
        <v>15419</v>
      </c>
      <c r="C891" s="15" t="s">
        <v>211</v>
      </c>
      <c r="D891" s="16">
        <v>9012.31</v>
      </c>
    </row>
    <row r="892" spans="1:4" ht="30" x14ac:dyDescent="0.25">
      <c r="A892" s="13">
        <v>705365</v>
      </c>
      <c r="B892" s="14" t="s">
        <v>15420</v>
      </c>
      <c r="C892" s="15" t="s">
        <v>211</v>
      </c>
      <c r="D892" s="16">
        <v>8341.64</v>
      </c>
    </row>
    <row r="893" spans="1:4" ht="30" x14ac:dyDescent="0.25">
      <c r="A893" s="13">
        <v>705368</v>
      </c>
      <c r="B893" s="14" t="s">
        <v>15421</v>
      </c>
      <c r="C893" s="15" t="s">
        <v>211</v>
      </c>
      <c r="D893" s="16">
        <v>10101.92</v>
      </c>
    </row>
    <row r="894" spans="1:4" ht="30" x14ac:dyDescent="0.25">
      <c r="A894" s="13">
        <v>705367</v>
      </c>
      <c r="B894" s="14" t="s">
        <v>15422</v>
      </c>
      <c r="C894" s="15" t="s">
        <v>211</v>
      </c>
      <c r="D894" s="16">
        <v>9431.25</v>
      </c>
    </row>
    <row r="895" spans="1:4" ht="30" x14ac:dyDescent="0.25">
      <c r="A895" s="13">
        <v>705374</v>
      </c>
      <c r="B895" s="14" t="s">
        <v>15423</v>
      </c>
      <c r="C895" s="15" t="s">
        <v>211</v>
      </c>
      <c r="D895" s="16">
        <v>10617.23</v>
      </c>
    </row>
    <row r="896" spans="1:4" ht="30" x14ac:dyDescent="0.25">
      <c r="A896" s="13">
        <v>705373</v>
      </c>
      <c r="B896" s="14" t="s">
        <v>15424</v>
      </c>
      <c r="C896" s="15" t="s">
        <v>211</v>
      </c>
      <c r="D896" s="16">
        <v>9968.35</v>
      </c>
    </row>
    <row r="897" spans="1:4" ht="30" x14ac:dyDescent="0.25">
      <c r="A897" s="13">
        <v>705376</v>
      </c>
      <c r="B897" s="14" t="s">
        <v>15425</v>
      </c>
      <c r="C897" s="15" t="s">
        <v>211</v>
      </c>
      <c r="D897" s="16">
        <v>9523.23</v>
      </c>
    </row>
    <row r="898" spans="1:4" ht="30" x14ac:dyDescent="0.25">
      <c r="A898" s="13">
        <v>705375</v>
      </c>
      <c r="B898" s="14" t="s">
        <v>15426</v>
      </c>
      <c r="C898" s="15" t="s">
        <v>211</v>
      </c>
      <c r="D898" s="16">
        <v>8874.34</v>
      </c>
    </row>
    <row r="899" spans="1:4" ht="30" x14ac:dyDescent="0.25">
      <c r="A899" s="13">
        <v>705384</v>
      </c>
      <c r="B899" s="14" t="s">
        <v>15427</v>
      </c>
      <c r="C899" s="15" t="s">
        <v>211</v>
      </c>
      <c r="D899" s="16">
        <v>14357.59</v>
      </c>
    </row>
    <row r="900" spans="1:4" ht="30" x14ac:dyDescent="0.25">
      <c r="A900" s="13">
        <v>705383</v>
      </c>
      <c r="B900" s="14" t="s">
        <v>15428</v>
      </c>
      <c r="C900" s="15" t="s">
        <v>211</v>
      </c>
      <c r="D900" s="16">
        <v>13368.21</v>
      </c>
    </row>
    <row r="901" spans="1:4" ht="30" x14ac:dyDescent="0.25">
      <c r="A901" s="13">
        <v>705386</v>
      </c>
      <c r="B901" s="14" t="s">
        <v>15429</v>
      </c>
      <c r="C901" s="15" t="s">
        <v>211</v>
      </c>
      <c r="D901" s="16">
        <v>15477.46</v>
      </c>
    </row>
    <row r="902" spans="1:4" ht="30" x14ac:dyDescent="0.25">
      <c r="A902" s="13">
        <v>705385</v>
      </c>
      <c r="B902" s="14" t="s">
        <v>15430</v>
      </c>
      <c r="C902" s="15" t="s">
        <v>211</v>
      </c>
      <c r="D902" s="16">
        <v>14488.08</v>
      </c>
    </row>
    <row r="903" spans="1:4" ht="30" x14ac:dyDescent="0.25">
      <c r="A903" s="13">
        <v>705378</v>
      </c>
      <c r="B903" s="14" t="s">
        <v>15431</v>
      </c>
      <c r="C903" s="15" t="s">
        <v>211</v>
      </c>
      <c r="D903" s="16">
        <v>10779.81</v>
      </c>
    </row>
    <row r="904" spans="1:4" ht="30" x14ac:dyDescent="0.25">
      <c r="A904" s="13">
        <v>705377</v>
      </c>
      <c r="B904" s="14" t="s">
        <v>15432</v>
      </c>
      <c r="C904" s="15" t="s">
        <v>211</v>
      </c>
      <c r="D904" s="16">
        <v>9963.06</v>
      </c>
    </row>
    <row r="905" spans="1:4" ht="30" x14ac:dyDescent="0.25">
      <c r="A905" s="13">
        <v>705380</v>
      </c>
      <c r="B905" s="14" t="s">
        <v>15433</v>
      </c>
      <c r="C905" s="15" t="s">
        <v>211</v>
      </c>
      <c r="D905" s="16">
        <v>12224.33</v>
      </c>
    </row>
    <row r="906" spans="1:4" ht="30" x14ac:dyDescent="0.25">
      <c r="A906" s="13">
        <v>705379</v>
      </c>
      <c r="B906" s="14" t="s">
        <v>15434</v>
      </c>
      <c r="C906" s="15" t="s">
        <v>211</v>
      </c>
      <c r="D906" s="16">
        <v>11407.59</v>
      </c>
    </row>
    <row r="907" spans="1:4" ht="30" x14ac:dyDescent="0.25">
      <c r="A907" s="13">
        <v>705382</v>
      </c>
      <c r="B907" s="14" t="s">
        <v>15435</v>
      </c>
      <c r="C907" s="15" t="s">
        <v>211</v>
      </c>
      <c r="D907" s="16">
        <v>13428.57</v>
      </c>
    </row>
    <row r="908" spans="1:4" ht="30" x14ac:dyDescent="0.25">
      <c r="A908" s="13">
        <v>705381</v>
      </c>
      <c r="B908" s="14" t="s">
        <v>15436</v>
      </c>
      <c r="C908" s="15" t="s">
        <v>211</v>
      </c>
      <c r="D908" s="16">
        <v>12439.2</v>
      </c>
    </row>
    <row r="909" spans="1:4" ht="30" x14ac:dyDescent="0.25">
      <c r="A909" s="13">
        <v>705388</v>
      </c>
      <c r="B909" s="14" t="s">
        <v>15437</v>
      </c>
      <c r="C909" s="15" t="s">
        <v>211</v>
      </c>
      <c r="D909" s="16">
        <v>13313.18</v>
      </c>
    </row>
    <row r="910" spans="1:4" ht="30" x14ac:dyDescent="0.25">
      <c r="A910" s="13">
        <v>705387</v>
      </c>
      <c r="B910" s="14" t="s">
        <v>15438</v>
      </c>
      <c r="C910" s="15" t="s">
        <v>211</v>
      </c>
      <c r="D910" s="16">
        <v>12351.58</v>
      </c>
    </row>
    <row r="911" spans="1:4" ht="30" x14ac:dyDescent="0.25">
      <c r="A911" s="13">
        <v>705390</v>
      </c>
      <c r="B911" s="14" t="s">
        <v>15439</v>
      </c>
      <c r="C911" s="15" t="s">
        <v>211</v>
      </c>
      <c r="D911" s="16">
        <v>12539.26</v>
      </c>
    </row>
    <row r="912" spans="1:4" ht="30" x14ac:dyDescent="0.25">
      <c r="A912" s="13">
        <v>705389</v>
      </c>
      <c r="B912" s="14" t="s">
        <v>15440</v>
      </c>
      <c r="C912" s="15" t="s">
        <v>211</v>
      </c>
      <c r="D912" s="16">
        <v>11577.66</v>
      </c>
    </row>
    <row r="913" spans="1:4" ht="30" x14ac:dyDescent="0.25">
      <c r="A913" s="13">
        <v>705399</v>
      </c>
      <c r="B913" s="14" t="s">
        <v>15441</v>
      </c>
      <c r="C913" s="15" t="s">
        <v>211</v>
      </c>
      <c r="D913" s="16">
        <v>19211.330000000002</v>
      </c>
    </row>
    <row r="914" spans="1:4" ht="30" x14ac:dyDescent="0.25">
      <c r="A914" s="13">
        <v>705398</v>
      </c>
      <c r="B914" s="14" t="s">
        <v>15442</v>
      </c>
      <c r="C914" s="15" t="s">
        <v>211</v>
      </c>
      <c r="D914" s="16">
        <v>17773.45</v>
      </c>
    </row>
    <row r="915" spans="1:4" ht="30" x14ac:dyDescent="0.25">
      <c r="A915" s="13">
        <v>705401</v>
      </c>
      <c r="B915" s="14" t="s">
        <v>15443</v>
      </c>
      <c r="C915" s="15" t="s">
        <v>211</v>
      </c>
      <c r="D915" s="16">
        <v>20727.95</v>
      </c>
    </row>
    <row r="916" spans="1:4" ht="30" x14ac:dyDescent="0.25">
      <c r="A916" s="13">
        <v>705400</v>
      </c>
      <c r="B916" s="14" t="s">
        <v>15444</v>
      </c>
      <c r="C916" s="15" t="s">
        <v>211</v>
      </c>
      <c r="D916" s="16">
        <v>19290.07</v>
      </c>
    </row>
    <row r="917" spans="1:4" ht="30" x14ac:dyDescent="0.25">
      <c r="A917" s="13">
        <v>705392</v>
      </c>
      <c r="B917" s="14" t="s">
        <v>15445</v>
      </c>
      <c r="C917" s="15" t="s">
        <v>211</v>
      </c>
      <c r="D917" s="16">
        <v>14253.32</v>
      </c>
    </row>
    <row r="918" spans="1:4" ht="30" x14ac:dyDescent="0.25">
      <c r="A918" s="13">
        <v>705391</v>
      </c>
      <c r="B918" s="14" t="s">
        <v>15446</v>
      </c>
      <c r="C918" s="15" t="s">
        <v>211</v>
      </c>
      <c r="D918" s="16">
        <v>13089.31</v>
      </c>
    </row>
    <row r="919" spans="1:4" ht="30" x14ac:dyDescent="0.25">
      <c r="A919" s="13">
        <v>705395</v>
      </c>
      <c r="B919" s="14" t="s">
        <v>15447</v>
      </c>
      <c r="C919" s="15" t="s">
        <v>211</v>
      </c>
      <c r="D919" s="16">
        <v>16265.26</v>
      </c>
    </row>
    <row r="920" spans="1:4" ht="30" x14ac:dyDescent="0.25">
      <c r="A920" s="13">
        <v>705394</v>
      </c>
      <c r="B920" s="14" t="s">
        <v>15448</v>
      </c>
      <c r="C920" s="15" t="s">
        <v>211</v>
      </c>
      <c r="D920" s="16">
        <v>15101.26</v>
      </c>
    </row>
    <row r="921" spans="1:4" ht="30" x14ac:dyDescent="0.25">
      <c r="A921" s="13">
        <v>705397</v>
      </c>
      <c r="B921" s="14" t="s">
        <v>15449</v>
      </c>
      <c r="C921" s="15" t="s">
        <v>211</v>
      </c>
      <c r="D921" s="16">
        <v>17763.45</v>
      </c>
    </row>
    <row r="922" spans="1:4" ht="30" x14ac:dyDescent="0.25">
      <c r="A922" s="13">
        <v>705396</v>
      </c>
      <c r="B922" s="14" t="s">
        <v>15450</v>
      </c>
      <c r="C922" s="15" t="s">
        <v>211</v>
      </c>
      <c r="D922" s="16">
        <v>16325.57</v>
      </c>
    </row>
    <row r="923" spans="1:4" x14ac:dyDescent="0.25">
      <c r="A923" s="13">
        <v>804213</v>
      </c>
      <c r="B923" s="14" t="s">
        <v>15451</v>
      </c>
      <c r="C923" s="15" t="s">
        <v>14537</v>
      </c>
      <c r="D923" s="16">
        <v>1558.59</v>
      </c>
    </row>
    <row r="924" spans="1:4" ht="30" x14ac:dyDescent="0.25">
      <c r="A924" s="13">
        <v>804212</v>
      </c>
      <c r="B924" s="14" t="s">
        <v>15452</v>
      </c>
      <c r="C924" s="15" t="s">
        <v>14537</v>
      </c>
      <c r="D924" s="16">
        <v>1325.47</v>
      </c>
    </row>
    <row r="925" spans="1:4" x14ac:dyDescent="0.25">
      <c r="A925" s="13">
        <v>804217</v>
      </c>
      <c r="B925" s="14" t="s">
        <v>15453</v>
      </c>
      <c r="C925" s="15" t="s">
        <v>14537</v>
      </c>
      <c r="D925" s="16">
        <v>1567.96</v>
      </c>
    </row>
    <row r="926" spans="1:4" ht="30" x14ac:dyDescent="0.25">
      <c r="A926" s="13">
        <v>804216</v>
      </c>
      <c r="B926" s="14" t="s">
        <v>15454</v>
      </c>
      <c r="C926" s="15" t="s">
        <v>14537</v>
      </c>
      <c r="D926" s="16">
        <v>1334.36</v>
      </c>
    </row>
    <row r="927" spans="1:4" x14ac:dyDescent="0.25">
      <c r="A927" s="13">
        <v>804219</v>
      </c>
      <c r="B927" s="14" t="s">
        <v>15455</v>
      </c>
      <c r="C927" s="15" t="s">
        <v>14537</v>
      </c>
      <c r="D927" s="16">
        <v>1579.86</v>
      </c>
    </row>
    <row r="928" spans="1:4" ht="30" x14ac:dyDescent="0.25">
      <c r="A928" s="13">
        <v>804218</v>
      </c>
      <c r="B928" s="14" t="s">
        <v>15456</v>
      </c>
      <c r="C928" s="15" t="s">
        <v>14537</v>
      </c>
      <c r="D928" s="16">
        <v>1345.79</v>
      </c>
    </row>
    <row r="929" spans="1:4" x14ac:dyDescent="0.25">
      <c r="A929" s="13">
        <v>804221</v>
      </c>
      <c r="B929" s="14" t="s">
        <v>15457</v>
      </c>
      <c r="C929" s="15" t="s">
        <v>14537</v>
      </c>
      <c r="D929" s="16">
        <v>1599</v>
      </c>
    </row>
    <row r="930" spans="1:4" ht="30" x14ac:dyDescent="0.25">
      <c r="A930" s="13">
        <v>804220</v>
      </c>
      <c r="B930" s="14" t="s">
        <v>15458</v>
      </c>
      <c r="C930" s="15" t="s">
        <v>14537</v>
      </c>
      <c r="D930" s="16">
        <v>1364.1</v>
      </c>
    </row>
    <row r="931" spans="1:4" x14ac:dyDescent="0.25">
      <c r="A931" s="13">
        <v>804223</v>
      </c>
      <c r="B931" s="14" t="s">
        <v>15459</v>
      </c>
      <c r="C931" s="15" t="s">
        <v>14537</v>
      </c>
      <c r="D931" s="16">
        <v>1624.1</v>
      </c>
    </row>
    <row r="932" spans="1:4" ht="30" x14ac:dyDescent="0.25">
      <c r="A932" s="13">
        <v>804222</v>
      </c>
      <c r="B932" s="14" t="s">
        <v>15460</v>
      </c>
      <c r="C932" s="15" t="s">
        <v>14537</v>
      </c>
      <c r="D932" s="16">
        <v>1388.12</v>
      </c>
    </row>
    <row r="933" spans="1:4" x14ac:dyDescent="0.25">
      <c r="A933" s="13">
        <v>804225</v>
      </c>
      <c r="B933" s="14" t="s">
        <v>15461</v>
      </c>
      <c r="C933" s="15" t="s">
        <v>14537</v>
      </c>
      <c r="D933" s="16">
        <v>1657.24</v>
      </c>
    </row>
    <row r="934" spans="1:4" ht="30" x14ac:dyDescent="0.25">
      <c r="A934" s="13">
        <v>804224</v>
      </c>
      <c r="B934" s="14" t="s">
        <v>15462</v>
      </c>
      <c r="C934" s="15" t="s">
        <v>14537</v>
      </c>
      <c r="D934" s="16">
        <v>1420.07</v>
      </c>
    </row>
    <row r="935" spans="1:4" x14ac:dyDescent="0.25">
      <c r="A935" s="13">
        <v>804227</v>
      </c>
      <c r="B935" s="14" t="s">
        <v>15463</v>
      </c>
      <c r="C935" s="15" t="s">
        <v>14537</v>
      </c>
      <c r="D935" s="16">
        <v>1702.25</v>
      </c>
    </row>
    <row r="936" spans="1:4" ht="30" x14ac:dyDescent="0.25">
      <c r="A936" s="13">
        <v>804226</v>
      </c>
      <c r="B936" s="14" t="s">
        <v>15464</v>
      </c>
      <c r="C936" s="15" t="s">
        <v>14537</v>
      </c>
      <c r="D936" s="16">
        <v>1463.65</v>
      </c>
    </row>
    <row r="937" spans="1:4" x14ac:dyDescent="0.25">
      <c r="A937" s="13">
        <v>804229</v>
      </c>
      <c r="B937" s="14" t="s">
        <v>15465</v>
      </c>
      <c r="C937" s="15" t="s">
        <v>14537</v>
      </c>
      <c r="D937" s="16">
        <v>1761.22</v>
      </c>
    </row>
    <row r="938" spans="1:4" ht="30" x14ac:dyDescent="0.25">
      <c r="A938" s="13">
        <v>804228</v>
      </c>
      <c r="B938" s="14" t="s">
        <v>15466</v>
      </c>
      <c r="C938" s="15" t="s">
        <v>14537</v>
      </c>
      <c r="D938" s="16">
        <v>1521.08</v>
      </c>
    </row>
    <row r="939" spans="1:4" x14ac:dyDescent="0.25">
      <c r="A939" s="13">
        <v>804231</v>
      </c>
      <c r="B939" s="14" t="s">
        <v>15467</v>
      </c>
      <c r="C939" s="15" t="s">
        <v>14537</v>
      </c>
      <c r="D939" s="16">
        <v>1842.21</v>
      </c>
    </row>
    <row r="940" spans="1:4" ht="30" x14ac:dyDescent="0.25">
      <c r="A940" s="13">
        <v>804230</v>
      </c>
      <c r="B940" s="14" t="s">
        <v>15468</v>
      </c>
      <c r="C940" s="15" t="s">
        <v>14537</v>
      </c>
      <c r="D940" s="16">
        <v>1600.28</v>
      </c>
    </row>
    <row r="941" spans="1:4" x14ac:dyDescent="0.25">
      <c r="A941" s="13">
        <v>804215</v>
      </c>
      <c r="B941" s="14" t="s">
        <v>15469</v>
      </c>
      <c r="C941" s="15" t="s">
        <v>14537</v>
      </c>
      <c r="D941" s="16">
        <v>1560.72</v>
      </c>
    </row>
    <row r="942" spans="1:4" ht="30" x14ac:dyDescent="0.25">
      <c r="A942" s="13">
        <v>804214</v>
      </c>
      <c r="B942" s="14" t="s">
        <v>15470</v>
      </c>
      <c r="C942" s="15" t="s">
        <v>14537</v>
      </c>
      <c r="D942" s="16">
        <v>1327.48</v>
      </c>
    </row>
    <row r="943" spans="1:4" ht="30" x14ac:dyDescent="0.25">
      <c r="A943" s="13">
        <v>804417</v>
      </c>
      <c r="B943" s="14" t="s">
        <v>15471</v>
      </c>
      <c r="C943" s="15" t="s">
        <v>14537</v>
      </c>
      <c r="D943" s="16">
        <v>4028.89</v>
      </c>
    </row>
    <row r="944" spans="1:4" x14ac:dyDescent="0.25">
      <c r="A944" s="13">
        <v>804233</v>
      </c>
      <c r="B944" s="14" t="s">
        <v>15472</v>
      </c>
      <c r="C944" s="15" t="s">
        <v>14537</v>
      </c>
      <c r="D944" s="16">
        <v>2309.4299999999998</v>
      </c>
    </row>
    <row r="945" spans="1:4" ht="30" x14ac:dyDescent="0.25">
      <c r="A945" s="13">
        <v>804416</v>
      </c>
      <c r="B945" s="14" t="s">
        <v>15473</v>
      </c>
      <c r="C945" s="15" t="s">
        <v>14537</v>
      </c>
      <c r="D945" s="16">
        <v>3420.66</v>
      </c>
    </row>
    <row r="946" spans="1:4" ht="30" x14ac:dyDescent="0.25">
      <c r="A946" s="13">
        <v>804232</v>
      </c>
      <c r="B946" s="14" t="s">
        <v>15474</v>
      </c>
      <c r="C946" s="15" t="s">
        <v>14537</v>
      </c>
      <c r="D946" s="16">
        <v>1947.67</v>
      </c>
    </row>
    <row r="947" spans="1:4" x14ac:dyDescent="0.25">
      <c r="A947" s="13">
        <v>804237</v>
      </c>
      <c r="B947" s="14" t="s">
        <v>15475</v>
      </c>
      <c r="C947" s="15" t="s">
        <v>14537</v>
      </c>
      <c r="D947" s="16">
        <v>2323.5</v>
      </c>
    </row>
    <row r="948" spans="1:4" ht="30" x14ac:dyDescent="0.25">
      <c r="A948" s="13">
        <v>804236</v>
      </c>
      <c r="B948" s="14" t="s">
        <v>15476</v>
      </c>
      <c r="C948" s="15" t="s">
        <v>14537</v>
      </c>
      <c r="D948" s="16">
        <v>1960.9</v>
      </c>
    </row>
    <row r="949" spans="1:4" ht="30" x14ac:dyDescent="0.25">
      <c r="A949" s="13">
        <v>804419</v>
      </c>
      <c r="B949" s="14" t="s">
        <v>15477</v>
      </c>
      <c r="C949" s="15" t="s">
        <v>14537</v>
      </c>
      <c r="D949" s="16">
        <v>4214.03</v>
      </c>
    </row>
    <row r="950" spans="1:4" x14ac:dyDescent="0.25">
      <c r="A950" s="13">
        <v>804239</v>
      </c>
      <c r="B950" s="14" t="s">
        <v>15478</v>
      </c>
      <c r="C950" s="15" t="s">
        <v>14537</v>
      </c>
      <c r="D950" s="16">
        <v>2341.83</v>
      </c>
    </row>
    <row r="951" spans="1:4" ht="30" x14ac:dyDescent="0.25">
      <c r="A951" s="13">
        <v>804418</v>
      </c>
      <c r="B951" s="14" t="s">
        <v>15479</v>
      </c>
      <c r="C951" s="15" t="s">
        <v>14537</v>
      </c>
      <c r="D951" s="16">
        <v>3576.74</v>
      </c>
    </row>
    <row r="952" spans="1:4" ht="30" x14ac:dyDescent="0.25">
      <c r="A952" s="13">
        <v>804238</v>
      </c>
      <c r="B952" s="14" t="s">
        <v>15480</v>
      </c>
      <c r="C952" s="15" t="s">
        <v>14537</v>
      </c>
      <c r="D952" s="16">
        <v>1978.16</v>
      </c>
    </row>
    <row r="953" spans="1:4" x14ac:dyDescent="0.25">
      <c r="A953" s="13">
        <v>804241</v>
      </c>
      <c r="B953" s="14" t="s">
        <v>15481</v>
      </c>
      <c r="C953" s="15" t="s">
        <v>14537</v>
      </c>
      <c r="D953" s="16">
        <v>2368.25</v>
      </c>
    </row>
    <row r="954" spans="1:4" ht="30" x14ac:dyDescent="0.25">
      <c r="A954" s="13">
        <v>804240</v>
      </c>
      <c r="B954" s="14" t="s">
        <v>15482</v>
      </c>
      <c r="C954" s="15" t="s">
        <v>14537</v>
      </c>
      <c r="D954" s="16">
        <v>2003.14</v>
      </c>
    </row>
    <row r="955" spans="1:4" x14ac:dyDescent="0.25">
      <c r="A955" s="13">
        <v>804243</v>
      </c>
      <c r="B955" s="14" t="s">
        <v>15483</v>
      </c>
      <c r="C955" s="15" t="s">
        <v>14537</v>
      </c>
      <c r="D955" s="16">
        <v>2404.4299999999998</v>
      </c>
    </row>
    <row r="956" spans="1:4" ht="30" x14ac:dyDescent="0.25">
      <c r="A956" s="13">
        <v>804242</v>
      </c>
      <c r="B956" s="14" t="s">
        <v>15484</v>
      </c>
      <c r="C956" s="15" t="s">
        <v>14537</v>
      </c>
      <c r="D956" s="16">
        <v>2037.54</v>
      </c>
    </row>
    <row r="957" spans="1:4" ht="30" x14ac:dyDescent="0.25">
      <c r="A957" s="13">
        <v>804421</v>
      </c>
      <c r="B957" s="14" t="s">
        <v>15485</v>
      </c>
      <c r="C957" s="15" t="s">
        <v>14537</v>
      </c>
      <c r="D957" s="16">
        <v>4701.46</v>
      </c>
    </row>
    <row r="958" spans="1:4" x14ac:dyDescent="0.25">
      <c r="A958" s="13">
        <v>804245</v>
      </c>
      <c r="B958" s="14" t="s">
        <v>15486</v>
      </c>
      <c r="C958" s="15" t="s">
        <v>14537</v>
      </c>
      <c r="D958" s="16">
        <v>2453.37</v>
      </c>
    </row>
    <row r="959" spans="1:4" ht="30" x14ac:dyDescent="0.25">
      <c r="A959" s="13">
        <v>804420</v>
      </c>
      <c r="B959" s="14" t="s">
        <v>15487</v>
      </c>
      <c r="C959" s="15" t="s">
        <v>14537</v>
      </c>
      <c r="D959" s="16">
        <v>3988.29</v>
      </c>
    </row>
    <row r="960" spans="1:4" ht="30" x14ac:dyDescent="0.25">
      <c r="A960" s="13">
        <v>804244</v>
      </c>
      <c r="B960" s="14" t="s">
        <v>15488</v>
      </c>
      <c r="C960" s="15" t="s">
        <v>14537</v>
      </c>
      <c r="D960" s="16">
        <v>2084.2199999999998</v>
      </c>
    </row>
    <row r="961" spans="1:4" x14ac:dyDescent="0.25">
      <c r="A961" s="13">
        <v>804247</v>
      </c>
      <c r="B961" s="14" t="s">
        <v>15489</v>
      </c>
      <c r="C961" s="15" t="s">
        <v>14537</v>
      </c>
      <c r="D961" s="16">
        <v>2517.5500000000002</v>
      </c>
    </row>
    <row r="962" spans="1:4" ht="30" x14ac:dyDescent="0.25">
      <c r="A962" s="13">
        <v>804246</v>
      </c>
      <c r="B962" s="14" t="s">
        <v>15490</v>
      </c>
      <c r="C962" s="15" t="s">
        <v>14537</v>
      </c>
      <c r="D962" s="16">
        <v>2145.9</v>
      </c>
    </row>
    <row r="963" spans="1:4" x14ac:dyDescent="0.25">
      <c r="A963" s="13">
        <v>804249</v>
      </c>
      <c r="B963" s="14" t="s">
        <v>15491</v>
      </c>
      <c r="C963" s="15" t="s">
        <v>14537</v>
      </c>
      <c r="D963" s="16">
        <v>2603.79</v>
      </c>
    </row>
    <row r="964" spans="1:4" ht="30" x14ac:dyDescent="0.25">
      <c r="A964" s="13">
        <v>804248</v>
      </c>
      <c r="B964" s="14" t="s">
        <v>15492</v>
      </c>
      <c r="C964" s="15" t="s">
        <v>14537</v>
      </c>
      <c r="D964" s="16">
        <v>2229.16</v>
      </c>
    </row>
    <row r="965" spans="1:4" ht="30" x14ac:dyDescent="0.25">
      <c r="A965" s="13">
        <v>804423</v>
      </c>
      <c r="B965" s="14" t="s">
        <v>15493</v>
      </c>
      <c r="C965" s="15" t="s">
        <v>14537</v>
      </c>
      <c r="D965" s="16">
        <v>5818.15</v>
      </c>
    </row>
    <row r="966" spans="1:4" x14ac:dyDescent="0.25">
      <c r="A966" s="13">
        <v>804251</v>
      </c>
      <c r="B966" s="14" t="s">
        <v>15494</v>
      </c>
      <c r="C966" s="15" t="s">
        <v>14537</v>
      </c>
      <c r="D966" s="16">
        <v>2719.2</v>
      </c>
    </row>
    <row r="967" spans="1:4" ht="30" x14ac:dyDescent="0.25">
      <c r="A967" s="13">
        <v>804422</v>
      </c>
      <c r="B967" s="14" t="s">
        <v>15495</v>
      </c>
      <c r="C967" s="15" t="s">
        <v>14537</v>
      </c>
      <c r="D967" s="16">
        <v>4928.32</v>
      </c>
    </row>
    <row r="968" spans="1:4" ht="30" x14ac:dyDescent="0.25">
      <c r="A968" s="13">
        <v>804250</v>
      </c>
      <c r="B968" s="14" t="s">
        <v>15496</v>
      </c>
      <c r="C968" s="15" t="s">
        <v>14537</v>
      </c>
      <c r="D968" s="16">
        <v>2341.4699999999998</v>
      </c>
    </row>
    <row r="969" spans="1:4" x14ac:dyDescent="0.25">
      <c r="A969" s="13">
        <v>804235</v>
      </c>
      <c r="B969" s="14" t="s">
        <v>15497</v>
      </c>
      <c r="C969" s="15" t="s">
        <v>14537</v>
      </c>
      <c r="D969" s="16">
        <v>2312.85</v>
      </c>
    </row>
    <row r="970" spans="1:4" ht="30" x14ac:dyDescent="0.25">
      <c r="A970" s="13">
        <v>804234</v>
      </c>
      <c r="B970" s="14" t="s">
        <v>15498</v>
      </c>
      <c r="C970" s="15" t="s">
        <v>14537</v>
      </c>
      <c r="D970" s="16">
        <v>1950.84</v>
      </c>
    </row>
    <row r="971" spans="1:4" ht="30" x14ac:dyDescent="0.25">
      <c r="A971" s="13">
        <v>804425</v>
      </c>
      <c r="B971" s="14" t="s">
        <v>15499</v>
      </c>
      <c r="C971" s="15" t="s">
        <v>14537</v>
      </c>
      <c r="D971" s="16">
        <v>5817.42</v>
      </c>
    </row>
    <row r="972" spans="1:4" x14ac:dyDescent="0.25">
      <c r="A972" s="13">
        <v>804253</v>
      </c>
      <c r="B972" s="14" t="s">
        <v>15500</v>
      </c>
      <c r="C972" s="15" t="s">
        <v>14537</v>
      </c>
      <c r="D972" s="16">
        <v>3201.02</v>
      </c>
    </row>
    <row r="973" spans="1:4" ht="30" x14ac:dyDescent="0.25">
      <c r="A973" s="13">
        <v>804424</v>
      </c>
      <c r="B973" s="14" t="s">
        <v>15501</v>
      </c>
      <c r="C973" s="15" t="s">
        <v>14537</v>
      </c>
      <c r="D973" s="16">
        <v>4877.68</v>
      </c>
    </row>
    <row r="974" spans="1:4" ht="30" x14ac:dyDescent="0.25">
      <c r="A974" s="13">
        <v>804252</v>
      </c>
      <c r="B974" s="14" t="s">
        <v>15502</v>
      </c>
      <c r="C974" s="15" t="s">
        <v>14537</v>
      </c>
      <c r="D974" s="16">
        <v>2675.94</v>
      </c>
    </row>
    <row r="975" spans="1:4" x14ac:dyDescent="0.25">
      <c r="A975" s="13">
        <v>804257</v>
      </c>
      <c r="B975" s="14" t="s">
        <v>15503</v>
      </c>
      <c r="C975" s="15" t="s">
        <v>14537</v>
      </c>
      <c r="D975" s="16">
        <v>3221.55</v>
      </c>
    </row>
    <row r="976" spans="1:4" ht="30" x14ac:dyDescent="0.25">
      <c r="A976" s="13">
        <v>804256</v>
      </c>
      <c r="B976" s="14" t="s">
        <v>15504</v>
      </c>
      <c r="C976" s="15" t="s">
        <v>14537</v>
      </c>
      <c r="D976" s="16">
        <v>2694.8</v>
      </c>
    </row>
    <row r="977" spans="1:4" ht="30" x14ac:dyDescent="0.25">
      <c r="A977" s="13">
        <v>804427</v>
      </c>
      <c r="B977" s="14" t="s">
        <v>15505</v>
      </c>
      <c r="C977" s="15" t="s">
        <v>14537</v>
      </c>
      <c r="D977" s="16">
        <v>6098.26</v>
      </c>
    </row>
    <row r="978" spans="1:4" x14ac:dyDescent="0.25">
      <c r="A978" s="13">
        <v>804259</v>
      </c>
      <c r="B978" s="14" t="s">
        <v>15506</v>
      </c>
      <c r="C978" s="15" t="s">
        <v>14537</v>
      </c>
      <c r="D978" s="16">
        <v>3247.63</v>
      </c>
    </row>
    <row r="979" spans="1:4" ht="30" x14ac:dyDescent="0.25">
      <c r="A979" s="13">
        <v>804426</v>
      </c>
      <c r="B979" s="14" t="s">
        <v>15507</v>
      </c>
      <c r="C979" s="15" t="s">
        <v>14537</v>
      </c>
      <c r="D979" s="16">
        <v>5110.88</v>
      </c>
    </row>
    <row r="980" spans="1:4" ht="30" x14ac:dyDescent="0.25">
      <c r="A980" s="13">
        <v>804258</v>
      </c>
      <c r="B980" s="14" t="s">
        <v>15508</v>
      </c>
      <c r="C980" s="15" t="s">
        <v>14537</v>
      </c>
      <c r="D980" s="16">
        <v>2718.85</v>
      </c>
    </row>
    <row r="981" spans="1:4" x14ac:dyDescent="0.25">
      <c r="A981" s="13">
        <v>804261</v>
      </c>
      <c r="B981" s="14" t="s">
        <v>15509</v>
      </c>
      <c r="C981" s="15" t="s">
        <v>14537</v>
      </c>
      <c r="D981" s="16">
        <v>3286.08</v>
      </c>
    </row>
    <row r="982" spans="1:4" ht="30" x14ac:dyDescent="0.25">
      <c r="A982" s="13">
        <v>804260</v>
      </c>
      <c r="B982" s="14" t="s">
        <v>15510</v>
      </c>
      <c r="C982" s="15" t="s">
        <v>14537</v>
      </c>
      <c r="D982" s="16">
        <v>2754.45</v>
      </c>
    </row>
    <row r="983" spans="1:4" x14ac:dyDescent="0.25">
      <c r="A983" s="13">
        <v>804263</v>
      </c>
      <c r="B983" s="14" t="s">
        <v>15511</v>
      </c>
      <c r="C983" s="15" t="s">
        <v>14537</v>
      </c>
      <c r="D983" s="16">
        <v>3338.61</v>
      </c>
    </row>
    <row r="984" spans="1:4" ht="30" x14ac:dyDescent="0.25">
      <c r="A984" s="13">
        <v>804262</v>
      </c>
      <c r="B984" s="14" t="s">
        <v>15512</v>
      </c>
      <c r="C984" s="15" t="s">
        <v>14537</v>
      </c>
      <c r="D984" s="16">
        <v>2803.28</v>
      </c>
    </row>
    <row r="985" spans="1:4" ht="30" x14ac:dyDescent="0.25">
      <c r="A985" s="13">
        <v>804429</v>
      </c>
      <c r="B985" s="14" t="s">
        <v>15513</v>
      </c>
      <c r="C985" s="15" t="s">
        <v>14537</v>
      </c>
      <c r="D985" s="16">
        <v>6805.38</v>
      </c>
    </row>
    <row r="986" spans="1:4" x14ac:dyDescent="0.25">
      <c r="A986" s="13">
        <v>804265</v>
      </c>
      <c r="B986" s="14" t="s">
        <v>15514</v>
      </c>
      <c r="C986" s="15" t="s">
        <v>14537</v>
      </c>
      <c r="D986" s="16">
        <v>3408.99</v>
      </c>
    </row>
    <row r="987" spans="1:4" ht="30" x14ac:dyDescent="0.25">
      <c r="A987" s="13">
        <v>804428</v>
      </c>
      <c r="B987" s="14" t="s">
        <v>15515</v>
      </c>
      <c r="C987" s="15" t="s">
        <v>14537</v>
      </c>
      <c r="D987" s="16">
        <v>5699.35</v>
      </c>
    </row>
    <row r="988" spans="1:4" ht="30" x14ac:dyDescent="0.25">
      <c r="A988" s="13">
        <v>804264</v>
      </c>
      <c r="B988" s="14" t="s">
        <v>15516</v>
      </c>
      <c r="C988" s="15" t="s">
        <v>14537</v>
      </c>
      <c r="D988" s="16">
        <v>2869.26</v>
      </c>
    </row>
    <row r="989" spans="1:4" x14ac:dyDescent="0.25">
      <c r="A989" s="13">
        <v>804267</v>
      </c>
      <c r="B989" s="14" t="s">
        <v>15517</v>
      </c>
      <c r="C989" s="15" t="s">
        <v>14537</v>
      </c>
      <c r="D989" s="16">
        <v>3499.32</v>
      </c>
    </row>
    <row r="990" spans="1:4" ht="30" x14ac:dyDescent="0.25">
      <c r="A990" s="13">
        <v>804266</v>
      </c>
      <c r="B990" s="14" t="s">
        <v>15518</v>
      </c>
      <c r="C990" s="15" t="s">
        <v>14537</v>
      </c>
      <c r="D990" s="16">
        <v>2954.59</v>
      </c>
    </row>
    <row r="991" spans="1:4" x14ac:dyDescent="0.25">
      <c r="A991" s="13">
        <v>804269</v>
      </c>
      <c r="B991" s="14" t="s">
        <v>15519</v>
      </c>
      <c r="C991" s="15" t="s">
        <v>14537</v>
      </c>
      <c r="D991" s="16">
        <v>3619.79</v>
      </c>
    </row>
    <row r="992" spans="1:4" ht="30" x14ac:dyDescent="0.25">
      <c r="A992" s="13">
        <v>804268</v>
      </c>
      <c r="B992" s="14" t="s">
        <v>15520</v>
      </c>
      <c r="C992" s="15" t="s">
        <v>14537</v>
      </c>
      <c r="D992" s="16">
        <v>3069.21</v>
      </c>
    </row>
    <row r="993" spans="1:4" ht="30" x14ac:dyDescent="0.25">
      <c r="A993" s="13">
        <v>804431</v>
      </c>
      <c r="B993" s="14" t="s">
        <v>15521</v>
      </c>
      <c r="C993" s="15" t="s">
        <v>14537</v>
      </c>
      <c r="D993" s="16">
        <v>8434.15</v>
      </c>
    </row>
    <row r="994" spans="1:4" x14ac:dyDescent="0.25">
      <c r="A994" s="13">
        <v>804271</v>
      </c>
      <c r="B994" s="14" t="s">
        <v>15522</v>
      </c>
      <c r="C994" s="15" t="s">
        <v>14537</v>
      </c>
      <c r="D994" s="16">
        <v>3781.33</v>
      </c>
    </row>
    <row r="995" spans="1:4" ht="30" x14ac:dyDescent="0.25">
      <c r="A995" s="13">
        <v>804430</v>
      </c>
      <c r="B995" s="14" t="s">
        <v>15523</v>
      </c>
      <c r="C995" s="15" t="s">
        <v>14537</v>
      </c>
      <c r="D995" s="16">
        <v>7051.52</v>
      </c>
    </row>
    <row r="996" spans="1:4" ht="30" x14ac:dyDescent="0.25">
      <c r="A996" s="13">
        <v>804270</v>
      </c>
      <c r="B996" s="14" t="s">
        <v>15524</v>
      </c>
      <c r="C996" s="15" t="s">
        <v>14537</v>
      </c>
      <c r="D996" s="16">
        <v>3224.33</v>
      </c>
    </row>
    <row r="997" spans="1:4" x14ac:dyDescent="0.25">
      <c r="A997" s="13">
        <v>804255</v>
      </c>
      <c r="B997" s="14" t="s">
        <v>15525</v>
      </c>
      <c r="C997" s="15" t="s">
        <v>14537</v>
      </c>
      <c r="D997" s="16">
        <v>3206.16</v>
      </c>
    </row>
    <row r="998" spans="1:4" ht="30" x14ac:dyDescent="0.25">
      <c r="A998" s="13">
        <v>804254</v>
      </c>
      <c r="B998" s="14" t="s">
        <v>15526</v>
      </c>
      <c r="C998" s="15" t="s">
        <v>14537</v>
      </c>
      <c r="D998" s="16">
        <v>2680.6</v>
      </c>
    </row>
    <row r="999" spans="1:4" ht="30" x14ac:dyDescent="0.25">
      <c r="A999" s="13">
        <v>804433</v>
      </c>
      <c r="B999" s="14" t="s">
        <v>15527</v>
      </c>
      <c r="C999" s="15" t="s">
        <v>14537</v>
      </c>
      <c r="D999" s="16">
        <v>10223.870000000001</v>
      </c>
    </row>
    <row r="1000" spans="1:4" x14ac:dyDescent="0.25">
      <c r="A1000" s="13">
        <v>804273</v>
      </c>
      <c r="B1000" s="14" t="s">
        <v>15528</v>
      </c>
      <c r="C1000" s="15" t="s">
        <v>14537</v>
      </c>
      <c r="D1000" s="16">
        <v>5478.38</v>
      </c>
    </row>
    <row r="1001" spans="1:4" ht="30" x14ac:dyDescent="0.25">
      <c r="A1001" s="13">
        <v>804432</v>
      </c>
      <c r="B1001" s="14" t="s">
        <v>15529</v>
      </c>
      <c r="C1001" s="15" t="s">
        <v>14537</v>
      </c>
      <c r="D1001" s="16">
        <v>8420.64</v>
      </c>
    </row>
    <row r="1002" spans="1:4" ht="30" x14ac:dyDescent="0.25">
      <c r="A1002" s="13">
        <v>804272</v>
      </c>
      <c r="B1002" s="14" t="s">
        <v>15530</v>
      </c>
      <c r="C1002" s="15" t="s">
        <v>14537</v>
      </c>
      <c r="D1002" s="16">
        <v>4539.12</v>
      </c>
    </row>
    <row r="1003" spans="1:4" x14ac:dyDescent="0.25">
      <c r="A1003" s="13">
        <v>804277</v>
      </c>
      <c r="B1003" s="14" t="s">
        <v>15531</v>
      </c>
      <c r="C1003" s="15" t="s">
        <v>14537</v>
      </c>
      <c r="D1003" s="16">
        <v>5509.23</v>
      </c>
    </row>
    <row r="1004" spans="1:4" ht="30" x14ac:dyDescent="0.25">
      <c r="A1004" s="13">
        <v>804276</v>
      </c>
      <c r="B1004" s="14" t="s">
        <v>15532</v>
      </c>
      <c r="C1004" s="15" t="s">
        <v>14537</v>
      </c>
      <c r="D1004" s="16">
        <v>4567.1099999999997</v>
      </c>
    </row>
    <row r="1005" spans="1:4" ht="30" x14ac:dyDescent="0.25">
      <c r="A1005" s="13">
        <v>804435</v>
      </c>
      <c r="B1005" s="14" t="s">
        <v>15533</v>
      </c>
      <c r="C1005" s="15" t="s">
        <v>14537</v>
      </c>
      <c r="D1005" s="16">
        <v>10729.32</v>
      </c>
    </row>
    <row r="1006" spans="1:4" x14ac:dyDescent="0.25">
      <c r="A1006" s="13">
        <v>804279</v>
      </c>
      <c r="B1006" s="14" t="s">
        <v>15534</v>
      </c>
      <c r="C1006" s="15" t="s">
        <v>14537</v>
      </c>
      <c r="D1006" s="16">
        <v>5547.79</v>
      </c>
    </row>
    <row r="1007" spans="1:4" ht="30" x14ac:dyDescent="0.25">
      <c r="A1007" s="13">
        <v>804434</v>
      </c>
      <c r="B1007" s="14" t="s">
        <v>15535</v>
      </c>
      <c r="C1007" s="15" t="s">
        <v>14537</v>
      </c>
      <c r="D1007" s="16">
        <v>8833.8799999999992</v>
      </c>
    </row>
    <row r="1008" spans="1:4" ht="30" x14ac:dyDescent="0.25">
      <c r="A1008" s="13">
        <v>804278</v>
      </c>
      <c r="B1008" s="14" t="s">
        <v>15536</v>
      </c>
      <c r="C1008" s="15" t="s">
        <v>14537</v>
      </c>
      <c r="D1008" s="16">
        <v>4602.1000000000004</v>
      </c>
    </row>
    <row r="1009" spans="1:4" x14ac:dyDescent="0.25">
      <c r="A1009" s="13">
        <v>804281</v>
      </c>
      <c r="B1009" s="14" t="s">
        <v>15537</v>
      </c>
      <c r="C1009" s="15" t="s">
        <v>14537</v>
      </c>
      <c r="D1009" s="16">
        <v>5604.72</v>
      </c>
    </row>
    <row r="1010" spans="1:4" ht="30" x14ac:dyDescent="0.25">
      <c r="A1010" s="13">
        <v>804280</v>
      </c>
      <c r="B1010" s="14" t="s">
        <v>15538</v>
      </c>
      <c r="C1010" s="15" t="s">
        <v>14537</v>
      </c>
      <c r="D1010" s="16">
        <v>4654.1400000000003</v>
      </c>
    </row>
    <row r="1011" spans="1:4" x14ac:dyDescent="0.25">
      <c r="A1011" s="13">
        <v>804283</v>
      </c>
      <c r="B1011" s="14" t="s">
        <v>15539</v>
      </c>
      <c r="C1011" s="15" t="s">
        <v>14537</v>
      </c>
      <c r="D1011" s="16">
        <v>5682.55</v>
      </c>
    </row>
    <row r="1012" spans="1:4" ht="30" x14ac:dyDescent="0.25">
      <c r="A1012" s="13">
        <v>804282</v>
      </c>
      <c r="B1012" s="14" t="s">
        <v>15540</v>
      </c>
      <c r="C1012" s="15" t="s">
        <v>14537</v>
      </c>
      <c r="D1012" s="16">
        <v>4725.78</v>
      </c>
    </row>
    <row r="1013" spans="1:4" ht="30" x14ac:dyDescent="0.25">
      <c r="A1013" s="13">
        <v>804437</v>
      </c>
      <c r="B1013" s="14" t="s">
        <v>15541</v>
      </c>
      <c r="C1013" s="15" t="s">
        <v>14537</v>
      </c>
      <c r="D1013" s="16">
        <v>12013.73</v>
      </c>
    </row>
    <row r="1014" spans="1:4" x14ac:dyDescent="0.25">
      <c r="A1014" s="13">
        <v>804285</v>
      </c>
      <c r="B1014" s="14" t="s">
        <v>15542</v>
      </c>
      <c r="C1014" s="15" t="s">
        <v>14537</v>
      </c>
      <c r="D1014" s="16">
        <v>5785.1</v>
      </c>
    </row>
    <row r="1015" spans="1:4" ht="30" x14ac:dyDescent="0.25">
      <c r="A1015" s="13">
        <v>804436</v>
      </c>
      <c r="B1015" s="14" t="s">
        <v>15543</v>
      </c>
      <c r="C1015" s="15" t="s">
        <v>14537</v>
      </c>
      <c r="D1015" s="16">
        <v>9884.34</v>
      </c>
    </row>
    <row r="1016" spans="1:4" ht="30" x14ac:dyDescent="0.25">
      <c r="A1016" s="13">
        <v>804284</v>
      </c>
      <c r="B1016" s="14" t="s">
        <v>15544</v>
      </c>
      <c r="C1016" s="15" t="s">
        <v>14537</v>
      </c>
      <c r="D1016" s="16">
        <v>4820.7</v>
      </c>
    </row>
    <row r="1017" spans="1:4" x14ac:dyDescent="0.25">
      <c r="A1017" s="13">
        <v>804287</v>
      </c>
      <c r="B1017" s="14" t="s">
        <v>15545</v>
      </c>
      <c r="C1017" s="15" t="s">
        <v>14537</v>
      </c>
      <c r="D1017" s="16">
        <v>5918.66</v>
      </c>
    </row>
    <row r="1018" spans="1:4" ht="30" x14ac:dyDescent="0.25">
      <c r="A1018" s="13">
        <v>804286</v>
      </c>
      <c r="B1018" s="14" t="s">
        <v>15546</v>
      </c>
      <c r="C1018" s="15" t="s">
        <v>14537</v>
      </c>
      <c r="D1018" s="16">
        <v>4945.57</v>
      </c>
    </row>
    <row r="1019" spans="1:4" x14ac:dyDescent="0.25">
      <c r="A1019" s="13">
        <v>804289</v>
      </c>
      <c r="B1019" s="14" t="s">
        <v>15547</v>
      </c>
      <c r="C1019" s="15" t="s">
        <v>14537</v>
      </c>
      <c r="D1019" s="16">
        <v>6094.26</v>
      </c>
    </row>
    <row r="1020" spans="1:4" ht="30" x14ac:dyDescent="0.25">
      <c r="A1020" s="13">
        <v>804288</v>
      </c>
      <c r="B1020" s="14" t="s">
        <v>15548</v>
      </c>
      <c r="C1020" s="15" t="s">
        <v>14537</v>
      </c>
      <c r="D1020" s="16">
        <v>5111.16</v>
      </c>
    </row>
    <row r="1021" spans="1:4" ht="30" x14ac:dyDescent="0.25">
      <c r="A1021" s="13">
        <v>804439</v>
      </c>
      <c r="B1021" s="14" t="s">
        <v>15549</v>
      </c>
      <c r="C1021" s="15" t="s">
        <v>14537</v>
      </c>
      <c r="D1021" s="16">
        <v>14954.26</v>
      </c>
    </row>
    <row r="1022" spans="1:4" x14ac:dyDescent="0.25">
      <c r="A1022" s="13">
        <v>804291</v>
      </c>
      <c r="B1022" s="14" t="s">
        <v>15550</v>
      </c>
      <c r="C1022" s="15" t="s">
        <v>14537</v>
      </c>
      <c r="D1022" s="16">
        <v>6327.47</v>
      </c>
    </row>
    <row r="1023" spans="1:4" ht="30" x14ac:dyDescent="0.25">
      <c r="A1023" s="13">
        <v>804438</v>
      </c>
      <c r="B1023" s="14" t="s">
        <v>15551</v>
      </c>
      <c r="C1023" s="15" t="s">
        <v>14537</v>
      </c>
      <c r="D1023" s="16">
        <v>12283.36</v>
      </c>
    </row>
    <row r="1024" spans="1:4" ht="30" x14ac:dyDescent="0.25">
      <c r="A1024" s="13">
        <v>804290</v>
      </c>
      <c r="B1024" s="14" t="s">
        <v>15552</v>
      </c>
      <c r="C1024" s="15" t="s">
        <v>14537</v>
      </c>
      <c r="D1024" s="16">
        <v>5333.42</v>
      </c>
    </row>
    <row r="1025" spans="1:4" x14ac:dyDescent="0.25">
      <c r="A1025" s="13">
        <v>804275</v>
      </c>
      <c r="B1025" s="14" t="s">
        <v>15553</v>
      </c>
      <c r="C1025" s="15" t="s">
        <v>14537</v>
      </c>
      <c r="D1025" s="16">
        <v>5486.1</v>
      </c>
    </row>
    <row r="1026" spans="1:4" ht="30" x14ac:dyDescent="0.25">
      <c r="A1026" s="13">
        <v>804274</v>
      </c>
      <c r="B1026" s="14" t="s">
        <v>15554</v>
      </c>
      <c r="C1026" s="15" t="s">
        <v>14537</v>
      </c>
      <c r="D1026" s="16">
        <v>4546.12</v>
      </c>
    </row>
    <row r="1027" spans="1:4" x14ac:dyDescent="0.25">
      <c r="A1027" s="13">
        <v>804061</v>
      </c>
      <c r="B1027" s="14" t="s">
        <v>15555</v>
      </c>
      <c r="C1027" s="15" t="s">
        <v>14537</v>
      </c>
      <c r="D1027" s="16">
        <v>379.72</v>
      </c>
    </row>
    <row r="1028" spans="1:4" ht="30" x14ac:dyDescent="0.25">
      <c r="A1028" s="13">
        <v>804060</v>
      </c>
      <c r="B1028" s="14" t="s">
        <v>15556</v>
      </c>
      <c r="C1028" s="15" t="s">
        <v>14537</v>
      </c>
      <c r="D1028" s="16">
        <v>329.34</v>
      </c>
    </row>
    <row r="1029" spans="1:4" x14ac:dyDescent="0.25">
      <c r="A1029" s="13">
        <v>804065</v>
      </c>
      <c r="B1029" s="14" t="s">
        <v>15557</v>
      </c>
      <c r="C1029" s="15" t="s">
        <v>14537</v>
      </c>
      <c r="D1029" s="16">
        <v>381.41</v>
      </c>
    </row>
    <row r="1030" spans="1:4" ht="30" x14ac:dyDescent="0.25">
      <c r="A1030" s="13">
        <v>804064</v>
      </c>
      <c r="B1030" s="14" t="s">
        <v>15558</v>
      </c>
      <c r="C1030" s="15" t="s">
        <v>14537</v>
      </c>
      <c r="D1030" s="16">
        <v>331.03</v>
      </c>
    </row>
    <row r="1031" spans="1:4" x14ac:dyDescent="0.25">
      <c r="A1031" s="13">
        <v>804067</v>
      </c>
      <c r="B1031" s="14" t="s">
        <v>15559</v>
      </c>
      <c r="C1031" s="15" t="s">
        <v>14537</v>
      </c>
      <c r="D1031" s="16">
        <v>383.1</v>
      </c>
    </row>
    <row r="1032" spans="1:4" ht="30" x14ac:dyDescent="0.25">
      <c r="A1032" s="13">
        <v>804066</v>
      </c>
      <c r="B1032" s="14" t="s">
        <v>15560</v>
      </c>
      <c r="C1032" s="15" t="s">
        <v>14537</v>
      </c>
      <c r="D1032" s="16">
        <v>332.72</v>
      </c>
    </row>
    <row r="1033" spans="1:4" x14ac:dyDescent="0.25">
      <c r="A1033" s="13">
        <v>804069</v>
      </c>
      <c r="B1033" s="14" t="s">
        <v>15561</v>
      </c>
      <c r="C1033" s="15" t="s">
        <v>14537</v>
      </c>
      <c r="D1033" s="16">
        <v>386.08</v>
      </c>
    </row>
    <row r="1034" spans="1:4" ht="30" x14ac:dyDescent="0.25">
      <c r="A1034" s="13">
        <v>804068</v>
      </c>
      <c r="B1034" s="14" t="s">
        <v>15562</v>
      </c>
      <c r="C1034" s="15" t="s">
        <v>14537</v>
      </c>
      <c r="D1034" s="16">
        <v>335.57</v>
      </c>
    </row>
    <row r="1035" spans="1:4" x14ac:dyDescent="0.25">
      <c r="A1035" s="13">
        <v>804071</v>
      </c>
      <c r="B1035" s="14" t="s">
        <v>15563</v>
      </c>
      <c r="C1035" s="15" t="s">
        <v>14537</v>
      </c>
      <c r="D1035" s="16">
        <v>390.31</v>
      </c>
    </row>
    <row r="1036" spans="1:4" ht="30" x14ac:dyDescent="0.25">
      <c r="A1036" s="13">
        <v>804070</v>
      </c>
      <c r="B1036" s="14" t="s">
        <v>15564</v>
      </c>
      <c r="C1036" s="15" t="s">
        <v>14537</v>
      </c>
      <c r="D1036" s="16">
        <v>339.8</v>
      </c>
    </row>
    <row r="1037" spans="1:4" x14ac:dyDescent="0.25">
      <c r="A1037" s="13">
        <v>804073</v>
      </c>
      <c r="B1037" s="14" t="s">
        <v>15565</v>
      </c>
      <c r="C1037" s="15" t="s">
        <v>14537</v>
      </c>
      <c r="D1037" s="16">
        <v>395.82</v>
      </c>
    </row>
    <row r="1038" spans="1:4" ht="30" x14ac:dyDescent="0.25">
      <c r="A1038" s="13">
        <v>804072</v>
      </c>
      <c r="B1038" s="14" t="s">
        <v>15566</v>
      </c>
      <c r="C1038" s="15" t="s">
        <v>14537</v>
      </c>
      <c r="D1038" s="16">
        <v>345.19</v>
      </c>
    </row>
    <row r="1039" spans="1:4" x14ac:dyDescent="0.25">
      <c r="A1039" s="13">
        <v>804075</v>
      </c>
      <c r="B1039" s="14" t="s">
        <v>15567</v>
      </c>
      <c r="C1039" s="15" t="s">
        <v>14537</v>
      </c>
      <c r="D1039" s="16">
        <v>403.43</v>
      </c>
    </row>
    <row r="1040" spans="1:4" ht="30" x14ac:dyDescent="0.25">
      <c r="A1040" s="13">
        <v>804074</v>
      </c>
      <c r="B1040" s="14" t="s">
        <v>15568</v>
      </c>
      <c r="C1040" s="15" t="s">
        <v>14537</v>
      </c>
      <c r="D1040" s="16">
        <v>352.8</v>
      </c>
    </row>
    <row r="1041" spans="1:4" x14ac:dyDescent="0.25">
      <c r="A1041" s="13">
        <v>804077</v>
      </c>
      <c r="B1041" s="14" t="s">
        <v>15569</v>
      </c>
      <c r="C1041" s="15" t="s">
        <v>14537</v>
      </c>
      <c r="D1041" s="16">
        <v>413.16</v>
      </c>
    </row>
    <row r="1042" spans="1:4" ht="30" x14ac:dyDescent="0.25">
      <c r="A1042" s="13">
        <v>804076</v>
      </c>
      <c r="B1042" s="14" t="s">
        <v>15570</v>
      </c>
      <c r="C1042" s="15" t="s">
        <v>14537</v>
      </c>
      <c r="D1042" s="16">
        <v>362.42</v>
      </c>
    </row>
    <row r="1043" spans="1:4" x14ac:dyDescent="0.25">
      <c r="A1043" s="13">
        <v>804079</v>
      </c>
      <c r="B1043" s="14" t="s">
        <v>15571</v>
      </c>
      <c r="C1043" s="15" t="s">
        <v>14537</v>
      </c>
      <c r="D1043" s="16">
        <v>427.98</v>
      </c>
    </row>
    <row r="1044" spans="1:4" ht="30" x14ac:dyDescent="0.25">
      <c r="A1044" s="13">
        <v>804078</v>
      </c>
      <c r="B1044" s="14" t="s">
        <v>15572</v>
      </c>
      <c r="C1044" s="15" t="s">
        <v>14537</v>
      </c>
      <c r="D1044" s="16">
        <v>377.11</v>
      </c>
    </row>
    <row r="1045" spans="1:4" x14ac:dyDescent="0.25">
      <c r="A1045" s="13">
        <v>804063</v>
      </c>
      <c r="B1045" s="14" t="s">
        <v>15573</v>
      </c>
      <c r="C1045" s="15" t="s">
        <v>14537</v>
      </c>
      <c r="D1045" s="16">
        <v>380.57</v>
      </c>
    </row>
    <row r="1046" spans="1:4" ht="30" x14ac:dyDescent="0.25">
      <c r="A1046" s="13">
        <v>804062</v>
      </c>
      <c r="B1046" s="14" t="s">
        <v>15574</v>
      </c>
      <c r="C1046" s="15" t="s">
        <v>14537</v>
      </c>
      <c r="D1046" s="16">
        <v>330.18</v>
      </c>
    </row>
    <row r="1047" spans="1:4" ht="30" x14ac:dyDescent="0.25">
      <c r="A1047" s="13">
        <v>804377</v>
      </c>
      <c r="B1047" s="14" t="s">
        <v>15575</v>
      </c>
      <c r="C1047" s="15" t="s">
        <v>14537</v>
      </c>
      <c r="D1047" s="16">
        <v>1137.1500000000001</v>
      </c>
    </row>
    <row r="1048" spans="1:4" x14ac:dyDescent="0.25">
      <c r="A1048" s="13">
        <v>804081</v>
      </c>
      <c r="B1048" s="14" t="s">
        <v>15576</v>
      </c>
      <c r="C1048" s="15" t="s">
        <v>14537</v>
      </c>
      <c r="D1048" s="16">
        <v>762.64</v>
      </c>
    </row>
    <row r="1049" spans="1:4" ht="30" x14ac:dyDescent="0.25">
      <c r="A1049" s="13">
        <v>804376</v>
      </c>
      <c r="B1049" s="14" t="s">
        <v>15577</v>
      </c>
      <c r="C1049" s="15" t="s">
        <v>14537</v>
      </c>
      <c r="D1049" s="16">
        <v>999.8</v>
      </c>
    </row>
    <row r="1050" spans="1:4" ht="30" x14ac:dyDescent="0.25">
      <c r="A1050" s="13">
        <v>804080</v>
      </c>
      <c r="B1050" s="14" t="s">
        <v>15578</v>
      </c>
      <c r="C1050" s="15" t="s">
        <v>14537</v>
      </c>
      <c r="D1050" s="16">
        <v>651.62</v>
      </c>
    </row>
    <row r="1051" spans="1:4" x14ac:dyDescent="0.25">
      <c r="A1051" s="13">
        <v>804085</v>
      </c>
      <c r="B1051" s="14" t="s">
        <v>15579</v>
      </c>
      <c r="C1051" s="15" t="s">
        <v>14537</v>
      </c>
      <c r="D1051" s="16">
        <v>765.61</v>
      </c>
    </row>
    <row r="1052" spans="1:4" ht="30" x14ac:dyDescent="0.25">
      <c r="A1052" s="13">
        <v>804084</v>
      </c>
      <c r="B1052" s="14" t="s">
        <v>15580</v>
      </c>
      <c r="C1052" s="15" t="s">
        <v>14537</v>
      </c>
      <c r="D1052" s="16">
        <v>654.47</v>
      </c>
    </row>
    <row r="1053" spans="1:4" ht="30" x14ac:dyDescent="0.25">
      <c r="A1053" s="13">
        <v>804379</v>
      </c>
      <c r="B1053" s="14" t="s">
        <v>15581</v>
      </c>
      <c r="C1053" s="15" t="s">
        <v>14537</v>
      </c>
      <c r="D1053" s="16">
        <v>943.44</v>
      </c>
    </row>
    <row r="1054" spans="1:4" x14ac:dyDescent="0.25">
      <c r="A1054" s="13">
        <v>804087</v>
      </c>
      <c r="B1054" s="14" t="s">
        <v>15582</v>
      </c>
      <c r="C1054" s="15" t="s">
        <v>14537</v>
      </c>
      <c r="D1054" s="16">
        <v>768.99</v>
      </c>
    </row>
    <row r="1055" spans="1:4" ht="30" x14ac:dyDescent="0.25">
      <c r="A1055" s="13">
        <v>804378</v>
      </c>
      <c r="B1055" s="14" t="s">
        <v>15583</v>
      </c>
      <c r="C1055" s="15" t="s">
        <v>14537</v>
      </c>
      <c r="D1055" s="16">
        <v>798.35</v>
      </c>
    </row>
    <row r="1056" spans="1:4" ht="30" x14ac:dyDescent="0.25">
      <c r="A1056" s="13">
        <v>804086</v>
      </c>
      <c r="B1056" s="14" t="s">
        <v>15584</v>
      </c>
      <c r="C1056" s="15" t="s">
        <v>14537</v>
      </c>
      <c r="D1056" s="16">
        <v>657.85</v>
      </c>
    </row>
    <row r="1057" spans="1:4" x14ac:dyDescent="0.25">
      <c r="A1057" s="13">
        <v>804089</v>
      </c>
      <c r="B1057" s="14" t="s">
        <v>15585</v>
      </c>
      <c r="C1057" s="15" t="s">
        <v>14537</v>
      </c>
      <c r="D1057" s="16">
        <v>774.5</v>
      </c>
    </row>
    <row r="1058" spans="1:4" ht="30" x14ac:dyDescent="0.25">
      <c r="A1058" s="13">
        <v>804088</v>
      </c>
      <c r="B1058" s="14" t="s">
        <v>15586</v>
      </c>
      <c r="C1058" s="15" t="s">
        <v>14537</v>
      </c>
      <c r="D1058" s="16">
        <v>663.25</v>
      </c>
    </row>
    <row r="1059" spans="1:4" x14ac:dyDescent="0.25">
      <c r="A1059" s="13">
        <v>804091</v>
      </c>
      <c r="B1059" s="14" t="s">
        <v>15587</v>
      </c>
      <c r="C1059" s="15" t="s">
        <v>14537</v>
      </c>
      <c r="D1059" s="16">
        <v>781.71</v>
      </c>
    </row>
    <row r="1060" spans="1:4" ht="30" x14ac:dyDescent="0.25">
      <c r="A1060" s="13">
        <v>804090</v>
      </c>
      <c r="B1060" s="14" t="s">
        <v>15588</v>
      </c>
      <c r="C1060" s="15" t="s">
        <v>14537</v>
      </c>
      <c r="D1060" s="16">
        <v>670.33</v>
      </c>
    </row>
    <row r="1061" spans="1:4" ht="30" x14ac:dyDescent="0.25">
      <c r="A1061" s="13">
        <v>804381</v>
      </c>
      <c r="B1061" s="14" t="s">
        <v>15589</v>
      </c>
      <c r="C1061" s="15" t="s">
        <v>14537</v>
      </c>
      <c r="D1061" s="16">
        <v>1343.55</v>
      </c>
    </row>
    <row r="1062" spans="1:4" x14ac:dyDescent="0.25">
      <c r="A1062" s="13">
        <v>804093</v>
      </c>
      <c r="B1062" s="14" t="s">
        <v>15590</v>
      </c>
      <c r="C1062" s="15" t="s">
        <v>14537</v>
      </c>
      <c r="D1062" s="16">
        <v>791.89</v>
      </c>
    </row>
    <row r="1063" spans="1:4" ht="30" x14ac:dyDescent="0.25">
      <c r="A1063" s="13">
        <v>804380</v>
      </c>
      <c r="B1063" s="14" t="s">
        <v>15591</v>
      </c>
      <c r="C1063" s="15" t="s">
        <v>14537</v>
      </c>
      <c r="D1063" s="16">
        <v>1179.17</v>
      </c>
    </row>
    <row r="1064" spans="1:4" ht="30" x14ac:dyDescent="0.25">
      <c r="A1064" s="13">
        <v>804092</v>
      </c>
      <c r="B1064" s="14" t="s">
        <v>15592</v>
      </c>
      <c r="C1064" s="15" t="s">
        <v>14537</v>
      </c>
      <c r="D1064" s="16">
        <v>680.27</v>
      </c>
    </row>
    <row r="1065" spans="1:4" x14ac:dyDescent="0.25">
      <c r="A1065" s="13">
        <v>804095</v>
      </c>
      <c r="B1065" s="14" t="s">
        <v>15593</v>
      </c>
      <c r="C1065" s="15" t="s">
        <v>14537</v>
      </c>
      <c r="D1065" s="16">
        <v>805.85</v>
      </c>
    </row>
    <row r="1066" spans="1:4" ht="30" x14ac:dyDescent="0.25">
      <c r="A1066" s="13">
        <v>804094</v>
      </c>
      <c r="B1066" s="14" t="s">
        <v>15594</v>
      </c>
      <c r="C1066" s="15" t="s">
        <v>14537</v>
      </c>
      <c r="D1066" s="16">
        <v>694.12</v>
      </c>
    </row>
    <row r="1067" spans="1:4" x14ac:dyDescent="0.25">
      <c r="A1067" s="13">
        <v>804097</v>
      </c>
      <c r="B1067" s="14" t="s">
        <v>15595</v>
      </c>
      <c r="C1067" s="15" t="s">
        <v>14537</v>
      </c>
      <c r="D1067" s="16">
        <v>823.64</v>
      </c>
    </row>
    <row r="1068" spans="1:4" ht="30" x14ac:dyDescent="0.25">
      <c r="A1068" s="13">
        <v>804096</v>
      </c>
      <c r="B1068" s="14" t="s">
        <v>15596</v>
      </c>
      <c r="C1068" s="15" t="s">
        <v>14537</v>
      </c>
      <c r="D1068" s="16">
        <v>711.66</v>
      </c>
    </row>
    <row r="1069" spans="1:4" ht="30" x14ac:dyDescent="0.25">
      <c r="A1069" s="13">
        <v>804383</v>
      </c>
      <c r="B1069" s="14" t="s">
        <v>15597</v>
      </c>
      <c r="C1069" s="15" t="s">
        <v>14537</v>
      </c>
      <c r="D1069" s="16">
        <v>1660.58</v>
      </c>
    </row>
    <row r="1070" spans="1:4" x14ac:dyDescent="0.25">
      <c r="A1070" s="13">
        <v>804099</v>
      </c>
      <c r="B1070" s="14" t="s">
        <v>15598</v>
      </c>
      <c r="C1070" s="15" t="s">
        <v>14537</v>
      </c>
      <c r="D1070" s="16">
        <v>849.03</v>
      </c>
    </row>
    <row r="1071" spans="1:4" ht="30" x14ac:dyDescent="0.25">
      <c r="A1071" s="13">
        <v>804382</v>
      </c>
      <c r="B1071" s="14" t="s">
        <v>15599</v>
      </c>
      <c r="C1071" s="15" t="s">
        <v>14537</v>
      </c>
      <c r="D1071" s="16">
        <v>1455.46</v>
      </c>
    </row>
    <row r="1072" spans="1:4" ht="30" x14ac:dyDescent="0.25">
      <c r="A1072" s="13">
        <v>804098</v>
      </c>
      <c r="B1072" s="14" t="s">
        <v>15600</v>
      </c>
      <c r="C1072" s="15" t="s">
        <v>14537</v>
      </c>
      <c r="D1072" s="16">
        <v>736.82</v>
      </c>
    </row>
    <row r="1073" spans="1:4" x14ac:dyDescent="0.25">
      <c r="A1073" s="13">
        <v>804083</v>
      </c>
      <c r="B1073" s="14" t="s">
        <v>15601</v>
      </c>
      <c r="C1073" s="15" t="s">
        <v>14537</v>
      </c>
      <c r="D1073" s="16">
        <v>763.48</v>
      </c>
    </row>
    <row r="1074" spans="1:4" ht="30" x14ac:dyDescent="0.25">
      <c r="A1074" s="13">
        <v>804082</v>
      </c>
      <c r="B1074" s="14" t="s">
        <v>15602</v>
      </c>
      <c r="C1074" s="15" t="s">
        <v>14537</v>
      </c>
      <c r="D1074" s="16">
        <v>652.46</v>
      </c>
    </row>
    <row r="1075" spans="1:4" ht="30" x14ac:dyDescent="0.25">
      <c r="A1075" s="13">
        <v>804385</v>
      </c>
      <c r="B1075" s="14" t="s">
        <v>15603</v>
      </c>
      <c r="C1075" s="15" t="s">
        <v>14537</v>
      </c>
      <c r="D1075" s="16">
        <v>1885.95</v>
      </c>
    </row>
    <row r="1076" spans="1:4" x14ac:dyDescent="0.25">
      <c r="A1076" s="13">
        <v>804101</v>
      </c>
      <c r="B1076" s="14" t="s">
        <v>15604</v>
      </c>
      <c r="C1076" s="15" t="s">
        <v>14537</v>
      </c>
      <c r="D1076" s="16">
        <v>1289.81</v>
      </c>
    </row>
    <row r="1077" spans="1:4" ht="30" x14ac:dyDescent="0.25">
      <c r="A1077" s="13">
        <v>804384</v>
      </c>
      <c r="B1077" s="14" t="s">
        <v>15605</v>
      </c>
      <c r="C1077" s="15" t="s">
        <v>14537</v>
      </c>
      <c r="D1077" s="16">
        <v>1631.03</v>
      </c>
    </row>
    <row r="1078" spans="1:4" ht="30" x14ac:dyDescent="0.25">
      <c r="A1078" s="13">
        <v>804100</v>
      </c>
      <c r="B1078" s="14" t="s">
        <v>15606</v>
      </c>
      <c r="C1078" s="15" t="s">
        <v>14537</v>
      </c>
      <c r="D1078" s="16">
        <v>1096.96</v>
      </c>
    </row>
    <row r="1079" spans="1:4" x14ac:dyDescent="0.25">
      <c r="A1079" s="13">
        <v>804105</v>
      </c>
      <c r="B1079" s="14" t="s">
        <v>15607</v>
      </c>
      <c r="C1079" s="15" t="s">
        <v>14537</v>
      </c>
      <c r="D1079" s="16">
        <v>1294.48</v>
      </c>
    </row>
    <row r="1080" spans="1:4" ht="30" x14ac:dyDescent="0.25">
      <c r="A1080" s="13">
        <v>804104</v>
      </c>
      <c r="B1080" s="14" t="s">
        <v>15608</v>
      </c>
      <c r="C1080" s="15" t="s">
        <v>14537</v>
      </c>
      <c r="D1080" s="16">
        <v>1101.51</v>
      </c>
    </row>
    <row r="1081" spans="1:4" ht="30" x14ac:dyDescent="0.25">
      <c r="A1081" s="13">
        <v>804387</v>
      </c>
      <c r="B1081" s="14" t="s">
        <v>15609</v>
      </c>
      <c r="C1081" s="15" t="s">
        <v>14537</v>
      </c>
      <c r="D1081" s="16">
        <v>1986.98</v>
      </c>
    </row>
    <row r="1082" spans="1:4" x14ac:dyDescent="0.25">
      <c r="A1082" s="13">
        <v>804107</v>
      </c>
      <c r="B1082" s="14" t="s">
        <v>15610</v>
      </c>
      <c r="C1082" s="15" t="s">
        <v>14537</v>
      </c>
      <c r="D1082" s="16">
        <v>1300.8399999999999</v>
      </c>
    </row>
    <row r="1083" spans="1:4" ht="30" x14ac:dyDescent="0.25">
      <c r="A1083" s="13">
        <v>804386</v>
      </c>
      <c r="B1083" s="14" t="s">
        <v>15611</v>
      </c>
      <c r="C1083" s="15" t="s">
        <v>14537</v>
      </c>
      <c r="D1083" s="16">
        <v>1717.53</v>
      </c>
    </row>
    <row r="1084" spans="1:4" ht="30" x14ac:dyDescent="0.25">
      <c r="A1084" s="13">
        <v>804106</v>
      </c>
      <c r="B1084" s="14" t="s">
        <v>15612</v>
      </c>
      <c r="C1084" s="15" t="s">
        <v>14537</v>
      </c>
      <c r="D1084" s="16">
        <v>1107.74</v>
      </c>
    </row>
    <row r="1085" spans="1:4" x14ac:dyDescent="0.25">
      <c r="A1085" s="13">
        <v>804109</v>
      </c>
      <c r="B1085" s="14" t="s">
        <v>15613</v>
      </c>
      <c r="C1085" s="15" t="s">
        <v>14537</v>
      </c>
      <c r="D1085" s="16">
        <v>1310.58</v>
      </c>
    </row>
    <row r="1086" spans="1:4" ht="30" x14ac:dyDescent="0.25">
      <c r="A1086" s="13">
        <v>804108</v>
      </c>
      <c r="B1086" s="14" t="s">
        <v>15614</v>
      </c>
      <c r="C1086" s="15" t="s">
        <v>14537</v>
      </c>
      <c r="D1086" s="16">
        <v>1117.3599999999999</v>
      </c>
    </row>
    <row r="1087" spans="1:4" x14ac:dyDescent="0.25">
      <c r="A1087" s="13">
        <v>804111</v>
      </c>
      <c r="B1087" s="14" t="s">
        <v>15615</v>
      </c>
      <c r="C1087" s="15" t="s">
        <v>14537</v>
      </c>
      <c r="D1087" s="16">
        <v>1323.29</v>
      </c>
    </row>
    <row r="1088" spans="1:4" ht="30" x14ac:dyDescent="0.25">
      <c r="A1088" s="13">
        <v>804110</v>
      </c>
      <c r="B1088" s="14" t="s">
        <v>15616</v>
      </c>
      <c r="C1088" s="15" t="s">
        <v>14537</v>
      </c>
      <c r="D1088" s="16">
        <v>1129.8399999999999</v>
      </c>
    </row>
    <row r="1089" spans="1:4" ht="30" x14ac:dyDescent="0.25">
      <c r="A1089" s="13">
        <v>804389</v>
      </c>
      <c r="B1089" s="14" t="s">
        <v>15617</v>
      </c>
      <c r="C1089" s="15" t="s">
        <v>14537</v>
      </c>
      <c r="D1089" s="16">
        <v>2218.7600000000002</v>
      </c>
    </row>
    <row r="1090" spans="1:4" x14ac:dyDescent="0.25">
      <c r="A1090" s="13">
        <v>804113</v>
      </c>
      <c r="B1090" s="14" t="s">
        <v>15618</v>
      </c>
      <c r="C1090" s="15" t="s">
        <v>14537</v>
      </c>
      <c r="D1090" s="16">
        <v>1340.67</v>
      </c>
    </row>
    <row r="1091" spans="1:4" ht="30" x14ac:dyDescent="0.25">
      <c r="A1091" s="13">
        <v>804388</v>
      </c>
      <c r="B1091" s="14" t="s">
        <v>15619</v>
      </c>
      <c r="C1091" s="15" t="s">
        <v>14537</v>
      </c>
      <c r="D1091" s="16">
        <v>1916.32</v>
      </c>
    </row>
    <row r="1092" spans="1:4" ht="30" x14ac:dyDescent="0.25">
      <c r="A1092" s="13">
        <v>804112</v>
      </c>
      <c r="B1092" s="14" t="s">
        <v>15620</v>
      </c>
      <c r="C1092" s="15" t="s">
        <v>14537</v>
      </c>
      <c r="D1092" s="16">
        <v>1146.8599999999999</v>
      </c>
    </row>
    <row r="1093" spans="1:4" x14ac:dyDescent="0.25">
      <c r="A1093" s="13">
        <v>804115</v>
      </c>
      <c r="B1093" s="14" t="s">
        <v>15621</v>
      </c>
      <c r="C1093" s="15" t="s">
        <v>14537</v>
      </c>
      <c r="D1093" s="16">
        <v>1364.81</v>
      </c>
    </row>
    <row r="1094" spans="1:4" ht="30" x14ac:dyDescent="0.25">
      <c r="A1094" s="13">
        <v>804114</v>
      </c>
      <c r="B1094" s="14" t="s">
        <v>15622</v>
      </c>
      <c r="C1094" s="15" t="s">
        <v>14537</v>
      </c>
      <c r="D1094" s="16">
        <v>1170.6500000000001</v>
      </c>
    </row>
    <row r="1095" spans="1:4" x14ac:dyDescent="0.25">
      <c r="A1095" s="13">
        <v>804117</v>
      </c>
      <c r="B1095" s="14" t="s">
        <v>15623</v>
      </c>
      <c r="C1095" s="15" t="s">
        <v>14537</v>
      </c>
      <c r="D1095" s="16">
        <v>1396.56</v>
      </c>
    </row>
    <row r="1096" spans="1:4" ht="30" x14ac:dyDescent="0.25">
      <c r="A1096" s="13">
        <v>804116</v>
      </c>
      <c r="B1096" s="14" t="s">
        <v>15624</v>
      </c>
      <c r="C1096" s="15" t="s">
        <v>14537</v>
      </c>
      <c r="D1096" s="16">
        <v>1202.04</v>
      </c>
    </row>
    <row r="1097" spans="1:4" ht="30" x14ac:dyDescent="0.25">
      <c r="A1097" s="13">
        <v>804391</v>
      </c>
      <c r="B1097" s="14" t="s">
        <v>15625</v>
      </c>
      <c r="C1097" s="15" t="s">
        <v>14537</v>
      </c>
      <c r="D1097" s="16">
        <v>2752.89</v>
      </c>
    </row>
    <row r="1098" spans="1:4" x14ac:dyDescent="0.25">
      <c r="A1098" s="13">
        <v>804119</v>
      </c>
      <c r="B1098" s="14" t="s">
        <v>15626</v>
      </c>
      <c r="C1098" s="15" t="s">
        <v>14537</v>
      </c>
      <c r="D1098" s="16">
        <v>1440.15</v>
      </c>
    </row>
    <row r="1099" spans="1:4" ht="30" x14ac:dyDescent="0.25">
      <c r="A1099" s="13">
        <v>804390</v>
      </c>
      <c r="B1099" s="14" t="s">
        <v>15627</v>
      </c>
      <c r="C1099" s="15" t="s">
        <v>14537</v>
      </c>
      <c r="D1099" s="16">
        <v>2373.13</v>
      </c>
    </row>
    <row r="1100" spans="1:4" ht="30" x14ac:dyDescent="0.25">
      <c r="A1100" s="13">
        <v>804118</v>
      </c>
      <c r="B1100" s="14" t="s">
        <v>15628</v>
      </c>
      <c r="C1100" s="15" t="s">
        <v>14537</v>
      </c>
      <c r="D1100" s="16">
        <v>1245.27</v>
      </c>
    </row>
    <row r="1101" spans="1:4" x14ac:dyDescent="0.25">
      <c r="A1101" s="13">
        <v>804103</v>
      </c>
      <c r="B1101" s="14" t="s">
        <v>15629</v>
      </c>
      <c r="C1101" s="15" t="s">
        <v>14537</v>
      </c>
      <c r="D1101" s="16">
        <v>1291.5</v>
      </c>
    </row>
    <row r="1102" spans="1:4" ht="30" x14ac:dyDescent="0.25">
      <c r="A1102" s="13">
        <v>804102</v>
      </c>
      <c r="B1102" s="14" t="s">
        <v>15630</v>
      </c>
      <c r="C1102" s="15" t="s">
        <v>14537</v>
      </c>
      <c r="D1102" s="16">
        <v>1098.6500000000001</v>
      </c>
    </row>
    <row r="1103" spans="1:4" ht="30" x14ac:dyDescent="0.25">
      <c r="A1103" s="13">
        <v>804393</v>
      </c>
      <c r="B1103" s="14" t="s">
        <v>15631</v>
      </c>
      <c r="C1103" s="15" t="s">
        <v>14537</v>
      </c>
      <c r="D1103" s="16">
        <v>2895.16</v>
      </c>
    </row>
    <row r="1104" spans="1:4" x14ac:dyDescent="0.25">
      <c r="A1104" s="13">
        <v>804121</v>
      </c>
      <c r="B1104" s="14" t="s">
        <v>15632</v>
      </c>
      <c r="C1104" s="15" t="s">
        <v>14537</v>
      </c>
      <c r="D1104" s="16">
        <v>1924.59</v>
      </c>
    </row>
    <row r="1105" spans="1:4" ht="30" x14ac:dyDescent="0.25">
      <c r="A1105" s="13">
        <v>804392</v>
      </c>
      <c r="B1105" s="14" t="s">
        <v>15633</v>
      </c>
      <c r="C1105" s="15" t="s">
        <v>14537</v>
      </c>
      <c r="D1105" s="16">
        <v>2470.2600000000002</v>
      </c>
    </row>
    <row r="1106" spans="1:4" ht="30" x14ac:dyDescent="0.25">
      <c r="A1106" s="13">
        <v>804120</v>
      </c>
      <c r="B1106" s="14" t="s">
        <v>15634</v>
      </c>
      <c r="C1106" s="15" t="s">
        <v>14537</v>
      </c>
      <c r="D1106" s="16">
        <v>1625.12</v>
      </c>
    </row>
    <row r="1107" spans="1:4" x14ac:dyDescent="0.25">
      <c r="A1107" s="13">
        <v>804125</v>
      </c>
      <c r="B1107" s="14" t="s">
        <v>15635</v>
      </c>
      <c r="C1107" s="15" t="s">
        <v>14537</v>
      </c>
      <c r="D1107" s="16">
        <v>1930.94</v>
      </c>
    </row>
    <row r="1108" spans="1:4" ht="30" x14ac:dyDescent="0.25">
      <c r="A1108" s="13">
        <v>804124</v>
      </c>
      <c r="B1108" s="14" t="s">
        <v>15636</v>
      </c>
      <c r="C1108" s="15" t="s">
        <v>14537</v>
      </c>
      <c r="D1108" s="16">
        <v>1631.36</v>
      </c>
    </row>
    <row r="1109" spans="1:4" ht="30" x14ac:dyDescent="0.25">
      <c r="A1109" s="13">
        <v>804395</v>
      </c>
      <c r="B1109" s="14" t="s">
        <v>15637</v>
      </c>
      <c r="C1109" s="15" t="s">
        <v>14537</v>
      </c>
      <c r="D1109" s="16">
        <v>3040.48</v>
      </c>
    </row>
    <row r="1110" spans="1:4" x14ac:dyDescent="0.25">
      <c r="A1110" s="13">
        <v>804127</v>
      </c>
      <c r="B1110" s="14" t="s">
        <v>15638</v>
      </c>
      <c r="C1110" s="15" t="s">
        <v>14537</v>
      </c>
      <c r="D1110" s="16">
        <v>1940.28</v>
      </c>
    </row>
    <row r="1111" spans="1:4" ht="30" x14ac:dyDescent="0.25">
      <c r="A1111" s="13">
        <v>804394</v>
      </c>
      <c r="B1111" s="14" t="s">
        <v>15639</v>
      </c>
      <c r="C1111" s="15" t="s">
        <v>14537</v>
      </c>
      <c r="D1111" s="16">
        <v>2592.9499999999998</v>
      </c>
    </row>
    <row r="1112" spans="1:4" ht="30" x14ac:dyDescent="0.25">
      <c r="A1112" s="13">
        <v>804126</v>
      </c>
      <c r="B1112" s="14" t="s">
        <v>15640</v>
      </c>
      <c r="C1112" s="15" t="s">
        <v>14537</v>
      </c>
      <c r="D1112" s="16">
        <v>1640.45</v>
      </c>
    </row>
    <row r="1113" spans="1:4" x14ac:dyDescent="0.25">
      <c r="A1113" s="13">
        <v>804129</v>
      </c>
      <c r="B1113" s="14" t="s">
        <v>15641</v>
      </c>
      <c r="C1113" s="15" t="s">
        <v>14537</v>
      </c>
      <c r="D1113" s="16">
        <v>1953.43</v>
      </c>
    </row>
    <row r="1114" spans="1:4" ht="30" x14ac:dyDescent="0.25">
      <c r="A1114" s="13">
        <v>804128</v>
      </c>
      <c r="B1114" s="14" t="s">
        <v>15642</v>
      </c>
      <c r="C1114" s="15" t="s">
        <v>14537</v>
      </c>
      <c r="D1114" s="16">
        <v>1653.25</v>
      </c>
    </row>
    <row r="1115" spans="1:4" x14ac:dyDescent="0.25">
      <c r="A1115" s="13">
        <v>804131</v>
      </c>
      <c r="B1115" s="14" t="s">
        <v>15643</v>
      </c>
      <c r="C1115" s="15" t="s">
        <v>14537</v>
      </c>
      <c r="D1115" s="16">
        <v>1971.66</v>
      </c>
    </row>
    <row r="1116" spans="1:4" ht="30" x14ac:dyDescent="0.25">
      <c r="A1116" s="13">
        <v>804130</v>
      </c>
      <c r="B1116" s="14" t="s">
        <v>15644</v>
      </c>
      <c r="C1116" s="15" t="s">
        <v>14537</v>
      </c>
      <c r="D1116" s="16">
        <v>1671.12</v>
      </c>
    </row>
    <row r="1117" spans="1:4" ht="30" x14ac:dyDescent="0.25">
      <c r="A1117" s="13">
        <v>804397</v>
      </c>
      <c r="B1117" s="14" t="s">
        <v>15645</v>
      </c>
      <c r="C1117" s="15" t="s">
        <v>14537</v>
      </c>
      <c r="D1117" s="16">
        <v>3388.1</v>
      </c>
    </row>
    <row r="1118" spans="1:4" x14ac:dyDescent="0.25">
      <c r="A1118" s="13">
        <v>804133</v>
      </c>
      <c r="B1118" s="14" t="s">
        <v>15646</v>
      </c>
      <c r="C1118" s="15" t="s">
        <v>14537</v>
      </c>
      <c r="D1118" s="16">
        <v>1997.09</v>
      </c>
    </row>
    <row r="1119" spans="1:4" ht="30" x14ac:dyDescent="0.25">
      <c r="A1119" s="13">
        <v>804396</v>
      </c>
      <c r="B1119" s="14" t="s">
        <v>15647</v>
      </c>
      <c r="C1119" s="15" t="s">
        <v>14537</v>
      </c>
      <c r="D1119" s="16">
        <v>2887.2</v>
      </c>
    </row>
    <row r="1120" spans="1:4" ht="30" x14ac:dyDescent="0.25">
      <c r="A1120" s="13">
        <v>804132</v>
      </c>
      <c r="B1120" s="14" t="s">
        <v>15648</v>
      </c>
      <c r="C1120" s="15" t="s">
        <v>14537</v>
      </c>
      <c r="D1120" s="16">
        <v>1696.07</v>
      </c>
    </row>
    <row r="1121" spans="1:4" x14ac:dyDescent="0.25">
      <c r="A1121" s="13">
        <v>804135</v>
      </c>
      <c r="B1121" s="14" t="s">
        <v>15649</v>
      </c>
      <c r="C1121" s="15" t="s">
        <v>14537</v>
      </c>
      <c r="D1121" s="16">
        <v>2030.12</v>
      </c>
    </row>
    <row r="1122" spans="1:4" ht="30" x14ac:dyDescent="0.25">
      <c r="A1122" s="13">
        <v>804134</v>
      </c>
      <c r="B1122" s="14" t="s">
        <v>15650</v>
      </c>
      <c r="C1122" s="15" t="s">
        <v>14537</v>
      </c>
      <c r="D1122" s="16">
        <v>1728.63</v>
      </c>
    </row>
    <row r="1123" spans="1:4" x14ac:dyDescent="0.25">
      <c r="A1123" s="13">
        <v>804137</v>
      </c>
      <c r="B1123" s="14" t="s">
        <v>15651</v>
      </c>
      <c r="C1123" s="15" t="s">
        <v>14537</v>
      </c>
      <c r="D1123" s="16">
        <v>1991.75</v>
      </c>
    </row>
    <row r="1124" spans="1:4" ht="30" x14ac:dyDescent="0.25">
      <c r="A1124" s="13">
        <v>804136</v>
      </c>
      <c r="B1124" s="14" t="s">
        <v>15652</v>
      </c>
      <c r="C1124" s="15" t="s">
        <v>14537</v>
      </c>
      <c r="D1124" s="16">
        <v>1689.66</v>
      </c>
    </row>
    <row r="1125" spans="1:4" ht="30" x14ac:dyDescent="0.25">
      <c r="A1125" s="13">
        <v>804399</v>
      </c>
      <c r="B1125" s="14" t="s">
        <v>15653</v>
      </c>
      <c r="C1125" s="15" t="s">
        <v>14537</v>
      </c>
      <c r="D1125" s="16">
        <v>4214.3100000000004</v>
      </c>
    </row>
    <row r="1126" spans="1:4" x14ac:dyDescent="0.25">
      <c r="A1126" s="13">
        <v>804139</v>
      </c>
      <c r="B1126" s="14" t="s">
        <v>15654</v>
      </c>
      <c r="C1126" s="15" t="s">
        <v>14537</v>
      </c>
      <c r="D1126" s="16">
        <v>2138.94</v>
      </c>
    </row>
    <row r="1127" spans="1:4" ht="30" x14ac:dyDescent="0.25">
      <c r="A1127" s="13">
        <v>804398</v>
      </c>
      <c r="B1127" s="14" t="s">
        <v>15655</v>
      </c>
      <c r="C1127" s="15" t="s">
        <v>14537</v>
      </c>
      <c r="D1127" s="16">
        <v>3583.81</v>
      </c>
    </row>
    <row r="1128" spans="1:4" ht="30" x14ac:dyDescent="0.25">
      <c r="A1128" s="13">
        <v>804138</v>
      </c>
      <c r="B1128" s="14" t="s">
        <v>15656</v>
      </c>
      <c r="C1128" s="15" t="s">
        <v>14537</v>
      </c>
      <c r="D1128" s="16">
        <v>1836.13</v>
      </c>
    </row>
    <row r="1129" spans="1:4" x14ac:dyDescent="0.25">
      <c r="A1129" s="13">
        <v>804123</v>
      </c>
      <c r="B1129" s="14" t="s">
        <v>15657</v>
      </c>
      <c r="C1129" s="15" t="s">
        <v>14537</v>
      </c>
      <c r="D1129" s="16">
        <v>1925.43</v>
      </c>
    </row>
    <row r="1130" spans="1:4" ht="30" x14ac:dyDescent="0.25">
      <c r="A1130" s="13">
        <v>804122</v>
      </c>
      <c r="B1130" s="14" t="s">
        <v>15658</v>
      </c>
      <c r="C1130" s="15" t="s">
        <v>14537</v>
      </c>
      <c r="D1130" s="16">
        <v>1625.96</v>
      </c>
    </row>
    <row r="1131" spans="1:4" ht="30" x14ac:dyDescent="0.25">
      <c r="A1131" s="13">
        <v>804401</v>
      </c>
      <c r="B1131" s="14" t="s">
        <v>15659</v>
      </c>
      <c r="C1131" s="15" t="s">
        <v>14537</v>
      </c>
      <c r="D1131" s="16">
        <v>4168.57</v>
      </c>
    </row>
    <row r="1132" spans="1:4" x14ac:dyDescent="0.25">
      <c r="A1132" s="13">
        <v>804141</v>
      </c>
      <c r="B1132" s="14" t="s">
        <v>15660</v>
      </c>
      <c r="C1132" s="15" t="s">
        <v>14537</v>
      </c>
      <c r="D1132" s="16">
        <v>2666.9</v>
      </c>
    </row>
    <row r="1133" spans="1:4" ht="30" x14ac:dyDescent="0.25">
      <c r="A1133" s="13">
        <v>804400</v>
      </c>
      <c r="B1133" s="14" t="s">
        <v>15661</v>
      </c>
      <c r="C1133" s="15" t="s">
        <v>14537</v>
      </c>
      <c r="D1133" s="16">
        <v>3512.7</v>
      </c>
    </row>
    <row r="1134" spans="1:4" ht="30" x14ac:dyDescent="0.25">
      <c r="A1134" s="13">
        <v>804140</v>
      </c>
      <c r="B1134" s="14" t="s">
        <v>15662</v>
      </c>
      <c r="C1134" s="15" t="s">
        <v>14537</v>
      </c>
      <c r="D1134" s="16">
        <v>2233.54</v>
      </c>
    </row>
    <row r="1135" spans="1:4" x14ac:dyDescent="0.25">
      <c r="A1135" s="13">
        <v>804145</v>
      </c>
      <c r="B1135" s="14" t="s">
        <v>15663</v>
      </c>
      <c r="C1135" s="15" t="s">
        <v>14537</v>
      </c>
      <c r="D1135" s="16">
        <v>2677.11</v>
      </c>
    </row>
    <row r="1136" spans="1:4" ht="30" x14ac:dyDescent="0.25">
      <c r="A1136" s="13">
        <v>804144</v>
      </c>
      <c r="B1136" s="14" t="s">
        <v>15664</v>
      </c>
      <c r="C1136" s="15" t="s">
        <v>14537</v>
      </c>
      <c r="D1136" s="16">
        <v>2243.2800000000002</v>
      </c>
    </row>
    <row r="1137" spans="1:4" ht="30" x14ac:dyDescent="0.25">
      <c r="A1137" s="13">
        <v>804403</v>
      </c>
      <c r="B1137" s="14" t="s">
        <v>15665</v>
      </c>
      <c r="C1137" s="15" t="s">
        <v>14537</v>
      </c>
      <c r="D1137" s="16">
        <v>4389.1499999999996</v>
      </c>
    </row>
    <row r="1138" spans="1:4" x14ac:dyDescent="0.25">
      <c r="A1138" s="13">
        <v>804147</v>
      </c>
      <c r="B1138" s="14" t="s">
        <v>15666</v>
      </c>
      <c r="C1138" s="15" t="s">
        <v>14537</v>
      </c>
      <c r="D1138" s="16">
        <v>2689.86</v>
      </c>
    </row>
    <row r="1139" spans="1:4" ht="30" x14ac:dyDescent="0.25">
      <c r="A1139" s="13">
        <v>804402</v>
      </c>
      <c r="B1139" s="14" t="s">
        <v>15667</v>
      </c>
      <c r="C1139" s="15" t="s">
        <v>14537</v>
      </c>
      <c r="D1139" s="16">
        <v>3695.99</v>
      </c>
    </row>
    <row r="1140" spans="1:4" ht="30" x14ac:dyDescent="0.25">
      <c r="A1140" s="13">
        <v>804146</v>
      </c>
      <c r="B1140" s="14" t="s">
        <v>15668</v>
      </c>
      <c r="C1140" s="15" t="s">
        <v>14537</v>
      </c>
      <c r="D1140" s="16">
        <v>2255.5500000000002</v>
      </c>
    </row>
    <row r="1141" spans="1:4" x14ac:dyDescent="0.25">
      <c r="A1141" s="13">
        <v>804149</v>
      </c>
      <c r="B1141" s="14" t="s">
        <v>15669</v>
      </c>
      <c r="C1141" s="15" t="s">
        <v>14537</v>
      </c>
      <c r="D1141" s="16">
        <v>2709</v>
      </c>
    </row>
    <row r="1142" spans="1:4" ht="30" x14ac:dyDescent="0.25">
      <c r="A1142" s="13">
        <v>804148</v>
      </c>
      <c r="B1142" s="14" t="s">
        <v>15670</v>
      </c>
      <c r="C1142" s="15" t="s">
        <v>14537</v>
      </c>
      <c r="D1142" s="16">
        <v>2273.86</v>
      </c>
    </row>
    <row r="1143" spans="1:4" x14ac:dyDescent="0.25">
      <c r="A1143" s="13">
        <v>804151</v>
      </c>
      <c r="B1143" s="14" t="s">
        <v>15671</v>
      </c>
      <c r="C1143" s="15" t="s">
        <v>14537</v>
      </c>
      <c r="D1143" s="16">
        <v>2735.35</v>
      </c>
    </row>
    <row r="1144" spans="1:4" ht="30" x14ac:dyDescent="0.25">
      <c r="A1144" s="13">
        <v>804150</v>
      </c>
      <c r="B1144" s="14" t="s">
        <v>15672</v>
      </c>
      <c r="C1144" s="15" t="s">
        <v>14537</v>
      </c>
      <c r="D1144" s="16">
        <v>2299.25</v>
      </c>
    </row>
    <row r="1145" spans="1:4" ht="30" x14ac:dyDescent="0.25">
      <c r="A1145" s="13">
        <v>804405</v>
      </c>
      <c r="B1145" s="14" t="s">
        <v>15673</v>
      </c>
      <c r="C1145" s="15" t="s">
        <v>14537</v>
      </c>
      <c r="D1145" s="16">
        <v>4905.0200000000004</v>
      </c>
    </row>
    <row r="1146" spans="1:4" x14ac:dyDescent="0.25">
      <c r="A1146" s="13">
        <v>804153</v>
      </c>
      <c r="B1146" s="14" t="s">
        <v>15674</v>
      </c>
      <c r="C1146" s="15" t="s">
        <v>14537</v>
      </c>
      <c r="D1146" s="16">
        <v>2771.02</v>
      </c>
    </row>
    <row r="1147" spans="1:4" ht="30" x14ac:dyDescent="0.25">
      <c r="A1147" s="13">
        <v>804404</v>
      </c>
      <c r="B1147" s="14" t="s">
        <v>15675</v>
      </c>
      <c r="C1147" s="15" t="s">
        <v>14537</v>
      </c>
      <c r="D1147" s="16">
        <v>4126.45</v>
      </c>
    </row>
    <row r="1148" spans="1:4" ht="30" x14ac:dyDescent="0.25">
      <c r="A1148" s="13">
        <v>804152</v>
      </c>
      <c r="B1148" s="14" t="s">
        <v>15676</v>
      </c>
      <c r="C1148" s="15" t="s">
        <v>14537</v>
      </c>
      <c r="D1148" s="16">
        <v>2333.73</v>
      </c>
    </row>
    <row r="1149" spans="1:4" x14ac:dyDescent="0.25">
      <c r="A1149" s="13">
        <v>804155</v>
      </c>
      <c r="B1149" s="14" t="s">
        <v>15677</v>
      </c>
      <c r="C1149" s="15" t="s">
        <v>14537</v>
      </c>
      <c r="D1149" s="16">
        <v>2817.28</v>
      </c>
    </row>
    <row r="1150" spans="1:4" ht="30" x14ac:dyDescent="0.25">
      <c r="A1150" s="13">
        <v>804154</v>
      </c>
      <c r="B1150" s="14" t="s">
        <v>15678</v>
      </c>
      <c r="C1150" s="15" t="s">
        <v>14537</v>
      </c>
      <c r="D1150" s="16">
        <v>2378.6799999999998</v>
      </c>
    </row>
    <row r="1151" spans="1:4" x14ac:dyDescent="0.25">
      <c r="A1151" s="13">
        <v>804157</v>
      </c>
      <c r="B1151" s="14" t="s">
        <v>15679</v>
      </c>
      <c r="C1151" s="15" t="s">
        <v>14537</v>
      </c>
      <c r="D1151" s="16">
        <v>2881.33</v>
      </c>
    </row>
    <row r="1152" spans="1:4" ht="30" x14ac:dyDescent="0.25">
      <c r="A1152" s="13">
        <v>804156</v>
      </c>
      <c r="B1152" s="14" t="s">
        <v>15680</v>
      </c>
      <c r="C1152" s="15" t="s">
        <v>14537</v>
      </c>
      <c r="D1152" s="16">
        <v>2441.1799999999998</v>
      </c>
    </row>
    <row r="1153" spans="1:4" ht="30" x14ac:dyDescent="0.25">
      <c r="A1153" s="13">
        <v>804407</v>
      </c>
      <c r="B1153" s="14" t="s">
        <v>15681</v>
      </c>
      <c r="C1153" s="15" t="s">
        <v>14537</v>
      </c>
      <c r="D1153" s="16">
        <v>6107.61</v>
      </c>
    </row>
    <row r="1154" spans="1:4" x14ac:dyDescent="0.25">
      <c r="A1154" s="13">
        <v>804159</v>
      </c>
      <c r="B1154" s="14" t="s">
        <v>15682</v>
      </c>
      <c r="C1154" s="15" t="s">
        <v>14537</v>
      </c>
      <c r="D1154" s="16">
        <v>2966.95</v>
      </c>
    </row>
    <row r="1155" spans="1:4" ht="30" x14ac:dyDescent="0.25">
      <c r="A1155" s="13">
        <v>804406</v>
      </c>
      <c r="B1155" s="14" t="s">
        <v>15683</v>
      </c>
      <c r="C1155" s="15" t="s">
        <v>14537</v>
      </c>
      <c r="D1155" s="16">
        <v>5125.7</v>
      </c>
    </row>
    <row r="1156" spans="1:4" ht="30" x14ac:dyDescent="0.25">
      <c r="A1156" s="13">
        <v>804158</v>
      </c>
      <c r="B1156" s="14" t="s">
        <v>15684</v>
      </c>
      <c r="C1156" s="15" t="s">
        <v>14537</v>
      </c>
      <c r="D1156" s="16">
        <v>2525.13</v>
      </c>
    </row>
    <row r="1157" spans="1:4" x14ac:dyDescent="0.25">
      <c r="A1157" s="13">
        <v>804143</v>
      </c>
      <c r="B1157" s="14" t="s">
        <v>15685</v>
      </c>
      <c r="C1157" s="15" t="s">
        <v>14537</v>
      </c>
      <c r="D1157" s="16">
        <v>2669.87</v>
      </c>
    </row>
    <row r="1158" spans="1:4" ht="30" x14ac:dyDescent="0.25">
      <c r="A1158" s="13">
        <v>804142</v>
      </c>
      <c r="B1158" s="14" t="s">
        <v>15686</v>
      </c>
      <c r="C1158" s="15" t="s">
        <v>14537</v>
      </c>
      <c r="D1158" s="16">
        <v>2236.4</v>
      </c>
    </row>
    <row r="1159" spans="1:4" ht="30" x14ac:dyDescent="0.25">
      <c r="A1159" s="13">
        <v>804409</v>
      </c>
      <c r="B1159" s="14" t="s">
        <v>15687</v>
      </c>
      <c r="C1159" s="15" t="s">
        <v>14537</v>
      </c>
      <c r="D1159" s="16">
        <v>7507.76</v>
      </c>
    </row>
    <row r="1160" spans="1:4" x14ac:dyDescent="0.25">
      <c r="A1160" s="13">
        <v>804161</v>
      </c>
      <c r="B1160" s="14" t="s">
        <v>15688</v>
      </c>
      <c r="C1160" s="15" t="s">
        <v>14537</v>
      </c>
      <c r="D1160" s="16">
        <v>4578.3</v>
      </c>
    </row>
    <row r="1161" spans="1:4" ht="30" x14ac:dyDescent="0.25">
      <c r="A1161" s="13">
        <v>804408</v>
      </c>
      <c r="B1161" s="14" t="s">
        <v>15689</v>
      </c>
      <c r="C1161" s="15" t="s">
        <v>14537</v>
      </c>
      <c r="D1161" s="16">
        <v>6220.08</v>
      </c>
    </row>
    <row r="1162" spans="1:4" ht="30" x14ac:dyDescent="0.25">
      <c r="A1162" s="13">
        <v>804160</v>
      </c>
      <c r="B1162" s="14" t="s">
        <v>15690</v>
      </c>
      <c r="C1162" s="15" t="s">
        <v>14537</v>
      </c>
      <c r="D1162" s="16">
        <v>3805.57</v>
      </c>
    </row>
    <row r="1163" spans="1:4" x14ac:dyDescent="0.25">
      <c r="A1163" s="13">
        <v>804165</v>
      </c>
      <c r="B1163" s="14" t="s">
        <v>15691</v>
      </c>
      <c r="C1163" s="15" t="s">
        <v>14537</v>
      </c>
      <c r="D1163" s="16">
        <v>4592.34</v>
      </c>
    </row>
    <row r="1164" spans="1:4" ht="30" x14ac:dyDescent="0.25">
      <c r="A1164" s="13">
        <v>804164</v>
      </c>
      <c r="B1164" s="14" t="s">
        <v>15692</v>
      </c>
      <c r="C1164" s="15" t="s">
        <v>14537</v>
      </c>
      <c r="D1164" s="16">
        <v>3819.01</v>
      </c>
    </row>
    <row r="1165" spans="1:4" ht="30" x14ac:dyDescent="0.25">
      <c r="A1165" s="13">
        <v>804411</v>
      </c>
      <c r="B1165" s="14" t="s">
        <v>15693</v>
      </c>
      <c r="C1165" s="15" t="s">
        <v>14537</v>
      </c>
      <c r="D1165" s="16">
        <v>7917.14</v>
      </c>
    </row>
    <row r="1166" spans="1:4" x14ac:dyDescent="0.25">
      <c r="A1166" s="13">
        <v>804167</v>
      </c>
      <c r="B1166" s="14" t="s">
        <v>15694</v>
      </c>
      <c r="C1166" s="15" t="s">
        <v>14537</v>
      </c>
      <c r="D1166" s="16">
        <v>4610.63</v>
      </c>
    </row>
    <row r="1167" spans="1:4" ht="30" x14ac:dyDescent="0.25">
      <c r="A1167" s="13">
        <v>804410</v>
      </c>
      <c r="B1167" s="14" t="s">
        <v>15695</v>
      </c>
      <c r="C1167" s="15" t="s">
        <v>14537</v>
      </c>
      <c r="D1167" s="16">
        <v>6555.48</v>
      </c>
    </row>
    <row r="1168" spans="1:4" ht="30" x14ac:dyDescent="0.25">
      <c r="A1168" s="13">
        <v>804166</v>
      </c>
      <c r="B1168" s="14" t="s">
        <v>15696</v>
      </c>
      <c r="C1168" s="15" t="s">
        <v>14537</v>
      </c>
      <c r="D1168" s="16">
        <v>3836.47</v>
      </c>
    </row>
    <row r="1169" spans="1:4" x14ac:dyDescent="0.25">
      <c r="A1169" s="13">
        <v>804169</v>
      </c>
      <c r="B1169" s="14" t="s">
        <v>15697</v>
      </c>
      <c r="C1169" s="15" t="s">
        <v>14537</v>
      </c>
      <c r="D1169" s="16">
        <v>4637.42</v>
      </c>
    </row>
    <row r="1170" spans="1:4" ht="30" x14ac:dyDescent="0.25">
      <c r="A1170" s="13">
        <v>804168</v>
      </c>
      <c r="B1170" s="14" t="s">
        <v>15698</v>
      </c>
      <c r="C1170" s="15" t="s">
        <v>14537</v>
      </c>
      <c r="D1170" s="16">
        <v>3862.18</v>
      </c>
    </row>
    <row r="1171" spans="1:4" x14ac:dyDescent="0.25">
      <c r="A1171" s="13">
        <v>804171</v>
      </c>
      <c r="B1171" s="14" t="s">
        <v>15699</v>
      </c>
      <c r="C1171" s="15" t="s">
        <v>14537</v>
      </c>
      <c r="D1171" s="16">
        <v>4673.97</v>
      </c>
    </row>
    <row r="1172" spans="1:4" ht="30" x14ac:dyDescent="0.25">
      <c r="A1172" s="13">
        <v>804170</v>
      </c>
      <c r="B1172" s="14" t="s">
        <v>15700</v>
      </c>
      <c r="C1172" s="15" t="s">
        <v>14537</v>
      </c>
      <c r="D1172" s="16">
        <v>3897.31</v>
      </c>
    </row>
    <row r="1173" spans="1:4" ht="30" x14ac:dyDescent="0.25">
      <c r="A1173" s="13">
        <v>804413</v>
      </c>
      <c r="B1173" s="14" t="s">
        <v>15701</v>
      </c>
      <c r="C1173" s="15" t="s">
        <v>14537</v>
      </c>
      <c r="D1173" s="16">
        <v>8870.73</v>
      </c>
    </row>
    <row r="1174" spans="1:4" x14ac:dyDescent="0.25">
      <c r="A1174" s="13">
        <v>804173</v>
      </c>
      <c r="B1174" s="14" t="s">
        <v>15702</v>
      </c>
      <c r="C1174" s="15" t="s">
        <v>14537</v>
      </c>
      <c r="D1174" s="16">
        <v>4723.24</v>
      </c>
    </row>
    <row r="1175" spans="1:4" ht="30" x14ac:dyDescent="0.25">
      <c r="A1175" s="13">
        <v>804412</v>
      </c>
      <c r="B1175" s="14" t="s">
        <v>15703</v>
      </c>
      <c r="C1175" s="15" t="s">
        <v>14537</v>
      </c>
      <c r="D1175" s="16">
        <v>7337.9</v>
      </c>
    </row>
    <row r="1176" spans="1:4" ht="30" x14ac:dyDescent="0.25">
      <c r="A1176" s="13">
        <v>804172</v>
      </c>
      <c r="B1176" s="14" t="s">
        <v>15704</v>
      </c>
      <c r="C1176" s="15" t="s">
        <v>14537</v>
      </c>
      <c r="D1176" s="16">
        <v>3944.91</v>
      </c>
    </row>
    <row r="1177" spans="1:4" x14ac:dyDescent="0.25">
      <c r="A1177" s="13">
        <v>804175</v>
      </c>
      <c r="B1177" s="14" t="s">
        <v>15705</v>
      </c>
      <c r="C1177" s="15" t="s">
        <v>14537</v>
      </c>
      <c r="D1177" s="16">
        <v>4789.46</v>
      </c>
    </row>
    <row r="1178" spans="1:4" ht="30" x14ac:dyDescent="0.25">
      <c r="A1178" s="13">
        <v>804174</v>
      </c>
      <c r="B1178" s="14" t="s">
        <v>15706</v>
      </c>
      <c r="C1178" s="15" t="s">
        <v>14537</v>
      </c>
      <c r="D1178" s="16">
        <v>4009.22</v>
      </c>
    </row>
    <row r="1179" spans="1:4" x14ac:dyDescent="0.25">
      <c r="A1179" s="13">
        <v>804177</v>
      </c>
      <c r="B1179" s="14" t="s">
        <v>15707</v>
      </c>
      <c r="C1179" s="15" t="s">
        <v>14537</v>
      </c>
      <c r="D1179" s="16">
        <v>4878.12</v>
      </c>
    </row>
    <row r="1180" spans="1:4" ht="30" x14ac:dyDescent="0.25">
      <c r="A1180" s="13">
        <v>804176</v>
      </c>
      <c r="B1180" s="14" t="s">
        <v>15708</v>
      </c>
      <c r="C1180" s="15" t="s">
        <v>14537</v>
      </c>
      <c r="D1180" s="16">
        <v>4095.62</v>
      </c>
    </row>
    <row r="1181" spans="1:4" ht="30" x14ac:dyDescent="0.25">
      <c r="A1181" s="13">
        <v>804415</v>
      </c>
      <c r="B1181" s="14" t="s">
        <v>15709</v>
      </c>
      <c r="C1181" s="15" t="s">
        <v>14537</v>
      </c>
      <c r="D1181" s="16">
        <v>11113.56</v>
      </c>
    </row>
    <row r="1182" spans="1:4" x14ac:dyDescent="0.25">
      <c r="A1182" s="13">
        <v>804179</v>
      </c>
      <c r="B1182" s="14" t="s">
        <v>15710</v>
      </c>
      <c r="C1182" s="15" t="s">
        <v>14537</v>
      </c>
      <c r="D1182" s="16">
        <v>4999.79</v>
      </c>
    </row>
    <row r="1183" spans="1:4" ht="30" x14ac:dyDescent="0.25">
      <c r="A1183" s="13">
        <v>804414</v>
      </c>
      <c r="B1183" s="14" t="s">
        <v>15711</v>
      </c>
      <c r="C1183" s="15" t="s">
        <v>14537</v>
      </c>
      <c r="D1183" s="16">
        <v>9171.5499999999993</v>
      </c>
    </row>
    <row r="1184" spans="1:4" ht="30" x14ac:dyDescent="0.25">
      <c r="A1184" s="13">
        <v>804178</v>
      </c>
      <c r="B1184" s="14" t="s">
        <v>15712</v>
      </c>
      <c r="C1184" s="15" t="s">
        <v>14537</v>
      </c>
      <c r="D1184" s="16">
        <v>4214.79</v>
      </c>
    </row>
    <row r="1185" spans="1:4" x14ac:dyDescent="0.25">
      <c r="A1185" s="13">
        <v>804163</v>
      </c>
      <c r="B1185" s="14" t="s">
        <v>15713</v>
      </c>
      <c r="C1185" s="15" t="s">
        <v>14537</v>
      </c>
      <c r="D1185" s="16">
        <v>4582.12</v>
      </c>
    </row>
    <row r="1186" spans="1:4" ht="30" x14ac:dyDescent="0.25">
      <c r="A1186" s="13">
        <v>804162</v>
      </c>
      <c r="B1186" s="14" t="s">
        <v>15714</v>
      </c>
      <c r="C1186" s="15" t="s">
        <v>14537</v>
      </c>
      <c r="D1186" s="16">
        <v>3809.27</v>
      </c>
    </row>
    <row r="1187" spans="1:4" ht="30" x14ac:dyDescent="0.25">
      <c r="A1187" s="13">
        <v>804441</v>
      </c>
      <c r="B1187" s="14" t="s">
        <v>15715</v>
      </c>
      <c r="C1187" s="15" t="s">
        <v>14537</v>
      </c>
      <c r="D1187" s="16">
        <v>5162.62</v>
      </c>
    </row>
    <row r="1188" spans="1:4" x14ac:dyDescent="0.25">
      <c r="A1188" s="13">
        <v>804317</v>
      </c>
      <c r="B1188" s="14" t="s">
        <v>15716</v>
      </c>
      <c r="C1188" s="15" t="s">
        <v>14537</v>
      </c>
      <c r="D1188" s="16">
        <v>2804.74</v>
      </c>
    </row>
    <row r="1189" spans="1:4" ht="30" x14ac:dyDescent="0.25">
      <c r="A1189" s="13">
        <v>804440</v>
      </c>
      <c r="B1189" s="14" t="s">
        <v>15717</v>
      </c>
      <c r="C1189" s="15" t="s">
        <v>14537</v>
      </c>
      <c r="D1189" s="16">
        <v>4371.07</v>
      </c>
    </row>
    <row r="1190" spans="1:4" ht="30" x14ac:dyDescent="0.25">
      <c r="A1190" s="13">
        <v>804316</v>
      </c>
      <c r="B1190" s="14" t="s">
        <v>15718</v>
      </c>
      <c r="C1190" s="15" t="s">
        <v>14537</v>
      </c>
      <c r="D1190" s="16">
        <v>2350.77</v>
      </c>
    </row>
    <row r="1191" spans="1:4" x14ac:dyDescent="0.25">
      <c r="A1191" s="13">
        <v>804321</v>
      </c>
      <c r="B1191" s="14" t="s">
        <v>15719</v>
      </c>
      <c r="C1191" s="15" t="s">
        <v>14537</v>
      </c>
      <c r="D1191" s="16">
        <v>2825.23</v>
      </c>
    </row>
    <row r="1192" spans="1:4" ht="30" x14ac:dyDescent="0.25">
      <c r="A1192" s="13">
        <v>804320</v>
      </c>
      <c r="B1192" s="14" t="s">
        <v>15720</v>
      </c>
      <c r="C1192" s="15" t="s">
        <v>14537</v>
      </c>
      <c r="D1192" s="16">
        <v>2369.84</v>
      </c>
    </row>
    <row r="1193" spans="1:4" ht="30" x14ac:dyDescent="0.25">
      <c r="A1193" s="13">
        <v>804443</v>
      </c>
      <c r="B1193" s="14" t="s">
        <v>15721</v>
      </c>
      <c r="C1193" s="15" t="s">
        <v>14537</v>
      </c>
      <c r="D1193" s="16">
        <v>5387.15</v>
      </c>
    </row>
    <row r="1194" spans="1:4" x14ac:dyDescent="0.25">
      <c r="A1194" s="13">
        <v>804323</v>
      </c>
      <c r="B1194" s="14" t="s">
        <v>15722</v>
      </c>
      <c r="C1194" s="15" t="s">
        <v>14537</v>
      </c>
      <c r="D1194" s="16">
        <v>2852.56</v>
      </c>
    </row>
    <row r="1195" spans="1:4" ht="30" x14ac:dyDescent="0.25">
      <c r="A1195" s="13">
        <v>804442</v>
      </c>
      <c r="B1195" s="14" t="s">
        <v>15723</v>
      </c>
      <c r="C1195" s="15" t="s">
        <v>14537</v>
      </c>
      <c r="D1195" s="16">
        <v>4560.22</v>
      </c>
    </row>
    <row r="1196" spans="1:4" ht="30" x14ac:dyDescent="0.25">
      <c r="A1196" s="13">
        <v>804322</v>
      </c>
      <c r="B1196" s="14" t="s">
        <v>15724</v>
      </c>
      <c r="C1196" s="15" t="s">
        <v>14537</v>
      </c>
      <c r="D1196" s="16">
        <v>2395.2600000000002</v>
      </c>
    </row>
    <row r="1197" spans="1:4" x14ac:dyDescent="0.25">
      <c r="A1197" s="13">
        <v>804325</v>
      </c>
      <c r="B1197" s="14" t="s">
        <v>15725</v>
      </c>
      <c r="C1197" s="15" t="s">
        <v>14537</v>
      </c>
      <c r="D1197" s="16">
        <v>2892.23</v>
      </c>
    </row>
    <row r="1198" spans="1:4" ht="30" x14ac:dyDescent="0.25">
      <c r="A1198" s="13">
        <v>804324</v>
      </c>
      <c r="B1198" s="14" t="s">
        <v>15726</v>
      </c>
      <c r="C1198" s="15" t="s">
        <v>14537</v>
      </c>
      <c r="D1198" s="16">
        <v>2432.4299999999998</v>
      </c>
    </row>
    <row r="1199" spans="1:4" x14ac:dyDescent="0.25">
      <c r="A1199" s="13">
        <v>804327</v>
      </c>
      <c r="B1199" s="14" t="s">
        <v>15727</v>
      </c>
      <c r="C1199" s="15" t="s">
        <v>14537</v>
      </c>
      <c r="D1199" s="16">
        <v>2946.82</v>
      </c>
    </row>
    <row r="1200" spans="1:4" ht="30" x14ac:dyDescent="0.25">
      <c r="A1200" s="13">
        <v>804326</v>
      </c>
      <c r="B1200" s="14" t="s">
        <v>15728</v>
      </c>
      <c r="C1200" s="15" t="s">
        <v>14537</v>
      </c>
      <c r="D1200" s="16">
        <v>2483.6799999999998</v>
      </c>
    </row>
    <row r="1201" spans="1:4" ht="30" x14ac:dyDescent="0.25">
      <c r="A1201" s="13">
        <v>804445</v>
      </c>
      <c r="B1201" s="14" t="s">
        <v>15729</v>
      </c>
      <c r="C1201" s="15" t="s">
        <v>14537</v>
      </c>
      <c r="D1201" s="16">
        <v>6010.96</v>
      </c>
    </row>
    <row r="1202" spans="1:4" x14ac:dyDescent="0.25">
      <c r="A1202" s="13">
        <v>804329</v>
      </c>
      <c r="B1202" s="14" t="s">
        <v>15730</v>
      </c>
      <c r="C1202" s="15" t="s">
        <v>14537</v>
      </c>
      <c r="D1202" s="16">
        <v>3019.67</v>
      </c>
    </row>
    <row r="1203" spans="1:4" ht="30" x14ac:dyDescent="0.25">
      <c r="A1203" s="13">
        <v>804444</v>
      </c>
      <c r="B1203" s="14" t="s">
        <v>15731</v>
      </c>
      <c r="C1203" s="15" t="s">
        <v>14537</v>
      </c>
      <c r="D1203" s="16">
        <v>5085.88</v>
      </c>
    </row>
    <row r="1204" spans="1:4" ht="30" x14ac:dyDescent="0.25">
      <c r="A1204" s="13">
        <v>804328</v>
      </c>
      <c r="B1204" s="14" t="s">
        <v>15732</v>
      </c>
      <c r="C1204" s="15" t="s">
        <v>14537</v>
      </c>
      <c r="D1204" s="16">
        <v>2552.6</v>
      </c>
    </row>
    <row r="1205" spans="1:4" x14ac:dyDescent="0.25">
      <c r="A1205" s="13">
        <v>804331</v>
      </c>
      <c r="B1205" s="14" t="s">
        <v>15733</v>
      </c>
      <c r="C1205" s="15" t="s">
        <v>14537</v>
      </c>
      <c r="D1205" s="16">
        <v>3114.16</v>
      </c>
    </row>
    <row r="1206" spans="1:4" ht="30" x14ac:dyDescent="0.25">
      <c r="A1206" s="13">
        <v>804330</v>
      </c>
      <c r="B1206" s="14" t="s">
        <v>15734</v>
      </c>
      <c r="C1206" s="15" t="s">
        <v>14537</v>
      </c>
      <c r="D1206" s="16">
        <v>2642.56</v>
      </c>
    </row>
    <row r="1207" spans="1:4" x14ac:dyDescent="0.25">
      <c r="A1207" s="13">
        <v>804333</v>
      </c>
      <c r="B1207" s="14" t="s">
        <v>15735</v>
      </c>
      <c r="C1207" s="15" t="s">
        <v>14537</v>
      </c>
      <c r="D1207" s="16">
        <v>3240.88</v>
      </c>
    </row>
    <row r="1208" spans="1:4" ht="30" x14ac:dyDescent="0.25">
      <c r="A1208" s="13">
        <v>804332</v>
      </c>
      <c r="B1208" s="14" t="s">
        <v>15736</v>
      </c>
      <c r="C1208" s="15" t="s">
        <v>14537</v>
      </c>
      <c r="D1208" s="16">
        <v>2764.04</v>
      </c>
    </row>
    <row r="1209" spans="1:4" ht="30" x14ac:dyDescent="0.25">
      <c r="A1209" s="13">
        <v>804447</v>
      </c>
      <c r="B1209" s="14" t="s">
        <v>15737</v>
      </c>
      <c r="C1209" s="15" t="s">
        <v>14537</v>
      </c>
      <c r="D1209" s="16">
        <v>7433.93</v>
      </c>
    </row>
    <row r="1210" spans="1:4" x14ac:dyDescent="0.25">
      <c r="A1210" s="13">
        <v>804335</v>
      </c>
      <c r="B1210" s="14" t="s">
        <v>15738</v>
      </c>
      <c r="C1210" s="15" t="s">
        <v>14537</v>
      </c>
      <c r="D1210" s="16">
        <v>3409.08</v>
      </c>
    </row>
    <row r="1211" spans="1:4" ht="30" x14ac:dyDescent="0.25">
      <c r="A1211" s="13">
        <v>804446</v>
      </c>
      <c r="B1211" s="14" t="s">
        <v>15739</v>
      </c>
      <c r="C1211" s="15" t="s">
        <v>14537</v>
      </c>
      <c r="D1211" s="16">
        <v>6284.07</v>
      </c>
    </row>
    <row r="1212" spans="1:4" ht="30" x14ac:dyDescent="0.25">
      <c r="A1212" s="13">
        <v>804334</v>
      </c>
      <c r="B1212" s="14" t="s">
        <v>15740</v>
      </c>
      <c r="C1212" s="15" t="s">
        <v>14537</v>
      </c>
      <c r="D1212" s="16">
        <v>2926.53</v>
      </c>
    </row>
    <row r="1213" spans="1:4" x14ac:dyDescent="0.25">
      <c r="A1213" s="13">
        <v>804319</v>
      </c>
      <c r="B1213" s="14" t="s">
        <v>15741</v>
      </c>
      <c r="C1213" s="15" t="s">
        <v>14537</v>
      </c>
      <c r="D1213" s="16">
        <v>2809.44</v>
      </c>
    </row>
    <row r="1214" spans="1:4" ht="30" x14ac:dyDescent="0.25">
      <c r="A1214" s="13">
        <v>804318</v>
      </c>
      <c r="B1214" s="14" t="s">
        <v>15742</v>
      </c>
      <c r="C1214" s="15" t="s">
        <v>14537</v>
      </c>
      <c r="D1214" s="16">
        <v>2355.11</v>
      </c>
    </row>
    <row r="1215" spans="1:4" ht="30" x14ac:dyDescent="0.25">
      <c r="A1215" s="13">
        <v>804449</v>
      </c>
      <c r="B1215" s="14" t="s">
        <v>15743</v>
      </c>
      <c r="C1215" s="15" t="s">
        <v>14537</v>
      </c>
      <c r="D1215" s="16">
        <v>7465.42</v>
      </c>
    </row>
    <row r="1216" spans="1:4" x14ac:dyDescent="0.25">
      <c r="A1216" s="13">
        <v>804337</v>
      </c>
      <c r="B1216" s="14" t="s">
        <v>15744</v>
      </c>
      <c r="C1216" s="15" t="s">
        <v>14537</v>
      </c>
      <c r="D1216" s="16">
        <v>3827.33</v>
      </c>
    </row>
    <row r="1217" spans="1:4" ht="30" x14ac:dyDescent="0.25">
      <c r="A1217" s="13">
        <v>804448</v>
      </c>
      <c r="B1217" s="14" t="s">
        <v>15745</v>
      </c>
      <c r="C1217" s="15" t="s">
        <v>14537</v>
      </c>
      <c r="D1217" s="16">
        <v>6241.82</v>
      </c>
    </row>
    <row r="1218" spans="1:4" ht="30" x14ac:dyDescent="0.25">
      <c r="A1218" s="13">
        <v>804336</v>
      </c>
      <c r="B1218" s="14" t="s">
        <v>15746</v>
      </c>
      <c r="C1218" s="15" t="s">
        <v>14537</v>
      </c>
      <c r="D1218" s="16">
        <v>3172.53</v>
      </c>
    </row>
    <row r="1219" spans="1:4" x14ac:dyDescent="0.25">
      <c r="A1219" s="13">
        <v>804341</v>
      </c>
      <c r="B1219" s="14" t="s">
        <v>15747</v>
      </c>
      <c r="C1219" s="15" t="s">
        <v>14537</v>
      </c>
      <c r="D1219" s="16">
        <v>3858.18</v>
      </c>
    </row>
    <row r="1220" spans="1:4" ht="30" x14ac:dyDescent="0.25">
      <c r="A1220" s="13">
        <v>804340</v>
      </c>
      <c r="B1220" s="14" t="s">
        <v>15748</v>
      </c>
      <c r="C1220" s="15" t="s">
        <v>14537</v>
      </c>
      <c r="D1220" s="16">
        <v>3200.52</v>
      </c>
    </row>
    <row r="1221" spans="1:4" ht="30" x14ac:dyDescent="0.25">
      <c r="A1221" s="13">
        <v>804451</v>
      </c>
      <c r="B1221" s="14" t="s">
        <v>15749</v>
      </c>
      <c r="C1221" s="15" t="s">
        <v>14537</v>
      </c>
      <c r="D1221" s="16">
        <v>7807.38</v>
      </c>
    </row>
    <row r="1222" spans="1:4" x14ac:dyDescent="0.25">
      <c r="A1222" s="13">
        <v>804343</v>
      </c>
      <c r="B1222" s="14" t="s">
        <v>15750</v>
      </c>
      <c r="C1222" s="15" t="s">
        <v>14537</v>
      </c>
      <c r="D1222" s="16">
        <v>3897.59</v>
      </c>
    </row>
    <row r="1223" spans="1:4" ht="30" x14ac:dyDescent="0.25">
      <c r="A1223" s="13">
        <v>804450</v>
      </c>
      <c r="B1223" s="14" t="s">
        <v>15751</v>
      </c>
      <c r="C1223" s="15" t="s">
        <v>14537</v>
      </c>
      <c r="D1223" s="16">
        <v>6525.77</v>
      </c>
    </row>
    <row r="1224" spans="1:4" ht="30" x14ac:dyDescent="0.25">
      <c r="A1224" s="13">
        <v>804342</v>
      </c>
      <c r="B1224" s="14" t="s">
        <v>15752</v>
      </c>
      <c r="C1224" s="15" t="s">
        <v>14537</v>
      </c>
      <c r="D1224" s="16">
        <v>3236.35</v>
      </c>
    </row>
    <row r="1225" spans="1:4" x14ac:dyDescent="0.25">
      <c r="A1225" s="13">
        <v>804345</v>
      </c>
      <c r="B1225" s="14" t="s">
        <v>15753</v>
      </c>
      <c r="C1225" s="15" t="s">
        <v>14537</v>
      </c>
      <c r="D1225" s="16">
        <v>3955.36</v>
      </c>
    </row>
    <row r="1226" spans="1:4" ht="30" x14ac:dyDescent="0.25">
      <c r="A1226" s="13">
        <v>804344</v>
      </c>
      <c r="B1226" s="14" t="s">
        <v>15754</v>
      </c>
      <c r="C1226" s="15" t="s">
        <v>14537</v>
      </c>
      <c r="D1226" s="16">
        <v>3289.24</v>
      </c>
    </row>
    <row r="1227" spans="1:4" x14ac:dyDescent="0.25">
      <c r="A1227" s="13">
        <v>804347</v>
      </c>
      <c r="B1227" s="14" t="s">
        <v>15755</v>
      </c>
      <c r="C1227" s="15" t="s">
        <v>14537</v>
      </c>
      <c r="D1227" s="16">
        <v>4034.48</v>
      </c>
    </row>
    <row r="1228" spans="1:4" ht="30" x14ac:dyDescent="0.25">
      <c r="A1228" s="13">
        <v>804346</v>
      </c>
      <c r="B1228" s="14" t="s">
        <v>15756</v>
      </c>
      <c r="C1228" s="15" t="s">
        <v>14537</v>
      </c>
      <c r="D1228" s="16">
        <v>3362.04</v>
      </c>
    </row>
    <row r="1229" spans="1:4" ht="30" x14ac:dyDescent="0.25">
      <c r="A1229" s="13">
        <v>804453</v>
      </c>
      <c r="B1229" s="14" t="s">
        <v>15757</v>
      </c>
      <c r="C1229" s="15" t="s">
        <v>14537</v>
      </c>
      <c r="D1229" s="16">
        <v>8702.0300000000007</v>
      </c>
    </row>
    <row r="1230" spans="1:4" x14ac:dyDescent="0.25">
      <c r="A1230" s="13">
        <v>804349</v>
      </c>
      <c r="B1230" s="14" t="s">
        <v>15758</v>
      </c>
      <c r="C1230" s="15" t="s">
        <v>14537</v>
      </c>
      <c r="D1230" s="16">
        <v>4138.72</v>
      </c>
    </row>
    <row r="1231" spans="1:4" ht="30" x14ac:dyDescent="0.25">
      <c r="A1231" s="13">
        <v>804452</v>
      </c>
      <c r="B1231" s="14" t="s">
        <v>15759</v>
      </c>
      <c r="C1231" s="15" t="s">
        <v>14537</v>
      </c>
      <c r="D1231" s="16">
        <v>7267.94</v>
      </c>
    </row>
    <row r="1232" spans="1:4" ht="30" x14ac:dyDescent="0.25">
      <c r="A1232" s="13">
        <v>804348</v>
      </c>
      <c r="B1232" s="14" t="s">
        <v>15760</v>
      </c>
      <c r="C1232" s="15" t="s">
        <v>14537</v>
      </c>
      <c r="D1232" s="16">
        <v>3458.66</v>
      </c>
    </row>
    <row r="1233" spans="1:4" x14ac:dyDescent="0.25">
      <c r="A1233" s="13">
        <v>804351</v>
      </c>
      <c r="B1233" s="14" t="s">
        <v>15761</v>
      </c>
      <c r="C1233" s="15" t="s">
        <v>14537</v>
      </c>
      <c r="D1233" s="16">
        <v>4273.5600000000004</v>
      </c>
    </row>
    <row r="1234" spans="1:4" ht="30" x14ac:dyDescent="0.25">
      <c r="A1234" s="13">
        <v>804350</v>
      </c>
      <c r="B1234" s="14" t="s">
        <v>15762</v>
      </c>
      <c r="C1234" s="15" t="s">
        <v>14537</v>
      </c>
      <c r="D1234" s="16">
        <v>3584.69</v>
      </c>
    </row>
    <row r="1235" spans="1:4" x14ac:dyDescent="0.25">
      <c r="A1235" s="13">
        <v>804353</v>
      </c>
      <c r="B1235" s="14" t="s">
        <v>15763</v>
      </c>
      <c r="C1235" s="15" t="s">
        <v>14537</v>
      </c>
      <c r="D1235" s="16">
        <v>4451.6899999999996</v>
      </c>
    </row>
    <row r="1236" spans="1:4" ht="30" x14ac:dyDescent="0.25">
      <c r="A1236" s="13">
        <v>804352</v>
      </c>
      <c r="B1236" s="14" t="s">
        <v>15764</v>
      </c>
      <c r="C1236" s="15" t="s">
        <v>14537</v>
      </c>
      <c r="D1236" s="16">
        <v>3752.82</v>
      </c>
    </row>
    <row r="1237" spans="1:4" ht="30" x14ac:dyDescent="0.25">
      <c r="A1237" s="13">
        <v>804455</v>
      </c>
      <c r="B1237" s="14" t="s">
        <v>15765</v>
      </c>
      <c r="C1237" s="15" t="s">
        <v>14537</v>
      </c>
      <c r="D1237" s="16">
        <v>10768.51</v>
      </c>
    </row>
    <row r="1238" spans="1:4" x14ac:dyDescent="0.25">
      <c r="A1238" s="13">
        <v>804355</v>
      </c>
      <c r="B1238" s="14" t="s">
        <v>15766</v>
      </c>
      <c r="C1238" s="15" t="s">
        <v>14537</v>
      </c>
      <c r="D1238" s="16">
        <v>4687.4799999999996</v>
      </c>
    </row>
    <row r="1239" spans="1:4" ht="30" x14ac:dyDescent="0.25">
      <c r="A1239" s="13">
        <v>804454</v>
      </c>
      <c r="B1239" s="14" t="s">
        <v>15767</v>
      </c>
      <c r="C1239" s="15" t="s">
        <v>14537</v>
      </c>
      <c r="D1239" s="16">
        <v>8983.73</v>
      </c>
    </row>
    <row r="1240" spans="1:4" ht="30" x14ac:dyDescent="0.25">
      <c r="A1240" s="13">
        <v>804354</v>
      </c>
      <c r="B1240" s="14" t="s">
        <v>15768</v>
      </c>
      <c r="C1240" s="15" t="s">
        <v>14537</v>
      </c>
      <c r="D1240" s="16">
        <v>3977.41</v>
      </c>
    </row>
    <row r="1241" spans="1:4" x14ac:dyDescent="0.25">
      <c r="A1241" s="13">
        <v>804339</v>
      </c>
      <c r="B1241" s="14" t="s">
        <v>15769</v>
      </c>
      <c r="C1241" s="15" t="s">
        <v>14537</v>
      </c>
      <c r="D1241" s="16">
        <v>3835.05</v>
      </c>
    </row>
    <row r="1242" spans="1:4" ht="30" x14ac:dyDescent="0.25">
      <c r="A1242" s="13">
        <v>804338</v>
      </c>
      <c r="B1242" s="14" t="s">
        <v>15770</v>
      </c>
      <c r="C1242" s="15" t="s">
        <v>14537</v>
      </c>
      <c r="D1242" s="16">
        <v>3179.53</v>
      </c>
    </row>
    <row r="1243" spans="1:4" ht="30" x14ac:dyDescent="0.25">
      <c r="A1243" s="13">
        <v>804457</v>
      </c>
      <c r="B1243" s="14" t="s">
        <v>15771</v>
      </c>
      <c r="C1243" s="15" t="s">
        <v>14537</v>
      </c>
      <c r="D1243" s="16">
        <v>12989.88</v>
      </c>
    </row>
    <row r="1244" spans="1:4" x14ac:dyDescent="0.25">
      <c r="A1244" s="13">
        <v>804357</v>
      </c>
      <c r="B1244" s="14" t="s">
        <v>15772</v>
      </c>
      <c r="C1244" s="15" t="s">
        <v>14537</v>
      </c>
      <c r="D1244" s="16">
        <v>6433.64</v>
      </c>
    </row>
    <row r="1245" spans="1:4" ht="30" x14ac:dyDescent="0.25">
      <c r="A1245" s="13">
        <v>804456</v>
      </c>
      <c r="B1245" s="14" t="s">
        <v>15773</v>
      </c>
      <c r="C1245" s="15" t="s">
        <v>14537</v>
      </c>
      <c r="D1245" s="16">
        <v>10665.14</v>
      </c>
    </row>
    <row r="1246" spans="1:4" ht="30" x14ac:dyDescent="0.25">
      <c r="A1246" s="13">
        <v>804356</v>
      </c>
      <c r="B1246" s="14" t="s">
        <v>15774</v>
      </c>
      <c r="C1246" s="15" t="s">
        <v>14537</v>
      </c>
      <c r="D1246" s="16">
        <v>5274.25</v>
      </c>
    </row>
    <row r="1247" spans="1:4" x14ac:dyDescent="0.25">
      <c r="A1247" s="13">
        <v>804361</v>
      </c>
      <c r="B1247" s="14" t="s">
        <v>15775</v>
      </c>
      <c r="C1247" s="15" t="s">
        <v>14537</v>
      </c>
      <c r="D1247" s="16">
        <v>6480.87</v>
      </c>
    </row>
    <row r="1248" spans="1:4" ht="30" x14ac:dyDescent="0.25">
      <c r="A1248" s="13">
        <v>804360</v>
      </c>
      <c r="B1248" s="14" t="s">
        <v>15776</v>
      </c>
      <c r="C1248" s="15" t="s">
        <v>14537</v>
      </c>
      <c r="D1248" s="16">
        <v>5316.47</v>
      </c>
    </row>
    <row r="1249" spans="1:4" ht="30" x14ac:dyDescent="0.25">
      <c r="A1249" s="13">
        <v>804459</v>
      </c>
      <c r="B1249" s="14" t="s">
        <v>15777</v>
      </c>
      <c r="C1249" s="15" t="s">
        <v>14537</v>
      </c>
      <c r="D1249" s="16">
        <v>13593.57</v>
      </c>
    </row>
    <row r="1250" spans="1:4" x14ac:dyDescent="0.25">
      <c r="A1250" s="13">
        <v>804363</v>
      </c>
      <c r="B1250" s="14" t="s">
        <v>15778</v>
      </c>
      <c r="C1250" s="15" t="s">
        <v>14537</v>
      </c>
      <c r="D1250" s="16">
        <v>6541.38</v>
      </c>
    </row>
    <row r="1251" spans="1:4" ht="30" x14ac:dyDescent="0.25">
      <c r="A1251" s="13">
        <v>804458</v>
      </c>
      <c r="B1251" s="14" t="s">
        <v>15779</v>
      </c>
      <c r="C1251" s="15" t="s">
        <v>14537</v>
      </c>
      <c r="D1251" s="16">
        <v>11158.04</v>
      </c>
    </row>
    <row r="1252" spans="1:4" ht="30" x14ac:dyDescent="0.25">
      <c r="A1252" s="13">
        <v>804362</v>
      </c>
      <c r="B1252" s="14" t="s">
        <v>15780</v>
      </c>
      <c r="C1252" s="15" t="s">
        <v>14537</v>
      </c>
      <c r="D1252" s="16">
        <v>5370.67</v>
      </c>
    </row>
    <row r="1253" spans="1:4" x14ac:dyDescent="0.25">
      <c r="A1253" s="13">
        <v>804365</v>
      </c>
      <c r="B1253" s="14" t="s">
        <v>15781</v>
      </c>
      <c r="C1253" s="15" t="s">
        <v>14537</v>
      </c>
      <c r="D1253" s="16">
        <v>6628.89</v>
      </c>
    </row>
    <row r="1254" spans="1:4" ht="30" x14ac:dyDescent="0.25">
      <c r="A1254" s="13">
        <v>804364</v>
      </c>
      <c r="B1254" s="14" t="s">
        <v>15782</v>
      </c>
      <c r="C1254" s="15" t="s">
        <v>14537</v>
      </c>
      <c r="D1254" s="16">
        <v>5449.37</v>
      </c>
    </row>
    <row r="1255" spans="1:4" x14ac:dyDescent="0.25">
      <c r="A1255" s="13">
        <v>804367</v>
      </c>
      <c r="B1255" s="14" t="s">
        <v>15783</v>
      </c>
      <c r="C1255" s="15" t="s">
        <v>14537</v>
      </c>
      <c r="D1255" s="16">
        <v>6748.03</v>
      </c>
    </row>
    <row r="1256" spans="1:4" ht="30" x14ac:dyDescent="0.25">
      <c r="A1256" s="13">
        <v>804366</v>
      </c>
      <c r="B1256" s="14" t="s">
        <v>15784</v>
      </c>
      <c r="C1256" s="15" t="s">
        <v>14537</v>
      </c>
      <c r="D1256" s="16">
        <v>5557.3</v>
      </c>
    </row>
    <row r="1257" spans="1:4" ht="30" x14ac:dyDescent="0.25">
      <c r="A1257" s="13">
        <v>804461</v>
      </c>
      <c r="B1257" s="14" t="s">
        <v>15785</v>
      </c>
      <c r="C1257" s="15" t="s">
        <v>14537</v>
      </c>
      <c r="D1257" s="16">
        <v>15196.58</v>
      </c>
    </row>
    <row r="1258" spans="1:4" x14ac:dyDescent="0.25">
      <c r="A1258" s="13">
        <v>804369</v>
      </c>
      <c r="B1258" s="14" t="s">
        <v>15786</v>
      </c>
      <c r="C1258" s="15" t="s">
        <v>14537</v>
      </c>
      <c r="D1258" s="16">
        <v>6903.86</v>
      </c>
    </row>
    <row r="1259" spans="1:4" ht="30" x14ac:dyDescent="0.25">
      <c r="A1259" s="13">
        <v>804460</v>
      </c>
      <c r="B1259" s="14" t="s">
        <v>15787</v>
      </c>
      <c r="C1259" s="15" t="s">
        <v>14537</v>
      </c>
      <c r="D1259" s="16">
        <v>12466.94</v>
      </c>
    </row>
    <row r="1260" spans="1:4" x14ac:dyDescent="0.25">
      <c r="A1260" s="13">
        <v>804371</v>
      </c>
      <c r="B1260" s="14" t="s">
        <v>15788</v>
      </c>
      <c r="C1260" s="15" t="s">
        <v>14537</v>
      </c>
      <c r="D1260" s="16">
        <v>7105.65</v>
      </c>
    </row>
    <row r="1261" spans="1:4" ht="30" x14ac:dyDescent="0.25">
      <c r="A1261" s="13">
        <v>804370</v>
      </c>
      <c r="B1261" s="14" t="s">
        <v>15789</v>
      </c>
      <c r="C1261" s="15" t="s">
        <v>14537</v>
      </c>
      <c r="D1261" s="16">
        <v>5885.62</v>
      </c>
    </row>
    <row r="1262" spans="1:4" x14ac:dyDescent="0.25">
      <c r="A1262" s="13">
        <v>804373</v>
      </c>
      <c r="B1262" s="14" t="s">
        <v>15790</v>
      </c>
      <c r="C1262" s="15" t="s">
        <v>14537</v>
      </c>
      <c r="D1262" s="16">
        <v>7367.33</v>
      </c>
    </row>
    <row r="1263" spans="1:4" ht="30" x14ac:dyDescent="0.25">
      <c r="A1263" s="13">
        <v>804372</v>
      </c>
      <c r="B1263" s="14" t="s">
        <v>15791</v>
      </c>
      <c r="C1263" s="15" t="s">
        <v>14537</v>
      </c>
      <c r="D1263" s="16">
        <v>6129.55</v>
      </c>
    </row>
    <row r="1264" spans="1:4" ht="30" x14ac:dyDescent="0.25">
      <c r="A1264" s="13">
        <v>804463</v>
      </c>
      <c r="B1264" s="14" t="s">
        <v>15792</v>
      </c>
      <c r="C1264" s="15" t="s">
        <v>14537</v>
      </c>
      <c r="D1264" s="16">
        <v>18866.86</v>
      </c>
    </row>
    <row r="1265" spans="1:4" x14ac:dyDescent="0.25">
      <c r="A1265" s="13">
        <v>804375</v>
      </c>
      <c r="B1265" s="14" t="s">
        <v>15793</v>
      </c>
      <c r="C1265" s="15" t="s">
        <v>14537</v>
      </c>
      <c r="D1265" s="16">
        <v>7713.41</v>
      </c>
    </row>
    <row r="1266" spans="1:4" ht="30" x14ac:dyDescent="0.25">
      <c r="A1266" s="13">
        <v>804462</v>
      </c>
      <c r="B1266" s="14" t="s">
        <v>15794</v>
      </c>
      <c r="C1266" s="15" t="s">
        <v>14537</v>
      </c>
      <c r="D1266" s="16">
        <v>15458.12</v>
      </c>
    </row>
    <row r="1267" spans="1:4" ht="30" x14ac:dyDescent="0.25">
      <c r="A1267" s="13">
        <v>804374</v>
      </c>
      <c r="B1267" s="14" t="s">
        <v>15795</v>
      </c>
      <c r="C1267" s="15" t="s">
        <v>14537</v>
      </c>
      <c r="D1267" s="16">
        <v>6455.86</v>
      </c>
    </row>
    <row r="1268" spans="1:4" x14ac:dyDescent="0.25">
      <c r="A1268" s="13">
        <v>804359</v>
      </c>
      <c r="B1268" s="14" t="s">
        <v>15796</v>
      </c>
      <c r="C1268" s="15" t="s">
        <v>14537</v>
      </c>
      <c r="D1268" s="16">
        <v>6445.65</v>
      </c>
    </row>
    <row r="1269" spans="1:4" ht="30" x14ac:dyDescent="0.25">
      <c r="A1269" s="13">
        <v>804358</v>
      </c>
      <c r="B1269" s="14" t="s">
        <v>15797</v>
      </c>
      <c r="C1269" s="15" t="s">
        <v>14537</v>
      </c>
      <c r="D1269" s="16">
        <v>5285.07</v>
      </c>
    </row>
    <row r="1270" spans="1:4" ht="30" x14ac:dyDescent="0.25">
      <c r="A1270" s="13">
        <v>804368</v>
      </c>
      <c r="B1270" s="14" t="s">
        <v>15798</v>
      </c>
      <c r="C1270" s="15" t="s">
        <v>14537</v>
      </c>
      <c r="D1270" s="16">
        <v>5699.56</v>
      </c>
    </row>
    <row r="1271" spans="1:4" ht="30" x14ac:dyDescent="0.25">
      <c r="A1271" s="13">
        <v>804465</v>
      </c>
      <c r="B1271" s="14" t="s">
        <v>15799</v>
      </c>
      <c r="C1271" s="15" t="s">
        <v>211</v>
      </c>
      <c r="D1271" s="16">
        <v>129.25</v>
      </c>
    </row>
    <row r="1272" spans="1:4" ht="30" x14ac:dyDescent="0.25">
      <c r="A1272" s="13">
        <v>804464</v>
      </c>
      <c r="B1272" s="14" t="s">
        <v>15800</v>
      </c>
      <c r="C1272" s="15" t="s">
        <v>211</v>
      </c>
      <c r="D1272" s="16">
        <v>113.18</v>
      </c>
    </row>
    <row r="1273" spans="1:4" ht="30" x14ac:dyDescent="0.25">
      <c r="A1273" s="13">
        <v>804475</v>
      </c>
      <c r="B1273" s="14" t="s">
        <v>15801</v>
      </c>
      <c r="C1273" s="15" t="s">
        <v>211</v>
      </c>
      <c r="D1273" s="16">
        <v>142.84</v>
      </c>
    </row>
    <row r="1274" spans="1:4" ht="30" x14ac:dyDescent="0.25">
      <c r="A1274" s="13">
        <v>804474</v>
      </c>
      <c r="B1274" s="14" t="s">
        <v>15802</v>
      </c>
      <c r="C1274" s="15" t="s">
        <v>211</v>
      </c>
      <c r="D1274" s="16">
        <v>126.79</v>
      </c>
    </row>
    <row r="1275" spans="1:4" ht="30" x14ac:dyDescent="0.25">
      <c r="A1275" s="13">
        <v>804485</v>
      </c>
      <c r="B1275" s="14" t="s">
        <v>15803</v>
      </c>
      <c r="C1275" s="15" t="s">
        <v>211</v>
      </c>
      <c r="D1275" s="16">
        <v>210.81</v>
      </c>
    </row>
    <row r="1276" spans="1:4" ht="30" x14ac:dyDescent="0.25">
      <c r="A1276" s="13">
        <v>804484</v>
      </c>
      <c r="B1276" s="14" t="s">
        <v>15804</v>
      </c>
      <c r="C1276" s="15" t="s">
        <v>211</v>
      </c>
      <c r="D1276" s="16">
        <v>194.83</v>
      </c>
    </row>
    <row r="1277" spans="1:4" ht="30" x14ac:dyDescent="0.25">
      <c r="A1277" s="13">
        <v>804495</v>
      </c>
      <c r="B1277" s="14" t="s">
        <v>15805</v>
      </c>
      <c r="C1277" s="15" t="s">
        <v>211</v>
      </c>
      <c r="D1277" s="16">
        <v>262.70999999999998</v>
      </c>
    </row>
    <row r="1278" spans="1:4" ht="30" x14ac:dyDescent="0.25">
      <c r="A1278" s="13">
        <v>804494</v>
      </c>
      <c r="B1278" s="14" t="s">
        <v>15806</v>
      </c>
      <c r="C1278" s="15" t="s">
        <v>211</v>
      </c>
      <c r="D1278" s="16">
        <v>243.77</v>
      </c>
    </row>
    <row r="1279" spans="1:4" ht="30" x14ac:dyDescent="0.25">
      <c r="A1279" s="13">
        <v>804467</v>
      </c>
      <c r="B1279" s="14" t="s">
        <v>15807</v>
      </c>
      <c r="C1279" s="15" t="s">
        <v>211</v>
      </c>
      <c r="D1279" s="16">
        <v>195.74</v>
      </c>
    </row>
    <row r="1280" spans="1:4" ht="30" x14ac:dyDescent="0.25">
      <c r="A1280" s="13">
        <v>804466</v>
      </c>
      <c r="B1280" s="14" t="s">
        <v>15808</v>
      </c>
      <c r="C1280" s="15" t="s">
        <v>211</v>
      </c>
      <c r="D1280" s="16">
        <v>170.15</v>
      </c>
    </row>
    <row r="1281" spans="1:4" ht="30" x14ac:dyDescent="0.25">
      <c r="A1281" s="13">
        <v>804477</v>
      </c>
      <c r="B1281" s="14" t="s">
        <v>15809</v>
      </c>
      <c r="C1281" s="15" t="s">
        <v>211</v>
      </c>
      <c r="D1281" s="16">
        <v>250.12</v>
      </c>
    </row>
    <row r="1282" spans="1:4" ht="30" x14ac:dyDescent="0.25">
      <c r="A1282" s="13">
        <v>804476</v>
      </c>
      <c r="B1282" s="14" t="s">
        <v>15810</v>
      </c>
      <c r="C1282" s="15" t="s">
        <v>211</v>
      </c>
      <c r="D1282" s="16">
        <v>224.59</v>
      </c>
    </row>
    <row r="1283" spans="1:4" ht="30" x14ac:dyDescent="0.25">
      <c r="A1283" s="13">
        <v>804487</v>
      </c>
      <c r="B1283" s="14" t="s">
        <v>15811</v>
      </c>
      <c r="C1283" s="15" t="s">
        <v>211</v>
      </c>
      <c r="D1283" s="16">
        <v>356.92</v>
      </c>
    </row>
    <row r="1284" spans="1:4" ht="30" x14ac:dyDescent="0.25">
      <c r="A1284" s="13">
        <v>804486</v>
      </c>
      <c r="B1284" s="14" t="s">
        <v>15812</v>
      </c>
      <c r="C1284" s="15" t="s">
        <v>211</v>
      </c>
      <c r="D1284" s="16">
        <v>328.34</v>
      </c>
    </row>
    <row r="1285" spans="1:4" ht="30" x14ac:dyDescent="0.25">
      <c r="A1285" s="13">
        <v>804497</v>
      </c>
      <c r="B1285" s="14" t="s">
        <v>15813</v>
      </c>
      <c r="C1285" s="15" t="s">
        <v>211</v>
      </c>
      <c r="D1285" s="16">
        <v>420.12</v>
      </c>
    </row>
    <row r="1286" spans="1:4" ht="30" x14ac:dyDescent="0.25">
      <c r="A1286" s="13">
        <v>804496</v>
      </c>
      <c r="B1286" s="14" t="s">
        <v>15814</v>
      </c>
      <c r="C1286" s="15" t="s">
        <v>211</v>
      </c>
      <c r="D1286" s="16">
        <v>385.52</v>
      </c>
    </row>
    <row r="1287" spans="1:4" ht="30" x14ac:dyDescent="0.25">
      <c r="A1287" s="13">
        <v>804469</v>
      </c>
      <c r="B1287" s="14" t="s">
        <v>15815</v>
      </c>
      <c r="C1287" s="15" t="s">
        <v>211</v>
      </c>
      <c r="D1287" s="16">
        <v>345.75</v>
      </c>
    </row>
    <row r="1288" spans="1:4" ht="30" x14ac:dyDescent="0.25">
      <c r="A1288" s="13">
        <v>804468</v>
      </c>
      <c r="B1288" s="14" t="s">
        <v>15816</v>
      </c>
      <c r="C1288" s="15" t="s">
        <v>211</v>
      </c>
      <c r="D1288" s="16">
        <v>310.66000000000003</v>
      </c>
    </row>
    <row r="1289" spans="1:4" ht="30" x14ac:dyDescent="0.25">
      <c r="A1289" s="13">
        <v>804479</v>
      </c>
      <c r="B1289" s="14" t="s">
        <v>15817</v>
      </c>
      <c r="C1289" s="15" t="s">
        <v>211</v>
      </c>
      <c r="D1289" s="16">
        <v>400.13</v>
      </c>
    </row>
    <row r="1290" spans="1:4" ht="30" x14ac:dyDescent="0.25">
      <c r="A1290" s="13">
        <v>804478</v>
      </c>
      <c r="B1290" s="14" t="s">
        <v>15818</v>
      </c>
      <c r="C1290" s="15" t="s">
        <v>211</v>
      </c>
      <c r="D1290" s="16">
        <v>365.1</v>
      </c>
    </row>
    <row r="1291" spans="1:4" ht="30" x14ac:dyDescent="0.25">
      <c r="A1291" s="13">
        <v>804489</v>
      </c>
      <c r="B1291" s="14" t="s">
        <v>15819</v>
      </c>
      <c r="C1291" s="15" t="s">
        <v>211</v>
      </c>
      <c r="D1291" s="16">
        <v>504.13</v>
      </c>
    </row>
    <row r="1292" spans="1:4" ht="30" x14ac:dyDescent="0.25">
      <c r="A1292" s="13">
        <v>804488</v>
      </c>
      <c r="B1292" s="14" t="s">
        <v>15820</v>
      </c>
      <c r="C1292" s="15" t="s">
        <v>211</v>
      </c>
      <c r="D1292" s="16">
        <v>459.43</v>
      </c>
    </row>
    <row r="1293" spans="1:4" ht="30" x14ac:dyDescent="0.25">
      <c r="A1293" s="13">
        <v>804499</v>
      </c>
      <c r="B1293" s="14" t="s">
        <v>15821</v>
      </c>
      <c r="C1293" s="15" t="s">
        <v>211</v>
      </c>
      <c r="D1293" s="16">
        <v>640.80999999999995</v>
      </c>
    </row>
    <row r="1294" spans="1:4" ht="30" x14ac:dyDescent="0.25">
      <c r="A1294" s="13">
        <v>804498</v>
      </c>
      <c r="B1294" s="14" t="s">
        <v>15822</v>
      </c>
      <c r="C1294" s="15" t="s">
        <v>211</v>
      </c>
      <c r="D1294" s="16">
        <v>588.66999999999996</v>
      </c>
    </row>
    <row r="1295" spans="1:4" ht="30" x14ac:dyDescent="0.25">
      <c r="A1295" s="13">
        <v>804471</v>
      </c>
      <c r="B1295" s="14" t="s">
        <v>15823</v>
      </c>
      <c r="C1295" s="15" t="s">
        <v>211</v>
      </c>
      <c r="D1295" s="16">
        <v>468.26</v>
      </c>
    </row>
    <row r="1296" spans="1:4" ht="30" x14ac:dyDescent="0.25">
      <c r="A1296" s="13">
        <v>804470</v>
      </c>
      <c r="B1296" s="14" t="s">
        <v>15824</v>
      </c>
      <c r="C1296" s="15" t="s">
        <v>211</v>
      </c>
      <c r="D1296" s="16">
        <v>417.16</v>
      </c>
    </row>
    <row r="1297" spans="1:4" ht="30" x14ac:dyDescent="0.25">
      <c r="A1297" s="13">
        <v>804481</v>
      </c>
      <c r="B1297" s="14" t="s">
        <v>15825</v>
      </c>
      <c r="C1297" s="15" t="s">
        <v>211</v>
      </c>
      <c r="D1297" s="16">
        <v>590.6</v>
      </c>
    </row>
    <row r="1298" spans="1:4" ht="30" x14ac:dyDescent="0.25">
      <c r="A1298" s="13">
        <v>804480</v>
      </c>
      <c r="B1298" s="14" t="s">
        <v>15826</v>
      </c>
      <c r="C1298" s="15" t="s">
        <v>211</v>
      </c>
      <c r="D1298" s="16">
        <v>539.64</v>
      </c>
    </row>
    <row r="1299" spans="1:4" ht="30" x14ac:dyDescent="0.25">
      <c r="A1299" s="13">
        <v>804491</v>
      </c>
      <c r="B1299" s="14" t="s">
        <v>15827</v>
      </c>
      <c r="C1299" s="15" t="s">
        <v>211</v>
      </c>
      <c r="D1299" s="16">
        <v>776.64</v>
      </c>
    </row>
    <row r="1300" spans="1:4" ht="30" x14ac:dyDescent="0.25">
      <c r="A1300" s="13">
        <v>804490</v>
      </c>
      <c r="B1300" s="14" t="s">
        <v>15828</v>
      </c>
      <c r="C1300" s="15" t="s">
        <v>211</v>
      </c>
      <c r="D1300" s="16">
        <v>708.58</v>
      </c>
    </row>
    <row r="1301" spans="1:4" ht="30" x14ac:dyDescent="0.25">
      <c r="A1301" s="13">
        <v>804501</v>
      </c>
      <c r="B1301" s="14" t="s">
        <v>15829</v>
      </c>
      <c r="C1301" s="15" t="s">
        <v>211</v>
      </c>
      <c r="D1301" s="16">
        <v>933.09</v>
      </c>
    </row>
    <row r="1302" spans="1:4" ht="30" x14ac:dyDescent="0.25">
      <c r="A1302" s="13">
        <v>804500</v>
      </c>
      <c r="B1302" s="14" t="s">
        <v>15830</v>
      </c>
      <c r="C1302" s="15" t="s">
        <v>211</v>
      </c>
      <c r="D1302" s="16">
        <v>855.93</v>
      </c>
    </row>
    <row r="1303" spans="1:4" ht="30" x14ac:dyDescent="0.25">
      <c r="A1303" s="13">
        <v>804473</v>
      </c>
      <c r="B1303" s="14" t="s">
        <v>15831</v>
      </c>
      <c r="C1303" s="15" t="s">
        <v>211</v>
      </c>
      <c r="D1303" s="16">
        <v>757.2</v>
      </c>
    </row>
    <row r="1304" spans="1:4" ht="30" x14ac:dyDescent="0.25">
      <c r="A1304" s="13">
        <v>804472</v>
      </c>
      <c r="B1304" s="14" t="s">
        <v>15832</v>
      </c>
      <c r="C1304" s="15" t="s">
        <v>211</v>
      </c>
      <c r="D1304" s="16">
        <v>677.39</v>
      </c>
    </row>
    <row r="1305" spans="1:4" ht="30" x14ac:dyDescent="0.25">
      <c r="A1305" s="13">
        <v>804483</v>
      </c>
      <c r="B1305" s="14" t="s">
        <v>15833</v>
      </c>
      <c r="C1305" s="15" t="s">
        <v>211</v>
      </c>
      <c r="D1305" s="16">
        <v>947.52</v>
      </c>
    </row>
    <row r="1306" spans="1:4" ht="30" x14ac:dyDescent="0.25">
      <c r="A1306" s="13">
        <v>804482</v>
      </c>
      <c r="B1306" s="14" t="s">
        <v>15834</v>
      </c>
      <c r="C1306" s="15" t="s">
        <v>211</v>
      </c>
      <c r="D1306" s="16">
        <v>867.92</v>
      </c>
    </row>
    <row r="1307" spans="1:4" ht="30" x14ac:dyDescent="0.25">
      <c r="A1307" s="13">
        <v>804493</v>
      </c>
      <c r="B1307" s="14" t="s">
        <v>15835</v>
      </c>
      <c r="C1307" s="15" t="s">
        <v>211</v>
      </c>
      <c r="D1307" s="16">
        <v>1247.44</v>
      </c>
    </row>
    <row r="1308" spans="1:4" ht="30" x14ac:dyDescent="0.25">
      <c r="A1308" s="13">
        <v>804492</v>
      </c>
      <c r="B1308" s="14" t="s">
        <v>15836</v>
      </c>
      <c r="C1308" s="15" t="s">
        <v>211</v>
      </c>
      <c r="D1308" s="16">
        <v>1142.08</v>
      </c>
    </row>
    <row r="1309" spans="1:4" ht="30" x14ac:dyDescent="0.25">
      <c r="A1309" s="13">
        <v>804503</v>
      </c>
      <c r="B1309" s="14" t="s">
        <v>15837</v>
      </c>
      <c r="C1309" s="15" t="s">
        <v>211</v>
      </c>
      <c r="D1309" s="16">
        <v>1492.61</v>
      </c>
    </row>
    <row r="1310" spans="1:4" ht="30" x14ac:dyDescent="0.25">
      <c r="A1310" s="13">
        <v>804502</v>
      </c>
      <c r="B1310" s="14" t="s">
        <v>15838</v>
      </c>
      <c r="C1310" s="15" t="s">
        <v>211</v>
      </c>
      <c r="D1310" s="16">
        <v>1383.7</v>
      </c>
    </row>
    <row r="1311" spans="1:4" ht="30" x14ac:dyDescent="0.25">
      <c r="A1311" s="13">
        <v>804180</v>
      </c>
      <c r="B1311" s="14" t="s">
        <v>15839</v>
      </c>
      <c r="C1311" s="15" t="s">
        <v>211</v>
      </c>
      <c r="D1311" s="16">
        <v>1148.27</v>
      </c>
    </row>
    <row r="1312" spans="1:4" x14ac:dyDescent="0.25">
      <c r="A1312" s="13">
        <v>804181</v>
      </c>
      <c r="B1312" s="14" t="s">
        <v>15840</v>
      </c>
      <c r="C1312" s="15" t="s">
        <v>211</v>
      </c>
      <c r="D1312" s="16">
        <v>1219.5999999999999</v>
      </c>
    </row>
    <row r="1313" spans="1:4" ht="30" x14ac:dyDescent="0.25">
      <c r="A1313" s="13">
        <v>804182</v>
      </c>
      <c r="B1313" s="14" t="s">
        <v>15841</v>
      </c>
      <c r="C1313" s="15" t="s">
        <v>211</v>
      </c>
      <c r="D1313" s="16">
        <v>1175.58</v>
      </c>
    </row>
    <row r="1314" spans="1:4" x14ac:dyDescent="0.25">
      <c r="A1314" s="13">
        <v>804183</v>
      </c>
      <c r="B1314" s="14" t="s">
        <v>15842</v>
      </c>
      <c r="C1314" s="15" t="s">
        <v>211</v>
      </c>
      <c r="D1314" s="16">
        <v>1246.92</v>
      </c>
    </row>
    <row r="1315" spans="1:4" ht="30" x14ac:dyDescent="0.25">
      <c r="A1315" s="13">
        <v>804184</v>
      </c>
      <c r="B1315" s="14" t="s">
        <v>15843</v>
      </c>
      <c r="C1315" s="15" t="s">
        <v>211</v>
      </c>
      <c r="D1315" s="16">
        <v>1192.25</v>
      </c>
    </row>
    <row r="1316" spans="1:4" x14ac:dyDescent="0.25">
      <c r="A1316" s="13">
        <v>804185</v>
      </c>
      <c r="B1316" s="14" t="s">
        <v>15844</v>
      </c>
      <c r="C1316" s="15" t="s">
        <v>211</v>
      </c>
      <c r="D1316" s="16">
        <v>1263.5899999999999</v>
      </c>
    </row>
    <row r="1317" spans="1:4" ht="30" x14ac:dyDescent="0.25">
      <c r="A1317" s="13">
        <v>804186</v>
      </c>
      <c r="B1317" s="14" t="s">
        <v>15845</v>
      </c>
      <c r="C1317" s="15" t="s">
        <v>211</v>
      </c>
      <c r="D1317" s="16">
        <v>1272.19</v>
      </c>
    </row>
    <row r="1318" spans="1:4" x14ac:dyDescent="0.25">
      <c r="A1318" s="13">
        <v>804187</v>
      </c>
      <c r="B1318" s="14" t="s">
        <v>15846</v>
      </c>
      <c r="C1318" s="15" t="s">
        <v>211</v>
      </c>
      <c r="D1318" s="16">
        <v>1343.53</v>
      </c>
    </row>
    <row r="1319" spans="1:4" ht="30" x14ac:dyDescent="0.25">
      <c r="A1319" s="13">
        <v>804188</v>
      </c>
      <c r="B1319" s="14" t="s">
        <v>15847</v>
      </c>
      <c r="C1319" s="15" t="s">
        <v>211</v>
      </c>
      <c r="D1319" s="16">
        <v>1475.59</v>
      </c>
    </row>
    <row r="1320" spans="1:4" x14ac:dyDescent="0.25">
      <c r="A1320" s="13">
        <v>804189</v>
      </c>
      <c r="B1320" s="14" t="s">
        <v>15848</v>
      </c>
      <c r="C1320" s="15" t="s">
        <v>211</v>
      </c>
      <c r="D1320" s="16">
        <v>1571.01</v>
      </c>
    </row>
    <row r="1321" spans="1:4" ht="30" x14ac:dyDescent="0.25">
      <c r="A1321" s="13">
        <v>804190</v>
      </c>
      <c r="B1321" s="14" t="s">
        <v>15849</v>
      </c>
      <c r="C1321" s="15" t="s">
        <v>211</v>
      </c>
      <c r="D1321" s="16">
        <v>1522.71</v>
      </c>
    </row>
    <row r="1322" spans="1:4" x14ac:dyDescent="0.25">
      <c r="A1322" s="13">
        <v>804191</v>
      </c>
      <c r="B1322" s="14" t="s">
        <v>15850</v>
      </c>
      <c r="C1322" s="15" t="s">
        <v>211</v>
      </c>
      <c r="D1322" s="16">
        <v>1618.13</v>
      </c>
    </row>
    <row r="1323" spans="1:4" ht="30" x14ac:dyDescent="0.25">
      <c r="A1323" s="13">
        <v>804192</v>
      </c>
      <c r="B1323" s="14" t="s">
        <v>15851</v>
      </c>
      <c r="C1323" s="15" t="s">
        <v>211</v>
      </c>
      <c r="D1323" s="16">
        <v>1565.38</v>
      </c>
    </row>
    <row r="1324" spans="1:4" x14ac:dyDescent="0.25">
      <c r="A1324" s="13">
        <v>804193</v>
      </c>
      <c r="B1324" s="14" t="s">
        <v>15852</v>
      </c>
      <c r="C1324" s="15" t="s">
        <v>211</v>
      </c>
      <c r="D1324" s="16">
        <v>1660.79</v>
      </c>
    </row>
    <row r="1325" spans="1:4" ht="30" x14ac:dyDescent="0.25">
      <c r="A1325" s="13">
        <v>804194</v>
      </c>
      <c r="B1325" s="14" t="s">
        <v>15853</v>
      </c>
      <c r="C1325" s="15" t="s">
        <v>211</v>
      </c>
      <c r="D1325" s="16">
        <v>1665.87</v>
      </c>
    </row>
    <row r="1326" spans="1:4" x14ac:dyDescent="0.25">
      <c r="A1326" s="13">
        <v>804195</v>
      </c>
      <c r="B1326" s="14" t="s">
        <v>15854</v>
      </c>
      <c r="C1326" s="15" t="s">
        <v>211</v>
      </c>
      <c r="D1326" s="16">
        <v>1761.29</v>
      </c>
    </row>
    <row r="1327" spans="1:4" ht="30" x14ac:dyDescent="0.25">
      <c r="A1327" s="13">
        <v>804196</v>
      </c>
      <c r="B1327" s="14" t="s">
        <v>15855</v>
      </c>
      <c r="C1327" s="15" t="s">
        <v>211</v>
      </c>
      <c r="D1327" s="16">
        <v>1879.55</v>
      </c>
    </row>
    <row r="1328" spans="1:4" x14ac:dyDescent="0.25">
      <c r="A1328" s="13">
        <v>804197</v>
      </c>
      <c r="B1328" s="14" t="s">
        <v>15856</v>
      </c>
      <c r="C1328" s="15" t="s">
        <v>211</v>
      </c>
      <c r="D1328" s="16">
        <v>2001.31</v>
      </c>
    </row>
    <row r="1329" spans="1:4" ht="30" x14ac:dyDescent="0.25">
      <c r="A1329" s="13">
        <v>804198</v>
      </c>
      <c r="B1329" s="14" t="s">
        <v>15857</v>
      </c>
      <c r="C1329" s="15" t="s">
        <v>211</v>
      </c>
      <c r="D1329" s="16">
        <v>2004.76</v>
      </c>
    </row>
    <row r="1330" spans="1:4" x14ac:dyDescent="0.25">
      <c r="A1330" s="13">
        <v>804199</v>
      </c>
      <c r="B1330" s="14" t="s">
        <v>15858</v>
      </c>
      <c r="C1330" s="15" t="s">
        <v>211</v>
      </c>
      <c r="D1330" s="16">
        <v>2126.52</v>
      </c>
    </row>
    <row r="1331" spans="1:4" ht="30" x14ac:dyDescent="0.25">
      <c r="A1331" s="13">
        <v>804200</v>
      </c>
      <c r="B1331" s="14" t="s">
        <v>15859</v>
      </c>
      <c r="C1331" s="15" t="s">
        <v>211</v>
      </c>
      <c r="D1331" s="16">
        <v>2371.9</v>
      </c>
    </row>
    <row r="1332" spans="1:4" x14ac:dyDescent="0.25">
      <c r="A1332" s="13">
        <v>804201</v>
      </c>
      <c r="B1332" s="14" t="s">
        <v>15860</v>
      </c>
      <c r="C1332" s="15" t="s">
        <v>211</v>
      </c>
      <c r="D1332" s="16">
        <v>2493.65</v>
      </c>
    </row>
    <row r="1333" spans="1:4" ht="30" x14ac:dyDescent="0.25">
      <c r="A1333" s="13">
        <v>804202</v>
      </c>
      <c r="B1333" s="14" t="s">
        <v>15861</v>
      </c>
      <c r="C1333" s="15" t="s">
        <v>211</v>
      </c>
      <c r="D1333" s="16">
        <v>2539.7199999999998</v>
      </c>
    </row>
    <row r="1334" spans="1:4" x14ac:dyDescent="0.25">
      <c r="A1334" s="13">
        <v>804203</v>
      </c>
      <c r="B1334" s="14" t="s">
        <v>15862</v>
      </c>
      <c r="C1334" s="15" t="s">
        <v>211</v>
      </c>
      <c r="D1334" s="16">
        <v>2661.48</v>
      </c>
    </row>
    <row r="1335" spans="1:4" ht="30" x14ac:dyDescent="0.25">
      <c r="A1335" s="13">
        <v>804204</v>
      </c>
      <c r="B1335" s="14" t="s">
        <v>15863</v>
      </c>
      <c r="C1335" s="15" t="s">
        <v>211</v>
      </c>
      <c r="D1335" s="16">
        <v>3054.22</v>
      </c>
    </row>
    <row r="1336" spans="1:4" x14ac:dyDescent="0.25">
      <c r="A1336" s="13">
        <v>804205</v>
      </c>
      <c r="B1336" s="14" t="s">
        <v>15864</v>
      </c>
      <c r="C1336" s="15" t="s">
        <v>211</v>
      </c>
      <c r="D1336" s="16">
        <v>3211.65</v>
      </c>
    </row>
    <row r="1337" spans="1:4" ht="30" x14ac:dyDescent="0.25">
      <c r="A1337" s="13">
        <v>804206</v>
      </c>
      <c r="B1337" s="14" t="s">
        <v>15865</v>
      </c>
      <c r="C1337" s="15" t="s">
        <v>211</v>
      </c>
      <c r="D1337" s="16">
        <v>3157</v>
      </c>
    </row>
    <row r="1338" spans="1:4" x14ac:dyDescent="0.25">
      <c r="A1338" s="13">
        <v>804207</v>
      </c>
      <c r="B1338" s="14" t="s">
        <v>15866</v>
      </c>
      <c r="C1338" s="15" t="s">
        <v>211</v>
      </c>
      <c r="D1338" s="16">
        <v>3314.43</v>
      </c>
    </row>
    <row r="1339" spans="1:4" ht="30" x14ac:dyDescent="0.25">
      <c r="A1339" s="13">
        <v>804208</v>
      </c>
      <c r="B1339" s="14" t="s">
        <v>15867</v>
      </c>
      <c r="C1339" s="15" t="s">
        <v>211</v>
      </c>
      <c r="D1339" s="16">
        <v>3303.54</v>
      </c>
    </row>
    <row r="1340" spans="1:4" x14ac:dyDescent="0.25">
      <c r="A1340" s="13">
        <v>804209</v>
      </c>
      <c r="B1340" s="14" t="s">
        <v>15868</v>
      </c>
      <c r="C1340" s="15" t="s">
        <v>211</v>
      </c>
      <c r="D1340" s="16">
        <v>3460.97</v>
      </c>
    </row>
    <row r="1341" spans="1:4" ht="30" x14ac:dyDescent="0.25">
      <c r="A1341" s="13">
        <v>804210</v>
      </c>
      <c r="B1341" s="14" t="s">
        <v>15869</v>
      </c>
      <c r="C1341" s="15" t="s">
        <v>211</v>
      </c>
      <c r="D1341" s="16">
        <v>3455.09</v>
      </c>
    </row>
    <row r="1342" spans="1:4" x14ac:dyDescent="0.25">
      <c r="A1342" s="13">
        <v>804211</v>
      </c>
      <c r="B1342" s="14" t="s">
        <v>15870</v>
      </c>
      <c r="C1342" s="15" t="s">
        <v>211</v>
      </c>
      <c r="D1342" s="16">
        <v>3612.52</v>
      </c>
    </row>
    <row r="1343" spans="1:4" ht="30" x14ac:dyDescent="0.25">
      <c r="A1343" s="13">
        <v>804012</v>
      </c>
      <c r="B1343" s="14" t="s">
        <v>15871</v>
      </c>
      <c r="C1343" s="15" t="s">
        <v>211</v>
      </c>
      <c r="D1343" s="16">
        <v>237.98</v>
      </c>
    </row>
    <row r="1344" spans="1:4" x14ac:dyDescent="0.25">
      <c r="A1344" s="13">
        <v>804013</v>
      </c>
      <c r="B1344" s="14" t="s">
        <v>15872</v>
      </c>
      <c r="C1344" s="15" t="s">
        <v>211</v>
      </c>
      <c r="D1344" s="16">
        <v>255.32</v>
      </c>
    </row>
    <row r="1345" spans="1:4" ht="30" x14ac:dyDescent="0.25">
      <c r="A1345" s="13">
        <v>804014</v>
      </c>
      <c r="B1345" s="14" t="s">
        <v>15873</v>
      </c>
      <c r="C1345" s="15" t="s">
        <v>211</v>
      </c>
      <c r="D1345" s="16">
        <v>247.66</v>
      </c>
    </row>
    <row r="1346" spans="1:4" x14ac:dyDescent="0.25">
      <c r="A1346" s="13">
        <v>804015</v>
      </c>
      <c r="B1346" s="14" t="s">
        <v>15874</v>
      </c>
      <c r="C1346" s="15" t="s">
        <v>211</v>
      </c>
      <c r="D1346" s="16">
        <v>265.01</v>
      </c>
    </row>
    <row r="1347" spans="1:4" ht="30" x14ac:dyDescent="0.25">
      <c r="A1347" s="13">
        <v>804016</v>
      </c>
      <c r="B1347" s="14" t="s">
        <v>15875</v>
      </c>
      <c r="C1347" s="15" t="s">
        <v>211</v>
      </c>
      <c r="D1347" s="16">
        <v>251.36</v>
      </c>
    </row>
    <row r="1348" spans="1:4" x14ac:dyDescent="0.25">
      <c r="A1348" s="13">
        <v>804017</v>
      </c>
      <c r="B1348" s="14" t="s">
        <v>15876</v>
      </c>
      <c r="C1348" s="15" t="s">
        <v>211</v>
      </c>
      <c r="D1348" s="16">
        <v>268.70999999999998</v>
      </c>
    </row>
    <row r="1349" spans="1:4" ht="30" x14ac:dyDescent="0.25">
      <c r="A1349" s="13">
        <v>804018</v>
      </c>
      <c r="B1349" s="14" t="s">
        <v>15877</v>
      </c>
      <c r="C1349" s="15" t="s">
        <v>211</v>
      </c>
      <c r="D1349" s="16">
        <v>300.07</v>
      </c>
    </row>
    <row r="1350" spans="1:4" x14ac:dyDescent="0.25">
      <c r="A1350" s="13">
        <v>804019</v>
      </c>
      <c r="B1350" s="14" t="s">
        <v>15878</v>
      </c>
      <c r="C1350" s="15" t="s">
        <v>211</v>
      </c>
      <c r="D1350" s="16">
        <v>317.41000000000003</v>
      </c>
    </row>
    <row r="1351" spans="1:4" ht="30" x14ac:dyDescent="0.25">
      <c r="A1351" s="13">
        <v>804020</v>
      </c>
      <c r="B1351" s="14" t="s">
        <v>15879</v>
      </c>
      <c r="C1351" s="15" t="s">
        <v>211</v>
      </c>
      <c r="D1351" s="16">
        <v>372.53</v>
      </c>
    </row>
    <row r="1352" spans="1:4" x14ac:dyDescent="0.25">
      <c r="A1352" s="13">
        <v>804021</v>
      </c>
      <c r="B1352" s="14" t="s">
        <v>15880</v>
      </c>
      <c r="C1352" s="15" t="s">
        <v>211</v>
      </c>
      <c r="D1352" s="16">
        <v>398.62</v>
      </c>
    </row>
    <row r="1353" spans="1:4" ht="30" x14ac:dyDescent="0.25">
      <c r="A1353" s="13">
        <v>804022</v>
      </c>
      <c r="B1353" s="14" t="s">
        <v>15881</v>
      </c>
      <c r="C1353" s="15" t="s">
        <v>211</v>
      </c>
      <c r="D1353" s="16">
        <v>401.15</v>
      </c>
    </row>
    <row r="1354" spans="1:4" x14ac:dyDescent="0.25">
      <c r="A1354" s="13">
        <v>804023</v>
      </c>
      <c r="B1354" s="14" t="s">
        <v>15882</v>
      </c>
      <c r="C1354" s="15" t="s">
        <v>211</v>
      </c>
      <c r="D1354" s="16">
        <v>427.25</v>
      </c>
    </row>
    <row r="1355" spans="1:4" ht="30" x14ac:dyDescent="0.25">
      <c r="A1355" s="13">
        <v>804024</v>
      </c>
      <c r="B1355" s="14" t="s">
        <v>15883</v>
      </c>
      <c r="C1355" s="15" t="s">
        <v>211</v>
      </c>
      <c r="D1355" s="16">
        <v>411.77</v>
      </c>
    </row>
    <row r="1356" spans="1:4" x14ac:dyDescent="0.25">
      <c r="A1356" s="13">
        <v>804025</v>
      </c>
      <c r="B1356" s="14" t="s">
        <v>15884</v>
      </c>
      <c r="C1356" s="15" t="s">
        <v>211</v>
      </c>
      <c r="D1356" s="16">
        <v>437.86</v>
      </c>
    </row>
    <row r="1357" spans="1:4" ht="30" x14ac:dyDescent="0.25">
      <c r="A1357" s="13">
        <v>804026</v>
      </c>
      <c r="B1357" s="14" t="s">
        <v>15885</v>
      </c>
      <c r="C1357" s="15" t="s">
        <v>211</v>
      </c>
      <c r="D1357" s="16">
        <v>466.57</v>
      </c>
    </row>
    <row r="1358" spans="1:4" x14ac:dyDescent="0.25">
      <c r="A1358" s="13">
        <v>804027</v>
      </c>
      <c r="B1358" s="14" t="s">
        <v>15886</v>
      </c>
      <c r="C1358" s="15" t="s">
        <v>211</v>
      </c>
      <c r="D1358" s="16">
        <v>492.66</v>
      </c>
    </row>
    <row r="1359" spans="1:4" ht="30" x14ac:dyDescent="0.25">
      <c r="A1359" s="13">
        <v>804028</v>
      </c>
      <c r="B1359" s="14" t="s">
        <v>15887</v>
      </c>
      <c r="C1359" s="15" t="s">
        <v>211</v>
      </c>
      <c r="D1359" s="16">
        <v>603.72</v>
      </c>
    </row>
    <row r="1360" spans="1:4" x14ac:dyDescent="0.25">
      <c r="A1360" s="13">
        <v>804029</v>
      </c>
      <c r="B1360" s="14" t="s">
        <v>15888</v>
      </c>
      <c r="C1360" s="15" t="s">
        <v>211</v>
      </c>
      <c r="D1360" s="16">
        <v>639.39</v>
      </c>
    </row>
    <row r="1361" spans="1:4" ht="30" x14ac:dyDescent="0.25">
      <c r="A1361" s="13">
        <v>804030</v>
      </c>
      <c r="B1361" s="14" t="s">
        <v>15889</v>
      </c>
      <c r="C1361" s="15" t="s">
        <v>211</v>
      </c>
      <c r="D1361" s="16">
        <v>617.38</v>
      </c>
    </row>
    <row r="1362" spans="1:4" x14ac:dyDescent="0.25">
      <c r="A1362" s="13">
        <v>804031</v>
      </c>
      <c r="B1362" s="14" t="s">
        <v>15890</v>
      </c>
      <c r="C1362" s="15" t="s">
        <v>211</v>
      </c>
      <c r="D1362" s="16">
        <v>653.04</v>
      </c>
    </row>
    <row r="1363" spans="1:4" ht="30" x14ac:dyDescent="0.25">
      <c r="A1363" s="13">
        <v>804032</v>
      </c>
      <c r="B1363" s="14" t="s">
        <v>15891</v>
      </c>
      <c r="C1363" s="15" t="s">
        <v>211</v>
      </c>
      <c r="D1363" s="16">
        <v>625.71</v>
      </c>
    </row>
    <row r="1364" spans="1:4" x14ac:dyDescent="0.25">
      <c r="A1364" s="13">
        <v>804033</v>
      </c>
      <c r="B1364" s="14" t="s">
        <v>15892</v>
      </c>
      <c r="C1364" s="15" t="s">
        <v>211</v>
      </c>
      <c r="D1364" s="16">
        <v>661.38</v>
      </c>
    </row>
    <row r="1365" spans="1:4" ht="30" x14ac:dyDescent="0.25">
      <c r="A1365" s="13">
        <v>804034</v>
      </c>
      <c r="B1365" s="14" t="s">
        <v>15893</v>
      </c>
      <c r="C1365" s="15" t="s">
        <v>211</v>
      </c>
      <c r="D1365" s="16">
        <v>665.68</v>
      </c>
    </row>
    <row r="1366" spans="1:4" x14ac:dyDescent="0.25">
      <c r="A1366" s="13">
        <v>804035</v>
      </c>
      <c r="B1366" s="14" t="s">
        <v>15894</v>
      </c>
      <c r="C1366" s="15" t="s">
        <v>211</v>
      </c>
      <c r="D1366" s="16">
        <v>701.35</v>
      </c>
    </row>
    <row r="1367" spans="1:4" ht="30" x14ac:dyDescent="0.25">
      <c r="A1367" s="13">
        <v>804036</v>
      </c>
      <c r="B1367" s="14" t="s">
        <v>15895</v>
      </c>
      <c r="C1367" s="15" t="s">
        <v>211</v>
      </c>
      <c r="D1367" s="16">
        <v>768.98</v>
      </c>
    </row>
    <row r="1368" spans="1:4" x14ac:dyDescent="0.25">
      <c r="A1368" s="13">
        <v>804037</v>
      </c>
      <c r="B1368" s="14" t="s">
        <v>15896</v>
      </c>
      <c r="C1368" s="15" t="s">
        <v>211</v>
      </c>
      <c r="D1368" s="16">
        <v>815.55</v>
      </c>
    </row>
    <row r="1369" spans="1:4" ht="30" x14ac:dyDescent="0.25">
      <c r="A1369" s="13">
        <v>804038</v>
      </c>
      <c r="B1369" s="14" t="s">
        <v>15897</v>
      </c>
      <c r="C1369" s="15" t="s">
        <v>211</v>
      </c>
      <c r="D1369" s="16">
        <v>792.53</v>
      </c>
    </row>
    <row r="1370" spans="1:4" x14ac:dyDescent="0.25">
      <c r="A1370" s="13">
        <v>804039</v>
      </c>
      <c r="B1370" s="14" t="s">
        <v>15898</v>
      </c>
      <c r="C1370" s="15" t="s">
        <v>211</v>
      </c>
      <c r="D1370" s="16">
        <v>839.11</v>
      </c>
    </row>
    <row r="1371" spans="1:4" ht="30" x14ac:dyDescent="0.25">
      <c r="A1371" s="13">
        <v>804040</v>
      </c>
      <c r="B1371" s="14" t="s">
        <v>15899</v>
      </c>
      <c r="C1371" s="15" t="s">
        <v>211</v>
      </c>
      <c r="D1371" s="16">
        <v>813.87</v>
      </c>
    </row>
    <row r="1372" spans="1:4" x14ac:dyDescent="0.25">
      <c r="A1372" s="13">
        <v>804041</v>
      </c>
      <c r="B1372" s="14" t="s">
        <v>15900</v>
      </c>
      <c r="C1372" s="15" t="s">
        <v>211</v>
      </c>
      <c r="D1372" s="16">
        <v>860.45</v>
      </c>
    </row>
    <row r="1373" spans="1:4" ht="30" x14ac:dyDescent="0.25">
      <c r="A1373" s="13">
        <v>804042</v>
      </c>
      <c r="B1373" s="14" t="s">
        <v>15901</v>
      </c>
      <c r="C1373" s="15" t="s">
        <v>211</v>
      </c>
      <c r="D1373" s="16">
        <v>864.11</v>
      </c>
    </row>
    <row r="1374" spans="1:4" x14ac:dyDescent="0.25">
      <c r="A1374" s="13">
        <v>804043</v>
      </c>
      <c r="B1374" s="14" t="s">
        <v>15902</v>
      </c>
      <c r="C1374" s="15" t="s">
        <v>211</v>
      </c>
      <c r="D1374" s="16">
        <v>910.69</v>
      </c>
    </row>
    <row r="1375" spans="1:4" ht="30" x14ac:dyDescent="0.25">
      <c r="A1375" s="13">
        <v>804044</v>
      </c>
      <c r="B1375" s="14" t="s">
        <v>15903</v>
      </c>
      <c r="C1375" s="15" t="s">
        <v>211</v>
      </c>
      <c r="D1375" s="16">
        <v>971.76</v>
      </c>
    </row>
    <row r="1376" spans="1:4" x14ac:dyDescent="0.25">
      <c r="A1376" s="13">
        <v>804045</v>
      </c>
      <c r="B1376" s="14" t="s">
        <v>15904</v>
      </c>
      <c r="C1376" s="15" t="s">
        <v>211</v>
      </c>
      <c r="D1376" s="16">
        <v>1030.03</v>
      </c>
    </row>
    <row r="1377" spans="1:4" ht="30" x14ac:dyDescent="0.25">
      <c r="A1377" s="13">
        <v>804046</v>
      </c>
      <c r="B1377" s="14" t="s">
        <v>15905</v>
      </c>
      <c r="C1377" s="15" t="s">
        <v>211</v>
      </c>
      <c r="D1377" s="16">
        <v>1034.3699999999999</v>
      </c>
    </row>
    <row r="1378" spans="1:4" x14ac:dyDescent="0.25">
      <c r="A1378" s="13">
        <v>804047</v>
      </c>
      <c r="B1378" s="14" t="s">
        <v>15906</v>
      </c>
      <c r="C1378" s="15" t="s">
        <v>211</v>
      </c>
      <c r="D1378" s="16">
        <v>1092.6400000000001</v>
      </c>
    </row>
    <row r="1379" spans="1:4" ht="30" x14ac:dyDescent="0.25">
      <c r="A1379" s="13">
        <v>804048</v>
      </c>
      <c r="B1379" s="14" t="s">
        <v>15907</v>
      </c>
      <c r="C1379" s="15" t="s">
        <v>211</v>
      </c>
      <c r="D1379" s="16">
        <v>1217.93</v>
      </c>
    </row>
    <row r="1380" spans="1:4" x14ac:dyDescent="0.25">
      <c r="A1380" s="13">
        <v>804049</v>
      </c>
      <c r="B1380" s="14" t="s">
        <v>15908</v>
      </c>
      <c r="C1380" s="15" t="s">
        <v>211</v>
      </c>
      <c r="D1380" s="16">
        <v>1276.21</v>
      </c>
    </row>
    <row r="1381" spans="1:4" ht="30" x14ac:dyDescent="0.25">
      <c r="A1381" s="13">
        <v>804050</v>
      </c>
      <c r="B1381" s="14" t="s">
        <v>15909</v>
      </c>
      <c r="C1381" s="15" t="s">
        <v>211</v>
      </c>
      <c r="D1381" s="16">
        <v>1301.8499999999999</v>
      </c>
    </row>
    <row r="1382" spans="1:4" x14ac:dyDescent="0.25">
      <c r="A1382" s="13">
        <v>804051</v>
      </c>
      <c r="B1382" s="14" t="s">
        <v>15910</v>
      </c>
      <c r="C1382" s="15" t="s">
        <v>211</v>
      </c>
      <c r="D1382" s="16">
        <v>1360.12</v>
      </c>
    </row>
    <row r="1383" spans="1:4" ht="30" x14ac:dyDescent="0.25">
      <c r="A1383" s="13">
        <v>804052</v>
      </c>
      <c r="B1383" s="14" t="s">
        <v>15911</v>
      </c>
      <c r="C1383" s="15" t="s">
        <v>211</v>
      </c>
      <c r="D1383" s="16">
        <v>1562.79</v>
      </c>
    </row>
    <row r="1384" spans="1:4" x14ac:dyDescent="0.25">
      <c r="A1384" s="13">
        <v>804053</v>
      </c>
      <c r="B1384" s="14" t="s">
        <v>15912</v>
      </c>
      <c r="C1384" s="15" t="s">
        <v>211</v>
      </c>
      <c r="D1384" s="16">
        <v>1638.67</v>
      </c>
    </row>
    <row r="1385" spans="1:4" ht="30" x14ac:dyDescent="0.25">
      <c r="A1385" s="13">
        <v>804054</v>
      </c>
      <c r="B1385" s="14" t="s">
        <v>15913</v>
      </c>
      <c r="C1385" s="15" t="s">
        <v>211</v>
      </c>
      <c r="D1385" s="16">
        <v>1614.19</v>
      </c>
    </row>
    <row r="1386" spans="1:4" x14ac:dyDescent="0.25">
      <c r="A1386" s="13">
        <v>804055</v>
      </c>
      <c r="B1386" s="14" t="s">
        <v>15914</v>
      </c>
      <c r="C1386" s="15" t="s">
        <v>211</v>
      </c>
      <c r="D1386" s="16">
        <v>1690.07</v>
      </c>
    </row>
    <row r="1387" spans="1:4" ht="30" x14ac:dyDescent="0.25">
      <c r="A1387" s="13">
        <v>804056</v>
      </c>
      <c r="B1387" s="14" t="s">
        <v>15915</v>
      </c>
      <c r="C1387" s="15" t="s">
        <v>211</v>
      </c>
      <c r="D1387" s="16">
        <v>1687.45</v>
      </c>
    </row>
    <row r="1388" spans="1:4" x14ac:dyDescent="0.25">
      <c r="A1388" s="13">
        <v>804057</v>
      </c>
      <c r="B1388" s="14" t="s">
        <v>15916</v>
      </c>
      <c r="C1388" s="15" t="s">
        <v>211</v>
      </c>
      <c r="D1388" s="16">
        <v>1763.33</v>
      </c>
    </row>
    <row r="1389" spans="1:4" ht="30" x14ac:dyDescent="0.25">
      <c r="A1389" s="13">
        <v>804058</v>
      </c>
      <c r="B1389" s="14" t="s">
        <v>15917</v>
      </c>
      <c r="C1389" s="15" t="s">
        <v>211</v>
      </c>
      <c r="D1389" s="16">
        <v>1763.23</v>
      </c>
    </row>
    <row r="1390" spans="1:4" x14ac:dyDescent="0.25">
      <c r="A1390" s="13">
        <v>804059</v>
      </c>
      <c r="B1390" s="14" t="s">
        <v>15918</v>
      </c>
      <c r="C1390" s="15" t="s">
        <v>211</v>
      </c>
      <c r="D1390" s="16">
        <v>1839.11</v>
      </c>
    </row>
    <row r="1391" spans="1:4" ht="30" x14ac:dyDescent="0.25">
      <c r="A1391" s="13">
        <v>804292</v>
      </c>
      <c r="B1391" s="14" t="s">
        <v>15919</v>
      </c>
      <c r="C1391" s="15" t="s">
        <v>211</v>
      </c>
      <c r="D1391" s="16">
        <v>2182.21</v>
      </c>
    </row>
    <row r="1392" spans="1:4" x14ac:dyDescent="0.25">
      <c r="A1392" s="13">
        <v>804293</v>
      </c>
      <c r="B1392" s="14" t="s">
        <v>15920</v>
      </c>
      <c r="C1392" s="15" t="s">
        <v>211</v>
      </c>
      <c r="D1392" s="16">
        <v>2326.4699999999998</v>
      </c>
    </row>
    <row r="1393" spans="1:4" ht="30" x14ac:dyDescent="0.25">
      <c r="A1393" s="13">
        <v>804294</v>
      </c>
      <c r="B1393" s="14" t="s">
        <v>15921</v>
      </c>
      <c r="C1393" s="15" t="s">
        <v>211</v>
      </c>
      <c r="D1393" s="16">
        <v>2252.88</v>
      </c>
    </row>
    <row r="1394" spans="1:4" x14ac:dyDescent="0.25">
      <c r="A1394" s="13">
        <v>804295</v>
      </c>
      <c r="B1394" s="14" t="s">
        <v>15922</v>
      </c>
      <c r="C1394" s="15" t="s">
        <v>211</v>
      </c>
      <c r="D1394" s="16">
        <v>2397.14</v>
      </c>
    </row>
    <row r="1395" spans="1:4" ht="30" x14ac:dyDescent="0.25">
      <c r="A1395" s="13">
        <v>804296</v>
      </c>
      <c r="B1395" s="14" t="s">
        <v>15923</v>
      </c>
      <c r="C1395" s="15" t="s">
        <v>211</v>
      </c>
      <c r="D1395" s="16">
        <v>2316.88</v>
      </c>
    </row>
    <row r="1396" spans="1:4" x14ac:dyDescent="0.25">
      <c r="A1396" s="13">
        <v>804297</v>
      </c>
      <c r="B1396" s="14" t="s">
        <v>15924</v>
      </c>
      <c r="C1396" s="15" t="s">
        <v>211</v>
      </c>
      <c r="D1396" s="16">
        <v>2461.15</v>
      </c>
    </row>
    <row r="1397" spans="1:4" ht="30" x14ac:dyDescent="0.25">
      <c r="A1397" s="13">
        <v>804298</v>
      </c>
      <c r="B1397" s="14" t="s">
        <v>15925</v>
      </c>
      <c r="C1397" s="15" t="s">
        <v>211</v>
      </c>
      <c r="D1397" s="16">
        <v>2467.62</v>
      </c>
    </row>
    <row r="1398" spans="1:4" x14ac:dyDescent="0.25">
      <c r="A1398" s="13">
        <v>804299</v>
      </c>
      <c r="B1398" s="14" t="s">
        <v>15926</v>
      </c>
      <c r="C1398" s="15" t="s">
        <v>211</v>
      </c>
      <c r="D1398" s="16">
        <v>2611.89</v>
      </c>
    </row>
    <row r="1399" spans="1:4" ht="30" x14ac:dyDescent="0.25">
      <c r="A1399" s="13">
        <v>804300</v>
      </c>
      <c r="B1399" s="14" t="s">
        <v>15927</v>
      </c>
      <c r="C1399" s="15" t="s">
        <v>211</v>
      </c>
      <c r="D1399" s="16">
        <v>2787.08</v>
      </c>
    </row>
    <row r="1400" spans="1:4" x14ac:dyDescent="0.25">
      <c r="A1400" s="13">
        <v>804301</v>
      </c>
      <c r="B1400" s="14" t="s">
        <v>15928</v>
      </c>
      <c r="C1400" s="15" t="s">
        <v>211</v>
      </c>
      <c r="D1400" s="16">
        <v>2972.21</v>
      </c>
    </row>
    <row r="1401" spans="1:4" ht="30" x14ac:dyDescent="0.25">
      <c r="A1401" s="13">
        <v>804302</v>
      </c>
      <c r="B1401" s="14" t="s">
        <v>15929</v>
      </c>
      <c r="C1401" s="15" t="s">
        <v>211</v>
      </c>
      <c r="D1401" s="16">
        <v>2974.9</v>
      </c>
    </row>
    <row r="1402" spans="1:4" x14ac:dyDescent="0.25">
      <c r="A1402" s="13">
        <v>804303</v>
      </c>
      <c r="B1402" s="14" t="s">
        <v>15930</v>
      </c>
      <c r="C1402" s="15" t="s">
        <v>211</v>
      </c>
      <c r="D1402" s="16">
        <v>3160.03</v>
      </c>
    </row>
    <row r="1403" spans="1:4" ht="30" x14ac:dyDescent="0.25">
      <c r="A1403" s="13">
        <v>804304</v>
      </c>
      <c r="B1403" s="14" t="s">
        <v>15931</v>
      </c>
      <c r="C1403" s="15" t="s">
        <v>211</v>
      </c>
      <c r="D1403" s="16">
        <v>3525.6</v>
      </c>
    </row>
    <row r="1404" spans="1:4" x14ac:dyDescent="0.25">
      <c r="A1404" s="13">
        <v>804305</v>
      </c>
      <c r="B1404" s="14" t="s">
        <v>15932</v>
      </c>
      <c r="C1404" s="15" t="s">
        <v>211</v>
      </c>
      <c r="D1404" s="16">
        <v>3710.73</v>
      </c>
    </row>
    <row r="1405" spans="1:4" ht="30" x14ac:dyDescent="0.25">
      <c r="A1405" s="13">
        <v>804306</v>
      </c>
      <c r="B1405" s="14" t="s">
        <v>15933</v>
      </c>
      <c r="C1405" s="15" t="s">
        <v>211</v>
      </c>
      <c r="D1405" s="16">
        <v>3777.33</v>
      </c>
    </row>
    <row r="1406" spans="1:4" x14ac:dyDescent="0.25">
      <c r="A1406" s="13">
        <v>804307</v>
      </c>
      <c r="B1406" s="14" t="s">
        <v>15934</v>
      </c>
      <c r="C1406" s="15" t="s">
        <v>211</v>
      </c>
      <c r="D1406" s="16">
        <v>3962.47</v>
      </c>
    </row>
    <row r="1407" spans="1:4" ht="30" x14ac:dyDescent="0.25">
      <c r="A1407" s="13">
        <v>804308</v>
      </c>
      <c r="B1407" s="14" t="s">
        <v>15935</v>
      </c>
      <c r="C1407" s="15" t="s">
        <v>211</v>
      </c>
      <c r="D1407" s="16">
        <v>4545.8999999999996</v>
      </c>
    </row>
    <row r="1408" spans="1:4" x14ac:dyDescent="0.25">
      <c r="A1408" s="13">
        <v>804309</v>
      </c>
      <c r="B1408" s="14" t="s">
        <v>15936</v>
      </c>
      <c r="C1408" s="15" t="s">
        <v>211</v>
      </c>
      <c r="D1408" s="16">
        <v>4785</v>
      </c>
    </row>
    <row r="1409" spans="1:4" ht="30" x14ac:dyDescent="0.25">
      <c r="A1409" s="13">
        <v>804310</v>
      </c>
      <c r="B1409" s="14" t="s">
        <v>15937</v>
      </c>
      <c r="C1409" s="15" t="s">
        <v>211</v>
      </c>
      <c r="D1409" s="16">
        <v>4700.09</v>
      </c>
    </row>
    <row r="1410" spans="1:4" x14ac:dyDescent="0.25">
      <c r="A1410" s="13">
        <v>804311</v>
      </c>
      <c r="B1410" s="14" t="s">
        <v>15938</v>
      </c>
      <c r="C1410" s="15" t="s">
        <v>211</v>
      </c>
      <c r="D1410" s="16">
        <v>4939.18</v>
      </c>
    </row>
    <row r="1411" spans="1:4" ht="30" x14ac:dyDescent="0.25">
      <c r="A1411" s="13">
        <v>804312</v>
      </c>
      <c r="B1411" s="14" t="s">
        <v>15939</v>
      </c>
      <c r="C1411" s="15" t="s">
        <v>211</v>
      </c>
      <c r="D1411" s="16">
        <v>4919.8900000000003</v>
      </c>
    </row>
    <row r="1412" spans="1:4" x14ac:dyDescent="0.25">
      <c r="A1412" s="13">
        <v>804313</v>
      </c>
      <c r="B1412" s="14" t="s">
        <v>15940</v>
      </c>
      <c r="C1412" s="15" t="s">
        <v>211</v>
      </c>
      <c r="D1412" s="16">
        <v>5158.9799999999996</v>
      </c>
    </row>
    <row r="1413" spans="1:4" ht="30" x14ac:dyDescent="0.25">
      <c r="A1413" s="13">
        <v>804314</v>
      </c>
      <c r="B1413" s="14" t="s">
        <v>15941</v>
      </c>
      <c r="C1413" s="15" t="s">
        <v>211</v>
      </c>
      <c r="D1413" s="16">
        <v>5147.21</v>
      </c>
    </row>
    <row r="1414" spans="1:4" x14ac:dyDescent="0.25">
      <c r="A1414" s="13">
        <v>804315</v>
      </c>
      <c r="B1414" s="14" t="s">
        <v>15942</v>
      </c>
      <c r="C1414" s="15" t="s">
        <v>211</v>
      </c>
      <c r="D1414" s="16">
        <v>5386.3</v>
      </c>
    </row>
    <row r="1415" spans="1:4" ht="30" x14ac:dyDescent="0.25">
      <c r="A1415" s="13">
        <v>805446</v>
      </c>
      <c r="B1415" s="14" t="s">
        <v>15943</v>
      </c>
      <c r="C1415" s="15" t="s">
        <v>14537</v>
      </c>
      <c r="D1415" s="16">
        <v>40.99</v>
      </c>
    </row>
    <row r="1416" spans="1:4" x14ac:dyDescent="0.25">
      <c r="A1416" s="13">
        <v>805447</v>
      </c>
      <c r="B1416" s="14" t="s">
        <v>15944</v>
      </c>
      <c r="C1416" s="15" t="s">
        <v>14537</v>
      </c>
      <c r="D1416" s="16">
        <v>51.88</v>
      </c>
    </row>
    <row r="1417" spans="1:4" ht="30" x14ac:dyDescent="0.25">
      <c r="A1417" s="13">
        <v>805448</v>
      </c>
      <c r="B1417" s="14" t="s">
        <v>15945</v>
      </c>
      <c r="C1417" s="15" t="s">
        <v>14537</v>
      </c>
      <c r="D1417" s="16">
        <v>49.14</v>
      </c>
    </row>
    <row r="1418" spans="1:4" x14ac:dyDescent="0.25">
      <c r="A1418" s="13">
        <v>805449</v>
      </c>
      <c r="B1418" s="14" t="s">
        <v>15946</v>
      </c>
      <c r="C1418" s="15" t="s">
        <v>14537</v>
      </c>
      <c r="D1418" s="16">
        <v>62.18</v>
      </c>
    </row>
    <row r="1419" spans="1:4" ht="30" x14ac:dyDescent="0.25">
      <c r="A1419" s="13">
        <v>805450</v>
      </c>
      <c r="B1419" s="14" t="s">
        <v>15947</v>
      </c>
      <c r="C1419" s="15" t="s">
        <v>14537</v>
      </c>
      <c r="D1419" s="16">
        <v>57.02</v>
      </c>
    </row>
    <row r="1420" spans="1:4" x14ac:dyDescent="0.25">
      <c r="A1420" s="13">
        <v>805451</v>
      </c>
      <c r="B1420" s="14" t="s">
        <v>15948</v>
      </c>
      <c r="C1420" s="15" t="s">
        <v>14537</v>
      </c>
      <c r="D1420" s="16">
        <v>72.11</v>
      </c>
    </row>
    <row r="1421" spans="1:4" ht="30" x14ac:dyDescent="0.25">
      <c r="A1421" s="13">
        <v>805452</v>
      </c>
      <c r="B1421" s="14" t="s">
        <v>15949</v>
      </c>
      <c r="C1421" s="15" t="s">
        <v>14537</v>
      </c>
      <c r="D1421" s="16">
        <v>66.75</v>
      </c>
    </row>
    <row r="1422" spans="1:4" x14ac:dyDescent="0.25">
      <c r="A1422" s="13">
        <v>805453</v>
      </c>
      <c r="B1422" s="14" t="s">
        <v>15950</v>
      </c>
      <c r="C1422" s="15" t="s">
        <v>14537</v>
      </c>
      <c r="D1422" s="16">
        <v>84.67</v>
      </c>
    </row>
    <row r="1423" spans="1:4" ht="30" x14ac:dyDescent="0.25">
      <c r="A1423" s="13">
        <v>805434</v>
      </c>
      <c r="B1423" s="14" t="s">
        <v>15951</v>
      </c>
      <c r="C1423" s="15" t="s">
        <v>14537</v>
      </c>
      <c r="D1423" s="16">
        <v>13.92</v>
      </c>
    </row>
    <row r="1424" spans="1:4" x14ac:dyDescent="0.25">
      <c r="A1424" s="13">
        <v>805435</v>
      </c>
      <c r="B1424" s="14" t="s">
        <v>15952</v>
      </c>
      <c r="C1424" s="15" t="s">
        <v>14537</v>
      </c>
      <c r="D1424" s="16">
        <v>17.21</v>
      </c>
    </row>
    <row r="1425" spans="1:4" ht="30" x14ac:dyDescent="0.25">
      <c r="A1425" s="13">
        <v>805436</v>
      </c>
      <c r="B1425" s="14" t="s">
        <v>15953</v>
      </c>
      <c r="C1425" s="15" t="s">
        <v>14537</v>
      </c>
      <c r="D1425" s="16">
        <v>16.29</v>
      </c>
    </row>
    <row r="1426" spans="1:4" x14ac:dyDescent="0.25">
      <c r="A1426" s="13">
        <v>805437</v>
      </c>
      <c r="B1426" s="14" t="s">
        <v>15954</v>
      </c>
      <c r="C1426" s="15" t="s">
        <v>14537</v>
      </c>
      <c r="D1426" s="16">
        <v>20.6</v>
      </c>
    </row>
    <row r="1427" spans="1:4" ht="30" x14ac:dyDescent="0.25">
      <c r="A1427" s="13">
        <v>805438</v>
      </c>
      <c r="B1427" s="14" t="s">
        <v>15955</v>
      </c>
      <c r="C1427" s="15" t="s">
        <v>14537</v>
      </c>
      <c r="D1427" s="16">
        <v>22.07</v>
      </c>
    </row>
    <row r="1428" spans="1:4" x14ac:dyDescent="0.25">
      <c r="A1428" s="13">
        <v>805439</v>
      </c>
      <c r="B1428" s="14" t="s">
        <v>15956</v>
      </c>
      <c r="C1428" s="15" t="s">
        <v>14537</v>
      </c>
      <c r="D1428" s="16">
        <v>27.51</v>
      </c>
    </row>
    <row r="1429" spans="1:4" ht="30" x14ac:dyDescent="0.25">
      <c r="A1429" s="13">
        <v>805440</v>
      </c>
      <c r="B1429" s="14" t="s">
        <v>15957</v>
      </c>
      <c r="C1429" s="15" t="s">
        <v>14537</v>
      </c>
      <c r="D1429" s="16">
        <v>24.7</v>
      </c>
    </row>
    <row r="1430" spans="1:4" x14ac:dyDescent="0.25">
      <c r="A1430" s="13">
        <v>805441</v>
      </c>
      <c r="B1430" s="14" t="s">
        <v>15958</v>
      </c>
      <c r="C1430" s="15" t="s">
        <v>14537</v>
      </c>
      <c r="D1430" s="16">
        <v>31.28</v>
      </c>
    </row>
    <row r="1431" spans="1:4" ht="30" x14ac:dyDescent="0.25">
      <c r="A1431" s="13">
        <v>805442</v>
      </c>
      <c r="B1431" s="14" t="s">
        <v>15959</v>
      </c>
      <c r="C1431" s="15" t="s">
        <v>14537</v>
      </c>
      <c r="D1431" s="16">
        <v>29.95</v>
      </c>
    </row>
    <row r="1432" spans="1:4" x14ac:dyDescent="0.25">
      <c r="A1432" s="13">
        <v>805443</v>
      </c>
      <c r="B1432" s="14" t="s">
        <v>15960</v>
      </c>
      <c r="C1432" s="15" t="s">
        <v>14537</v>
      </c>
      <c r="D1432" s="16">
        <v>37.44</v>
      </c>
    </row>
    <row r="1433" spans="1:4" ht="30" x14ac:dyDescent="0.25">
      <c r="A1433" s="13">
        <v>805444</v>
      </c>
      <c r="B1433" s="14" t="s">
        <v>15961</v>
      </c>
      <c r="C1433" s="15" t="s">
        <v>14537</v>
      </c>
      <c r="D1433" s="16">
        <v>33.369999999999997</v>
      </c>
    </row>
    <row r="1434" spans="1:4" x14ac:dyDescent="0.25">
      <c r="A1434" s="13">
        <v>805445</v>
      </c>
      <c r="B1434" s="14" t="s">
        <v>15962</v>
      </c>
      <c r="C1434" s="15" t="s">
        <v>14537</v>
      </c>
      <c r="D1434" s="16">
        <v>42.33</v>
      </c>
    </row>
    <row r="1435" spans="1:4" ht="30" x14ac:dyDescent="0.25">
      <c r="A1435" s="13">
        <v>805454</v>
      </c>
      <c r="B1435" s="14" t="s">
        <v>15963</v>
      </c>
      <c r="C1435" s="15" t="s">
        <v>14537</v>
      </c>
      <c r="D1435" s="16">
        <v>73.84</v>
      </c>
    </row>
    <row r="1436" spans="1:4" x14ac:dyDescent="0.25">
      <c r="A1436" s="13">
        <v>805455</v>
      </c>
      <c r="B1436" s="14" t="s">
        <v>15964</v>
      </c>
      <c r="C1436" s="15" t="s">
        <v>14537</v>
      </c>
      <c r="D1436" s="16">
        <v>93.46</v>
      </c>
    </row>
    <row r="1437" spans="1:4" ht="30" x14ac:dyDescent="0.25">
      <c r="A1437" s="13">
        <v>805456</v>
      </c>
      <c r="B1437" s="14" t="s">
        <v>15965</v>
      </c>
      <c r="C1437" s="15" t="s">
        <v>14537</v>
      </c>
      <c r="D1437" s="16">
        <v>83.83</v>
      </c>
    </row>
    <row r="1438" spans="1:4" x14ac:dyDescent="0.25">
      <c r="A1438" s="13">
        <v>805457</v>
      </c>
      <c r="B1438" s="14" t="s">
        <v>15966</v>
      </c>
      <c r="C1438" s="15" t="s">
        <v>14537</v>
      </c>
      <c r="D1438" s="16">
        <v>106.4</v>
      </c>
    </row>
    <row r="1439" spans="1:4" ht="30" x14ac:dyDescent="0.25">
      <c r="A1439" s="13">
        <v>805458</v>
      </c>
      <c r="B1439" s="14" t="s">
        <v>15967</v>
      </c>
      <c r="C1439" s="15" t="s">
        <v>14537</v>
      </c>
      <c r="D1439" s="16">
        <v>100.39</v>
      </c>
    </row>
    <row r="1440" spans="1:4" x14ac:dyDescent="0.25">
      <c r="A1440" s="13">
        <v>805459</v>
      </c>
      <c r="B1440" s="14" t="s">
        <v>15968</v>
      </c>
      <c r="C1440" s="15" t="s">
        <v>14537</v>
      </c>
      <c r="D1440" s="16">
        <v>127.38</v>
      </c>
    </row>
    <row r="1441" spans="1:4" ht="30" x14ac:dyDescent="0.25">
      <c r="A1441" s="13">
        <v>909620</v>
      </c>
      <c r="B1441" s="14" t="s">
        <v>15969</v>
      </c>
      <c r="C1441" s="15" t="s">
        <v>15970</v>
      </c>
      <c r="D1441" s="16">
        <v>138.29</v>
      </c>
    </row>
    <row r="1442" spans="1:4" ht="30" x14ac:dyDescent="0.25">
      <c r="A1442" s="13">
        <v>909621</v>
      </c>
      <c r="B1442" s="14" t="s">
        <v>15971</v>
      </c>
      <c r="C1442" s="15" t="s">
        <v>15970</v>
      </c>
      <c r="D1442" s="16">
        <v>136.78</v>
      </c>
    </row>
    <row r="1443" spans="1:4" x14ac:dyDescent="0.25">
      <c r="A1443" s="13">
        <v>903802</v>
      </c>
      <c r="B1443" s="14" t="s">
        <v>15972</v>
      </c>
      <c r="C1443" s="15" t="s">
        <v>14537</v>
      </c>
      <c r="D1443" s="16">
        <v>15086.73</v>
      </c>
    </row>
    <row r="1444" spans="1:4" x14ac:dyDescent="0.25">
      <c r="A1444" s="13">
        <v>919113</v>
      </c>
      <c r="B1444" s="14" t="s">
        <v>15973</v>
      </c>
      <c r="C1444" s="15" t="s">
        <v>211</v>
      </c>
      <c r="D1444" s="16">
        <v>151.09</v>
      </c>
    </row>
    <row r="1445" spans="1:4" x14ac:dyDescent="0.25">
      <c r="A1445" s="13">
        <v>903788</v>
      </c>
      <c r="B1445" s="14" t="s">
        <v>15974</v>
      </c>
      <c r="C1445" s="15" t="s">
        <v>15970</v>
      </c>
      <c r="D1445" s="16">
        <v>4.99</v>
      </c>
    </row>
    <row r="1446" spans="1:4" x14ac:dyDescent="0.25">
      <c r="A1446" s="13">
        <v>919247</v>
      </c>
      <c r="B1446" s="14" t="s">
        <v>15975</v>
      </c>
      <c r="C1446" s="15" t="s">
        <v>15970</v>
      </c>
      <c r="D1446" s="16">
        <v>39.6</v>
      </c>
    </row>
    <row r="1447" spans="1:4" x14ac:dyDescent="0.25">
      <c r="A1447" s="13">
        <v>919016</v>
      </c>
      <c r="B1447" s="14" t="s">
        <v>15976</v>
      </c>
      <c r="C1447" s="15" t="s">
        <v>14537</v>
      </c>
      <c r="D1447" s="16">
        <v>7874.24</v>
      </c>
    </row>
    <row r="1448" spans="1:4" x14ac:dyDescent="0.25">
      <c r="A1448" s="13">
        <v>919078</v>
      </c>
      <c r="B1448" s="14" t="s">
        <v>15977</v>
      </c>
      <c r="C1448" s="15" t="s">
        <v>14537</v>
      </c>
      <c r="D1448" s="16">
        <v>36379.51</v>
      </c>
    </row>
    <row r="1449" spans="1:4" ht="30" x14ac:dyDescent="0.25">
      <c r="A1449" s="13">
        <v>903789</v>
      </c>
      <c r="B1449" s="14" t="s">
        <v>15978</v>
      </c>
      <c r="C1449" s="15" t="s">
        <v>15970</v>
      </c>
      <c r="D1449" s="16">
        <v>36.450000000000003</v>
      </c>
    </row>
    <row r="1450" spans="1:4" x14ac:dyDescent="0.25">
      <c r="A1450" s="13">
        <v>919250</v>
      </c>
      <c r="B1450" s="14" t="s">
        <v>15979</v>
      </c>
      <c r="C1450" s="15" t="s">
        <v>14537</v>
      </c>
      <c r="D1450" s="16">
        <v>598.35</v>
      </c>
    </row>
    <row r="1451" spans="1:4" x14ac:dyDescent="0.25">
      <c r="A1451" s="13">
        <v>903807</v>
      </c>
      <c r="B1451" s="14" t="s">
        <v>15980</v>
      </c>
      <c r="C1451" s="15" t="s">
        <v>14537</v>
      </c>
      <c r="D1451" s="16">
        <v>106020.01</v>
      </c>
    </row>
    <row r="1452" spans="1:4" x14ac:dyDescent="0.25">
      <c r="A1452" s="13">
        <v>903806</v>
      </c>
      <c r="B1452" s="14" t="s">
        <v>15981</v>
      </c>
      <c r="C1452" s="15" t="s">
        <v>14537</v>
      </c>
      <c r="D1452" s="16">
        <v>180807.67999999999</v>
      </c>
    </row>
    <row r="1453" spans="1:4" x14ac:dyDescent="0.25">
      <c r="A1453" s="13">
        <v>903804</v>
      </c>
      <c r="B1453" s="14" t="s">
        <v>15982</v>
      </c>
      <c r="C1453" s="15" t="s">
        <v>14537</v>
      </c>
      <c r="D1453" s="16">
        <v>66123.100000000006</v>
      </c>
    </row>
    <row r="1454" spans="1:4" x14ac:dyDescent="0.25">
      <c r="A1454" s="13">
        <v>903805</v>
      </c>
      <c r="B1454" s="14" t="s">
        <v>15983</v>
      </c>
      <c r="C1454" s="15" t="s">
        <v>14537</v>
      </c>
      <c r="D1454" s="16">
        <v>77301.42</v>
      </c>
    </row>
    <row r="1455" spans="1:4" x14ac:dyDescent="0.25">
      <c r="A1455" s="13">
        <v>903810</v>
      </c>
      <c r="B1455" s="14" t="s">
        <v>15984</v>
      </c>
      <c r="C1455" s="15" t="s">
        <v>14537</v>
      </c>
      <c r="D1455" s="16">
        <v>191266.86</v>
      </c>
    </row>
    <row r="1456" spans="1:4" x14ac:dyDescent="0.25">
      <c r="A1456" s="13">
        <v>903809</v>
      </c>
      <c r="B1456" s="14" t="s">
        <v>15985</v>
      </c>
      <c r="C1456" s="15" t="s">
        <v>14537</v>
      </c>
      <c r="D1456" s="16">
        <v>124018.24000000001</v>
      </c>
    </row>
    <row r="1457" spans="1:4" x14ac:dyDescent="0.25">
      <c r="A1457" s="13">
        <v>903808</v>
      </c>
      <c r="B1457" s="14" t="s">
        <v>15986</v>
      </c>
      <c r="C1457" s="15" t="s">
        <v>14537</v>
      </c>
      <c r="D1457" s="16">
        <v>112400.43</v>
      </c>
    </row>
    <row r="1458" spans="1:4" x14ac:dyDescent="0.25">
      <c r="A1458" s="13">
        <v>903845</v>
      </c>
      <c r="B1458" s="14" t="s">
        <v>15987</v>
      </c>
      <c r="C1458" s="15" t="s">
        <v>14731</v>
      </c>
      <c r="D1458" s="16">
        <v>116.44</v>
      </c>
    </row>
    <row r="1459" spans="1:4" ht="30" x14ac:dyDescent="0.25">
      <c r="A1459" s="13">
        <v>919009</v>
      </c>
      <c r="B1459" s="14" t="s">
        <v>15988</v>
      </c>
      <c r="C1459" s="15" t="s">
        <v>14537</v>
      </c>
      <c r="D1459" s="16">
        <v>66719.509999999995</v>
      </c>
    </row>
    <row r="1460" spans="1:4" ht="30" x14ac:dyDescent="0.25">
      <c r="A1460" s="13">
        <v>919007</v>
      </c>
      <c r="B1460" s="14" t="s">
        <v>15989</v>
      </c>
      <c r="C1460" s="15" t="s">
        <v>14537</v>
      </c>
      <c r="D1460" s="16">
        <v>124803.86</v>
      </c>
    </row>
    <row r="1461" spans="1:4" ht="30" x14ac:dyDescent="0.25">
      <c r="A1461" s="13">
        <v>919011</v>
      </c>
      <c r="B1461" s="14" t="s">
        <v>15990</v>
      </c>
      <c r="C1461" s="15" t="s">
        <v>14537</v>
      </c>
      <c r="D1461" s="16">
        <v>35754.39</v>
      </c>
    </row>
    <row r="1462" spans="1:4" ht="30" x14ac:dyDescent="0.25">
      <c r="A1462" s="13">
        <v>919246</v>
      </c>
      <c r="B1462" s="14" t="s">
        <v>15991</v>
      </c>
      <c r="C1462" s="15" t="s">
        <v>14537</v>
      </c>
      <c r="D1462" s="16">
        <v>48629.04</v>
      </c>
    </row>
    <row r="1463" spans="1:4" ht="45" x14ac:dyDescent="0.25">
      <c r="A1463" s="13">
        <v>919013</v>
      </c>
      <c r="B1463" s="14" t="s">
        <v>15992</v>
      </c>
      <c r="C1463" s="15" t="s">
        <v>14537</v>
      </c>
      <c r="D1463" s="16">
        <v>134722.14000000001</v>
      </c>
    </row>
    <row r="1464" spans="1:4" ht="45" x14ac:dyDescent="0.25">
      <c r="A1464" s="13">
        <v>919008</v>
      </c>
      <c r="B1464" s="14" t="s">
        <v>15993</v>
      </c>
      <c r="C1464" s="15" t="s">
        <v>14537</v>
      </c>
      <c r="D1464" s="16">
        <v>96860.34</v>
      </c>
    </row>
    <row r="1465" spans="1:4" ht="45" x14ac:dyDescent="0.25">
      <c r="A1465" s="13">
        <v>919012</v>
      </c>
      <c r="B1465" s="14" t="s">
        <v>15994</v>
      </c>
      <c r="C1465" s="15" t="s">
        <v>14537</v>
      </c>
      <c r="D1465" s="16">
        <v>64582.44</v>
      </c>
    </row>
    <row r="1466" spans="1:4" x14ac:dyDescent="0.25">
      <c r="A1466" s="13">
        <v>903848</v>
      </c>
      <c r="B1466" s="14" t="s">
        <v>15995</v>
      </c>
      <c r="C1466" s="15" t="s">
        <v>211</v>
      </c>
      <c r="D1466" s="16">
        <v>182.79</v>
      </c>
    </row>
    <row r="1467" spans="1:4" ht="30" x14ac:dyDescent="0.25">
      <c r="A1467" s="13">
        <v>919002</v>
      </c>
      <c r="B1467" s="14" t="s">
        <v>15996</v>
      </c>
      <c r="C1467" s="15" t="s">
        <v>14537</v>
      </c>
      <c r="D1467" s="16">
        <v>37638.129999999997</v>
      </c>
    </row>
    <row r="1468" spans="1:4" x14ac:dyDescent="0.25">
      <c r="A1468" s="13">
        <v>919210</v>
      </c>
      <c r="B1468" s="14" t="s">
        <v>15997</v>
      </c>
      <c r="C1468" s="15" t="s">
        <v>14537</v>
      </c>
      <c r="D1468" s="16">
        <v>23476.47</v>
      </c>
    </row>
    <row r="1469" spans="1:4" ht="30" x14ac:dyDescent="0.25">
      <c r="A1469" s="13">
        <v>909612</v>
      </c>
      <c r="B1469" s="14" t="s">
        <v>15998</v>
      </c>
      <c r="C1469" s="15" t="s">
        <v>14537</v>
      </c>
      <c r="D1469" s="16">
        <v>13432.41</v>
      </c>
    </row>
    <row r="1470" spans="1:4" ht="30" x14ac:dyDescent="0.25">
      <c r="A1470" s="13">
        <v>909613</v>
      </c>
      <c r="B1470" s="14" t="s">
        <v>15999</v>
      </c>
      <c r="C1470" s="15" t="s">
        <v>14537</v>
      </c>
      <c r="D1470" s="16">
        <v>22060.400000000001</v>
      </c>
    </row>
    <row r="1471" spans="1:4" ht="30" x14ac:dyDescent="0.25">
      <c r="A1471" s="13">
        <v>909614</v>
      </c>
      <c r="B1471" s="14" t="s">
        <v>16000</v>
      </c>
      <c r="C1471" s="15" t="s">
        <v>14537</v>
      </c>
      <c r="D1471" s="16">
        <v>47913.8</v>
      </c>
    </row>
    <row r="1472" spans="1:4" x14ac:dyDescent="0.25">
      <c r="A1472" s="13">
        <v>909616</v>
      </c>
      <c r="B1472" s="14" t="s">
        <v>16001</v>
      </c>
      <c r="C1472" s="15" t="s">
        <v>14537</v>
      </c>
      <c r="D1472" s="16">
        <v>38303.56</v>
      </c>
    </row>
    <row r="1473" spans="1:4" ht="30" x14ac:dyDescent="0.25">
      <c r="A1473" s="13">
        <v>909617</v>
      </c>
      <c r="B1473" s="14" t="s">
        <v>16002</v>
      </c>
      <c r="C1473" s="15" t="s">
        <v>14537</v>
      </c>
      <c r="D1473" s="16">
        <v>22792.44</v>
      </c>
    </row>
    <row r="1474" spans="1:4" ht="30" x14ac:dyDescent="0.25">
      <c r="A1474" s="13">
        <v>909615</v>
      </c>
      <c r="B1474" s="14" t="s">
        <v>16003</v>
      </c>
      <c r="C1474" s="15" t="s">
        <v>14537</v>
      </c>
      <c r="D1474" s="16">
        <v>17479.580000000002</v>
      </c>
    </row>
    <row r="1475" spans="1:4" x14ac:dyDescent="0.25">
      <c r="A1475" s="13">
        <v>903860</v>
      </c>
      <c r="B1475" s="14" t="s">
        <v>16004</v>
      </c>
      <c r="C1475" s="15" t="s">
        <v>15970</v>
      </c>
      <c r="D1475" s="16">
        <v>2.99</v>
      </c>
    </row>
    <row r="1476" spans="1:4" x14ac:dyDescent="0.25">
      <c r="A1476" s="13">
        <v>919101</v>
      </c>
      <c r="B1476" s="14" t="s">
        <v>16005</v>
      </c>
      <c r="C1476" s="15" t="s">
        <v>14537</v>
      </c>
      <c r="D1476" s="16">
        <v>1922.32</v>
      </c>
    </row>
    <row r="1477" spans="1:4" x14ac:dyDescent="0.25">
      <c r="A1477" s="13">
        <v>903818</v>
      </c>
      <c r="B1477" s="14" t="s">
        <v>16006</v>
      </c>
      <c r="C1477" s="15" t="s">
        <v>15970</v>
      </c>
      <c r="D1477" s="16">
        <v>15.86</v>
      </c>
    </row>
    <row r="1478" spans="1:4" x14ac:dyDescent="0.25">
      <c r="A1478" s="13">
        <v>1100657</v>
      </c>
      <c r="B1478" s="14" t="s">
        <v>16007</v>
      </c>
      <c r="C1478" s="15" t="s">
        <v>14731</v>
      </c>
      <c r="D1478" s="16">
        <v>4.08</v>
      </c>
    </row>
    <row r="1479" spans="1:4" ht="30" x14ac:dyDescent="0.25">
      <c r="A1479" s="13">
        <v>1108055</v>
      </c>
      <c r="B1479" s="14" t="s">
        <v>16008</v>
      </c>
      <c r="C1479" s="15" t="s">
        <v>14731</v>
      </c>
      <c r="D1479" s="16">
        <v>3285.56</v>
      </c>
    </row>
    <row r="1480" spans="1:4" ht="30" x14ac:dyDescent="0.25">
      <c r="A1480" s="13">
        <v>1109665</v>
      </c>
      <c r="B1480" s="14" t="s">
        <v>16009</v>
      </c>
      <c r="C1480" s="15" t="s">
        <v>14731</v>
      </c>
      <c r="D1480" s="16">
        <v>734.19</v>
      </c>
    </row>
    <row r="1481" spans="1:4" ht="30" x14ac:dyDescent="0.25">
      <c r="A1481" s="13">
        <v>1109664</v>
      </c>
      <c r="B1481" s="14" t="s">
        <v>16010</v>
      </c>
      <c r="C1481" s="15" t="s">
        <v>14731</v>
      </c>
      <c r="D1481" s="16">
        <v>675.16</v>
      </c>
    </row>
    <row r="1482" spans="1:4" ht="30" x14ac:dyDescent="0.25">
      <c r="A1482" s="13">
        <v>1109667</v>
      </c>
      <c r="B1482" s="14" t="s">
        <v>16011</v>
      </c>
      <c r="C1482" s="15" t="s">
        <v>14731</v>
      </c>
      <c r="D1482" s="16">
        <v>574.58000000000004</v>
      </c>
    </row>
    <row r="1483" spans="1:4" ht="30" x14ac:dyDescent="0.25">
      <c r="A1483" s="13">
        <v>1109666</v>
      </c>
      <c r="B1483" s="14" t="s">
        <v>16012</v>
      </c>
      <c r="C1483" s="15" t="s">
        <v>14731</v>
      </c>
      <c r="D1483" s="16">
        <v>472.27</v>
      </c>
    </row>
    <row r="1484" spans="1:4" ht="30" x14ac:dyDescent="0.25">
      <c r="A1484" s="13">
        <v>1109669</v>
      </c>
      <c r="B1484" s="14" t="s">
        <v>16013</v>
      </c>
      <c r="C1484" s="15" t="s">
        <v>14731</v>
      </c>
      <c r="D1484" s="16">
        <v>494.26</v>
      </c>
    </row>
    <row r="1485" spans="1:4" ht="30" x14ac:dyDescent="0.25">
      <c r="A1485" s="13">
        <v>1109668</v>
      </c>
      <c r="B1485" s="14" t="s">
        <v>16014</v>
      </c>
      <c r="C1485" s="15" t="s">
        <v>14731</v>
      </c>
      <c r="D1485" s="16">
        <v>371.53</v>
      </c>
    </row>
    <row r="1486" spans="1:4" ht="30" x14ac:dyDescent="0.25">
      <c r="A1486" s="13">
        <v>1108060</v>
      </c>
      <c r="B1486" s="14" t="s">
        <v>16015</v>
      </c>
      <c r="C1486" s="15" t="s">
        <v>14731</v>
      </c>
      <c r="D1486" s="16">
        <v>577.07000000000005</v>
      </c>
    </row>
    <row r="1487" spans="1:4" ht="30" x14ac:dyDescent="0.25">
      <c r="A1487" s="13">
        <v>1109626</v>
      </c>
      <c r="B1487" s="14" t="s">
        <v>16016</v>
      </c>
      <c r="C1487" s="15" t="s">
        <v>14731</v>
      </c>
      <c r="D1487" s="16">
        <v>456.2</v>
      </c>
    </row>
    <row r="1488" spans="1:4" ht="30" x14ac:dyDescent="0.25">
      <c r="A1488" s="13">
        <v>1109671</v>
      </c>
      <c r="B1488" s="14" t="s">
        <v>16017</v>
      </c>
      <c r="C1488" s="15" t="s">
        <v>14731</v>
      </c>
      <c r="D1488" s="16">
        <v>457.21</v>
      </c>
    </row>
    <row r="1489" spans="1:4" ht="30" x14ac:dyDescent="0.25">
      <c r="A1489" s="13">
        <v>1109670</v>
      </c>
      <c r="B1489" s="14" t="s">
        <v>16018</v>
      </c>
      <c r="C1489" s="15" t="s">
        <v>14731</v>
      </c>
      <c r="D1489" s="16">
        <v>322.58</v>
      </c>
    </row>
    <row r="1490" spans="1:4" ht="30" x14ac:dyDescent="0.25">
      <c r="A1490" s="13">
        <v>1109672</v>
      </c>
      <c r="B1490" s="14" t="s">
        <v>16019</v>
      </c>
      <c r="C1490" s="15" t="s">
        <v>14731</v>
      </c>
      <c r="D1490" s="16">
        <v>379.34</v>
      </c>
    </row>
    <row r="1491" spans="1:4" ht="30" x14ac:dyDescent="0.25">
      <c r="A1491" s="13">
        <v>1109624</v>
      </c>
      <c r="B1491" s="14" t="s">
        <v>16020</v>
      </c>
      <c r="C1491" s="15" t="s">
        <v>14731</v>
      </c>
      <c r="D1491" s="16">
        <v>224.22</v>
      </c>
    </row>
    <row r="1492" spans="1:4" ht="30" x14ac:dyDescent="0.25">
      <c r="A1492" s="13">
        <v>1109622</v>
      </c>
      <c r="B1492" s="14" t="s">
        <v>16021</v>
      </c>
      <c r="C1492" s="15" t="s">
        <v>14731</v>
      </c>
      <c r="D1492" s="16">
        <v>451.49</v>
      </c>
    </row>
    <row r="1493" spans="1:4" ht="30" x14ac:dyDescent="0.25">
      <c r="A1493" s="13">
        <v>1109623</v>
      </c>
      <c r="B1493" s="14" t="s">
        <v>16022</v>
      </c>
      <c r="C1493" s="15" t="s">
        <v>14731</v>
      </c>
      <c r="D1493" s="16">
        <v>351.19</v>
      </c>
    </row>
    <row r="1494" spans="1:4" ht="30" x14ac:dyDescent="0.25">
      <c r="A1494" s="13">
        <v>1109697</v>
      </c>
      <c r="B1494" s="14" t="s">
        <v>16023</v>
      </c>
      <c r="C1494" s="15" t="s">
        <v>14731</v>
      </c>
      <c r="D1494" s="16">
        <v>350.41</v>
      </c>
    </row>
    <row r="1495" spans="1:4" ht="30" x14ac:dyDescent="0.25">
      <c r="A1495" s="13">
        <v>1109698</v>
      </c>
      <c r="B1495" s="14" t="s">
        <v>16024</v>
      </c>
      <c r="C1495" s="15" t="s">
        <v>14731</v>
      </c>
      <c r="D1495" s="16">
        <v>223.39</v>
      </c>
    </row>
    <row r="1496" spans="1:4" ht="30" x14ac:dyDescent="0.25">
      <c r="A1496" s="13">
        <v>1109679</v>
      </c>
      <c r="B1496" s="14" t="s">
        <v>16025</v>
      </c>
      <c r="C1496" s="15" t="s">
        <v>14731</v>
      </c>
      <c r="D1496" s="16">
        <v>397.57</v>
      </c>
    </row>
    <row r="1497" spans="1:4" ht="30" x14ac:dyDescent="0.25">
      <c r="A1497" s="13">
        <v>1109625</v>
      </c>
      <c r="B1497" s="14" t="s">
        <v>16026</v>
      </c>
      <c r="C1497" s="15" t="s">
        <v>14731</v>
      </c>
      <c r="D1497" s="16">
        <v>282.35000000000002</v>
      </c>
    </row>
    <row r="1498" spans="1:4" ht="30" x14ac:dyDescent="0.25">
      <c r="A1498" s="13">
        <v>1109678</v>
      </c>
      <c r="B1498" s="14" t="s">
        <v>16027</v>
      </c>
      <c r="C1498" s="15" t="s">
        <v>14731</v>
      </c>
      <c r="D1498" s="16">
        <v>368.56</v>
      </c>
    </row>
    <row r="1499" spans="1:4" ht="30" x14ac:dyDescent="0.25">
      <c r="A1499" s="13">
        <v>1109694</v>
      </c>
      <c r="B1499" s="14" t="s">
        <v>16028</v>
      </c>
      <c r="C1499" s="15" t="s">
        <v>14731</v>
      </c>
      <c r="D1499" s="16">
        <v>245.03</v>
      </c>
    </row>
    <row r="1500" spans="1:4" ht="30" x14ac:dyDescent="0.25">
      <c r="A1500" s="13">
        <v>1109673</v>
      </c>
      <c r="B1500" s="14" t="s">
        <v>16029</v>
      </c>
      <c r="C1500" s="15" t="s">
        <v>14731</v>
      </c>
      <c r="D1500" s="16">
        <v>431.47</v>
      </c>
    </row>
    <row r="1501" spans="1:4" ht="30" x14ac:dyDescent="0.25">
      <c r="A1501" s="13">
        <v>1109690</v>
      </c>
      <c r="B1501" s="14" t="s">
        <v>16030</v>
      </c>
      <c r="C1501" s="15" t="s">
        <v>14731</v>
      </c>
      <c r="D1501" s="16">
        <v>323.88</v>
      </c>
    </row>
    <row r="1502" spans="1:4" ht="30" x14ac:dyDescent="0.25">
      <c r="A1502" s="13">
        <v>1109674</v>
      </c>
      <c r="B1502" s="14" t="s">
        <v>16031</v>
      </c>
      <c r="C1502" s="15" t="s">
        <v>14731</v>
      </c>
      <c r="D1502" s="16">
        <v>410.29</v>
      </c>
    </row>
    <row r="1503" spans="1:4" ht="30" x14ac:dyDescent="0.25">
      <c r="A1503" s="13">
        <v>1109691</v>
      </c>
      <c r="B1503" s="14" t="s">
        <v>16032</v>
      </c>
      <c r="C1503" s="15" t="s">
        <v>14731</v>
      </c>
      <c r="D1503" s="16">
        <v>297.33999999999997</v>
      </c>
    </row>
    <row r="1504" spans="1:4" ht="30" x14ac:dyDescent="0.25">
      <c r="A1504" s="13">
        <v>1109675</v>
      </c>
      <c r="B1504" s="14" t="s">
        <v>16033</v>
      </c>
      <c r="C1504" s="15" t="s">
        <v>14731</v>
      </c>
      <c r="D1504" s="16">
        <v>393.37</v>
      </c>
    </row>
    <row r="1505" spans="1:4" ht="30" x14ac:dyDescent="0.25">
      <c r="A1505" s="13">
        <v>1109692</v>
      </c>
      <c r="B1505" s="14" t="s">
        <v>16034</v>
      </c>
      <c r="C1505" s="15" t="s">
        <v>14731</v>
      </c>
      <c r="D1505" s="16">
        <v>276.16000000000003</v>
      </c>
    </row>
    <row r="1506" spans="1:4" ht="30" x14ac:dyDescent="0.25">
      <c r="A1506" s="13">
        <v>1109676</v>
      </c>
      <c r="B1506" s="14" t="s">
        <v>16035</v>
      </c>
      <c r="C1506" s="15" t="s">
        <v>14731</v>
      </c>
      <c r="D1506" s="16">
        <v>379.71</v>
      </c>
    </row>
    <row r="1507" spans="1:4" ht="30" x14ac:dyDescent="0.25">
      <c r="A1507" s="13">
        <v>1109693</v>
      </c>
      <c r="B1507" s="14" t="s">
        <v>16036</v>
      </c>
      <c r="C1507" s="15" t="s">
        <v>14731</v>
      </c>
      <c r="D1507" s="16">
        <v>259.05</v>
      </c>
    </row>
    <row r="1508" spans="1:4" ht="30" x14ac:dyDescent="0.25">
      <c r="A1508" s="13">
        <v>1109680</v>
      </c>
      <c r="B1508" s="14" t="s">
        <v>16037</v>
      </c>
      <c r="C1508" s="15" t="s">
        <v>14731</v>
      </c>
      <c r="D1508" s="16">
        <v>3805.85</v>
      </c>
    </row>
    <row r="1509" spans="1:4" ht="30" x14ac:dyDescent="0.25">
      <c r="A1509" s="13">
        <v>1107748</v>
      </c>
      <c r="B1509" s="14" t="s">
        <v>16038</v>
      </c>
      <c r="C1509" s="15" t="s">
        <v>14731</v>
      </c>
      <c r="D1509" s="16">
        <v>11649.87</v>
      </c>
    </row>
    <row r="1510" spans="1:4" x14ac:dyDescent="0.25">
      <c r="A1510" s="13">
        <v>1110000</v>
      </c>
      <c r="B1510" s="14" t="s">
        <v>16039</v>
      </c>
      <c r="C1510" s="15" t="s">
        <v>14731</v>
      </c>
      <c r="D1510" s="16">
        <v>0</v>
      </c>
    </row>
    <row r="1511" spans="1:4" ht="30" x14ac:dyDescent="0.25">
      <c r="A1511" s="13">
        <v>1106059</v>
      </c>
      <c r="B1511" s="14" t="s">
        <v>16040</v>
      </c>
      <c r="C1511" s="15" t="s">
        <v>14731</v>
      </c>
      <c r="D1511" s="16">
        <v>559.72</v>
      </c>
    </row>
    <row r="1512" spans="1:4" ht="30" x14ac:dyDescent="0.25">
      <c r="A1512" s="13">
        <v>1106060</v>
      </c>
      <c r="B1512" s="14" t="s">
        <v>16041</v>
      </c>
      <c r="C1512" s="15" t="s">
        <v>14731</v>
      </c>
      <c r="D1512" s="16">
        <v>439.59</v>
      </c>
    </row>
    <row r="1513" spans="1:4" ht="30" x14ac:dyDescent="0.25">
      <c r="A1513" s="13">
        <v>1100658</v>
      </c>
      <c r="B1513" s="14" t="s">
        <v>16042</v>
      </c>
      <c r="C1513" s="15" t="s">
        <v>14731</v>
      </c>
      <c r="D1513" s="16">
        <v>461.76</v>
      </c>
    </row>
    <row r="1514" spans="1:4" ht="30" x14ac:dyDescent="0.25">
      <c r="A1514" s="13">
        <v>1106159</v>
      </c>
      <c r="B1514" s="14" t="s">
        <v>16043</v>
      </c>
      <c r="C1514" s="15" t="s">
        <v>14731</v>
      </c>
      <c r="D1514" s="16">
        <v>491.15</v>
      </c>
    </row>
    <row r="1515" spans="1:4" ht="30" x14ac:dyDescent="0.25">
      <c r="A1515" s="13">
        <v>1107902</v>
      </c>
      <c r="B1515" s="14" t="s">
        <v>16044</v>
      </c>
      <c r="C1515" s="15" t="s">
        <v>14731</v>
      </c>
      <c r="D1515" s="16">
        <v>523.96</v>
      </c>
    </row>
    <row r="1516" spans="1:4" ht="30" x14ac:dyDescent="0.25">
      <c r="A1516" s="13">
        <v>1107906</v>
      </c>
      <c r="B1516" s="14" t="s">
        <v>16045</v>
      </c>
      <c r="C1516" s="15" t="s">
        <v>14731</v>
      </c>
      <c r="D1516" s="16">
        <v>560.63</v>
      </c>
    </row>
    <row r="1517" spans="1:4" ht="30" x14ac:dyDescent="0.25">
      <c r="A1517" s="13">
        <v>1107910</v>
      </c>
      <c r="B1517" s="14" t="s">
        <v>16046</v>
      </c>
      <c r="C1517" s="15" t="s">
        <v>14731</v>
      </c>
      <c r="D1517" s="16">
        <v>601.62</v>
      </c>
    </row>
    <row r="1518" spans="1:4" ht="30" x14ac:dyDescent="0.25">
      <c r="A1518" s="13">
        <v>1107911</v>
      </c>
      <c r="B1518" s="14" t="s">
        <v>16047</v>
      </c>
      <c r="C1518" s="15" t="s">
        <v>14731</v>
      </c>
      <c r="D1518" s="16">
        <v>647.42999999999995</v>
      </c>
    </row>
    <row r="1519" spans="1:4" ht="30" x14ac:dyDescent="0.25">
      <c r="A1519" s="13">
        <v>1107912</v>
      </c>
      <c r="B1519" s="14" t="s">
        <v>16048</v>
      </c>
      <c r="C1519" s="15" t="s">
        <v>14731</v>
      </c>
      <c r="D1519" s="16">
        <v>713.08</v>
      </c>
    </row>
    <row r="1520" spans="1:4" ht="30" x14ac:dyDescent="0.25">
      <c r="A1520" s="13">
        <v>1106164</v>
      </c>
      <c r="B1520" s="14" t="s">
        <v>16049</v>
      </c>
      <c r="C1520" s="15" t="s">
        <v>14731</v>
      </c>
      <c r="D1520" s="16">
        <v>263.22000000000003</v>
      </c>
    </row>
    <row r="1521" spans="1:4" ht="30" x14ac:dyDescent="0.25">
      <c r="A1521" s="13">
        <v>1106165</v>
      </c>
      <c r="B1521" s="14" t="s">
        <v>16050</v>
      </c>
      <c r="C1521" s="15" t="s">
        <v>14731</v>
      </c>
      <c r="D1521" s="16">
        <v>376.62</v>
      </c>
    </row>
    <row r="1522" spans="1:4" ht="30" x14ac:dyDescent="0.25">
      <c r="A1522" s="13">
        <v>1106156</v>
      </c>
      <c r="B1522" s="14" t="s">
        <v>16051</v>
      </c>
      <c r="C1522" s="15" t="s">
        <v>14731</v>
      </c>
      <c r="D1522" s="16">
        <v>512.73</v>
      </c>
    </row>
    <row r="1523" spans="1:4" ht="30" x14ac:dyDescent="0.25">
      <c r="A1523" s="13">
        <v>1107932</v>
      </c>
      <c r="B1523" s="14" t="s">
        <v>16052</v>
      </c>
      <c r="C1523" s="15" t="s">
        <v>14731</v>
      </c>
      <c r="D1523" s="16">
        <v>547.72</v>
      </c>
    </row>
    <row r="1524" spans="1:4" ht="30" x14ac:dyDescent="0.25">
      <c r="A1524" s="13">
        <v>1108111</v>
      </c>
      <c r="B1524" s="14" t="s">
        <v>16053</v>
      </c>
      <c r="C1524" s="15" t="s">
        <v>14731</v>
      </c>
      <c r="D1524" s="16">
        <v>413.01</v>
      </c>
    </row>
    <row r="1525" spans="1:4" ht="30" x14ac:dyDescent="0.25">
      <c r="A1525" s="13">
        <v>1108112</v>
      </c>
      <c r="B1525" s="14" t="s">
        <v>16054</v>
      </c>
      <c r="C1525" s="15" t="s">
        <v>14731</v>
      </c>
      <c r="D1525" s="16">
        <v>422.89</v>
      </c>
    </row>
    <row r="1526" spans="1:4" ht="30" x14ac:dyDescent="0.25">
      <c r="A1526" s="13">
        <v>1108113</v>
      </c>
      <c r="B1526" s="14" t="s">
        <v>16055</v>
      </c>
      <c r="C1526" s="15" t="s">
        <v>14731</v>
      </c>
      <c r="D1526" s="16">
        <v>447.32</v>
      </c>
    </row>
    <row r="1527" spans="1:4" ht="30" x14ac:dyDescent="0.25">
      <c r="A1527" s="13">
        <v>1108114</v>
      </c>
      <c r="B1527" s="14" t="s">
        <v>16056</v>
      </c>
      <c r="C1527" s="15" t="s">
        <v>14731</v>
      </c>
      <c r="D1527" s="16">
        <v>474.58</v>
      </c>
    </row>
    <row r="1528" spans="1:4" ht="30" x14ac:dyDescent="0.25">
      <c r="A1528" s="13">
        <v>1108061</v>
      </c>
      <c r="B1528" s="14" t="s">
        <v>16057</v>
      </c>
      <c r="C1528" s="15" t="s">
        <v>14731</v>
      </c>
      <c r="D1528" s="16">
        <v>889.45</v>
      </c>
    </row>
    <row r="1529" spans="1:4" ht="30" x14ac:dyDescent="0.25">
      <c r="A1529" s="13">
        <v>1108064</v>
      </c>
      <c r="B1529" s="14" t="s">
        <v>16058</v>
      </c>
      <c r="C1529" s="15" t="s">
        <v>14731</v>
      </c>
      <c r="D1529" s="16">
        <v>961.23</v>
      </c>
    </row>
    <row r="1530" spans="1:4" ht="30" x14ac:dyDescent="0.25">
      <c r="A1530" s="13">
        <v>1107888</v>
      </c>
      <c r="B1530" s="14" t="s">
        <v>16059</v>
      </c>
      <c r="C1530" s="15" t="s">
        <v>14731</v>
      </c>
      <c r="D1530" s="16">
        <v>423.08</v>
      </c>
    </row>
    <row r="1531" spans="1:4" ht="30" x14ac:dyDescent="0.25">
      <c r="A1531" s="13">
        <v>1107889</v>
      </c>
      <c r="B1531" s="14" t="s">
        <v>16060</v>
      </c>
      <c r="C1531" s="15" t="s">
        <v>14731</v>
      </c>
      <c r="D1531" s="16">
        <v>301.91000000000003</v>
      </c>
    </row>
    <row r="1532" spans="1:4" ht="30" x14ac:dyDescent="0.25">
      <c r="A1532" s="13">
        <v>1107892</v>
      </c>
      <c r="B1532" s="14" t="s">
        <v>16061</v>
      </c>
      <c r="C1532" s="15" t="s">
        <v>14731</v>
      </c>
      <c r="D1532" s="16">
        <v>440.07</v>
      </c>
    </row>
    <row r="1533" spans="1:4" ht="30" x14ac:dyDescent="0.25">
      <c r="A1533" s="13">
        <v>1107891</v>
      </c>
      <c r="B1533" s="14" t="s">
        <v>16062</v>
      </c>
      <c r="C1533" s="15" t="s">
        <v>14731</v>
      </c>
      <c r="D1533" s="16">
        <v>320.95</v>
      </c>
    </row>
    <row r="1534" spans="1:4" ht="30" x14ac:dyDescent="0.25">
      <c r="A1534" s="13">
        <v>1107928</v>
      </c>
      <c r="B1534" s="14" t="s">
        <v>16063</v>
      </c>
      <c r="C1534" s="15" t="s">
        <v>14731</v>
      </c>
      <c r="D1534" s="16">
        <v>360.96</v>
      </c>
    </row>
    <row r="1535" spans="1:4" ht="30" x14ac:dyDescent="0.25">
      <c r="A1535" s="13">
        <v>1107929</v>
      </c>
      <c r="B1535" s="14" t="s">
        <v>16064</v>
      </c>
      <c r="C1535" s="15" t="s">
        <v>14731</v>
      </c>
      <c r="D1535" s="16">
        <v>241.32</v>
      </c>
    </row>
    <row r="1536" spans="1:4" ht="30" x14ac:dyDescent="0.25">
      <c r="A1536" s="13">
        <v>1106109</v>
      </c>
      <c r="B1536" s="14" t="s">
        <v>16065</v>
      </c>
      <c r="C1536" s="15" t="s">
        <v>14731</v>
      </c>
      <c r="D1536" s="16">
        <v>338.02</v>
      </c>
    </row>
    <row r="1537" spans="1:4" ht="30" x14ac:dyDescent="0.25">
      <c r="A1537" s="13">
        <v>1106117</v>
      </c>
      <c r="B1537" s="14" t="s">
        <v>16066</v>
      </c>
      <c r="C1537" s="15" t="s">
        <v>14731</v>
      </c>
      <c r="D1537" s="16">
        <v>218.38</v>
      </c>
    </row>
    <row r="1538" spans="1:4" ht="30" x14ac:dyDescent="0.25">
      <c r="A1538" s="13">
        <v>1107896</v>
      </c>
      <c r="B1538" s="14" t="s">
        <v>16067</v>
      </c>
      <c r="C1538" s="15" t="s">
        <v>14731</v>
      </c>
      <c r="D1538" s="16">
        <v>459.14</v>
      </c>
    </row>
    <row r="1539" spans="1:4" ht="30" x14ac:dyDescent="0.25">
      <c r="A1539" s="13">
        <v>1107895</v>
      </c>
      <c r="B1539" s="14" t="s">
        <v>16068</v>
      </c>
      <c r="C1539" s="15" t="s">
        <v>14731</v>
      </c>
      <c r="D1539" s="16">
        <v>342.31</v>
      </c>
    </row>
    <row r="1540" spans="1:4" ht="30" x14ac:dyDescent="0.25">
      <c r="A1540" s="13">
        <v>1119528</v>
      </c>
      <c r="B1540" s="14" t="s">
        <v>16069</v>
      </c>
      <c r="C1540" s="15" t="s">
        <v>14731</v>
      </c>
      <c r="D1540" s="16">
        <v>373.52</v>
      </c>
    </row>
    <row r="1541" spans="1:4" ht="30" x14ac:dyDescent="0.25">
      <c r="A1541" s="13">
        <v>1106135</v>
      </c>
      <c r="B1541" s="14" t="s">
        <v>16070</v>
      </c>
      <c r="C1541" s="15" t="s">
        <v>14731</v>
      </c>
      <c r="D1541" s="16">
        <v>255.46</v>
      </c>
    </row>
    <row r="1542" spans="1:4" ht="30" x14ac:dyDescent="0.25">
      <c r="A1542" s="13">
        <v>1106136</v>
      </c>
      <c r="B1542" s="14" t="s">
        <v>16071</v>
      </c>
      <c r="C1542" s="15" t="s">
        <v>14731</v>
      </c>
      <c r="D1542" s="16">
        <v>349.02</v>
      </c>
    </row>
    <row r="1543" spans="1:4" ht="30" x14ac:dyDescent="0.25">
      <c r="A1543" s="13">
        <v>1106137</v>
      </c>
      <c r="B1543" s="14" t="s">
        <v>16072</v>
      </c>
      <c r="C1543" s="15" t="s">
        <v>14731</v>
      </c>
      <c r="D1543" s="16">
        <v>230.97</v>
      </c>
    </row>
    <row r="1544" spans="1:4" ht="30" x14ac:dyDescent="0.25">
      <c r="A1544" s="13">
        <v>1116127</v>
      </c>
      <c r="B1544" s="14" t="s">
        <v>16073</v>
      </c>
      <c r="C1544" s="15" t="s">
        <v>14731</v>
      </c>
      <c r="D1544" s="16">
        <v>476.05</v>
      </c>
    </row>
    <row r="1545" spans="1:4" ht="30" x14ac:dyDescent="0.25">
      <c r="A1545" s="13">
        <v>1116126</v>
      </c>
      <c r="B1545" s="14" t="s">
        <v>16074</v>
      </c>
      <c r="C1545" s="15" t="s">
        <v>14731</v>
      </c>
      <c r="D1545" s="16">
        <v>365.32</v>
      </c>
    </row>
    <row r="1546" spans="1:4" ht="30" x14ac:dyDescent="0.25">
      <c r="A1546" s="13">
        <v>1107900</v>
      </c>
      <c r="B1546" s="14" t="s">
        <v>16075</v>
      </c>
      <c r="C1546" s="15" t="s">
        <v>14731</v>
      </c>
      <c r="D1546" s="16">
        <v>480.35</v>
      </c>
    </row>
    <row r="1547" spans="1:4" ht="30" x14ac:dyDescent="0.25">
      <c r="A1547" s="13">
        <v>1107899</v>
      </c>
      <c r="B1547" s="14" t="s">
        <v>16076</v>
      </c>
      <c r="C1547" s="15" t="s">
        <v>14731</v>
      </c>
      <c r="D1547" s="16">
        <v>366.09</v>
      </c>
    </row>
    <row r="1548" spans="1:4" ht="30" x14ac:dyDescent="0.25">
      <c r="A1548" s="13">
        <v>1107890</v>
      </c>
      <c r="B1548" s="14" t="s">
        <v>16077</v>
      </c>
      <c r="C1548" s="15" t="s">
        <v>14731</v>
      </c>
      <c r="D1548" s="16">
        <v>389.9</v>
      </c>
    </row>
    <row r="1549" spans="1:4" ht="30" x14ac:dyDescent="0.25">
      <c r="A1549" s="13">
        <v>1106138</v>
      </c>
      <c r="B1549" s="14" t="s">
        <v>16078</v>
      </c>
      <c r="C1549" s="15" t="s">
        <v>14731</v>
      </c>
      <c r="D1549" s="16">
        <v>273.91000000000003</v>
      </c>
    </row>
    <row r="1550" spans="1:4" ht="30" x14ac:dyDescent="0.25">
      <c r="A1550" s="13">
        <v>1106139</v>
      </c>
      <c r="B1550" s="14" t="s">
        <v>16079</v>
      </c>
      <c r="C1550" s="15" t="s">
        <v>14731</v>
      </c>
      <c r="D1550" s="16">
        <v>363.45</v>
      </c>
    </row>
    <row r="1551" spans="1:4" ht="30" x14ac:dyDescent="0.25">
      <c r="A1551" s="13">
        <v>1106140</v>
      </c>
      <c r="B1551" s="14" t="s">
        <v>16080</v>
      </c>
      <c r="C1551" s="15" t="s">
        <v>14731</v>
      </c>
      <c r="D1551" s="16">
        <v>247.47</v>
      </c>
    </row>
    <row r="1552" spans="1:4" ht="30" x14ac:dyDescent="0.25">
      <c r="A1552" s="13">
        <v>1107904</v>
      </c>
      <c r="B1552" s="14" t="s">
        <v>16081</v>
      </c>
      <c r="C1552" s="15" t="s">
        <v>14731</v>
      </c>
      <c r="D1552" s="16">
        <v>504.13</v>
      </c>
    </row>
    <row r="1553" spans="1:4" ht="30" x14ac:dyDescent="0.25">
      <c r="A1553" s="13">
        <v>1107903</v>
      </c>
      <c r="B1553" s="14" t="s">
        <v>16082</v>
      </c>
      <c r="C1553" s="15" t="s">
        <v>14731</v>
      </c>
      <c r="D1553" s="16">
        <v>392.72</v>
      </c>
    </row>
    <row r="1554" spans="1:4" ht="30" x14ac:dyDescent="0.25">
      <c r="A1554" s="13">
        <v>1107908</v>
      </c>
      <c r="B1554" s="14" t="s">
        <v>16083</v>
      </c>
      <c r="C1554" s="15" t="s">
        <v>14731</v>
      </c>
      <c r="D1554" s="16">
        <v>530.58000000000004</v>
      </c>
    </row>
    <row r="1555" spans="1:4" ht="30" x14ac:dyDescent="0.25">
      <c r="A1555" s="13">
        <v>1107907</v>
      </c>
      <c r="B1555" s="14" t="s">
        <v>16084</v>
      </c>
      <c r="C1555" s="15" t="s">
        <v>14731</v>
      </c>
      <c r="D1555" s="16">
        <v>422.37</v>
      </c>
    </row>
    <row r="1556" spans="1:4" ht="30" x14ac:dyDescent="0.25">
      <c r="A1556" s="13">
        <v>1107871</v>
      </c>
      <c r="B1556" s="14" t="s">
        <v>16085</v>
      </c>
      <c r="C1556" s="15" t="s">
        <v>14731</v>
      </c>
      <c r="D1556" s="16">
        <v>420.16</v>
      </c>
    </row>
    <row r="1557" spans="1:4" ht="30" x14ac:dyDescent="0.25">
      <c r="A1557" s="13">
        <v>1107870</v>
      </c>
      <c r="B1557" s="14" t="s">
        <v>16086</v>
      </c>
      <c r="C1557" s="15" t="s">
        <v>14731</v>
      </c>
      <c r="D1557" s="16">
        <v>306.11</v>
      </c>
    </row>
    <row r="1558" spans="1:4" ht="30" x14ac:dyDescent="0.25">
      <c r="A1558" s="13">
        <v>1106057</v>
      </c>
      <c r="B1558" s="14" t="s">
        <v>16087</v>
      </c>
      <c r="C1558" s="15" t="s">
        <v>14731</v>
      </c>
      <c r="D1558" s="16">
        <v>427.81</v>
      </c>
    </row>
    <row r="1559" spans="1:4" ht="30" x14ac:dyDescent="0.25">
      <c r="A1559" s="13">
        <v>1106058</v>
      </c>
      <c r="B1559" s="14" t="s">
        <v>16088</v>
      </c>
      <c r="C1559" s="15" t="s">
        <v>14731</v>
      </c>
      <c r="D1559" s="16">
        <v>313.54000000000002</v>
      </c>
    </row>
    <row r="1560" spans="1:4" ht="30" x14ac:dyDescent="0.25">
      <c r="A1560" s="13">
        <v>1106380</v>
      </c>
      <c r="B1560" s="14" t="s">
        <v>16089</v>
      </c>
      <c r="C1560" s="15" t="s">
        <v>14731</v>
      </c>
      <c r="D1560" s="16">
        <v>397.07</v>
      </c>
    </row>
    <row r="1561" spans="1:4" ht="30" x14ac:dyDescent="0.25">
      <c r="A1561" s="13">
        <v>1106378</v>
      </c>
      <c r="B1561" s="14" t="s">
        <v>16090</v>
      </c>
      <c r="C1561" s="15" t="s">
        <v>14731</v>
      </c>
      <c r="D1561" s="16">
        <v>284.89999999999998</v>
      </c>
    </row>
    <row r="1562" spans="1:4" ht="30" x14ac:dyDescent="0.25">
      <c r="A1562" s="13">
        <v>1116263</v>
      </c>
      <c r="B1562" s="14" t="s">
        <v>16091</v>
      </c>
      <c r="C1562" s="15" t="s">
        <v>14731</v>
      </c>
      <c r="D1562" s="16">
        <v>369.33</v>
      </c>
    </row>
    <row r="1563" spans="1:4" ht="30" x14ac:dyDescent="0.25">
      <c r="A1563" s="13">
        <v>1116267</v>
      </c>
      <c r="B1563" s="14" t="s">
        <v>16092</v>
      </c>
      <c r="C1563" s="15" t="s">
        <v>14731</v>
      </c>
      <c r="D1563" s="16">
        <v>257.16000000000003</v>
      </c>
    </row>
    <row r="1564" spans="1:4" ht="30" x14ac:dyDescent="0.25">
      <c r="A1564" s="13">
        <v>1106280</v>
      </c>
      <c r="B1564" s="14" t="s">
        <v>16093</v>
      </c>
      <c r="C1564" s="15" t="s">
        <v>14731</v>
      </c>
      <c r="D1564" s="16">
        <v>416.37</v>
      </c>
    </row>
    <row r="1565" spans="1:4" ht="30" x14ac:dyDescent="0.25">
      <c r="A1565" s="13">
        <v>1106289</v>
      </c>
      <c r="B1565" s="14" t="s">
        <v>16094</v>
      </c>
      <c r="C1565" s="15" t="s">
        <v>14731</v>
      </c>
      <c r="D1565" s="16">
        <v>306.61</v>
      </c>
    </row>
    <row r="1566" spans="1:4" ht="30" x14ac:dyDescent="0.25">
      <c r="A1566" s="13">
        <v>1116264</v>
      </c>
      <c r="B1566" s="14" t="s">
        <v>16095</v>
      </c>
      <c r="C1566" s="15" t="s">
        <v>14731</v>
      </c>
      <c r="D1566" s="16">
        <v>386.35</v>
      </c>
    </row>
    <row r="1567" spans="1:4" ht="30" x14ac:dyDescent="0.25">
      <c r="A1567" s="13">
        <v>1116268</v>
      </c>
      <c r="B1567" s="14" t="s">
        <v>16096</v>
      </c>
      <c r="C1567" s="15" t="s">
        <v>14731</v>
      </c>
      <c r="D1567" s="16">
        <v>276.58999999999997</v>
      </c>
    </row>
    <row r="1568" spans="1:4" ht="30" x14ac:dyDescent="0.25">
      <c r="A1568" s="13">
        <v>1106281</v>
      </c>
      <c r="B1568" s="14" t="s">
        <v>16097</v>
      </c>
      <c r="C1568" s="15" t="s">
        <v>14731</v>
      </c>
      <c r="D1568" s="16">
        <v>441.24</v>
      </c>
    </row>
    <row r="1569" spans="1:4" ht="30" x14ac:dyDescent="0.25">
      <c r="A1569" s="13">
        <v>1106382</v>
      </c>
      <c r="B1569" s="14" t="s">
        <v>16098</v>
      </c>
      <c r="C1569" s="15" t="s">
        <v>14731</v>
      </c>
      <c r="D1569" s="16">
        <v>334.57</v>
      </c>
    </row>
    <row r="1570" spans="1:4" ht="30" x14ac:dyDescent="0.25">
      <c r="A1570" s="13">
        <v>1116265</v>
      </c>
      <c r="B1570" s="14" t="s">
        <v>16099</v>
      </c>
      <c r="C1570" s="15" t="s">
        <v>14731</v>
      </c>
      <c r="D1570" s="16">
        <v>408.21</v>
      </c>
    </row>
    <row r="1571" spans="1:4" ht="30" x14ac:dyDescent="0.25">
      <c r="A1571" s="13">
        <v>1116269</v>
      </c>
      <c r="B1571" s="14" t="s">
        <v>16100</v>
      </c>
      <c r="C1571" s="15" t="s">
        <v>14731</v>
      </c>
      <c r="D1571" s="16">
        <v>301.55</v>
      </c>
    </row>
    <row r="1572" spans="1:4" ht="30" x14ac:dyDescent="0.25">
      <c r="A1572" s="13">
        <v>1106282</v>
      </c>
      <c r="B1572" s="14" t="s">
        <v>16101</v>
      </c>
      <c r="C1572" s="15" t="s">
        <v>14731</v>
      </c>
      <c r="D1572" s="16">
        <v>468.99</v>
      </c>
    </row>
    <row r="1573" spans="1:4" ht="30" x14ac:dyDescent="0.25">
      <c r="A1573" s="13">
        <v>1106384</v>
      </c>
      <c r="B1573" s="14" t="s">
        <v>16102</v>
      </c>
      <c r="C1573" s="15" t="s">
        <v>14731</v>
      </c>
      <c r="D1573" s="16">
        <v>365.78</v>
      </c>
    </row>
    <row r="1574" spans="1:4" ht="30" x14ac:dyDescent="0.25">
      <c r="A1574" s="13">
        <v>1116266</v>
      </c>
      <c r="B1574" s="14" t="s">
        <v>16103</v>
      </c>
      <c r="C1574" s="15" t="s">
        <v>14731</v>
      </c>
      <c r="D1574" s="16">
        <v>432.65</v>
      </c>
    </row>
    <row r="1575" spans="1:4" ht="30" x14ac:dyDescent="0.25">
      <c r="A1575" s="13">
        <v>1116270</v>
      </c>
      <c r="B1575" s="14" t="s">
        <v>16104</v>
      </c>
      <c r="C1575" s="15" t="s">
        <v>14731</v>
      </c>
      <c r="D1575" s="16">
        <v>329.44</v>
      </c>
    </row>
    <row r="1576" spans="1:4" ht="30" x14ac:dyDescent="0.25">
      <c r="A1576" s="13">
        <v>1107868</v>
      </c>
      <c r="B1576" s="14" t="s">
        <v>16105</v>
      </c>
      <c r="C1576" s="15" t="s">
        <v>14731</v>
      </c>
      <c r="D1576" s="16">
        <v>319.27999999999997</v>
      </c>
    </row>
    <row r="1577" spans="1:4" ht="30" x14ac:dyDescent="0.25">
      <c r="A1577" s="13">
        <v>1107869</v>
      </c>
      <c r="B1577" s="14" t="s">
        <v>16106</v>
      </c>
      <c r="C1577" s="15" t="s">
        <v>14731</v>
      </c>
      <c r="D1577" s="16">
        <v>194.39</v>
      </c>
    </row>
    <row r="1578" spans="1:4" ht="30" x14ac:dyDescent="0.25">
      <c r="A1578" s="13">
        <v>1103853</v>
      </c>
      <c r="B1578" s="14" t="s">
        <v>16107</v>
      </c>
      <c r="C1578" s="15" t="s">
        <v>14731</v>
      </c>
      <c r="D1578" s="16">
        <v>414.21</v>
      </c>
    </row>
    <row r="1579" spans="1:4" ht="30" x14ac:dyDescent="0.25">
      <c r="A1579" s="13">
        <v>1103852</v>
      </c>
      <c r="B1579" s="14" t="s">
        <v>16108</v>
      </c>
      <c r="C1579" s="15" t="s">
        <v>14731</v>
      </c>
      <c r="D1579" s="16">
        <v>349.41</v>
      </c>
    </row>
    <row r="1580" spans="1:4" ht="30" x14ac:dyDescent="0.25">
      <c r="A1580" s="13">
        <v>1106284</v>
      </c>
      <c r="B1580" s="14" t="s">
        <v>16109</v>
      </c>
      <c r="C1580" s="15" t="s">
        <v>14731</v>
      </c>
      <c r="D1580" s="16">
        <v>414.15</v>
      </c>
    </row>
    <row r="1581" spans="1:4" ht="30" x14ac:dyDescent="0.25">
      <c r="A1581" s="13">
        <v>1108116</v>
      </c>
      <c r="B1581" s="14" t="s">
        <v>16110</v>
      </c>
      <c r="C1581" s="15" t="s">
        <v>14731</v>
      </c>
      <c r="D1581" s="16">
        <v>419.27</v>
      </c>
    </row>
    <row r="1582" spans="1:4" ht="30" x14ac:dyDescent="0.25">
      <c r="A1582" s="13">
        <v>1108118</v>
      </c>
      <c r="B1582" s="14" t="s">
        <v>16111</v>
      </c>
      <c r="C1582" s="15" t="s">
        <v>14731</v>
      </c>
      <c r="D1582" s="16">
        <v>441.78</v>
      </c>
    </row>
    <row r="1583" spans="1:4" ht="30" x14ac:dyDescent="0.25">
      <c r="A1583" s="13">
        <v>1106158</v>
      </c>
      <c r="B1583" s="14" t="s">
        <v>16112</v>
      </c>
      <c r="C1583" s="15" t="s">
        <v>14731</v>
      </c>
      <c r="D1583" s="16">
        <v>469.3</v>
      </c>
    </row>
    <row r="1584" spans="1:4" ht="30" x14ac:dyDescent="0.25">
      <c r="A1584" s="13">
        <v>1108120</v>
      </c>
      <c r="B1584" s="14" t="s">
        <v>16113</v>
      </c>
      <c r="C1584" s="15" t="s">
        <v>14731</v>
      </c>
      <c r="D1584" s="16">
        <v>500.06</v>
      </c>
    </row>
    <row r="1585" spans="1:4" ht="30" x14ac:dyDescent="0.25">
      <c r="A1585" s="13">
        <v>1106050</v>
      </c>
      <c r="B1585" s="14" t="s">
        <v>16114</v>
      </c>
      <c r="C1585" s="15" t="s">
        <v>14731</v>
      </c>
      <c r="D1585" s="16">
        <v>46.98</v>
      </c>
    </row>
    <row r="1586" spans="1:4" ht="30" x14ac:dyDescent="0.25">
      <c r="A1586" s="13">
        <v>1106051</v>
      </c>
      <c r="B1586" s="14" t="s">
        <v>16115</v>
      </c>
      <c r="C1586" s="15" t="s">
        <v>14731</v>
      </c>
      <c r="D1586" s="16">
        <v>39.07</v>
      </c>
    </row>
    <row r="1587" spans="1:4" ht="30" x14ac:dyDescent="0.25">
      <c r="A1587" s="13">
        <v>1106061</v>
      </c>
      <c r="B1587" s="14" t="s">
        <v>16116</v>
      </c>
      <c r="C1587" s="15" t="s">
        <v>14731</v>
      </c>
      <c r="D1587" s="16">
        <v>56.56</v>
      </c>
    </row>
    <row r="1588" spans="1:4" ht="30" x14ac:dyDescent="0.25">
      <c r="A1588" s="13">
        <v>1106087</v>
      </c>
      <c r="B1588" s="14" t="s">
        <v>16117</v>
      </c>
      <c r="C1588" s="15" t="s">
        <v>14731</v>
      </c>
      <c r="D1588" s="16">
        <v>48.95</v>
      </c>
    </row>
    <row r="1589" spans="1:4" ht="30" x14ac:dyDescent="0.25">
      <c r="A1589" s="13">
        <v>1107860</v>
      </c>
      <c r="B1589" s="14" t="s">
        <v>16118</v>
      </c>
      <c r="C1589" s="15" t="s">
        <v>14731</v>
      </c>
      <c r="D1589" s="16">
        <v>54.44</v>
      </c>
    </row>
    <row r="1590" spans="1:4" ht="30" x14ac:dyDescent="0.25">
      <c r="A1590" s="13">
        <v>1106088</v>
      </c>
      <c r="B1590" s="14" t="s">
        <v>16119</v>
      </c>
      <c r="C1590" s="15" t="s">
        <v>14731</v>
      </c>
      <c r="D1590" s="16">
        <v>58.99</v>
      </c>
    </row>
    <row r="1591" spans="1:4" ht="30" x14ac:dyDescent="0.25">
      <c r="A1591" s="13">
        <v>1106128</v>
      </c>
      <c r="B1591" s="14" t="s">
        <v>16120</v>
      </c>
      <c r="C1591" s="15" t="s">
        <v>14731</v>
      </c>
      <c r="D1591" s="16">
        <v>48.28</v>
      </c>
    </row>
    <row r="1592" spans="1:4" ht="30" x14ac:dyDescent="0.25">
      <c r="A1592" s="13">
        <v>1108056</v>
      </c>
      <c r="B1592" s="14" t="s">
        <v>16121</v>
      </c>
      <c r="C1592" s="15" t="s">
        <v>14731</v>
      </c>
      <c r="D1592" s="16">
        <v>2868.58</v>
      </c>
    </row>
    <row r="1593" spans="1:4" ht="30" x14ac:dyDescent="0.25">
      <c r="A1593" s="13">
        <v>1108059</v>
      </c>
      <c r="B1593" s="14" t="s">
        <v>731</v>
      </c>
      <c r="C1593" s="15" t="s">
        <v>14731</v>
      </c>
      <c r="D1593" s="16">
        <v>3449.24</v>
      </c>
    </row>
    <row r="1594" spans="1:4" ht="30" x14ac:dyDescent="0.25">
      <c r="A1594" s="13">
        <v>1207700</v>
      </c>
      <c r="B1594" s="14" t="s">
        <v>16122</v>
      </c>
      <c r="C1594" s="15" t="s">
        <v>14731</v>
      </c>
      <c r="D1594" s="16">
        <v>540.66</v>
      </c>
    </row>
    <row r="1595" spans="1:4" ht="30" x14ac:dyDescent="0.25">
      <c r="A1595" s="13">
        <v>1207701</v>
      </c>
      <c r="B1595" s="14" t="s">
        <v>16123</v>
      </c>
      <c r="C1595" s="15" t="s">
        <v>14731</v>
      </c>
      <c r="D1595" s="16">
        <v>574.16</v>
      </c>
    </row>
    <row r="1596" spans="1:4" ht="30" x14ac:dyDescent="0.25">
      <c r="A1596" s="13">
        <v>1207702</v>
      </c>
      <c r="B1596" s="14" t="s">
        <v>16124</v>
      </c>
      <c r="C1596" s="15" t="s">
        <v>14731</v>
      </c>
      <c r="D1596" s="16">
        <v>611.66999999999996</v>
      </c>
    </row>
    <row r="1597" spans="1:4" ht="30" x14ac:dyDescent="0.25">
      <c r="A1597" s="13">
        <v>1207708</v>
      </c>
      <c r="B1597" s="14" t="s">
        <v>16125</v>
      </c>
      <c r="C1597" s="15" t="s">
        <v>14731</v>
      </c>
      <c r="D1597" s="16">
        <v>542.24</v>
      </c>
    </row>
    <row r="1598" spans="1:4" ht="30" x14ac:dyDescent="0.25">
      <c r="A1598" s="13">
        <v>1207703</v>
      </c>
      <c r="B1598" s="14" t="s">
        <v>16126</v>
      </c>
      <c r="C1598" s="15" t="s">
        <v>14731</v>
      </c>
      <c r="D1598" s="16">
        <v>700.54</v>
      </c>
    </row>
    <row r="1599" spans="1:4" ht="30" x14ac:dyDescent="0.25">
      <c r="A1599" s="13">
        <v>1207709</v>
      </c>
      <c r="B1599" s="14" t="s">
        <v>16127</v>
      </c>
      <c r="C1599" s="15" t="s">
        <v>14731</v>
      </c>
      <c r="D1599" s="16">
        <v>623.41999999999996</v>
      </c>
    </row>
    <row r="1600" spans="1:4" x14ac:dyDescent="0.25">
      <c r="A1600" s="13">
        <v>1207710</v>
      </c>
      <c r="B1600" s="14" t="s">
        <v>16128</v>
      </c>
      <c r="C1600" s="15" t="s">
        <v>14731</v>
      </c>
      <c r="D1600" s="16">
        <v>850.85</v>
      </c>
    </row>
    <row r="1601" spans="1:4" ht="30" x14ac:dyDescent="0.25">
      <c r="A1601" s="13">
        <v>1207711</v>
      </c>
      <c r="B1601" s="14" t="s">
        <v>16129</v>
      </c>
      <c r="C1601" s="15" t="s">
        <v>14731</v>
      </c>
      <c r="D1601" s="16">
        <v>1064.3599999999999</v>
      </c>
    </row>
    <row r="1602" spans="1:4" x14ac:dyDescent="0.25">
      <c r="A1602" s="13">
        <v>1207713</v>
      </c>
      <c r="B1602" s="14" t="s">
        <v>16130</v>
      </c>
      <c r="C1602" s="15" t="s">
        <v>14731</v>
      </c>
      <c r="D1602" s="16">
        <v>1624.32</v>
      </c>
    </row>
    <row r="1603" spans="1:4" x14ac:dyDescent="0.25">
      <c r="A1603" s="13">
        <v>1207714</v>
      </c>
      <c r="B1603" s="14" t="s">
        <v>16131</v>
      </c>
      <c r="C1603" s="15" t="s">
        <v>14731</v>
      </c>
      <c r="D1603" s="16">
        <v>890.26</v>
      </c>
    </row>
    <row r="1604" spans="1:4" ht="30" x14ac:dyDescent="0.25">
      <c r="A1604" s="13">
        <v>1207715</v>
      </c>
      <c r="B1604" s="14" t="s">
        <v>16132</v>
      </c>
      <c r="C1604" s="15" t="s">
        <v>14731</v>
      </c>
      <c r="D1604" s="16">
        <v>1112.22</v>
      </c>
    </row>
    <row r="1605" spans="1:4" x14ac:dyDescent="0.25">
      <c r="A1605" s="13">
        <v>1207717</v>
      </c>
      <c r="B1605" s="14" t="s">
        <v>16133</v>
      </c>
      <c r="C1605" s="15" t="s">
        <v>14731</v>
      </c>
      <c r="D1605" s="16">
        <v>1691.32</v>
      </c>
    </row>
    <row r="1606" spans="1:4" x14ac:dyDescent="0.25">
      <c r="A1606" s="13">
        <v>1207718</v>
      </c>
      <c r="B1606" s="14" t="s">
        <v>16134</v>
      </c>
      <c r="C1606" s="15" t="s">
        <v>14731</v>
      </c>
      <c r="D1606" s="16">
        <v>934.39</v>
      </c>
    </row>
    <row r="1607" spans="1:4" ht="30" x14ac:dyDescent="0.25">
      <c r="A1607" s="13">
        <v>1207719</v>
      </c>
      <c r="B1607" s="14" t="s">
        <v>16135</v>
      </c>
      <c r="C1607" s="15" t="s">
        <v>14731</v>
      </c>
      <c r="D1607" s="16">
        <v>1165.8</v>
      </c>
    </row>
    <row r="1608" spans="1:4" x14ac:dyDescent="0.25">
      <c r="A1608" s="13">
        <v>1207721</v>
      </c>
      <c r="B1608" s="14" t="s">
        <v>16136</v>
      </c>
      <c r="C1608" s="15" t="s">
        <v>14731</v>
      </c>
      <c r="D1608" s="16">
        <v>1766.34</v>
      </c>
    </row>
    <row r="1609" spans="1:4" x14ac:dyDescent="0.25">
      <c r="A1609" s="13">
        <v>1207722</v>
      </c>
      <c r="B1609" s="14" t="s">
        <v>16137</v>
      </c>
      <c r="C1609" s="15" t="s">
        <v>14731</v>
      </c>
      <c r="D1609" s="16">
        <v>1038.94</v>
      </c>
    </row>
    <row r="1610" spans="1:4" ht="30" x14ac:dyDescent="0.25">
      <c r="A1610" s="13">
        <v>1207723</v>
      </c>
      <c r="B1610" s="14" t="s">
        <v>16138</v>
      </c>
      <c r="C1610" s="15" t="s">
        <v>14731</v>
      </c>
      <c r="D1610" s="16">
        <v>1292.76</v>
      </c>
    </row>
    <row r="1611" spans="1:4" x14ac:dyDescent="0.25">
      <c r="A1611" s="13">
        <v>1207725</v>
      </c>
      <c r="B1611" s="14" t="s">
        <v>16139</v>
      </c>
      <c r="C1611" s="15" t="s">
        <v>14731</v>
      </c>
      <c r="D1611" s="16">
        <v>1944.08</v>
      </c>
    </row>
    <row r="1612" spans="1:4" ht="30" x14ac:dyDescent="0.25">
      <c r="A1612" s="13">
        <v>1207728</v>
      </c>
      <c r="B1612" s="14" t="s">
        <v>16140</v>
      </c>
      <c r="C1612" s="15" t="s">
        <v>14731</v>
      </c>
      <c r="D1612" s="16">
        <v>799.33</v>
      </c>
    </row>
    <row r="1613" spans="1:4" ht="30" x14ac:dyDescent="0.25">
      <c r="A1613" s="13">
        <v>1207727</v>
      </c>
      <c r="B1613" s="14" t="s">
        <v>16141</v>
      </c>
      <c r="C1613" s="15" t="s">
        <v>14731</v>
      </c>
      <c r="D1613" s="16">
        <v>781.71</v>
      </c>
    </row>
    <row r="1614" spans="1:4" ht="30" x14ac:dyDescent="0.25">
      <c r="A1614" s="13">
        <v>1207726</v>
      </c>
      <c r="B1614" s="14" t="s">
        <v>16142</v>
      </c>
      <c r="C1614" s="15" t="s">
        <v>14731</v>
      </c>
      <c r="D1614" s="16">
        <v>767.62</v>
      </c>
    </row>
    <row r="1615" spans="1:4" ht="30" x14ac:dyDescent="0.25">
      <c r="A1615" s="13">
        <v>1208329</v>
      </c>
      <c r="B1615" s="14" t="s">
        <v>16143</v>
      </c>
      <c r="C1615" s="15" t="s">
        <v>14731</v>
      </c>
      <c r="D1615" s="16">
        <v>751.39</v>
      </c>
    </row>
    <row r="1616" spans="1:4" ht="30" x14ac:dyDescent="0.25">
      <c r="A1616" s="13">
        <v>1207685</v>
      </c>
      <c r="B1616" s="14" t="s">
        <v>16144</v>
      </c>
      <c r="C1616" s="15" t="s">
        <v>14731</v>
      </c>
      <c r="D1616" s="16">
        <v>840.02</v>
      </c>
    </row>
    <row r="1617" spans="1:4" ht="30" x14ac:dyDescent="0.25">
      <c r="A1617" s="13">
        <v>1207684</v>
      </c>
      <c r="B1617" s="14" t="s">
        <v>16145</v>
      </c>
      <c r="C1617" s="15" t="s">
        <v>14731</v>
      </c>
      <c r="D1617" s="16">
        <v>816.74</v>
      </c>
    </row>
    <row r="1618" spans="1:4" ht="30" x14ac:dyDescent="0.25">
      <c r="A1618" s="13">
        <v>1207683</v>
      </c>
      <c r="B1618" s="14" t="s">
        <v>16146</v>
      </c>
      <c r="C1618" s="15" t="s">
        <v>14731</v>
      </c>
      <c r="D1618" s="16">
        <v>799</v>
      </c>
    </row>
    <row r="1619" spans="1:4" ht="30" x14ac:dyDescent="0.25">
      <c r="A1619" s="13">
        <v>1208337</v>
      </c>
      <c r="B1619" s="14" t="s">
        <v>16147</v>
      </c>
      <c r="C1619" s="15" t="s">
        <v>14731</v>
      </c>
      <c r="D1619" s="16">
        <v>780.14</v>
      </c>
    </row>
    <row r="1620" spans="1:4" ht="30" x14ac:dyDescent="0.25">
      <c r="A1620" s="13">
        <v>1207691</v>
      </c>
      <c r="B1620" s="14" t="s">
        <v>16148</v>
      </c>
      <c r="C1620" s="15" t="s">
        <v>14731</v>
      </c>
      <c r="D1620" s="16">
        <v>888.91</v>
      </c>
    </row>
    <row r="1621" spans="1:4" ht="30" x14ac:dyDescent="0.25">
      <c r="A1621" s="13">
        <v>1207690</v>
      </c>
      <c r="B1621" s="14" t="s">
        <v>16149</v>
      </c>
      <c r="C1621" s="15" t="s">
        <v>14731</v>
      </c>
      <c r="D1621" s="16">
        <v>857.22</v>
      </c>
    </row>
    <row r="1622" spans="1:4" ht="30" x14ac:dyDescent="0.25">
      <c r="A1622" s="13">
        <v>1207689</v>
      </c>
      <c r="B1622" s="14" t="s">
        <v>16150</v>
      </c>
      <c r="C1622" s="15" t="s">
        <v>14731</v>
      </c>
      <c r="D1622" s="16">
        <v>830.57</v>
      </c>
    </row>
    <row r="1623" spans="1:4" ht="30" x14ac:dyDescent="0.25">
      <c r="A1623" s="13">
        <v>1208345</v>
      </c>
      <c r="B1623" s="14" t="s">
        <v>16151</v>
      </c>
      <c r="C1623" s="15" t="s">
        <v>14731</v>
      </c>
      <c r="D1623" s="16">
        <v>808.6</v>
      </c>
    </row>
    <row r="1624" spans="1:4" ht="30" x14ac:dyDescent="0.25">
      <c r="A1624" s="13">
        <v>1207697</v>
      </c>
      <c r="B1624" s="14" t="s">
        <v>16152</v>
      </c>
      <c r="C1624" s="15" t="s">
        <v>14731</v>
      </c>
      <c r="D1624" s="16">
        <v>950.3</v>
      </c>
    </row>
    <row r="1625" spans="1:4" ht="30" x14ac:dyDescent="0.25">
      <c r="A1625" s="13">
        <v>1207696</v>
      </c>
      <c r="B1625" s="14" t="s">
        <v>16153</v>
      </c>
      <c r="C1625" s="15" t="s">
        <v>14731</v>
      </c>
      <c r="D1625" s="16">
        <v>905</v>
      </c>
    </row>
    <row r="1626" spans="1:4" ht="30" x14ac:dyDescent="0.25">
      <c r="A1626" s="13">
        <v>1207695</v>
      </c>
      <c r="B1626" s="14" t="s">
        <v>16154</v>
      </c>
      <c r="C1626" s="15" t="s">
        <v>14731</v>
      </c>
      <c r="D1626" s="16">
        <v>874.19</v>
      </c>
    </row>
    <row r="1627" spans="1:4" ht="30" x14ac:dyDescent="0.25">
      <c r="A1627" s="13">
        <v>1208353</v>
      </c>
      <c r="B1627" s="14" t="s">
        <v>16155</v>
      </c>
      <c r="C1627" s="15" t="s">
        <v>14731</v>
      </c>
      <c r="D1627" s="16">
        <v>843.21</v>
      </c>
    </row>
    <row r="1628" spans="1:4" ht="30" x14ac:dyDescent="0.25">
      <c r="A1628" s="13">
        <v>1207663</v>
      </c>
      <c r="B1628" s="14" t="s">
        <v>16156</v>
      </c>
      <c r="C1628" s="15" t="s">
        <v>14731</v>
      </c>
      <c r="D1628" s="16">
        <v>1105.81</v>
      </c>
    </row>
    <row r="1629" spans="1:4" ht="30" x14ac:dyDescent="0.25">
      <c r="A1629" s="13">
        <v>1207662</v>
      </c>
      <c r="B1629" s="14" t="s">
        <v>16157</v>
      </c>
      <c r="C1629" s="15" t="s">
        <v>14731</v>
      </c>
      <c r="D1629" s="16">
        <v>1076.72</v>
      </c>
    </row>
    <row r="1630" spans="1:4" ht="30" x14ac:dyDescent="0.25">
      <c r="A1630" s="13">
        <v>1207661</v>
      </c>
      <c r="B1630" s="14" t="s">
        <v>16158</v>
      </c>
      <c r="C1630" s="15" t="s">
        <v>14731</v>
      </c>
      <c r="D1630" s="16">
        <v>1053.45</v>
      </c>
    </row>
    <row r="1631" spans="1:4" ht="30" x14ac:dyDescent="0.25">
      <c r="A1631" s="13">
        <v>1208361</v>
      </c>
      <c r="B1631" s="14" t="s">
        <v>16159</v>
      </c>
      <c r="C1631" s="15" t="s">
        <v>14731</v>
      </c>
      <c r="D1631" s="16">
        <v>1018.55</v>
      </c>
    </row>
    <row r="1632" spans="1:4" ht="30" x14ac:dyDescent="0.25">
      <c r="A1632" s="13">
        <v>1207669</v>
      </c>
      <c r="B1632" s="14" t="s">
        <v>16160</v>
      </c>
      <c r="C1632" s="15" t="s">
        <v>14731</v>
      </c>
      <c r="D1632" s="16">
        <v>1234.2</v>
      </c>
    </row>
    <row r="1633" spans="1:4" ht="30" x14ac:dyDescent="0.25">
      <c r="A1633" s="13">
        <v>1207668</v>
      </c>
      <c r="B1633" s="14" t="s">
        <v>16161</v>
      </c>
      <c r="C1633" s="15" t="s">
        <v>14731</v>
      </c>
      <c r="D1633" s="16">
        <v>1198.0899999999999</v>
      </c>
    </row>
    <row r="1634" spans="1:4" ht="30" x14ac:dyDescent="0.25">
      <c r="A1634" s="13">
        <v>1207667</v>
      </c>
      <c r="B1634" s="14" t="s">
        <v>16162</v>
      </c>
      <c r="C1634" s="15" t="s">
        <v>14731</v>
      </c>
      <c r="D1634" s="16">
        <v>1143.94</v>
      </c>
    </row>
    <row r="1635" spans="1:4" ht="30" x14ac:dyDescent="0.25">
      <c r="A1635" s="13">
        <v>1208369</v>
      </c>
      <c r="B1635" s="14" t="s">
        <v>16163</v>
      </c>
      <c r="C1635" s="15" t="s">
        <v>14731</v>
      </c>
      <c r="D1635" s="16">
        <v>1089.78</v>
      </c>
    </row>
    <row r="1636" spans="1:4" ht="30" x14ac:dyDescent="0.25">
      <c r="A1636" s="13">
        <v>1207682</v>
      </c>
      <c r="B1636" s="14" t="s">
        <v>16164</v>
      </c>
      <c r="C1636" s="15" t="s">
        <v>14731</v>
      </c>
      <c r="D1636" s="16">
        <v>894.83</v>
      </c>
    </row>
    <row r="1637" spans="1:4" ht="30" x14ac:dyDescent="0.25">
      <c r="A1637" s="13">
        <v>1207681</v>
      </c>
      <c r="B1637" s="14" t="s">
        <v>16165</v>
      </c>
      <c r="C1637" s="15" t="s">
        <v>14731</v>
      </c>
      <c r="D1637" s="16">
        <v>877.21</v>
      </c>
    </row>
    <row r="1638" spans="1:4" ht="30" x14ac:dyDescent="0.25">
      <c r="A1638" s="13">
        <v>1207729</v>
      </c>
      <c r="B1638" s="14" t="s">
        <v>16166</v>
      </c>
      <c r="C1638" s="15" t="s">
        <v>14731</v>
      </c>
      <c r="D1638" s="16">
        <v>863.13</v>
      </c>
    </row>
    <row r="1639" spans="1:4" ht="30" x14ac:dyDescent="0.25">
      <c r="A1639" s="13">
        <v>1208333</v>
      </c>
      <c r="B1639" s="14" t="s">
        <v>16167</v>
      </c>
      <c r="C1639" s="15" t="s">
        <v>14731</v>
      </c>
      <c r="D1639" s="16">
        <v>846.9</v>
      </c>
    </row>
    <row r="1640" spans="1:4" ht="30" x14ac:dyDescent="0.25">
      <c r="A1640" s="13">
        <v>1207688</v>
      </c>
      <c r="B1640" s="14" t="s">
        <v>16168</v>
      </c>
      <c r="C1640" s="15" t="s">
        <v>14731</v>
      </c>
      <c r="D1640" s="16">
        <v>938.42</v>
      </c>
    </row>
    <row r="1641" spans="1:4" ht="30" x14ac:dyDescent="0.25">
      <c r="A1641" s="13">
        <v>1207687</v>
      </c>
      <c r="B1641" s="14" t="s">
        <v>16169</v>
      </c>
      <c r="C1641" s="15" t="s">
        <v>14731</v>
      </c>
      <c r="D1641" s="16">
        <v>915.14</v>
      </c>
    </row>
    <row r="1642" spans="1:4" ht="30" x14ac:dyDescent="0.25">
      <c r="A1642" s="13">
        <v>1207686</v>
      </c>
      <c r="B1642" s="14" t="s">
        <v>16170</v>
      </c>
      <c r="C1642" s="15" t="s">
        <v>14731</v>
      </c>
      <c r="D1642" s="16">
        <v>897.4</v>
      </c>
    </row>
    <row r="1643" spans="1:4" ht="30" x14ac:dyDescent="0.25">
      <c r="A1643" s="13">
        <v>1208341</v>
      </c>
      <c r="B1643" s="14" t="s">
        <v>16171</v>
      </c>
      <c r="C1643" s="15" t="s">
        <v>14731</v>
      </c>
      <c r="D1643" s="16">
        <v>878.54</v>
      </c>
    </row>
    <row r="1644" spans="1:4" ht="30" x14ac:dyDescent="0.25">
      <c r="A1644" s="13">
        <v>1207694</v>
      </c>
      <c r="B1644" s="14" t="s">
        <v>16172</v>
      </c>
      <c r="C1644" s="15" t="s">
        <v>14731</v>
      </c>
      <c r="D1644" s="16">
        <v>990.39</v>
      </c>
    </row>
    <row r="1645" spans="1:4" ht="30" x14ac:dyDescent="0.25">
      <c r="A1645" s="13">
        <v>1207693</v>
      </c>
      <c r="B1645" s="14" t="s">
        <v>16173</v>
      </c>
      <c r="C1645" s="15" t="s">
        <v>14731</v>
      </c>
      <c r="D1645" s="16">
        <v>958.69</v>
      </c>
    </row>
    <row r="1646" spans="1:4" ht="30" x14ac:dyDescent="0.25">
      <c r="A1646" s="13">
        <v>1207692</v>
      </c>
      <c r="B1646" s="14" t="s">
        <v>16174</v>
      </c>
      <c r="C1646" s="15" t="s">
        <v>14731</v>
      </c>
      <c r="D1646" s="16">
        <v>932.04</v>
      </c>
    </row>
    <row r="1647" spans="1:4" ht="30" x14ac:dyDescent="0.25">
      <c r="A1647" s="13">
        <v>1208349</v>
      </c>
      <c r="B1647" s="14" t="s">
        <v>16175</v>
      </c>
      <c r="C1647" s="15" t="s">
        <v>14731</v>
      </c>
      <c r="D1647" s="16">
        <v>910.08</v>
      </c>
    </row>
    <row r="1648" spans="1:4" ht="30" x14ac:dyDescent="0.25">
      <c r="A1648" s="13">
        <v>1207660</v>
      </c>
      <c r="B1648" s="14" t="s">
        <v>16176</v>
      </c>
      <c r="C1648" s="15" t="s">
        <v>14731</v>
      </c>
      <c r="D1648" s="16">
        <v>1055.05</v>
      </c>
    </row>
    <row r="1649" spans="1:4" ht="30" x14ac:dyDescent="0.25">
      <c r="A1649" s="13">
        <v>1207699</v>
      </c>
      <c r="B1649" s="14" t="s">
        <v>16177</v>
      </c>
      <c r="C1649" s="15" t="s">
        <v>14731</v>
      </c>
      <c r="D1649" s="16">
        <v>1009.75</v>
      </c>
    </row>
    <row r="1650" spans="1:4" ht="30" x14ac:dyDescent="0.25">
      <c r="A1650" s="13">
        <v>1207698</v>
      </c>
      <c r="B1650" s="14" t="s">
        <v>16178</v>
      </c>
      <c r="C1650" s="15" t="s">
        <v>14731</v>
      </c>
      <c r="D1650" s="16">
        <v>978.93</v>
      </c>
    </row>
    <row r="1651" spans="1:4" ht="30" x14ac:dyDescent="0.25">
      <c r="A1651" s="13">
        <v>1208357</v>
      </c>
      <c r="B1651" s="14" t="s">
        <v>16179</v>
      </c>
      <c r="C1651" s="15" t="s">
        <v>14731</v>
      </c>
      <c r="D1651" s="16">
        <v>947.95</v>
      </c>
    </row>
    <row r="1652" spans="1:4" ht="30" x14ac:dyDescent="0.25">
      <c r="A1652" s="13">
        <v>1207666</v>
      </c>
      <c r="B1652" s="14" t="s">
        <v>16180</v>
      </c>
      <c r="C1652" s="15" t="s">
        <v>14731</v>
      </c>
      <c r="D1652" s="16">
        <v>1214.05</v>
      </c>
    </row>
    <row r="1653" spans="1:4" ht="30" x14ac:dyDescent="0.25">
      <c r="A1653" s="13">
        <v>1207665</v>
      </c>
      <c r="B1653" s="14" t="s">
        <v>16181</v>
      </c>
      <c r="C1653" s="15" t="s">
        <v>14731</v>
      </c>
      <c r="D1653" s="16">
        <v>1184.96</v>
      </c>
    </row>
    <row r="1654" spans="1:4" ht="30" x14ac:dyDescent="0.25">
      <c r="A1654" s="13">
        <v>1207664</v>
      </c>
      <c r="B1654" s="14" t="s">
        <v>16182</v>
      </c>
      <c r="C1654" s="15" t="s">
        <v>14731</v>
      </c>
      <c r="D1654" s="16">
        <v>1161.69</v>
      </c>
    </row>
    <row r="1655" spans="1:4" ht="30" x14ac:dyDescent="0.25">
      <c r="A1655" s="13">
        <v>1208365</v>
      </c>
      <c r="B1655" s="14" t="s">
        <v>16183</v>
      </c>
      <c r="C1655" s="15" t="s">
        <v>14731</v>
      </c>
      <c r="D1655" s="16">
        <v>1126.79</v>
      </c>
    </row>
    <row r="1656" spans="1:4" ht="30" x14ac:dyDescent="0.25">
      <c r="A1656" s="13">
        <v>1207672</v>
      </c>
      <c r="B1656" s="14" t="s">
        <v>16184</v>
      </c>
      <c r="C1656" s="15" t="s">
        <v>14731</v>
      </c>
      <c r="D1656" s="16">
        <v>1346.17</v>
      </c>
    </row>
    <row r="1657" spans="1:4" ht="30" x14ac:dyDescent="0.25">
      <c r="A1657" s="13">
        <v>1207671</v>
      </c>
      <c r="B1657" s="14" t="s">
        <v>16185</v>
      </c>
      <c r="C1657" s="15" t="s">
        <v>14731</v>
      </c>
      <c r="D1657" s="16">
        <v>1310.07</v>
      </c>
    </row>
    <row r="1658" spans="1:4" ht="30" x14ac:dyDescent="0.25">
      <c r="A1658" s="13">
        <v>1207670</v>
      </c>
      <c r="B1658" s="14" t="s">
        <v>16186</v>
      </c>
      <c r="C1658" s="15" t="s">
        <v>14731</v>
      </c>
      <c r="D1658" s="16">
        <v>1255.9100000000001</v>
      </c>
    </row>
    <row r="1659" spans="1:4" ht="30" x14ac:dyDescent="0.25">
      <c r="A1659" s="13">
        <v>1208373</v>
      </c>
      <c r="B1659" s="14" t="s">
        <v>16187</v>
      </c>
      <c r="C1659" s="15" t="s">
        <v>14731</v>
      </c>
      <c r="D1659" s="16">
        <v>1201.75</v>
      </c>
    </row>
    <row r="1660" spans="1:4" x14ac:dyDescent="0.25">
      <c r="A1660" s="13">
        <v>1400976</v>
      </c>
      <c r="B1660" s="14" t="s">
        <v>16188</v>
      </c>
      <c r="C1660" s="15" t="s">
        <v>211</v>
      </c>
      <c r="D1660" s="16">
        <v>4.9800000000000004</v>
      </c>
    </row>
    <row r="1661" spans="1:4" x14ac:dyDescent="0.25">
      <c r="A1661" s="13">
        <v>1400970</v>
      </c>
      <c r="B1661" s="14" t="s">
        <v>16189</v>
      </c>
      <c r="C1661" s="15" t="s">
        <v>211</v>
      </c>
      <c r="D1661" s="16">
        <v>2.35</v>
      </c>
    </row>
    <row r="1662" spans="1:4" x14ac:dyDescent="0.25">
      <c r="A1662" s="13">
        <v>1400971</v>
      </c>
      <c r="B1662" s="14" t="s">
        <v>16190</v>
      </c>
      <c r="C1662" s="15" t="s">
        <v>211</v>
      </c>
      <c r="D1662" s="16">
        <v>10.25</v>
      </c>
    </row>
    <row r="1663" spans="1:4" x14ac:dyDescent="0.25">
      <c r="A1663" s="13">
        <v>1400972</v>
      </c>
      <c r="B1663" s="14" t="s">
        <v>16191</v>
      </c>
      <c r="C1663" s="15" t="s">
        <v>211</v>
      </c>
      <c r="D1663" s="16">
        <v>2.31</v>
      </c>
    </row>
    <row r="1664" spans="1:4" x14ac:dyDescent="0.25">
      <c r="A1664" s="13">
        <v>1416201</v>
      </c>
      <c r="B1664" s="14" t="s">
        <v>16192</v>
      </c>
      <c r="C1664" s="15" t="s">
        <v>16193</v>
      </c>
      <c r="D1664" s="16">
        <v>0.21</v>
      </c>
    </row>
    <row r="1665" spans="1:4" x14ac:dyDescent="0.25">
      <c r="A1665" s="13">
        <v>1400969</v>
      </c>
      <c r="B1665" s="14" t="s">
        <v>16194</v>
      </c>
      <c r="C1665" s="15" t="s">
        <v>14537</v>
      </c>
      <c r="D1665" s="16">
        <v>0.15</v>
      </c>
    </row>
    <row r="1666" spans="1:4" x14ac:dyDescent="0.25">
      <c r="A1666" s="13">
        <v>1400975</v>
      </c>
      <c r="B1666" s="14" t="s">
        <v>16195</v>
      </c>
      <c r="C1666" s="15" t="s">
        <v>211</v>
      </c>
      <c r="D1666" s="16">
        <v>4.3</v>
      </c>
    </row>
    <row r="1667" spans="1:4" x14ac:dyDescent="0.25">
      <c r="A1667" s="13">
        <v>1416141</v>
      </c>
      <c r="B1667" s="14" t="s">
        <v>16196</v>
      </c>
      <c r="C1667" s="15" t="s">
        <v>211</v>
      </c>
      <c r="D1667" s="16">
        <v>3.45</v>
      </c>
    </row>
    <row r="1668" spans="1:4" x14ac:dyDescent="0.25">
      <c r="A1668" s="13">
        <v>1416142</v>
      </c>
      <c r="B1668" s="14" t="s">
        <v>16197</v>
      </c>
      <c r="C1668" s="15" t="s">
        <v>211</v>
      </c>
      <c r="D1668" s="16">
        <v>5.28</v>
      </c>
    </row>
    <row r="1669" spans="1:4" x14ac:dyDescent="0.25">
      <c r="A1669" s="13">
        <v>1400973</v>
      </c>
      <c r="B1669" s="14" t="s">
        <v>732</v>
      </c>
      <c r="C1669" s="15" t="s">
        <v>211</v>
      </c>
      <c r="D1669" s="16">
        <v>1.52</v>
      </c>
    </row>
    <row r="1670" spans="1:4" x14ac:dyDescent="0.25">
      <c r="A1670" s="13">
        <v>1400974</v>
      </c>
      <c r="B1670" s="14" t="s">
        <v>16198</v>
      </c>
      <c r="C1670" s="15" t="s">
        <v>211</v>
      </c>
      <c r="D1670" s="16">
        <v>1.77</v>
      </c>
    </row>
    <row r="1671" spans="1:4" x14ac:dyDescent="0.25">
      <c r="A1671" s="13">
        <v>1416139</v>
      </c>
      <c r="B1671" s="14" t="s">
        <v>16199</v>
      </c>
      <c r="C1671" s="15" t="s">
        <v>211</v>
      </c>
      <c r="D1671" s="16">
        <v>1.96</v>
      </c>
    </row>
    <row r="1672" spans="1:4" x14ac:dyDescent="0.25">
      <c r="A1672" s="13">
        <v>1416202</v>
      </c>
      <c r="B1672" s="14" t="s">
        <v>16200</v>
      </c>
      <c r="C1672" s="15" t="s">
        <v>211</v>
      </c>
      <c r="D1672" s="16">
        <v>2.25</v>
      </c>
    </row>
    <row r="1673" spans="1:4" x14ac:dyDescent="0.25">
      <c r="A1673" s="13">
        <v>1416140</v>
      </c>
      <c r="B1673" s="14" t="s">
        <v>16201</v>
      </c>
      <c r="C1673" s="15" t="s">
        <v>211</v>
      </c>
      <c r="D1673" s="16">
        <v>2.57</v>
      </c>
    </row>
    <row r="1674" spans="1:4" x14ac:dyDescent="0.25">
      <c r="A1674" s="13">
        <v>1419543</v>
      </c>
      <c r="B1674" s="14" t="s">
        <v>1402</v>
      </c>
      <c r="C1674" s="15" t="s">
        <v>14537</v>
      </c>
      <c r="D1674" s="16">
        <v>0.18</v>
      </c>
    </row>
    <row r="1675" spans="1:4" x14ac:dyDescent="0.25">
      <c r="A1675" s="13">
        <v>1408173</v>
      </c>
      <c r="B1675" s="14" t="s">
        <v>733</v>
      </c>
      <c r="C1675" s="15" t="s">
        <v>16193</v>
      </c>
      <c r="D1675" s="16">
        <v>0.06</v>
      </c>
    </row>
    <row r="1676" spans="1:4" x14ac:dyDescent="0.25">
      <c r="A1676" s="13">
        <v>1407063</v>
      </c>
      <c r="B1676" s="14" t="s">
        <v>16202</v>
      </c>
      <c r="C1676" s="15" t="s">
        <v>14537</v>
      </c>
      <c r="D1676" s="16">
        <v>7.81</v>
      </c>
    </row>
    <row r="1677" spans="1:4" x14ac:dyDescent="0.25">
      <c r="A1677" s="13">
        <v>1407064</v>
      </c>
      <c r="B1677" s="14" t="s">
        <v>16203</v>
      </c>
      <c r="C1677" s="15" t="s">
        <v>14537</v>
      </c>
      <c r="D1677" s="16">
        <v>8.08</v>
      </c>
    </row>
    <row r="1678" spans="1:4" x14ac:dyDescent="0.25">
      <c r="A1678" s="13">
        <v>1407065</v>
      </c>
      <c r="B1678" s="14" t="s">
        <v>16204</v>
      </c>
      <c r="C1678" s="15" t="s">
        <v>14537</v>
      </c>
      <c r="D1678" s="16">
        <v>8.2899999999999991</v>
      </c>
    </row>
    <row r="1679" spans="1:4" x14ac:dyDescent="0.25">
      <c r="A1679" s="13">
        <v>1407066</v>
      </c>
      <c r="B1679" s="14" t="s">
        <v>16205</v>
      </c>
      <c r="C1679" s="15" t="s">
        <v>14537</v>
      </c>
      <c r="D1679" s="16">
        <v>8.14</v>
      </c>
    </row>
    <row r="1680" spans="1:4" x14ac:dyDescent="0.25">
      <c r="A1680" s="13">
        <v>1400977</v>
      </c>
      <c r="B1680" s="14" t="s">
        <v>28744</v>
      </c>
      <c r="C1680" s="15" t="s">
        <v>211</v>
      </c>
      <c r="D1680" s="16">
        <v>3.59</v>
      </c>
    </row>
    <row r="1681" spans="1:4" x14ac:dyDescent="0.25">
      <c r="A1681" s="13">
        <v>1407067</v>
      </c>
      <c r="B1681" s="14" t="s">
        <v>16206</v>
      </c>
      <c r="C1681" s="15" t="s">
        <v>14537</v>
      </c>
      <c r="D1681" s="16">
        <v>2.81</v>
      </c>
    </row>
    <row r="1682" spans="1:4" x14ac:dyDescent="0.25">
      <c r="A1682" s="13">
        <v>1407068</v>
      </c>
      <c r="B1682" s="14" t="s">
        <v>16207</v>
      </c>
      <c r="C1682" s="15" t="s">
        <v>14537</v>
      </c>
      <c r="D1682" s="16">
        <v>3.16</v>
      </c>
    </row>
    <row r="1683" spans="1:4" x14ac:dyDescent="0.25">
      <c r="A1683" s="13">
        <v>1407069</v>
      </c>
      <c r="B1683" s="14" t="s">
        <v>16208</v>
      </c>
      <c r="C1683" s="15" t="s">
        <v>14537</v>
      </c>
      <c r="D1683" s="16">
        <v>3.43</v>
      </c>
    </row>
    <row r="1684" spans="1:4" x14ac:dyDescent="0.25">
      <c r="A1684" s="13">
        <v>1407070</v>
      </c>
      <c r="B1684" s="14" t="s">
        <v>16209</v>
      </c>
      <c r="C1684" s="15" t="s">
        <v>14537</v>
      </c>
      <c r="D1684" s="16">
        <v>3.27</v>
      </c>
    </row>
    <row r="1685" spans="1:4" x14ac:dyDescent="0.25">
      <c r="A1685" s="13">
        <v>1400987</v>
      </c>
      <c r="B1685" s="14" t="s">
        <v>28745</v>
      </c>
      <c r="C1685" s="15" t="s">
        <v>14537</v>
      </c>
      <c r="D1685" s="16">
        <v>1.36</v>
      </c>
    </row>
    <row r="1686" spans="1:4" x14ac:dyDescent="0.25">
      <c r="A1686" s="13">
        <v>1416257</v>
      </c>
      <c r="B1686" s="14" t="s">
        <v>16210</v>
      </c>
      <c r="C1686" s="15" t="s">
        <v>211</v>
      </c>
      <c r="D1686" s="16">
        <v>250.26</v>
      </c>
    </row>
    <row r="1687" spans="1:4" x14ac:dyDescent="0.25">
      <c r="A1687" s="13">
        <v>1416253</v>
      </c>
      <c r="B1687" s="14" t="s">
        <v>16211</v>
      </c>
      <c r="C1687" s="15" t="s">
        <v>211</v>
      </c>
      <c r="D1687" s="16">
        <v>567.39</v>
      </c>
    </row>
    <row r="1688" spans="1:4" x14ac:dyDescent="0.25">
      <c r="A1688" s="13">
        <v>1416254</v>
      </c>
      <c r="B1688" s="14" t="s">
        <v>16212</v>
      </c>
      <c r="C1688" s="15" t="s">
        <v>211</v>
      </c>
      <c r="D1688" s="16">
        <v>48.98</v>
      </c>
    </row>
    <row r="1689" spans="1:4" x14ac:dyDescent="0.25">
      <c r="A1689" s="13">
        <v>1416255</v>
      </c>
      <c r="B1689" s="14" t="s">
        <v>16213</v>
      </c>
      <c r="C1689" s="15" t="s">
        <v>211</v>
      </c>
      <c r="D1689" s="16">
        <v>85.1</v>
      </c>
    </row>
    <row r="1690" spans="1:4" x14ac:dyDescent="0.25">
      <c r="A1690" s="13">
        <v>1416256</v>
      </c>
      <c r="B1690" s="14" t="s">
        <v>16214</v>
      </c>
      <c r="C1690" s="15" t="s">
        <v>211</v>
      </c>
      <c r="D1690" s="16">
        <v>130.47</v>
      </c>
    </row>
    <row r="1691" spans="1:4" ht="30" x14ac:dyDescent="0.25">
      <c r="A1691" s="13">
        <v>1408028</v>
      </c>
      <c r="B1691" s="14" t="s">
        <v>16215</v>
      </c>
      <c r="C1691" s="15" t="s">
        <v>282</v>
      </c>
      <c r="D1691" s="16">
        <v>233.84</v>
      </c>
    </row>
    <row r="1692" spans="1:4" x14ac:dyDescent="0.25">
      <c r="A1692" s="13">
        <v>1408027</v>
      </c>
      <c r="B1692" s="14" t="s">
        <v>16216</v>
      </c>
      <c r="C1692" s="15" t="s">
        <v>282</v>
      </c>
      <c r="D1692" s="16">
        <v>125.5</v>
      </c>
    </row>
    <row r="1693" spans="1:4" x14ac:dyDescent="0.25">
      <c r="A1693" s="13">
        <v>1400978</v>
      </c>
      <c r="B1693" s="14" t="s">
        <v>16217</v>
      </c>
      <c r="C1693" s="15" t="s">
        <v>282</v>
      </c>
      <c r="D1693" s="16">
        <v>208.34</v>
      </c>
    </row>
    <row r="1694" spans="1:4" ht="30" x14ac:dyDescent="0.25">
      <c r="A1694" s="13">
        <v>1513941</v>
      </c>
      <c r="B1694" s="14" t="s">
        <v>16218</v>
      </c>
      <c r="C1694" s="15" t="s">
        <v>14731</v>
      </c>
      <c r="D1694" s="16">
        <v>534.94000000000005</v>
      </c>
    </row>
    <row r="1695" spans="1:4" ht="30" x14ac:dyDescent="0.25">
      <c r="A1695" s="13">
        <v>1513940</v>
      </c>
      <c r="B1695" s="14" t="s">
        <v>16219</v>
      </c>
      <c r="C1695" s="15" t="s">
        <v>14731</v>
      </c>
      <c r="D1695" s="16">
        <v>390.97</v>
      </c>
    </row>
    <row r="1696" spans="1:4" ht="30" x14ac:dyDescent="0.25">
      <c r="A1696" s="13">
        <v>1505879</v>
      </c>
      <c r="B1696" s="14" t="s">
        <v>16220</v>
      </c>
      <c r="C1696" s="15" t="s">
        <v>14731</v>
      </c>
      <c r="D1696" s="16">
        <v>283.39999999999998</v>
      </c>
    </row>
    <row r="1697" spans="1:4" ht="30" x14ac:dyDescent="0.25">
      <c r="A1697" s="13">
        <v>1505878</v>
      </c>
      <c r="B1697" s="14" t="s">
        <v>16221</v>
      </c>
      <c r="C1697" s="15" t="s">
        <v>14731</v>
      </c>
      <c r="D1697" s="16">
        <v>214.92</v>
      </c>
    </row>
    <row r="1698" spans="1:4" ht="30" x14ac:dyDescent="0.25">
      <c r="A1698" s="13">
        <v>1505877</v>
      </c>
      <c r="B1698" s="14" t="s">
        <v>16222</v>
      </c>
      <c r="C1698" s="15" t="s">
        <v>14731</v>
      </c>
      <c r="D1698" s="16">
        <v>142.29</v>
      </c>
    </row>
    <row r="1699" spans="1:4" ht="30" x14ac:dyDescent="0.25">
      <c r="A1699" s="13">
        <v>1505860</v>
      </c>
      <c r="B1699" s="14" t="s">
        <v>16223</v>
      </c>
      <c r="C1699" s="15" t="s">
        <v>14731</v>
      </c>
      <c r="D1699" s="16">
        <v>168.64</v>
      </c>
    </row>
    <row r="1700" spans="1:4" ht="30" x14ac:dyDescent="0.25">
      <c r="A1700" s="13">
        <v>1505859</v>
      </c>
      <c r="B1700" s="14" t="s">
        <v>16224</v>
      </c>
      <c r="C1700" s="15" t="s">
        <v>14731</v>
      </c>
      <c r="D1700" s="16">
        <v>111.57</v>
      </c>
    </row>
    <row r="1701" spans="1:4" ht="30" x14ac:dyDescent="0.25">
      <c r="A1701" s="13">
        <v>1516204</v>
      </c>
      <c r="B1701" s="14" t="s">
        <v>16225</v>
      </c>
      <c r="C1701" s="15" t="s">
        <v>14537</v>
      </c>
      <c r="D1701" s="16">
        <v>5.77</v>
      </c>
    </row>
    <row r="1702" spans="1:4" ht="30" x14ac:dyDescent="0.25">
      <c r="A1702" s="13">
        <v>1516312</v>
      </c>
      <c r="B1702" s="14" t="s">
        <v>16226</v>
      </c>
      <c r="C1702" s="15" t="s">
        <v>15970</v>
      </c>
      <c r="D1702" s="16">
        <v>42.93</v>
      </c>
    </row>
    <row r="1703" spans="1:4" ht="30" x14ac:dyDescent="0.25">
      <c r="A1703" s="13">
        <v>1516304</v>
      </c>
      <c r="B1703" s="14" t="s">
        <v>16227</v>
      </c>
      <c r="C1703" s="15" t="s">
        <v>15970</v>
      </c>
      <c r="D1703" s="16">
        <v>52.24</v>
      </c>
    </row>
    <row r="1704" spans="1:4" ht="30" x14ac:dyDescent="0.25">
      <c r="A1704" s="13">
        <v>1516308</v>
      </c>
      <c r="B1704" s="14" t="s">
        <v>16228</v>
      </c>
      <c r="C1704" s="15" t="s">
        <v>15970</v>
      </c>
      <c r="D1704" s="16">
        <v>43.24</v>
      </c>
    </row>
    <row r="1705" spans="1:4" ht="30" x14ac:dyDescent="0.25">
      <c r="A1705" s="13">
        <v>1516313</v>
      </c>
      <c r="B1705" s="14" t="s">
        <v>16229</v>
      </c>
      <c r="C1705" s="15" t="s">
        <v>15970</v>
      </c>
      <c r="D1705" s="16">
        <v>49.29</v>
      </c>
    </row>
    <row r="1706" spans="1:4" ht="30" x14ac:dyDescent="0.25">
      <c r="A1706" s="13">
        <v>1516305</v>
      </c>
      <c r="B1706" s="14" t="s">
        <v>16230</v>
      </c>
      <c r="C1706" s="15" t="s">
        <v>15970</v>
      </c>
      <c r="D1706" s="16">
        <v>62.77</v>
      </c>
    </row>
    <row r="1707" spans="1:4" ht="30" x14ac:dyDescent="0.25">
      <c r="A1707" s="13">
        <v>1516309</v>
      </c>
      <c r="B1707" s="14" t="s">
        <v>16231</v>
      </c>
      <c r="C1707" s="15" t="s">
        <v>15970</v>
      </c>
      <c r="D1707" s="16">
        <v>51.47</v>
      </c>
    </row>
    <row r="1708" spans="1:4" ht="30" x14ac:dyDescent="0.25">
      <c r="A1708" s="13">
        <v>1516314</v>
      </c>
      <c r="B1708" s="14" t="s">
        <v>16232</v>
      </c>
      <c r="C1708" s="15" t="s">
        <v>15970</v>
      </c>
      <c r="D1708" s="16">
        <v>56.77</v>
      </c>
    </row>
    <row r="1709" spans="1:4" ht="30" x14ac:dyDescent="0.25">
      <c r="A1709" s="13">
        <v>1516306</v>
      </c>
      <c r="B1709" s="14" t="s">
        <v>16233</v>
      </c>
      <c r="C1709" s="15" t="s">
        <v>15970</v>
      </c>
      <c r="D1709" s="16">
        <v>73.48</v>
      </c>
    </row>
    <row r="1710" spans="1:4" ht="30" x14ac:dyDescent="0.25">
      <c r="A1710" s="13">
        <v>1516310</v>
      </c>
      <c r="B1710" s="14" t="s">
        <v>16234</v>
      </c>
      <c r="C1710" s="15" t="s">
        <v>15970</v>
      </c>
      <c r="D1710" s="16">
        <v>59.98</v>
      </c>
    </row>
    <row r="1711" spans="1:4" ht="30" x14ac:dyDescent="0.25">
      <c r="A1711" s="13">
        <v>1516311</v>
      </c>
      <c r="B1711" s="14" t="s">
        <v>16235</v>
      </c>
      <c r="C1711" s="15" t="s">
        <v>15970</v>
      </c>
      <c r="D1711" s="16">
        <v>31.42</v>
      </c>
    </row>
    <row r="1712" spans="1:4" ht="30" x14ac:dyDescent="0.25">
      <c r="A1712" s="13">
        <v>1516303</v>
      </c>
      <c r="B1712" s="14" t="s">
        <v>16236</v>
      </c>
      <c r="C1712" s="15" t="s">
        <v>15970</v>
      </c>
      <c r="D1712" s="16">
        <v>41.79</v>
      </c>
    </row>
    <row r="1713" spans="1:4" ht="30" x14ac:dyDescent="0.25">
      <c r="A1713" s="13">
        <v>1516307</v>
      </c>
      <c r="B1713" s="14" t="s">
        <v>16237</v>
      </c>
      <c r="C1713" s="15" t="s">
        <v>15970</v>
      </c>
      <c r="D1713" s="16">
        <v>34.68</v>
      </c>
    </row>
    <row r="1714" spans="1:4" ht="30" x14ac:dyDescent="0.25">
      <c r="A1714" s="13">
        <v>1516298</v>
      </c>
      <c r="B1714" s="14" t="s">
        <v>16238</v>
      </c>
      <c r="C1714" s="15" t="s">
        <v>15970</v>
      </c>
      <c r="D1714" s="16">
        <v>29</v>
      </c>
    </row>
    <row r="1715" spans="1:4" ht="30" x14ac:dyDescent="0.25">
      <c r="A1715" s="13">
        <v>1516299</v>
      </c>
      <c r="B1715" s="14" t="s">
        <v>16239</v>
      </c>
      <c r="C1715" s="15" t="s">
        <v>15970</v>
      </c>
      <c r="D1715" s="16">
        <v>31.13</v>
      </c>
    </row>
    <row r="1716" spans="1:4" ht="30" x14ac:dyDescent="0.25">
      <c r="A1716" s="13">
        <v>1516300</v>
      </c>
      <c r="B1716" s="14" t="s">
        <v>16240</v>
      </c>
      <c r="C1716" s="15" t="s">
        <v>15970</v>
      </c>
      <c r="D1716" s="16">
        <v>41.28</v>
      </c>
    </row>
    <row r="1717" spans="1:4" ht="30" x14ac:dyDescent="0.25">
      <c r="A1717" s="13">
        <v>1516301</v>
      </c>
      <c r="B1717" s="14" t="s">
        <v>16241</v>
      </c>
      <c r="C1717" s="15" t="s">
        <v>15970</v>
      </c>
      <c r="D1717" s="16">
        <v>61.69</v>
      </c>
    </row>
    <row r="1718" spans="1:4" ht="30" x14ac:dyDescent="0.25">
      <c r="A1718" s="13">
        <v>1516302</v>
      </c>
      <c r="B1718" s="14" t="s">
        <v>16242</v>
      </c>
      <c r="C1718" s="15" t="s">
        <v>15970</v>
      </c>
      <c r="D1718" s="16">
        <v>81.96</v>
      </c>
    </row>
    <row r="1719" spans="1:4" ht="30" x14ac:dyDescent="0.25">
      <c r="A1719" s="13">
        <v>1516296</v>
      </c>
      <c r="B1719" s="14" t="s">
        <v>16243</v>
      </c>
      <c r="C1719" s="15" t="s">
        <v>15970</v>
      </c>
      <c r="D1719" s="16">
        <v>21.44</v>
      </c>
    </row>
    <row r="1720" spans="1:4" ht="30" x14ac:dyDescent="0.25">
      <c r="A1720" s="13">
        <v>1516297</v>
      </c>
      <c r="B1720" s="14" t="s">
        <v>16244</v>
      </c>
      <c r="C1720" s="15" t="s">
        <v>15970</v>
      </c>
      <c r="D1720" s="16">
        <v>27.98</v>
      </c>
    </row>
    <row r="1721" spans="1:4" ht="30" x14ac:dyDescent="0.25">
      <c r="A1721" s="13">
        <v>1505847</v>
      </c>
      <c r="B1721" s="14" t="s">
        <v>16245</v>
      </c>
      <c r="C1721" s="15" t="s">
        <v>15970</v>
      </c>
      <c r="D1721" s="16">
        <v>184.25</v>
      </c>
    </row>
    <row r="1722" spans="1:4" ht="30" x14ac:dyDescent="0.25">
      <c r="A1722" s="13">
        <v>1505848</v>
      </c>
      <c r="B1722" s="14" t="s">
        <v>16246</v>
      </c>
      <c r="C1722" s="15" t="s">
        <v>15970</v>
      </c>
      <c r="D1722" s="16">
        <v>179.57</v>
      </c>
    </row>
    <row r="1723" spans="1:4" ht="30" x14ac:dyDescent="0.25">
      <c r="A1723" s="13">
        <v>1505849</v>
      </c>
      <c r="B1723" s="14" t="s">
        <v>16247</v>
      </c>
      <c r="C1723" s="15" t="s">
        <v>15970</v>
      </c>
      <c r="D1723" s="16">
        <v>176.98</v>
      </c>
    </row>
    <row r="1724" spans="1:4" ht="30" x14ac:dyDescent="0.25">
      <c r="A1724" s="13">
        <v>1505930</v>
      </c>
      <c r="B1724" s="14" t="s">
        <v>16248</v>
      </c>
      <c r="C1724" s="15" t="s">
        <v>15970</v>
      </c>
      <c r="D1724" s="16">
        <v>208.8</v>
      </c>
    </row>
    <row r="1725" spans="1:4" ht="30" x14ac:dyDescent="0.25">
      <c r="A1725" s="13">
        <v>1506055</v>
      </c>
      <c r="B1725" s="14" t="s">
        <v>16249</v>
      </c>
      <c r="C1725" s="15" t="s">
        <v>14731</v>
      </c>
      <c r="D1725" s="16">
        <v>428.84</v>
      </c>
    </row>
    <row r="1726" spans="1:4" ht="30" x14ac:dyDescent="0.25">
      <c r="A1726" s="13">
        <v>1506056</v>
      </c>
      <c r="B1726" s="14" t="s">
        <v>16250</v>
      </c>
      <c r="C1726" s="15" t="s">
        <v>14731</v>
      </c>
      <c r="D1726" s="16">
        <v>321.63</v>
      </c>
    </row>
    <row r="1727" spans="1:4" ht="45" x14ac:dyDescent="0.25">
      <c r="A1727" s="13">
        <v>1513943</v>
      </c>
      <c r="B1727" s="14" t="s">
        <v>28746</v>
      </c>
      <c r="C1727" s="15" t="s">
        <v>15970</v>
      </c>
      <c r="D1727" s="16">
        <v>177.34</v>
      </c>
    </row>
    <row r="1728" spans="1:4" ht="30" x14ac:dyDescent="0.25">
      <c r="A1728" s="13">
        <v>1516318</v>
      </c>
      <c r="B1728" s="14" t="s">
        <v>16251</v>
      </c>
      <c r="C1728" s="15" t="s">
        <v>15970</v>
      </c>
      <c r="D1728" s="16">
        <v>610.02</v>
      </c>
    </row>
    <row r="1729" spans="1:4" ht="30" x14ac:dyDescent="0.25">
      <c r="A1729" s="13">
        <v>1516317</v>
      </c>
      <c r="B1729" s="14" t="s">
        <v>16252</v>
      </c>
      <c r="C1729" s="15" t="s">
        <v>15970</v>
      </c>
      <c r="D1729" s="16">
        <v>513.48</v>
      </c>
    </row>
    <row r="1730" spans="1:4" x14ac:dyDescent="0.25">
      <c r="A1730" s="13">
        <v>1600965</v>
      </c>
      <c r="B1730" s="14" t="s">
        <v>16253</v>
      </c>
      <c r="C1730" s="15" t="s">
        <v>14731</v>
      </c>
      <c r="D1730" s="16">
        <v>108.1</v>
      </c>
    </row>
    <row r="1731" spans="1:4" x14ac:dyDescent="0.25">
      <c r="A1731" s="13">
        <v>1600408</v>
      </c>
      <c r="B1731" s="14" t="s">
        <v>738</v>
      </c>
      <c r="C1731" s="15" t="s">
        <v>15970</v>
      </c>
      <c r="D1731" s="16">
        <v>24.33</v>
      </c>
    </row>
    <row r="1732" spans="1:4" x14ac:dyDescent="0.25">
      <c r="A1732" s="13">
        <v>1600990</v>
      </c>
      <c r="B1732" s="14" t="s">
        <v>16254</v>
      </c>
      <c r="C1732" s="15" t="s">
        <v>14731</v>
      </c>
      <c r="D1732" s="16">
        <v>788.43</v>
      </c>
    </row>
    <row r="1733" spans="1:4" x14ac:dyDescent="0.25">
      <c r="A1733" s="13">
        <v>1600989</v>
      </c>
      <c r="B1733" s="14" t="s">
        <v>16255</v>
      </c>
      <c r="C1733" s="15" t="s">
        <v>14731</v>
      </c>
      <c r="D1733" s="16">
        <v>418.11</v>
      </c>
    </row>
    <row r="1734" spans="1:4" x14ac:dyDescent="0.25">
      <c r="A1734" s="13">
        <v>1600438</v>
      </c>
      <c r="B1734" s="14" t="s">
        <v>16256</v>
      </c>
      <c r="C1734" s="15" t="s">
        <v>14731</v>
      </c>
      <c r="D1734" s="16">
        <v>749.99</v>
      </c>
    </row>
    <row r="1735" spans="1:4" x14ac:dyDescent="0.25">
      <c r="A1735" s="13">
        <v>1600436</v>
      </c>
      <c r="B1735" s="14" t="s">
        <v>16257</v>
      </c>
      <c r="C1735" s="15" t="s">
        <v>14731</v>
      </c>
      <c r="D1735" s="16">
        <v>506.96</v>
      </c>
    </row>
    <row r="1736" spans="1:4" ht="30" x14ac:dyDescent="0.25">
      <c r="A1736" s="13">
        <v>1600895</v>
      </c>
      <c r="B1736" s="14" t="s">
        <v>16258</v>
      </c>
      <c r="C1736" s="15" t="s">
        <v>15970</v>
      </c>
      <c r="D1736" s="16">
        <v>18.52</v>
      </c>
    </row>
    <row r="1737" spans="1:4" ht="30" x14ac:dyDescent="0.25">
      <c r="A1737" s="13">
        <v>1600897</v>
      </c>
      <c r="B1737" s="14" t="s">
        <v>16259</v>
      </c>
      <c r="C1737" s="15" t="s">
        <v>15970</v>
      </c>
      <c r="D1737" s="16">
        <v>4.9800000000000004</v>
      </c>
    </row>
    <row r="1738" spans="1:4" x14ac:dyDescent="0.25">
      <c r="A1738" s="13">
        <v>1619004</v>
      </c>
      <c r="B1738" s="14" t="s">
        <v>16260</v>
      </c>
      <c r="C1738" s="15" t="s">
        <v>14731</v>
      </c>
      <c r="D1738" s="16">
        <v>7.29</v>
      </c>
    </row>
    <row r="1739" spans="1:4" x14ac:dyDescent="0.25">
      <c r="A1739" s="13">
        <v>1600896</v>
      </c>
      <c r="B1739" s="14" t="s">
        <v>16261</v>
      </c>
      <c r="C1739" s="15" t="s">
        <v>15970</v>
      </c>
      <c r="D1739" s="16">
        <v>17.97</v>
      </c>
    </row>
    <row r="1740" spans="1:4" x14ac:dyDescent="0.25">
      <c r="A1740" s="13">
        <v>1619003</v>
      </c>
      <c r="B1740" s="14" t="s">
        <v>16262</v>
      </c>
      <c r="C1740" s="15" t="s">
        <v>14731</v>
      </c>
      <c r="D1740" s="16">
        <v>64.010000000000005</v>
      </c>
    </row>
    <row r="1741" spans="1:4" x14ac:dyDescent="0.25">
      <c r="A1741" s="13">
        <v>1619006</v>
      </c>
      <c r="B1741" s="14" t="s">
        <v>16263</v>
      </c>
      <c r="C1741" s="15" t="s">
        <v>14731</v>
      </c>
      <c r="D1741" s="16">
        <v>47.09</v>
      </c>
    </row>
    <row r="1742" spans="1:4" x14ac:dyDescent="0.25">
      <c r="A1742" s="13">
        <v>1600414</v>
      </c>
      <c r="B1742" s="14" t="s">
        <v>16264</v>
      </c>
      <c r="C1742" s="15" t="s">
        <v>15970</v>
      </c>
      <c r="D1742" s="16">
        <v>1.33</v>
      </c>
    </row>
    <row r="1743" spans="1:4" x14ac:dyDescent="0.25">
      <c r="A1743" s="13">
        <v>1608148</v>
      </c>
      <c r="B1743" s="14" t="s">
        <v>16265</v>
      </c>
      <c r="C1743" s="15" t="s">
        <v>211</v>
      </c>
      <c r="D1743" s="16">
        <v>248.67</v>
      </c>
    </row>
    <row r="1744" spans="1:4" x14ac:dyDescent="0.25">
      <c r="A1744" s="13">
        <v>1608021</v>
      </c>
      <c r="B1744" s="14" t="s">
        <v>16266</v>
      </c>
      <c r="C1744" s="15" t="s">
        <v>211</v>
      </c>
      <c r="D1744" s="16">
        <v>73.63</v>
      </c>
    </row>
    <row r="1745" spans="1:4" x14ac:dyDescent="0.25">
      <c r="A1745" s="13">
        <v>1608024</v>
      </c>
      <c r="B1745" s="14" t="s">
        <v>16267</v>
      </c>
      <c r="C1745" s="15" t="s">
        <v>211</v>
      </c>
      <c r="D1745" s="16">
        <v>76.790000000000006</v>
      </c>
    </row>
    <row r="1746" spans="1:4" x14ac:dyDescent="0.25">
      <c r="A1746" s="13">
        <v>1608026</v>
      </c>
      <c r="B1746" s="14" t="s">
        <v>16268</v>
      </c>
      <c r="C1746" s="15" t="s">
        <v>211</v>
      </c>
      <c r="D1746" s="16">
        <v>88.78</v>
      </c>
    </row>
    <row r="1747" spans="1:4" x14ac:dyDescent="0.25">
      <c r="A1747" s="13">
        <v>1608142</v>
      </c>
      <c r="B1747" s="14" t="s">
        <v>16269</v>
      </c>
      <c r="C1747" s="15" t="s">
        <v>211</v>
      </c>
      <c r="D1747" s="16">
        <v>103.7</v>
      </c>
    </row>
    <row r="1748" spans="1:4" x14ac:dyDescent="0.25">
      <c r="A1748" s="13">
        <v>1608143</v>
      </c>
      <c r="B1748" s="14" t="s">
        <v>16270</v>
      </c>
      <c r="C1748" s="15" t="s">
        <v>211</v>
      </c>
      <c r="D1748" s="16">
        <v>107.59</v>
      </c>
    </row>
    <row r="1749" spans="1:4" x14ac:dyDescent="0.25">
      <c r="A1749" s="13">
        <v>1608144</v>
      </c>
      <c r="B1749" s="14" t="s">
        <v>16271</v>
      </c>
      <c r="C1749" s="15" t="s">
        <v>211</v>
      </c>
      <c r="D1749" s="16">
        <v>116.4</v>
      </c>
    </row>
    <row r="1750" spans="1:4" x14ac:dyDescent="0.25">
      <c r="A1750" s="13">
        <v>1608145</v>
      </c>
      <c r="B1750" s="14" t="s">
        <v>16272</v>
      </c>
      <c r="C1750" s="15" t="s">
        <v>211</v>
      </c>
      <c r="D1750" s="16">
        <v>121.28</v>
      </c>
    </row>
    <row r="1751" spans="1:4" x14ac:dyDescent="0.25">
      <c r="A1751" s="13">
        <v>1608146</v>
      </c>
      <c r="B1751" s="14" t="s">
        <v>16273</v>
      </c>
      <c r="C1751" s="15" t="s">
        <v>211</v>
      </c>
      <c r="D1751" s="16">
        <v>140</v>
      </c>
    </row>
    <row r="1752" spans="1:4" x14ac:dyDescent="0.25">
      <c r="A1752" s="13">
        <v>1608147</v>
      </c>
      <c r="B1752" s="14" t="s">
        <v>16274</v>
      </c>
      <c r="C1752" s="15" t="s">
        <v>211</v>
      </c>
      <c r="D1752" s="16">
        <v>185.77</v>
      </c>
    </row>
    <row r="1753" spans="1:4" x14ac:dyDescent="0.25">
      <c r="A1753" s="13">
        <v>1608019</v>
      </c>
      <c r="B1753" s="14" t="s">
        <v>16275</v>
      </c>
      <c r="C1753" s="15" t="s">
        <v>211</v>
      </c>
      <c r="D1753" s="16">
        <v>23.46</v>
      </c>
    </row>
    <row r="1754" spans="1:4" x14ac:dyDescent="0.25">
      <c r="A1754" s="13">
        <v>1608020</v>
      </c>
      <c r="B1754" s="14" t="s">
        <v>16276</v>
      </c>
      <c r="C1754" s="15" t="s">
        <v>211</v>
      </c>
      <c r="D1754" s="16">
        <v>35.590000000000003</v>
      </c>
    </row>
    <row r="1755" spans="1:4" x14ac:dyDescent="0.25">
      <c r="A1755" s="13">
        <v>1608025</v>
      </c>
      <c r="B1755" s="14" t="s">
        <v>16277</v>
      </c>
      <c r="C1755" s="15" t="s">
        <v>211</v>
      </c>
      <c r="D1755" s="16">
        <v>43.42</v>
      </c>
    </row>
    <row r="1756" spans="1:4" x14ac:dyDescent="0.25">
      <c r="A1756" s="13">
        <v>1600966</v>
      </c>
      <c r="B1756" s="14" t="s">
        <v>16278</v>
      </c>
      <c r="C1756" s="15" t="s">
        <v>211</v>
      </c>
      <c r="D1756" s="16">
        <v>1</v>
      </c>
    </row>
    <row r="1757" spans="1:4" ht="30" x14ac:dyDescent="0.25">
      <c r="A1757" s="13">
        <v>1600898</v>
      </c>
      <c r="B1757" s="14" t="s">
        <v>16279</v>
      </c>
      <c r="C1757" s="15" t="s">
        <v>15970</v>
      </c>
      <c r="D1757" s="16">
        <v>12.36</v>
      </c>
    </row>
    <row r="1758" spans="1:4" x14ac:dyDescent="0.25">
      <c r="A1758" s="13">
        <v>1600441</v>
      </c>
      <c r="B1758" s="14" t="s">
        <v>16280</v>
      </c>
      <c r="C1758" s="15" t="s">
        <v>15970</v>
      </c>
      <c r="D1758" s="16">
        <v>5.23</v>
      </c>
    </row>
    <row r="1759" spans="1:4" ht="30" x14ac:dyDescent="0.25">
      <c r="A1759" s="13">
        <v>1600404</v>
      </c>
      <c r="B1759" s="14" t="s">
        <v>16281</v>
      </c>
      <c r="C1759" s="15" t="s">
        <v>211</v>
      </c>
      <c r="D1759" s="16">
        <v>10.51</v>
      </c>
    </row>
    <row r="1760" spans="1:4" ht="30" x14ac:dyDescent="0.25">
      <c r="A1760" s="13">
        <v>1600405</v>
      </c>
      <c r="B1760" s="14" t="s">
        <v>16282</v>
      </c>
      <c r="C1760" s="15" t="s">
        <v>211</v>
      </c>
      <c r="D1760" s="16">
        <v>11.97</v>
      </c>
    </row>
    <row r="1761" spans="1:4" ht="45" x14ac:dyDescent="0.25">
      <c r="A1761" s="13">
        <v>1716605</v>
      </c>
      <c r="B1761" s="14" t="s">
        <v>16283</v>
      </c>
      <c r="C1761" s="15" t="s">
        <v>14731</v>
      </c>
      <c r="D1761" s="16">
        <v>111.67</v>
      </c>
    </row>
    <row r="1762" spans="1:4" ht="45" x14ac:dyDescent="0.25">
      <c r="A1762" s="13">
        <v>1716610</v>
      </c>
      <c r="B1762" s="14" t="s">
        <v>16284</v>
      </c>
      <c r="C1762" s="15" t="s">
        <v>14731</v>
      </c>
      <c r="D1762" s="16">
        <v>115.88</v>
      </c>
    </row>
    <row r="1763" spans="1:4" ht="45" x14ac:dyDescent="0.25">
      <c r="A1763" s="13">
        <v>1716611</v>
      </c>
      <c r="B1763" s="14" t="s">
        <v>16285</v>
      </c>
      <c r="C1763" s="15" t="s">
        <v>14731</v>
      </c>
      <c r="D1763" s="16">
        <v>116.41</v>
      </c>
    </row>
    <row r="1764" spans="1:4" ht="45" x14ac:dyDescent="0.25">
      <c r="A1764" s="13">
        <v>1716612</v>
      </c>
      <c r="B1764" s="14" t="s">
        <v>16286</v>
      </c>
      <c r="C1764" s="15" t="s">
        <v>14731</v>
      </c>
      <c r="D1764" s="16">
        <v>116.94</v>
      </c>
    </row>
    <row r="1765" spans="1:4" ht="45" x14ac:dyDescent="0.25">
      <c r="A1765" s="13">
        <v>1716613</v>
      </c>
      <c r="B1765" s="14" t="s">
        <v>16287</v>
      </c>
      <c r="C1765" s="15" t="s">
        <v>14731</v>
      </c>
      <c r="D1765" s="16">
        <v>117.46</v>
      </c>
    </row>
    <row r="1766" spans="1:4" ht="45" x14ac:dyDescent="0.25">
      <c r="A1766" s="13">
        <v>1716614</v>
      </c>
      <c r="B1766" s="14" t="s">
        <v>16288</v>
      </c>
      <c r="C1766" s="15" t="s">
        <v>14731</v>
      </c>
      <c r="D1766" s="16">
        <v>118.52</v>
      </c>
    </row>
    <row r="1767" spans="1:4" ht="45" x14ac:dyDescent="0.25">
      <c r="A1767" s="13">
        <v>1716615</v>
      </c>
      <c r="B1767" s="14" t="s">
        <v>16289</v>
      </c>
      <c r="C1767" s="15" t="s">
        <v>14731</v>
      </c>
      <c r="D1767" s="16">
        <v>119.57</v>
      </c>
    </row>
    <row r="1768" spans="1:4" ht="45" x14ac:dyDescent="0.25">
      <c r="A1768" s="13">
        <v>1716616</v>
      </c>
      <c r="B1768" s="14" t="s">
        <v>16290</v>
      </c>
      <c r="C1768" s="15" t="s">
        <v>14731</v>
      </c>
      <c r="D1768" s="16">
        <v>121.15</v>
      </c>
    </row>
    <row r="1769" spans="1:4" ht="45" x14ac:dyDescent="0.25">
      <c r="A1769" s="13">
        <v>1716606</v>
      </c>
      <c r="B1769" s="14" t="s">
        <v>16291</v>
      </c>
      <c r="C1769" s="15" t="s">
        <v>14731</v>
      </c>
      <c r="D1769" s="16">
        <v>113.25</v>
      </c>
    </row>
    <row r="1770" spans="1:4" ht="45" x14ac:dyDescent="0.25">
      <c r="A1770" s="13">
        <v>1716617</v>
      </c>
      <c r="B1770" s="14" t="s">
        <v>16292</v>
      </c>
      <c r="C1770" s="15" t="s">
        <v>14731</v>
      </c>
      <c r="D1770" s="16">
        <v>122.2</v>
      </c>
    </row>
    <row r="1771" spans="1:4" ht="45" x14ac:dyDescent="0.25">
      <c r="A1771" s="13">
        <v>1716607</v>
      </c>
      <c r="B1771" s="14" t="s">
        <v>16293</v>
      </c>
      <c r="C1771" s="15" t="s">
        <v>14731</v>
      </c>
      <c r="D1771" s="16">
        <v>113.78</v>
      </c>
    </row>
    <row r="1772" spans="1:4" ht="45" x14ac:dyDescent="0.25">
      <c r="A1772" s="13">
        <v>1716608</v>
      </c>
      <c r="B1772" s="14" t="s">
        <v>16294</v>
      </c>
      <c r="C1772" s="15" t="s">
        <v>14731</v>
      </c>
      <c r="D1772" s="16">
        <v>114.83</v>
      </c>
    </row>
    <row r="1773" spans="1:4" ht="45" x14ac:dyDescent="0.25">
      <c r="A1773" s="13">
        <v>1716609</v>
      </c>
      <c r="B1773" s="14" t="s">
        <v>16295</v>
      </c>
      <c r="C1773" s="15" t="s">
        <v>14731</v>
      </c>
      <c r="D1773" s="16">
        <v>115.36</v>
      </c>
    </row>
    <row r="1774" spans="1:4" ht="30" x14ac:dyDescent="0.25">
      <c r="A1774" s="13">
        <v>1716604</v>
      </c>
      <c r="B1774" s="14" t="s">
        <v>16296</v>
      </c>
      <c r="C1774" s="15" t="s">
        <v>14731</v>
      </c>
      <c r="D1774" s="16">
        <v>64.28</v>
      </c>
    </row>
    <row r="1775" spans="1:4" ht="30" x14ac:dyDescent="0.25">
      <c r="A1775" s="13">
        <v>1716623</v>
      </c>
      <c r="B1775" s="14" t="s">
        <v>16297</v>
      </c>
      <c r="C1775" s="15" t="s">
        <v>14731</v>
      </c>
      <c r="D1775" s="16">
        <v>63.01</v>
      </c>
    </row>
    <row r="1776" spans="1:4" ht="45" x14ac:dyDescent="0.25">
      <c r="A1776" s="13">
        <v>1716624</v>
      </c>
      <c r="B1776" s="14" t="s">
        <v>16298</v>
      </c>
      <c r="C1776" s="15" t="s">
        <v>14731</v>
      </c>
      <c r="D1776" s="16">
        <v>110.4</v>
      </c>
    </row>
    <row r="1777" spans="1:4" ht="45" x14ac:dyDescent="0.25">
      <c r="A1777" s="13">
        <v>1716629</v>
      </c>
      <c r="B1777" s="14" t="s">
        <v>16299</v>
      </c>
      <c r="C1777" s="15" t="s">
        <v>14731</v>
      </c>
      <c r="D1777" s="16">
        <v>114.61</v>
      </c>
    </row>
    <row r="1778" spans="1:4" ht="45" x14ac:dyDescent="0.25">
      <c r="A1778" s="13">
        <v>1716630</v>
      </c>
      <c r="B1778" s="14" t="s">
        <v>16300</v>
      </c>
      <c r="C1778" s="15" t="s">
        <v>14731</v>
      </c>
      <c r="D1778" s="16">
        <v>115.14</v>
      </c>
    </row>
    <row r="1779" spans="1:4" ht="45" x14ac:dyDescent="0.25">
      <c r="A1779" s="13">
        <v>1716631</v>
      </c>
      <c r="B1779" s="14" t="s">
        <v>16301</v>
      </c>
      <c r="C1779" s="15" t="s">
        <v>14731</v>
      </c>
      <c r="D1779" s="16">
        <v>115.66</v>
      </c>
    </row>
    <row r="1780" spans="1:4" ht="45" x14ac:dyDescent="0.25">
      <c r="A1780" s="13">
        <v>1716632</v>
      </c>
      <c r="B1780" s="14" t="s">
        <v>16302</v>
      </c>
      <c r="C1780" s="15" t="s">
        <v>14731</v>
      </c>
      <c r="D1780" s="16">
        <v>116.19</v>
      </c>
    </row>
    <row r="1781" spans="1:4" ht="45" x14ac:dyDescent="0.25">
      <c r="A1781" s="13">
        <v>1716633</v>
      </c>
      <c r="B1781" s="14" t="s">
        <v>16303</v>
      </c>
      <c r="C1781" s="15" t="s">
        <v>14731</v>
      </c>
      <c r="D1781" s="16">
        <v>117.24</v>
      </c>
    </row>
    <row r="1782" spans="1:4" ht="45" x14ac:dyDescent="0.25">
      <c r="A1782" s="13">
        <v>1716634</v>
      </c>
      <c r="B1782" s="14" t="s">
        <v>16304</v>
      </c>
      <c r="C1782" s="15" t="s">
        <v>14731</v>
      </c>
      <c r="D1782" s="16">
        <v>118.29</v>
      </c>
    </row>
    <row r="1783" spans="1:4" ht="45" x14ac:dyDescent="0.25">
      <c r="A1783" s="13">
        <v>1716635</v>
      </c>
      <c r="B1783" s="14" t="s">
        <v>16305</v>
      </c>
      <c r="C1783" s="15" t="s">
        <v>14731</v>
      </c>
      <c r="D1783" s="16">
        <v>119.87</v>
      </c>
    </row>
    <row r="1784" spans="1:4" ht="45" x14ac:dyDescent="0.25">
      <c r="A1784" s="13">
        <v>1716625</v>
      </c>
      <c r="B1784" s="14" t="s">
        <v>16306</v>
      </c>
      <c r="C1784" s="15" t="s">
        <v>14731</v>
      </c>
      <c r="D1784" s="16">
        <v>111.98</v>
      </c>
    </row>
    <row r="1785" spans="1:4" ht="45" x14ac:dyDescent="0.25">
      <c r="A1785" s="13">
        <v>1716636</v>
      </c>
      <c r="B1785" s="14" t="s">
        <v>16307</v>
      </c>
      <c r="C1785" s="15" t="s">
        <v>14731</v>
      </c>
      <c r="D1785" s="16">
        <v>120.93</v>
      </c>
    </row>
    <row r="1786" spans="1:4" ht="45" x14ac:dyDescent="0.25">
      <c r="A1786" s="13">
        <v>1716626</v>
      </c>
      <c r="B1786" s="14" t="s">
        <v>16308</v>
      </c>
      <c r="C1786" s="15" t="s">
        <v>14731</v>
      </c>
      <c r="D1786" s="16">
        <v>112.5</v>
      </c>
    </row>
    <row r="1787" spans="1:4" ht="45" x14ac:dyDescent="0.25">
      <c r="A1787" s="13">
        <v>1716627</v>
      </c>
      <c r="B1787" s="14" t="s">
        <v>16309</v>
      </c>
      <c r="C1787" s="15" t="s">
        <v>14731</v>
      </c>
      <c r="D1787" s="16">
        <v>113.56</v>
      </c>
    </row>
    <row r="1788" spans="1:4" ht="45" x14ac:dyDescent="0.25">
      <c r="A1788" s="13">
        <v>1716628</v>
      </c>
      <c r="B1788" s="14" t="s">
        <v>16310</v>
      </c>
      <c r="C1788" s="15" t="s">
        <v>14731</v>
      </c>
      <c r="D1788" s="16">
        <v>114.08</v>
      </c>
    </row>
    <row r="1789" spans="1:4" ht="30" x14ac:dyDescent="0.25">
      <c r="A1789" s="13">
        <v>1716640</v>
      </c>
      <c r="B1789" s="14" t="s">
        <v>16311</v>
      </c>
      <c r="C1789" s="15" t="s">
        <v>14731</v>
      </c>
      <c r="D1789" s="16">
        <v>31.54</v>
      </c>
    </row>
    <row r="1790" spans="1:4" ht="45" x14ac:dyDescent="0.25">
      <c r="A1790" s="13">
        <v>1716641</v>
      </c>
      <c r="B1790" s="14" t="s">
        <v>16312</v>
      </c>
      <c r="C1790" s="15" t="s">
        <v>14731</v>
      </c>
      <c r="D1790" s="16">
        <v>40.61</v>
      </c>
    </row>
    <row r="1791" spans="1:4" ht="45" x14ac:dyDescent="0.25">
      <c r="A1791" s="13">
        <v>1716646</v>
      </c>
      <c r="B1791" s="14" t="s">
        <v>16313</v>
      </c>
      <c r="C1791" s="15" t="s">
        <v>14731</v>
      </c>
      <c r="D1791" s="16">
        <v>41.19</v>
      </c>
    </row>
    <row r="1792" spans="1:4" ht="45" x14ac:dyDescent="0.25">
      <c r="A1792" s="13">
        <v>1716647</v>
      </c>
      <c r="B1792" s="14" t="s">
        <v>16314</v>
      </c>
      <c r="C1792" s="15" t="s">
        <v>14731</v>
      </c>
      <c r="D1792" s="16">
        <v>41.25</v>
      </c>
    </row>
    <row r="1793" spans="1:4" ht="45" x14ac:dyDescent="0.25">
      <c r="A1793" s="13">
        <v>1716648</v>
      </c>
      <c r="B1793" s="14" t="s">
        <v>16315</v>
      </c>
      <c r="C1793" s="15" t="s">
        <v>14731</v>
      </c>
      <c r="D1793" s="16">
        <v>41.36</v>
      </c>
    </row>
    <row r="1794" spans="1:4" ht="45" x14ac:dyDescent="0.25">
      <c r="A1794" s="13">
        <v>1716649</v>
      </c>
      <c r="B1794" s="14" t="s">
        <v>16316</v>
      </c>
      <c r="C1794" s="15" t="s">
        <v>14731</v>
      </c>
      <c r="D1794" s="16">
        <v>41.42</v>
      </c>
    </row>
    <row r="1795" spans="1:4" ht="45" x14ac:dyDescent="0.25">
      <c r="A1795" s="13">
        <v>1716650</v>
      </c>
      <c r="B1795" s="14" t="s">
        <v>16317</v>
      </c>
      <c r="C1795" s="15" t="s">
        <v>14731</v>
      </c>
      <c r="D1795" s="16">
        <v>41.53</v>
      </c>
    </row>
    <row r="1796" spans="1:4" ht="45" x14ac:dyDescent="0.25">
      <c r="A1796" s="13">
        <v>1716651</v>
      </c>
      <c r="B1796" s="14" t="s">
        <v>16318</v>
      </c>
      <c r="C1796" s="15" t="s">
        <v>14731</v>
      </c>
      <c r="D1796" s="16">
        <v>41.65</v>
      </c>
    </row>
    <row r="1797" spans="1:4" ht="45" x14ac:dyDescent="0.25">
      <c r="A1797" s="13">
        <v>1716652</v>
      </c>
      <c r="B1797" s="14" t="s">
        <v>16319</v>
      </c>
      <c r="C1797" s="15" t="s">
        <v>14731</v>
      </c>
      <c r="D1797" s="16">
        <v>41.88</v>
      </c>
    </row>
    <row r="1798" spans="1:4" ht="45" x14ac:dyDescent="0.25">
      <c r="A1798" s="13">
        <v>1716642</v>
      </c>
      <c r="B1798" s="14" t="s">
        <v>16320</v>
      </c>
      <c r="C1798" s="15" t="s">
        <v>14731</v>
      </c>
      <c r="D1798" s="16">
        <v>40.79</v>
      </c>
    </row>
    <row r="1799" spans="1:4" ht="45" x14ac:dyDescent="0.25">
      <c r="A1799" s="13">
        <v>1716653</v>
      </c>
      <c r="B1799" s="14" t="s">
        <v>16321</v>
      </c>
      <c r="C1799" s="15" t="s">
        <v>14731</v>
      </c>
      <c r="D1799" s="16">
        <v>42.05</v>
      </c>
    </row>
    <row r="1800" spans="1:4" ht="45" x14ac:dyDescent="0.25">
      <c r="A1800" s="13">
        <v>1716643</v>
      </c>
      <c r="B1800" s="14" t="s">
        <v>16322</v>
      </c>
      <c r="C1800" s="15" t="s">
        <v>14731</v>
      </c>
      <c r="D1800" s="16">
        <v>40.9</v>
      </c>
    </row>
    <row r="1801" spans="1:4" ht="45" x14ac:dyDescent="0.25">
      <c r="A1801" s="13">
        <v>1716644</v>
      </c>
      <c r="B1801" s="14" t="s">
        <v>16323</v>
      </c>
      <c r="C1801" s="15" t="s">
        <v>14731</v>
      </c>
      <c r="D1801" s="16">
        <v>41.02</v>
      </c>
    </row>
    <row r="1802" spans="1:4" ht="45" x14ac:dyDescent="0.25">
      <c r="A1802" s="13">
        <v>1716645</v>
      </c>
      <c r="B1802" s="14" t="s">
        <v>16324</v>
      </c>
      <c r="C1802" s="15" t="s">
        <v>14731</v>
      </c>
      <c r="D1802" s="16">
        <v>41.07</v>
      </c>
    </row>
    <row r="1803" spans="1:4" ht="45" x14ac:dyDescent="0.25">
      <c r="A1803" s="13">
        <v>1716622</v>
      </c>
      <c r="B1803" s="14" t="s">
        <v>16325</v>
      </c>
      <c r="C1803" s="15" t="s">
        <v>14731</v>
      </c>
      <c r="D1803" s="16">
        <v>93.3</v>
      </c>
    </row>
    <row r="1804" spans="1:4" ht="45" x14ac:dyDescent="0.25">
      <c r="A1804" s="13">
        <v>1716603</v>
      </c>
      <c r="B1804" s="14" t="s">
        <v>16326</v>
      </c>
      <c r="C1804" s="15" t="s">
        <v>14731</v>
      </c>
      <c r="D1804" s="16">
        <v>93.3</v>
      </c>
    </row>
    <row r="1805" spans="1:4" ht="30" x14ac:dyDescent="0.25">
      <c r="A1805" s="13">
        <v>1716620</v>
      </c>
      <c r="B1805" s="14" t="s">
        <v>16327</v>
      </c>
      <c r="C1805" s="15" t="s">
        <v>14731</v>
      </c>
      <c r="D1805" s="16">
        <v>125.28</v>
      </c>
    </row>
    <row r="1806" spans="1:4" ht="30" x14ac:dyDescent="0.25">
      <c r="A1806" s="13">
        <v>1716621</v>
      </c>
      <c r="B1806" s="14" t="s">
        <v>16328</v>
      </c>
      <c r="C1806" s="15" t="s">
        <v>14731</v>
      </c>
      <c r="D1806" s="16">
        <v>99.92</v>
      </c>
    </row>
    <row r="1807" spans="1:4" ht="30" x14ac:dyDescent="0.25">
      <c r="A1807" s="13">
        <v>1716619</v>
      </c>
      <c r="B1807" s="14" t="s">
        <v>16329</v>
      </c>
      <c r="C1807" s="15" t="s">
        <v>14731</v>
      </c>
      <c r="D1807" s="16">
        <v>201.43</v>
      </c>
    </row>
    <row r="1808" spans="1:4" ht="45" x14ac:dyDescent="0.25">
      <c r="A1808" s="13">
        <v>1716601</v>
      </c>
      <c r="B1808" s="14" t="s">
        <v>16330</v>
      </c>
      <c r="C1808" s="15" t="s">
        <v>14731</v>
      </c>
      <c r="D1808" s="16">
        <v>126.99</v>
      </c>
    </row>
    <row r="1809" spans="1:4" ht="45" x14ac:dyDescent="0.25">
      <c r="A1809" s="13">
        <v>1716602</v>
      </c>
      <c r="B1809" s="14" t="s">
        <v>16331</v>
      </c>
      <c r="C1809" s="15" t="s">
        <v>14731</v>
      </c>
      <c r="D1809" s="16">
        <v>101.06</v>
      </c>
    </row>
    <row r="1810" spans="1:4" ht="45" x14ac:dyDescent="0.25">
      <c r="A1810" s="13">
        <v>1716600</v>
      </c>
      <c r="B1810" s="14" t="s">
        <v>16332</v>
      </c>
      <c r="C1810" s="15" t="s">
        <v>14731</v>
      </c>
      <c r="D1810" s="16">
        <v>204.85</v>
      </c>
    </row>
    <row r="1811" spans="1:4" ht="30" x14ac:dyDescent="0.25">
      <c r="A1811" s="13">
        <v>1716655</v>
      </c>
      <c r="B1811" s="14" t="s">
        <v>16333</v>
      </c>
      <c r="C1811" s="15" t="s">
        <v>14731</v>
      </c>
      <c r="D1811" s="16">
        <v>74.349999999999994</v>
      </c>
    </row>
    <row r="1812" spans="1:4" ht="30" x14ac:dyDescent="0.25">
      <c r="A1812" s="13">
        <v>1716639</v>
      </c>
      <c r="B1812" s="14" t="s">
        <v>16334</v>
      </c>
      <c r="C1812" s="15" t="s">
        <v>14731</v>
      </c>
      <c r="D1812" s="16">
        <v>53.22</v>
      </c>
    </row>
    <row r="1813" spans="1:4" x14ac:dyDescent="0.25">
      <c r="A1813" s="13">
        <v>1801636</v>
      </c>
      <c r="B1813" s="14" t="s">
        <v>16335</v>
      </c>
      <c r="C1813" s="15" t="s">
        <v>16336</v>
      </c>
      <c r="D1813" s="16">
        <v>19.55</v>
      </c>
    </row>
    <row r="1814" spans="1:4" x14ac:dyDescent="0.25">
      <c r="A1814" s="13">
        <v>1801637</v>
      </c>
      <c r="B1814" s="14" t="s">
        <v>16337</v>
      </c>
      <c r="C1814" s="15" t="s">
        <v>16336</v>
      </c>
      <c r="D1814" s="16">
        <v>26.06</v>
      </c>
    </row>
    <row r="1815" spans="1:4" x14ac:dyDescent="0.25">
      <c r="A1815" s="13">
        <v>1817720</v>
      </c>
      <c r="B1815" s="14" t="s">
        <v>16338</v>
      </c>
      <c r="C1815" s="15" t="s">
        <v>16336</v>
      </c>
      <c r="D1815" s="16">
        <v>97.99</v>
      </c>
    </row>
    <row r="1816" spans="1:4" ht="30" x14ac:dyDescent="0.25">
      <c r="A1816" s="13">
        <v>1817723</v>
      </c>
      <c r="B1816" s="14" t="s">
        <v>16339</v>
      </c>
      <c r="C1816" s="15" t="s">
        <v>16336</v>
      </c>
      <c r="D1816" s="16">
        <v>47.91</v>
      </c>
    </row>
    <row r="1817" spans="1:4" ht="30" x14ac:dyDescent="0.25">
      <c r="A1817" s="13">
        <v>1817721</v>
      </c>
      <c r="B1817" s="14" t="s">
        <v>16340</v>
      </c>
      <c r="C1817" s="15" t="s">
        <v>16336</v>
      </c>
      <c r="D1817" s="16">
        <v>143.72999999999999</v>
      </c>
    </row>
    <row r="1818" spans="1:4" ht="30" x14ac:dyDescent="0.25">
      <c r="A1818" s="13">
        <v>1817722</v>
      </c>
      <c r="B1818" s="14" t="s">
        <v>16341</v>
      </c>
      <c r="C1818" s="15" t="s">
        <v>16336</v>
      </c>
      <c r="D1818" s="16">
        <v>71.86</v>
      </c>
    </row>
    <row r="1819" spans="1:4" ht="30" x14ac:dyDescent="0.25">
      <c r="A1819" s="13">
        <v>1917483</v>
      </c>
      <c r="B1819" s="14" t="s">
        <v>16342</v>
      </c>
      <c r="C1819" s="15" t="s">
        <v>14731</v>
      </c>
      <c r="D1819" s="16">
        <v>4.49</v>
      </c>
    </row>
    <row r="1820" spans="1:4" ht="30" x14ac:dyDescent="0.25">
      <c r="A1820" s="13">
        <v>1917484</v>
      </c>
      <c r="B1820" s="14" t="s">
        <v>16343</v>
      </c>
      <c r="C1820" s="15" t="s">
        <v>14731</v>
      </c>
      <c r="D1820" s="16">
        <v>4.67</v>
      </c>
    </row>
    <row r="1821" spans="1:4" ht="30" x14ac:dyDescent="0.25">
      <c r="A1821" s="13">
        <v>1917485</v>
      </c>
      <c r="B1821" s="14" t="s">
        <v>16344</v>
      </c>
      <c r="C1821" s="15" t="s">
        <v>14731</v>
      </c>
      <c r="D1821" s="16">
        <v>5.2</v>
      </c>
    </row>
    <row r="1822" spans="1:4" ht="30" x14ac:dyDescent="0.25">
      <c r="A1822" s="13">
        <v>1917486</v>
      </c>
      <c r="B1822" s="14" t="s">
        <v>16345</v>
      </c>
      <c r="C1822" s="15" t="s">
        <v>14731</v>
      </c>
      <c r="D1822" s="16">
        <v>5.41</v>
      </c>
    </row>
    <row r="1823" spans="1:4" ht="30" x14ac:dyDescent="0.25">
      <c r="A1823" s="13">
        <v>1917487</v>
      </c>
      <c r="B1823" s="14" t="s">
        <v>16346</v>
      </c>
      <c r="C1823" s="15" t="s">
        <v>14731</v>
      </c>
      <c r="D1823" s="16">
        <v>5.7</v>
      </c>
    </row>
    <row r="1824" spans="1:4" ht="30" x14ac:dyDescent="0.25">
      <c r="A1824" s="13">
        <v>1917528</v>
      </c>
      <c r="B1824" s="14" t="s">
        <v>16347</v>
      </c>
      <c r="C1824" s="15" t="s">
        <v>14731</v>
      </c>
      <c r="D1824" s="16">
        <v>29.81</v>
      </c>
    </row>
    <row r="1825" spans="1:4" ht="30" x14ac:dyDescent="0.25">
      <c r="A1825" s="13">
        <v>1917529</v>
      </c>
      <c r="B1825" s="14" t="s">
        <v>16348</v>
      </c>
      <c r="C1825" s="15" t="s">
        <v>14731</v>
      </c>
      <c r="D1825" s="16">
        <v>30.79</v>
      </c>
    </row>
    <row r="1826" spans="1:4" ht="30" x14ac:dyDescent="0.25">
      <c r="A1826" s="13">
        <v>1917530</v>
      </c>
      <c r="B1826" s="14" t="s">
        <v>16349</v>
      </c>
      <c r="C1826" s="15" t="s">
        <v>14731</v>
      </c>
      <c r="D1826" s="16">
        <v>32.39</v>
      </c>
    </row>
    <row r="1827" spans="1:4" ht="30" x14ac:dyDescent="0.25">
      <c r="A1827" s="13">
        <v>1917531</v>
      </c>
      <c r="B1827" s="14" t="s">
        <v>16350</v>
      </c>
      <c r="C1827" s="15" t="s">
        <v>14731</v>
      </c>
      <c r="D1827" s="16">
        <v>34.06</v>
      </c>
    </row>
    <row r="1828" spans="1:4" ht="30" x14ac:dyDescent="0.25">
      <c r="A1828" s="13">
        <v>1917532</v>
      </c>
      <c r="B1828" s="14" t="s">
        <v>16351</v>
      </c>
      <c r="C1828" s="15" t="s">
        <v>14731</v>
      </c>
      <c r="D1828" s="16">
        <v>35.93</v>
      </c>
    </row>
    <row r="1829" spans="1:4" ht="30" x14ac:dyDescent="0.25">
      <c r="A1829" s="13">
        <v>1917533</v>
      </c>
      <c r="B1829" s="14" t="s">
        <v>16352</v>
      </c>
      <c r="C1829" s="15" t="s">
        <v>14731</v>
      </c>
      <c r="D1829" s="16">
        <v>36.94</v>
      </c>
    </row>
    <row r="1830" spans="1:4" ht="30" x14ac:dyDescent="0.25">
      <c r="A1830" s="13">
        <v>1917534</v>
      </c>
      <c r="B1830" s="14" t="s">
        <v>16353</v>
      </c>
      <c r="C1830" s="15" t="s">
        <v>14731</v>
      </c>
      <c r="D1830" s="16">
        <v>37.99</v>
      </c>
    </row>
    <row r="1831" spans="1:4" ht="30" x14ac:dyDescent="0.25">
      <c r="A1831" s="13">
        <v>1917535</v>
      </c>
      <c r="B1831" s="14" t="s">
        <v>16354</v>
      </c>
      <c r="C1831" s="15" t="s">
        <v>14731</v>
      </c>
      <c r="D1831" s="16">
        <v>39.409999999999997</v>
      </c>
    </row>
    <row r="1832" spans="1:4" ht="30" x14ac:dyDescent="0.25">
      <c r="A1832" s="13">
        <v>1917536</v>
      </c>
      <c r="B1832" s="14" t="s">
        <v>16355</v>
      </c>
      <c r="C1832" s="15" t="s">
        <v>14731</v>
      </c>
      <c r="D1832" s="16">
        <v>40.6</v>
      </c>
    </row>
    <row r="1833" spans="1:4" ht="30" x14ac:dyDescent="0.25">
      <c r="A1833" s="13">
        <v>1917537</v>
      </c>
      <c r="B1833" s="14" t="s">
        <v>16356</v>
      </c>
      <c r="C1833" s="15" t="s">
        <v>14731</v>
      </c>
      <c r="D1833" s="16">
        <v>41.83</v>
      </c>
    </row>
    <row r="1834" spans="1:4" ht="30" x14ac:dyDescent="0.25">
      <c r="A1834" s="13">
        <v>1917488</v>
      </c>
      <c r="B1834" s="14" t="s">
        <v>16357</v>
      </c>
      <c r="C1834" s="15" t="s">
        <v>14731</v>
      </c>
      <c r="D1834" s="16">
        <v>5.92</v>
      </c>
    </row>
    <row r="1835" spans="1:4" ht="30" x14ac:dyDescent="0.25">
      <c r="A1835" s="13">
        <v>1917489</v>
      </c>
      <c r="B1835" s="14" t="s">
        <v>16358</v>
      </c>
      <c r="C1835" s="15" t="s">
        <v>14731</v>
      </c>
      <c r="D1835" s="16">
        <v>6.21</v>
      </c>
    </row>
    <row r="1836" spans="1:4" ht="30" x14ac:dyDescent="0.25">
      <c r="A1836" s="13">
        <v>1917490</v>
      </c>
      <c r="B1836" s="14" t="s">
        <v>16359</v>
      </c>
      <c r="C1836" s="15" t="s">
        <v>14731</v>
      </c>
      <c r="D1836" s="16">
        <v>6.69</v>
      </c>
    </row>
    <row r="1837" spans="1:4" ht="30" x14ac:dyDescent="0.25">
      <c r="A1837" s="13">
        <v>1917491</v>
      </c>
      <c r="B1837" s="14" t="s">
        <v>16360</v>
      </c>
      <c r="C1837" s="15" t="s">
        <v>14731</v>
      </c>
      <c r="D1837" s="16">
        <v>7</v>
      </c>
    </row>
    <row r="1838" spans="1:4" ht="30" x14ac:dyDescent="0.25">
      <c r="A1838" s="13">
        <v>1917492</v>
      </c>
      <c r="B1838" s="14" t="s">
        <v>16361</v>
      </c>
      <c r="C1838" s="15" t="s">
        <v>14731</v>
      </c>
      <c r="D1838" s="16">
        <v>7.24</v>
      </c>
    </row>
    <row r="1839" spans="1:4" ht="30" x14ac:dyDescent="0.25">
      <c r="A1839" s="13">
        <v>1917493</v>
      </c>
      <c r="B1839" s="14" t="s">
        <v>16362</v>
      </c>
      <c r="C1839" s="15" t="s">
        <v>14731</v>
      </c>
      <c r="D1839" s="16">
        <v>7.56</v>
      </c>
    </row>
    <row r="1840" spans="1:4" ht="30" x14ac:dyDescent="0.25">
      <c r="A1840" s="13">
        <v>1917494</v>
      </c>
      <c r="B1840" s="14" t="s">
        <v>16363</v>
      </c>
      <c r="C1840" s="15" t="s">
        <v>14731</v>
      </c>
      <c r="D1840" s="16">
        <v>7.89</v>
      </c>
    </row>
    <row r="1841" spans="1:4" ht="30" x14ac:dyDescent="0.25">
      <c r="A1841" s="13">
        <v>1917495</v>
      </c>
      <c r="B1841" s="14" t="s">
        <v>16364</v>
      </c>
      <c r="C1841" s="15" t="s">
        <v>14731</v>
      </c>
      <c r="D1841" s="16">
        <v>8.44</v>
      </c>
    </row>
    <row r="1842" spans="1:4" ht="30" x14ac:dyDescent="0.25">
      <c r="A1842" s="13">
        <v>1917496</v>
      </c>
      <c r="B1842" s="14" t="s">
        <v>16365</v>
      </c>
      <c r="C1842" s="15" t="s">
        <v>14731</v>
      </c>
      <c r="D1842" s="16">
        <v>8.75</v>
      </c>
    </row>
    <row r="1843" spans="1:4" ht="30" x14ac:dyDescent="0.25">
      <c r="A1843" s="13">
        <v>1917497</v>
      </c>
      <c r="B1843" s="14" t="s">
        <v>16366</v>
      </c>
      <c r="C1843" s="15" t="s">
        <v>14731</v>
      </c>
      <c r="D1843" s="16">
        <v>9.06</v>
      </c>
    </row>
    <row r="1844" spans="1:4" ht="30" x14ac:dyDescent="0.25">
      <c r="A1844" s="13">
        <v>1917498</v>
      </c>
      <c r="B1844" s="14" t="s">
        <v>16367</v>
      </c>
      <c r="C1844" s="15" t="s">
        <v>14731</v>
      </c>
      <c r="D1844" s="16">
        <v>9.39</v>
      </c>
    </row>
    <row r="1845" spans="1:4" ht="30" x14ac:dyDescent="0.25">
      <c r="A1845" s="13">
        <v>1917499</v>
      </c>
      <c r="B1845" s="14" t="s">
        <v>16368</v>
      </c>
      <c r="C1845" s="15" t="s">
        <v>14731</v>
      </c>
      <c r="D1845" s="16">
        <v>9.65</v>
      </c>
    </row>
    <row r="1846" spans="1:4" ht="30" x14ac:dyDescent="0.25">
      <c r="A1846" s="13">
        <v>1917500</v>
      </c>
      <c r="B1846" s="14" t="s">
        <v>16369</v>
      </c>
      <c r="C1846" s="15" t="s">
        <v>14731</v>
      </c>
      <c r="D1846" s="16">
        <v>10.25</v>
      </c>
    </row>
    <row r="1847" spans="1:4" ht="30" x14ac:dyDescent="0.25">
      <c r="A1847" s="13">
        <v>1917501</v>
      </c>
      <c r="B1847" s="14" t="s">
        <v>16370</v>
      </c>
      <c r="C1847" s="15" t="s">
        <v>14731</v>
      </c>
      <c r="D1847" s="16">
        <v>10.58</v>
      </c>
    </row>
    <row r="1848" spans="1:4" ht="30" x14ac:dyDescent="0.25">
      <c r="A1848" s="13">
        <v>1917502</v>
      </c>
      <c r="B1848" s="14" t="s">
        <v>16371</v>
      </c>
      <c r="C1848" s="15" t="s">
        <v>14731</v>
      </c>
      <c r="D1848" s="16">
        <v>10.91</v>
      </c>
    </row>
    <row r="1849" spans="1:4" ht="30" x14ac:dyDescent="0.25">
      <c r="A1849" s="13">
        <v>1917503</v>
      </c>
      <c r="B1849" s="14" t="s">
        <v>16372</v>
      </c>
      <c r="C1849" s="15" t="s">
        <v>14731</v>
      </c>
      <c r="D1849" s="16">
        <v>11.25</v>
      </c>
    </row>
    <row r="1850" spans="1:4" ht="30" x14ac:dyDescent="0.25">
      <c r="A1850" s="13">
        <v>1917504</v>
      </c>
      <c r="B1850" s="14" t="s">
        <v>16373</v>
      </c>
      <c r="C1850" s="15" t="s">
        <v>14731</v>
      </c>
      <c r="D1850" s="16">
        <v>11.59</v>
      </c>
    </row>
    <row r="1851" spans="1:4" ht="30" x14ac:dyDescent="0.25">
      <c r="A1851" s="13">
        <v>1917505</v>
      </c>
      <c r="B1851" s="14" t="s">
        <v>16374</v>
      </c>
      <c r="C1851" s="15" t="s">
        <v>14731</v>
      </c>
      <c r="D1851" s="16">
        <v>12.21</v>
      </c>
    </row>
    <row r="1852" spans="1:4" ht="30" x14ac:dyDescent="0.25">
      <c r="A1852" s="13">
        <v>1917506</v>
      </c>
      <c r="B1852" s="14" t="s">
        <v>16375</v>
      </c>
      <c r="C1852" s="15" t="s">
        <v>14731</v>
      </c>
      <c r="D1852" s="16">
        <v>12.55</v>
      </c>
    </row>
    <row r="1853" spans="1:4" ht="30" x14ac:dyDescent="0.25">
      <c r="A1853" s="13">
        <v>1917507</v>
      </c>
      <c r="B1853" s="14" t="s">
        <v>16376</v>
      </c>
      <c r="C1853" s="15" t="s">
        <v>14731</v>
      </c>
      <c r="D1853" s="16">
        <v>12.9</v>
      </c>
    </row>
    <row r="1854" spans="1:4" ht="30" x14ac:dyDescent="0.25">
      <c r="A1854" s="13">
        <v>1917480</v>
      </c>
      <c r="B1854" s="14" t="s">
        <v>16377</v>
      </c>
      <c r="C1854" s="15" t="s">
        <v>14731</v>
      </c>
      <c r="D1854" s="16">
        <v>3.89</v>
      </c>
    </row>
    <row r="1855" spans="1:4" ht="30" x14ac:dyDescent="0.25">
      <c r="A1855" s="13">
        <v>1917508</v>
      </c>
      <c r="B1855" s="14" t="s">
        <v>16378</v>
      </c>
      <c r="C1855" s="15" t="s">
        <v>14731</v>
      </c>
      <c r="D1855" s="16">
        <v>13.26</v>
      </c>
    </row>
    <row r="1856" spans="1:4" ht="30" x14ac:dyDescent="0.25">
      <c r="A1856" s="13">
        <v>1917509</v>
      </c>
      <c r="B1856" s="14" t="s">
        <v>16379</v>
      </c>
      <c r="C1856" s="15" t="s">
        <v>14731</v>
      </c>
      <c r="D1856" s="16">
        <v>13.7</v>
      </c>
    </row>
    <row r="1857" spans="1:4" ht="30" x14ac:dyDescent="0.25">
      <c r="A1857" s="13">
        <v>1917510</v>
      </c>
      <c r="B1857" s="14" t="s">
        <v>16380</v>
      </c>
      <c r="C1857" s="15" t="s">
        <v>14731</v>
      </c>
      <c r="D1857" s="16">
        <v>14.36</v>
      </c>
    </row>
    <row r="1858" spans="1:4" ht="30" x14ac:dyDescent="0.25">
      <c r="A1858" s="13">
        <v>1917511</v>
      </c>
      <c r="B1858" s="14" t="s">
        <v>16381</v>
      </c>
      <c r="C1858" s="15" t="s">
        <v>14731</v>
      </c>
      <c r="D1858" s="16">
        <v>14.75</v>
      </c>
    </row>
    <row r="1859" spans="1:4" ht="30" x14ac:dyDescent="0.25">
      <c r="A1859" s="13">
        <v>1917512</v>
      </c>
      <c r="B1859" s="14" t="s">
        <v>16382</v>
      </c>
      <c r="C1859" s="15" t="s">
        <v>14731</v>
      </c>
      <c r="D1859" s="16">
        <v>15.22</v>
      </c>
    </row>
    <row r="1860" spans="1:4" ht="30" x14ac:dyDescent="0.25">
      <c r="A1860" s="13">
        <v>1917513</v>
      </c>
      <c r="B1860" s="14" t="s">
        <v>16383</v>
      </c>
      <c r="C1860" s="15" t="s">
        <v>14731</v>
      </c>
      <c r="D1860" s="16">
        <v>15.65</v>
      </c>
    </row>
    <row r="1861" spans="1:4" ht="30" x14ac:dyDescent="0.25">
      <c r="A1861" s="13">
        <v>1917514</v>
      </c>
      <c r="B1861" s="14" t="s">
        <v>16384</v>
      </c>
      <c r="C1861" s="15" t="s">
        <v>14731</v>
      </c>
      <c r="D1861" s="16">
        <v>16.170000000000002</v>
      </c>
    </row>
    <row r="1862" spans="1:4" ht="30" x14ac:dyDescent="0.25">
      <c r="A1862" s="13">
        <v>1917515</v>
      </c>
      <c r="B1862" s="14" t="s">
        <v>16385</v>
      </c>
      <c r="C1862" s="15" t="s">
        <v>14731</v>
      </c>
      <c r="D1862" s="16">
        <v>16.989999999999998</v>
      </c>
    </row>
    <row r="1863" spans="1:4" ht="30" x14ac:dyDescent="0.25">
      <c r="A1863" s="13">
        <v>1917516</v>
      </c>
      <c r="B1863" s="14" t="s">
        <v>16386</v>
      </c>
      <c r="C1863" s="15" t="s">
        <v>14731</v>
      </c>
      <c r="D1863" s="16">
        <v>17.55</v>
      </c>
    </row>
    <row r="1864" spans="1:4" ht="30" x14ac:dyDescent="0.25">
      <c r="A1864" s="13">
        <v>1917517</v>
      </c>
      <c r="B1864" s="14" t="s">
        <v>16387</v>
      </c>
      <c r="C1864" s="15" t="s">
        <v>14731</v>
      </c>
      <c r="D1864" s="16">
        <v>18.309999999999999</v>
      </c>
    </row>
    <row r="1865" spans="1:4" ht="30" x14ac:dyDescent="0.25">
      <c r="A1865" s="13">
        <v>1917481</v>
      </c>
      <c r="B1865" s="14" t="s">
        <v>16388</v>
      </c>
      <c r="C1865" s="15" t="s">
        <v>14731</v>
      </c>
      <c r="D1865" s="16">
        <v>4.0599999999999996</v>
      </c>
    </row>
    <row r="1866" spans="1:4" ht="30" x14ac:dyDescent="0.25">
      <c r="A1866" s="13">
        <v>1917518</v>
      </c>
      <c r="B1866" s="14" t="s">
        <v>16389</v>
      </c>
      <c r="C1866" s="15" t="s">
        <v>14731</v>
      </c>
      <c r="D1866" s="16">
        <v>19.059999999999999</v>
      </c>
    </row>
    <row r="1867" spans="1:4" ht="30" x14ac:dyDescent="0.25">
      <c r="A1867" s="13">
        <v>1917519</v>
      </c>
      <c r="B1867" s="14" t="s">
        <v>16390</v>
      </c>
      <c r="C1867" s="15" t="s">
        <v>14731</v>
      </c>
      <c r="D1867" s="16">
        <v>20</v>
      </c>
    </row>
    <row r="1868" spans="1:4" ht="30" x14ac:dyDescent="0.25">
      <c r="A1868" s="13">
        <v>1917520</v>
      </c>
      <c r="B1868" s="14" t="s">
        <v>16391</v>
      </c>
      <c r="C1868" s="15" t="s">
        <v>14731</v>
      </c>
      <c r="D1868" s="16">
        <v>21.12</v>
      </c>
    </row>
    <row r="1869" spans="1:4" ht="30" x14ac:dyDescent="0.25">
      <c r="A1869" s="13">
        <v>1917521</v>
      </c>
      <c r="B1869" s="14" t="s">
        <v>16392</v>
      </c>
      <c r="C1869" s="15" t="s">
        <v>14731</v>
      </c>
      <c r="D1869" s="16">
        <v>22.01</v>
      </c>
    </row>
    <row r="1870" spans="1:4" ht="30" x14ac:dyDescent="0.25">
      <c r="A1870" s="13">
        <v>1917522</v>
      </c>
      <c r="B1870" s="14" t="s">
        <v>16393</v>
      </c>
      <c r="C1870" s="15" t="s">
        <v>14731</v>
      </c>
      <c r="D1870" s="16">
        <v>23.01</v>
      </c>
    </row>
    <row r="1871" spans="1:4" ht="30" x14ac:dyDescent="0.25">
      <c r="A1871" s="13">
        <v>1917523</v>
      </c>
      <c r="B1871" s="14" t="s">
        <v>16394</v>
      </c>
      <c r="C1871" s="15" t="s">
        <v>14731</v>
      </c>
      <c r="D1871" s="16">
        <v>24.03</v>
      </c>
    </row>
    <row r="1872" spans="1:4" ht="30" x14ac:dyDescent="0.25">
      <c r="A1872" s="13">
        <v>1917524</v>
      </c>
      <c r="B1872" s="14" t="s">
        <v>16395</v>
      </c>
      <c r="C1872" s="15" t="s">
        <v>14731</v>
      </c>
      <c r="D1872" s="16">
        <v>25.11</v>
      </c>
    </row>
    <row r="1873" spans="1:4" ht="30" x14ac:dyDescent="0.25">
      <c r="A1873" s="13">
        <v>1917525</v>
      </c>
      <c r="B1873" s="14" t="s">
        <v>16396</v>
      </c>
      <c r="C1873" s="15" t="s">
        <v>14731</v>
      </c>
      <c r="D1873" s="16">
        <v>26.47</v>
      </c>
    </row>
    <row r="1874" spans="1:4" ht="30" x14ac:dyDescent="0.25">
      <c r="A1874" s="13">
        <v>1917526</v>
      </c>
      <c r="B1874" s="14" t="s">
        <v>16397</v>
      </c>
      <c r="C1874" s="15" t="s">
        <v>14731</v>
      </c>
      <c r="D1874" s="16">
        <v>27.48</v>
      </c>
    </row>
    <row r="1875" spans="1:4" ht="30" x14ac:dyDescent="0.25">
      <c r="A1875" s="13">
        <v>1917527</v>
      </c>
      <c r="B1875" s="14" t="s">
        <v>16398</v>
      </c>
      <c r="C1875" s="15" t="s">
        <v>14731</v>
      </c>
      <c r="D1875" s="16">
        <v>28.48</v>
      </c>
    </row>
    <row r="1876" spans="1:4" ht="30" x14ac:dyDescent="0.25">
      <c r="A1876" s="13">
        <v>1917482</v>
      </c>
      <c r="B1876" s="14" t="s">
        <v>16399</v>
      </c>
      <c r="C1876" s="15" t="s">
        <v>14731</v>
      </c>
      <c r="D1876" s="16">
        <v>4.24</v>
      </c>
    </row>
    <row r="1877" spans="1:4" ht="30" x14ac:dyDescent="0.25">
      <c r="A1877" s="13">
        <v>1917737</v>
      </c>
      <c r="B1877" s="14" t="s">
        <v>16400</v>
      </c>
      <c r="C1877" s="15" t="s">
        <v>14731</v>
      </c>
      <c r="D1877" s="16">
        <v>3.86</v>
      </c>
    </row>
    <row r="1878" spans="1:4" ht="30" x14ac:dyDescent="0.25">
      <c r="A1878" s="13">
        <v>1917220</v>
      </c>
      <c r="B1878" s="14" t="s">
        <v>16401</v>
      </c>
      <c r="C1878" s="15" t="s">
        <v>14731</v>
      </c>
      <c r="D1878" s="16">
        <v>6.47</v>
      </c>
    </row>
    <row r="1879" spans="1:4" ht="30" x14ac:dyDescent="0.25">
      <c r="A1879" s="13">
        <v>1917221</v>
      </c>
      <c r="B1879" s="14" t="s">
        <v>16402</v>
      </c>
      <c r="C1879" s="15" t="s">
        <v>14731</v>
      </c>
      <c r="D1879" s="16">
        <v>6.92</v>
      </c>
    </row>
    <row r="1880" spans="1:4" ht="30" x14ac:dyDescent="0.25">
      <c r="A1880" s="13">
        <v>1917222</v>
      </c>
      <c r="B1880" s="14" t="s">
        <v>16403</v>
      </c>
      <c r="C1880" s="15" t="s">
        <v>14731</v>
      </c>
      <c r="D1880" s="16">
        <v>7.5</v>
      </c>
    </row>
    <row r="1881" spans="1:4" ht="30" x14ac:dyDescent="0.25">
      <c r="A1881" s="13">
        <v>1917223</v>
      </c>
      <c r="B1881" s="14" t="s">
        <v>16404</v>
      </c>
      <c r="C1881" s="15" t="s">
        <v>14731</v>
      </c>
      <c r="D1881" s="16">
        <v>7.84</v>
      </c>
    </row>
    <row r="1882" spans="1:4" ht="30" x14ac:dyDescent="0.25">
      <c r="A1882" s="13">
        <v>1917224</v>
      </c>
      <c r="B1882" s="14" t="s">
        <v>16405</v>
      </c>
      <c r="C1882" s="15" t="s">
        <v>14731</v>
      </c>
      <c r="D1882" s="16">
        <v>8.2200000000000006</v>
      </c>
    </row>
    <row r="1883" spans="1:4" ht="30" x14ac:dyDescent="0.25">
      <c r="A1883" s="13">
        <v>1917225</v>
      </c>
      <c r="B1883" s="14" t="s">
        <v>16406</v>
      </c>
      <c r="C1883" s="15" t="s">
        <v>14731</v>
      </c>
      <c r="D1883" s="16">
        <v>8.65</v>
      </c>
    </row>
    <row r="1884" spans="1:4" ht="30" x14ac:dyDescent="0.25">
      <c r="A1884" s="13">
        <v>1917226</v>
      </c>
      <c r="B1884" s="14" t="s">
        <v>16407</v>
      </c>
      <c r="C1884" s="15" t="s">
        <v>14731</v>
      </c>
      <c r="D1884" s="16">
        <v>9.06</v>
      </c>
    </row>
    <row r="1885" spans="1:4" ht="30" x14ac:dyDescent="0.25">
      <c r="A1885" s="13">
        <v>1917227</v>
      </c>
      <c r="B1885" s="14" t="s">
        <v>16408</v>
      </c>
      <c r="C1885" s="15" t="s">
        <v>14731</v>
      </c>
      <c r="D1885" s="16">
        <v>9.65</v>
      </c>
    </row>
    <row r="1886" spans="1:4" ht="30" x14ac:dyDescent="0.25">
      <c r="A1886" s="13">
        <v>1917228</v>
      </c>
      <c r="B1886" s="14" t="s">
        <v>16409</v>
      </c>
      <c r="C1886" s="15" t="s">
        <v>14731</v>
      </c>
      <c r="D1886" s="16">
        <v>10.15</v>
      </c>
    </row>
    <row r="1887" spans="1:4" ht="30" x14ac:dyDescent="0.25">
      <c r="A1887" s="13">
        <v>1917229</v>
      </c>
      <c r="B1887" s="14" t="s">
        <v>16410</v>
      </c>
      <c r="C1887" s="15" t="s">
        <v>14731</v>
      </c>
      <c r="D1887" s="16">
        <v>10.57</v>
      </c>
    </row>
    <row r="1888" spans="1:4" ht="30" x14ac:dyDescent="0.25">
      <c r="A1888" s="13">
        <v>1917230</v>
      </c>
      <c r="B1888" s="14" t="s">
        <v>16411</v>
      </c>
      <c r="C1888" s="15" t="s">
        <v>14731</v>
      </c>
      <c r="D1888" s="16">
        <v>11.06</v>
      </c>
    </row>
    <row r="1889" spans="1:4" ht="30" x14ac:dyDescent="0.25">
      <c r="A1889" s="13">
        <v>1917231</v>
      </c>
      <c r="B1889" s="14" t="s">
        <v>16412</v>
      </c>
      <c r="C1889" s="15" t="s">
        <v>14731</v>
      </c>
      <c r="D1889" s="16">
        <v>11.56</v>
      </c>
    </row>
    <row r="1890" spans="1:4" ht="30" x14ac:dyDescent="0.25">
      <c r="A1890" s="13">
        <v>1917232</v>
      </c>
      <c r="B1890" s="14" t="s">
        <v>16413</v>
      </c>
      <c r="C1890" s="15" t="s">
        <v>14731</v>
      </c>
      <c r="D1890" s="16">
        <v>12.26</v>
      </c>
    </row>
    <row r="1891" spans="1:4" ht="30" x14ac:dyDescent="0.25">
      <c r="A1891" s="13">
        <v>1917233</v>
      </c>
      <c r="B1891" s="14" t="s">
        <v>16414</v>
      </c>
      <c r="C1891" s="15" t="s">
        <v>14731</v>
      </c>
      <c r="D1891" s="16">
        <v>12.79</v>
      </c>
    </row>
    <row r="1892" spans="1:4" ht="30" x14ac:dyDescent="0.25">
      <c r="A1892" s="13">
        <v>1917234</v>
      </c>
      <c r="B1892" s="14" t="s">
        <v>16415</v>
      </c>
      <c r="C1892" s="15" t="s">
        <v>14731</v>
      </c>
      <c r="D1892" s="16">
        <v>13.42</v>
      </c>
    </row>
    <row r="1893" spans="1:4" ht="30" x14ac:dyDescent="0.25">
      <c r="A1893" s="13">
        <v>1917217</v>
      </c>
      <c r="B1893" s="14" t="s">
        <v>16416</v>
      </c>
      <c r="C1893" s="15" t="s">
        <v>14731</v>
      </c>
      <c r="D1893" s="16">
        <v>5.27</v>
      </c>
    </row>
    <row r="1894" spans="1:4" ht="30" x14ac:dyDescent="0.25">
      <c r="A1894" s="13">
        <v>1917218</v>
      </c>
      <c r="B1894" s="14" t="s">
        <v>16417</v>
      </c>
      <c r="C1894" s="15" t="s">
        <v>14731</v>
      </c>
      <c r="D1894" s="16">
        <v>5.49</v>
      </c>
    </row>
    <row r="1895" spans="1:4" ht="30" x14ac:dyDescent="0.25">
      <c r="A1895" s="13">
        <v>1917219</v>
      </c>
      <c r="B1895" s="14" t="s">
        <v>16418</v>
      </c>
      <c r="C1895" s="15" t="s">
        <v>14731</v>
      </c>
      <c r="D1895" s="16">
        <v>5.93</v>
      </c>
    </row>
    <row r="1896" spans="1:4" ht="30" x14ac:dyDescent="0.25">
      <c r="A1896" s="13">
        <v>1917724</v>
      </c>
      <c r="B1896" s="14" t="s">
        <v>16419</v>
      </c>
      <c r="C1896" s="15" t="s">
        <v>14731</v>
      </c>
      <c r="D1896" s="16">
        <v>5.15</v>
      </c>
    </row>
    <row r="1897" spans="1:4" ht="30" x14ac:dyDescent="0.25">
      <c r="A1897" s="13">
        <v>1917274</v>
      </c>
      <c r="B1897" s="14" t="s">
        <v>16420</v>
      </c>
      <c r="C1897" s="15" t="s">
        <v>14731</v>
      </c>
      <c r="D1897" s="16">
        <v>4.79</v>
      </c>
    </row>
    <row r="1898" spans="1:4" ht="30" x14ac:dyDescent="0.25">
      <c r="A1898" s="13">
        <v>1917275</v>
      </c>
      <c r="B1898" s="14" t="s">
        <v>16421</v>
      </c>
      <c r="C1898" s="15" t="s">
        <v>14731</v>
      </c>
      <c r="D1898" s="16">
        <v>5.0999999999999996</v>
      </c>
    </row>
    <row r="1899" spans="1:4" ht="30" x14ac:dyDescent="0.25">
      <c r="A1899" s="13">
        <v>1917276</v>
      </c>
      <c r="B1899" s="14" t="s">
        <v>16422</v>
      </c>
      <c r="C1899" s="15" t="s">
        <v>14731</v>
      </c>
      <c r="D1899" s="16">
        <v>5.64</v>
      </c>
    </row>
    <row r="1900" spans="1:4" ht="30" x14ac:dyDescent="0.25">
      <c r="A1900" s="13">
        <v>1917277</v>
      </c>
      <c r="B1900" s="14" t="s">
        <v>16423</v>
      </c>
      <c r="C1900" s="15" t="s">
        <v>14731</v>
      </c>
      <c r="D1900" s="16">
        <v>6.04</v>
      </c>
    </row>
    <row r="1901" spans="1:4" ht="30" x14ac:dyDescent="0.25">
      <c r="A1901" s="13">
        <v>1917278</v>
      </c>
      <c r="B1901" s="14" t="s">
        <v>16424</v>
      </c>
      <c r="C1901" s="15" t="s">
        <v>14731</v>
      </c>
      <c r="D1901" s="16">
        <v>6.24</v>
      </c>
    </row>
    <row r="1902" spans="1:4" ht="30" x14ac:dyDescent="0.25">
      <c r="A1902" s="13">
        <v>1917279</v>
      </c>
      <c r="B1902" s="14" t="s">
        <v>16425</v>
      </c>
      <c r="C1902" s="15" t="s">
        <v>14731</v>
      </c>
      <c r="D1902" s="16">
        <v>6.64</v>
      </c>
    </row>
    <row r="1903" spans="1:4" ht="30" x14ac:dyDescent="0.25">
      <c r="A1903" s="13">
        <v>1917280</v>
      </c>
      <c r="B1903" s="14" t="s">
        <v>16426</v>
      </c>
      <c r="C1903" s="15" t="s">
        <v>14731</v>
      </c>
      <c r="D1903" s="16">
        <v>7.03</v>
      </c>
    </row>
    <row r="1904" spans="1:4" ht="30" x14ac:dyDescent="0.25">
      <c r="A1904" s="13">
        <v>1917281</v>
      </c>
      <c r="B1904" s="14" t="s">
        <v>16427</v>
      </c>
      <c r="C1904" s="15" t="s">
        <v>14731</v>
      </c>
      <c r="D1904" s="16">
        <v>7.59</v>
      </c>
    </row>
    <row r="1905" spans="1:4" ht="30" x14ac:dyDescent="0.25">
      <c r="A1905" s="13">
        <v>1917282</v>
      </c>
      <c r="B1905" s="14" t="s">
        <v>16428</v>
      </c>
      <c r="C1905" s="15" t="s">
        <v>14731</v>
      </c>
      <c r="D1905" s="16">
        <v>7.97</v>
      </c>
    </row>
    <row r="1906" spans="1:4" ht="30" x14ac:dyDescent="0.25">
      <c r="A1906" s="13">
        <v>1917283</v>
      </c>
      <c r="B1906" s="14" t="s">
        <v>16429</v>
      </c>
      <c r="C1906" s="15" t="s">
        <v>14731</v>
      </c>
      <c r="D1906" s="16">
        <v>8.36</v>
      </c>
    </row>
    <row r="1907" spans="1:4" ht="30" x14ac:dyDescent="0.25">
      <c r="A1907" s="13">
        <v>1917284</v>
      </c>
      <c r="B1907" s="14" t="s">
        <v>16430</v>
      </c>
      <c r="C1907" s="15" t="s">
        <v>14731</v>
      </c>
      <c r="D1907" s="16">
        <v>8.7100000000000009</v>
      </c>
    </row>
    <row r="1908" spans="1:4" ht="30" x14ac:dyDescent="0.25">
      <c r="A1908" s="13">
        <v>1917285</v>
      </c>
      <c r="B1908" s="14" t="s">
        <v>16431</v>
      </c>
      <c r="C1908" s="15" t="s">
        <v>14731</v>
      </c>
      <c r="D1908" s="16">
        <v>9.11</v>
      </c>
    </row>
    <row r="1909" spans="1:4" ht="30" x14ac:dyDescent="0.25">
      <c r="A1909" s="13">
        <v>1917286</v>
      </c>
      <c r="B1909" s="14" t="s">
        <v>16432</v>
      </c>
      <c r="C1909" s="15" t="s">
        <v>14731</v>
      </c>
      <c r="D1909" s="16">
        <v>9.82</v>
      </c>
    </row>
    <row r="1910" spans="1:4" ht="30" x14ac:dyDescent="0.25">
      <c r="A1910" s="13">
        <v>1917287</v>
      </c>
      <c r="B1910" s="14" t="s">
        <v>16433</v>
      </c>
      <c r="C1910" s="15" t="s">
        <v>14731</v>
      </c>
      <c r="D1910" s="16">
        <v>10.25</v>
      </c>
    </row>
    <row r="1911" spans="1:4" ht="30" x14ac:dyDescent="0.25">
      <c r="A1911" s="13">
        <v>1917288</v>
      </c>
      <c r="B1911" s="14" t="s">
        <v>16434</v>
      </c>
      <c r="C1911" s="15" t="s">
        <v>14731</v>
      </c>
      <c r="D1911" s="16">
        <v>10.71</v>
      </c>
    </row>
    <row r="1912" spans="1:4" ht="30" x14ac:dyDescent="0.25">
      <c r="A1912" s="13">
        <v>1917289</v>
      </c>
      <c r="B1912" s="14" t="s">
        <v>16435</v>
      </c>
      <c r="C1912" s="15" t="s">
        <v>14731</v>
      </c>
      <c r="D1912" s="16">
        <v>11.22</v>
      </c>
    </row>
    <row r="1913" spans="1:4" ht="30" x14ac:dyDescent="0.25">
      <c r="A1913" s="13">
        <v>1917290</v>
      </c>
      <c r="B1913" s="14" t="s">
        <v>16436</v>
      </c>
      <c r="C1913" s="15" t="s">
        <v>14731</v>
      </c>
      <c r="D1913" s="16">
        <v>11.74</v>
      </c>
    </row>
    <row r="1914" spans="1:4" ht="30" x14ac:dyDescent="0.25">
      <c r="A1914" s="13">
        <v>1917291</v>
      </c>
      <c r="B1914" s="14" t="s">
        <v>16437</v>
      </c>
      <c r="C1914" s="15" t="s">
        <v>14731</v>
      </c>
      <c r="D1914" s="16">
        <v>12.52</v>
      </c>
    </row>
    <row r="1915" spans="1:4" ht="30" x14ac:dyDescent="0.25">
      <c r="A1915" s="13">
        <v>1917292</v>
      </c>
      <c r="B1915" s="14" t="s">
        <v>16438</v>
      </c>
      <c r="C1915" s="15" t="s">
        <v>14731</v>
      </c>
      <c r="D1915" s="16">
        <v>13.09</v>
      </c>
    </row>
    <row r="1916" spans="1:4" ht="30" x14ac:dyDescent="0.25">
      <c r="A1916" s="13">
        <v>1917293</v>
      </c>
      <c r="B1916" s="14" t="s">
        <v>16439</v>
      </c>
      <c r="C1916" s="15" t="s">
        <v>14731</v>
      </c>
      <c r="D1916" s="16">
        <v>13.7</v>
      </c>
    </row>
    <row r="1917" spans="1:4" ht="30" x14ac:dyDescent="0.25">
      <c r="A1917" s="13">
        <v>1917294</v>
      </c>
      <c r="B1917" s="14" t="s">
        <v>16440</v>
      </c>
      <c r="C1917" s="15" t="s">
        <v>14731</v>
      </c>
      <c r="D1917" s="16">
        <v>14.49</v>
      </c>
    </row>
    <row r="1918" spans="1:4" ht="30" x14ac:dyDescent="0.25">
      <c r="A1918" s="13">
        <v>1917295</v>
      </c>
      <c r="B1918" s="14" t="s">
        <v>16441</v>
      </c>
      <c r="C1918" s="15" t="s">
        <v>14731</v>
      </c>
      <c r="D1918" s="16">
        <v>15.28</v>
      </c>
    </row>
    <row r="1919" spans="1:4" ht="30" x14ac:dyDescent="0.25">
      <c r="A1919" s="13">
        <v>1917296</v>
      </c>
      <c r="B1919" s="14" t="s">
        <v>16442</v>
      </c>
      <c r="C1919" s="15" t="s">
        <v>14731</v>
      </c>
      <c r="D1919" s="16">
        <v>16.399999999999999</v>
      </c>
    </row>
    <row r="1920" spans="1:4" ht="30" x14ac:dyDescent="0.25">
      <c r="A1920" s="13">
        <v>1917297</v>
      </c>
      <c r="B1920" s="14" t="s">
        <v>16443</v>
      </c>
      <c r="C1920" s="15" t="s">
        <v>14731</v>
      </c>
      <c r="D1920" s="16">
        <v>17.43</v>
      </c>
    </row>
    <row r="1921" spans="1:4" ht="30" x14ac:dyDescent="0.25">
      <c r="A1921" s="13">
        <v>1917298</v>
      </c>
      <c r="B1921" s="14" t="s">
        <v>16444</v>
      </c>
      <c r="C1921" s="15" t="s">
        <v>14731</v>
      </c>
      <c r="D1921" s="16">
        <v>18.53</v>
      </c>
    </row>
    <row r="1922" spans="1:4" ht="30" x14ac:dyDescent="0.25">
      <c r="A1922" s="13">
        <v>1917271</v>
      </c>
      <c r="B1922" s="14" t="s">
        <v>16445</v>
      </c>
      <c r="C1922" s="15" t="s">
        <v>14731</v>
      </c>
      <c r="D1922" s="16">
        <v>4.01</v>
      </c>
    </row>
    <row r="1923" spans="1:4" ht="30" x14ac:dyDescent="0.25">
      <c r="A1923" s="13">
        <v>1917299</v>
      </c>
      <c r="B1923" s="14" t="s">
        <v>16446</v>
      </c>
      <c r="C1923" s="15" t="s">
        <v>14731</v>
      </c>
      <c r="D1923" s="16">
        <v>19.850000000000001</v>
      </c>
    </row>
    <row r="1924" spans="1:4" ht="30" x14ac:dyDescent="0.25">
      <c r="A1924" s="13">
        <v>1917300</v>
      </c>
      <c r="B1924" s="14" t="s">
        <v>16447</v>
      </c>
      <c r="C1924" s="15" t="s">
        <v>14731</v>
      </c>
      <c r="D1924" s="16">
        <v>21.28</v>
      </c>
    </row>
    <row r="1925" spans="1:4" ht="30" x14ac:dyDescent="0.25">
      <c r="A1925" s="13">
        <v>1917301</v>
      </c>
      <c r="B1925" s="14" t="s">
        <v>16448</v>
      </c>
      <c r="C1925" s="15" t="s">
        <v>14731</v>
      </c>
      <c r="D1925" s="16">
        <v>23.2</v>
      </c>
    </row>
    <row r="1926" spans="1:4" ht="30" x14ac:dyDescent="0.25">
      <c r="A1926" s="13">
        <v>1917302</v>
      </c>
      <c r="B1926" s="14" t="s">
        <v>16449</v>
      </c>
      <c r="C1926" s="15" t="s">
        <v>14731</v>
      </c>
      <c r="D1926" s="16">
        <v>25.01</v>
      </c>
    </row>
    <row r="1927" spans="1:4" ht="30" x14ac:dyDescent="0.25">
      <c r="A1927" s="13">
        <v>1917303</v>
      </c>
      <c r="B1927" s="14" t="s">
        <v>16450</v>
      </c>
      <c r="C1927" s="15" t="s">
        <v>14731</v>
      </c>
      <c r="D1927" s="16">
        <v>26.72</v>
      </c>
    </row>
    <row r="1928" spans="1:4" ht="30" x14ac:dyDescent="0.25">
      <c r="A1928" s="13">
        <v>1917304</v>
      </c>
      <c r="B1928" s="14" t="s">
        <v>16451</v>
      </c>
      <c r="C1928" s="15" t="s">
        <v>14731</v>
      </c>
      <c r="D1928" s="16">
        <v>28.39</v>
      </c>
    </row>
    <row r="1929" spans="1:4" ht="30" x14ac:dyDescent="0.25">
      <c r="A1929" s="13">
        <v>1917305</v>
      </c>
      <c r="B1929" s="14" t="s">
        <v>16452</v>
      </c>
      <c r="C1929" s="15" t="s">
        <v>14731</v>
      </c>
      <c r="D1929" s="16">
        <v>30.24</v>
      </c>
    </row>
    <row r="1930" spans="1:4" ht="30" x14ac:dyDescent="0.25">
      <c r="A1930" s="13">
        <v>1917306</v>
      </c>
      <c r="B1930" s="14" t="s">
        <v>16453</v>
      </c>
      <c r="C1930" s="15" t="s">
        <v>14731</v>
      </c>
      <c r="D1930" s="16">
        <v>32.53</v>
      </c>
    </row>
    <row r="1931" spans="1:4" ht="30" x14ac:dyDescent="0.25">
      <c r="A1931" s="13">
        <v>1917307</v>
      </c>
      <c r="B1931" s="14" t="s">
        <v>16454</v>
      </c>
      <c r="C1931" s="15" t="s">
        <v>14731</v>
      </c>
      <c r="D1931" s="16">
        <v>34.229999999999997</v>
      </c>
    </row>
    <row r="1932" spans="1:4" ht="30" x14ac:dyDescent="0.25">
      <c r="A1932" s="13">
        <v>1917272</v>
      </c>
      <c r="B1932" s="14" t="s">
        <v>16455</v>
      </c>
      <c r="C1932" s="15" t="s">
        <v>14731</v>
      </c>
      <c r="D1932" s="16">
        <v>4.22</v>
      </c>
    </row>
    <row r="1933" spans="1:4" ht="30" x14ac:dyDescent="0.25">
      <c r="A1933" s="13">
        <v>1917273</v>
      </c>
      <c r="B1933" s="14" t="s">
        <v>16456</v>
      </c>
      <c r="C1933" s="15" t="s">
        <v>14731</v>
      </c>
      <c r="D1933" s="16">
        <v>4.45</v>
      </c>
    </row>
    <row r="1934" spans="1:4" ht="30" x14ac:dyDescent="0.25">
      <c r="A1934" s="13">
        <v>1917729</v>
      </c>
      <c r="B1934" s="14" t="s">
        <v>16457</v>
      </c>
      <c r="C1934" s="15" t="s">
        <v>14731</v>
      </c>
      <c r="D1934" s="16">
        <v>3.96</v>
      </c>
    </row>
    <row r="1935" spans="1:4" ht="30" x14ac:dyDescent="0.25">
      <c r="A1935" s="13">
        <v>1917367</v>
      </c>
      <c r="B1935" s="14" t="s">
        <v>16458</v>
      </c>
      <c r="C1935" s="15" t="s">
        <v>14731</v>
      </c>
      <c r="D1935" s="16">
        <v>4.49</v>
      </c>
    </row>
    <row r="1936" spans="1:4" ht="30" x14ac:dyDescent="0.25">
      <c r="A1936" s="13">
        <v>1917368</v>
      </c>
      <c r="B1936" s="14" t="s">
        <v>16459</v>
      </c>
      <c r="C1936" s="15" t="s">
        <v>14731</v>
      </c>
      <c r="D1936" s="16">
        <v>4.8099999999999996</v>
      </c>
    </row>
    <row r="1937" spans="1:4" ht="30" x14ac:dyDescent="0.25">
      <c r="A1937" s="13">
        <v>1917369</v>
      </c>
      <c r="B1937" s="14" t="s">
        <v>16460</v>
      </c>
      <c r="C1937" s="15" t="s">
        <v>14731</v>
      </c>
      <c r="D1937" s="16">
        <v>5.29</v>
      </c>
    </row>
    <row r="1938" spans="1:4" ht="30" x14ac:dyDescent="0.25">
      <c r="A1938" s="13">
        <v>1917370</v>
      </c>
      <c r="B1938" s="14" t="s">
        <v>16461</v>
      </c>
      <c r="C1938" s="15" t="s">
        <v>14731</v>
      </c>
      <c r="D1938" s="16">
        <v>5.58</v>
      </c>
    </row>
    <row r="1939" spans="1:4" ht="30" x14ac:dyDescent="0.25">
      <c r="A1939" s="13">
        <v>1917371</v>
      </c>
      <c r="B1939" s="14" t="s">
        <v>16462</v>
      </c>
      <c r="C1939" s="15" t="s">
        <v>14731</v>
      </c>
      <c r="D1939" s="16">
        <v>5.85</v>
      </c>
    </row>
    <row r="1940" spans="1:4" ht="30" x14ac:dyDescent="0.25">
      <c r="A1940" s="13">
        <v>1917372</v>
      </c>
      <c r="B1940" s="14" t="s">
        <v>16463</v>
      </c>
      <c r="C1940" s="15" t="s">
        <v>14731</v>
      </c>
      <c r="D1940" s="16">
        <v>6.13</v>
      </c>
    </row>
    <row r="1941" spans="1:4" ht="30" x14ac:dyDescent="0.25">
      <c r="A1941" s="13">
        <v>1917373</v>
      </c>
      <c r="B1941" s="14" t="s">
        <v>16464</v>
      </c>
      <c r="C1941" s="15" t="s">
        <v>14731</v>
      </c>
      <c r="D1941" s="16">
        <v>6.35</v>
      </c>
    </row>
    <row r="1942" spans="1:4" ht="30" x14ac:dyDescent="0.25">
      <c r="A1942" s="13">
        <v>1917374</v>
      </c>
      <c r="B1942" s="14" t="s">
        <v>16465</v>
      </c>
      <c r="C1942" s="15" t="s">
        <v>14731</v>
      </c>
      <c r="D1942" s="16">
        <v>6.89</v>
      </c>
    </row>
    <row r="1943" spans="1:4" ht="30" x14ac:dyDescent="0.25">
      <c r="A1943" s="13">
        <v>1917375</v>
      </c>
      <c r="B1943" s="14" t="s">
        <v>16466</v>
      </c>
      <c r="C1943" s="15" t="s">
        <v>14731</v>
      </c>
      <c r="D1943" s="16">
        <v>7.15</v>
      </c>
    </row>
    <row r="1944" spans="1:4" ht="30" x14ac:dyDescent="0.25">
      <c r="A1944" s="13">
        <v>1917376</v>
      </c>
      <c r="B1944" s="14" t="s">
        <v>16467</v>
      </c>
      <c r="C1944" s="15" t="s">
        <v>14731</v>
      </c>
      <c r="D1944" s="16">
        <v>7.41</v>
      </c>
    </row>
    <row r="1945" spans="1:4" ht="30" x14ac:dyDescent="0.25">
      <c r="A1945" s="13">
        <v>1917377</v>
      </c>
      <c r="B1945" s="14" t="s">
        <v>16468</v>
      </c>
      <c r="C1945" s="15" t="s">
        <v>14731</v>
      </c>
      <c r="D1945" s="16">
        <v>7.67</v>
      </c>
    </row>
    <row r="1946" spans="1:4" ht="30" x14ac:dyDescent="0.25">
      <c r="A1946" s="13">
        <v>1917378</v>
      </c>
      <c r="B1946" s="14" t="s">
        <v>16469</v>
      </c>
      <c r="C1946" s="15" t="s">
        <v>14731</v>
      </c>
      <c r="D1946" s="16">
        <v>7.94</v>
      </c>
    </row>
    <row r="1947" spans="1:4" ht="30" x14ac:dyDescent="0.25">
      <c r="A1947" s="13">
        <v>1917379</v>
      </c>
      <c r="B1947" s="14" t="s">
        <v>16470</v>
      </c>
      <c r="C1947" s="15" t="s">
        <v>14731</v>
      </c>
      <c r="D1947" s="16">
        <v>8.51</v>
      </c>
    </row>
    <row r="1948" spans="1:4" ht="30" x14ac:dyDescent="0.25">
      <c r="A1948" s="13">
        <v>1917380</v>
      </c>
      <c r="B1948" s="14" t="s">
        <v>16471</v>
      </c>
      <c r="C1948" s="15" t="s">
        <v>14731</v>
      </c>
      <c r="D1948" s="16">
        <v>8.83</v>
      </c>
    </row>
    <row r="1949" spans="1:4" ht="30" x14ac:dyDescent="0.25">
      <c r="A1949" s="13">
        <v>1917381</v>
      </c>
      <c r="B1949" s="14" t="s">
        <v>16472</v>
      </c>
      <c r="C1949" s="15" t="s">
        <v>14731</v>
      </c>
      <c r="D1949" s="16">
        <v>9.16</v>
      </c>
    </row>
    <row r="1950" spans="1:4" ht="30" x14ac:dyDescent="0.25">
      <c r="A1950" s="13">
        <v>1917382</v>
      </c>
      <c r="B1950" s="14" t="s">
        <v>16473</v>
      </c>
      <c r="C1950" s="15" t="s">
        <v>14731</v>
      </c>
      <c r="D1950" s="16">
        <v>9.57</v>
      </c>
    </row>
    <row r="1951" spans="1:4" ht="30" x14ac:dyDescent="0.25">
      <c r="A1951" s="13">
        <v>1917383</v>
      </c>
      <c r="B1951" s="14" t="s">
        <v>16474</v>
      </c>
      <c r="C1951" s="15" t="s">
        <v>14731</v>
      </c>
      <c r="D1951" s="16">
        <v>9.93</v>
      </c>
    </row>
    <row r="1952" spans="1:4" ht="30" x14ac:dyDescent="0.25">
      <c r="A1952" s="13">
        <v>1917384</v>
      </c>
      <c r="B1952" s="14" t="s">
        <v>16475</v>
      </c>
      <c r="C1952" s="15" t="s">
        <v>14731</v>
      </c>
      <c r="D1952" s="16">
        <v>10.55</v>
      </c>
    </row>
    <row r="1953" spans="1:4" ht="30" x14ac:dyDescent="0.25">
      <c r="A1953" s="13">
        <v>1917385</v>
      </c>
      <c r="B1953" s="14" t="s">
        <v>16476</v>
      </c>
      <c r="C1953" s="15" t="s">
        <v>14731</v>
      </c>
      <c r="D1953" s="16">
        <v>11</v>
      </c>
    </row>
    <row r="1954" spans="1:4" ht="30" x14ac:dyDescent="0.25">
      <c r="A1954" s="13">
        <v>1917386</v>
      </c>
      <c r="B1954" s="14" t="s">
        <v>16477</v>
      </c>
      <c r="C1954" s="15" t="s">
        <v>14731</v>
      </c>
      <c r="D1954" s="16">
        <v>11.47</v>
      </c>
    </row>
    <row r="1955" spans="1:4" ht="30" x14ac:dyDescent="0.25">
      <c r="A1955" s="13">
        <v>1917387</v>
      </c>
      <c r="B1955" s="14" t="s">
        <v>16478</v>
      </c>
      <c r="C1955" s="15" t="s">
        <v>14731</v>
      </c>
      <c r="D1955" s="16">
        <v>11.96</v>
      </c>
    </row>
    <row r="1956" spans="1:4" ht="30" x14ac:dyDescent="0.25">
      <c r="A1956" s="13">
        <v>1917388</v>
      </c>
      <c r="B1956" s="14" t="s">
        <v>16479</v>
      </c>
      <c r="C1956" s="15" t="s">
        <v>14731</v>
      </c>
      <c r="D1956" s="16">
        <v>12.47</v>
      </c>
    </row>
    <row r="1957" spans="1:4" ht="30" x14ac:dyDescent="0.25">
      <c r="A1957" s="13">
        <v>1917389</v>
      </c>
      <c r="B1957" s="14" t="s">
        <v>16480</v>
      </c>
      <c r="C1957" s="15" t="s">
        <v>14731</v>
      </c>
      <c r="D1957" s="16">
        <v>13.26</v>
      </c>
    </row>
    <row r="1958" spans="1:4" ht="30" x14ac:dyDescent="0.25">
      <c r="A1958" s="13">
        <v>1917390</v>
      </c>
      <c r="B1958" s="14" t="s">
        <v>16481</v>
      </c>
      <c r="C1958" s="15" t="s">
        <v>14731</v>
      </c>
      <c r="D1958" s="16">
        <v>13.95</v>
      </c>
    </row>
    <row r="1959" spans="1:4" ht="30" x14ac:dyDescent="0.25">
      <c r="A1959" s="13">
        <v>1917391</v>
      </c>
      <c r="B1959" s="14" t="s">
        <v>16482</v>
      </c>
      <c r="C1959" s="15" t="s">
        <v>14731</v>
      </c>
      <c r="D1959" s="16">
        <v>14.7</v>
      </c>
    </row>
    <row r="1960" spans="1:4" ht="30" x14ac:dyDescent="0.25">
      <c r="A1960" s="13">
        <v>1917364</v>
      </c>
      <c r="B1960" s="14" t="s">
        <v>16483</v>
      </c>
      <c r="C1960" s="15" t="s">
        <v>14731</v>
      </c>
      <c r="D1960" s="16">
        <v>3.58</v>
      </c>
    </row>
    <row r="1961" spans="1:4" ht="30" x14ac:dyDescent="0.25">
      <c r="A1961" s="13">
        <v>1917392</v>
      </c>
      <c r="B1961" s="14" t="s">
        <v>16484</v>
      </c>
      <c r="C1961" s="15" t="s">
        <v>14731</v>
      </c>
      <c r="D1961" s="16">
        <v>15.63</v>
      </c>
    </row>
    <row r="1962" spans="1:4" ht="30" x14ac:dyDescent="0.25">
      <c r="A1962" s="13">
        <v>1917393</v>
      </c>
      <c r="B1962" s="14" t="s">
        <v>16485</v>
      </c>
      <c r="C1962" s="15" t="s">
        <v>14731</v>
      </c>
      <c r="D1962" s="16">
        <v>16.61</v>
      </c>
    </row>
    <row r="1963" spans="1:4" ht="30" x14ac:dyDescent="0.25">
      <c r="A1963" s="13">
        <v>1917394</v>
      </c>
      <c r="B1963" s="14" t="s">
        <v>16486</v>
      </c>
      <c r="C1963" s="15" t="s">
        <v>14731</v>
      </c>
      <c r="D1963" s="16">
        <v>18.010000000000002</v>
      </c>
    </row>
    <row r="1964" spans="1:4" ht="30" x14ac:dyDescent="0.25">
      <c r="A1964" s="13">
        <v>1917395</v>
      </c>
      <c r="B1964" s="14" t="s">
        <v>16487</v>
      </c>
      <c r="C1964" s="15" t="s">
        <v>14731</v>
      </c>
      <c r="D1964" s="16">
        <v>18.97</v>
      </c>
    </row>
    <row r="1965" spans="1:4" ht="30" x14ac:dyDescent="0.25">
      <c r="A1965" s="13">
        <v>1917396</v>
      </c>
      <c r="B1965" s="14" t="s">
        <v>16488</v>
      </c>
      <c r="C1965" s="15" t="s">
        <v>14731</v>
      </c>
      <c r="D1965" s="16">
        <v>20.079999999999998</v>
      </c>
    </row>
    <row r="1966" spans="1:4" ht="30" x14ac:dyDescent="0.25">
      <c r="A1966" s="13">
        <v>1917397</v>
      </c>
      <c r="B1966" s="14" t="s">
        <v>16489</v>
      </c>
      <c r="C1966" s="15" t="s">
        <v>14731</v>
      </c>
      <c r="D1966" s="16">
        <v>21.36</v>
      </c>
    </row>
    <row r="1967" spans="1:4" ht="30" x14ac:dyDescent="0.25">
      <c r="A1967" s="13">
        <v>1917398</v>
      </c>
      <c r="B1967" s="14" t="s">
        <v>16490</v>
      </c>
      <c r="C1967" s="15" t="s">
        <v>14731</v>
      </c>
      <c r="D1967" s="16">
        <v>22.48</v>
      </c>
    </row>
    <row r="1968" spans="1:4" ht="30" x14ac:dyDescent="0.25">
      <c r="A1968" s="13">
        <v>1917399</v>
      </c>
      <c r="B1968" s="14" t="s">
        <v>16491</v>
      </c>
      <c r="C1968" s="15" t="s">
        <v>14731</v>
      </c>
      <c r="D1968" s="16">
        <v>24.08</v>
      </c>
    </row>
    <row r="1969" spans="1:4" ht="30" x14ac:dyDescent="0.25">
      <c r="A1969" s="13">
        <v>1917400</v>
      </c>
      <c r="B1969" s="14" t="s">
        <v>16492</v>
      </c>
      <c r="C1969" s="15" t="s">
        <v>14731</v>
      </c>
      <c r="D1969" s="16">
        <v>25.52</v>
      </c>
    </row>
    <row r="1970" spans="1:4" ht="30" x14ac:dyDescent="0.25">
      <c r="A1970" s="13">
        <v>1917401</v>
      </c>
      <c r="B1970" s="14" t="s">
        <v>16493</v>
      </c>
      <c r="C1970" s="15" t="s">
        <v>14731</v>
      </c>
      <c r="D1970" s="16">
        <v>26.83</v>
      </c>
    </row>
    <row r="1971" spans="1:4" ht="30" x14ac:dyDescent="0.25">
      <c r="A1971" s="13">
        <v>1917365</v>
      </c>
      <c r="B1971" s="14" t="s">
        <v>16494</v>
      </c>
      <c r="C1971" s="15" t="s">
        <v>14731</v>
      </c>
      <c r="D1971" s="16">
        <v>3.93</v>
      </c>
    </row>
    <row r="1972" spans="1:4" ht="30" x14ac:dyDescent="0.25">
      <c r="A1972" s="13">
        <v>1917402</v>
      </c>
      <c r="B1972" s="14" t="s">
        <v>16495</v>
      </c>
      <c r="C1972" s="15" t="s">
        <v>14731</v>
      </c>
      <c r="D1972" s="16">
        <v>28.37</v>
      </c>
    </row>
    <row r="1973" spans="1:4" ht="30" x14ac:dyDescent="0.25">
      <c r="A1973" s="13">
        <v>1917403</v>
      </c>
      <c r="B1973" s="14" t="s">
        <v>16496</v>
      </c>
      <c r="C1973" s="15" t="s">
        <v>14731</v>
      </c>
      <c r="D1973" s="16">
        <v>30.09</v>
      </c>
    </row>
    <row r="1974" spans="1:4" ht="30" x14ac:dyDescent="0.25">
      <c r="A1974" s="13">
        <v>1917404</v>
      </c>
      <c r="B1974" s="14" t="s">
        <v>16497</v>
      </c>
      <c r="C1974" s="15" t="s">
        <v>14731</v>
      </c>
      <c r="D1974" s="16">
        <v>31.88</v>
      </c>
    </row>
    <row r="1975" spans="1:4" ht="30" x14ac:dyDescent="0.25">
      <c r="A1975" s="13">
        <v>1917405</v>
      </c>
      <c r="B1975" s="14" t="s">
        <v>16498</v>
      </c>
      <c r="C1975" s="15" t="s">
        <v>14731</v>
      </c>
      <c r="D1975" s="16">
        <v>33.57</v>
      </c>
    </row>
    <row r="1976" spans="1:4" ht="30" x14ac:dyDescent="0.25">
      <c r="A1976" s="13">
        <v>1917406</v>
      </c>
      <c r="B1976" s="14" t="s">
        <v>16499</v>
      </c>
      <c r="C1976" s="15" t="s">
        <v>14731</v>
      </c>
      <c r="D1976" s="16">
        <v>35.450000000000003</v>
      </c>
    </row>
    <row r="1977" spans="1:4" ht="30" x14ac:dyDescent="0.25">
      <c r="A1977" s="13">
        <v>1917407</v>
      </c>
      <c r="B1977" s="14" t="s">
        <v>16500</v>
      </c>
      <c r="C1977" s="15" t="s">
        <v>14731</v>
      </c>
      <c r="D1977" s="16">
        <v>37.6</v>
      </c>
    </row>
    <row r="1978" spans="1:4" ht="30" x14ac:dyDescent="0.25">
      <c r="A1978" s="13">
        <v>1917408</v>
      </c>
      <c r="B1978" s="14" t="s">
        <v>16501</v>
      </c>
      <c r="C1978" s="15" t="s">
        <v>14731</v>
      </c>
      <c r="D1978" s="16">
        <v>39.99</v>
      </c>
    </row>
    <row r="1979" spans="1:4" ht="30" x14ac:dyDescent="0.25">
      <c r="A1979" s="13">
        <v>1917409</v>
      </c>
      <c r="B1979" s="14" t="s">
        <v>16502</v>
      </c>
      <c r="C1979" s="15" t="s">
        <v>14731</v>
      </c>
      <c r="D1979" s="16">
        <v>41.91</v>
      </c>
    </row>
    <row r="1980" spans="1:4" ht="30" x14ac:dyDescent="0.25">
      <c r="A1980" s="13">
        <v>1917410</v>
      </c>
      <c r="B1980" s="14" t="s">
        <v>16503</v>
      </c>
      <c r="C1980" s="15" t="s">
        <v>14731</v>
      </c>
      <c r="D1980" s="16">
        <v>43.66</v>
      </c>
    </row>
    <row r="1981" spans="1:4" ht="30" x14ac:dyDescent="0.25">
      <c r="A1981" s="13">
        <v>1917411</v>
      </c>
      <c r="B1981" s="14" t="s">
        <v>16504</v>
      </c>
      <c r="C1981" s="15" t="s">
        <v>14731</v>
      </c>
      <c r="D1981" s="16">
        <v>45.62</v>
      </c>
    </row>
    <row r="1982" spans="1:4" ht="30" x14ac:dyDescent="0.25">
      <c r="A1982" s="13">
        <v>1917366</v>
      </c>
      <c r="B1982" s="14" t="s">
        <v>16505</v>
      </c>
      <c r="C1982" s="15" t="s">
        <v>14731</v>
      </c>
      <c r="D1982" s="16">
        <v>4.18</v>
      </c>
    </row>
    <row r="1983" spans="1:4" ht="30" x14ac:dyDescent="0.25">
      <c r="A1983" s="13">
        <v>1917732</v>
      </c>
      <c r="B1983" s="14" t="s">
        <v>16506</v>
      </c>
      <c r="C1983" s="15" t="s">
        <v>14731</v>
      </c>
      <c r="D1983" s="16">
        <v>3.35</v>
      </c>
    </row>
    <row r="1984" spans="1:4" ht="30" x14ac:dyDescent="0.25">
      <c r="A1984" s="13">
        <v>1917043</v>
      </c>
      <c r="B1984" s="14" t="s">
        <v>16507</v>
      </c>
      <c r="C1984" s="15" t="s">
        <v>14731</v>
      </c>
      <c r="D1984" s="16">
        <v>12.61</v>
      </c>
    </row>
    <row r="1985" spans="1:4" ht="30" x14ac:dyDescent="0.25">
      <c r="A1985" s="13">
        <v>1917044</v>
      </c>
      <c r="B1985" s="14" t="s">
        <v>16508</v>
      </c>
      <c r="C1985" s="15" t="s">
        <v>14731</v>
      </c>
      <c r="D1985" s="16">
        <v>12.83</v>
      </c>
    </row>
    <row r="1986" spans="1:4" ht="30" x14ac:dyDescent="0.25">
      <c r="A1986" s="13">
        <v>1917045</v>
      </c>
      <c r="B1986" s="14" t="s">
        <v>16509</v>
      </c>
      <c r="C1986" s="15" t="s">
        <v>14731</v>
      </c>
      <c r="D1986" s="16">
        <v>13.06</v>
      </c>
    </row>
    <row r="1987" spans="1:4" ht="30" x14ac:dyDescent="0.25">
      <c r="A1987" s="13">
        <v>1917046</v>
      </c>
      <c r="B1987" s="14" t="s">
        <v>16510</v>
      </c>
      <c r="C1987" s="15" t="s">
        <v>14731</v>
      </c>
      <c r="D1987" s="16">
        <v>13.29</v>
      </c>
    </row>
    <row r="1988" spans="1:4" ht="30" x14ac:dyDescent="0.25">
      <c r="A1988" s="13">
        <v>1917047</v>
      </c>
      <c r="B1988" s="14" t="s">
        <v>16511</v>
      </c>
      <c r="C1988" s="15" t="s">
        <v>14731</v>
      </c>
      <c r="D1988" s="16">
        <v>13.54</v>
      </c>
    </row>
    <row r="1989" spans="1:4" ht="30" x14ac:dyDescent="0.25">
      <c r="A1989" s="13">
        <v>1917048</v>
      </c>
      <c r="B1989" s="14" t="s">
        <v>16512</v>
      </c>
      <c r="C1989" s="15" t="s">
        <v>14731</v>
      </c>
      <c r="D1989" s="16">
        <v>13.68</v>
      </c>
    </row>
    <row r="1990" spans="1:4" ht="30" x14ac:dyDescent="0.25">
      <c r="A1990" s="13">
        <v>1901518</v>
      </c>
      <c r="B1990" s="14" t="s">
        <v>16513</v>
      </c>
      <c r="C1990" s="15" t="s">
        <v>14731</v>
      </c>
      <c r="D1990" s="16">
        <v>8.51</v>
      </c>
    </row>
    <row r="1991" spans="1:4" ht="30" x14ac:dyDescent="0.25">
      <c r="A1991" s="13">
        <v>1901519</v>
      </c>
      <c r="B1991" s="14" t="s">
        <v>16514</v>
      </c>
      <c r="C1991" s="15" t="s">
        <v>14731</v>
      </c>
      <c r="D1991" s="16">
        <v>8.58</v>
      </c>
    </row>
    <row r="1992" spans="1:4" ht="30" x14ac:dyDescent="0.25">
      <c r="A1992" s="13">
        <v>1901520</v>
      </c>
      <c r="B1992" s="14" t="s">
        <v>16515</v>
      </c>
      <c r="C1992" s="15" t="s">
        <v>14731</v>
      </c>
      <c r="D1992" s="16">
        <v>8.65</v>
      </c>
    </row>
    <row r="1993" spans="1:4" ht="30" x14ac:dyDescent="0.25">
      <c r="A1993" s="13">
        <v>1901521</v>
      </c>
      <c r="B1993" s="14" t="s">
        <v>16516</v>
      </c>
      <c r="C1993" s="15" t="s">
        <v>14731</v>
      </c>
      <c r="D1993" s="16">
        <v>8.7100000000000009</v>
      </c>
    </row>
    <row r="1994" spans="1:4" ht="30" x14ac:dyDescent="0.25">
      <c r="A1994" s="13">
        <v>1901522</v>
      </c>
      <c r="B1994" s="14" t="s">
        <v>16517</v>
      </c>
      <c r="C1994" s="15" t="s">
        <v>14731</v>
      </c>
      <c r="D1994" s="16">
        <v>8.7899999999999991</v>
      </c>
    </row>
    <row r="1995" spans="1:4" ht="30" x14ac:dyDescent="0.25">
      <c r="A1995" s="13">
        <v>1901517</v>
      </c>
      <c r="B1995" s="14" t="s">
        <v>16518</v>
      </c>
      <c r="C1995" s="15" t="s">
        <v>14731</v>
      </c>
      <c r="D1995" s="16">
        <v>8.83</v>
      </c>
    </row>
    <row r="1996" spans="1:4" ht="30" x14ac:dyDescent="0.25">
      <c r="A1996" s="13">
        <v>1901523</v>
      </c>
      <c r="B1996" s="14" t="s">
        <v>16519</v>
      </c>
      <c r="C1996" s="15" t="s">
        <v>14731</v>
      </c>
      <c r="D1996" s="16">
        <v>11.32</v>
      </c>
    </row>
    <row r="1997" spans="1:4" ht="30" x14ac:dyDescent="0.25">
      <c r="A1997" s="13">
        <v>1901524</v>
      </c>
      <c r="B1997" s="14" t="s">
        <v>16520</v>
      </c>
      <c r="C1997" s="15" t="s">
        <v>14731</v>
      </c>
      <c r="D1997" s="16">
        <v>11.38</v>
      </c>
    </row>
    <row r="1998" spans="1:4" ht="30" x14ac:dyDescent="0.25">
      <c r="A1998" s="13">
        <v>1901525</v>
      </c>
      <c r="B1998" s="14" t="s">
        <v>16521</v>
      </c>
      <c r="C1998" s="15" t="s">
        <v>14731</v>
      </c>
      <c r="D1998" s="16">
        <v>11.44</v>
      </c>
    </row>
    <row r="1999" spans="1:4" ht="30" x14ac:dyDescent="0.25">
      <c r="A1999" s="13">
        <v>1901526</v>
      </c>
      <c r="B1999" s="14" t="s">
        <v>16522</v>
      </c>
      <c r="C1999" s="15" t="s">
        <v>14731</v>
      </c>
      <c r="D1999" s="16">
        <v>11.51</v>
      </c>
    </row>
    <row r="2000" spans="1:4" ht="30" x14ac:dyDescent="0.25">
      <c r="A2000" s="13">
        <v>1901527</v>
      </c>
      <c r="B2000" s="14" t="s">
        <v>16523</v>
      </c>
      <c r="C2000" s="15" t="s">
        <v>14731</v>
      </c>
      <c r="D2000" s="16">
        <v>11.58</v>
      </c>
    </row>
    <row r="2001" spans="1:4" ht="30" x14ac:dyDescent="0.25">
      <c r="A2001" s="13">
        <v>1901528</v>
      </c>
      <c r="B2001" s="14" t="s">
        <v>16524</v>
      </c>
      <c r="C2001" s="15" t="s">
        <v>14731</v>
      </c>
      <c r="D2001" s="16">
        <v>11.61</v>
      </c>
    </row>
    <row r="2002" spans="1:4" ht="30" x14ac:dyDescent="0.25">
      <c r="A2002" s="13">
        <v>1917079</v>
      </c>
      <c r="B2002" s="14" t="s">
        <v>16525</v>
      </c>
      <c r="C2002" s="15" t="s">
        <v>14731</v>
      </c>
      <c r="D2002" s="16">
        <v>8.91</v>
      </c>
    </row>
    <row r="2003" spans="1:4" ht="30" x14ac:dyDescent="0.25">
      <c r="A2003" s="13">
        <v>1917080</v>
      </c>
      <c r="B2003" s="14" t="s">
        <v>16526</v>
      </c>
      <c r="C2003" s="15" t="s">
        <v>14731</v>
      </c>
      <c r="D2003" s="16">
        <v>9.0500000000000007</v>
      </c>
    </row>
    <row r="2004" spans="1:4" ht="30" x14ac:dyDescent="0.25">
      <c r="A2004" s="13">
        <v>1917081</v>
      </c>
      <c r="B2004" s="14" t="s">
        <v>16527</v>
      </c>
      <c r="C2004" s="15" t="s">
        <v>14731</v>
      </c>
      <c r="D2004" s="16">
        <v>9.19</v>
      </c>
    </row>
    <row r="2005" spans="1:4" ht="30" x14ac:dyDescent="0.25">
      <c r="A2005" s="13">
        <v>1917082</v>
      </c>
      <c r="B2005" s="14" t="s">
        <v>16528</v>
      </c>
      <c r="C2005" s="15" t="s">
        <v>14731</v>
      </c>
      <c r="D2005" s="16">
        <v>9.33</v>
      </c>
    </row>
    <row r="2006" spans="1:4" ht="30" x14ac:dyDescent="0.25">
      <c r="A2006" s="13">
        <v>1917083</v>
      </c>
      <c r="B2006" s="14" t="s">
        <v>16529</v>
      </c>
      <c r="C2006" s="15" t="s">
        <v>14731</v>
      </c>
      <c r="D2006" s="16">
        <v>9.49</v>
      </c>
    </row>
    <row r="2007" spans="1:4" ht="30" x14ac:dyDescent="0.25">
      <c r="A2007" s="13">
        <v>1917084</v>
      </c>
      <c r="B2007" s="14" t="s">
        <v>16530</v>
      </c>
      <c r="C2007" s="15" t="s">
        <v>14731</v>
      </c>
      <c r="D2007" s="16">
        <v>9.57</v>
      </c>
    </row>
    <row r="2008" spans="1:4" ht="30" x14ac:dyDescent="0.25">
      <c r="A2008" s="13">
        <v>1901529</v>
      </c>
      <c r="B2008" s="14" t="s">
        <v>16531</v>
      </c>
      <c r="C2008" s="15" t="s">
        <v>14731</v>
      </c>
      <c r="D2008" s="16">
        <v>14.18</v>
      </c>
    </row>
    <row r="2009" spans="1:4" ht="30" x14ac:dyDescent="0.25">
      <c r="A2009" s="13">
        <v>1901530</v>
      </c>
      <c r="B2009" s="14" t="s">
        <v>16532</v>
      </c>
      <c r="C2009" s="15" t="s">
        <v>14731</v>
      </c>
      <c r="D2009" s="16">
        <v>14.24</v>
      </c>
    </row>
    <row r="2010" spans="1:4" ht="30" x14ac:dyDescent="0.25">
      <c r="A2010" s="13">
        <v>1901531</v>
      </c>
      <c r="B2010" s="14" t="s">
        <v>16533</v>
      </c>
      <c r="C2010" s="15" t="s">
        <v>14731</v>
      </c>
      <c r="D2010" s="16">
        <v>14.3</v>
      </c>
    </row>
    <row r="2011" spans="1:4" ht="30" x14ac:dyDescent="0.25">
      <c r="A2011" s="13">
        <v>1901532</v>
      </c>
      <c r="B2011" s="14" t="s">
        <v>16534</v>
      </c>
      <c r="C2011" s="15" t="s">
        <v>14731</v>
      </c>
      <c r="D2011" s="16">
        <v>14.37</v>
      </c>
    </row>
    <row r="2012" spans="1:4" ht="30" x14ac:dyDescent="0.25">
      <c r="A2012" s="13">
        <v>1901533</v>
      </c>
      <c r="B2012" s="14" t="s">
        <v>16535</v>
      </c>
      <c r="C2012" s="15" t="s">
        <v>14731</v>
      </c>
      <c r="D2012" s="16">
        <v>14.44</v>
      </c>
    </row>
    <row r="2013" spans="1:4" ht="30" x14ac:dyDescent="0.25">
      <c r="A2013" s="13">
        <v>1901534</v>
      </c>
      <c r="B2013" s="14" t="s">
        <v>16536</v>
      </c>
      <c r="C2013" s="15" t="s">
        <v>14731</v>
      </c>
      <c r="D2013" s="16">
        <v>14.47</v>
      </c>
    </row>
    <row r="2014" spans="1:4" ht="30" x14ac:dyDescent="0.25">
      <c r="A2014" s="13">
        <v>1917115</v>
      </c>
      <c r="B2014" s="14" t="s">
        <v>16537</v>
      </c>
      <c r="C2014" s="15" t="s">
        <v>14731</v>
      </c>
      <c r="D2014" s="16">
        <v>8.5500000000000007</v>
      </c>
    </row>
    <row r="2015" spans="1:4" ht="30" x14ac:dyDescent="0.25">
      <c r="A2015" s="13">
        <v>1917116</v>
      </c>
      <c r="B2015" s="14" t="s">
        <v>16538</v>
      </c>
      <c r="C2015" s="15" t="s">
        <v>14731</v>
      </c>
      <c r="D2015" s="16">
        <v>8.66</v>
      </c>
    </row>
    <row r="2016" spans="1:4" ht="30" x14ac:dyDescent="0.25">
      <c r="A2016" s="13">
        <v>1917117</v>
      </c>
      <c r="B2016" s="14" t="s">
        <v>16539</v>
      </c>
      <c r="C2016" s="15" t="s">
        <v>14731</v>
      </c>
      <c r="D2016" s="16">
        <v>8.77</v>
      </c>
    </row>
    <row r="2017" spans="1:4" ht="30" x14ac:dyDescent="0.25">
      <c r="A2017" s="13">
        <v>1917118</v>
      </c>
      <c r="B2017" s="14" t="s">
        <v>16540</v>
      </c>
      <c r="C2017" s="15" t="s">
        <v>14731</v>
      </c>
      <c r="D2017" s="16">
        <v>8.89</v>
      </c>
    </row>
    <row r="2018" spans="1:4" ht="30" x14ac:dyDescent="0.25">
      <c r="A2018" s="13">
        <v>1917119</v>
      </c>
      <c r="B2018" s="14" t="s">
        <v>16541</v>
      </c>
      <c r="C2018" s="15" t="s">
        <v>14731</v>
      </c>
      <c r="D2018" s="16">
        <v>9.02</v>
      </c>
    </row>
    <row r="2019" spans="1:4" ht="30" x14ac:dyDescent="0.25">
      <c r="A2019" s="13">
        <v>1917120</v>
      </c>
      <c r="B2019" s="14" t="s">
        <v>16542</v>
      </c>
      <c r="C2019" s="15" t="s">
        <v>14731</v>
      </c>
      <c r="D2019" s="16">
        <v>9.09</v>
      </c>
    </row>
    <row r="2020" spans="1:4" ht="30" x14ac:dyDescent="0.25">
      <c r="A2020" s="13">
        <v>1917151</v>
      </c>
      <c r="B2020" s="14" t="s">
        <v>16543</v>
      </c>
      <c r="C2020" s="15" t="s">
        <v>14731</v>
      </c>
      <c r="D2020" s="16">
        <v>8.15</v>
      </c>
    </row>
    <row r="2021" spans="1:4" ht="30" x14ac:dyDescent="0.25">
      <c r="A2021" s="13">
        <v>1917152</v>
      </c>
      <c r="B2021" s="14" t="s">
        <v>16544</v>
      </c>
      <c r="C2021" s="15" t="s">
        <v>14731</v>
      </c>
      <c r="D2021" s="16">
        <v>8.25</v>
      </c>
    </row>
    <row r="2022" spans="1:4" ht="30" x14ac:dyDescent="0.25">
      <c r="A2022" s="13">
        <v>1917153</v>
      </c>
      <c r="B2022" s="14" t="s">
        <v>16545</v>
      </c>
      <c r="C2022" s="15" t="s">
        <v>14731</v>
      </c>
      <c r="D2022" s="16">
        <v>8.35</v>
      </c>
    </row>
    <row r="2023" spans="1:4" ht="30" x14ac:dyDescent="0.25">
      <c r="A2023" s="13">
        <v>1917154</v>
      </c>
      <c r="B2023" s="14" t="s">
        <v>16546</v>
      </c>
      <c r="C2023" s="15" t="s">
        <v>14731</v>
      </c>
      <c r="D2023" s="16">
        <v>8.4499999999999993</v>
      </c>
    </row>
    <row r="2024" spans="1:4" ht="30" x14ac:dyDescent="0.25">
      <c r="A2024" s="13">
        <v>1917155</v>
      </c>
      <c r="B2024" s="14" t="s">
        <v>16547</v>
      </c>
      <c r="C2024" s="15" t="s">
        <v>14731</v>
      </c>
      <c r="D2024" s="16">
        <v>8.57</v>
      </c>
    </row>
    <row r="2025" spans="1:4" ht="30" x14ac:dyDescent="0.25">
      <c r="A2025" s="13">
        <v>1917156</v>
      </c>
      <c r="B2025" s="14" t="s">
        <v>16548</v>
      </c>
      <c r="C2025" s="15" t="s">
        <v>14731</v>
      </c>
      <c r="D2025" s="16">
        <v>8.6300000000000008</v>
      </c>
    </row>
    <row r="2026" spans="1:4" ht="30" x14ac:dyDescent="0.25">
      <c r="A2026" s="13">
        <v>1917187</v>
      </c>
      <c r="B2026" s="14" t="s">
        <v>16549</v>
      </c>
      <c r="C2026" s="15" t="s">
        <v>14731</v>
      </c>
      <c r="D2026" s="16">
        <v>9.07</v>
      </c>
    </row>
    <row r="2027" spans="1:4" ht="30" x14ac:dyDescent="0.25">
      <c r="A2027" s="13">
        <v>1917188</v>
      </c>
      <c r="B2027" s="14" t="s">
        <v>16550</v>
      </c>
      <c r="C2027" s="15" t="s">
        <v>14731</v>
      </c>
      <c r="D2027" s="16">
        <v>9.16</v>
      </c>
    </row>
    <row r="2028" spans="1:4" ht="30" x14ac:dyDescent="0.25">
      <c r="A2028" s="13">
        <v>1917189</v>
      </c>
      <c r="B2028" s="14" t="s">
        <v>16551</v>
      </c>
      <c r="C2028" s="15" t="s">
        <v>14731</v>
      </c>
      <c r="D2028" s="16">
        <v>9.25</v>
      </c>
    </row>
    <row r="2029" spans="1:4" ht="30" x14ac:dyDescent="0.25">
      <c r="A2029" s="13">
        <v>1917190</v>
      </c>
      <c r="B2029" s="14" t="s">
        <v>16552</v>
      </c>
      <c r="C2029" s="15" t="s">
        <v>14731</v>
      </c>
      <c r="D2029" s="16">
        <v>9.34</v>
      </c>
    </row>
    <row r="2030" spans="1:4" ht="30" x14ac:dyDescent="0.25">
      <c r="A2030" s="13">
        <v>1917191</v>
      </c>
      <c r="B2030" s="14" t="s">
        <v>16553</v>
      </c>
      <c r="C2030" s="15" t="s">
        <v>14731</v>
      </c>
      <c r="D2030" s="16">
        <v>9.44</v>
      </c>
    </row>
    <row r="2031" spans="1:4" ht="30" x14ac:dyDescent="0.25">
      <c r="A2031" s="13">
        <v>1917192</v>
      </c>
      <c r="B2031" s="14" t="s">
        <v>16554</v>
      </c>
      <c r="C2031" s="15" t="s">
        <v>14731</v>
      </c>
      <c r="D2031" s="16">
        <v>9.5</v>
      </c>
    </row>
    <row r="2032" spans="1:4" ht="30" x14ac:dyDescent="0.25">
      <c r="A2032" s="13">
        <v>1917007</v>
      </c>
      <c r="B2032" s="14" t="s">
        <v>16555</v>
      </c>
      <c r="C2032" s="15" t="s">
        <v>14731</v>
      </c>
      <c r="D2032" s="16">
        <v>17.14</v>
      </c>
    </row>
    <row r="2033" spans="1:4" ht="30" x14ac:dyDescent="0.25">
      <c r="A2033" s="13">
        <v>1917008</v>
      </c>
      <c r="B2033" s="14" t="s">
        <v>16556</v>
      </c>
      <c r="C2033" s="15" t="s">
        <v>14731</v>
      </c>
      <c r="D2033" s="16">
        <v>17.46</v>
      </c>
    </row>
    <row r="2034" spans="1:4" ht="30" x14ac:dyDescent="0.25">
      <c r="A2034" s="13">
        <v>1917009</v>
      </c>
      <c r="B2034" s="14" t="s">
        <v>16557</v>
      </c>
      <c r="C2034" s="15" t="s">
        <v>14731</v>
      </c>
      <c r="D2034" s="16">
        <v>17.78</v>
      </c>
    </row>
    <row r="2035" spans="1:4" ht="30" x14ac:dyDescent="0.25">
      <c r="A2035" s="13">
        <v>1917010</v>
      </c>
      <c r="B2035" s="14" t="s">
        <v>16558</v>
      </c>
      <c r="C2035" s="15" t="s">
        <v>14731</v>
      </c>
      <c r="D2035" s="16">
        <v>18.12</v>
      </c>
    </row>
    <row r="2036" spans="1:4" ht="30" x14ac:dyDescent="0.25">
      <c r="A2036" s="13">
        <v>1917011</v>
      </c>
      <c r="B2036" s="14" t="s">
        <v>16559</v>
      </c>
      <c r="C2036" s="15" t="s">
        <v>14731</v>
      </c>
      <c r="D2036" s="16">
        <v>18.47</v>
      </c>
    </row>
    <row r="2037" spans="1:4" ht="30" x14ac:dyDescent="0.25">
      <c r="A2037" s="13">
        <v>1917012</v>
      </c>
      <c r="B2037" s="14" t="s">
        <v>16560</v>
      </c>
      <c r="C2037" s="15" t="s">
        <v>14731</v>
      </c>
      <c r="D2037" s="16">
        <v>18.66</v>
      </c>
    </row>
    <row r="2038" spans="1:4" ht="30" x14ac:dyDescent="0.25">
      <c r="A2038" s="13">
        <v>1917578</v>
      </c>
      <c r="B2038" s="14" t="s">
        <v>16561</v>
      </c>
      <c r="C2038" s="15" t="s">
        <v>14731</v>
      </c>
      <c r="D2038" s="16">
        <v>6.35</v>
      </c>
    </row>
    <row r="2039" spans="1:4" ht="30" x14ac:dyDescent="0.25">
      <c r="A2039" s="13">
        <v>1917579</v>
      </c>
      <c r="B2039" s="14" t="s">
        <v>16562</v>
      </c>
      <c r="C2039" s="15" t="s">
        <v>14731</v>
      </c>
      <c r="D2039" s="16">
        <v>6.81</v>
      </c>
    </row>
    <row r="2040" spans="1:4" ht="30" x14ac:dyDescent="0.25">
      <c r="A2040" s="13">
        <v>1917580</v>
      </c>
      <c r="B2040" s="14" t="s">
        <v>16563</v>
      </c>
      <c r="C2040" s="15" t="s">
        <v>14731</v>
      </c>
      <c r="D2040" s="16">
        <v>7.19</v>
      </c>
    </row>
    <row r="2041" spans="1:4" ht="30" x14ac:dyDescent="0.25">
      <c r="A2041" s="13">
        <v>1917581</v>
      </c>
      <c r="B2041" s="14" t="s">
        <v>16564</v>
      </c>
      <c r="C2041" s="15" t="s">
        <v>14731</v>
      </c>
      <c r="D2041" s="16">
        <v>7.63</v>
      </c>
    </row>
    <row r="2042" spans="1:4" ht="30" x14ac:dyDescent="0.25">
      <c r="A2042" s="13">
        <v>1917582</v>
      </c>
      <c r="B2042" s="14" t="s">
        <v>16565</v>
      </c>
      <c r="C2042" s="15" t="s">
        <v>14731</v>
      </c>
      <c r="D2042" s="16">
        <v>8.2799999999999994</v>
      </c>
    </row>
    <row r="2043" spans="1:4" ht="30" x14ac:dyDescent="0.25">
      <c r="A2043" s="13">
        <v>1917583</v>
      </c>
      <c r="B2043" s="14" t="s">
        <v>16566</v>
      </c>
      <c r="C2043" s="15" t="s">
        <v>14731</v>
      </c>
      <c r="D2043" s="16">
        <v>8.77</v>
      </c>
    </row>
    <row r="2044" spans="1:4" ht="30" x14ac:dyDescent="0.25">
      <c r="A2044" s="13">
        <v>1917584</v>
      </c>
      <c r="B2044" s="14" t="s">
        <v>16567</v>
      </c>
      <c r="C2044" s="15" t="s">
        <v>14731</v>
      </c>
      <c r="D2044" s="16">
        <v>9.19</v>
      </c>
    </row>
    <row r="2045" spans="1:4" ht="30" x14ac:dyDescent="0.25">
      <c r="A2045" s="13">
        <v>1917585</v>
      </c>
      <c r="B2045" s="14" t="s">
        <v>16568</v>
      </c>
      <c r="C2045" s="15" t="s">
        <v>14731</v>
      </c>
      <c r="D2045" s="16">
        <v>9.82</v>
      </c>
    </row>
    <row r="2046" spans="1:4" ht="30" x14ac:dyDescent="0.25">
      <c r="A2046" s="13">
        <v>1917586</v>
      </c>
      <c r="B2046" s="14" t="s">
        <v>16569</v>
      </c>
      <c r="C2046" s="15" t="s">
        <v>14731</v>
      </c>
      <c r="D2046" s="16">
        <v>10.76</v>
      </c>
    </row>
    <row r="2047" spans="1:4" ht="30" x14ac:dyDescent="0.25">
      <c r="A2047" s="13">
        <v>1917587</v>
      </c>
      <c r="B2047" s="14" t="s">
        <v>16570</v>
      </c>
      <c r="C2047" s="15" t="s">
        <v>14731</v>
      </c>
      <c r="D2047" s="16">
        <v>11.46</v>
      </c>
    </row>
    <row r="2048" spans="1:4" ht="30" x14ac:dyDescent="0.25">
      <c r="A2048" s="13">
        <v>1917588</v>
      </c>
      <c r="B2048" s="14" t="s">
        <v>16571</v>
      </c>
      <c r="C2048" s="15" t="s">
        <v>14731</v>
      </c>
      <c r="D2048" s="16">
        <v>12.24</v>
      </c>
    </row>
    <row r="2049" spans="1:4" ht="30" x14ac:dyDescent="0.25">
      <c r="A2049" s="13">
        <v>1917589</v>
      </c>
      <c r="B2049" s="14" t="s">
        <v>16572</v>
      </c>
      <c r="C2049" s="15" t="s">
        <v>14731</v>
      </c>
      <c r="D2049" s="16">
        <v>13.77</v>
      </c>
    </row>
    <row r="2050" spans="1:4" ht="30" x14ac:dyDescent="0.25">
      <c r="A2050" s="13">
        <v>1917590</v>
      </c>
      <c r="B2050" s="14" t="s">
        <v>16573</v>
      </c>
      <c r="C2050" s="15" t="s">
        <v>14731</v>
      </c>
      <c r="D2050" s="16">
        <v>15.94</v>
      </c>
    </row>
    <row r="2051" spans="1:4" ht="30" x14ac:dyDescent="0.25">
      <c r="A2051" s="13">
        <v>1917591</v>
      </c>
      <c r="B2051" s="14" t="s">
        <v>16574</v>
      </c>
      <c r="C2051" s="15" t="s">
        <v>14731</v>
      </c>
      <c r="D2051" s="16">
        <v>17.850000000000001</v>
      </c>
    </row>
    <row r="2052" spans="1:4" ht="30" x14ac:dyDescent="0.25">
      <c r="A2052" s="13">
        <v>1917592</v>
      </c>
      <c r="B2052" s="14" t="s">
        <v>16575</v>
      </c>
      <c r="C2052" s="15" t="s">
        <v>14731</v>
      </c>
      <c r="D2052" s="16">
        <v>20.28</v>
      </c>
    </row>
    <row r="2053" spans="1:4" ht="30" x14ac:dyDescent="0.25">
      <c r="A2053" s="13">
        <v>1917593</v>
      </c>
      <c r="B2053" s="14" t="s">
        <v>16576</v>
      </c>
      <c r="C2053" s="15" t="s">
        <v>14731</v>
      </c>
      <c r="D2053" s="16">
        <v>22.79</v>
      </c>
    </row>
    <row r="2054" spans="1:4" ht="30" x14ac:dyDescent="0.25">
      <c r="A2054" s="13">
        <v>1917594</v>
      </c>
      <c r="B2054" s="14" t="s">
        <v>16577</v>
      </c>
      <c r="C2054" s="15" t="s">
        <v>14731</v>
      </c>
      <c r="D2054" s="16">
        <v>25.87</v>
      </c>
    </row>
    <row r="2055" spans="1:4" ht="30" x14ac:dyDescent="0.25">
      <c r="A2055" s="13">
        <v>1917595</v>
      </c>
      <c r="B2055" s="14" t="s">
        <v>16578</v>
      </c>
      <c r="C2055" s="15" t="s">
        <v>14731</v>
      </c>
      <c r="D2055" s="16">
        <v>29.15</v>
      </c>
    </row>
    <row r="2056" spans="1:4" ht="30" x14ac:dyDescent="0.25">
      <c r="A2056" s="13">
        <v>1917596</v>
      </c>
      <c r="B2056" s="14" t="s">
        <v>16579</v>
      </c>
      <c r="C2056" s="15" t="s">
        <v>14731</v>
      </c>
      <c r="D2056" s="16">
        <v>32.119999999999997</v>
      </c>
    </row>
    <row r="2057" spans="1:4" ht="30" x14ac:dyDescent="0.25">
      <c r="A2057" s="13">
        <v>1917597</v>
      </c>
      <c r="B2057" s="14" t="s">
        <v>16580</v>
      </c>
      <c r="C2057" s="15" t="s">
        <v>14731</v>
      </c>
      <c r="D2057" s="16">
        <v>36.229999999999997</v>
      </c>
    </row>
    <row r="2058" spans="1:4" ht="30" x14ac:dyDescent="0.25">
      <c r="A2058" s="13">
        <v>1917598</v>
      </c>
      <c r="B2058" s="14" t="s">
        <v>16581</v>
      </c>
      <c r="C2058" s="15" t="s">
        <v>14731</v>
      </c>
      <c r="D2058" s="16">
        <v>40.03</v>
      </c>
    </row>
    <row r="2059" spans="1:4" ht="30" x14ac:dyDescent="0.25">
      <c r="A2059" s="13">
        <v>1917599</v>
      </c>
      <c r="B2059" s="14" t="s">
        <v>16582</v>
      </c>
      <c r="C2059" s="15" t="s">
        <v>14731</v>
      </c>
      <c r="D2059" s="16">
        <v>44.34</v>
      </c>
    </row>
    <row r="2060" spans="1:4" ht="30" x14ac:dyDescent="0.25">
      <c r="A2060" s="13">
        <v>1917600</v>
      </c>
      <c r="B2060" s="14" t="s">
        <v>16583</v>
      </c>
      <c r="C2060" s="15" t="s">
        <v>14731</v>
      </c>
      <c r="D2060" s="16">
        <v>49.88</v>
      </c>
    </row>
    <row r="2061" spans="1:4" ht="30" x14ac:dyDescent="0.25">
      <c r="A2061" s="13">
        <v>1917601</v>
      </c>
      <c r="B2061" s="14" t="s">
        <v>16584</v>
      </c>
      <c r="C2061" s="15" t="s">
        <v>14731</v>
      </c>
      <c r="D2061" s="16">
        <v>52.4</v>
      </c>
    </row>
    <row r="2062" spans="1:4" ht="30" x14ac:dyDescent="0.25">
      <c r="A2062" s="13">
        <v>1917575</v>
      </c>
      <c r="B2062" s="14" t="s">
        <v>16585</v>
      </c>
      <c r="C2062" s="15" t="s">
        <v>14731</v>
      </c>
      <c r="D2062" s="16">
        <v>4.8899999999999997</v>
      </c>
    </row>
    <row r="2063" spans="1:4" ht="30" x14ac:dyDescent="0.25">
      <c r="A2063" s="13">
        <v>1917576</v>
      </c>
      <c r="B2063" s="14" t="s">
        <v>16586</v>
      </c>
      <c r="C2063" s="15" t="s">
        <v>14731</v>
      </c>
      <c r="D2063" s="16">
        <v>5.25</v>
      </c>
    </row>
    <row r="2064" spans="1:4" ht="30" x14ac:dyDescent="0.25">
      <c r="A2064" s="13">
        <v>1917577</v>
      </c>
      <c r="B2064" s="14" t="s">
        <v>16587</v>
      </c>
      <c r="C2064" s="15" t="s">
        <v>14731</v>
      </c>
      <c r="D2064" s="16">
        <v>5.7</v>
      </c>
    </row>
    <row r="2065" spans="1:4" ht="30" x14ac:dyDescent="0.25">
      <c r="A2065" s="13">
        <v>1917739</v>
      </c>
      <c r="B2065" s="14" t="s">
        <v>16588</v>
      </c>
      <c r="C2065" s="15" t="s">
        <v>14731</v>
      </c>
      <c r="D2065" s="16">
        <v>4.8099999999999996</v>
      </c>
    </row>
    <row r="2066" spans="1:4" ht="30" x14ac:dyDescent="0.25">
      <c r="A2066" s="13">
        <v>1917253</v>
      </c>
      <c r="B2066" s="14" t="s">
        <v>16589</v>
      </c>
      <c r="C2066" s="15" t="s">
        <v>14731</v>
      </c>
      <c r="D2066" s="16">
        <v>7.74</v>
      </c>
    </row>
    <row r="2067" spans="1:4" ht="30" x14ac:dyDescent="0.25">
      <c r="A2067" s="13">
        <v>1917254</v>
      </c>
      <c r="B2067" s="14" t="s">
        <v>16590</v>
      </c>
      <c r="C2067" s="15" t="s">
        <v>14731</v>
      </c>
      <c r="D2067" s="16">
        <v>8.3000000000000007</v>
      </c>
    </row>
    <row r="2068" spans="1:4" ht="30" x14ac:dyDescent="0.25">
      <c r="A2068" s="13">
        <v>1917255</v>
      </c>
      <c r="B2068" s="14" t="s">
        <v>16591</v>
      </c>
      <c r="C2068" s="15" t="s">
        <v>14731</v>
      </c>
      <c r="D2068" s="16">
        <v>9</v>
      </c>
    </row>
    <row r="2069" spans="1:4" ht="30" x14ac:dyDescent="0.25">
      <c r="A2069" s="13">
        <v>1917256</v>
      </c>
      <c r="B2069" s="14" t="s">
        <v>16592</v>
      </c>
      <c r="C2069" s="15" t="s">
        <v>14731</v>
      </c>
      <c r="D2069" s="16">
        <v>9.74</v>
      </c>
    </row>
    <row r="2070" spans="1:4" ht="30" x14ac:dyDescent="0.25">
      <c r="A2070" s="13">
        <v>1917257</v>
      </c>
      <c r="B2070" s="14" t="s">
        <v>16593</v>
      </c>
      <c r="C2070" s="15" t="s">
        <v>14731</v>
      </c>
      <c r="D2070" s="16">
        <v>10.75</v>
      </c>
    </row>
    <row r="2071" spans="1:4" ht="30" x14ac:dyDescent="0.25">
      <c r="A2071" s="13">
        <v>1917258</v>
      </c>
      <c r="B2071" s="14" t="s">
        <v>16594</v>
      </c>
      <c r="C2071" s="15" t="s">
        <v>14731</v>
      </c>
      <c r="D2071" s="16">
        <v>11.78</v>
      </c>
    </row>
    <row r="2072" spans="1:4" ht="30" x14ac:dyDescent="0.25">
      <c r="A2072" s="13">
        <v>1917259</v>
      </c>
      <c r="B2072" s="14" t="s">
        <v>16595</v>
      </c>
      <c r="C2072" s="15" t="s">
        <v>14731</v>
      </c>
      <c r="D2072" s="16">
        <v>14.68</v>
      </c>
    </row>
    <row r="2073" spans="1:4" ht="30" x14ac:dyDescent="0.25">
      <c r="A2073" s="13">
        <v>1917250</v>
      </c>
      <c r="B2073" s="14" t="s">
        <v>16596</v>
      </c>
      <c r="C2073" s="15" t="s">
        <v>14731</v>
      </c>
      <c r="D2073" s="16">
        <v>5.78</v>
      </c>
    </row>
    <row r="2074" spans="1:4" ht="30" x14ac:dyDescent="0.25">
      <c r="A2074" s="13">
        <v>1917251</v>
      </c>
      <c r="B2074" s="14" t="s">
        <v>16597</v>
      </c>
      <c r="C2074" s="15" t="s">
        <v>14731</v>
      </c>
      <c r="D2074" s="16">
        <v>6.13</v>
      </c>
    </row>
    <row r="2075" spans="1:4" ht="30" x14ac:dyDescent="0.25">
      <c r="A2075" s="13">
        <v>1917252</v>
      </c>
      <c r="B2075" s="14" t="s">
        <v>16598</v>
      </c>
      <c r="C2075" s="15" t="s">
        <v>14731</v>
      </c>
      <c r="D2075" s="16">
        <v>6.86</v>
      </c>
    </row>
    <row r="2076" spans="1:4" ht="30" x14ac:dyDescent="0.25">
      <c r="A2076" s="13">
        <v>1917726</v>
      </c>
      <c r="B2076" s="14" t="s">
        <v>16599</v>
      </c>
      <c r="C2076" s="15" t="s">
        <v>14731</v>
      </c>
      <c r="D2076" s="16">
        <v>5.65</v>
      </c>
    </row>
    <row r="2077" spans="1:4" ht="30" x14ac:dyDescent="0.25">
      <c r="A2077" s="13">
        <v>1917335</v>
      </c>
      <c r="B2077" s="14" t="s">
        <v>16600</v>
      </c>
      <c r="C2077" s="15" t="s">
        <v>14731</v>
      </c>
      <c r="D2077" s="16">
        <v>5.7</v>
      </c>
    </row>
    <row r="2078" spans="1:4" ht="30" x14ac:dyDescent="0.25">
      <c r="A2078" s="13">
        <v>1917336</v>
      </c>
      <c r="B2078" s="14" t="s">
        <v>16601</v>
      </c>
      <c r="C2078" s="15" t="s">
        <v>14731</v>
      </c>
      <c r="D2078" s="16">
        <v>6.51</v>
      </c>
    </row>
    <row r="2079" spans="1:4" ht="30" x14ac:dyDescent="0.25">
      <c r="A2079" s="13">
        <v>1917337</v>
      </c>
      <c r="B2079" s="14" t="s">
        <v>16602</v>
      </c>
      <c r="C2079" s="15" t="s">
        <v>14731</v>
      </c>
      <c r="D2079" s="16">
        <v>7.1</v>
      </c>
    </row>
    <row r="2080" spans="1:4" ht="30" x14ac:dyDescent="0.25">
      <c r="A2080" s="13">
        <v>1917338</v>
      </c>
      <c r="B2080" s="14" t="s">
        <v>16603</v>
      </c>
      <c r="C2080" s="15" t="s">
        <v>14731</v>
      </c>
      <c r="D2080" s="16">
        <v>7.85</v>
      </c>
    </row>
    <row r="2081" spans="1:4" ht="30" x14ac:dyDescent="0.25">
      <c r="A2081" s="13">
        <v>1917339</v>
      </c>
      <c r="B2081" s="14" t="s">
        <v>16604</v>
      </c>
      <c r="C2081" s="15" t="s">
        <v>14731</v>
      </c>
      <c r="D2081" s="16">
        <v>8.76</v>
      </c>
    </row>
    <row r="2082" spans="1:4" ht="30" x14ac:dyDescent="0.25">
      <c r="A2082" s="13">
        <v>1917340</v>
      </c>
      <c r="B2082" s="14" t="s">
        <v>16605</v>
      </c>
      <c r="C2082" s="15" t="s">
        <v>14731</v>
      </c>
      <c r="D2082" s="16">
        <v>10.19</v>
      </c>
    </row>
    <row r="2083" spans="1:4" ht="30" x14ac:dyDescent="0.25">
      <c r="A2083" s="13">
        <v>1917341</v>
      </c>
      <c r="B2083" s="14" t="s">
        <v>16606</v>
      </c>
      <c r="C2083" s="15" t="s">
        <v>14731</v>
      </c>
      <c r="D2083" s="16">
        <v>12.97</v>
      </c>
    </row>
    <row r="2084" spans="1:4" ht="30" x14ac:dyDescent="0.25">
      <c r="A2084" s="13">
        <v>1917342</v>
      </c>
      <c r="B2084" s="14" t="s">
        <v>16607</v>
      </c>
      <c r="C2084" s="15" t="s">
        <v>14731</v>
      </c>
      <c r="D2084" s="16">
        <v>16.100000000000001</v>
      </c>
    </row>
    <row r="2085" spans="1:4" ht="30" x14ac:dyDescent="0.25">
      <c r="A2085" s="13">
        <v>1917343</v>
      </c>
      <c r="B2085" s="14" t="s">
        <v>16608</v>
      </c>
      <c r="C2085" s="15" t="s">
        <v>14731</v>
      </c>
      <c r="D2085" s="16">
        <v>20.09</v>
      </c>
    </row>
    <row r="2086" spans="1:4" ht="30" x14ac:dyDescent="0.25">
      <c r="A2086" s="13">
        <v>1917344</v>
      </c>
      <c r="B2086" s="14" t="s">
        <v>16609</v>
      </c>
      <c r="C2086" s="15" t="s">
        <v>14731</v>
      </c>
      <c r="D2086" s="16">
        <v>24.31</v>
      </c>
    </row>
    <row r="2087" spans="1:4" ht="30" x14ac:dyDescent="0.25">
      <c r="A2087" s="13">
        <v>1917345</v>
      </c>
      <c r="B2087" s="14" t="s">
        <v>16610</v>
      </c>
      <c r="C2087" s="15" t="s">
        <v>14731</v>
      </c>
      <c r="D2087" s="16">
        <v>30.27</v>
      </c>
    </row>
    <row r="2088" spans="1:4" ht="30" x14ac:dyDescent="0.25">
      <c r="A2088" s="13">
        <v>1917346</v>
      </c>
      <c r="B2088" s="14" t="s">
        <v>16611</v>
      </c>
      <c r="C2088" s="15" t="s">
        <v>14731</v>
      </c>
      <c r="D2088" s="16">
        <v>36.11</v>
      </c>
    </row>
    <row r="2089" spans="1:4" ht="30" x14ac:dyDescent="0.25">
      <c r="A2089" s="13">
        <v>1917347</v>
      </c>
      <c r="B2089" s="14" t="s">
        <v>16612</v>
      </c>
      <c r="C2089" s="15" t="s">
        <v>14731</v>
      </c>
      <c r="D2089" s="16">
        <v>47.84</v>
      </c>
    </row>
    <row r="2090" spans="1:4" ht="30" x14ac:dyDescent="0.25">
      <c r="A2090" s="13">
        <v>1917332</v>
      </c>
      <c r="B2090" s="14" t="s">
        <v>16613</v>
      </c>
      <c r="C2090" s="15" t="s">
        <v>14731</v>
      </c>
      <c r="D2090" s="16">
        <v>4.6399999999999997</v>
      </c>
    </row>
    <row r="2091" spans="1:4" ht="30" x14ac:dyDescent="0.25">
      <c r="A2091" s="13">
        <v>1917333</v>
      </c>
      <c r="B2091" s="14" t="s">
        <v>16614</v>
      </c>
      <c r="C2091" s="15" t="s">
        <v>14731</v>
      </c>
      <c r="D2091" s="16">
        <v>4.95</v>
      </c>
    </row>
    <row r="2092" spans="1:4" ht="30" x14ac:dyDescent="0.25">
      <c r="A2092" s="13">
        <v>1917334</v>
      </c>
      <c r="B2092" s="14" t="s">
        <v>16615</v>
      </c>
      <c r="C2092" s="15" t="s">
        <v>14731</v>
      </c>
      <c r="D2092" s="16">
        <v>5.27</v>
      </c>
    </row>
    <row r="2093" spans="1:4" ht="30" x14ac:dyDescent="0.25">
      <c r="A2093" s="13">
        <v>1917331</v>
      </c>
      <c r="B2093" s="14" t="s">
        <v>16616</v>
      </c>
      <c r="C2093" s="15" t="s">
        <v>14731</v>
      </c>
      <c r="D2093" s="16">
        <v>4.2300000000000004</v>
      </c>
    </row>
    <row r="2094" spans="1:4" ht="30" x14ac:dyDescent="0.25">
      <c r="A2094" s="13">
        <v>1917443</v>
      </c>
      <c r="B2094" s="14" t="s">
        <v>16617</v>
      </c>
      <c r="C2094" s="15" t="s">
        <v>14731</v>
      </c>
      <c r="D2094" s="16">
        <v>6.33</v>
      </c>
    </row>
    <row r="2095" spans="1:4" ht="30" x14ac:dyDescent="0.25">
      <c r="A2095" s="13">
        <v>1917444</v>
      </c>
      <c r="B2095" s="14" t="s">
        <v>16618</v>
      </c>
      <c r="C2095" s="15" t="s">
        <v>14731</v>
      </c>
      <c r="D2095" s="16">
        <v>6.84</v>
      </c>
    </row>
    <row r="2096" spans="1:4" ht="30" x14ac:dyDescent="0.25">
      <c r="A2096" s="13">
        <v>1917445</v>
      </c>
      <c r="B2096" s="14" t="s">
        <v>16619</v>
      </c>
      <c r="C2096" s="15" t="s">
        <v>14731</v>
      </c>
      <c r="D2096" s="16">
        <v>7.41</v>
      </c>
    </row>
    <row r="2097" spans="1:4" ht="30" x14ac:dyDescent="0.25">
      <c r="A2097" s="13">
        <v>1917446</v>
      </c>
      <c r="B2097" s="14" t="s">
        <v>16620</v>
      </c>
      <c r="C2097" s="15" t="s">
        <v>14731</v>
      </c>
      <c r="D2097" s="16">
        <v>7.99</v>
      </c>
    </row>
    <row r="2098" spans="1:4" ht="30" x14ac:dyDescent="0.25">
      <c r="A2098" s="13">
        <v>1917447</v>
      </c>
      <c r="B2098" s="14" t="s">
        <v>16621</v>
      </c>
      <c r="C2098" s="15" t="s">
        <v>14731</v>
      </c>
      <c r="D2098" s="16">
        <v>8.91</v>
      </c>
    </row>
    <row r="2099" spans="1:4" ht="30" x14ac:dyDescent="0.25">
      <c r="A2099" s="13">
        <v>1917448</v>
      </c>
      <c r="B2099" s="14" t="s">
        <v>16622</v>
      </c>
      <c r="C2099" s="15" t="s">
        <v>14731</v>
      </c>
      <c r="D2099" s="16">
        <v>9.66</v>
      </c>
    </row>
    <row r="2100" spans="1:4" ht="30" x14ac:dyDescent="0.25">
      <c r="A2100" s="13">
        <v>1917449</v>
      </c>
      <c r="B2100" s="14" t="s">
        <v>16623</v>
      </c>
      <c r="C2100" s="15" t="s">
        <v>14731</v>
      </c>
      <c r="D2100" s="16">
        <v>10.64</v>
      </c>
    </row>
    <row r="2101" spans="1:4" ht="30" x14ac:dyDescent="0.25">
      <c r="A2101" s="13">
        <v>1917450</v>
      </c>
      <c r="B2101" s="14" t="s">
        <v>16624</v>
      </c>
      <c r="C2101" s="15" t="s">
        <v>14731</v>
      </c>
      <c r="D2101" s="16">
        <v>11.83</v>
      </c>
    </row>
    <row r="2102" spans="1:4" ht="30" x14ac:dyDescent="0.25">
      <c r="A2102" s="13">
        <v>1917451</v>
      </c>
      <c r="B2102" s="14" t="s">
        <v>16625</v>
      </c>
      <c r="C2102" s="15" t="s">
        <v>14731</v>
      </c>
      <c r="D2102" s="16">
        <v>14.45</v>
      </c>
    </row>
    <row r="2103" spans="1:4" ht="30" x14ac:dyDescent="0.25">
      <c r="A2103" s="13">
        <v>1917452</v>
      </c>
      <c r="B2103" s="14" t="s">
        <v>16626</v>
      </c>
      <c r="C2103" s="15" t="s">
        <v>14731</v>
      </c>
      <c r="D2103" s="16">
        <v>17</v>
      </c>
    </row>
    <row r="2104" spans="1:4" ht="30" x14ac:dyDescent="0.25">
      <c r="A2104" s="13">
        <v>1917453</v>
      </c>
      <c r="B2104" s="14" t="s">
        <v>16627</v>
      </c>
      <c r="C2104" s="15" t="s">
        <v>14731</v>
      </c>
      <c r="D2104" s="16">
        <v>20.07</v>
      </c>
    </row>
    <row r="2105" spans="1:4" ht="30" x14ac:dyDescent="0.25">
      <c r="A2105" s="13">
        <v>1917454</v>
      </c>
      <c r="B2105" s="14" t="s">
        <v>16628</v>
      </c>
      <c r="C2105" s="15" t="s">
        <v>14731</v>
      </c>
      <c r="D2105" s="16">
        <v>23.44</v>
      </c>
    </row>
    <row r="2106" spans="1:4" ht="30" x14ac:dyDescent="0.25">
      <c r="A2106" s="13">
        <v>1917455</v>
      </c>
      <c r="B2106" s="14" t="s">
        <v>16629</v>
      </c>
      <c r="C2106" s="15" t="s">
        <v>14731</v>
      </c>
      <c r="D2106" s="16">
        <v>27.79</v>
      </c>
    </row>
    <row r="2107" spans="1:4" ht="30" x14ac:dyDescent="0.25">
      <c r="A2107" s="13">
        <v>1917456</v>
      </c>
      <c r="B2107" s="14" t="s">
        <v>16630</v>
      </c>
      <c r="C2107" s="15" t="s">
        <v>14731</v>
      </c>
      <c r="D2107" s="16">
        <v>32.46</v>
      </c>
    </row>
    <row r="2108" spans="1:4" ht="30" x14ac:dyDescent="0.25">
      <c r="A2108" s="13">
        <v>1917457</v>
      </c>
      <c r="B2108" s="14" t="s">
        <v>16631</v>
      </c>
      <c r="C2108" s="15" t="s">
        <v>14731</v>
      </c>
      <c r="D2108" s="16">
        <v>36.65</v>
      </c>
    </row>
    <row r="2109" spans="1:4" ht="30" x14ac:dyDescent="0.25">
      <c r="A2109" s="13">
        <v>1917458</v>
      </c>
      <c r="B2109" s="14" t="s">
        <v>16632</v>
      </c>
      <c r="C2109" s="15" t="s">
        <v>14731</v>
      </c>
      <c r="D2109" s="16">
        <v>42.21</v>
      </c>
    </row>
    <row r="2110" spans="1:4" ht="30" x14ac:dyDescent="0.25">
      <c r="A2110" s="13">
        <v>1917459</v>
      </c>
      <c r="B2110" s="14" t="s">
        <v>16633</v>
      </c>
      <c r="C2110" s="15" t="s">
        <v>14731</v>
      </c>
      <c r="D2110" s="16">
        <v>44.49</v>
      </c>
    </row>
    <row r="2111" spans="1:4" ht="30" x14ac:dyDescent="0.25">
      <c r="A2111" s="13">
        <v>1917440</v>
      </c>
      <c r="B2111" s="14" t="s">
        <v>16634</v>
      </c>
      <c r="C2111" s="15" t="s">
        <v>14731</v>
      </c>
      <c r="D2111" s="16">
        <v>4.38</v>
      </c>
    </row>
    <row r="2112" spans="1:4" ht="30" x14ac:dyDescent="0.25">
      <c r="A2112" s="13">
        <v>1917441</v>
      </c>
      <c r="B2112" s="14" t="s">
        <v>16635</v>
      </c>
      <c r="C2112" s="15" t="s">
        <v>14731</v>
      </c>
      <c r="D2112" s="16">
        <v>4.95</v>
      </c>
    </row>
    <row r="2113" spans="1:4" ht="30" x14ac:dyDescent="0.25">
      <c r="A2113" s="13">
        <v>1917442</v>
      </c>
      <c r="B2113" s="14" t="s">
        <v>16636</v>
      </c>
      <c r="C2113" s="15" t="s">
        <v>14731</v>
      </c>
      <c r="D2113" s="16">
        <v>5.52</v>
      </c>
    </row>
    <row r="2114" spans="1:4" ht="30" x14ac:dyDescent="0.25">
      <c r="A2114" s="13">
        <v>1917734</v>
      </c>
      <c r="B2114" s="14" t="s">
        <v>16637</v>
      </c>
      <c r="C2114" s="15" t="s">
        <v>14731</v>
      </c>
      <c r="D2114" s="16">
        <v>4.0599999999999996</v>
      </c>
    </row>
    <row r="2115" spans="1:4" ht="30" x14ac:dyDescent="0.25">
      <c r="A2115" s="13">
        <v>1917055</v>
      </c>
      <c r="B2115" s="14" t="s">
        <v>16638</v>
      </c>
      <c r="C2115" s="15" t="s">
        <v>14731</v>
      </c>
      <c r="D2115" s="16">
        <v>11.49</v>
      </c>
    </row>
    <row r="2116" spans="1:4" ht="30" x14ac:dyDescent="0.25">
      <c r="A2116" s="13">
        <v>1917056</v>
      </c>
      <c r="B2116" s="14" t="s">
        <v>16639</v>
      </c>
      <c r="C2116" s="15" t="s">
        <v>14731</v>
      </c>
      <c r="D2116" s="16">
        <v>11.71</v>
      </c>
    </row>
    <row r="2117" spans="1:4" ht="30" x14ac:dyDescent="0.25">
      <c r="A2117" s="13">
        <v>1917057</v>
      </c>
      <c r="B2117" s="14" t="s">
        <v>16640</v>
      </c>
      <c r="C2117" s="15" t="s">
        <v>14731</v>
      </c>
      <c r="D2117" s="16">
        <v>11.93</v>
      </c>
    </row>
    <row r="2118" spans="1:4" ht="30" x14ac:dyDescent="0.25">
      <c r="A2118" s="13">
        <v>1917058</v>
      </c>
      <c r="B2118" s="14" t="s">
        <v>16641</v>
      </c>
      <c r="C2118" s="15" t="s">
        <v>14731</v>
      </c>
      <c r="D2118" s="16">
        <v>12.16</v>
      </c>
    </row>
    <row r="2119" spans="1:4" ht="30" x14ac:dyDescent="0.25">
      <c r="A2119" s="13">
        <v>1917059</v>
      </c>
      <c r="B2119" s="14" t="s">
        <v>16642</v>
      </c>
      <c r="C2119" s="15" t="s">
        <v>14731</v>
      </c>
      <c r="D2119" s="16">
        <v>12.4</v>
      </c>
    </row>
    <row r="2120" spans="1:4" ht="30" x14ac:dyDescent="0.25">
      <c r="A2120" s="13">
        <v>1917060</v>
      </c>
      <c r="B2120" s="14" t="s">
        <v>16643</v>
      </c>
      <c r="C2120" s="15" t="s">
        <v>14731</v>
      </c>
      <c r="D2120" s="16">
        <v>12.53</v>
      </c>
    </row>
    <row r="2121" spans="1:4" ht="30" x14ac:dyDescent="0.25">
      <c r="A2121" s="13">
        <v>1901536</v>
      </c>
      <c r="B2121" s="14" t="s">
        <v>16644</v>
      </c>
      <c r="C2121" s="15" t="s">
        <v>14731</v>
      </c>
      <c r="D2121" s="16">
        <v>7.65</v>
      </c>
    </row>
    <row r="2122" spans="1:4" ht="30" x14ac:dyDescent="0.25">
      <c r="A2122" s="13">
        <v>1901537</v>
      </c>
      <c r="B2122" s="14" t="s">
        <v>16645</v>
      </c>
      <c r="C2122" s="15" t="s">
        <v>14731</v>
      </c>
      <c r="D2122" s="16">
        <v>7.71</v>
      </c>
    </row>
    <row r="2123" spans="1:4" ht="30" x14ac:dyDescent="0.25">
      <c r="A2123" s="13">
        <v>1901538</v>
      </c>
      <c r="B2123" s="14" t="s">
        <v>16646</v>
      </c>
      <c r="C2123" s="15" t="s">
        <v>14731</v>
      </c>
      <c r="D2123" s="16">
        <v>7.78</v>
      </c>
    </row>
    <row r="2124" spans="1:4" ht="30" x14ac:dyDescent="0.25">
      <c r="A2124" s="13">
        <v>1901539</v>
      </c>
      <c r="B2124" s="14" t="s">
        <v>16647</v>
      </c>
      <c r="C2124" s="15" t="s">
        <v>14731</v>
      </c>
      <c r="D2124" s="16">
        <v>7.84</v>
      </c>
    </row>
    <row r="2125" spans="1:4" ht="30" x14ac:dyDescent="0.25">
      <c r="A2125" s="13">
        <v>1901540</v>
      </c>
      <c r="B2125" s="14" t="s">
        <v>16648</v>
      </c>
      <c r="C2125" s="15" t="s">
        <v>14731</v>
      </c>
      <c r="D2125" s="16">
        <v>7.92</v>
      </c>
    </row>
    <row r="2126" spans="1:4" ht="30" x14ac:dyDescent="0.25">
      <c r="A2126" s="13">
        <v>1901535</v>
      </c>
      <c r="B2126" s="14" t="s">
        <v>16649</v>
      </c>
      <c r="C2126" s="15" t="s">
        <v>14731</v>
      </c>
      <c r="D2126" s="16">
        <v>7.96</v>
      </c>
    </row>
    <row r="2127" spans="1:4" ht="30" x14ac:dyDescent="0.25">
      <c r="A2127" s="13">
        <v>1901542</v>
      </c>
      <c r="B2127" s="14" t="s">
        <v>16650</v>
      </c>
      <c r="C2127" s="15" t="s">
        <v>14731</v>
      </c>
      <c r="D2127" s="16">
        <v>10.11</v>
      </c>
    </row>
    <row r="2128" spans="1:4" ht="30" x14ac:dyDescent="0.25">
      <c r="A2128" s="13">
        <v>1901543</v>
      </c>
      <c r="B2128" s="14" t="s">
        <v>16651</v>
      </c>
      <c r="C2128" s="15" t="s">
        <v>14731</v>
      </c>
      <c r="D2128" s="16">
        <v>10.17</v>
      </c>
    </row>
    <row r="2129" spans="1:4" ht="30" x14ac:dyDescent="0.25">
      <c r="A2129" s="13">
        <v>1901544</v>
      </c>
      <c r="B2129" s="14" t="s">
        <v>16652</v>
      </c>
      <c r="C2129" s="15" t="s">
        <v>14731</v>
      </c>
      <c r="D2129" s="16">
        <v>10.23</v>
      </c>
    </row>
    <row r="2130" spans="1:4" ht="30" x14ac:dyDescent="0.25">
      <c r="A2130" s="13">
        <v>1901545</v>
      </c>
      <c r="B2130" s="14" t="s">
        <v>16653</v>
      </c>
      <c r="C2130" s="15" t="s">
        <v>14731</v>
      </c>
      <c r="D2130" s="16">
        <v>10.29</v>
      </c>
    </row>
    <row r="2131" spans="1:4" ht="30" x14ac:dyDescent="0.25">
      <c r="A2131" s="13">
        <v>1901546</v>
      </c>
      <c r="B2131" s="14" t="s">
        <v>16654</v>
      </c>
      <c r="C2131" s="15" t="s">
        <v>14731</v>
      </c>
      <c r="D2131" s="16">
        <v>10.36</v>
      </c>
    </row>
    <row r="2132" spans="1:4" ht="30" x14ac:dyDescent="0.25">
      <c r="A2132" s="13">
        <v>1901541</v>
      </c>
      <c r="B2132" s="14" t="s">
        <v>16655</v>
      </c>
      <c r="C2132" s="15" t="s">
        <v>14731</v>
      </c>
      <c r="D2132" s="16">
        <v>10.4</v>
      </c>
    </row>
    <row r="2133" spans="1:4" ht="30" x14ac:dyDescent="0.25">
      <c r="A2133" s="13">
        <v>1917091</v>
      </c>
      <c r="B2133" s="14" t="s">
        <v>16656</v>
      </c>
      <c r="C2133" s="15" t="s">
        <v>14731</v>
      </c>
      <c r="D2133" s="16">
        <v>8.1</v>
      </c>
    </row>
    <row r="2134" spans="1:4" ht="30" x14ac:dyDescent="0.25">
      <c r="A2134" s="13">
        <v>1917092</v>
      </c>
      <c r="B2134" s="14" t="s">
        <v>16657</v>
      </c>
      <c r="C2134" s="15" t="s">
        <v>14731</v>
      </c>
      <c r="D2134" s="16">
        <v>8.24</v>
      </c>
    </row>
    <row r="2135" spans="1:4" ht="30" x14ac:dyDescent="0.25">
      <c r="A2135" s="13">
        <v>1917093</v>
      </c>
      <c r="B2135" s="14" t="s">
        <v>16658</v>
      </c>
      <c r="C2135" s="15" t="s">
        <v>14731</v>
      </c>
      <c r="D2135" s="16">
        <v>8.3800000000000008</v>
      </c>
    </row>
    <row r="2136" spans="1:4" ht="30" x14ac:dyDescent="0.25">
      <c r="A2136" s="13">
        <v>1917094</v>
      </c>
      <c r="B2136" s="14" t="s">
        <v>16659</v>
      </c>
      <c r="C2136" s="15" t="s">
        <v>14731</v>
      </c>
      <c r="D2136" s="16">
        <v>8.52</v>
      </c>
    </row>
    <row r="2137" spans="1:4" ht="30" x14ac:dyDescent="0.25">
      <c r="A2137" s="13">
        <v>1917095</v>
      </c>
      <c r="B2137" s="14" t="s">
        <v>16660</v>
      </c>
      <c r="C2137" s="15" t="s">
        <v>14731</v>
      </c>
      <c r="D2137" s="16">
        <v>8.67</v>
      </c>
    </row>
    <row r="2138" spans="1:4" ht="30" x14ac:dyDescent="0.25">
      <c r="A2138" s="13">
        <v>1917096</v>
      </c>
      <c r="B2138" s="14" t="s">
        <v>16661</v>
      </c>
      <c r="C2138" s="15" t="s">
        <v>14731</v>
      </c>
      <c r="D2138" s="16">
        <v>8.75</v>
      </c>
    </row>
    <row r="2139" spans="1:4" ht="30" x14ac:dyDescent="0.25">
      <c r="A2139" s="13">
        <v>1901548</v>
      </c>
      <c r="B2139" s="14" t="s">
        <v>16662</v>
      </c>
      <c r="C2139" s="15" t="s">
        <v>14731</v>
      </c>
      <c r="D2139" s="16">
        <v>12.63</v>
      </c>
    </row>
    <row r="2140" spans="1:4" ht="30" x14ac:dyDescent="0.25">
      <c r="A2140" s="13">
        <v>1901549</v>
      </c>
      <c r="B2140" s="14" t="s">
        <v>16663</v>
      </c>
      <c r="C2140" s="15" t="s">
        <v>14731</v>
      </c>
      <c r="D2140" s="16">
        <v>12.68</v>
      </c>
    </row>
    <row r="2141" spans="1:4" ht="30" x14ac:dyDescent="0.25">
      <c r="A2141" s="13">
        <v>1901550</v>
      </c>
      <c r="B2141" s="14" t="s">
        <v>16664</v>
      </c>
      <c r="C2141" s="15" t="s">
        <v>14731</v>
      </c>
      <c r="D2141" s="16">
        <v>12.74</v>
      </c>
    </row>
    <row r="2142" spans="1:4" ht="30" x14ac:dyDescent="0.25">
      <c r="A2142" s="13">
        <v>1901551</v>
      </c>
      <c r="B2142" s="14" t="s">
        <v>16665</v>
      </c>
      <c r="C2142" s="15" t="s">
        <v>14731</v>
      </c>
      <c r="D2142" s="16">
        <v>12.81</v>
      </c>
    </row>
    <row r="2143" spans="1:4" ht="30" x14ac:dyDescent="0.25">
      <c r="A2143" s="13">
        <v>1901552</v>
      </c>
      <c r="B2143" s="14" t="s">
        <v>16666</v>
      </c>
      <c r="C2143" s="15" t="s">
        <v>14731</v>
      </c>
      <c r="D2143" s="16">
        <v>12.87</v>
      </c>
    </row>
    <row r="2144" spans="1:4" ht="30" x14ac:dyDescent="0.25">
      <c r="A2144" s="13">
        <v>1901547</v>
      </c>
      <c r="B2144" s="14" t="s">
        <v>16667</v>
      </c>
      <c r="C2144" s="15" t="s">
        <v>14731</v>
      </c>
      <c r="D2144" s="16">
        <v>12.91</v>
      </c>
    </row>
    <row r="2145" spans="1:4" ht="30" x14ac:dyDescent="0.25">
      <c r="A2145" s="13">
        <v>1917127</v>
      </c>
      <c r="B2145" s="14" t="s">
        <v>16668</v>
      </c>
      <c r="C2145" s="15" t="s">
        <v>14731</v>
      </c>
      <c r="D2145" s="16">
        <v>7.75</v>
      </c>
    </row>
    <row r="2146" spans="1:4" ht="30" x14ac:dyDescent="0.25">
      <c r="A2146" s="13">
        <v>1917128</v>
      </c>
      <c r="B2146" s="14" t="s">
        <v>16669</v>
      </c>
      <c r="C2146" s="15" t="s">
        <v>14731</v>
      </c>
      <c r="D2146" s="16">
        <v>7.86</v>
      </c>
    </row>
    <row r="2147" spans="1:4" ht="30" x14ac:dyDescent="0.25">
      <c r="A2147" s="13">
        <v>1917129</v>
      </c>
      <c r="B2147" s="14" t="s">
        <v>16670</v>
      </c>
      <c r="C2147" s="15" t="s">
        <v>14731</v>
      </c>
      <c r="D2147" s="16">
        <v>7.97</v>
      </c>
    </row>
    <row r="2148" spans="1:4" ht="30" x14ac:dyDescent="0.25">
      <c r="A2148" s="13">
        <v>1917130</v>
      </c>
      <c r="B2148" s="14" t="s">
        <v>16671</v>
      </c>
      <c r="C2148" s="15" t="s">
        <v>14731</v>
      </c>
      <c r="D2148" s="16">
        <v>8.08</v>
      </c>
    </row>
    <row r="2149" spans="1:4" ht="30" x14ac:dyDescent="0.25">
      <c r="A2149" s="13">
        <v>1917131</v>
      </c>
      <c r="B2149" s="14" t="s">
        <v>16672</v>
      </c>
      <c r="C2149" s="15" t="s">
        <v>14731</v>
      </c>
      <c r="D2149" s="16">
        <v>8.2100000000000009</v>
      </c>
    </row>
    <row r="2150" spans="1:4" ht="30" x14ac:dyDescent="0.25">
      <c r="A2150" s="13">
        <v>1917132</v>
      </c>
      <c r="B2150" s="14" t="s">
        <v>16673</v>
      </c>
      <c r="C2150" s="15" t="s">
        <v>14731</v>
      </c>
      <c r="D2150" s="16">
        <v>8.27</v>
      </c>
    </row>
    <row r="2151" spans="1:4" ht="30" x14ac:dyDescent="0.25">
      <c r="A2151" s="13">
        <v>1917163</v>
      </c>
      <c r="B2151" s="14" t="s">
        <v>16674</v>
      </c>
      <c r="C2151" s="15" t="s">
        <v>14731</v>
      </c>
      <c r="D2151" s="16">
        <v>7.38</v>
      </c>
    </row>
    <row r="2152" spans="1:4" ht="30" x14ac:dyDescent="0.25">
      <c r="A2152" s="13">
        <v>1917164</v>
      </c>
      <c r="B2152" s="14" t="s">
        <v>16675</v>
      </c>
      <c r="C2152" s="15" t="s">
        <v>14731</v>
      </c>
      <c r="D2152" s="16">
        <v>7.47</v>
      </c>
    </row>
    <row r="2153" spans="1:4" ht="30" x14ac:dyDescent="0.25">
      <c r="A2153" s="13">
        <v>1917165</v>
      </c>
      <c r="B2153" s="14" t="s">
        <v>16676</v>
      </c>
      <c r="C2153" s="15" t="s">
        <v>14731</v>
      </c>
      <c r="D2153" s="16">
        <v>7.57</v>
      </c>
    </row>
    <row r="2154" spans="1:4" ht="30" x14ac:dyDescent="0.25">
      <c r="A2154" s="13">
        <v>1917166</v>
      </c>
      <c r="B2154" s="14" t="s">
        <v>16677</v>
      </c>
      <c r="C2154" s="15" t="s">
        <v>14731</v>
      </c>
      <c r="D2154" s="16">
        <v>7.67</v>
      </c>
    </row>
    <row r="2155" spans="1:4" ht="30" x14ac:dyDescent="0.25">
      <c r="A2155" s="13">
        <v>1917167</v>
      </c>
      <c r="B2155" s="14" t="s">
        <v>16678</v>
      </c>
      <c r="C2155" s="15" t="s">
        <v>14731</v>
      </c>
      <c r="D2155" s="16">
        <v>7.78</v>
      </c>
    </row>
    <row r="2156" spans="1:4" ht="30" x14ac:dyDescent="0.25">
      <c r="A2156" s="13">
        <v>1917168</v>
      </c>
      <c r="B2156" s="14" t="s">
        <v>16679</v>
      </c>
      <c r="C2156" s="15" t="s">
        <v>14731</v>
      </c>
      <c r="D2156" s="16">
        <v>7.84</v>
      </c>
    </row>
    <row r="2157" spans="1:4" ht="30" x14ac:dyDescent="0.25">
      <c r="A2157" s="13">
        <v>1917199</v>
      </c>
      <c r="B2157" s="14" t="s">
        <v>16680</v>
      </c>
      <c r="C2157" s="15" t="s">
        <v>14731</v>
      </c>
      <c r="D2157" s="16">
        <v>8.17</v>
      </c>
    </row>
    <row r="2158" spans="1:4" ht="30" x14ac:dyDescent="0.25">
      <c r="A2158" s="13">
        <v>1917200</v>
      </c>
      <c r="B2158" s="14" t="s">
        <v>16681</v>
      </c>
      <c r="C2158" s="15" t="s">
        <v>14731</v>
      </c>
      <c r="D2158" s="16">
        <v>8.26</v>
      </c>
    </row>
    <row r="2159" spans="1:4" ht="30" x14ac:dyDescent="0.25">
      <c r="A2159" s="13">
        <v>1917201</v>
      </c>
      <c r="B2159" s="14" t="s">
        <v>16682</v>
      </c>
      <c r="C2159" s="15" t="s">
        <v>14731</v>
      </c>
      <c r="D2159" s="16">
        <v>8.35</v>
      </c>
    </row>
    <row r="2160" spans="1:4" ht="30" x14ac:dyDescent="0.25">
      <c r="A2160" s="13">
        <v>1917202</v>
      </c>
      <c r="B2160" s="14" t="s">
        <v>16683</v>
      </c>
      <c r="C2160" s="15" t="s">
        <v>14731</v>
      </c>
      <c r="D2160" s="16">
        <v>8.44</v>
      </c>
    </row>
    <row r="2161" spans="1:4" ht="30" x14ac:dyDescent="0.25">
      <c r="A2161" s="13">
        <v>1917203</v>
      </c>
      <c r="B2161" s="14" t="s">
        <v>16684</v>
      </c>
      <c r="C2161" s="15" t="s">
        <v>14731</v>
      </c>
      <c r="D2161" s="16">
        <v>8.5399999999999991</v>
      </c>
    </row>
    <row r="2162" spans="1:4" ht="30" x14ac:dyDescent="0.25">
      <c r="A2162" s="13">
        <v>1917204</v>
      </c>
      <c r="B2162" s="14" t="s">
        <v>16685</v>
      </c>
      <c r="C2162" s="15" t="s">
        <v>14731</v>
      </c>
      <c r="D2162" s="16">
        <v>8.59</v>
      </c>
    </row>
    <row r="2163" spans="1:4" ht="30" x14ac:dyDescent="0.25">
      <c r="A2163" s="13">
        <v>1917019</v>
      </c>
      <c r="B2163" s="14" t="s">
        <v>16686</v>
      </c>
      <c r="C2163" s="15" t="s">
        <v>14731</v>
      </c>
      <c r="D2163" s="16">
        <v>15.59</v>
      </c>
    </row>
    <row r="2164" spans="1:4" ht="30" x14ac:dyDescent="0.25">
      <c r="A2164" s="13">
        <v>1917020</v>
      </c>
      <c r="B2164" s="14" t="s">
        <v>16687</v>
      </c>
      <c r="C2164" s="15" t="s">
        <v>14731</v>
      </c>
      <c r="D2164" s="16">
        <v>15.9</v>
      </c>
    </row>
    <row r="2165" spans="1:4" ht="30" x14ac:dyDescent="0.25">
      <c r="A2165" s="13">
        <v>1917021</v>
      </c>
      <c r="B2165" s="14" t="s">
        <v>16688</v>
      </c>
      <c r="C2165" s="15" t="s">
        <v>14731</v>
      </c>
      <c r="D2165" s="16">
        <v>16.21</v>
      </c>
    </row>
    <row r="2166" spans="1:4" ht="30" x14ac:dyDescent="0.25">
      <c r="A2166" s="13">
        <v>1917022</v>
      </c>
      <c r="B2166" s="14" t="s">
        <v>16689</v>
      </c>
      <c r="C2166" s="15" t="s">
        <v>14731</v>
      </c>
      <c r="D2166" s="16">
        <v>16.54</v>
      </c>
    </row>
    <row r="2167" spans="1:4" ht="30" x14ac:dyDescent="0.25">
      <c r="A2167" s="13">
        <v>1917023</v>
      </c>
      <c r="B2167" s="14" t="s">
        <v>16690</v>
      </c>
      <c r="C2167" s="15" t="s">
        <v>14731</v>
      </c>
      <c r="D2167" s="16">
        <v>16.89</v>
      </c>
    </row>
    <row r="2168" spans="1:4" ht="30" x14ac:dyDescent="0.25">
      <c r="A2168" s="13">
        <v>1917024</v>
      </c>
      <c r="B2168" s="14" t="s">
        <v>16691</v>
      </c>
      <c r="C2168" s="15" t="s">
        <v>14731</v>
      </c>
      <c r="D2168" s="16">
        <v>17.07</v>
      </c>
    </row>
    <row r="2169" spans="1:4" ht="30" x14ac:dyDescent="0.25">
      <c r="A2169" s="13">
        <v>1917541</v>
      </c>
      <c r="B2169" s="14" t="s">
        <v>16692</v>
      </c>
      <c r="C2169" s="15" t="s">
        <v>14731</v>
      </c>
      <c r="D2169" s="16">
        <v>5.39</v>
      </c>
    </row>
    <row r="2170" spans="1:4" ht="30" x14ac:dyDescent="0.25">
      <c r="A2170" s="13">
        <v>1917542</v>
      </c>
      <c r="B2170" s="14" t="s">
        <v>16693</v>
      </c>
      <c r="C2170" s="15" t="s">
        <v>14731</v>
      </c>
      <c r="D2170" s="16">
        <v>6.04</v>
      </c>
    </row>
    <row r="2171" spans="1:4" ht="30" x14ac:dyDescent="0.25">
      <c r="A2171" s="13">
        <v>1917543</v>
      </c>
      <c r="B2171" s="14" t="s">
        <v>16694</v>
      </c>
      <c r="C2171" s="15" t="s">
        <v>14731</v>
      </c>
      <c r="D2171" s="16">
        <v>6.34</v>
      </c>
    </row>
    <row r="2172" spans="1:4" ht="30" x14ac:dyDescent="0.25">
      <c r="A2172" s="13">
        <v>1917544</v>
      </c>
      <c r="B2172" s="14" t="s">
        <v>16695</v>
      </c>
      <c r="C2172" s="15" t="s">
        <v>14731</v>
      </c>
      <c r="D2172" s="16">
        <v>6.65</v>
      </c>
    </row>
    <row r="2173" spans="1:4" ht="30" x14ac:dyDescent="0.25">
      <c r="A2173" s="13">
        <v>1917545</v>
      </c>
      <c r="B2173" s="14" t="s">
        <v>16696</v>
      </c>
      <c r="C2173" s="15" t="s">
        <v>14731</v>
      </c>
      <c r="D2173" s="16">
        <v>7.05</v>
      </c>
    </row>
    <row r="2174" spans="1:4" ht="30" x14ac:dyDescent="0.25">
      <c r="A2174" s="13">
        <v>1917546</v>
      </c>
      <c r="B2174" s="14" t="s">
        <v>16697</v>
      </c>
      <c r="C2174" s="15" t="s">
        <v>14731</v>
      </c>
      <c r="D2174" s="16">
        <v>7.38</v>
      </c>
    </row>
    <row r="2175" spans="1:4" ht="30" x14ac:dyDescent="0.25">
      <c r="A2175" s="13">
        <v>1917547</v>
      </c>
      <c r="B2175" s="14" t="s">
        <v>16698</v>
      </c>
      <c r="C2175" s="15" t="s">
        <v>14731</v>
      </c>
      <c r="D2175" s="16">
        <v>8.07</v>
      </c>
    </row>
    <row r="2176" spans="1:4" ht="30" x14ac:dyDescent="0.25">
      <c r="A2176" s="13">
        <v>1917548</v>
      </c>
      <c r="B2176" s="14" t="s">
        <v>16699</v>
      </c>
      <c r="C2176" s="15" t="s">
        <v>14731</v>
      </c>
      <c r="D2176" s="16">
        <v>8.49</v>
      </c>
    </row>
    <row r="2177" spans="1:4" ht="30" x14ac:dyDescent="0.25">
      <c r="A2177" s="13">
        <v>1917549</v>
      </c>
      <c r="B2177" s="14" t="s">
        <v>16700</v>
      </c>
      <c r="C2177" s="15" t="s">
        <v>14731</v>
      </c>
      <c r="D2177" s="16">
        <v>8.92</v>
      </c>
    </row>
    <row r="2178" spans="1:4" ht="30" x14ac:dyDescent="0.25">
      <c r="A2178" s="13">
        <v>1917550</v>
      </c>
      <c r="B2178" s="14" t="s">
        <v>16701</v>
      </c>
      <c r="C2178" s="15" t="s">
        <v>14731</v>
      </c>
      <c r="D2178" s="16">
        <v>9.4</v>
      </c>
    </row>
    <row r="2179" spans="1:4" ht="30" x14ac:dyDescent="0.25">
      <c r="A2179" s="13">
        <v>1917551</v>
      </c>
      <c r="B2179" s="14" t="s">
        <v>16702</v>
      </c>
      <c r="C2179" s="15" t="s">
        <v>14731</v>
      </c>
      <c r="D2179" s="16">
        <v>10.16</v>
      </c>
    </row>
    <row r="2180" spans="1:4" ht="30" x14ac:dyDescent="0.25">
      <c r="A2180" s="13">
        <v>1917552</v>
      </c>
      <c r="B2180" s="14" t="s">
        <v>16703</v>
      </c>
      <c r="C2180" s="15" t="s">
        <v>14731</v>
      </c>
      <c r="D2180" s="16">
        <v>10.67</v>
      </c>
    </row>
    <row r="2181" spans="1:4" ht="30" x14ac:dyDescent="0.25">
      <c r="A2181" s="13">
        <v>1917553</v>
      </c>
      <c r="B2181" s="14" t="s">
        <v>16704</v>
      </c>
      <c r="C2181" s="15" t="s">
        <v>14731</v>
      </c>
      <c r="D2181" s="16">
        <v>10.52</v>
      </c>
    </row>
    <row r="2182" spans="1:4" ht="30" x14ac:dyDescent="0.25">
      <c r="A2182" s="13">
        <v>1917554</v>
      </c>
      <c r="B2182" s="14" t="s">
        <v>16705</v>
      </c>
      <c r="C2182" s="15" t="s">
        <v>14731</v>
      </c>
      <c r="D2182" s="16">
        <v>11.62</v>
      </c>
    </row>
    <row r="2183" spans="1:4" ht="30" x14ac:dyDescent="0.25">
      <c r="A2183" s="13">
        <v>1917555</v>
      </c>
      <c r="B2183" s="14" t="s">
        <v>16706</v>
      </c>
      <c r="C2183" s="15" t="s">
        <v>14731</v>
      </c>
      <c r="D2183" s="16">
        <v>12.17</v>
      </c>
    </row>
    <row r="2184" spans="1:4" ht="30" x14ac:dyDescent="0.25">
      <c r="A2184" s="13">
        <v>1917556</v>
      </c>
      <c r="B2184" s="14" t="s">
        <v>16707</v>
      </c>
      <c r="C2184" s="15" t="s">
        <v>14731</v>
      </c>
      <c r="D2184" s="16">
        <v>13.08</v>
      </c>
    </row>
    <row r="2185" spans="1:4" ht="30" x14ac:dyDescent="0.25">
      <c r="A2185" s="13">
        <v>1917557</v>
      </c>
      <c r="B2185" s="14" t="s">
        <v>16708</v>
      </c>
      <c r="C2185" s="15" t="s">
        <v>14731</v>
      </c>
      <c r="D2185" s="16">
        <v>13.67</v>
      </c>
    </row>
    <row r="2186" spans="1:4" ht="30" x14ac:dyDescent="0.25">
      <c r="A2186" s="13">
        <v>1917558</v>
      </c>
      <c r="B2186" s="14" t="s">
        <v>16709</v>
      </c>
      <c r="C2186" s="15" t="s">
        <v>14731</v>
      </c>
      <c r="D2186" s="16">
        <v>14.53</v>
      </c>
    </row>
    <row r="2187" spans="1:4" ht="30" x14ac:dyDescent="0.25">
      <c r="A2187" s="13">
        <v>1917559</v>
      </c>
      <c r="B2187" s="14" t="s">
        <v>16710</v>
      </c>
      <c r="C2187" s="15" t="s">
        <v>14731</v>
      </c>
      <c r="D2187" s="16">
        <v>15.96</v>
      </c>
    </row>
    <row r="2188" spans="1:4" ht="30" x14ac:dyDescent="0.25">
      <c r="A2188" s="13">
        <v>1917560</v>
      </c>
      <c r="B2188" s="14" t="s">
        <v>16711</v>
      </c>
      <c r="C2188" s="15" t="s">
        <v>14731</v>
      </c>
      <c r="D2188" s="16">
        <v>17.78</v>
      </c>
    </row>
    <row r="2189" spans="1:4" ht="30" x14ac:dyDescent="0.25">
      <c r="A2189" s="13">
        <v>1917561</v>
      </c>
      <c r="B2189" s="14" t="s">
        <v>16712</v>
      </c>
      <c r="C2189" s="15" t="s">
        <v>14731</v>
      </c>
      <c r="D2189" s="16">
        <v>19.559999999999999</v>
      </c>
    </row>
    <row r="2190" spans="1:4" ht="30" x14ac:dyDescent="0.25">
      <c r="A2190" s="13">
        <v>1917562</v>
      </c>
      <c r="B2190" s="14" t="s">
        <v>16713</v>
      </c>
      <c r="C2190" s="15" t="s">
        <v>14731</v>
      </c>
      <c r="D2190" s="16">
        <v>21.59</v>
      </c>
    </row>
    <row r="2191" spans="1:4" ht="30" x14ac:dyDescent="0.25">
      <c r="A2191" s="13">
        <v>1917563</v>
      </c>
      <c r="B2191" s="14" t="s">
        <v>16714</v>
      </c>
      <c r="C2191" s="15" t="s">
        <v>14731</v>
      </c>
      <c r="D2191" s="16">
        <v>23.45</v>
      </c>
    </row>
    <row r="2192" spans="1:4" ht="30" x14ac:dyDescent="0.25">
      <c r="A2192" s="13">
        <v>1917564</v>
      </c>
      <c r="B2192" s="14" t="s">
        <v>16715</v>
      </c>
      <c r="C2192" s="15" t="s">
        <v>14731</v>
      </c>
      <c r="D2192" s="16">
        <v>25.46</v>
      </c>
    </row>
    <row r="2193" spans="1:4" ht="30" x14ac:dyDescent="0.25">
      <c r="A2193" s="13">
        <v>1917565</v>
      </c>
      <c r="B2193" s="14" t="s">
        <v>16716</v>
      </c>
      <c r="C2193" s="15" t="s">
        <v>14731</v>
      </c>
      <c r="D2193" s="16">
        <v>28.16</v>
      </c>
    </row>
    <row r="2194" spans="1:4" ht="30" x14ac:dyDescent="0.25">
      <c r="A2194" s="13">
        <v>1917538</v>
      </c>
      <c r="B2194" s="14" t="s">
        <v>16717</v>
      </c>
      <c r="C2194" s="15" t="s">
        <v>14731</v>
      </c>
      <c r="D2194" s="16">
        <v>4.43</v>
      </c>
    </row>
    <row r="2195" spans="1:4" ht="30" x14ac:dyDescent="0.25">
      <c r="A2195" s="13">
        <v>1917566</v>
      </c>
      <c r="B2195" s="14" t="s">
        <v>16718</v>
      </c>
      <c r="C2195" s="15" t="s">
        <v>14731</v>
      </c>
      <c r="D2195" s="16">
        <v>30.86</v>
      </c>
    </row>
    <row r="2196" spans="1:4" ht="30" x14ac:dyDescent="0.25">
      <c r="A2196" s="13">
        <v>1917567</v>
      </c>
      <c r="B2196" s="14" t="s">
        <v>16719</v>
      </c>
      <c r="C2196" s="15" t="s">
        <v>14731</v>
      </c>
      <c r="D2196" s="16">
        <v>33.72</v>
      </c>
    </row>
    <row r="2197" spans="1:4" ht="30" x14ac:dyDescent="0.25">
      <c r="A2197" s="13">
        <v>1917568</v>
      </c>
      <c r="B2197" s="14" t="s">
        <v>16720</v>
      </c>
      <c r="C2197" s="15" t="s">
        <v>14731</v>
      </c>
      <c r="D2197" s="16">
        <v>36.47</v>
      </c>
    </row>
    <row r="2198" spans="1:4" ht="30" x14ac:dyDescent="0.25">
      <c r="A2198" s="13">
        <v>1917569</v>
      </c>
      <c r="B2198" s="14" t="s">
        <v>16721</v>
      </c>
      <c r="C2198" s="15" t="s">
        <v>14731</v>
      </c>
      <c r="D2198" s="16">
        <v>39.89</v>
      </c>
    </row>
    <row r="2199" spans="1:4" ht="30" x14ac:dyDescent="0.25">
      <c r="A2199" s="13">
        <v>1917570</v>
      </c>
      <c r="B2199" s="14" t="s">
        <v>16722</v>
      </c>
      <c r="C2199" s="15" t="s">
        <v>14731</v>
      </c>
      <c r="D2199" s="16">
        <v>43.01</v>
      </c>
    </row>
    <row r="2200" spans="1:4" ht="30" x14ac:dyDescent="0.25">
      <c r="A2200" s="13">
        <v>1917571</v>
      </c>
      <c r="B2200" s="14" t="s">
        <v>16723</v>
      </c>
      <c r="C2200" s="15" t="s">
        <v>14731</v>
      </c>
      <c r="D2200" s="16">
        <v>46.72</v>
      </c>
    </row>
    <row r="2201" spans="1:4" ht="30" x14ac:dyDescent="0.25">
      <c r="A2201" s="13">
        <v>1917572</v>
      </c>
      <c r="B2201" s="14" t="s">
        <v>16724</v>
      </c>
      <c r="C2201" s="15" t="s">
        <v>14731</v>
      </c>
      <c r="D2201" s="16">
        <v>50.85</v>
      </c>
    </row>
    <row r="2202" spans="1:4" ht="30" x14ac:dyDescent="0.25">
      <c r="A2202" s="13">
        <v>1917573</v>
      </c>
      <c r="B2202" s="14" t="s">
        <v>16725</v>
      </c>
      <c r="C2202" s="15" t="s">
        <v>14731</v>
      </c>
      <c r="D2202" s="16">
        <v>55.34</v>
      </c>
    </row>
    <row r="2203" spans="1:4" ht="30" x14ac:dyDescent="0.25">
      <c r="A2203" s="13">
        <v>1917574</v>
      </c>
      <c r="B2203" s="14" t="s">
        <v>16726</v>
      </c>
      <c r="C2203" s="15" t="s">
        <v>14731</v>
      </c>
      <c r="D2203" s="16">
        <v>59.49</v>
      </c>
    </row>
    <row r="2204" spans="1:4" ht="30" x14ac:dyDescent="0.25">
      <c r="A2204" s="13">
        <v>1917539</v>
      </c>
      <c r="B2204" s="14" t="s">
        <v>16727</v>
      </c>
      <c r="C2204" s="15" t="s">
        <v>14731</v>
      </c>
      <c r="D2204" s="16">
        <v>4.72</v>
      </c>
    </row>
    <row r="2205" spans="1:4" ht="30" x14ac:dyDescent="0.25">
      <c r="A2205" s="13">
        <v>1917540</v>
      </c>
      <c r="B2205" s="14" t="s">
        <v>16728</v>
      </c>
      <c r="C2205" s="15" t="s">
        <v>14731</v>
      </c>
      <c r="D2205" s="16">
        <v>5.09</v>
      </c>
    </row>
    <row r="2206" spans="1:4" ht="30" x14ac:dyDescent="0.25">
      <c r="A2206" s="13">
        <v>1917738</v>
      </c>
      <c r="B2206" s="14" t="s">
        <v>16729</v>
      </c>
      <c r="C2206" s="15" t="s">
        <v>14731</v>
      </c>
      <c r="D2206" s="16">
        <v>4.37</v>
      </c>
    </row>
    <row r="2207" spans="1:4" ht="30" x14ac:dyDescent="0.25">
      <c r="A2207" s="13">
        <v>1917238</v>
      </c>
      <c r="B2207" s="14" t="s">
        <v>16730</v>
      </c>
      <c r="C2207" s="15" t="s">
        <v>14731</v>
      </c>
      <c r="D2207" s="16">
        <v>6.88</v>
      </c>
    </row>
    <row r="2208" spans="1:4" ht="30" x14ac:dyDescent="0.25">
      <c r="A2208" s="13">
        <v>1917239</v>
      </c>
      <c r="B2208" s="14" t="s">
        <v>16731</v>
      </c>
      <c r="C2208" s="15" t="s">
        <v>14731</v>
      </c>
      <c r="D2208" s="16">
        <v>7.55</v>
      </c>
    </row>
    <row r="2209" spans="1:4" ht="30" x14ac:dyDescent="0.25">
      <c r="A2209" s="13">
        <v>1917240</v>
      </c>
      <c r="B2209" s="14" t="s">
        <v>16732</v>
      </c>
      <c r="C2209" s="15" t="s">
        <v>14731</v>
      </c>
      <c r="D2209" s="16">
        <v>8.08</v>
      </c>
    </row>
    <row r="2210" spans="1:4" ht="30" x14ac:dyDescent="0.25">
      <c r="A2210" s="13">
        <v>1917241</v>
      </c>
      <c r="B2210" s="14" t="s">
        <v>16733</v>
      </c>
      <c r="C2210" s="15" t="s">
        <v>14731</v>
      </c>
      <c r="D2210" s="16">
        <v>8.56</v>
      </c>
    </row>
    <row r="2211" spans="1:4" ht="30" x14ac:dyDescent="0.25">
      <c r="A2211" s="13">
        <v>1917242</v>
      </c>
      <c r="B2211" s="14" t="s">
        <v>16734</v>
      </c>
      <c r="C2211" s="15" t="s">
        <v>14731</v>
      </c>
      <c r="D2211" s="16">
        <v>9.0299999999999994</v>
      </c>
    </row>
    <row r="2212" spans="1:4" ht="30" x14ac:dyDescent="0.25">
      <c r="A2212" s="13">
        <v>1917243</v>
      </c>
      <c r="B2212" s="14" t="s">
        <v>16735</v>
      </c>
      <c r="C2212" s="15" t="s">
        <v>14731</v>
      </c>
      <c r="D2212" s="16">
        <v>9.48</v>
      </c>
    </row>
    <row r="2213" spans="1:4" ht="30" x14ac:dyDescent="0.25">
      <c r="A2213" s="13">
        <v>1917244</v>
      </c>
      <c r="B2213" s="14" t="s">
        <v>16736</v>
      </c>
      <c r="C2213" s="15" t="s">
        <v>14731</v>
      </c>
      <c r="D2213" s="16">
        <v>10.11</v>
      </c>
    </row>
    <row r="2214" spans="1:4" ht="30" x14ac:dyDescent="0.25">
      <c r="A2214" s="13">
        <v>1917245</v>
      </c>
      <c r="B2214" s="14" t="s">
        <v>16737</v>
      </c>
      <c r="C2214" s="15" t="s">
        <v>14731</v>
      </c>
      <c r="D2214" s="16">
        <v>10.65</v>
      </c>
    </row>
    <row r="2215" spans="1:4" ht="30" x14ac:dyDescent="0.25">
      <c r="A2215" s="13">
        <v>1917246</v>
      </c>
      <c r="B2215" s="14" t="s">
        <v>16738</v>
      </c>
      <c r="C2215" s="15" t="s">
        <v>14731</v>
      </c>
      <c r="D2215" s="16">
        <v>11.22</v>
      </c>
    </row>
    <row r="2216" spans="1:4" ht="30" x14ac:dyDescent="0.25">
      <c r="A2216" s="13">
        <v>1917247</v>
      </c>
      <c r="B2216" s="14" t="s">
        <v>16739</v>
      </c>
      <c r="C2216" s="15" t="s">
        <v>14731</v>
      </c>
      <c r="D2216" s="16">
        <v>12.17</v>
      </c>
    </row>
    <row r="2217" spans="1:4" ht="30" x14ac:dyDescent="0.25">
      <c r="A2217" s="13">
        <v>1917248</v>
      </c>
      <c r="B2217" s="14" t="s">
        <v>16740</v>
      </c>
      <c r="C2217" s="15" t="s">
        <v>14731</v>
      </c>
      <c r="D2217" s="16">
        <v>13.93</v>
      </c>
    </row>
    <row r="2218" spans="1:4" ht="30" x14ac:dyDescent="0.25">
      <c r="A2218" s="13">
        <v>1917249</v>
      </c>
      <c r="B2218" s="14" t="s">
        <v>16741</v>
      </c>
      <c r="C2218" s="15" t="s">
        <v>14731</v>
      </c>
      <c r="D2218" s="16">
        <v>16.71</v>
      </c>
    </row>
    <row r="2219" spans="1:4" ht="30" x14ac:dyDescent="0.25">
      <c r="A2219" s="13">
        <v>1917235</v>
      </c>
      <c r="B2219" s="14" t="s">
        <v>16742</v>
      </c>
      <c r="C2219" s="15" t="s">
        <v>14731</v>
      </c>
      <c r="D2219" s="16">
        <v>5.45</v>
      </c>
    </row>
    <row r="2220" spans="1:4" ht="30" x14ac:dyDescent="0.25">
      <c r="A2220" s="13">
        <v>1917236</v>
      </c>
      <c r="B2220" s="14" t="s">
        <v>16743</v>
      </c>
      <c r="C2220" s="15" t="s">
        <v>14731</v>
      </c>
      <c r="D2220" s="16">
        <v>5.83</v>
      </c>
    </row>
    <row r="2221" spans="1:4" ht="30" x14ac:dyDescent="0.25">
      <c r="A2221" s="13">
        <v>1917237</v>
      </c>
      <c r="B2221" s="14" t="s">
        <v>16744</v>
      </c>
      <c r="C2221" s="15" t="s">
        <v>14731</v>
      </c>
      <c r="D2221" s="16">
        <v>6.3</v>
      </c>
    </row>
    <row r="2222" spans="1:4" ht="30" x14ac:dyDescent="0.25">
      <c r="A2222" s="13">
        <v>1917725</v>
      </c>
      <c r="B2222" s="14" t="s">
        <v>16745</v>
      </c>
      <c r="C2222" s="15" t="s">
        <v>14731</v>
      </c>
      <c r="D2222" s="16">
        <v>5.31</v>
      </c>
    </row>
    <row r="2223" spans="1:4" ht="30" x14ac:dyDescent="0.25">
      <c r="A2223" s="13">
        <v>1917311</v>
      </c>
      <c r="B2223" s="14" t="s">
        <v>16746</v>
      </c>
      <c r="C2223" s="15" t="s">
        <v>14731</v>
      </c>
      <c r="D2223" s="16">
        <v>5.42</v>
      </c>
    </row>
    <row r="2224" spans="1:4" ht="30" x14ac:dyDescent="0.25">
      <c r="A2224" s="13">
        <v>1917312</v>
      </c>
      <c r="B2224" s="14" t="s">
        <v>16747</v>
      </c>
      <c r="C2224" s="15" t="s">
        <v>14731</v>
      </c>
      <c r="D2224" s="16">
        <v>6.15</v>
      </c>
    </row>
    <row r="2225" spans="1:4" ht="30" x14ac:dyDescent="0.25">
      <c r="A2225" s="13">
        <v>1917313</v>
      </c>
      <c r="B2225" s="14" t="s">
        <v>16748</v>
      </c>
      <c r="C2225" s="15" t="s">
        <v>14731</v>
      </c>
      <c r="D2225" s="16">
        <v>6.61</v>
      </c>
    </row>
    <row r="2226" spans="1:4" ht="30" x14ac:dyDescent="0.25">
      <c r="A2226" s="13">
        <v>1917314</v>
      </c>
      <c r="B2226" s="14" t="s">
        <v>16749</v>
      </c>
      <c r="C2226" s="15" t="s">
        <v>14731</v>
      </c>
      <c r="D2226" s="16">
        <v>7.05</v>
      </c>
    </row>
    <row r="2227" spans="1:4" ht="30" x14ac:dyDescent="0.25">
      <c r="A2227" s="13">
        <v>1917315</v>
      </c>
      <c r="B2227" s="14" t="s">
        <v>16750</v>
      </c>
      <c r="C2227" s="15" t="s">
        <v>14731</v>
      </c>
      <c r="D2227" s="16">
        <v>7.58</v>
      </c>
    </row>
    <row r="2228" spans="1:4" ht="30" x14ac:dyDescent="0.25">
      <c r="A2228" s="13">
        <v>1917316</v>
      </c>
      <c r="B2228" s="14" t="s">
        <v>16751</v>
      </c>
      <c r="C2228" s="15" t="s">
        <v>14731</v>
      </c>
      <c r="D2228" s="16">
        <v>8.1</v>
      </c>
    </row>
    <row r="2229" spans="1:4" ht="30" x14ac:dyDescent="0.25">
      <c r="A2229" s="13">
        <v>1917317</v>
      </c>
      <c r="B2229" s="14" t="s">
        <v>16752</v>
      </c>
      <c r="C2229" s="15" t="s">
        <v>14731</v>
      </c>
      <c r="D2229" s="16">
        <v>8.94</v>
      </c>
    </row>
    <row r="2230" spans="1:4" ht="30" x14ac:dyDescent="0.25">
      <c r="A2230" s="13">
        <v>1917318</v>
      </c>
      <c r="B2230" s="14" t="s">
        <v>16753</v>
      </c>
      <c r="C2230" s="15" t="s">
        <v>14731</v>
      </c>
      <c r="D2230" s="16">
        <v>9.67</v>
      </c>
    </row>
    <row r="2231" spans="1:4" ht="30" x14ac:dyDescent="0.25">
      <c r="A2231" s="13">
        <v>1917319</v>
      </c>
      <c r="B2231" s="14" t="s">
        <v>16754</v>
      </c>
      <c r="C2231" s="15" t="s">
        <v>14731</v>
      </c>
      <c r="D2231" s="16">
        <v>10.34</v>
      </c>
    </row>
    <row r="2232" spans="1:4" ht="30" x14ac:dyDescent="0.25">
      <c r="A2232" s="13">
        <v>1917320</v>
      </c>
      <c r="B2232" s="14" t="s">
        <v>16755</v>
      </c>
      <c r="C2232" s="15" t="s">
        <v>14731</v>
      </c>
      <c r="D2232" s="16">
        <v>11.07</v>
      </c>
    </row>
    <row r="2233" spans="1:4" ht="30" x14ac:dyDescent="0.25">
      <c r="A2233" s="13">
        <v>1917321</v>
      </c>
      <c r="B2233" s="14" t="s">
        <v>16756</v>
      </c>
      <c r="C2233" s="15" t="s">
        <v>14731</v>
      </c>
      <c r="D2233" s="16">
        <v>13.54</v>
      </c>
    </row>
    <row r="2234" spans="1:4" ht="30" x14ac:dyDescent="0.25">
      <c r="A2234" s="13">
        <v>1917322</v>
      </c>
      <c r="B2234" s="14" t="s">
        <v>16757</v>
      </c>
      <c r="C2234" s="15" t="s">
        <v>14731</v>
      </c>
      <c r="D2234" s="16">
        <v>15.66</v>
      </c>
    </row>
    <row r="2235" spans="1:4" ht="30" x14ac:dyDescent="0.25">
      <c r="A2235" s="13">
        <v>1917323</v>
      </c>
      <c r="B2235" s="14" t="s">
        <v>16758</v>
      </c>
      <c r="C2235" s="15" t="s">
        <v>14731</v>
      </c>
      <c r="D2235" s="16">
        <v>18.39</v>
      </c>
    </row>
    <row r="2236" spans="1:4" ht="30" x14ac:dyDescent="0.25">
      <c r="A2236" s="13">
        <v>1917324</v>
      </c>
      <c r="B2236" s="14" t="s">
        <v>16759</v>
      </c>
      <c r="C2236" s="15" t="s">
        <v>14731</v>
      </c>
      <c r="D2236" s="16">
        <v>21.26</v>
      </c>
    </row>
    <row r="2237" spans="1:4" ht="30" x14ac:dyDescent="0.25">
      <c r="A2237" s="13">
        <v>1917325</v>
      </c>
      <c r="B2237" s="14" t="s">
        <v>16760</v>
      </c>
      <c r="C2237" s="15" t="s">
        <v>14731</v>
      </c>
      <c r="D2237" s="16">
        <v>24.66</v>
      </c>
    </row>
    <row r="2238" spans="1:4" ht="30" x14ac:dyDescent="0.25">
      <c r="A2238" s="13">
        <v>1917326</v>
      </c>
      <c r="B2238" s="14" t="s">
        <v>16761</v>
      </c>
      <c r="C2238" s="15" t="s">
        <v>14731</v>
      </c>
      <c r="D2238" s="16">
        <v>29.3</v>
      </c>
    </row>
    <row r="2239" spans="1:4" ht="30" x14ac:dyDescent="0.25">
      <c r="A2239" s="13">
        <v>1917327</v>
      </c>
      <c r="B2239" s="14" t="s">
        <v>16762</v>
      </c>
      <c r="C2239" s="15" t="s">
        <v>14731</v>
      </c>
      <c r="D2239" s="16">
        <v>33.99</v>
      </c>
    </row>
    <row r="2240" spans="1:4" ht="30" x14ac:dyDescent="0.25">
      <c r="A2240" s="13">
        <v>1917328</v>
      </c>
      <c r="B2240" s="14" t="s">
        <v>16763</v>
      </c>
      <c r="C2240" s="15" t="s">
        <v>14731</v>
      </c>
      <c r="D2240" s="16">
        <v>39.380000000000003</v>
      </c>
    </row>
    <row r="2241" spans="1:4" ht="30" x14ac:dyDescent="0.25">
      <c r="A2241" s="13">
        <v>1917329</v>
      </c>
      <c r="B2241" s="14" t="s">
        <v>16764</v>
      </c>
      <c r="C2241" s="15" t="s">
        <v>14731</v>
      </c>
      <c r="D2241" s="16">
        <v>43.09</v>
      </c>
    </row>
    <row r="2242" spans="1:4" ht="30" x14ac:dyDescent="0.25">
      <c r="A2242" s="13">
        <v>1917330</v>
      </c>
      <c r="B2242" s="14" t="s">
        <v>16765</v>
      </c>
      <c r="C2242" s="15" t="s">
        <v>14731</v>
      </c>
      <c r="D2242" s="16">
        <v>47.68</v>
      </c>
    </row>
    <row r="2243" spans="1:4" ht="30" x14ac:dyDescent="0.25">
      <c r="A2243" s="13">
        <v>1917308</v>
      </c>
      <c r="B2243" s="14" t="s">
        <v>16766</v>
      </c>
      <c r="C2243" s="15" t="s">
        <v>14731</v>
      </c>
      <c r="D2243" s="16">
        <v>4.43</v>
      </c>
    </row>
    <row r="2244" spans="1:4" ht="30" x14ac:dyDescent="0.25">
      <c r="A2244" s="13">
        <v>1917309</v>
      </c>
      <c r="B2244" s="14" t="s">
        <v>16767</v>
      </c>
      <c r="C2244" s="15" t="s">
        <v>14731</v>
      </c>
      <c r="D2244" s="16">
        <v>4.71</v>
      </c>
    </row>
    <row r="2245" spans="1:4" ht="30" x14ac:dyDescent="0.25">
      <c r="A2245" s="13">
        <v>1917310</v>
      </c>
      <c r="B2245" s="14" t="s">
        <v>16768</v>
      </c>
      <c r="C2245" s="15" t="s">
        <v>14731</v>
      </c>
      <c r="D2245" s="16">
        <v>5.0199999999999996</v>
      </c>
    </row>
    <row r="2246" spans="1:4" ht="30" x14ac:dyDescent="0.25">
      <c r="A2246" s="13">
        <v>1917730</v>
      </c>
      <c r="B2246" s="14" t="s">
        <v>16769</v>
      </c>
      <c r="C2246" s="15" t="s">
        <v>14731</v>
      </c>
      <c r="D2246" s="16">
        <v>4.37</v>
      </c>
    </row>
    <row r="2247" spans="1:4" ht="30" x14ac:dyDescent="0.25">
      <c r="A2247" s="13">
        <v>1917415</v>
      </c>
      <c r="B2247" s="14" t="s">
        <v>16770</v>
      </c>
      <c r="C2247" s="15" t="s">
        <v>14731</v>
      </c>
      <c r="D2247" s="16">
        <v>5.36</v>
      </c>
    </row>
    <row r="2248" spans="1:4" ht="30" x14ac:dyDescent="0.25">
      <c r="A2248" s="13">
        <v>1917416</v>
      </c>
      <c r="B2248" s="14" t="s">
        <v>16771</v>
      </c>
      <c r="C2248" s="15" t="s">
        <v>14731</v>
      </c>
      <c r="D2248" s="16">
        <v>6.04</v>
      </c>
    </row>
    <row r="2249" spans="1:4" ht="30" x14ac:dyDescent="0.25">
      <c r="A2249" s="13">
        <v>1917417</v>
      </c>
      <c r="B2249" s="14" t="s">
        <v>16772</v>
      </c>
      <c r="C2249" s="15" t="s">
        <v>14731</v>
      </c>
      <c r="D2249" s="16">
        <v>6.47</v>
      </c>
    </row>
    <row r="2250" spans="1:4" ht="30" x14ac:dyDescent="0.25">
      <c r="A2250" s="13">
        <v>1917418</v>
      </c>
      <c r="B2250" s="14" t="s">
        <v>16773</v>
      </c>
      <c r="C2250" s="15" t="s">
        <v>14731</v>
      </c>
      <c r="D2250" s="16">
        <v>6.89</v>
      </c>
    </row>
    <row r="2251" spans="1:4" ht="30" x14ac:dyDescent="0.25">
      <c r="A2251" s="13">
        <v>1917419</v>
      </c>
      <c r="B2251" s="14" t="s">
        <v>16774</v>
      </c>
      <c r="C2251" s="15" t="s">
        <v>14731</v>
      </c>
      <c r="D2251" s="16">
        <v>7.24</v>
      </c>
    </row>
    <row r="2252" spans="1:4" ht="30" x14ac:dyDescent="0.25">
      <c r="A2252" s="13">
        <v>1917420</v>
      </c>
      <c r="B2252" s="14" t="s">
        <v>16775</v>
      </c>
      <c r="C2252" s="15" t="s">
        <v>14731</v>
      </c>
      <c r="D2252" s="16">
        <v>7.68</v>
      </c>
    </row>
    <row r="2253" spans="1:4" ht="30" x14ac:dyDescent="0.25">
      <c r="A2253" s="13">
        <v>1917421</v>
      </c>
      <c r="B2253" s="14" t="s">
        <v>16776</v>
      </c>
      <c r="C2253" s="15" t="s">
        <v>14731</v>
      </c>
      <c r="D2253" s="16">
        <v>8.3800000000000008</v>
      </c>
    </row>
    <row r="2254" spans="1:4" ht="30" x14ac:dyDescent="0.25">
      <c r="A2254" s="13">
        <v>1917422</v>
      </c>
      <c r="B2254" s="14" t="s">
        <v>16777</v>
      </c>
      <c r="C2254" s="15" t="s">
        <v>14731</v>
      </c>
      <c r="D2254" s="16">
        <v>8.8000000000000007</v>
      </c>
    </row>
    <row r="2255" spans="1:4" ht="30" x14ac:dyDescent="0.25">
      <c r="A2255" s="13">
        <v>1917423</v>
      </c>
      <c r="B2255" s="14" t="s">
        <v>16778</v>
      </c>
      <c r="C2255" s="15" t="s">
        <v>14731</v>
      </c>
      <c r="D2255" s="16">
        <v>9.2200000000000006</v>
      </c>
    </row>
    <row r="2256" spans="1:4" ht="30" x14ac:dyDescent="0.25">
      <c r="A2256" s="13">
        <v>1917424</v>
      </c>
      <c r="B2256" s="14" t="s">
        <v>16779</v>
      </c>
      <c r="C2256" s="15" t="s">
        <v>14731</v>
      </c>
      <c r="D2256" s="16">
        <v>9.65</v>
      </c>
    </row>
    <row r="2257" spans="1:4" ht="30" x14ac:dyDescent="0.25">
      <c r="A2257" s="13">
        <v>1917425</v>
      </c>
      <c r="B2257" s="14" t="s">
        <v>16780</v>
      </c>
      <c r="C2257" s="15" t="s">
        <v>14731</v>
      </c>
      <c r="D2257" s="16">
        <v>10.52</v>
      </c>
    </row>
    <row r="2258" spans="1:4" ht="30" x14ac:dyDescent="0.25">
      <c r="A2258" s="13">
        <v>1917426</v>
      </c>
      <c r="B2258" s="14" t="s">
        <v>16781</v>
      </c>
      <c r="C2258" s="15" t="s">
        <v>14731</v>
      </c>
      <c r="D2258" s="16">
        <v>11.4</v>
      </c>
    </row>
    <row r="2259" spans="1:4" ht="30" x14ac:dyDescent="0.25">
      <c r="A2259" s="13">
        <v>1917427</v>
      </c>
      <c r="B2259" s="14" t="s">
        <v>16782</v>
      </c>
      <c r="C2259" s="15" t="s">
        <v>14731</v>
      </c>
      <c r="D2259" s="16">
        <v>12.99</v>
      </c>
    </row>
    <row r="2260" spans="1:4" ht="30" x14ac:dyDescent="0.25">
      <c r="A2260" s="13">
        <v>1917428</v>
      </c>
      <c r="B2260" s="14" t="s">
        <v>16783</v>
      </c>
      <c r="C2260" s="15" t="s">
        <v>14731</v>
      </c>
      <c r="D2260" s="16">
        <v>14.84</v>
      </c>
    </row>
    <row r="2261" spans="1:4" ht="30" x14ac:dyDescent="0.25">
      <c r="A2261" s="13">
        <v>1917429</v>
      </c>
      <c r="B2261" s="14" t="s">
        <v>16784</v>
      </c>
      <c r="C2261" s="15" t="s">
        <v>14731</v>
      </c>
      <c r="D2261" s="16">
        <v>16.79</v>
      </c>
    </row>
    <row r="2262" spans="1:4" ht="30" x14ac:dyDescent="0.25">
      <c r="A2262" s="13">
        <v>1917430</v>
      </c>
      <c r="B2262" s="14" t="s">
        <v>16785</v>
      </c>
      <c r="C2262" s="15" t="s">
        <v>14731</v>
      </c>
      <c r="D2262" s="16">
        <v>19.399999999999999</v>
      </c>
    </row>
    <row r="2263" spans="1:4" ht="30" x14ac:dyDescent="0.25">
      <c r="A2263" s="13">
        <v>1917431</v>
      </c>
      <c r="B2263" s="14" t="s">
        <v>16786</v>
      </c>
      <c r="C2263" s="15" t="s">
        <v>14731</v>
      </c>
      <c r="D2263" s="16">
        <v>21.68</v>
      </c>
    </row>
    <row r="2264" spans="1:4" ht="30" x14ac:dyDescent="0.25">
      <c r="A2264" s="13">
        <v>1917432</v>
      </c>
      <c r="B2264" s="14" t="s">
        <v>16787</v>
      </c>
      <c r="C2264" s="15" t="s">
        <v>14731</v>
      </c>
      <c r="D2264" s="16">
        <v>24.63</v>
      </c>
    </row>
    <row r="2265" spans="1:4" ht="30" x14ac:dyDescent="0.25">
      <c r="A2265" s="13">
        <v>1917433</v>
      </c>
      <c r="B2265" s="14" t="s">
        <v>16788</v>
      </c>
      <c r="C2265" s="15" t="s">
        <v>14731</v>
      </c>
      <c r="D2265" s="16">
        <v>27.66</v>
      </c>
    </row>
    <row r="2266" spans="1:4" ht="30" x14ac:dyDescent="0.25">
      <c r="A2266" s="13">
        <v>1917434</v>
      </c>
      <c r="B2266" s="14" t="s">
        <v>16789</v>
      </c>
      <c r="C2266" s="15" t="s">
        <v>14731</v>
      </c>
      <c r="D2266" s="16">
        <v>31.28</v>
      </c>
    </row>
    <row r="2267" spans="1:4" ht="30" x14ac:dyDescent="0.25">
      <c r="A2267" s="13">
        <v>1917435</v>
      </c>
      <c r="B2267" s="14" t="s">
        <v>16790</v>
      </c>
      <c r="C2267" s="15" t="s">
        <v>14731</v>
      </c>
      <c r="D2267" s="16">
        <v>35.58</v>
      </c>
    </row>
    <row r="2268" spans="1:4" ht="30" x14ac:dyDescent="0.25">
      <c r="A2268" s="13">
        <v>1917436</v>
      </c>
      <c r="B2268" s="14" t="s">
        <v>16791</v>
      </c>
      <c r="C2268" s="15" t="s">
        <v>14731</v>
      </c>
      <c r="D2268" s="16">
        <v>39.479999999999997</v>
      </c>
    </row>
    <row r="2269" spans="1:4" ht="30" x14ac:dyDescent="0.25">
      <c r="A2269" s="13">
        <v>1917437</v>
      </c>
      <c r="B2269" s="14" t="s">
        <v>16792</v>
      </c>
      <c r="C2269" s="15" t="s">
        <v>14731</v>
      </c>
      <c r="D2269" s="16">
        <v>44.48</v>
      </c>
    </row>
    <row r="2270" spans="1:4" ht="30" x14ac:dyDescent="0.25">
      <c r="A2270" s="13">
        <v>1917438</v>
      </c>
      <c r="B2270" s="14" t="s">
        <v>16793</v>
      </c>
      <c r="C2270" s="15" t="s">
        <v>14731</v>
      </c>
      <c r="D2270" s="16">
        <v>47.98</v>
      </c>
    </row>
    <row r="2271" spans="1:4" ht="30" x14ac:dyDescent="0.25">
      <c r="A2271" s="13">
        <v>1917439</v>
      </c>
      <c r="B2271" s="14" t="s">
        <v>16794</v>
      </c>
      <c r="C2271" s="15" t="s">
        <v>14731</v>
      </c>
      <c r="D2271" s="16">
        <v>51.11</v>
      </c>
    </row>
    <row r="2272" spans="1:4" ht="30" x14ac:dyDescent="0.25">
      <c r="A2272" s="13">
        <v>1917412</v>
      </c>
      <c r="B2272" s="14" t="s">
        <v>16795</v>
      </c>
      <c r="C2272" s="15" t="s">
        <v>14731</v>
      </c>
      <c r="D2272" s="16">
        <v>4.03</v>
      </c>
    </row>
    <row r="2273" spans="1:4" ht="30" x14ac:dyDescent="0.25">
      <c r="A2273" s="13">
        <v>1917413</v>
      </c>
      <c r="B2273" s="14" t="s">
        <v>16796</v>
      </c>
      <c r="C2273" s="15" t="s">
        <v>14731</v>
      </c>
      <c r="D2273" s="16">
        <v>4.51</v>
      </c>
    </row>
    <row r="2274" spans="1:4" ht="30" x14ac:dyDescent="0.25">
      <c r="A2274" s="13">
        <v>1917414</v>
      </c>
      <c r="B2274" s="14" t="s">
        <v>16797</v>
      </c>
      <c r="C2274" s="15" t="s">
        <v>14731</v>
      </c>
      <c r="D2274" s="16">
        <v>4.99</v>
      </c>
    </row>
    <row r="2275" spans="1:4" ht="30" x14ac:dyDescent="0.25">
      <c r="A2275" s="13">
        <v>1917733</v>
      </c>
      <c r="B2275" s="14" t="s">
        <v>16798</v>
      </c>
      <c r="C2275" s="15" t="s">
        <v>14731</v>
      </c>
      <c r="D2275" s="16">
        <v>3.76</v>
      </c>
    </row>
    <row r="2276" spans="1:4" ht="30" x14ac:dyDescent="0.25">
      <c r="A2276" s="13">
        <v>1917049</v>
      </c>
      <c r="B2276" s="14" t="s">
        <v>16799</v>
      </c>
      <c r="C2276" s="15" t="s">
        <v>14731</v>
      </c>
      <c r="D2276" s="16">
        <v>11.87</v>
      </c>
    </row>
    <row r="2277" spans="1:4" ht="30" x14ac:dyDescent="0.25">
      <c r="A2277" s="13">
        <v>1917050</v>
      </c>
      <c r="B2277" s="14" t="s">
        <v>16800</v>
      </c>
      <c r="C2277" s="15" t="s">
        <v>14731</v>
      </c>
      <c r="D2277" s="16">
        <v>12.09</v>
      </c>
    </row>
    <row r="2278" spans="1:4" ht="30" x14ac:dyDescent="0.25">
      <c r="A2278" s="13">
        <v>1917051</v>
      </c>
      <c r="B2278" s="14" t="s">
        <v>16801</v>
      </c>
      <c r="C2278" s="15" t="s">
        <v>14731</v>
      </c>
      <c r="D2278" s="16">
        <v>12.31</v>
      </c>
    </row>
    <row r="2279" spans="1:4" ht="30" x14ac:dyDescent="0.25">
      <c r="A2279" s="13">
        <v>1917052</v>
      </c>
      <c r="B2279" s="14" t="s">
        <v>16802</v>
      </c>
      <c r="C2279" s="15" t="s">
        <v>14731</v>
      </c>
      <c r="D2279" s="16">
        <v>12.54</v>
      </c>
    </row>
    <row r="2280" spans="1:4" ht="30" x14ac:dyDescent="0.25">
      <c r="A2280" s="13">
        <v>1917053</v>
      </c>
      <c r="B2280" s="14" t="s">
        <v>16803</v>
      </c>
      <c r="C2280" s="15" t="s">
        <v>14731</v>
      </c>
      <c r="D2280" s="16">
        <v>12.79</v>
      </c>
    </row>
    <row r="2281" spans="1:4" ht="30" x14ac:dyDescent="0.25">
      <c r="A2281" s="13">
        <v>1917054</v>
      </c>
      <c r="B2281" s="14" t="s">
        <v>16804</v>
      </c>
      <c r="C2281" s="15" t="s">
        <v>14731</v>
      </c>
      <c r="D2281" s="16">
        <v>12.92</v>
      </c>
    </row>
    <row r="2282" spans="1:4" ht="30" x14ac:dyDescent="0.25">
      <c r="A2282" s="13">
        <v>1901553</v>
      </c>
      <c r="B2282" s="14" t="s">
        <v>16805</v>
      </c>
      <c r="C2282" s="15" t="s">
        <v>14731</v>
      </c>
      <c r="D2282" s="16">
        <v>7.94</v>
      </c>
    </row>
    <row r="2283" spans="1:4" ht="30" x14ac:dyDescent="0.25">
      <c r="A2283" s="13">
        <v>1901554</v>
      </c>
      <c r="B2283" s="14" t="s">
        <v>16806</v>
      </c>
      <c r="C2283" s="15" t="s">
        <v>14731</v>
      </c>
      <c r="D2283" s="16">
        <v>8</v>
      </c>
    </row>
    <row r="2284" spans="1:4" ht="30" x14ac:dyDescent="0.25">
      <c r="A2284" s="13">
        <v>1901555</v>
      </c>
      <c r="B2284" s="14" t="s">
        <v>16807</v>
      </c>
      <c r="C2284" s="15" t="s">
        <v>14731</v>
      </c>
      <c r="D2284" s="16">
        <v>8.07</v>
      </c>
    </row>
    <row r="2285" spans="1:4" ht="30" x14ac:dyDescent="0.25">
      <c r="A2285" s="13">
        <v>1901556</v>
      </c>
      <c r="B2285" s="14" t="s">
        <v>16808</v>
      </c>
      <c r="C2285" s="15" t="s">
        <v>14731</v>
      </c>
      <c r="D2285" s="16">
        <v>8.14</v>
      </c>
    </row>
    <row r="2286" spans="1:4" ht="30" x14ac:dyDescent="0.25">
      <c r="A2286" s="13">
        <v>1901557</v>
      </c>
      <c r="B2286" s="14" t="s">
        <v>16809</v>
      </c>
      <c r="C2286" s="15" t="s">
        <v>14731</v>
      </c>
      <c r="D2286" s="16">
        <v>8.2100000000000009</v>
      </c>
    </row>
    <row r="2287" spans="1:4" ht="30" x14ac:dyDescent="0.25">
      <c r="A2287" s="13">
        <v>1901558</v>
      </c>
      <c r="B2287" s="14" t="s">
        <v>16810</v>
      </c>
      <c r="C2287" s="15" t="s">
        <v>14731</v>
      </c>
      <c r="D2287" s="16">
        <v>8.25</v>
      </c>
    </row>
    <row r="2288" spans="1:4" ht="30" x14ac:dyDescent="0.25">
      <c r="A2288" s="13">
        <v>1901560</v>
      </c>
      <c r="B2288" s="14" t="s">
        <v>16811</v>
      </c>
      <c r="C2288" s="15" t="s">
        <v>14731</v>
      </c>
      <c r="D2288" s="16">
        <v>10.51</v>
      </c>
    </row>
    <row r="2289" spans="1:4" ht="30" x14ac:dyDescent="0.25">
      <c r="A2289" s="13">
        <v>1901561</v>
      </c>
      <c r="B2289" s="14" t="s">
        <v>16812</v>
      </c>
      <c r="C2289" s="15" t="s">
        <v>14731</v>
      </c>
      <c r="D2289" s="16">
        <v>10.57</v>
      </c>
    </row>
    <row r="2290" spans="1:4" ht="30" x14ac:dyDescent="0.25">
      <c r="A2290" s="13">
        <v>1901562</v>
      </c>
      <c r="B2290" s="14" t="s">
        <v>16813</v>
      </c>
      <c r="C2290" s="15" t="s">
        <v>14731</v>
      </c>
      <c r="D2290" s="16">
        <v>10.64</v>
      </c>
    </row>
    <row r="2291" spans="1:4" ht="30" x14ac:dyDescent="0.25">
      <c r="A2291" s="13">
        <v>1901563</v>
      </c>
      <c r="B2291" s="14" t="s">
        <v>16814</v>
      </c>
      <c r="C2291" s="15" t="s">
        <v>14731</v>
      </c>
      <c r="D2291" s="16">
        <v>10.7</v>
      </c>
    </row>
    <row r="2292" spans="1:4" ht="30" x14ac:dyDescent="0.25">
      <c r="A2292" s="13">
        <v>1901564</v>
      </c>
      <c r="B2292" s="14" t="s">
        <v>16815</v>
      </c>
      <c r="C2292" s="15" t="s">
        <v>14731</v>
      </c>
      <c r="D2292" s="16">
        <v>10.77</v>
      </c>
    </row>
    <row r="2293" spans="1:4" ht="30" x14ac:dyDescent="0.25">
      <c r="A2293" s="13">
        <v>1901559</v>
      </c>
      <c r="B2293" s="14" t="s">
        <v>16816</v>
      </c>
      <c r="C2293" s="15" t="s">
        <v>14731</v>
      </c>
      <c r="D2293" s="16">
        <v>10.81</v>
      </c>
    </row>
    <row r="2294" spans="1:4" ht="30" x14ac:dyDescent="0.25">
      <c r="A2294" s="13">
        <v>1917085</v>
      </c>
      <c r="B2294" s="14" t="s">
        <v>16817</v>
      </c>
      <c r="C2294" s="15" t="s">
        <v>14731</v>
      </c>
      <c r="D2294" s="16">
        <v>8.3800000000000008</v>
      </c>
    </row>
    <row r="2295" spans="1:4" ht="30" x14ac:dyDescent="0.25">
      <c r="A2295" s="13">
        <v>1917086</v>
      </c>
      <c r="B2295" s="14" t="s">
        <v>16818</v>
      </c>
      <c r="C2295" s="15" t="s">
        <v>14731</v>
      </c>
      <c r="D2295" s="16">
        <v>8.51</v>
      </c>
    </row>
    <row r="2296" spans="1:4" ht="30" x14ac:dyDescent="0.25">
      <c r="A2296" s="13">
        <v>1917087</v>
      </c>
      <c r="B2296" s="14" t="s">
        <v>16819</v>
      </c>
      <c r="C2296" s="15" t="s">
        <v>14731</v>
      </c>
      <c r="D2296" s="16">
        <v>8.65</v>
      </c>
    </row>
    <row r="2297" spans="1:4" ht="30" x14ac:dyDescent="0.25">
      <c r="A2297" s="13">
        <v>1917088</v>
      </c>
      <c r="B2297" s="14" t="s">
        <v>16820</v>
      </c>
      <c r="C2297" s="15" t="s">
        <v>14731</v>
      </c>
      <c r="D2297" s="16">
        <v>8.8000000000000007</v>
      </c>
    </row>
    <row r="2298" spans="1:4" ht="30" x14ac:dyDescent="0.25">
      <c r="A2298" s="13">
        <v>1917089</v>
      </c>
      <c r="B2298" s="14" t="s">
        <v>16821</v>
      </c>
      <c r="C2298" s="15" t="s">
        <v>14731</v>
      </c>
      <c r="D2298" s="16">
        <v>8.9499999999999993</v>
      </c>
    </row>
    <row r="2299" spans="1:4" ht="30" x14ac:dyDescent="0.25">
      <c r="A2299" s="13">
        <v>1917090</v>
      </c>
      <c r="B2299" s="14" t="s">
        <v>16822</v>
      </c>
      <c r="C2299" s="15" t="s">
        <v>14731</v>
      </c>
      <c r="D2299" s="16">
        <v>9.0299999999999994</v>
      </c>
    </row>
    <row r="2300" spans="1:4" ht="30" x14ac:dyDescent="0.25">
      <c r="A2300" s="13">
        <v>1901566</v>
      </c>
      <c r="B2300" s="14" t="s">
        <v>16823</v>
      </c>
      <c r="C2300" s="15" t="s">
        <v>14731</v>
      </c>
      <c r="D2300" s="16">
        <v>13.15</v>
      </c>
    </row>
    <row r="2301" spans="1:4" ht="30" x14ac:dyDescent="0.25">
      <c r="A2301" s="13">
        <v>1901567</v>
      </c>
      <c r="B2301" s="14" t="s">
        <v>16824</v>
      </c>
      <c r="C2301" s="15" t="s">
        <v>14731</v>
      </c>
      <c r="D2301" s="16">
        <v>13.21</v>
      </c>
    </row>
    <row r="2302" spans="1:4" ht="30" x14ac:dyDescent="0.25">
      <c r="A2302" s="13">
        <v>1901568</v>
      </c>
      <c r="B2302" s="14" t="s">
        <v>16825</v>
      </c>
      <c r="C2302" s="15" t="s">
        <v>14731</v>
      </c>
      <c r="D2302" s="16">
        <v>13.27</v>
      </c>
    </row>
    <row r="2303" spans="1:4" ht="30" x14ac:dyDescent="0.25">
      <c r="A2303" s="13">
        <v>1901569</v>
      </c>
      <c r="B2303" s="14" t="s">
        <v>16826</v>
      </c>
      <c r="C2303" s="15" t="s">
        <v>14731</v>
      </c>
      <c r="D2303" s="16">
        <v>13.33</v>
      </c>
    </row>
    <row r="2304" spans="1:4" ht="30" x14ac:dyDescent="0.25">
      <c r="A2304" s="13">
        <v>1901570</v>
      </c>
      <c r="B2304" s="14" t="s">
        <v>16827</v>
      </c>
      <c r="C2304" s="15" t="s">
        <v>14731</v>
      </c>
      <c r="D2304" s="16">
        <v>13.4</v>
      </c>
    </row>
    <row r="2305" spans="1:4" ht="30" x14ac:dyDescent="0.25">
      <c r="A2305" s="13">
        <v>1901565</v>
      </c>
      <c r="B2305" s="14" t="s">
        <v>16828</v>
      </c>
      <c r="C2305" s="15" t="s">
        <v>14731</v>
      </c>
      <c r="D2305" s="16">
        <v>13.43</v>
      </c>
    </row>
    <row r="2306" spans="1:4" ht="30" x14ac:dyDescent="0.25">
      <c r="A2306" s="13">
        <v>1917121</v>
      </c>
      <c r="B2306" s="14" t="s">
        <v>16829</v>
      </c>
      <c r="C2306" s="15" t="s">
        <v>14731</v>
      </c>
      <c r="D2306" s="16">
        <v>8.02</v>
      </c>
    </row>
    <row r="2307" spans="1:4" ht="30" x14ac:dyDescent="0.25">
      <c r="A2307" s="13">
        <v>1917122</v>
      </c>
      <c r="B2307" s="14" t="s">
        <v>16830</v>
      </c>
      <c r="C2307" s="15" t="s">
        <v>14731</v>
      </c>
      <c r="D2307" s="16">
        <v>8.1300000000000008</v>
      </c>
    </row>
    <row r="2308" spans="1:4" ht="30" x14ac:dyDescent="0.25">
      <c r="A2308" s="13">
        <v>1917123</v>
      </c>
      <c r="B2308" s="14" t="s">
        <v>16831</v>
      </c>
      <c r="C2308" s="15" t="s">
        <v>14731</v>
      </c>
      <c r="D2308" s="16">
        <v>8.24</v>
      </c>
    </row>
    <row r="2309" spans="1:4" ht="30" x14ac:dyDescent="0.25">
      <c r="A2309" s="13">
        <v>1917124</v>
      </c>
      <c r="B2309" s="14" t="s">
        <v>16832</v>
      </c>
      <c r="C2309" s="15" t="s">
        <v>14731</v>
      </c>
      <c r="D2309" s="16">
        <v>8.36</v>
      </c>
    </row>
    <row r="2310" spans="1:4" ht="30" x14ac:dyDescent="0.25">
      <c r="A2310" s="13">
        <v>1917125</v>
      </c>
      <c r="B2310" s="14" t="s">
        <v>16833</v>
      </c>
      <c r="C2310" s="15" t="s">
        <v>14731</v>
      </c>
      <c r="D2310" s="16">
        <v>8.48</v>
      </c>
    </row>
    <row r="2311" spans="1:4" ht="30" x14ac:dyDescent="0.25">
      <c r="A2311" s="13">
        <v>1917126</v>
      </c>
      <c r="B2311" s="14" t="s">
        <v>16834</v>
      </c>
      <c r="C2311" s="15" t="s">
        <v>14731</v>
      </c>
      <c r="D2311" s="16">
        <v>8.5500000000000007</v>
      </c>
    </row>
    <row r="2312" spans="1:4" ht="30" x14ac:dyDescent="0.25">
      <c r="A2312" s="13">
        <v>1917157</v>
      </c>
      <c r="B2312" s="14" t="s">
        <v>16835</v>
      </c>
      <c r="C2312" s="15" t="s">
        <v>14731</v>
      </c>
      <c r="D2312" s="16">
        <v>7.64</v>
      </c>
    </row>
    <row r="2313" spans="1:4" ht="30" x14ac:dyDescent="0.25">
      <c r="A2313" s="13">
        <v>1917158</v>
      </c>
      <c r="B2313" s="14" t="s">
        <v>16836</v>
      </c>
      <c r="C2313" s="15" t="s">
        <v>14731</v>
      </c>
      <c r="D2313" s="16">
        <v>7.74</v>
      </c>
    </row>
    <row r="2314" spans="1:4" ht="30" x14ac:dyDescent="0.25">
      <c r="A2314" s="13">
        <v>1917159</v>
      </c>
      <c r="B2314" s="14" t="s">
        <v>16837</v>
      </c>
      <c r="C2314" s="15" t="s">
        <v>14731</v>
      </c>
      <c r="D2314" s="16">
        <v>7.84</v>
      </c>
    </row>
    <row r="2315" spans="1:4" ht="30" x14ac:dyDescent="0.25">
      <c r="A2315" s="13">
        <v>1917160</v>
      </c>
      <c r="B2315" s="14" t="s">
        <v>16838</v>
      </c>
      <c r="C2315" s="15" t="s">
        <v>14731</v>
      </c>
      <c r="D2315" s="16">
        <v>7.94</v>
      </c>
    </row>
    <row r="2316" spans="1:4" ht="30" x14ac:dyDescent="0.25">
      <c r="A2316" s="13">
        <v>1917161</v>
      </c>
      <c r="B2316" s="14" t="s">
        <v>16839</v>
      </c>
      <c r="C2316" s="15" t="s">
        <v>14731</v>
      </c>
      <c r="D2316" s="16">
        <v>8.0500000000000007</v>
      </c>
    </row>
    <row r="2317" spans="1:4" ht="30" x14ac:dyDescent="0.25">
      <c r="A2317" s="13">
        <v>1917162</v>
      </c>
      <c r="B2317" s="14" t="s">
        <v>16840</v>
      </c>
      <c r="C2317" s="15" t="s">
        <v>14731</v>
      </c>
      <c r="D2317" s="16">
        <v>8.11</v>
      </c>
    </row>
    <row r="2318" spans="1:4" ht="30" x14ac:dyDescent="0.25">
      <c r="A2318" s="13">
        <v>1917193</v>
      </c>
      <c r="B2318" s="14" t="s">
        <v>16841</v>
      </c>
      <c r="C2318" s="15" t="s">
        <v>14731</v>
      </c>
      <c r="D2318" s="16">
        <v>8.48</v>
      </c>
    </row>
    <row r="2319" spans="1:4" ht="30" x14ac:dyDescent="0.25">
      <c r="A2319" s="13">
        <v>1917194</v>
      </c>
      <c r="B2319" s="14" t="s">
        <v>16842</v>
      </c>
      <c r="C2319" s="15" t="s">
        <v>14731</v>
      </c>
      <c r="D2319" s="16">
        <v>8.56</v>
      </c>
    </row>
    <row r="2320" spans="1:4" ht="30" x14ac:dyDescent="0.25">
      <c r="A2320" s="13">
        <v>1917195</v>
      </c>
      <c r="B2320" s="14" t="s">
        <v>16843</v>
      </c>
      <c r="C2320" s="15" t="s">
        <v>14731</v>
      </c>
      <c r="D2320" s="16">
        <v>8.65</v>
      </c>
    </row>
    <row r="2321" spans="1:4" ht="30" x14ac:dyDescent="0.25">
      <c r="A2321" s="13">
        <v>1917196</v>
      </c>
      <c r="B2321" s="14" t="s">
        <v>16844</v>
      </c>
      <c r="C2321" s="15" t="s">
        <v>14731</v>
      </c>
      <c r="D2321" s="16">
        <v>8.74</v>
      </c>
    </row>
    <row r="2322" spans="1:4" ht="30" x14ac:dyDescent="0.25">
      <c r="A2322" s="13">
        <v>1917197</v>
      </c>
      <c r="B2322" s="14" t="s">
        <v>16845</v>
      </c>
      <c r="C2322" s="15" t="s">
        <v>14731</v>
      </c>
      <c r="D2322" s="16">
        <v>8.84</v>
      </c>
    </row>
    <row r="2323" spans="1:4" ht="30" x14ac:dyDescent="0.25">
      <c r="A2323" s="13">
        <v>1917198</v>
      </c>
      <c r="B2323" s="14" t="s">
        <v>16846</v>
      </c>
      <c r="C2323" s="15" t="s">
        <v>14731</v>
      </c>
      <c r="D2323" s="16">
        <v>8.89</v>
      </c>
    </row>
    <row r="2324" spans="1:4" ht="30" x14ac:dyDescent="0.25">
      <c r="A2324" s="13">
        <v>1917013</v>
      </c>
      <c r="B2324" s="14" t="s">
        <v>16847</v>
      </c>
      <c r="C2324" s="15" t="s">
        <v>14731</v>
      </c>
      <c r="D2324" s="16">
        <v>16.12</v>
      </c>
    </row>
    <row r="2325" spans="1:4" ht="30" x14ac:dyDescent="0.25">
      <c r="A2325" s="13">
        <v>1917014</v>
      </c>
      <c r="B2325" s="14" t="s">
        <v>16848</v>
      </c>
      <c r="C2325" s="15" t="s">
        <v>14731</v>
      </c>
      <c r="D2325" s="16">
        <v>16.43</v>
      </c>
    </row>
    <row r="2326" spans="1:4" ht="30" x14ac:dyDescent="0.25">
      <c r="A2326" s="13">
        <v>1917015</v>
      </c>
      <c r="B2326" s="14" t="s">
        <v>16849</v>
      </c>
      <c r="C2326" s="15" t="s">
        <v>14731</v>
      </c>
      <c r="D2326" s="16">
        <v>16.75</v>
      </c>
    </row>
    <row r="2327" spans="1:4" ht="30" x14ac:dyDescent="0.25">
      <c r="A2327" s="13">
        <v>1917016</v>
      </c>
      <c r="B2327" s="14" t="s">
        <v>16850</v>
      </c>
      <c r="C2327" s="15" t="s">
        <v>14731</v>
      </c>
      <c r="D2327" s="16">
        <v>17.079999999999998</v>
      </c>
    </row>
    <row r="2328" spans="1:4" ht="30" x14ac:dyDescent="0.25">
      <c r="A2328" s="13">
        <v>1917017</v>
      </c>
      <c r="B2328" s="14" t="s">
        <v>16851</v>
      </c>
      <c r="C2328" s="15" t="s">
        <v>14731</v>
      </c>
      <c r="D2328" s="16">
        <v>17.43</v>
      </c>
    </row>
    <row r="2329" spans="1:4" ht="30" x14ac:dyDescent="0.25">
      <c r="A2329" s="13">
        <v>1917018</v>
      </c>
      <c r="B2329" s="14" t="s">
        <v>16852</v>
      </c>
      <c r="C2329" s="15" t="s">
        <v>14731</v>
      </c>
      <c r="D2329" s="16">
        <v>17.62</v>
      </c>
    </row>
    <row r="2330" spans="1:4" ht="30" x14ac:dyDescent="0.25">
      <c r="A2330" s="13">
        <v>1917623</v>
      </c>
      <c r="B2330" s="14" t="s">
        <v>16853</v>
      </c>
      <c r="C2330" s="15" t="s">
        <v>14731</v>
      </c>
      <c r="D2330" s="16">
        <v>18.489999999999998</v>
      </c>
    </row>
    <row r="2331" spans="1:4" ht="30" x14ac:dyDescent="0.25">
      <c r="A2331" s="13">
        <v>1917624</v>
      </c>
      <c r="B2331" s="14" t="s">
        <v>16854</v>
      </c>
      <c r="C2331" s="15" t="s">
        <v>14731</v>
      </c>
      <c r="D2331" s="16">
        <v>23.28</v>
      </c>
    </row>
    <row r="2332" spans="1:4" ht="30" x14ac:dyDescent="0.25">
      <c r="A2332" s="13">
        <v>1917625</v>
      </c>
      <c r="B2332" s="14" t="s">
        <v>16855</v>
      </c>
      <c r="C2332" s="15" t="s">
        <v>14731</v>
      </c>
      <c r="D2332" s="16">
        <v>29.18</v>
      </c>
    </row>
    <row r="2333" spans="1:4" ht="30" x14ac:dyDescent="0.25">
      <c r="A2333" s="13">
        <v>1917626</v>
      </c>
      <c r="B2333" s="14" t="s">
        <v>16856</v>
      </c>
      <c r="C2333" s="15" t="s">
        <v>14731</v>
      </c>
      <c r="D2333" s="16">
        <v>35.659999999999997</v>
      </c>
    </row>
    <row r="2334" spans="1:4" ht="30" x14ac:dyDescent="0.25">
      <c r="A2334" s="13">
        <v>1917627</v>
      </c>
      <c r="B2334" s="14" t="s">
        <v>16857</v>
      </c>
      <c r="C2334" s="15" t="s">
        <v>14731</v>
      </c>
      <c r="D2334" s="16">
        <v>42.84</v>
      </c>
    </row>
    <row r="2335" spans="1:4" ht="30" x14ac:dyDescent="0.25">
      <c r="A2335" s="13">
        <v>1917628</v>
      </c>
      <c r="B2335" s="14" t="s">
        <v>16858</v>
      </c>
      <c r="C2335" s="15" t="s">
        <v>14731</v>
      </c>
      <c r="D2335" s="16">
        <v>50.11</v>
      </c>
    </row>
    <row r="2336" spans="1:4" ht="30" x14ac:dyDescent="0.25">
      <c r="A2336" s="13">
        <v>1917620</v>
      </c>
      <c r="B2336" s="14" t="s">
        <v>16859</v>
      </c>
      <c r="C2336" s="15" t="s">
        <v>14731</v>
      </c>
      <c r="D2336" s="16">
        <v>8.67</v>
      </c>
    </row>
    <row r="2337" spans="1:4" ht="30" x14ac:dyDescent="0.25">
      <c r="A2337" s="13">
        <v>1917621</v>
      </c>
      <c r="B2337" s="14" t="s">
        <v>16860</v>
      </c>
      <c r="C2337" s="15" t="s">
        <v>14731</v>
      </c>
      <c r="D2337" s="16">
        <v>10.1</v>
      </c>
    </row>
    <row r="2338" spans="1:4" ht="30" x14ac:dyDescent="0.25">
      <c r="A2338" s="13">
        <v>1917622</v>
      </c>
      <c r="B2338" s="14" t="s">
        <v>16861</v>
      </c>
      <c r="C2338" s="15" t="s">
        <v>14731</v>
      </c>
      <c r="D2338" s="16">
        <v>12.62</v>
      </c>
    </row>
    <row r="2339" spans="1:4" ht="30" x14ac:dyDescent="0.25">
      <c r="A2339" s="13">
        <v>1917741</v>
      </c>
      <c r="B2339" s="14" t="s">
        <v>16862</v>
      </c>
      <c r="C2339" s="15" t="s">
        <v>14731</v>
      </c>
      <c r="D2339" s="16">
        <v>8.0299999999999994</v>
      </c>
    </row>
    <row r="2340" spans="1:4" ht="30" x14ac:dyDescent="0.25">
      <c r="A2340" s="13">
        <v>1917269</v>
      </c>
      <c r="B2340" s="14" t="s">
        <v>16863</v>
      </c>
      <c r="C2340" s="15" t="s">
        <v>14731</v>
      </c>
      <c r="D2340" s="16">
        <v>22.55</v>
      </c>
    </row>
    <row r="2341" spans="1:4" ht="30" x14ac:dyDescent="0.25">
      <c r="A2341" s="13">
        <v>1917270</v>
      </c>
      <c r="B2341" s="14" t="s">
        <v>16864</v>
      </c>
      <c r="C2341" s="15" t="s">
        <v>14731</v>
      </c>
      <c r="D2341" s="16">
        <v>30.41</v>
      </c>
    </row>
    <row r="2342" spans="1:4" ht="30" x14ac:dyDescent="0.25">
      <c r="A2342" s="13">
        <v>1917266</v>
      </c>
      <c r="B2342" s="14" t="s">
        <v>16865</v>
      </c>
      <c r="C2342" s="15" t="s">
        <v>14731</v>
      </c>
      <c r="D2342" s="16">
        <v>7.39</v>
      </c>
    </row>
    <row r="2343" spans="1:4" ht="30" x14ac:dyDescent="0.25">
      <c r="A2343" s="13">
        <v>1917267</v>
      </c>
      <c r="B2343" s="14" t="s">
        <v>16866</v>
      </c>
      <c r="C2343" s="15" t="s">
        <v>14731</v>
      </c>
      <c r="D2343" s="16">
        <v>10.72</v>
      </c>
    </row>
    <row r="2344" spans="1:4" ht="30" x14ac:dyDescent="0.25">
      <c r="A2344" s="13">
        <v>1917268</v>
      </c>
      <c r="B2344" s="14" t="s">
        <v>16867</v>
      </c>
      <c r="C2344" s="15" t="s">
        <v>14731</v>
      </c>
      <c r="D2344" s="16">
        <v>16.36</v>
      </c>
    </row>
    <row r="2345" spans="1:4" ht="30" x14ac:dyDescent="0.25">
      <c r="A2345" s="13">
        <v>1917728</v>
      </c>
      <c r="B2345" s="14" t="s">
        <v>16868</v>
      </c>
      <c r="C2345" s="15" t="s">
        <v>14731</v>
      </c>
      <c r="D2345" s="16">
        <v>6.82</v>
      </c>
    </row>
    <row r="2346" spans="1:4" ht="30" x14ac:dyDescent="0.25">
      <c r="A2346" s="13">
        <v>1917358</v>
      </c>
      <c r="B2346" s="14" t="s">
        <v>16869</v>
      </c>
      <c r="C2346" s="15" t="s">
        <v>14731</v>
      </c>
      <c r="D2346" s="16">
        <v>6.91</v>
      </c>
    </row>
    <row r="2347" spans="1:4" ht="30" x14ac:dyDescent="0.25">
      <c r="A2347" s="13">
        <v>1917362</v>
      </c>
      <c r="B2347" s="14" t="s">
        <v>16870</v>
      </c>
      <c r="C2347" s="15" t="s">
        <v>14731</v>
      </c>
      <c r="D2347" s="16">
        <v>33.14</v>
      </c>
    </row>
    <row r="2348" spans="1:4" ht="30" x14ac:dyDescent="0.25">
      <c r="A2348" s="13">
        <v>1917363</v>
      </c>
      <c r="B2348" s="14" t="s">
        <v>16871</v>
      </c>
      <c r="C2348" s="15" t="s">
        <v>14731</v>
      </c>
      <c r="D2348" s="16">
        <v>40.4</v>
      </c>
    </row>
    <row r="2349" spans="1:4" ht="30" x14ac:dyDescent="0.25">
      <c r="A2349" s="13">
        <v>1917359</v>
      </c>
      <c r="B2349" s="14" t="s">
        <v>16872</v>
      </c>
      <c r="C2349" s="15" t="s">
        <v>14731</v>
      </c>
      <c r="D2349" s="16">
        <v>9.73</v>
      </c>
    </row>
    <row r="2350" spans="1:4" ht="30" x14ac:dyDescent="0.25">
      <c r="A2350" s="13">
        <v>1917360</v>
      </c>
      <c r="B2350" s="14" t="s">
        <v>16873</v>
      </c>
      <c r="C2350" s="15" t="s">
        <v>14731</v>
      </c>
      <c r="D2350" s="16">
        <v>15.89</v>
      </c>
    </row>
    <row r="2351" spans="1:4" ht="30" x14ac:dyDescent="0.25">
      <c r="A2351" s="13">
        <v>1917361</v>
      </c>
      <c r="B2351" s="14" t="s">
        <v>16874</v>
      </c>
      <c r="C2351" s="15" t="s">
        <v>14731</v>
      </c>
      <c r="D2351" s="16">
        <v>23.78</v>
      </c>
    </row>
    <row r="2352" spans="1:4" ht="30" x14ac:dyDescent="0.25">
      <c r="A2352" s="13">
        <v>1917476</v>
      </c>
      <c r="B2352" s="14" t="s">
        <v>16875</v>
      </c>
      <c r="C2352" s="15" t="s">
        <v>14731</v>
      </c>
      <c r="D2352" s="16">
        <v>24.62</v>
      </c>
    </row>
    <row r="2353" spans="1:4" ht="30" x14ac:dyDescent="0.25">
      <c r="A2353" s="13">
        <v>1917477</v>
      </c>
      <c r="B2353" s="14" t="s">
        <v>16876</v>
      </c>
      <c r="C2353" s="15" t="s">
        <v>14731</v>
      </c>
      <c r="D2353" s="16">
        <v>31.69</v>
      </c>
    </row>
    <row r="2354" spans="1:4" ht="30" x14ac:dyDescent="0.25">
      <c r="A2354" s="13">
        <v>1917478</v>
      </c>
      <c r="B2354" s="14" t="s">
        <v>16877</v>
      </c>
      <c r="C2354" s="15" t="s">
        <v>14731</v>
      </c>
      <c r="D2354" s="16">
        <v>40.71</v>
      </c>
    </row>
    <row r="2355" spans="1:4" ht="30" x14ac:dyDescent="0.25">
      <c r="A2355" s="13">
        <v>1917479</v>
      </c>
      <c r="B2355" s="14" t="s">
        <v>16878</v>
      </c>
      <c r="C2355" s="15" t="s">
        <v>14731</v>
      </c>
      <c r="D2355" s="16">
        <v>44.31</v>
      </c>
    </row>
    <row r="2356" spans="1:4" ht="30" x14ac:dyDescent="0.25">
      <c r="A2356" s="13">
        <v>1917473</v>
      </c>
      <c r="B2356" s="14" t="s">
        <v>16879</v>
      </c>
      <c r="C2356" s="15" t="s">
        <v>14731</v>
      </c>
      <c r="D2356" s="16">
        <v>11.26</v>
      </c>
    </row>
    <row r="2357" spans="1:4" ht="30" x14ac:dyDescent="0.25">
      <c r="A2357" s="13">
        <v>1917474</v>
      </c>
      <c r="B2357" s="14" t="s">
        <v>16880</v>
      </c>
      <c r="C2357" s="15" t="s">
        <v>14731</v>
      </c>
      <c r="D2357" s="16">
        <v>14.49</v>
      </c>
    </row>
    <row r="2358" spans="1:4" ht="30" x14ac:dyDescent="0.25">
      <c r="A2358" s="13">
        <v>1917475</v>
      </c>
      <c r="B2358" s="14" t="s">
        <v>16881</v>
      </c>
      <c r="C2358" s="15" t="s">
        <v>14731</v>
      </c>
      <c r="D2358" s="16">
        <v>18.579999999999998</v>
      </c>
    </row>
    <row r="2359" spans="1:4" ht="30" x14ac:dyDescent="0.25">
      <c r="A2359" s="13">
        <v>1917736</v>
      </c>
      <c r="B2359" s="14" t="s">
        <v>16882</v>
      </c>
      <c r="C2359" s="15" t="s">
        <v>14731</v>
      </c>
      <c r="D2359" s="16">
        <v>8.16</v>
      </c>
    </row>
    <row r="2360" spans="1:4" ht="30" x14ac:dyDescent="0.25">
      <c r="A2360" s="13">
        <v>1917067</v>
      </c>
      <c r="B2360" s="14" t="s">
        <v>16883</v>
      </c>
      <c r="C2360" s="15" t="s">
        <v>14731</v>
      </c>
      <c r="D2360" s="16">
        <v>11.09</v>
      </c>
    </row>
    <row r="2361" spans="1:4" ht="30" x14ac:dyDescent="0.25">
      <c r="A2361" s="13">
        <v>1917068</v>
      </c>
      <c r="B2361" s="14" t="s">
        <v>16884</v>
      </c>
      <c r="C2361" s="15" t="s">
        <v>14731</v>
      </c>
      <c r="D2361" s="16">
        <v>11.32</v>
      </c>
    </row>
    <row r="2362" spans="1:4" ht="30" x14ac:dyDescent="0.25">
      <c r="A2362" s="13">
        <v>1917069</v>
      </c>
      <c r="B2362" s="14" t="s">
        <v>16885</v>
      </c>
      <c r="C2362" s="15" t="s">
        <v>14731</v>
      </c>
      <c r="D2362" s="16">
        <v>11.54</v>
      </c>
    </row>
    <row r="2363" spans="1:4" ht="30" x14ac:dyDescent="0.25">
      <c r="A2363" s="13">
        <v>1917070</v>
      </c>
      <c r="B2363" s="14" t="s">
        <v>16886</v>
      </c>
      <c r="C2363" s="15" t="s">
        <v>14731</v>
      </c>
      <c r="D2363" s="16">
        <v>11.78</v>
      </c>
    </row>
    <row r="2364" spans="1:4" ht="30" x14ac:dyDescent="0.25">
      <c r="A2364" s="13">
        <v>1917071</v>
      </c>
      <c r="B2364" s="14" t="s">
        <v>16887</v>
      </c>
      <c r="C2364" s="15" t="s">
        <v>14731</v>
      </c>
      <c r="D2364" s="16">
        <v>12.03</v>
      </c>
    </row>
    <row r="2365" spans="1:4" ht="30" x14ac:dyDescent="0.25">
      <c r="A2365" s="13">
        <v>1917072</v>
      </c>
      <c r="B2365" s="14" t="s">
        <v>16888</v>
      </c>
      <c r="C2365" s="15" t="s">
        <v>14731</v>
      </c>
      <c r="D2365" s="16">
        <v>12.17</v>
      </c>
    </row>
    <row r="2366" spans="1:4" ht="30" x14ac:dyDescent="0.25">
      <c r="A2366" s="13">
        <v>1901572</v>
      </c>
      <c r="B2366" s="14" t="s">
        <v>16889</v>
      </c>
      <c r="C2366" s="15" t="s">
        <v>14731</v>
      </c>
      <c r="D2366" s="16">
        <v>7.27</v>
      </c>
    </row>
    <row r="2367" spans="1:4" ht="30" x14ac:dyDescent="0.25">
      <c r="A2367" s="13">
        <v>1901573</v>
      </c>
      <c r="B2367" s="14" t="s">
        <v>16890</v>
      </c>
      <c r="C2367" s="15" t="s">
        <v>14731</v>
      </c>
      <c r="D2367" s="16">
        <v>7.33</v>
      </c>
    </row>
    <row r="2368" spans="1:4" ht="30" x14ac:dyDescent="0.25">
      <c r="A2368" s="13">
        <v>1901574</v>
      </c>
      <c r="B2368" s="14" t="s">
        <v>16891</v>
      </c>
      <c r="C2368" s="15" t="s">
        <v>14731</v>
      </c>
      <c r="D2368" s="16">
        <v>7.4</v>
      </c>
    </row>
    <row r="2369" spans="1:4" ht="30" x14ac:dyDescent="0.25">
      <c r="A2369" s="13">
        <v>1901575</v>
      </c>
      <c r="B2369" s="14" t="s">
        <v>16892</v>
      </c>
      <c r="C2369" s="15" t="s">
        <v>14731</v>
      </c>
      <c r="D2369" s="16">
        <v>7.47</v>
      </c>
    </row>
    <row r="2370" spans="1:4" ht="30" x14ac:dyDescent="0.25">
      <c r="A2370" s="13">
        <v>1901576</v>
      </c>
      <c r="B2370" s="14" t="s">
        <v>16893</v>
      </c>
      <c r="C2370" s="15" t="s">
        <v>14731</v>
      </c>
      <c r="D2370" s="16">
        <v>7.54</v>
      </c>
    </row>
    <row r="2371" spans="1:4" ht="30" x14ac:dyDescent="0.25">
      <c r="A2371" s="13">
        <v>1901571</v>
      </c>
      <c r="B2371" s="14" t="s">
        <v>16894</v>
      </c>
      <c r="C2371" s="15" t="s">
        <v>14731</v>
      </c>
      <c r="D2371" s="16">
        <v>7.58</v>
      </c>
    </row>
    <row r="2372" spans="1:4" ht="30" x14ac:dyDescent="0.25">
      <c r="A2372" s="13">
        <v>1901578</v>
      </c>
      <c r="B2372" s="14" t="s">
        <v>16895</v>
      </c>
      <c r="C2372" s="15" t="s">
        <v>14731</v>
      </c>
      <c r="D2372" s="16">
        <v>9.5399999999999991</v>
      </c>
    </row>
    <row r="2373" spans="1:4" ht="30" x14ac:dyDescent="0.25">
      <c r="A2373" s="13">
        <v>1901579</v>
      </c>
      <c r="B2373" s="14" t="s">
        <v>16896</v>
      </c>
      <c r="C2373" s="15" t="s">
        <v>14731</v>
      </c>
      <c r="D2373" s="16">
        <v>9.6</v>
      </c>
    </row>
    <row r="2374" spans="1:4" ht="30" x14ac:dyDescent="0.25">
      <c r="A2374" s="13">
        <v>1901580</v>
      </c>
      <c r="B2374" s="14" t="s">
        <v>16897</v>
      </c>
      <c r="C2374" s="15" t="s">
        <v>14731</v>
      </c>
      <c r="D2374" s="16">
        <v>9.66</v>
      </c>
    </row>
    <row r="2375" spans="1:4" ht="30" x14ac:dyDescent="0.25">
      <c r="A2375" s="13">
        <v>1901581</v>
      </c>
      <c r="B2375" s="14" t="s">
        <v>16898</v>
      </c>
      <c r="C2375" s="15" t="s">
        <v>14731</v>
      </c>
      <c r="D2375" s="16">
        <v>9.73</v>
      </c>
    </row>
    <row r="2376" spans="1:4" ht="30" x14ac:dyDescent="0.25">
      <c r="A2376" s="13">
        <v>1901582</v>
      </c>
      <c r="B2376" s="14" t="s">
        <v>16899</v>
      </c>
      <c r="C2376" s="15" t="s">
        <v>14731</v>
      </c>
      <c r="D2376" s="16">
        <v>9.8000000000000007</v>
      </c>
    </row>
    <row r="2377" spans="1:4" ht="30" x14ac:dyDescent="0.25">
      <c r="A2377" s="13">
        <v>1901577</v>
      </c>
      <c r="B2377" s="14" t="s">
        <v>16900</v>
      </c>
      <c r="C2377" s="15" t="s">
        <v>14731</v>
      </c>
      <c r="D2377" s="16">
        <v>9.84</v>
      </c>
    </row>
    <row r="2378" spans="1:4" ht="30" x14ac:dyDescent="0.25">
      <c r="A2378" s="13">
        <v>1917103</v>
      </c>
      <c r="B2378" s="14" t="s">
        <v>16901</v>
      </c>
      <c r="C2378" s="15" t="s">
        <v>14731</v>
      </c>
      <c r="D2378" s="16">
        <v>7.81</v>
      </c>
    </row>
    <row r="2379" spans="1:4" ht="30" x14ac:dyDescent="0.25">
      <c r="A2379" s="13">
        <v>1917104</v>
      </c>
      <c r="B2379" s="14" t="s">
        <v>16902</v>
      </c>
      <c r="C2379" s="15" t="s">
        <v>14731</v>
      </c>
      <c r="D2379" s="16">
        <v>7.95</v>
      </c>
    </row>
    <row r="2380" spans="1:4" ht="30" x14ac:dyDescent="0.25">
      <c r="A2380" s="13">
        <v>1917105</v>
      </c>
      <c r="B2380" s="14" t="s">
        <v>16903</v>
      </c>
      <c r="C2380" s="15" t="s">
        <v>14731</v>
      </c>
      <c r="D2380" s="16">
        <v>8.09</v>
      </c>
    </row>
    <row r="2381" spans="1:4" ht="30" x14ac:dyDescent="0.25">
      <c r="A2381" s="13">
        <v>1917106</v>
      </c>
      <c r="B2381" s="14" t="s">
        <v>16904</v>
      </c>
      <c r="C2381" s="15" t="s">
        <v>14731</v>
      </c>
      <c r="D2381" s="16">
        <v>8.24</v>
      </c>
    </row>
    <row r="2382" spans="1:4" ht="30" x14ac:dyDescent="0.25">
      <c r="A2382" s="13">
        <v>1917107</v>
      </c>
      <c r="B2382" s="14" t="s">
        <v>16905</v>
      </c>
      <c r="C2382" s="15" t="s">
        <v>14731</v>
      </c>
      <c r="D2382" s="16">
        <v>8.39</v>
      </c>
    </row>
    <row r="2383" spans="1:4" ht="30" x14ac:dyDescent="0.25">
      <c r="A2383" s="13">
        <v>1917108</v>
      </c>
      <c r="B2383" s="14" t="s">
        <v>16906</v>
      </c>
      <c r="C2383" s="15" t="s">
        <v>14731</v>
      </c>
      <c r="D2383" s="16">
        <v>8.48</v>
      </c>
    </row>
    <row r="2384" spans="1:4" ht="30" x14ac:dyDescent="0.25">
      <c r="A2384" s="13">
        <v>1901583</v>
      </c>
      <c r="B2384" s="14" t="s">
        <v>16907</v>
      </c>
      <c r="C2384" s="15" t="s">
        <v>14731</v>
      </c>
      <c r="D2384" s="16">
        <v>11.87</v>
      </c>
    </row>
    <row r="2385" spans="1:4" ht="30" x14ac:dyDescent="0.25">
      <c r="A2385" s="13">
        <v>1901584</v>
      </c>
      <c r="B2385" s="14" t="s">
        <v>16908</v>
      </c>
      <c r="C2385" s="15" t="s">
        <v>14731</v>
      </c>
      <c r="D2385" s="16">
        <v>11.93</v>
      </c>
    </row>
    <row r="2386" spans="1:4" ht="30" x14ac:dyDescent="0.25">
      <c r="A2386" s="13">
        <v>1901585</v>
      </c>
      <c r="B2386" s="14" t="s">
        <v>16909</v>
      </c>
      <c r="C2386" s="15" t="s">
        <v>14731</v>
      </c>
      <c r="D2386" s="16">
        <v>11.99</v>
      </c>
    </row>
    <row r="2387" spans="1:4" ht="30" x14ac:dyDescent="0.25">
      <c r="A2387" s="13">
        <v>1901586</v>
      </c>
      <c r="B2387" s="14" t="s">
        <v>16910</v>
      </c>
      <c r="C2387" s="15" t="s">
        <v>14731</v>
      </c>
      <c r="D2387" s="16">
        <v>12.05</v>
      </c>
    </row>
    <row r="2388" spans="1:4" ht="30" x14ac:dyDescent="0.25">
      <c r="A2388" s="13">
        <v>1901587</v>
      </c>
      <c r="B2388" s="14" t="s">
        <v>16911</v>
      </c>
      <c r="C2388" s="15" t="s">
        <v>14731</v>
      </c>
      <c r="D2388" s="16">
        <v>12.12</v>
      </c>
    </row>
    <row r="2389" spans="1:4" ht="30" x14ac:dyDescent="0.25">
      <c r="A2389" s="13">
        <v>1901588</v>
      </c>
      <c r="B2389" s="14" t="s">
        <v>16912</v>
      </c>
      <c r="C2389" s="15" t="s">
        <v>14731</v>
      </c>
      <c r="D2389" s="16">
        <v>12.16</v>
      </c>
    </row>
    <row r="2390" spans="1:4" ht="30" x14ac:dyDescent="0.25">
      <c r="A2390" s="13">
        <v>1917139</v>
      </c>
      <c r="B2390" s="14" t="s">
        <v>16913</v>
      </c>
      <c r="C2390" s="15" t="s">
        <v>14731</v>
      </c>
      <c r="D2390" s="16">
        <v>7.44</v>
      </c>
    </row>
    <row r="2391" spans="1:4" ht="30" x14ac:dyDescent="0.25">
      <c r="A2391" s="13">
        <v>1917140</v>
      </c>
      <c r="B2391" s="14" t="s">
        <v>16914</v>
      </c>
      <c r="C2391" s="15" t="s">
        <v>14731</v>
      </c>
      <c r="D2391" s="16">
        <v>7.55</v>
      </c>
    </row>
    <row r="2392" spans="1:4" ht="30" x14ac:dyDescent="0.25">
      <c r="A2392" s="13">
        <v>1917141</v>
      </c>
      <c r="B2392" s="14" t="s">
        <v>16915</v>
      </c>
      <c r="C2392" s="15" t="s">
        <v>14731</v>
      </c>
      <c r="D2392" s="16">
        <v>7.66</v>
      </c>
    </row>
    <row r="2393" spans="1:4" ht="30" x14ac:dyDescent="0.25">
      <c r="A2393" s="13">
        <v>1917142</v>
      </c>
      <c r="B2393" s="14" t="s">
        <v>16916</v>
      </c>
      <c r="C2393" s="15" t="s">
        <v>14731</v>
      </c>
      <c r="D2393" s="16">
        <v>7.78</v>
      </c>
    </row>
    <row r="2394" spans="1:4" ht="30" x14ac:dyDescent="0.25">
      <c r="A2394" s="13">
        <v>1917143</v>
      </c>
      <c r="B2394" s="14" t="s">
        <v>16917</v>
      </c>
      <c r="C2394" s="15" t="s">
        <v>14731</v>
      </c>
      <c r="D2394" s="16">
        <v>7.91</v>
      </c>
    </row>
    <row r="2395" spans="1:4" ht="30" x14ac:dyDescent="0.25">
      <c r="A2395" s="13">
        <v>1917144</v>
      </c>
      <c r="B2395" s="14" t="s">
        <v>16918</v>
      </c>
      <c r="C2395" s="15" t="s">
        <v>14731</v>
      </c>
      <c r="D2395" s="16">
        <v>7.98</v>
      </c>
    </row>
    <row r="2396" spans="1:4" ht="30" x14ac:dyDescent="0.25">
      <c r="A2396" s="13">
        <v>1917175</v>
      </c>
      <c r="B2396" s="14" t="s">
        <v>16919</v>
      </c>
      <c r="C2396" s="15" t="s">
        <v>14731</v>
      </c>
      <c r="D2396" s="16">
        <v>7.07</v>
      </c>
    </row>
    <row r="2397" spans="1:4" ht="30" x14ac:dyDescent="0.25">
      <c r="A2397" s="13">
        <v>1917176</v>
      </c>
      <c r="B2397" s="14" t="s">
        <v>16920</v>
      </c>
      <c r="C2397" s="15" t="s">
        <v>14731</v>
      </c>
      <c r="D2397" s="16">
        <v>7.17</v>
      </c>
    </row>
    <row r="2398" spans="1:4" ht="30" x14ac:dyDescent="0.25">
      <c r="A2398" s="13">
        <v>1917177</v>
      </c>
      <c r="B2398" s="14" t="s">
        <v>16921</v>
      </c>
      <c r="C2398" s="15" t="s">
        <v>14731</v>
      </c>
      <c r="D2398" s="16">
        <v>7.27</v>
      </c>
    </row>
    <row r="2399" spans="1:4" ht="30" x14ac:dyDescent="0.25">
      <c r="A2399" s="13">
        <v>1917178</v>
      </c>
      <c r="B2399" s="14" t="s">
        <v>16922</v>
      </c>
      <c r="C2399" s="15" t="s">
        <v>14731</v>
      </c>
      <c r="D2399" s="16">
        <v>7.38</v>
      </c>
    </row>
    <row r="2400" spans="1:4" ht="30" x14ac:dyDescent="0.25">
      <c r="A2400" s="13">
        <v>1917179</v>
      </c>
      <c r="B2400" s="14" t="s">
        <v>16923</v>
      </c>
      <c r="C2400" s="15" t="s">
        <v>14731</v>
      </c>
      <c r="D2400" s="16">
        <v>7.49</v>
      </c>
    </row>
    <row r="2401" spans="1:4" ht="30" x14ac:dyDescent="0.25">
      <c r="A2401" s="13">
        <v>1917180</v>
      </c>
      <c r="B2401" s="14" t="s">
        <v>16924</v>
      </c>
      <c r="C2401" s="15" t="s">
        <v>14731</v>
      </c>
      <c r="D2401" s="16">
        <v>7.55</v>
      </c>
    </row>
    <row r="2402" spans="1:4" ht="30" x14ac:dyDescent="0.25">
      <c r="A2402" s="13">
        <v>1917211</v>
      </c>
      <c r="B2402" s="14" t="s">
        <v>16925</v>
      </c>
      <c r="C2402" s="15" t="s">
        <v>14731</v>
      </c>
      <c r="D2402" s="16">
        <v>7.79</v>
      </c>
    </row>
    <row r="2403" spans="1:4" ht="30" x14ac:dyDescent="0.25">
      <c r="A2403" s="13">
        <v>1917212</v>
      </c>
      <c r="B2403" s="14" t="s">
        <v>16926</v>
      </c>
      <c r="C2403" s="15" t="s">
        <v>14731</v>
      </c>
      <c r="D2403" s="16">
        <v>7.88</v>
      </c>
    </row>
    <row r="2404" spans="1:4" ht="30" x14ac:dyDescent="0.25">
      <c r="A2404" s="13">
        <v>1917213</v>
      </c>
      <c r="B2404" s="14" t="s">
        <v>16927</v>
      </c>
      <c r="C2404" s="15" t="s">
        <v>14731</v>
      </c>
      <c r="D2404" s="16">
        <v>7.97</v>
      </c>
    </row>
    <row r="2405" spans="1:4" ht="30" x14ac:dyDescent="0.25">
      <c r="A2405" s="13">
        <v>1917214</v>
      </c>
      <c r="B2405" s="14" t="s">
        <v>16928</v>
      </c>
      <c r="C2405" s="15" t="s">
        <v>14731</v>
      </c>
      <c r="D2405" s="16">
        <v>8.06</v>
      </c>
    </row>
    <row r="2406" spans="1:4" ht="30" x14ac:dyDescent="0.25">
      <c r="A2406" s="13">
        <v>1917215</v>
      </c>
      <c r="B2406" s="14" t="s">
        <v>16929</v>
      </c>
      <c r="C2406" s="15" t="s">
        <v>14731</v>
      </c>
      <c r="D2406" s="16">
        <v>8.16</v>
      </c>
    </row>
    <row r="2407" spans="1:4" ht="30" x14ac:dyDescent="0.25">
      <c r="A2407" s="13">
        <v>1917216</v>
      </c>
      <c r="B2407" s="14" t="s">
        <v>16930</v>
      </c>
      <c r="C2407" s="15" t="s">
        <v>14731</v>
      </c>
      <c r="D2407" s="16">
        <v>8.2200000000000006</v>
      </c>
    </row>
    <row r="2408" spans="1:4" ht="30" x14ac:dyDescent="0.25">
      <c r="A2408" s="13">
        <v>1917031</v>
      </c>
      <c r="B2408" s="14" t="s">
        <v>16931</v>
      </c>
      <c r="C2408" s="15" t="s">
        <v>14731</v>
      </c>
      <c r="D2408" s="16">
        <v>15.01</v>
      </c>
    </row>
    <row r="2409" spans="1:4" ht="30" x14ac:dyDescent="0.25">
      <c r="A2409" s="13">
        <v>1917032</v>
      </c>
      <c r="B2409" s="14" t="s">
        <v>16932</v>
      </c>
      <c r="C2409" s="15" t="s">
        <v>14731</v>
      </c>
      <c r="D2409" s="16">
        <v>15.33</v>
      </c>
    </row>
    <row r="2410" spans="1:4" ht="30" x14ac:dyDescent="0.25">
      <c r="A2410" s="13">
        <v>1917033</v>
      </c>
      <c r="B2410" s="14" t="s">
        <v>16933</v>
      </c>
      <c r="C2410" s="15" t="s">
        <v>14731</v>
      </c>
      <c r="D2410" s="16">
        <v>15.65</v>
      </c>
    </row>
    <row r="2411" spans="1:4" ht="30" x14ac:dyDescent="0.25">
      <c r="A2411" s="13">
        <v>1917034</v>
      </c>
      <c r="B2411" s="14" t="s">
        <v>16934</v>
      </c>
      <c r="C2411" s="15" t="s">
        <v>14731</v>
      </c>
      <c r="D2411" s="16">
        <v>16</v>
      </c>
    </row>
    <row r="2412" spans="1:4" ht="30" x14ac:dyDescent="0.25">
      <c r="A2412" s="13">
        <v>1917035</v>
      </c>
      <c r="B2412" s="14" t="s">
        <v>16935</v>
      </c>
      <c r="C2412" s="15" t="s">
        <v>14731</v>
      </c>
      <c r="D2412" s="16">
        <v>16.36</v>
      </c>
    </row>
    <row r="2413" spans="1:4" ht="30" x14ac:dyDescent="0.25">
      <c r="A2413" s="13">
        <v>1917036</v>
      </c>
      <c r="B2413" s="14" t="s">
        <v>16936</v>
      </c>
      <c r="C2413" s="15" t="s">
        <v>14731</v>
      </c>
      <c r="D2413" s="16">
        <v>16.55</v>
      </c>
    </row>
    <row r="2414" spans="1:4" ht="30" x14ac:dyDescent="0.25">
      <c r="A2414" s="13">
        <v>1917605</v>
      </c>
      <c r="B2414" s="14" t="s">
        <v>16937</v>
      </c>
      <c r="C2414" s="15" t="s">
        <v>14731</v>
      </c>
      <c r="D2414" s="16">
        <v>8.1999999999999993</v>
      </c>
    </row>
    <row r="2415" spans="1:4" ht="30" x14ac:dyDescent="0.25">
      <c r="A2415" s="13">
        <v>1917606</v>
      </c>
      <c r="B2415" s="14" t="s">
        <v>16938</v>
      </c>
      <c r="C2415" s="15" t="s">
        <v>14731</v>
      </c>
      <c r="D2415" s="16">
        <v>8.86</v>
      </c>
    </row>
    <row r="2416" spans="1:4" ht="30" x14ac:dyDescent="0.25">
      <c r="A2416" s="13">
        <v>1917607</v>
      </c>
      <c r="B2416" s="14" t="s">
        <v>16939</v>
      </c>
      <c r="C2416" s="15" t="s">
        <v>14731</v>
      </c>
      <c r="D2416" s="16">
        <v>9.51</v>
      </c>
    </row>
    <row r="2417" spans="1:4" ht="30" x14ac:dyDescent="0.25">
      <c r="A2417" s="13">
        <v>1917608</v>
      </c>
      <c r="B2417" s="14" t="s">
        <v>16940</v>
      </c>
      <c r="C2417" s="15" t="s">
        <v>14731</v>
      </c>
      <c r="D2417" s="16">
        <v>10.62</v>
      </c>
    </row>
    <row r="2418" spans="1:4" ht="30" x14ac:dyDescent="0.25">
      <c r="A2418" s="13">
        <v>1917609</v>
      </c>
      <c r="B2418" s="14" t="s">
        <v>16941</v>
      </c>
      <c r="C2418" s="15" t="s">
        <v>14731</v>
      </c>
      <c r="D2418" s="16">
        <v>12.1</v>
      </c>
    </row>
    <row r="2419" spans="1:4" ht="30" x14ac:dyDescent="0.25">
      <c r="A2419" s="13">
        <v>1917610</v>
      </c>
      <c r="B2419" s="14" t="s">
        <v>16942</v>
      </c>
      <c r="C2419" s="15" t="s">
        <v>14731</v>
      </c>
      <c r="D2419" s="16">
        <v>14.3</v>
      </c>
    </row>
    <row r="2420" spans="1:4" ht="30" x14ac:dyDescent="0.25">
      <c r="A2420" s="13">
        <v>1917611</v>
      </c>
      <c r="B2420" s="14" t="s">
        <v>16943</v>
      </c>
      <c r="C2420" s="15" t="s">
        <v>14731</v>
      </c>
      <c r="D2420" s="16">
        <v>16.78</v>
      </c>
    </row>
    <row r="2421" spans="1:4" ht="30" x14ac:dyDescent="0.25">
      <c r="A2421" s="13">
        <v>1917612</v>
      </c>
      <c r="B2421" s="14" t="s">
        <v>16944</v>
      </c>
      <c r="C2421" s="15" t="s">
        <v>14731</v>
      </c>
      <c r="D2421" s="16">
        <v>19.72</v>
      </c>
    </row>
    <row r="2422" spans="1:4" ht="30" x14ac:dyDescent="0.25">
      <c r="A2422" s="13">
        <v>1917613</v>
      </c>
      <c r="B2422" s="14" t="s">
        <v>16945</v>
      </c>
      <c r="C2422" s="15" t="s">
        <v>14731</v>
      </c>
      <c r="D2422" s="16">
        <v>22.97</v>
      </c>
    </row>
    <row r="2423" spans="1:4" ht="30" x14ac:dyDescent="0.25">
      <c r="A2423" s="13">
        <v>1917614</v>
      </c>
      <c r="B2423" s="14" t="s">
        <v>16946</v>
      </c>
      <c r="C2423" s="15" t="s">
        <v>14731</v>
      </c>
      <c r="D2423" s="16">
        <v>26.54</v>
      </c>
    </row>
    <row r="2424" spans="1:4" ht="30" x14ac:dyDescent="0.25">
      <c r="A2424" s="13">
        <v>1917615</v>
      </c>
      <c r="B2424" s="14" t="s">
        <v>16947</v>
      </c>
      <c r="C2424" s="15" t="s">
        <v>14731</v>
      </c>
      <c r="D2424" s="16">
        <v>30.59</v>
      </c>
    </row>
    <row r="2425" spans="1:4" ht="30" x14ac:dyDescent="0.25">
      <c r="A2425" s="13">
        <v>1917616</v>
      </c>
      <c r="B2425" s="14" t="s">
        <v>16948</v>
      </c>
      <c r="C2425" s="15" t="s">
        <v>14731</v>
      </c>
      <c r="D2425" s="16">
        <v>35.44</v>
      </c>
    </row>
    <row r="2426" spans="1:4" ht="30" x14ac:dyDescent="0.25">
      <c r="A2426" s="13">
        <v>1917617</v>
      </c>
      <c r="B2426" s="14" t="s">
        <v>16949</v>
      </c>
      <c r="C2426" s="15" t="s">
        <v>14731</v>
      </c>
      <c r="D2426" s="16">
        <v>39.729999999999997</v>
      </c>
    </row>
    <row r="2427" spans="1:4" ht="30" x14ac:dyDescent="0.25">
      <c r="A2427" s="13">
        <v>1917618</v>
      </c>
      <c r="B2427" s="14" t="s">
        <v>16950</v>
      </c>
      <c r="C2427" s="15" t="s">
        <v>14731</v>
      </c>
      <c r="D2427" s="16">
        <v>45.3</v>
      </c>
    </row>
    <row r="2428" spans="1:4" ht="30" x14ac:dyDescent="0.25">
      <c r="A2428" s="13">
        <v>1917619</v>
      </c>
      <c r="B2428" s="14" t="s">
        <v>16951</v>
      </c>
      <c r="C2428" s="15" t="s">
        <v>14731</v>
      </c>
      <c r="D2428" s="16">
        <v>49.14</v>
      </c>
    </row>
    <row r="2429" spans="1:4" ht="30" x14ac:dyDescent="0.25">
      <c r="A2429" s="13">
        <v>1917602</v>
      </c>
      <c r="B2429" s="14" t="s">
        <v>16952</v>
      </c>
      <c r="C2429" s="15" t="s">
        <v>14731</v>
      </c>
      <c r="D2429" s="16">
        <v>5.98</v>
      </c>
    </row>
    <row r="2430" spans="1:4" ht="30" x14ac:dyDescent="0.25">
      <c r="A2430" s="13">
        <v>1917603</v>
      </c>
      <c r="B2430" s="14" t="s">
        <v>16953</v>
      </c>
      <c r="C2430" s="15" t="s">
        <v>14731</v>
      </c>
      <c r="D2430" s="16">
        <v>6.67</v>
      </c>
    </row>
    <row r="2431" spans="1:4" ht="30" x14ac:dyDescent="0.25">
      <c r="A2431" s="13">
        <v>1917604</v>
      </c>
      <c r="B2431" s="14" t="s">
        <v>16954</v>
      </c>
      <c r="C2431" s="15" t="s">
        <v>14731</v>
      </c>
      <c r="D2431" s="16">
        <v>7.27</v>
      </c>
    </row>
    <row r="2432" spans="1:4" ht="30" x14ac:dyDescent="0.25">
      <c r="A2432" s="13">
        <v>1917740</v>
      </c>
      <c r="B2432" s="14" t="s">
        <v>16955</v>
      </c>
      <c r="C2432" s="15" t="s">
        <v>14731</v>
      </c>
      <c r="D2432" s="16">
        <v>5.76</v>
      </c>
    </row>
    <row r="2433" spans="1:4" ht="30" x14ac:dyDescent="0.25">
      <c r="A2433" s="13">
        <v>1917263</v>
      </c>
      <c r="B2433" s="14" t="s">
        <v>16956</v>
      </c>
      <c r="C2433" s="15" t="s">
        <v>14731</v>
      </c>
      <c r="D2433" s="16">
        <v>10.43</v>
      </c>
    </row>
    <row r="2434" spans="1:4" ht="30" x14ac:dyDescent="0.25">
      <c r="A2434" s="13">
        <v>1917264</v>
      </c>
      <c r="B2434" s="14" t="s">
        <v>16957</v>
      </c>
      <c r="C2434" s="15" t="s">
        <v>14731</v>
      </c>
      <c r="D2434" s="16">
        <v>12.93</v>
      </c>
    </row>
    <row r="2435" spans="1:4" ht="30" x14ac:dyDescent="0.25">
      <c r="A2435" s="13">
        <v>1917265</v>
      </c>
      <c r="B2435" s="14" t="s">
        <v>16958</v>
      </c>
      <c r="C2435" s="15" t="s">
        <v>14731</v>
      </c>
      <c r="D2435" s="16">
        <v>16.77</v>
      </c>
    </row>
    <row r="2436" spans="1:4" ht="30" x14ac:dyDescent="0.25">
      <c r="A2436" s="13">
        <v>1917260</v>
      </c>
      <c r="B2436" s="14" t="s">
        <v>16959</v>
      </c>
      <c r="C2436" s="15" t="s">
        <v>14731</v>
      </c>
      <c r="D2436" s="16">
        <v>6.33</v>
      </c>
    </row>
    <row r="2437" spans="1:4" ht="30" x14ac:dyDescent="0.25">
      <c r="A2437" s="13">
        <v>1917261</v>
      </c>
      <c r="B2437" s="14" t="s">
        <v>16960</v>
      </c>
      <c r="C2437" s="15" t="s">
        <v>14731</v>
      </c>
      <c r="D2437" s="16">
        <v>7.05</v>
      </c>
    </row>
    <row r="2438" spans="1:4" ht="30" x14ac:dyDescent="0.25">
      <c r="A2438" s="13">
        <v>1917262</v>
      </c>
      <c r="B2438" s="14" t="s">
        <v>16961</v>
      </c>
      <c r="C2438" s="15" t="s">
        <v>14731</v>
      </c>
      <c r="D2438" s="16">
        <v>8.35</v>
      </c>
    </row>
    <row r="2439" spans="1:4" ht="30" x14ac:dyDescent="0.25">
      <c r="A2439" s="13">
        <v>1917727</v>
      </c>
      <c r="B2439" s="14" t="s">
        <v>16962</v>
      </c>
      <c r="C2439" s="15" t="s">
        <v>14731</v>
      </c>
      <c r="D2439" s="16">
        <v>6.12</v>
      </c>
    </row>
    <row r="2440" spans="1:4" ht="30" x14ac:dyDescent="0.25">
      <c r="A2440" s="13">
        <v>1917351</v>
      </c>
      <c r="B2440" s="14" t="s">
        <v>16963</v>
      </c>
      <c r="C2440" s="15" t="s">
        <v>14731</v>
      </c>
      <c r="D2440" s="16">
        <v>9.1300000000000008</v>
      </c>
    </row>
    <row r="2441" spans="1:4" ht="30" x14ac:dyDescent="0.25">
      <c r="A2441" s="13">
        <v>1917352</v>
      </c>
      <c r="B2441" s="14" t="s">
        <v>16964</v>
      </c>
      <c r="C2441" s="15" t="s">
        <v>14731</v>
      </c>
      <c r="D2441" s="16">
        <v>12.05</v>
      </c>
    </row>
    <row r="2442" spans="1:4" ht="30" x14ac:dyDescent="0.25">
      <c r="A2442" s="13">
        <v>1917353</v>
      </c>
      <c r="B2442" s="14" t="s">
        <v>16965</v>
      </c>
      <c r="C2442" s="15" t="s">
        <v>14731</v>
      </c>
      <c r="D2442" s="16">
        <v>15.48</v>
      </c>
    </row>
    <row r="2443" spans="1:4" ht="30" x14ac:dyDescent="0.25">
      <c r="A2443" s="13">
        <v>1917354</v>
      </c>
      <c r="B2443" s="14" t="s">
        <v>16966</v>
      </c>
      <c r="C2443" s="15" t="s">
        <v>14731</v>
      </c>
      <c r="D2443" s="16">
        <v>20.12</v>
      </c>
    </row>
    <row r="2444" spans="1:4" ht="30" x14ac:dyDescent="0.25">
      <c r="A2444" s="13">
        <v>1917355</v>
      </c>
      <c r="B2444" s="14" t="s">
        <v>16967</v>
      </c>
      <c r="C2444" s="15" t="s">
        <v>14731</v>
      </c>
      <c r="D2444" s="16">
        <v>25.91</v>
      </c>
    </row>
    <row r="2445" spans="1:4" ht="30" x14ac:dyDescent="0.25">
      <c r="A2445" s="13">
        <v>1917356</v>
      </c>
      <c r="B2445" s="14" t="s">
        <v>16968</v>
      </c>
      <c r="C2445" s="15" t="s">
        <v>14731</v>
      </c>
      <c r="D2445" s="16">
        <v>31.75</v>
      </c>
    </row>
    <row r="2446" spans="1:4" ht="30" x14ac:dyDescent="0.25">
      <c r="A2446" s="13">
        <v>1917357</v>
      </c>
      <c r="B2446" s="14" t="s">
        <v>16969</v>
      </c>
      <c r="C2446" s="15" t="s">
        <v>14731</v>
      </c>
      <c r="D2446" s="16">
        <v>36.299999999999997</v>
      </c>
    </row>
    <row r="2447" spans="1:4" ht="30" x14ac:dyDescent="0.25">
      <c r="A2447" s="13">
        <v>1917348</v>
      </c>
      <c r="B2447" s="14" t="s">
        <v>16970</v>
      </c>
      <c r="C2447" s="15" t="s">
        <v>14731</v>
      </c>
      <c r="D2447" s="16">
        <v>5.51</v>
      </c>
    </row>
    <row r="2448" spans="1:4" ht="30" x14ac:dyDescent="0.25">
      <c r="A2448" s="13">
        <v>1917349</v>
      </c>
      <c r="B2448" s="14" t="s">
        <v>16971</v>
      </c>
      <c r="C2448" s="15" t="s">
        <v>14731</v>
      </c>
      <c r="D2448" s="16">
        <v>5.98</v>
      </c>
    </row>
    <row r="2449" spans="1:4" ht="30" x14ac:dyDescent="0.25">
      <c r="A2449" s="13">
        <v>1917350</v>
      </c>
      <c r="B2449" s="14" t="s">
        <v>16972</v>
      </c>
      <c r="C2449" s="15" t="s">
        <v>14731</v>
      </c>
      <c r="D2449" s="16">
        <v>6.8</v>
      </c>
    </row>
    <row r="2450" spans="1:4" ht="30" x14ac:dyDescent="0.25">
      <c r="A2450" s="13">
        <v>1917731</v>
      </c>
      <c r="B2450" s="14" t="s">
        <v>16973</v>
      </c>
      <c r="C2450" s="15" t="s">
        <v>14731</v>
      </c>
      <c r="D2450" s="16">
        <v>5.4</v>
      </c>
    </row>
    <row r="2451" spans="1:4" ht="30" x14ac:dyDescent="0.25">
      <c r="A2451" s="13">
        <v>1917463</v>
      </c>
      <c r="B2451" s="14" t="s">
        <v>16974</v>
      </c>
      <c r="C2451" s="15" t="s">
        <v>14731</v>
      </c>
      <c r="D2451" s="16">
        <v>9.25</v>
      </c>
    </row>
    <row r="2452" spans="1:4" ht="30" x14ac:dyDescent="0.25">
      <c r="A2452" s="13">
        <v>1917464</v>
      </c>
      <c r="B2452" s="14" t="s">
        <v>16975</v>
      </c>
      <c r="C2452" s="15" t="s">
        <v>14731</v>
      </c>
      <c r="D2452" s="16">
        <v>10.71</v>
      </c>
    </row>
    <row r="2453" spans="1:4" ht="30" x14ac:dyDescent="0.25">
      <c r="A2453" s="13">
        <v>1917465</v>
      </c>
      <c r="B2453" s="14" t="s">
        <v>16976</v>
      </c>
      <c r="C2453" s="15" t="s">
        <v>14731</v>
      </c>
      <c r="D2453" s="16">
        <v>12.34</v>
      </c>
    </row>
    <row r="2454" spans="1:4" ht="30" x14ac:dyDescent="0.25">
      <c r="A2454" s="13">
        <v>1917466</v>
      </c>
      <c r="B2454" s="14" t="s">
        <v>16977</v>
      </c>
      <c r="C2454" s="15" t="s">
        <v>14731</v>
      </c>
      <c r="D2454" s="16">
        <v>14.69</v>
      </c>
    </row>
    <row r="2455" spans="1:4" ht="30" x14ac:dyDescent="0.25">
      <c r="A2455" s="13">
        <v>1917467</v>
      </c>
      <c r="B2455" s="14" t="s">
        <v>16978</v>
      </c>
      <c r="C2455" s="15" t="s">
        <v>14731</v>
      </c>
      <c r="D2455" s="16">
        <v>18.18</v>
      </c>
    </row>
    <row r="2456" spans="1:4" ht="30" x14ac:dyDescent="0.25">
      <c r="A2456" s="13">
        <v>1917468</v>
      </c>
      <c r="B2456" s="14" t="s">
        <v>16979</v>
      </c>
      <c r="C2456" s="15" t="s">
        <v>14731</v>
      </c>
      <c r="D2456" s="16">
        <v>22.15</v>
      </c>
    </row>
    <row r="2457" spans="1:4" ht="30" x14ac:dyDescent="0.25">
      <c r="A2457" s="13">
        <v>1917469</v>
      </c>
      <c r="B2457" s="14" t="s">
        <v>16980</v>
      </c>
      <c r="C2457" s="15" t="s">
        <v>14731</v>
      </c>
      <c r="D2457" s="16">
        <v>26.54</v>
      </c>
    </row>
    <row r="2458" spans="1:4" ht="30" x14ac:dyDescent="0.25">
      <c r="A2458" s="13">
        <v>1917470</v>
      </c>
      <c r="B2458" s="14" t="s">
        <v>16981</v>
      </c>
      <c r="C2458" s="15" t="s">
        <v>14731</v>
      </c>
      <c r="D2458" s="16">
        <v>31.67</v>
      </c>
    </row>
    <row r="2459" spans="1:4" ht="30" x14ac:dyDescent="0.25">
      <c r="A2459" s="13">
        <v>1917471</v>
      </c>
      <c r="B2459" s="14" t="s">
        <v>16982</v>
      </c>
      <c r="C2459" s="15" t="s">
        <v>14731</v>
      </c>
      <c r="D2459" s="16">
        <v>37.729999999999997</v>
      </c>
    </row>
    <row r="2460" spans="1:4" ht="30" x14ac:dyDescent="0.25">
      <c r="A2460" s="13">
        <v>1917472</v>
      </c>
      <c r="B2460" s="14" t="s">
        <v>16983</v>
      </c>
      <c r="C2460" s="15" t="s">
        <v>14731</v>
      </c>
      <c r="D2460" s="16">
        <v>40.39</v>
      </c>
    </row>
    <row r="2461" spans="1:4" ht="30" x14ac:dyDescent="0.25">
      <c r="A2461" s="13">
        <v>1917460</v>
      </c>
      <c r="B2461" s="14" t="s">
        <v>16984</v>
      </c>
      <c r="C2461" s="15" t="s">
        <v>14731</v>
      </c>
      <c r="D2461" s="16">
        <v>5.35</v>
      </c>
    </row>
    <row r="2462" spans="1:4" ht="30" x14ac:dyDescent="0.25">
      <c r="A2462" s="13">
        <v>1917461</v>
      </c>
      <c r="B2462" s="14" t="s">
        <v>16985</v>
      </c>
      <c r="C2462" s="15" t="s">
        <v>14731</v>
      </c>
      <c r="D2462" s="16">
        <v>6.35</v>
      </c>
    </row>
    <row r="2463" spans="1:4" ht="30" x14ac:dyDescent="0.25">
      <c r="A2463" s="13">
        <v>1917462</v>
      </c>
      <c r="B2463" s="14" t="s">
        <v>16986</v>
      </c>
      <c r="C2463" s="15" t="s">
        <v>14731</v>
      </c>
      <c r="D2463" s="16">
        <v>7.56</v>
      </c>
    </row>
    <row r="2464" spans="1:4" ht="30" x14ac:dyDescent="0.25">
      <c r="A2464" s="13">
        <v>1917735</v>
      </c>
      <c r="B2464" s="14" t="s">
        <v>16987</v>
      </c>
      <c r="C2464" s="15" t="s">
        <v>14731</v>
      </c>
      <c r="D2464" s="16">
        <v>4.78</v>
      </c>
    </row>
    <row r="2465" spans="1:4" ht="30" x14ac:dyDescent="0.25">
      <c r="A2465" s="13">
        <v>1917061</v>
      </c>
      <c r="B2465" s="14" t="s">
        <v>16988</v>
      </c>
      <c r="C2465" s="15" t="s">
        <v>14731</v>
      </c>
      <c r="D2465" s="16">
        <v>11.22</v>
      </c>
    </row>
    <row r="2466" spans="1:4" ht="30" x14ac:dyDescent="0.25">
      <c r="A2466" s="13">
        <v>1917062</v>
      </c>
      <c r="B2466" s="14" t="s">
        <v>16989</v>
      </c>
      <c r="C2466" s="15" t="s">
        <v>14731</v>
      </c>
      <c r="D2466" s="16">
        <v>11.44</v>
      </c>
    </row>
    <row r="2467" spans="1:4" ht="30" x14ac:dyDescent="0.25">
      <c r="A2467" s="13">
        <v>1917063</v>
      </c>
      <c r="B2467" s="14" t="s">
        <v>16990</v>
      </c>
      <c r="C2467" s="15" t="s">
        <v>14731</v>
      </c>
      <c r="D2467" s="16">
        <v>11.66</v>
      </c>
    </row>
    <row r="2468" spans="1:4" ht="30" x14ac:dyDescent="0.25">
      <c r="A2468" s="13">
        <v>1917064</v>
      </c>
      <c r="B2468" s="14" t="s">
        <v>16991</v>
      </c>
      <c r="C2468" s="15" t="s">
        <v>14731</v>
      </c>
      <c r="D2468" s="16">
        <v>11.89</v>
      </c>
    </row>
    <row r="2469" spans="1:4" ht="30" x14ac:dyDescent="0.25">
      <c r="A2469" s="13">
        <v>1917065</v>
      </c>
      <c r="B2469" s="14" t="s">
        <v>16992</v>
      </c>
      <c r="C2469" s="15" t="s">
        <v>14731</v>
      </c>
      <c r="D2469" s="16">
        <v>12.14</v>
      </c>
    </row>
    <row r="2470" spans="1:4" ht="30" x14ac:dyDescent="0.25">
      <c r="A2470" s="13">
        <v>1917066</v>
      </c>
      <c r="B2470" s="14" t="s">
        <v>16993</v>
      </c>
      <c r="C2470" s="15" t="s">
        <v>14731</v>
      </c>
      <c r="D2470" s="16">
        <v>12.27</v>
      </c>
    </row>
    <row r="2471" spans="1:4" ht="30" x14ac:dyDescent="0.25">
      <c r="A2471" s="13">
        <v>1901590</v>
      </c>
      <c r="B2471" s="14" t="s">
        <v>16994</v>
      </c>
      <c r="C2471" s="15" t="s">
        <v>14731</v>
      </c>
      <c r="D2471" s="16">
        <v>7.4</v>
      </c>
    </row>
    <row r="2472" spans="1:4" ht="30" x14ac:dyDescent="0.25">
      <c r="A2472" s="13">
        <v>1901591</v>
      </c>
      <c r="B2472" s="14" t="s">
        <v>16995</v>
      </c>
      <c r="C2472" s="15" t="s">
        <v>14731</v>
      </c>
      <c r="D2472" s="16">
        <v>7.46</v>
      </c>
    </row>
    <row r="2473" spans="1:4" ht="30" x14ac:dyDescent="0.25">
      <c r="A2473" s="13">
        <v>1901592</v>
      </c>
      <c r="B2473" s="14" t="s">
        <v>16996</v>
      </c>
      <c r="C2473" s="15" t="s">
        <v>14731</v>
      </c>
      <c r="D2473" s="16">
        <v>7.53</v>
      </c>
    </row>
    <row r="2474" spans="1:4" ht="30" x14ac:dyDescent="0.25">
      <c r="A2474" s="13">
        <v>1901593</v>
      </c>
      <c r="B2474" s="14" t="s">
        <v>16997</v>
      </c>
      <c r="C2474" s="15" t="s">
        <v>14731</v>
      </c>
      <c r="D2474" s="16">
        <v>7.6</v>
      </c>
    </row>
    <row r="2475" spans="1:4" ht="30" x14ac:dyDescent="0.25">
      <c r="A2475" s="13">
        <v>1901594</v>
      </c>
      <c r="B2475" s="14" t="s">
        <v>16998</v>
      </c>
      <c r="C2475" s="15" t="s">
        <v>14731</v>
      </c>
      <c r="D2475" s="16">
        <v>7.67</v>
      </c>
    </row>
    <row r="2476" spans="1:4" ht="30" x14ac:dyDescent="0.25">
      <c r="A2476" s="13">
        <v>1901589</v>
      </c>
      <c r="B2476" s="14" t="s">
        <v>16999</v>
      </c>
      <c r="C2476" s="15" t="s">
        <v>14731</v>
      </c>
      <c r="D2476" s="16">
        <v>7.71</v>
      </c>
    </row>
    <row r="2477" spans="1:4" ht="30" x14ac:dyDescent="0.25">
      <c r="A2477" s="13">
        <v>1901596</v>
      </c>
      <c r="B2477" s="14" t="s">
        <v>17000</v>
      </c>
      <c r="C2477" s="15" t="s">
        <v>14731</v>
      </c>
      <c r="D2477" s="16">
        <v>9.74</v>
      </c>
    </row>
    <row r="2478" spans="1:4" ht="30" x14ac:dyDescent="0.25">
      <c r="A2478" s="13">
        <v>1901597</v>
      </c>
      <c r="B2478" s="14" t="s">
        <v>17001</v>
      </c>
      <c r="C2478" s="15" t="s">
        <v>14731</v>
      </c>
      <c r="D2478" s="16">
        <v>9.8000000000000007</v>
      </c>
    </row>
    <row r="2479" spans="1:4" ht="30" x14ac:dyDescent="0.25">
      <c r="A2479" s="13">
        <v>1901598</v>
      </c>
      <c r="B2479" s="14" t="s">
        <v>17002</v>
      </c>
      <c r="C2479" s="15" t="s">
        <v>14731</v>
      </c>
      <c r="D2479" s="16">
        <v>9.86</v>
      </c>
    </row>
    <row r="2480" spans="1:4" ht="30" x14ac:dyDescent="0.25">
      <c r="A2480" s="13">
        <v>1901599</v>
      </c>
      <c r="B2480" s="14" t="s">
        <v>17003</v>
      </c>
      <c r="C2480" s="15" t="s">
        <v>14731</v>
      </c>
      <c r="D2480" s="16">
        <v>9.93</v>
      </c>
    </row>
    <row r="2481" spans="1:4" ht="30" x14ac:dyDescent="0.25">
      <c r="A2481" s="13">
        <v>1901600</v>
      </c>
      <c r="B2481" s="14" t="s">
        <v>17004</v>
      </c>
      <c r="C2481" s="15" t="s">
        <v>14731</v>
      </c>
      <c r="D2481" s="16">
        <v>10</v>
      </c>
    </row>
    <row r="2482" spans="1:4" ht="30" x14ac:dyDescent="0.25">
      <c r="A2482" s="13">
        <v>1901595</v>
      </c>
      <c r="B2482" s="14" t="s">
        <v>17005</v>
      </c>
      <c r="C2482" s="15" t="s">
        <v>14731</v>
      </c>
      <c r="D2482" s="16">
        <v>10.039999999999999</v>
      </c>
    </row>
    <row r="2483" spans="1:4" ht="30" x14ac:dyDescent="0.25">
      <c r="A2483" s="13">
        <v>1917097</v>
      </c>
      <c r="B2483" s="14" t="s">
        <v>17006</v>
      </c>
      <c r="C2483" s="15" t="s">
        <v>14731</v>
      </c>
      <c r="D2483" s="16">
        <v>7.9</v>
      </c>
    </row>
    <row r="2484" spans="1:4" ht="30" x14ac:dyDescent="0.25">
      <c r="A2484" s="13">
        <v>1917098</v>
      </c>
      <c r="B2484" s="14" t="s">
        <v>17007</v>
      </c>
      <c r="C2484" s="15" t="s">
        <v>14731</v>
      </c>
      <c r="D2484" s="16">
        <v>8.0399999999999991</v>
      </c>
    </row>
    <row r="2485" spans="1:4" ht="30" x14ac:dyDescent="0.25">
      <c r="A2485" s="13">
        <v>1917099</v>
      </c>
      <c r="B2485" s="14" t="s">
        <v>17008</v>
      </c>
      <c r="C2485" s="15" t="s">
        <v>14731</v>
      </c>
      <c r="D2485" s="16">
        <v>8.18</v>
      </c>
    </row>
    <row r="2486" spans="1:4" ht="30" x14ac:dyDescent="0.25">
      <c r="A2486" s="13">
        <v>1917100</v>
      </c>
      <c r="B2486" s="14" t="s">
        <v>17009</v>
      </c>
      <c r="C2486" s="15" t="s">
        <v>14731</v>
      </c>
      <c r="D2486" s="16">
        <v>8.32</v>
      </c>
    </row>
    <row r="2487" spans="1:4" ht="30" x14ac:dyDescent="0.25">
      <c r="A2487" s="13">
        <v>1917101</v>
      </c>
      <c r="B2487" s="14" t="s">
        <v>17010</v>
      </c>
      <c r="C2487" s="15" t="s">
        <v>14731</v>
      </c>
      <c r="D2487" s="16">
        <v>8.48</v>
      </c>
    </row>
    <row r="2488" spans="1:4" ht="30" x14ac:dyDescent="0.25">
      <c r="A2488" s="13">
        <v>1917102</v>
      </c>
      <c r="B2488" s="14" t="s">
        <v>17011</v>
      </c>
      <c r="C2488" s="15" t="s">
        <v>14731</v>
      </c>
      <c r="D2488" s="16">
        <v>8.56</v>
      </c>
    </row>
    <row r="2489" spans="1:4" ht="30" x14ac:dyDescent="0.25">
      <c r="A2489" s="13">
        <v>1901601</v>
      </c>
      <c r="B2489" s="14" t="s">
        <v>17012</v>
      </c>
      <c r="C2489" s="15" t="s">
        <v>14731</v>
      </c>
      <c r="D2489" s="16">
        <v>12.14</v>
      </c>
    </row>
    <row r="2490" spans="1:4" ht="30" x14ac:dyDescent="0.25">
      <c r="A2490" s="13">
        <v>1901602</v>
      </c>
      <c r="B2490" s="14" t="s">
        <v>17013</v>
      </c>
      <c r="C2490" s="15" t="s">
        <v>14731</v>
      </c>
      <c r="D2490" s="16">
        <v>12.2</v>
      </c>
    </row>
    <row r="2491" spans="1:4" ht="30" x14ac:dyDescent="0.25">
      <c r="A2491" s="13">
        <v>1901603</v>
      </c>
      <c r="B2491" s="14" t="s">
        <v>17014</v>
      </c>
      <c r="C2491" s="15" t="s">
        <v>14731</v>
      </c>
      <c r="D2491" s="16">
        <v>12.26</v>
      </c>
    </row>
    <row r="2492" spans="1:4" ht="30" x14ac:dyDescent="0.25">
      <c r="A2492" s="13">
        <v>1901604</v>
      </c>
      <c r="B2492" s="14" t="s">
        <v>17015</v>
      </c>
      <c r="C2492" s="15" t="s">
        <v>14731</v>
      </c>
      <c r="D2492" s="16">
        <v>12.33</v>
      </c>
    </row>
    <row r="2493" spans="1:4" ht="30" x14ac:dyDescent="0.25">
      <c r="A2493" s="13">
        <v>1901605</v>
      </c>
      <c r="B2493" s="14" t="s">
        <v>17016</v>
      </c>
      <c r="C2493" s="15" t="s">
        <v>14731</v>
      </c>
      <c r="D2493" s="16">
        <v>12.39</v>
      </c>
    </row>
    <row r="2494" spans="1:4" ht="30" x14ac:dyDescent="0.25">
      <c r="A2494" s="13">
        <v>1901606</v>
      </c>
      <c r="B2494" s="14" t="s">
        <v>17017</v>
      </c>
      <c r="C2494" s="15" t="s">
        <v>14731</v>
      </c>
      <c r="D2494" s="16">
        <v>12.43</v>
      </c>
    </row>
    <row r="2495" spans="1:4" ht="30" x14ac:dyDescent="0.25">
      <c r="A2495" s="13">
        <v>1917133</v>
      </c>
      <c r="B2495" s="14" t="s">
        <v>17018</v>
      </c>
      <c r="C2495" s="15" t="s">
        <v>14731</v>
      </c>
      <c r="D2495" s="16">
        <v>7.54</v>
      </c>
    </row>
    <row r="2496" spans="1:4" ht="30" x14ac:dyDescent="0.25">
      <c r="A2496" s="13">
        <v>1917134</v>
      </c>
      <c r="B2496" s="14" t="s">
        <v>17019</v>
      </c>
      <c r="C2496" s="15" t="s">
        <v>14731</v>
      </c>
      <c r="D2496" s="16">
        <v>7.65</v>
      </c>
    </row>
    <row r="2497" spans="1:4" ht="30" x14ac:dyDescent="0.25">
      <c r="A2497" s="13">
        <v>1917135</v>
      </c>
      <c r="B2497" s="14" t="s">
        <v>17020</v>
      </c>
      <c r="C2497" s="15" t="s">
        <v>14731</v>
      </c>
      <c r="D2497" s="16">
        <v>7.76</v>
      </c>
    </row>
    <row r="2498" spans="1:4" ht="30" x14ac:dyDescent="0.25">
      <c r="A2498" s="13">
        <v>1917136</v>
      </c>
      <c r="B2498" s="14" t="s">
        <v>17021</v>
      </c>
      <c r="C2498" s="15" t="s">
        <v>14731</v>
      </c>
      <c r="D2498" s="16">
        <v>7.88</v>
      </c>
    </row>
    <row r="2499" spans="1:4" ht="30" x14ac:dyDescent="0.25">
      <c r="A2499" s="13">
        <v>1917137</v>
      </c>
      <c r="B2499" s="14" t="s">
        <v>17022</v>
      </c>
      <c r="C2499" s="15" t="s">
        <v>14731</v>
      </c>
      <c r="D2499" s="16">
        <v>8.01</v>
      </c>
    </row>
    <row r="2500" spans="1:4" ht="30" x14ac:dyDescent="0.25">
      <c r="A2500" s="13">
        <v>1917138</v>
      </c>
      <c r="B2500" s="14" t="s">
        <v>17023</v>
      </c>
      <c r="C2500" s="15" t="s">
        <v>14731</v>
      </c>
      <c r="D2500" s="16">
        <v>8.07</v>
      </c>
    </row>
    <row r="2501" spans="1:4" ht="30" x14ac:dyDescent="0.25">
      <c r="A2501" s="13">
        <v>1917169</v>
      </c>
      <c r="B2501" s="14" t="s">
        <v>17024</v>
      </c>
      <c r="C2501" s="15" t="s">
        <v>14731</v>
      </c>
      <c r="D2501" s="16">
        <v>7.17</v>
      </c>
    </row>
    <row r="2502" spans="1:4" ht="30" x14ac:dyDescent="0.25">
      <c r="A2502" s="13">
        <v>1917170</v>
      </c>
      <c r="B2502" s="14" t="s">
        <v>17025</v>
      </c>
      <c r="C2502" s="15" t="s">
        <v>14731</v>
      </c>
      <c r="D2502" s="16">
        <v>7.27</v>
      </c>
    </row>
    <row r="2503" spans="1:4" ht="30" x14ac:dyDescent="0.25">
      <c r="A2503" s="13">
        <v>1917171</v>
      </c>
      <c r="B2503" s="14" t="s">
        <v>17026</v>
      </c>
      <c r="C2503" s="15" t="s">
        <v>14731</v>
      </c>
      <c r="D2503" s="16">
        <v>7.37</v>
      </c>
    </row>
    <row r="2504" spans="1:4" ht="30" x14ac:dyDescent="0.25">
      <c r="A2504" s="13">
        <v>1917172</v>
      </c>
      <c r="B2504" s="14" t="s">
        <v>17027</v>
      </c>
      <c r="C2504" s="15" t="s">
        <v>14731</v>
      </c>
      <c r="D2504" s="16">
        <v>7.47</v>
      </c>
    </row>
    <row r="2505" spans="1:4" ht="30" x14ac:dyDescent="0.25">
      <c r="A2505" s="13">
        <v>1917173</v>
      </c>
      <c r="B2505" s="14" t="s">
        <v>17028</v>
      </c>
      <c r="C2505" s="15" t="s">
        <v>14731</v>
      </c>
      <c r="D2505" s="16">
        <v>7.58</v>
      </c>
    </row>
    <row r="2506" spans="1:4" ht="30" x14ac:dyDescent="0.25">
      <c r="A2506" s="13">
        <v>1917174</v>
      </c>
      <c r="B2506" s="14" t="s">
        <v>17029</v>
      </c>
      <c r="C2506" s="15" t="s">
        <v>14731</v>
      </c>
      <c r="D2506" s="16">
        <v>7.64</v>
      </c>
    </row>
    <row r="2507" spans="1:4" ht="30" x14ac:dyDescent="0.25">
      <c r="A2507" s="13">
        <v>1917205</v>
      </c>
      <c r="B2507" s="14" t="s">
        <v>17030</v>
      </c>
      <c r="C2507" s="15" t="s">
        <v>14731</v>
      </c>
      <c r="D2507" s="16">
        <v>7.92</v>
      </c>
    </row>
    <row r="2508" spans="1:4" ht="30" x14ac:dyDescent="0.25">
      <c r="A2508" s="13">
        <v>1917206</v>
      </c>
      <c r="B2508" s="14" t="s">
        <v>17031</v>
      </c>
      <c r="C2508" s="15" t="s">
        <v>14731</v>
      </c>
      <c r="D2508" s="16">
        <v>8.01</v>
      </c>
    </row>
    <row r="2509" spans="1:4" ht="30" x14ac:dyDescent="0.25">
      <c r="A2509" s="13">
        <v>1917207</v>
      </c>
      <c r="B2509" s="14" t="s">
        <v>17032</v>
      </c>
      <c r="C2509" s="15" t="s">
        <v>14731</v>
      </c>
      <c r="D2509" s="16">
        <v>8.1</v>
      </c>
    </row>
    <row r="2510" spans="1:4" ht="30" x14ac:dyDescent="0.25">
      <c r="A2510" s="13">
        <v>1917208</v>
      </c>
      <c r="B2510" s="14" t="s">
        <v>17033</v>
      </c>
      <c r="C2510" s="15" t="s">
        <v>14731</v>
      </c>
      <c r="D2510" s="16">
        <v>8.19</v>
      </c>
    </row>
    <row r="2511" spans="1:4" ht="30" x14ac:dyDescent="0.25">
      <c r="A2511" s="13">
        <v>1917209</v>
      </c>
      <c r="B2511" s="14" t="s">
        <v>17034</v>
      </c>
      <c r="C2511" s="15" t="s">
        <v>14731</v>
      </c>
      <c r="D2511" s="16">
        <v>8.2899999999999991</v>
      </c>
    </row>
    <row r="2512" spans="1:4" ht="30" x14ac:dyDescent="0.25">
      <c r="A2512" s="13">
        <v>1917210</v>
      </c>
      <c r="B2512" s="14" t="s">
        <v>17035</v>
      </c>
      <c r="C2512" s="15" t="s">
        <v>14731</v>
      </c>
      <c r="D2512" s="16">
        <v>8.34</v>
      </c>
    </row>
    <row r="2513" spans="1:4" ht="30" x14ac:dyDescent="0.25">
      <c r="A2513" s="13">
        <v>1917025</v>
      </c>
      <c r="B2513" s="14" t="s">
        <v>17036</v>
      </c>
      <c r="C2513" s="15" t="s">
        <v>14731</v>
      </c>
      <c r="D2513" s="16">
        <v>15.2</v>
      </c>
    </row>
    <row r="2514" spans="1:4" ht="30" x14ac:dyDescent="0.25">
      <c r="A2514" s="13">
        <v>1917026</v>
      </c>
      <c r="B2514" s="14" t="s">
        <v>17037</v>
      </c>
      <c r="C2514" s="15" t="s">
        <v>14731</v>
      </c>
      <c r="D2514" s="16">
        <v>15.51</v>
      </c>
    </row>
    <row r="2515" spans="1:4" ht="30" x14ac:dyDescent="0.25">
      <c r="A2515" s="13">
        <v>1917027</v>
      </c>
      <c r="B2515" s="14" t="s">
        <v>17038</v>
      </c>
      <c r="C2515" s="15" t="s">
        <v>14731</v>
      </c>
      <c r="D2515" s="16">
        <v>15.83</v>
      </c>
    </row>
    <row r="2516" spans="1:4" ht="30" x14ac:dyDescent="0.25">
      <c r="A2516" s="13">
        <v>1917028</v>
      </c>
      <c r="B2516" s="14" t="s">
        <v>17039</v>
      </c>
      <c r="C2516" s="15" t="s">
        <v>14731</v>
      </c>
      <c r="D2516" s="16">
        <v>16.16</v>
      </c>
    </row>
    <row r="2517" spans="1:4" ht="30" x14ac:dyDescent="0.25">
      <c r="A2517" s="13">
        <v>1917029</v>
      </c>
      <c r="B2517" s="14" t="s">
        <v>17040</v>
      </c>
      <c r="C2517" s="15" t="s">
        <v>14731</v>
      </c>
      <c r="D2517" s="16">
        <v>16.52</v>
      </c>
    </row>
    <row r="2518" spans="1:4" ht="30" x14ac:dyDescent="0.25">
      <c r="A2518" s="13">
        <v>1917030</v>
      </c>
      <c r="B2518" s="14" t="s">
        <v>17041</v>
      </c>
      <c r="C2518" s="15" t="s">
        <v>14731</v>
      </c>
      <c r="D2518" s="16">
        <v>16.7</v>
      </c>
    </row>
    <row r="2519" spans="1:4" ht="45" x14ac:dyDescent="0.25">
      <c r="A2519" s="13">
        <v>1917629</v>
      </c>
      <c r="B2519" s="14" t="s">
        <v>17042</v>
      </c>
      <c r="C2519" s="15" t="s">
        <v>14731</v>
      </c>
      <c r="D2519" s="16">
        <v>13.76</v>
      </c>
    </row>
    <row r="2520" spans="1:4" ht="45" x14ac:dyDescent="0.25">
      <c r="A2520" s="13">
        <v>1917633</v>
      </c>
      <c r="B2520" s="14" t="s">
        <v>17043</v>
      </c>
      <c r="C2520" s="15" t="s">
        <v>14731</v>
      </c>
      <c r="D2520" s="16">
        <v>15.39</v>
      </c>
    </row>
    <row r="2521" spans="1:4" ht="45" x14ac:dyDescent="0.25">
      <c r="A2521" s="13">
        <v>1917634</v>
      </c>
      <c r="B2521" s="14" t="s">
        <v>17044</v>
      </c>
      <c r="C2521" s="15" t="s">
        <v>14731</v>
      </c>
      <c r="D2521" s="16">
        <v>15.68</v>
      </c>
    </row>
    <row r="2522" spans="1:4" ht="45" x14ac:dyDescent="0.25">
      <c r="A2522" s="13">
        <v>1917635</v>
      </c>
      <c r="B2522" s="14" t="s">
        <v>17045</v>
      </c>
      <c r="C2522" s="15" t="s">
        <v>14731</v>
      </c>
      <c r="D2522" s="16">
        <v>15.98</v>
      </c>
    </row>
    <row r="2523" spans="1:4" ht="45" x14ac:dyDescent="0.25">
      <c r="A2523" s="13">
        <v>1917636</v>
      </c>
      <c r="B2523" s="14" t="s">
        <v>17046</v>
      </c>
      <c r="C2523" s="15" t="s">
        <v>14731</v>
      </c>
      <c r="D2523" s="16">
        <v>17.850000000000001</v>
      </c>
    </row>
    <row r="2524" spans="1:4" ht="45" x14ac:dyDescent="0.25">
      <c r="A2524" s="13">
        <v>1917637</v>
      </c>
      <c r="B2524" s="14" t="s">
        <v>17047</v>
      </c>
      <c r="C2524" s="15" t="s">
        <v>14731</v>
      </c>
      <c r="D2524" s="16">
        <v>18.25</v>
      </c>
    </row>
    <row r="2525" spans="1:4" ht="45" x14ac:dyDescent="0.25">
      <c r="A2525" s="13">
        <v>1917638</v>
      </c>
      <c r="B2525" s="14" t="s">
        <v>17048</v>
      </c>
      <c r="C2525" s="15" t="s">
        <v>14731</v>
      </c>
      <c r="D2525" s="16">
        <v>18.64</v>
      </c>
    </row>
    <row r="2526" spans="1:4" ht="45" x14ac:dyDescent="0.25">
      <c r="A2526" s="13">
        <v>1917630</v>
      </c>
      <c r="B2526" s="14" t="s">
        <v>17049</v>
      </c>
      <c r="C2526" s="15" t="s">
        <v>14731</v>
      </c>
      <c r="D2526" s="16">
        <v>14.28</v>
      </c>
    </row>
    <row r="2527" spans="1:4" ht="45" x14ac:dyDescent="0.25">
      <c r="A2527" s="13">
        <v>1917631</v>
      </c>
      <c r="B2527" s="14" t="s">
        <v>17050</v>
      </c>
      <c r="C2527" s="15" t="s">
        <v>14731</v>
      </c>
      <c r="D2527" s="16">
        <v>14.72</v>
      </c>
    </row>
    <row r="2528" spans="1:4" ht="45" x14ac:dyDescent="0.25">
      <c r="A2528" s="13">
        <v>1917632</v>
      </c>
      <c r="B2528" s="14" t="s">
        <v>17051</v>
      </c>
      <c r="C2528" s="15" t="s">
        <v>14731</v>
      </c>
      <c r="D2528" s="16">
        <v>15.02</v>
      </c>
    </row>
    <row r="2529" spans="1:4" ht="45" x14ac:dyDescent="0.25">
      <c r="A2529" s="13">
        <v>1917639</v>
      </c>
      <c r="B2529" s="14" t="s">
        <v>17052</v>
      </c>
      <c r="C2529" s="15" t="s">
        <v>14731</v>
      </c>
      <c r="D2529" s="16">
        <v>18.84</v>
      </c>
    </row>
    <row r="2530" spans="1:4" ht="45" x14ac:dyDescent="0.25">
      <c r="A2530" s="13">
        <v>1917646</v>
      </c>
      <c r="B2530" s="14" t="s">
        <v>17053</v>
      </c>
      <c r="C2530" s="15" t="s">
        <v>14731</v>
      </c>
      <c r="D2530" s="16">
        <v>18.97</v>
      </c>
    </row>
    <row r="2531" spans="1:4" ht="45" x14ac:dyDescent="0.25">
      <c r="A2531" s="13">
        <v>1917647</v>
      </c>
      <c r="B2531" s="14" t="s">
        <v>17054</v>
      </c>
      <c r="C2531" s="15" t="s">
        <v>14731</v>
      </c>
      <c r="D2531" s="16">
        <v>19.25</v>
      </c>
    </row>
    <row r="2532" spans="1:4" ht="45" x14ac:dyDescent="0.25">
      <c r="A2532" s="13">
        <v>1917648</v>
      </c>
      <c r="B2532" s="14" t="s">
        <v>17055</v>
      </c>
      <c r="C2532" s="15" t="s">
        <v>14731</v>
      </c>
      <c r="D2532" s="16">
        <v>19.47</v>
      </c>
    </row>
    <row r="2533" spans="1:4" ht="45" x14ac:dyDescent="0.25">
      <c r="A2533" s="13">
        <v>1917649</v>
      </c>
      <c r="B2533" s="14" t="s">
        <v>17056</v>
      </c>
      <c r="C2533" s="15" t="s">
        <v>14731</v>
      </c>
      <c r="D2533" s="16">
        <v>19.75</v>
      </c>
    </row>
    <row r="2534" spans="1:4" ht="45" x14ac:dyDescent="0.25">
      <c r="A2534" s="13">
        <v>1917650</v>
      </c>
      <c r="B2534" s="14" t="s">
        <v>17057</v>
      </c>
      <c r="C2534" s="15" t="s">
        <v>14731</v>
      </c>
      <c r="D2534" s="16">
        <v>20.04</v>
      </c>
    </row>
    <row r="2535" spans="1:4" ht="45" x14ac:dyDescent="0.25">
      <c r="A2535" s="13">
        <v>1917651</v>
      </c>
      <c r="B2535" s="14" t="s">
        <v>17058</v>
      </c>
      <c r="C2535" s="15" t="s">
        <v>14731</v>
      </c>
      <c r="D2535" s="16">
        <v>20.47</v>
      </c>
    </row>
    <row r="2536" spans="1:4" ht="45" x14ac:dyDescent="0.25">
      <c r="A2536" s="13">
        <v>1917652</v>
      </c>
      <c r="B2536" s="14" t="s">
        <v>17059</v>
      </c>
      <c r="C2536" s="15" t="s">
        <v>14731</v>
      </c>
      <c r="D2536" s="16">
        <v>22.85</v>
      </c>
    </row>
    <row r="2537" spans="1:4" ht="45" x14ac:dyDescent="0.25">
      <c r="A2537" s="13">
        <v>1917642</v>
      </c>
      <c r="B2537" s="14" t="s">
        <v>17060</v>
      </c>
      <c r="C2537" s="15" t="s">
        <v>14731</v>
      </c>
      <c r="D2537" s="16">
        <v>17.75</v>
      </c>
    </row>
    <row r="2538" spans="1:4" ht="45" x14ac:dyDescent="0.25">
      <c r="A2538" s="13">
        <v>1917643</v>
      </c>
      <c r="B2538" s="14" t="s">
        <v>17061</v>
      </c>
      <c r="C2538" s="15" t="s">
        <v>14731</v>
      </c>
      <c r="D2538" s="16">
        <v>18.11</v>
      </c>
    </row>
    <row r="2539" spans="1:4" ht="45" x14ac:dyDescent="0.25">
      <c r="A2539" s="13">
        <v>1917641</v>
      </c>
      <c r="B2539" s="14" t="s">
        <v>17062</v>
      </c>
      <c r="C2539" s="15" t="s">
        <v>14731</v>
      </c>
      <c r="D2539" s="16">
        <v>15.73</v>
      </c>
    </row>
    <row r="2540" spans="1:4" ht="45" x14ac:dyDescent="0.25">
      <c r="A2540" s="13">
        <v>1917644</v>
      </c>
      <c r="B2540" s="14" t="s">
        <v>17063</v>
      </c>
      <c r="C2540" s="15" t="s">
        <v>14731</v>
      </c>
      <c r="D2540" s="16">
        <v>18.47</v>
      </c>
    </row>
    <row r="2541" spans="1:4" ht="45" x14ac:dyDescent="0.25">
      <c r="A2541" s="13">
        <v>1917645</v>
      </c>
      <c r="B2541" s="14" t="s">
        <v>17064</v>
      </c>
      <c r="C2541" s="15" t="s">
        <v>14731</v>
      </c>
      <c r="D2541" s="16">
        <v>18.68</v>
      </c>
    </row>
    <row r="2542" spans="1:4" ht="45" x14ac:dyDescent="0.25">
      <c r="A2542" s="13">
        <v>1917653</v>
      </c>
      <c r="B2542" s="14" t="s">
        <v>17065</v>
      </c>
      <c r="C2542" s="15" t="s">
        <v>14731</v>
      </c>
      <c r="D2542" s="16">
        <v>23.17</v>
      </c>
    </row>
    <row r="2543" spans="1:4" ht="45" x14ac:dyDescent="0.25">
      <c r="A2543" s="13">
        <v>1917659</v>
      </c>
      <c r="B2543" s="14" t="s">
        <v>17066</v>
      </c>
      <c r="C2543" s="15" t="s">
        <v>14731</v>
      </c>
      <c r="D2543" s="16">
        <v>18.18</v>
      </c>
    </row>
    <row r="2544" spans="1:4" ht="45" x14ac:dyDescent="0.25">
      <c r="A2544" s="13">
        <v>1917660</v>
      </c>
      <c r="B2544" s="14" t="s">
        <v>17067</v>
      </c>
      <c r="C2544" s="15" t="s">
        <v>14731</v>
      </c>
      <c r="D2544" s="16">
        <v>18.32</v>
      </c>
    </row>
    <row r="2545" spans="1:4" ht="45" x14ac:dyDescent="0.25">
      <c r="A2545" s="13">
        <v>1917661</v>
      </c>
      <c r="B2545" s="14" t="s">
        <v>17068</v>
      </c>
      <c r="C2545" s="15" t="s">
        <v>14731</v>
      </c>
      <c r="D2545" s="16">
        <v>18.47</v>
      </c>
    </row>
    <row r="2546" spans="1:4" ht="45" x14ac:dyDescent="0.25">
      <c r="A2546" s="13">
        <v>1917662</v>
      </c>
      <c r="B2546" s="14" t="s">
        <v>17069</v>
      </c>
      <c r="C2546" s="15" t="s">
        <v>14731</v>
      </c>
      <c r="D2546" s="16">
        <v>18.61</v>
      </c>
    </row>
    <row r="2547" spans="1:4" ht="45" x14ac:dyDescent="0.25">
      <c r="A2547" s="13">
        <v>1917663</v>
      </c>
      <c r="B2547" s="14" t="s">
        <v>17070</v>
      </c>
      <c r="C2547" s="15" t="s">
        <v>14731</v>
      </c>
      <c r="D2547" s="16">
        <v>18.82</v>
      </c>
    </row>
    <row r="2548" spans="1:4" ht="45" x14ac:dyDescent="0.25">
      <c r="A2548" s="13">
        <v>1917664</v>
      </c>
      <c r="B2548" s="14" t="s">
        <v>17071</v>
      </c>
      <c r="C2548" s="15" t="s">
        <v>14731</v>
      </c>
      <c r="D2548" s="16">
        <v>19.11</v>
      </c>
    </row>
    <row r="2549" spans="1:4" ht="45" x14ac:dyDescent="0.25">
      <c r="A2549" s="13">
        <v>1917665</v>
      </c>
      <c r="B2549" s="14" t="s">
        <v>17072</v>
      </c>
      <c r="C2549" s="15" t="s">
        <v>14731</v>
      </c>
      <c r="D2549" s="16">
        <v>19.54</v>
      </c>
    </row>
    <row r="2550" spans="1:4" ht="45" x14ac:dyDescent="0.25">
      <c r="A2550" s="13">
        <v>1917655</v>
      </c>
      <c r="B2550" s="14" t="s">
        <v>17073</v>
      </c>
      <c r="C2550" s="15" t="s">
        <v>14731</v>
      </c>
      <c r="D2550" s="16">
        <v>15.73</v>
      </c>
    </row>
    <row r="2551" spans="1:4" ht="45" x14ac:dyDescent="0.25">
      <c r="A2551" s="13">
        <v>1917656</v>
      </c>
      <c r="B2551" s="14" t="s">
        <v>17074</v>
      </c>
      <c r="C2551" s="15" t="s">
        <v>14731</v>
      </c>
      <c r="D2551" s="16">
        <v>17.61</v>
      </c>
    </row>
    <row r="2552" spans="1:4" ht="45" x14ac:dyDescent="0.25">
      <c r="A2552" s="13">
        <v>1917654</v>
      </c>
      <c r="B2552" s="14" t="s">
        <v>17075</v>
      </c>
      <c r="C2552" s="15" t="s">
        <v>14731</v>
      </c>
      <c r="D2552" s="16">
        <v>15.48</v>
      </c>
    </row>
    <row r="2553" spans="1:4" ht="45" x14ac:dyDescent="0.25">
      <c r="A2553" s="13">
        <v>1917657</v>
      </c>
      <c r="B2553" s="14" t="s">
        <v>17076</v>
      </c>
      <c r="C2553" s="15" t="s">
        <v>14731</v>
      </c>
      <c r="D2553" s="16">
        <v>17.82</v>
      </c>
    </row>
    <row r="2554" spans="1:4" ht="45" x14ac:dyDescent="0.25">
      <c r="A2554" s="13">
        <v>1917658</v>
      </c>
      <c r="B2554" s="14" t="s">
        <v>17077</v>
      </c>
      <c r="C2554" s="15" t="s">
        <v>14731</v>
      </c>
      <c r="D2554" s="16">
        <v>17.97</v>
      </c>
    </row>
    <row r="2555" spans="1:4" ht="45" x14ac:dyDescent="0.25">
      <c r="A2555" s="13">
        <v>1917666</v>
      </c>
      <c r="B2555" s="14" t="s">
        <v>17078</v>
      </c>
      <c r="C2555" s="15" t="s">
        <v>14731</v>
      </c>
      <c r="D2555" s="16">
        <v>19.829999999999998</v>
      </c>
    </row>
    <row r="2556" spans="1:4" ht="45" x14ac:dyDescent="0.25">
      <c r="A2556" s="13">
        <v>1917672</v>
      </c>
      <c r="B2556" s="14" t="s">
        <v>17079</v>
      </c>
      <c r="C2556" s="15" t="s">
        <v>14731</v>
      </c>
      <c r="D2556" s="16">
        <v>18.11</v>
      </c>
    </row>
    <row r="2557" spans="1:4" ht="45" x14ac:dyDescent="0.25">
      <c r="A2557" s="13">
        <v>1917673</v>
      </c>
      <c r="B2557" s="14" t="s">
        <v>17080</v>
      </c>
      <c r="C2557" s="15" t="s">
        <v>14731</v>
      </c>
      <c r="D2557" s="16">
        <v>18.32</v>
      </c>
    </row>
    <row r="2558" spans="1:4" ht="45" x14ac:dyDescent="0.25">
      <c r="A2558" s="13">
        <v>1917674</v>
      </c>
      <c r="B2558" s="14" t="s">
        <v>17081</v>
      </c>
      <c r="C2558" s="15" t="s">
        <v>14731</v>
      </c>
      <c r="D2558" s="16">
        <v>18.47</v>
      </c>
    </row>
    <row r="2559" spans="1:4" ht="45" x14ac:dyDescent="0.25">
      <c r="A2559" s="13">
        <v>1917675</v>
      </c>
      <c r="B2559" s="14" t="s">
        <v>17082</v>
      </c>
      <c r="C2559" s="15" t="s">
        <v>14731</v>
      </c>
      <c r="D2559" s="16">
        <v>18.61</v>
      </c>
    </row>
    <row r="2560" spans="1:4" ht="45" x14ac:dyDescent="0.25">
      <c r="A2560" s="13">
        <v>1917676</v>
      </c>
      <c r="B2560" s="14" t="s">
        <v>17083</v>
      </c>
      <c r="C2560" s="15" t="s">
        <v>14731</v>
      </c>
      <c r="D2560" s="16">
        <v>18.75</v>
      </c>
    </row>
    <row r="2561" spans="1:4" ht="45" x14ac:dyDescent="0.25">
      <c r="A2561" s="13">
        <v>1917677</v>
      </c>
      <c r="B2561" s="14" t="s">
        <v>17084</v>
      </c>
      <c r="C2561" s="15" t="s">
        <v>14731</v>
      </c>
      <c r="D2561" s="16">
        <v>19.04</v>
      </c>
    </row>
    <row r="2562" spans="1:4" ht="45" x14ac:dyDescent="0.25">
      <c r="A2562" s="13">
        <v>1917678</v>
      </c>
      <c r="B2562" s="14" t="s">
        <v>17085</v>
      </c>
      <c r="C2562" s="15" t="s">
        <v>14731</v>
      </c>
      <c r="D2562" s="16">
        <v>19.47</v>
      </c>
    </row>
    <row r="2563" spans="1:4" ht="45" x14ac:dyDescent="0.25">
      <c r="A2563" s="13">
        <v>1917668</v>
      </c>
      <c r="B2563" s="14" t="s">
        <v>17086</v>
      </c>
      <c r="C2563" s="15" t="s">
        <v>14731</v>
      </c>
      <c r="D2563" s="16">
        <v>17.46</v>
      </c>
    </row>
    <row r="2564" spans="1:4" ht="45" x14ac:dyDescent="0.25">
      <c r="A2564" s="13">
        <v>1917669</v>
      </c>
      <c r="B2564" s="14" t="s">
        <v>17087</v>
      </c>
      <c r="C2564" s="15" t="s">
        <v>14731</v>
      </c>
      <c r="D2564" s="16">
        <v>17.61</v>
      </c>
    </row>
    <row r="2565" spans="1:4" ht="45" x14ac:dyDescent="0.25">
      <c r="A2565" s="13">
        <v>1917667</v>
      </c>
      <c r="B2565" s="14" t="s">
        <v>17088</v>
      </c>
      <c r="C2565" s="15" t="s">
        <v>14731</v>
      </c>
      <c r="D2565" s="16">
        <v>15.55</v>
      </c>
    </row>
    <row r="2566" spans="1:4" ht="45" x14ac:dyDescent="0.25">
      <c r="A2566" s="13">
        <v>1917670</v>
      </c>
      <c r="B2566" s="14" t="s">
        <v>17089</v>
      </c>
      <c r="C2566" s="15" t="s">
        <v>14731</v>
      </c>
      <c r="D2566" s="16">
        <v>17.82</v>
      </c>
    </row>
    <row r="2567" spans="1:4" ht="45" x14ac:dyDescent="0.25">
      <c r="A2567" s="13">
        <v>1917671</v>
      </c>
      <c r="B2567" s="14" t="s">
        <v>17090</v>
      </c>
      <c r="C2567" s="15" t="s">
        <v>14731</v>
      </c>
      <c r="D2567" s="16">
        <v>17.97</v>
      </c>
    </row>
    <row r="2568" spans="1:4" ht="45" x14ac:dyDescent="0.25">
      <c r="A2568" s="13">
        <v>1917679</v>
      </c>
      <c r="B2568" s="14" t="s">
        <v>17091</v>
      </c>
      <c r="C2568" s="15" t="s">
        <v>14731</v>
      </c>
      <c r="D2568" s="16">
        <v>19.68</v>
      </c>
    </row>
    <row r="2569" spans="1:4" ht="30" x14ac:dyDescent="0.25">
      <c r="A2569" s="13">
        <v>1917640</v>
      </c>
      <c r="B2569" s="14" t="s">
        <v>17092</v>
      </c>
      <c r="C2569" s="15" t="s">
        <v>14731</v>
      </c>
      <c r="D2569" s="16">
        <v>8.07</v>
      </c>
    </row>
    <row r="2570" spans="1:4" ht="45" x14ac:dyDescent="0.25">
      <c r="A2570" s="13">
        <v>1917686</v>
      </c>
      <c r="B2570" s="14" t="s">
        <v>17093</v>
      </c>
      <c r="C2570" s="15" t="s">
        <v>14731</v>
      </c>
      <c r="D2570" s="16">
        <v>10.42</v>
      </c>
    </row>
    <row r="2571" spans="1:4" ht="45" x14ac:dyDescent="0.25">
      <c r="A2571" s="13">
        <v>1917687</v>
      </c>
      <c r="B2571" s="14" t="s">
        <v>17094</v>
      </c>
      <c r="C2571" s="15" t="s">
        <v>14731</v>
      </c>
      <c r="D2571" s="16">
        <v>10.7</v>
      </c>
    </row>
    <row r="2572" spans="1:4" ht="45" x14ac:dyDescent="0.25">
      <c r="A2572" s="13">
        <v>1917688</v>
      </c>
      <c r="B2572" s="14" t="s">
        <v>17095</v>
      </c>
      <c r="C2572" s="15" t="s">
        <v>14731</v>
      </c>
      <c r="D2572" s="16">
        <v>11.77</v>
      </c>
    </row>
    <row r="2573" spans="1:4" ht="45" x14ac:dyDescent="0.25">
      <c r="A2573" s="13">
        <v>1917689</v>
      </c>
      <c r="B2573" s="14" t="s">
        <v>17096</v>
      </c>
      <c r="C2573" s="15" t="s">
        <v>14731</v>
      </c>
      <c r="D2573" s="16">
        <v>12.07</v>
      </c>
    </row>
    <row r="2574" spans="1:4" ht="45" x14ac:dyDescent="0.25">
      <c r="A2574" s="13">
        <v>1917690</v>
      </c>
      <c r="B2574" s="14" t="s">
        <v>17097</v>
      </c>
      <c r="C2574" s="15" t="s">
        <v>14731</v>
      </c>
      <c r="D2574" s="16">
        <v>12.3</v>
      </c>
    </row>
    <row r="2575" spans="1:4" ht="45" x14ac:dyDescent="0.25">
      <c r="A2575" s="13">
        <v>1917691</v>
      </c>
      <c r="B2575" s="14" t="s">
        <v>17098</v>
      </c>
      <c r="C2575" s="15" t="s">
        <v>14731</v>
      </c>
      <c r="D2575" s="16">
        <v>12.75</v>
      </c>
    </row>
    <row r="2576" spans="1:4" ht="45" x14ac:dyDescent="0.25">
      <c r="A2576" s="13">
        <v>1917692</v>
      </c>
      <c r="B2576" s="14" t="s">
        <v>17099</v>
      </c>
      <c r="C2576" s="15" t="s">
        <v>14731</v>
      </c>
      <c r="D2576" s="16">
        <v>14.37</v>
      </c>
    </row>
    <row r="2577" spans="1:4" ht="45" x14ac:dyDescent="0.25">
      <c r="A2577" s="13">
        <v>1917682</v>
      </c>
      <c r="B2577" s="14" t="s">
        <v>17100</v>
      </c>
      <c r="C2577" s="15" t="s">
        <v>14731</v>
      </c>
      <c r="D2577" s="16">
        <v>9.24</v>
      </c>
    </row>
    <row r="2578" spans="1:4" ht="30" x14ac:dyDescent="0.25">
      <c r="A2578" s="13">
        <v>1917693</v>
      </c>
      <c r="B2578" s="14" t="s">
        <v>17101</v>
      </c>
      <c r="C2578" s="15" t="s">
        <v>14731</v>
      </c>
      <c r="D2578" s="16">
        <v>14.74</v>
      </c>
    </row>
    <row r="2579" spans="1:4" ht="45" x14ac:dyDescent="0.25">
      <c r="A2579" s="13">
        <v>1917683</v>
      </c>
      <c r="B2579" s="14" t="s">
        <v>17102</v>
      </c>
      <c r="C2579" s="15" t="s">
        <v>14731</v>
      </c>
      <c r="D2579" s="16">
        <v>9.57</v>
      </c>
    </row>
    <row r="2580" spans="1:4" ht="30" x14ac:dyDescent="0.25">
      <c r="A2580" s="13">
        <v>1917681</v>
      </c>
      <c r="B2580" s="14" t="s">
        <v>17103</v>
      </c>
      <c r="C2580" s="15" t="s">
        <v>14731</v>
      </c>
      <c r="D2580" s="16">
        <v>7.94</v>
      </c>
    </row>
    <row r="2581" spans="1:4" ht="45" x14ac:dyDescent="0.25">
      <c r="A2581" s="13">
        <v>1917684</v>
      </c>
      <c r="B2581" s="14" t="s">
        <v>17104</v>
      </c>
      <c r="C2581" s="15" t="s">
        <v>14731</v>
      </c>
      <c r="D2581" s="16">
        <v>9.86</v>
      </c>
    </row>
    <row r="2582" spans="1:4" ht="45" x14ac:dyDescent="0.25">
      <c r="A2582" s="13">
        <v>1917685</v>
      </c>
      <c r="B2582" s="14" t="s">
        <v>17105</v>
      </c>
      <c r="C2582" s="15" t="s">
        <v>14731</v>
      </c>
      <c r="D2582" s="16">
        <v>10.14</v>
      </c>
    </row>
    <row r="2583" spans="1:4" ht="45" x14ac:dyDescent="0.25">
      <c r="A2583" s="13">
        <v>1917699</v>
      </c>
      <c r="B2583" s="14" t="s">
        <v>17106</v>
      </c>
      <c r="C2583" s="15" t="s">
        <v>14731</v>
      </c>
      <c r="D2583" s="16">
        <v>9.57</v>
      </c>
    </row>
    <row r="2584" spans="1:4" ht="45" x14ac:dyDescent="0.25">
      <c r="A2584" s="13">
        <v>1917700</v>
      </c>
      <c r="B2584" s="14" t="s">
        <v>17107</v>
      </c>
      <c r="C2584" s="15" t="s">
        <v>14731</v>
      </c>
      <c r="D2584" s="16">
        <v>9.74</v>
      </c>
    </row>
    <row r="2585" spans="1:4" ht="45" x14ac:dyDescent="0.25">
      <c r="A2585" s="13">
        <v>1917701</v>
      </c>
      <c r="B2585" s="14" t="s">
        <v>17108</v>
      </c>
      <c r="C2585" s="15" t="s">
        <v>14731</v>
      </c>
      <c r="D2585" s="16">
        <v>9.91</v>
      </c>
    </row>
    <row r="2586" spans="1:4" ht="45" x14ac:dyDescent="0.25">
      <c r="A2586" s="13">
        <v>1917702</v>
      </c>
      <c r="B2586" s="14" t="s">
        <v>17109</v>
      </c>
      <c r="C2586" s="15" t="s">
        <v>14731</v>
      </c>
      <c r="D2586" s="16">
        <v>10.08</v>
      </c>
    </row>
    <row r="2587" spans="1:4" ht="45" x14ac:dyDescent="0.25">
      <c r="A2587" s="13">
        <v>1917703</v>
      </c>
      <c r="B2587" s="14" t="s">
        <v>17110</v>
      </c>
      <c r="C2587" s="15" t="s">
        <v>14731</v>
      </c>
      <c r="D2587" s="16">
        <v>10.25</v>
      </c>
    </row>
    <row r="2588" spans="1:4" ht="45" x14ac:dyDescent="0.25">
      <c r="A2588" s="13">
        <v>1917704</v>
      </c>
      <c r="B2588" s="14" t="s">
        <v>17111</v>
      </c>
      <c r="C2588" s="15" t="s">
        <v>14731</v>
      </c>
      <c r="D2588" s="16">
        <v>10.53</v>
      </c>
    </row>
    <row r="2589" spans="1:4" ht="45" x14ac:dyDescent="0.25">
      <c r="A2589" s="13">
        <v>1917705</v>
      </c>
      <c r="B2589" s="14" t="s">
        <v>17112</v>
      </c>
      <c r="C2589" s="15" t="s">
        <v>14731</v>
      </c>
      <c r="D2589" s="16">
        <v>11.85</v>
      </c>
    </row>
    <row r="2590" spans="1:4" ht="45" x14ac:dyDescent="0.25">
      <c r="A2590" s="13">
        <v>1917695</v>
      </c>
      <c r="B2590" s="14" t="s">
        <v>17113</v>
      </c>
      <c r="C2590" s="15" t="s">
        <v>14731</v>
      </c>
      <c r="D2590" s="16">
        <v>7.94</v>
      </c>
    </row>
    <row r="2591" spans="1:4" ht="45" x14ac:dyDescent="0.25">
      <c r="A2591" s="13">
        <v>1917706</v>
      </c>
      <c r="B2591" s="14" t="s">
        <v>17114</v>
      </c>
      <c r="C2591" s="15" t="s">
        <v>14731</v>
      </c>
      <c r="D2591" s="16">
        <v>12.15</v>
      </c>
    </row>
    <row r="2592" spans="1:4" ht="45" x14ac:dyDescent="0.25">
      <c r="A2592" s="13">
        <v>1917696</v>
      </c>
      <c r="B2592" s="14" t="s">
        <v>17115</v>
      </c>
      <c r="C2592" s="15" t="s">
        <v>14731</v>
      </c>
      <c r="D2592" s="16">
        <v>9.01</v>
      </c>
    </row>
    <row r="2593" spans="1:4" ht="45" x14ac:dyDescent="0.25">
      <c r="A2593" s="13">
        <v>1917694</v>
      </c>
      <c r="B2593" s="14" t="s">
        <v>17116</v>
      </c>
      <c r="C2593" s="15" t="s">
        <v>14731</v>
      </c>
      <c r="D2593" s="16">
        <v>7.67</v>
      </c>
    </row>
    <row r="2594" spans="1:4" ht="45" x14ac:dyDescent="0.25">
      <c r="A2594" s="13">
        <v>1917697</v>
      </c>
      <c r="B2594" s="14" t="s">
        <v>17117</v>
      </c>
      <c r="C2594" s="15" t="s">
        <v>14731</v>
      </c>
      <c r="D2594" s="16">
        <v>9.24</v>
      </c>
    </row>
    <row r="2595" spans="1:4" ht="45" x14ac:dyDescent="0.25">
      <c r="A2595" s="13">
        <v>1917698</v>
      </c>
      <c r="B2595" s="14" t="s">
        <v>17118</v>
      </c>
      <c r="C2595" s="15" t="s">
        <v>14731</v>
      </c>
      <c r="D2595" s="16">
        <v>9.41</v>
      </c>
    </row>
    <row r="2596" spans="1:4" ht="45" x14ac:dyDescent="0.25">
      <c r="A2596" s="13">
        <v>1917712</v>
      </c>
      <c r="B2596" s="14" t="s">
        <v>17119</v>
      </c>
      <c r="C2596" s="15" t="s">
        <v>14731</v>
      </c>
      <c r="D2596" s="16">
        <v>9.57</v>
      </c>
    </row>
    <row r="2597" spans="1:4" ht="45" x14ac:dyDescent="0.25">
      <c r="A2597" s="13">
        <v>1917713</v>
      </c>
      <c r="B2597" s="14" t="s">
        <v>17120</v>
      </c>
      <c r="C2597" s="15" t="s">
        <v>14731</v>
      </c>
      <c r="D2597" s="16">
        <v>9.74</v>
      </c>
    </row>
    <row r="2598" spans="1:4" ht="45" x14ac:dyDescent="0.25">
      <c r="A2598" s="13">
        <v>1917714</v>
      </c>
      <c r="B2598" s="14" t="s">
        <v>17121</v>
      </c>
      <c r="C2598" s="15" t="s">
        <v>14731</v>
      </c>
      <c r="D2598" s="16">
        <v>9.91</v>
      </c>
    </row>
    <row r="2599" spans="1:4" ht="45" x14ac:dyDescent="0.25">
      <c r="A2599" s="13">
        <v>1917715</v>
      </c>
      <c r="B2599" s="14" t="s">
        <v>17122</v>
      </c>
      <c r="C2599" s="15" t="s">
        <v>14731</v>
      </c>
      <c r="D2599" s="16">
        <v>10.02</v>
      </c>
    </row>
    <row r="2600" spans="1:4" ht="45" x14ac:dyDescent="0.25">
      <c r="A2600" s="13">
        <v>1917716</v>
      </c>
      <c r="B2600" s="14" t="s">
        <v>17123</v>
      </c>
      <c r="C2600" s="15" t="s">
        <v>14731</v>
      </c>
      <c r="D2600" s="16">
        <v>10.19</v>
      </c>
    </row>
    <row r="2601" spans="1:4" ht="45" x14ac:dyDescent="0.25">
      <c r="A2601" s="13">
        <v>1917717</v>
      </c>
      <c r="B2601" s="14" t="s">
        <v>17124</v>
      </c>
      <c r="C2601" s="15" t="s">
        <v>14731</v>
      </c>
      <c r="D2601" s="16">
        <v>10.47</v>
      </c>
    </row>
    <row r="2602" spans="1:4" ht="45" x14ac:dyDescent="0.25">
      <c r="A2602" s="13">
        <v>1917718</v>
      </c>
      <c r="B2602" s="14" t="s">
        <v>17125</v>
      </c>
      <c r="C2602" s="15" t="s">
        <v>14731</v>
      </c>
      <c r="D2602" s="16">
        <v>11.7</v>
      </c>
    </row>
    <row r="2603" spans="1:4" ht="30" x14ac:dyDescent="0.25">
      <c r="A2603" s="13">
        <v>1917708</v>
      </c>
      <c r="B2603" s="14" t="s">
        <v>17126</v>
      </c>
      <c r="C2603" s="15" t="s">
        <v>14731</v>
      </c>
      <c r="D2603" s="16">
        <v>8.84</v>
      </c>
    </row>
    <row r="2604" spans="1:4" ht="30" x14ac:dyDescent="0.25">
      <c r="A2604" s="13">
        <v>1917719</v>
      </c>
      <c r="B2604" s="14" t="s">
        <v>17127</v>
      </c>
      <c r="C2604" s="15" t="s">
        <v>14731</v>
      </c>
      <c r="D2604" s="16">
        <v>12</v>
      </c>
    </row>
    <row r="2605" spans="1:4" ht="30" x14ac:dyDescent="0.25">
      <c r="A2605" s="13">
        <v>1917709</v>
      </c>
      <c r="B2605" s="14" t="s">
        <v>17128</v>
      </c>
      <c r="C2605" s="15" t="s">
        <v>14731</v>
      </c>
      <c r="D2605" s="16">
        <v>9.07</v>
      </c>
    </row>
    <row r="2606" spans="1:4" ht="30" x14ac:dyDescent="0.25">
      <c r="A2606" s="13">
        <v>1917707</v>
      </c>
      <c r="B2606" s="14" t="s">
        <v>17129</v>
      </c>
      <c r="C2606" s="15" t="s">
        <v>14731</v>
      </c>
      <c r="D2606" s="16">
        <v>7.79</v>
      </c>
    </row>
    <row r="2607" spans="1:4" ht="30" x14ac:dyDescent="0.25">
      <c r="A2607" s="13">
        <v>1917710</v>
      </c>
      <c r="B2607" s="14" t="s">
        <v>17130</v>
      </c>
      <c r="C2607" s="15" t="s">
        <v>14731</v>
      </c>
      <c r="D2607" s="16">
        <v>9.24</v>
      </c>
    </row>
    <row r="2608" spans="1:4" ht="30" x14ac:dyDescent="0.25">
      <c r="A2608" s="13">
        <v>1917711</v>
      </c>
      <c r="B2608" s="14" t="s">
        <v>17131</v>
      </c>
      <c r="C2608" s="15" t="s">
        <v>14731</v>
      </c>
      <c r="D2608" s="16">
        <v>9.41</v>
      </c>
    </row>
    <row r="2609" spans="1:4" ht="30" x14ac:dyDescent="0.25">
      <c r="A2609" s="13">
        <v>1917680</v>
      </c>
      <c r="B2609" s="14" t="s">
        <v>17132</v>
      </c>
      <c r="C2609" s="15" t="s">
        <v>14731</v>
      </c>
      <c r="D2609" s="16">
        <v>2.5299999999999998</v>
      </c>
    </row>
    <row r="2610" spans="1:4" ht="45" x14ac:dyDescent="0.25">
      <c r="A2610" s="13">
        <v>1901607</v>
      </c>
      <c r="B2610" s="14" t="s">
        <v>17133</v>
      </c>
      <c r="C2610" s="15" t="s">
        <v>14731</v>
      </c>
      <c r="D2610" s="16">
        <v>14</v>
      </c>
    </row>
    <row r="2611" spans="1:4" ht="45" x14ac:dyDescent="0.25">
      <c r="A2611" s="13">
        <v>1901611</v>
      </c>
      <c r="B2611" s="14" t="s">
        <v>17134</v>
      </c>
      <c r="C2611" s="15" t="s">
        <v>14731</v>
      </c>
      <c r="D2611" s="16">
        <v>17.63</v>
      </c>
    </row>
    <row r="2612" spans="1:4" ht="45" x14ac:dyDescent="0.25">
      <c r="A2612" s="13">
        <v>1901612</v>
      </c>
      <c r="B2612" s="14" t="s">
        <v>17135</v>
      </c>
      <c r="C2612" s="15" t="s">
        <v>14731</v>
      </c>
      <c r="D2612" s="16">
        <v>18.03</v>
      </c>
    </row>
    <row r="2613" spans="1:4" ht="45" x14ac:dyDescent="0.25">
      <c r="A2613" s="13">
        <v>1901613</v>
      </c>
      <c r="B2613" s="14" t="s">
        <v>17136</v>
      </c>
      <c r="C2613" s="15" t="s">
        <v>14731</v>
      </c>
      <c r="D2613" s="16">
        <v>18.34</v>
      </c>
    </row>
    <row r="2614" spans="1:4" ht="45" x14ac:dyDescent="0.25">
      <c r="A2614" s="13">
        <v>1901614</v>
      </c>
      <c r="B2614" s="14" t="s">
        <v>17137</v>
      </c>
      <c r="C2614" s="15" t="s">
        <v>14731</v>
      </c>
      <c r="D2614" s="16">
        <v>18.64</v>
      </c>
    </row>
    <row r="2615" spans="1:4" ht="45" x14ac:dyDescent="0.25">
      <c r="A2615" s="13">
        <v>1901615</v>
      </c>
      <c r="B2615" s="14" t="s">
        <v>17138</v>
      </c>
      <c r="C2615" s="15" t="s">
        <v>14731</v>
      </c>
      <c r="D2615" s="16">
        <v>19.05</v>
      </c>
    </row>
    <row r="2616" spans="1:4" ht="45" x14ac:dyDescent="0.25">
      <c r="A2616" s="13">
        <v>1901616</v>
      </c>
      <c r="B2616" s="14" t="s">
        <v>17139</v>
      </c>
      <c r="C2616" s="15" t="s">
        <v>14731</v>
      </c>
      <c r="D2616" s="16">
        <v>19.350000000000001</v>
      </c>
    </row>
    <row r="2617" spans="1:4" ht="45" x14ac:dyDescent="0.25">
      <c r="A2617" s="13">
        <v>1901608</v>
      </c>
      <c r="B2617" s="14" t="s">
        <v>17140</v>
      </c>
      <c r="C2617" s="15" t="s">
        <v>14731</v>
      </c>
      <c r="D2617" s="16">
        <v>14.47</v>
      </c>
    </row>
    <row r="2618" spans="1:4" ht="45" x14ac:dyDescent="0.25">
      <c r="A2618" s="13">
        <v>1901609</v>
      </c>
      <c r="B2618" s="14" t="s">
        <v>17141</v>
      </c>
      <c r="C2618" s="15" t="s">
        <v>14731</v>
      </c>
      <c r="D2618" s="16">
        <v>14.88</v>
      </c>
    </row>
    <row r="2619" spans="1:4" ht="45" x14ac:dyDescent="0.25">
      <c r="A2619" s="13">
        <v>1901610</v>
      </c>
      <c r="B2619" s="14" t="s">
        <v>17142</v>
      </c>
      <c r="C2619" s="15" t="s">
        <v>14731</v>
      </c>
      <c r="D2619" s="16">
        <v>17.32</v>
      </c>
    </row>
    <row r="2620" spans="1:4" ht="45" x14ac:dyDescent="0.25">
      <c r="A2620" s="13">
        <v>1901617</v>
      </c>
      <c r="B2620" s="14" t="s">
        <v>17143</v>
      </c>
      <c r="C2620" s="15" t="s">
        <v>14731</v>
      </c>
      <c r="D2620" s="16">
        <v>19.55</v>
      </c>
    </row>
    <row r="2621" spans="1:4" ht="30" x14ac:dyDescent="0.25">
      <c r="A2621" s="13">
        <v>1917037</v>
      </c>
      <c r="B2621" s="14" t="s">
        <v>17144</v>
      </c>
      <c r="C2621" s="15" t="s">
        <v>14731</v>
      </c>
      <c r="D2621" s="16">
        <v>18.670000000000002</v>
      </c>
    </row>
    <row r="2622" spans="1:4" ht="30" x14ac:dyDescent="0.25">
      <c r="A2622" s="13">
        <v>1917038</v>
      </c>
      <c r="B2622" s="14" t="s">
        <v>17145</v>
      </c>
      <c r="C2622" s="15" t="s">
        <v>14731</v>
      </c>
      <c r="D2622" s="16">
        <v>19.3</v>
      </c>
    </row>
    <row r="2623" spans="1:4" ht="30" x14ac:dyDescent="0.25">
      <c r="A2623" s="13">
        <v>1917039</v>
      </c>
      <c r="B2623" s="14" t="s">
        <v>17146</v>
      </c>
      <c r="C2623" s="15" t="s">
        <v>14731</v>
      </c>
      <c r="D2623" s="16">
        <v>19.940000000000001</v>
      </c>
    </row>
    <row r="2624" spans="1:4" ht="30" x14ac:dyDescent="0.25">
      <c r="A2624" s="13">
        <v>1917040</v>
      </c>
      <c r="B2624" s="14" t="s">
        <v>17147</v>
      </c>
      <c r="C2624" s="15" t="s">
        <v>14731</v>
      </c>
      <c r="D2624" s="16">
        <v>20.62</v>
      </c>
    </row>
    <row r="2625" spans="1:4" ht="30" x14ac:dyDescent="0.25">
      <c r="A2625" s="13">
        <v>1917041</v>
      </c>
      <c r="B2625" s="14" t="s">
        <v>17148</v>
      </c>
      <c r="C2625" s="15" t="s">
        <v>14731</v>
      </c>
      <c r="D2625" s="16">
        <v>21.34</v>
      </c>
    </row>
    <row r="2626" spans="1:4" ht="30" x14ac:dyDescent="0.25">
      <c r="A2626" s="13">
        <v>1917042</v>
      </c>
      <c r="B2626" s="14" t="s">
        <v>17149</v>
      </c>
      <c r="C2626" s="15" t="s">
        <v>14731</v>
      </c>
      <c r="D2626" s="16">
        <v>21.71</v>
      </c>
    </row>
    <row r="2627" spans="1:4" ht="30" x14ac:dyDescent="0.25">
      <c r="A2627" s="13">
        <v>1901619</v>
      </c>
      <c r="B2627" s="14" t="s">
        <v>17150</v>
      </c>
      <c r="C2627" s="15" t="s">
        <v>14731</v>
      </c>
      <c r="D2627" s="16">
        <v>10.24</v>
      </c>
    </row>
    <row r="2628" spans="1:4" ht="30" x14ac:dyDescent="0.25">
      <c r="A2628" s="13">
        <v>1901620</v>
      </c>
      <c r="B2628" s="14" t="s">
        <v>17151</v>
      </c>
      <c r="C2628" s="15" t="s">
        <v>14731</v>
      </c>
      <c r="D2628" s="16">
        <v>10.43</v>
      </c>
    </row>
    <row r="2629" spans="1:4" ht="30" x14ac:dyDescent="0.25">
      <c r="A2629" s="13">
        <v>1901621</v>
      </c>
      <c r="B2629" s="14" t="s">
        <v>17152</v>
      </c>
      <c r="C2629" s="15" t="s">
        <v>14731</v>
      </c>
      <c r="D2629" s="16">
        <v>10.62</v>
      </c>
    </row>
    <row r="2630" spans="1:4" ht="30" x14ac:dyDescent="0.25">
      <c r="A2630" s="13">
        <v>1901622</v>
      </c>
      <c r="B2630" s="14" t="s">
        <v>17153</v>
      </c>
      <c r="C2630" s="15" t="s">
        <v>14731</v>
      </c>
      <c r="D2630" s="16">
        <v>10.82</v>
      </c>
    </row>
    <row r="2631" spans="1:4" ht="30" x14ac:dyDescent="0.25">
      <c r="A2631" s="13">
        <v>1901623</v>
      </c>
      <c r="B2631" s="14" t="s">
        <v>17154</v>
      </c>
      <c r="C2631" s="15" t="s">
        <v>14731</v>
      </c>
      <c r="D2631" s="16">
        <v>11.03</v>
      </c>
    </row>
    <row r="2632" spans="1:4" ht="30" x14ac:dyDescent="0.25">
      <c r="A2632" s="13">
        <v>1901618</v>
      </c>
      <c r="B2632" s="14" t="s">
        <v>17155</v>
      </c>
      <c r="C2632" s="15" t="s">
        <v>14731</v>
      </c>
      <c r="D2632" s="16">
        <v>11.14</v>
      </c>
    </row>
    <row r="2633" spans="1:4" ht="30" x14ac:dyDescent="0.25">
      <c r="A2633" s="13">
        <v>1901625</v>
      </c>
      <c r="B2633" s="14" t="s">
        <v>17156</v>
      </c>
      <c r="C2633" s="15" t="s">
        <v>14731</v>
      </c>
      <c r="D2633" s="16">
        <v>12.3</v>
      </c>
    </row>
    <row r="2634" spans="1:4" ht="30" x14ac:dyDescent="0.25">
      <c r="A2634" s="13">
        <v>1901626</v>
      </c>
      <c r="B2634" s="14" t="s">
        <v>17157</v>
      </c>
      <c r="C2634" s="15" t="s">
        <v>14731</v>
      </c>
      <c r="D2634" s="16">
        <v>12.48</v>
      </c>
    </row>
    <row r="2635" spans="1:4" ht="30" x14ac:dyDescent="0.25">
      <c r="A2635" s="13">
        <v>1901627</v>
      </c>
      <c r="B2635" s="14" t="s">
        <v>17158</v>
      </c>
      <c r="C2635" s="15" t="s">
        <v>14731</v>
      </c>
      <c r="D2635" s="16">
        <v>12.66</v>
      </c>
    </row>
    <row r="2636" spans="1:4" ht="30" x14ac:dyDescent="0.25">
      <c r="A2636" s="13">
        <v>1901628</v>
      </c>
      <c r="B2636" s="14" t="s">
        <v>17159</v>
      </c>
      <c r="C2636" s="15" t="s">
        <v>14731</v>
      </c>
      <c r="D2636" s="16">
        <v>12.85</v>
      </c>
    </row>
    <row r="2637" spans="1:4" ht="30" x14ac:dyDescent="0.25">
      <c r="A2637" s="13">
        <v>1901629</v>
      </c>
      <c r="B2637" s="14" t="s">
        <v>17160</v>
      </c>
      <c r="C2637" s="15" t="s">
        <v>14731</v>
      </c>
      <c r="D2637" s="16">
        <v>13.05</v>
      </c>
    </row>
    <row r="2638" spans="1:4" ht="30" x14ac:dyDescent="0.25">
      <c r="A2638" s="13">
        <v>1901624</v>
      </c>
      <c r="B2638" s="14" t="s">
        <v>17161</v>
      </c>
      <c r="C2638" s="15" t="s">
        <v>14731</v>
      </c>
      <c r="D2638" s="16">
        <v>13.16</v>
      </c>
    </row>
    <row r="2639" spans="1:4" ht="30" x14ac:dyDescent="0.25">
      <c r="A2639" s="13">
        <v>1917073</v>
      </c>
      <c r="B2639" s="14" t="s">
        <v>17162</v>
      </c>
      <c r="C2639" s="15" t="s">
        <v>14731</v>
      </c>
      <c r="D2639" s="16">
        <v>12.91</v>
      </c>
    </row>
    <row r="2640" spans="1:4" ht="30" x14ac:dyDescent="0.25">
      <c r="A2640" s="13">
        <v>1917074</v>
      </c>
      <c r="B2640" s="14" t="s">
        <v>17163</v>
      </c>
      <c r="C2640" s="15" t="s">
        <v>14731</v>
      </c>
      <c r="D2640" s="16">
        <v>13.3</v>
      </c>
    </row>
    <row r="2641" spans="1:4" ht="30" x14ac:dyDescent="0.25">
      <c r="A2641" s="13">
        <v>1917075</v>
      </c>
      <c r="B2641" s="14" t="s">
        <v>17164</v>
      </c>
      <c r="C2641" s="15" t="s">
        <v>14731</v>
      </c>
      <c r="D2641" s="16">
        <v>13.71</v>
      </c>
    </row>
    <row r="2642" spans="1:4" ht="30" x14ac:dyDescent="0.25">
      <c r="A2642" s="13">
        <v>1917076</v>
      </c>
      <c r="B2642" s="14" t="s">
        <v>17165</v>
      </c>
      <c r="C2642" s="15" t="s">
        <v>14731</v>
      </c>
      <c r="D2642" s="16">
        <v>14.13</v>
      </c>
    </row>
    <row r="2643" spans="1:4" ht="30" x14ac:dyDescent="0.25">
      <c r="A2643" s="13">
        <v>1917077</v>
      </c>
      <c r="B2643" s="14" t="s">
        <v>17166</v>
      </c>
      <c r="C2643" s="15" t="s">
        <v>14731</v>
      </c>
      <c r="D2643" s="16">
        <v>14.57</v>
      </c>
    </row>
    <row r="2644" spans="1:4" ht="30" x14ac:dyDescent="0.25">
      <c r="A2644" s="13">
        <v>1917078</v>
      </c>
      <c r="B2644" s="14" t="s">
        <v>17167</v>
      </c>
      <c r="C2644" s="15" t="s">
        <v>14731</v>
      </c>
      <c r="D2644" s="16">
        <v>14.81</v>
      </c>
    </row>
    <row r="2645" spans="1:4" ht="30" x14ac:dyDescent="0.25">
      <c r="A2645" s="13">
        <v>1901631</v>
      </c>
      <c r="B2645" s="14" t="s">
        <v>17168</v>
      </c>
      <c r="C2645" s="15" t="s">
        <v>14731</v>
      </c>
      <c r="D2645" s="16">
        <v>14.51</v>
      </c>
    </row>
    <row r="2646" spans="1:4" ht="30" x14ac:dyDescent="0.25">
      <c r="A2646" s="13">
        <v>1901632</v>
      </c>
      <c r="B2646" s="14" t="s">
        <v>17169</v>
      </c>
      <c r="C2646" s="15" t="s">
        <v>14731</v>
      </c>
      <c r="D2646" s="16">
        <v>14.68</v>
      </c>
    </row>
    <row r="2647" spans="1:4" ht="30" x14ac:dyDescent="0.25">
      <c r="A2647" s="13">
        <v>1901633</v>
      </c>
      <c r="B2647" s="14" t="s">
        <v>17170</v>
      </c>
      <c r="C2647" s="15" t="s">
        <v>14731</v>
      </c>
      <c r="D2647" s="16">
        <v>14.86</v>
      </c>
    </row>
    <row r="2648" spans="1:4" ht="30" x14ac:dyDescent="0.25">
      <c r="A2648" s="13">
        <v>1901634</v>
      </c>
      <c r="B2648" s="14" t="s">
        <v>17171</v>
      </c>
      <c r="C2648" s="15" t="s">
        <v>14731</v>
      </c>
      <c r="D2648" s="16">
        <v>15.04</v>
      </c>
    </row>
    <row r="2649" spans="1:4" ht="30" x14ac:dyDescent="0.25">
      <c r="A2649" s="13">
        <v>1901635</v>
      </c>
      <c r="B2649" s="14" t="s">
        <v>17172</v>
      </c>
      <c r="C2649" s="15" t="s">
        <v>14731</v>
      </c>
      <c r="D2649" s="16">
        <v>15.24</v>
      </c>
    </row>
    <row r="2650" spans="1:4" ht="30" x14ac:dyDescent="0.25">
      <c r="A2650" s="13">
        <v>1901630</v>
      </c>
      <c r="B2650" s="14" t="s">
        <v>17173</v>
      </c>
      <c r="C2650" s="15" t="s">
        <v>14731</v>
      </c>
      <c r="D2650" s="16">
        <v>15.34</v>
      </c>
    </row>
    <row r="2651" spans="1:4" ht="30" x14ac:dyDescent="0.25">
      <c r="A2651" s="13">
        <v>1917109</v>
      </c>
      <c r="B2651" s="14" t="s">
        <v>17174</v>
      </c>
      <c r="C2651" s="15" t="s">
        <v>14731</v>
      </c>
      <c r="D2651" s="16">
        <v>11.78</v>
      </c>
    </row>
    <row r="2652" spans="1:4" ht="30" x14ac:dyDescent="0.25">
      <c r="A2652" s="13">
        <v>1917110</v>
      </c>
      <c r="B2652" s="14" t="s">
        <v>17175</v>
      </c>
      <c r="C2652" s="15" t="s">
        <v>14731</v>
      </c>
      <c r="D2652" s="16">
        <v>12.1</v>
      </c>
    </row>
    <row r="2653" spans="1:4" ht="30" x14ac:dyDescent="0.25">
      <c r="A2653" s="13">
        <v>1917111</v>
      </c>
      <c r="B2653" s="14" t="s">
        <v>17176</v>
      </c>
      <c r="C2653" s="15" t="s">
        <v>14731</v>
      </c>
      <c r="D2653" s="16">
        <v>12.43</v>
      </c>
    </row>
    <row r="2654" spans="1:4" ht="30" x14ac:dyDescent="0.25">
      <c r="A2654" s="13">
        <v>1917112</v>
      </c>
      <c r="B2654" s="14" t="s">
        <v>17177</v>
      </c>
      <c r="C2654" s="15" t="s">
        <v>14731</v>
      </c>
      <c r="D2654" s="16">
        <v>12.77</v>
      </c>
    </row>
    <row r="2655" spans="1:4" ht="30" x14ac:dyDescent="0.25">
      <c r="A2655" s="13">
        <v>1917113</v>
      </c>
      <c r="B2655" s="14" t="s">
        <v>17178</v>
      </c>
      <c r="C2655" s="15" t="s">
        <v>14731</v>
      </c>
      <c r="D2655" s="16">
        <v>13.14</v>
      </c>
    </row>
    <row r="2656" spans="1:4" ht="30" x14ac:dyDescent="0.25">
      <c r="A2656" s="13">
        <v>1917114</v>
      </c>
      <c r="B2656" s="14" t="s">
        <v>17179</v>
      </c>
      <c r="C2656" s="15" t="s">
        <v>14731</v>
      </c>
      <c r="D2656" s="16">
        <v>13.33</v>
      </c>
    </row>
    <row r="2657" spans="1:4" ht="30" x14ac:dyDescent="0.25">
      <c r="A2657" s="13">
        <v>1917145</v>
      </c>
      <c r="B2657" s="14" t="s">
        <v>17180</v>
      </c>
      <c r="C2657" s="15" t="s">
        <v>14731</v>
      </c>
      <c r="D2657" s="16">
        <v>11.01</v>
      </c>
    </row>
    <row r="2658" spans="1:4" ht="30" x14ac:dyDescent="0.25">
      <c r="A2658" s="13">
        <v>1917146</v>
      </c>
      <c r="B2658" s="14" t="s">
        <v>17181</v>
      </c>
      <c r="C2658" s="15" t="s">
        <v>14731</v>
      </c>
      <c r="D2658" s="16">
        <v>11.29</v>
      </c>
    </row>
    <row r="2659" spans="1:4" ht="30" x14ac:dyDescent="0.25">
      <c r="A2659" s="13">
        <v>1917147</v>
      </c>
      <c r="B2659" s="14" t="s">
        <v>17182</v>
      </c>
      <c r="C2659" s="15" t="s">
        <v>14731</v>
      </c>
      <c r="D2659" s="16">
        <v>11.58</v>
      </c>
    </row>
    <row r="2660" spans="1:4" ht="30" x14ac:dyDescent="0.25">
      <c r="A2660" s="13">
        <v>1917148</v>
      </c>
      <c r="B2660" s="14" t="s">
        <v>17183</v>
      </c>
      <c r="C2660" s="15" t="s">
        <v>14731</v>
      </c>
      <c r="D2660" s="16">
        <v>11.88</v>
      </c>
    </row>
    <row r="2661" spans="1:4" ht="30" x14ac:dyDescent="0.25">
      <c r="A2661" s="13">
        <v>1917149</v>
      </c>
      <c r="B2661" s="14" t="s">
        <v>17184</v>
      </c>
      <c r="C2661" s="15" t="s">
        <v>14731</v>
      </c>
      <c r="D2661" s="16">
        <v>12.21</v>
      </c>
    </row>
    <row r="2662" spans="1:4" ht="30" x14ac:dyDescent="0.25">
      <c r="A2662" s="13">
        <v>1917150</v>
      </c>
      <c r="B2662" s="14" t="s">
        <v>17185</v>
      </c>
      <c r="C2662" s="15" t="s">
        <v>14731</v>
      </c>
      <c r="D2662" s="16">
        <v>12.38</v>
      </c>
    </row>
    <row r="2663" spans="1:4" ht="30" x14ac:dyDescent="0.25">
      <c r="A2663" s="13">
        <v>1917181</v>
      </c>
      <c r="B2663" s="14" t="s">
        <v>17186</v>
      </c>
      <c r="C2663" s="15" t="s">
        <v>14731</v>
      </c>
      <c r="D2663" s="16">
        <v>11.42</v>
      </c>
    </row>
    <row r="2664" spans="1:4" ht="30" x14ac:dyDescent="0.25">
      <c r="A2664" s="13">
        <v>1917182</v>
      </c>
      <c r="B2664" s="14" t="s">
        <v>17187</v>
      </c>
      <c r="C2664" s="15" t="s">
        <v>14731</v>
      </c>
      <c r="D2664" s="16">
        <v>11.67</v>
      </c>
    </row>
    <row r="2665" spans="1:4" ht="30" x14ac:dyDescent="0.25">
      <c r="A2665" s="13">
        <v>1917183</v>
      </c>
      <c r="B2665" s="14" t="s">
        <v>17188</v>
      </c>
      <c r="C2665" s="15" t="s">
        <v>14731</v>
      </c>
      <c r="D2665" s="16">
        <v>11.93</v>
      </c>
    </row>
    <row r="2666" spans="1:4" ht="30" x14ac:dyDescent="0.25">
      <c r="A2666" s="13">
        <v>1917184</v>
      </c>
      <c r="B2666" s="14" t="s">
        <v>17189</v>
      </c>
      <c r="C2666" s="15" t="s">
        <v>14731</v>
      </c>
      <c r="D2666" s="16">
        <v>12.2</v>
      </c>
    </row>
    <row r="2667" spans="1:4" ht="30" x14ac:dyDescent="0.25">
      <c r="A2667" s="13">
        <v>1917185</v>
      </c>
      <c r="B2667" s="14" t="s">
        <v>17190</v>
      </c>
      <c r="C2667" s="15" t="s">
        <v>14731</v>
      </c>
      <c r="D2667" s="16">
        <v>12.48</v>
      </c>
    </row>
    <row r="2668" spans="1:4" ht="30" x14ac:dyDescent="0.25">
      <c r="A2668" s="13">
        <v>1917186</v>
      </c>
      <c r="B2668" s="14" t="s">
        <v>17191</v>
      </c>
      <c r="C2668" s="15" t="s">
        <v>14731</v>
      </c>
      <c r="D2668" s="16">
        <v>12.63</v>
      </c>
    </row>
    <row r="2669" spans="1:4" ht="30" x14ac:dyDescent="0.25">
      <c r="A2669" s="13">
        <v>1917001</v>
      </c>
      <c r="B2669" s="14" t="s">
        <v>17192</v>
      </c>
      <c r="C2669" s="15" t="s">
        <v>14731</v>
      </c>
      <c r="D2669" s="16">
        <v>24.71</v>
      </c>
    </row>
    <row r="2670" spans="1:4" ht="30" x14ac:dyDescent="0.25">
      <c r="A2670" s="13">
        <v>1917002</v>
      </c>
      <c r="B2670" s="14" t="s">
        <v>17193</v>
      </c>
      <c r="C2670" s="15" t="s">
        <v>14731</v>
      </c>
      <c r="D2670" s="16">
        <v>25.61</v>
      </c>
    </row>
    <row r="2671" spans="1:4" ht="30" x14ac:dyDescent="0.25">
      <c r="A2671" s="13">
        <v>1917003</v>
      </c>
      <c r="B2671" s="14" t="s">
        <v>17194</v>
      </c>
      <c r="C2671" s="15" t="s">
        <v>14731</v>
      </c>
      <c r="D2671" s="16">
        <v>26.53</v>
      </c>
    </row>
    <row r="2672" spans="1:4" ht="30" x14ac:dyDescent="0.25">
      <c r="A2672" s="13">
        <v>1917004</v>
      </c>
      <c r="B2672" s="14" t="s">
        <v>17195</v>
      </c>
      <c r="C2672" s="15" t="s">
        <v>14731</v>
      </c>
      <c r="D2672" s="16">
        <v>27.5</v>
      </c>
    </row>
    <row r="2673" spans="1:4" ht="30" x14ac:dyDescent="0.25">
      <c r="A2673" s="13">
        <v>1917005</v>
      </c>
      <c r="B2673" s="14" t="s">
        <v>17196</v>
      </c>
      <c r="C2673" s="15" t="s">
        <v>14731</v>
      </c>
      <c r="D2673" s="16">
        <v>28.52</v>
      </c>
    </row>
    <row r="2674" spans="1:4" ht="30" x14ac:dyDescent="0.25">
      <c r="A2674" s="13">
        <v>1917006</v>
      </c>
      <c r="B2674" s="14" t="s">
        <v>17197</v>
      </c>
      <c r="C2674" s="15" t="s">
        <v>14731</v>
      </c>
      <c r="D2674" s="16">
        <v>29.06</v>
      </c>
    </row>
    <row r="2675" spans="1:4" ht="30" x14ac:dyDescent="0.25">
      <c r="A2675" s="13">
        <v>2009619</v>
      </c>
      <c r="B2675" s="14" t="s">
        <v>17198</v>
      </c>
      <c r="C2675" s="15" t="s">
        <v>15970</v>
      </c>
      <c r="D2675" s="16">
        <v>136.77000000000001</v>
      </c>
    </row>
    <row r="2676" spans="1:4" ht="30" x14ac:dyDescent="0.25">
      <c r="A2676" s="13">
        <v>2009618</v>
      </c>
      <c r="B2676" s="14" t="s">
        <v>17199</v>
      </c>
      <c r="C2676" s="15" t="s">
        <v>15970</v>
      </c>
      <c r="D2676" s="16">
        <v>134.87</v>
      </c>
    </row>
    <row r="2677" spans="1:4" ht="30" x14ac:dyDescent="0.25">
      <c r="A2677" s="13">
        <v>2003866</v>
      </c>
      <c r="B2677" s="14" t="s">
        <v>17200</v>
      </c>
      <c r="C2677" s="15" t="s">
        <v>15970</v>
      </c>
      <c r="D2677" s="16">
        <v>7.57</v>
      </c>
    </row>
    <row r="2678" spans="1:4" ht="30" x14ac:dyDescent="0.25">
      <c r="A2678" s="13">
        <v>2003867</v>
      </c>
      <c r="B2678" s="14" t="s">
        <v>17201</v>
      </c>
      <c r="C2678" s="15" t="s">
        <v>15970</v>
      </c>
      <c r="D2678" s="16">
        <v>16.91</v>
      </c>
    </row>
    <row r="2679" spans="1:4" ht="30" x14ac:dyDescent="0.25">
      <c r="A2679" s="13">
        <v>2003622</v>
      </c>
      <c r="B2679" s="14" t="s">
        <v>17202</v>
      </c>
      <c r="C2679" s="15" t="s">
        <v>14537</v>
      </c>
      <c r="D2679" s="16">
        <v>2577.37</v>
      </c>
    </row>
    <row r="2680" spans="1:4" ht="30" x14ac:dyDescent="0.25">
      <c r="A2680" s="13">
        <v>2003621</v>
      </c>
      <c r="B2680" s="14" t="s">
        <v>17203</v>
      </c>
      <c r="C2680" s="15" t="s">
        <v>14537</v>
      </c>
      <c r="D2680" s="16">
        <v>2484.12</v>
      </c>
    </row>
    <row r="2681" spans="1:4" ht="30" x14ac:dyDescent="0.25">
      <c r="A2681" s="13">
        <v>2003624</v>
      </c>
      <c r="B2681" s="14" t="s">
        <v>17204</v>
      </c>
      <c r="C2681" s="15" t="s">
        <v>14537</v>
      </c>
      <c r="D2681" s="16">
        <v>3020.6</v>
      </c>
    </row>
    <row r="2682" spans="1:4" ht="30" x14ac:dyDescent="0.25">
      <c r="A2682" s="13">
        <v>2003623</v>
      </c>
      <c r="B2682" s="14" t="s">
        <v>17205</v>
      </c>
      <c r="C2682" s="15" t="s">
        <v>14537</v>
      </c>
      <c r="D2682" s="16">
        <v>2915.4</v>
      </c>
    </row>
    <row r="2683" spans="1:4" x14ac:dyDescent="0.25">
      <c r="A2683" s="13">
        <v>2003634</v>
      </c>
      <c r="B2683" s="14" t="s">
        <v>17206</v>
      </c>
      <c r="C2683" s="15" t="s">
        <v>14537</v>
      </c>
      <c r="D2683" s="16">
        <v>1932.07</v>
      </c>
    </row>
    <row r="2684" spans="1:4" ht="30" x14ac:dyDescent="0.25">
      <c r="A2684" s="13">
        <v>2003633</v>
      </c>
      <c r="B2684" s="14" t="s">
        <v>17207</v>
      </c>
      <c r="C2684" s="15" t="s">
        <v>14537</v>
      </c>
      <c r="D2684" s="16">
        <v>1838.82</v>
      </c>
    </row>
    <row r="2685" spans="1:4" x14ac:dyDescent="0.25">
      <c r="A2685" s="13">
        <v>2003636</v>
      </c>
      <c r="B2685" s="14" t="s">
        <v>17208</v>
      </c>
      <c r="C2685" s="15" t="s">
        <v>14537</v>
      </c>
      <c r="D2685" s="16">
        <v>2375.3000000000002</v>
      </c>
    </row>
    <row r="2686" spans="1:4" ht="30" x14ac:dyDescent="0.25">
      <c r="A2686" s="13">
        <v>2003635</v>
      </c>
      <c r="B2686" s="14" t="s">
        <v>17209</v>
      </c>
      <c r="C2686" s="15" t="s">
        <v>14537</v>
      </c>
      <c r="D2686" s="16">
        <v>2270.1</v>
      </c>
    </row>
    <row r="2687" spans="1:4" x14ac:dyDescent="0.25">
      <c r="A2687" s="13">
        <v>2003638</v>
      </c>
      <c r="B2687" s="14" t="s">
        <v>17210</v>
      </c>
      <c r="C2687" s="15" t="s">
        <v>14537</v>
      </c>
      <c r="D2687" s="16">
        <v>2823.47</v>
      </c>
    </row>
    <row r="2688" spans="1:4" ht="30" x14ac:dyDescent="0.25">
      <c r="A2688" s="13">
        <v>2003637</v>
      </c>
      <c r="B2688" s="14" t="s">
        <v>17211</v>
      </c>
      <c r="C2688" s="15" t="s">
        <v>14537</v>
      </c>
      <c r="D2688" s="16">
        <v>2705.09</v>
      </c>
    </row>
    <row r="2689" spans="1:4" x14ac:dyDescent="0.25">
      <c r="A2689" s="13">
        <v>2003640</v>
      </c>
      <c r="B2689" s="14" t="s">
        <v>17212</v>
      </c>
      <c r="C2689" s="15" t="s">
        <v>14537</v>
      </c>
      <c r="D2689" s="16">
        <v>3266.7</v>
      </c>
    </row>
    <row r="2690" spans="1:4" ht="30" x14ac:dyDescent="0.25">
      <c r="A2690" s="13">
        <v>2003639</v>
      </c>
      <c r="B2690" s="14" t="s">
        <v>17213</v>
      </c>
      <c r="C2690" s="15" t="s">
        <v>14537</v>
      </c>
      <c r="D2690" s="16">
        <v>3136.37</v>
      </c>
    </row>
    <row r="2691" spans="1:4" x14ac:dyDescent="0.25">
      <c r="A2691" s="13">
        <v>2003618</v>
      </c>
      <c r="B2691" s="14" t="s">
        <v>17214</v>
      </c>
      <c r="C2691" s="15" t="s">
        <v>14537</v>
      </c>
      <c r="D2691" s="16">
        <v>1073.1300000000001</v>
      </c>
    </row>
    <row r="2692" spans="1:4" x14ac:dyDescent="0.25">
      <c r="A2692" s="13">
        <v>2003617</v>
      </c>
      <c r="B2692" s="14" t="s">
        <v>17215</v>
      </c>
      <c r="C2692" s="15" t="s">
        <v>14537</v>
      </c>
      <c r="D2692" s="16">
        <v>1021.74</v>
      </c>
    </row>
    <row r="2693" spans="1:4" x14ac:dyDescent="0.25">
      <c r="A2693" s="13">
        <v>2003620</v>
      </c>
      <c r="B2693" s="14" t="s">
        <v>17216</v>
      </c>
      <c r="C2693" s="15" t="s">
        <v>14537</v>
      </c>
      <c r="D2693" s="16">
        <v>1343.72</v>
      </c>
    </row>
    <row r="2694" spans="1:4" x14ac:dyDescent="0.25">
      <c r="A2694" s="13">
        <v>2003619</v>
      </c>
      <c r="B2694" s="14" t="s">
        <v>17217</v>
      </c>
      <c r="C2694" s="15" t="s">
        <v>14537</v>
      </c>
      <c r="D2694" s="16">
        <v>1285.0899999999999</v>
      </c>
    </row>
    <row r="2695" spans="1:4" x14ac:dyDescent="0.25">
      <c r="A2695" s="13">
        <v>2003626</v>
      </c>
      <c r="B2695" s="14" t="s">
        <v>17218</v>
      </c>
      <c r="C2695" s="15" t="s">
        <v>14537</v>
      </c>
      <c r="D2695" s="16">
        <v>1004.78</v>
      </c>
    </row>
    <row r="2696" spans="1:4" ht="30" x14ac:dyDescent="0.25">
      <c r="A2696" s="13">
        <v>2003625</v>
      </c>
      <c r="B2696" s="14" t="s">
        <v>17219</v>
      </c>
      <c r="C2696" s="15" t="s">
        <v>14537</v>
      </c>
      <c r="D2696" s="16">
        <v>953.39</v>
      </c>
    </row>
    <row r="2697" spans="1:4" x14ac:dyDescent="0.25">
      <c r="A2697" s="13">
        <v>2003628</v>
      </c>
      <c r="B2697" s="14" t="s">
        <v>17220</v>
      </c>
      <c r="C2697" s="15" t="s">
        <v>14537</v>
      </c>
      <c r="D2697" s="16">
        <v>1275.3699999999999</v>
      </c>
    </row>
    <row r="2698" spans="1:4" ht="30" x14ac:dyDescent="0.25">
      <c r="A2698" s="13">
        <v>2003627</v>
      </c>
      <c r="B2698" s="14" t="s">
        <v>17221</v>
      </c>
      <c r="C2698" s="15" t="s">
        <v>14537</v>
      </c>
      <c r="D2698" s="16">
        <v>1216.74</v>
      </c>
    </row>
    <row r="2699" spans="1:4" x14ac:dyDescent="0.25">
      <c r="A2699" s="13">
        <v>2003630</v>
      </c>
      <c r="B2699" s="14" t="s">
        <v>17222</v>
      </c>
      <c r="C2699" s="15" t="s">
        <v>14537</v>
      </c>
      <c r="D2699" s="16">
        <v>1545.95</v>
      </c>
    </row>
    <row r="2700" spans="1:4" ht="30" x14ac:dyDescent="0.25">
      <c r="A2700" s="13">
        <v>2003629</v>
      </c>
      <c r="B2700" s="14" t="s">
        <v>17223</v>
      </c>
      <c r="C2700" s="15" t="s">
        <v>14537</v>
      </c>
      <c r="D2700" s="16">
        <v>1480.09</v>
      </c>
    </row>
    <row r="2701" spans="1:4" x14ac:dyDescent="0.25">
      <c r="A2701" s="13">
        <v>2003632</v>
      </c>
      <c r="B2701" s="14" t="s">
        <v>17224</v>
      </c>
      <c r="C2701" s="15" t="s">
        <v>14537</v>
      </c>
      <c r="D2701" s="16">
        <v>1816.54</v>
      </c>
    </row>
    <row r="2702" spans="1:4" ht="30" x14ac:dyDescent="0.25">
      <c r="A2702" s="13">
        <v>2003631</v>
      </c>
      <c r="B2702" s="14" t="s">
        <v>17225</v>
      </c>
      <c r="C2702" s="15" t="s">
        <v>14537</v>
      </c>
      <c r="D2702" s="16">
        <v>1743.44</v>
      </c>
    </row>
    <row r="2703" spans="1:4" ht="30" x14ac:dyDescent="0.25">
      <c r="A2703" s="13">
        <v>2003599</v>
      </c>
      <c r="B2703" s="14" t="s">
        <v>17226</v>
      </c>
      <c r="C2703" s="15" t="s">
        <v>14537</v>
      </c>
      <c r="D2703" s="16">
        <v>217.42</v>
      </c>
    </row>
    <row r="2704" spans="1:4" ht="30" x14ac:dyDescent="0.25">
      <c r="A2704" s="13">
        <v>2003598</v>
      </c>
      <c r="B2704" s="14" t="s">
        <v>17227</v>
      </c>
      <c r="C2704" s="15" t="s">
        <v>14537</v>
      </c>
      <c r="D2704" s="16">
        <v>198.84</v>
      </c>
    </row>
    <row r="2705" spans="1:4" ht="30" x14ac:dyDescent="0.25">
      <c r="A2705" s="13">
        <v>2003919</v>
      </c>
      <c r="B2705" s="14" t="s">
        <v>17228</v>
      </c>
      <c r="C2705" s="15" t="s">
        <v>14537</v>
      </c>
      <c r="D2705" s="16">
        <v>217.42</v>
      </c>
    </row>
    <row r="2706" spans="1:4" ht="30" x14ac:dyDescent="0.25">
      <c r="A2706" s="13">
        <v>2003918</v>
      </c>
      <c r="B2706" s="14" t="s">
        <v>17229</v>
      </c>
      <c r="C2706" s="15" t="s">
        <v>14537</v>
      </c>
      <c r="D2706" s="16">
        <v>198.84</v>
      </c>
    </row>
    <row r="2707" spans="1:4" ht="30" x14ac:dyDescent="0.25">
      <c r="A2707" s="13">
        <v>2003601</v>
      </c>
      <c r="B2707" s="14" t="s">
        <v>17230</v>
      </c>
      <c r="C2707" s="15" t="s">
        <v>14537</v>
      </c>
      <c r="D2707" s="16">
        <v>272.36</v>
      </c>
    </row>
    <row r="2708" spans="1:4" ht="30" x14ac:dyDescent="0.25">
      <c r="A2708" s="13">
        <v>2003600</v>
      </c>
      <c r="B2708" s="14" t="s">
        <v>17231</v>
      </c>
      <c r="C2708" s="15" t="s">
        <v>14537</v>
      </c>
      <c r="D2708" s="16">
        <v>248.06</v>
      </c>
    </row>
    <row r="2709" spans="1:4" ht="30" x14ac:dyDescent="0.25">
      <c r="A2709" s="13">
        <v>2003921</v>
      </c>
      <c r="B2709" s="14" t="s">
        <v>17232</v>
      </c>
      <c r="C2709" s="15" t="s">
        <v>14537</v>
      </c>
      <c r="D2709" s="16">
        <v>272.36</v>
      </c>
    </row>
    <row r="2710" spans="1:4" ht="30" x14ac:dyDescent="0.25">
      <c r="A2710" s="13">
        <v>2003920</v>
      </c>
      <c r="B2710" s="14" t="s">
        <v>17233</v>
      </c>
      <c r="C2710" s="15" t="s">
        <v>14537</v>
      </c>
      <c r="D2710" s="16">
        <v>248.06</v>
      </c>
    </row>
    <row r="2711" spans="1:4" ht="30" x14ac:dyDescent="0.25">
      <c r="A2711" s="13">
        <v>2003616</v>
      </c>
      <c r="B2711" s="14" t="s">
        <v>17234</v>
      </c>
      <c r="C2711" s="15" t="s">
        <v>14537</v>
      </c>
      <c r="D2711" s="16">
        <v>23.6</v>
      </c>
    </row>
    <row r="2712" spans="1:4" ht="30" x14ac:dyDescent="0.25">
      <c r="A2712" s="13">
        <v>2003615</v>
      </c>
      <c r="B2712" s="14" t="s">
        <v>17235</v>
      </c>
      <c r="C2712" s="15" t="s">
        <v>14537</v>
      </c>
      <c r="D2712" s="16">
        <v>20.98</v>
      </c>
    </row>
    <row r="2713" spans="1:4" ht="30" x14ac:dyDescent="0.25">
      <c r="A2713" s="13">
        <v>2003927</v>
      </c>
      <c r="B2713" s="14" t="s">
        <v>17236</v>
      </c>
      <c r="C2713" s="15" t="s">
        <v>14537</v>
      </c>
      <c r="D2713" s="16">
        <v>24.74</v>
      </c>
    </row>
    <row r="2714" spans="1:4" ht="30" x14ac:dyDescent="0.25">
      <c r="A2714" s="13">
        <v>2003926</v>
      </c>
      <c r="B2714" s="14" t="s">
        <v>17237</v>
      </c>
      <c r="C2714" s="15" t="s">
        <v>14537</v>
      </c>
      <c r="D2714" s="16">
        <v>22.12</v>
      </c>
    </row>
    <row r="2715" spans="1:4" x14ac:dyDescent="0.25">
      <c r="A2715" s="13">
        <v>2003613</v>
      </c>
      <c r="B2715" s="14" t="s">
        <v>17238</v>
      </c>
      <c r="C2715" s="15" t="s">
        <v>14537</v>
      </c>
      <c r="D2715" s="16">
        <v>156.36000000000001</v>
      </c>
    </row>
    <row r="2716" spans="1:4" ht="30" x14ac:dyDescent="0.25">
      <c r="A2716" s="13">
        <v>2003612</v>
      </c>
      <c r="B2716" s="14" t="s">
        <v>17239</v>
      </c>
      <c r="C2716" s="15" t="s">
        <v>14537</v>
      </c>
      <c r="D2716" s="16">
        <v>144.93</v>
      </c>
    </row>
    <row r="2717" spans="1:4" ht="30" x14ac:dyDescent="0.25">
      <c r="A2717" s="13">
        <v>2003477</v>
      </c>
      <c r="B2717" s="14" t="s">
        <v>28747</v>
      </c>
      <c r="C2717" s="15" t="s">
        <v>14537</v>
      </c>
      <c r="D2717" s="16">
        <v>4783.63</v>
      </c>
    </row>
    <row r="2718" spans="1:4" ht="30" x14ac:dyDescent="0.25">
      <c r="A2718" s="13">
        <v>2003476</v>
      </c>
      <c r="B2718" s="14" t="s">
        <v>28748</v>
      </c>
      <c r="C2718" s="15" t="s">
        <v>14537</v>
      </c>
      <c r="D2718" s="16">
        <v>4471</v>
      </c>
    </row>
    <row r="2719" spans="1:4" ht="30" x14ac:dyDescent="0.25">
      <c r="A2719" s="13">
        <v>2003517</v>
      </c>
      <c r="B2719" s="14" t="s">
        <v>28749</v>
      </c>
      <c r="C2719" s="15" t="s">
        <v>14537</v>
      </c>
      <c r="D2719" s="16">
        <v>4985.55</v>
      </c>
    </row>
    <row r="2720" spans="1:4" ht="30" x14ac:dyDescent="0.25">
      <c r="A2720" s="13">
        <v>2003516</v>
      </c>
      <c r="B2720" s="14" t="s">
        <v>28750</v>
      </c>
      <c r="C2720" s="15" t="s">
        <v>14537</v>
      </c>
      <c r="D2720" s="16">
        <v>4681.63</v>
      </c>
    </row>
    <row r="2721" spans="1:4" ht="30" x14ac:dyDescent="0.25">
      <c r="A2721" s="13">
        <v>2003479</v>
      </c>
      <c r="B2721" s="14" t="s">
        <v>28751</v>
      </c>
      <c r="C2721" s="15" t="s">
        <v>14537</v>
      </c>
      <c r="D2721" s="16">
        <v>4752.93</v>
      </c>
    </row>
    <row r="2722" spans="1:4" ht="30" x14ac:dyDescent="0.25">
      <c r="A2722" s="13">
        <v>2003478</v>
      </c>
      <c r="B2722" s="14" t="s">
        <v>28752</v>
      </c>
      <c r="C2722" s="15" t="s">
        <v>14537</v>
      </c>
      <c r="D2722" s="16">
        <v>4445.54</v>
      </c>
    </row>
    <row r="2723" spans="1:4" ht="30" x14ac:dyDescent="0.25">
      <c r="A2723" s="13">
        <v>2003519</v>
      </c>
      <c r="B2723" s="14" t="s">
        <v>28753</v>
      </c>
      <c r="C2723" s="15" t="s">
        <v>14537</v>
      </c>
      <c r="D2723" s="16">
        <v>4954.8500000000004</v>
      </c>
    </row>
    <row r="2724" spans="1:4" ht="30" x14ac:dyDescent="0.25">
      <c r="A2724" s="13">
        <v>2003518</v>
      </c>
      <c r="B2724" s="14" t="s">
        <v>28754</v>
      </c>
      <c r="C2724" s="15" t="s">
        <v>14537</v>
      </c>
      <c r="D2724" s="16">
        <v>4656.17</v>
      </c>
    </row>
    <row r="2725" spans="1:4" ht="30" x14ac:dyDescent="0.25">
      <c r="A2725" s="13">
        <v>2003489</v>
      </c>
      <c r="B2725" s="14" t="s">
        <v>28755</v>
      </c>
      <c r="C2725" s="15" t="s">
        <v>14537</v>
      </c>
      <c r="D2725" s="16">
        <v>5804.78</v>
      </c>
    </row>
    <row r="2726" spans="1:4" ht="30" x14ac:dyDescent="0.25">
      <c r="A2726" s="13">
        <v>2003488</v>
      </c>
      <c r="B2726" s="14" t="s">
        <v>28756</v>
      </c>
      <c r="C2726" s="15" t="s">
        <v>14537</v>
      </c>
      <c r="D2726" s="16">
        <v>5426.71</v>
      </c>
    </row>
    <row r="2727" spans="1:4" ht="30" x14ac:dyDescent="0.25">
      <c r="A2727" s="13">
        <v>2003529</v>
      </c>
      <c r="B2727" s="14" t="s">
        <v>28757</v>
      </c>
      <c r="C2727" s="15" t="s">
        <v>14537</v>
      </c>
      <c r="D2727" s="16">
        <v>6006.69</v>
      </c>
    </row>
    <row r="2728" spans="1:4" ht="30" x14ac:dyDescent="0.25">
      <c r="A2728" s="13">
        <v>2003528</v>
      </c>
      <c r="B2728" s="14" t="s">
        <v>28758</v>
      </c>
      <c r="C2728" s="15" t="s">
        <v>14537</v>
      </c>
      <c r="D2728" s="16">
        <v>5637.34</v>
      </c>
    </row>
    <row r="2729" spans="1:4" ht="30" x14ac:dyDescent="0.25">
      <c r="A2729" s="13">
        <v>2003491</v>
      </c>
      <c r="B2729" s="14" t="s">
        <v>28759</v>
      </c>
      <c r="C2729" s="15" t="s">
        <v>14537</v>
      </c>
      <c r="D2729" s="16">
        <v>6597.6</v>
      </c>
    </row>
    <row r="2730" spans="1:4" ht="30" x14ac:dyDescent="0.25">
      <c r="A2730" s="13">
        <v>2003490</v>
      </c>
      <c r="B2730" s="14" t="s">
        <v>28760</v>
      </c>
      <c r="C2730" s="15" t="s">
        <v>14537</v>
      </c>
      <c r="D2730" s="16">
        <v>6164.9</v>
      </c>
    </row>
    <row r="2731" spans="1:4" ht="30" x14ac:dyDescent="0.25">
      <c r="A2731" s="13">
        <v>2003531</v>
      </c>
      <c r="B2731" s="14" t="s">
        <v>28761</v>
      </c>
      <c r="C2731" s="15" t="s">
        <v>14537</v>
      </c>
      <c r="D2731" s="16">
        <v>6831.17</v>
      </c>
    </row>
    <row r="2732" spans="1:4" ht="30" x14ac:dyDescent="0.25">
      <c r="A2732" s="13">
        <v>2003530</v>
      </c>
      <c r="B2732" s="14" t="s">
        <v>28762</v>
      </c>
      <c r="C2732" s="15" t="s">
        <v>14537</v>
      </c>
      <c r="D2732" s="16">
        <v>6409.29</v>
      </c>
    </row>
    <row r="2733" spans="1:4" ht="30" x14ac:dyDescent="0.25">
      <c r="A2733" s="13">
        <v>2003485</v>
      </c>
      <c r="B2733" s="14" t="s">
        <v>28763</v>
      </c>
      <c r="C2733" s="15" t="s">
        <v>14537</v>
      </c>
      <c r="D2733" s="16">
        <v>5874.95</v>
      </c>
    </row>
    <row r="2734" spans="1:4" ht="30" x14ac:dyDescent="0.25">
      <c r="A2734" s="13">
        <v>2003484</v>
      </c>
      <c r="B2734" s="14" t="s">
        <v>28764</v>
      </c>
      <c r="C2734" s="15" t="s">
        <v>14537</v>
      </c>
      <c r="D2734" s="16">
        <v>5484.91</v>
      </c>
    </row>
    <row r="2735" spans="1:4" ht="30" x14ac:dyDescent="0.25">
      <c r="A2735" s="13">
        <v>2003525</v>
      </c>
      <c r="B2735" s="14" t="s">
        <v>28765</v>
      </c>
      <c r="C2735" s="15" t="s">
        <v>14537</v>
      </c>
      <c r="D2735" s="16">
        <v>6076.87</v>
      </c>
    </row>
    <row r="2736" spans="1:4" ht="30" x14ac:dyDescent="0.25">
      <c r="A2736" s="13">
        <v>2003524</v>
      </c>
      <c r="B2736" s="14" t="s">
        <v>28766</v>
      </c>
      <c r="C2736" s="15" t="s">
        <v>14537</v>
      </c>
      <c r="D2736" s="16">
        <v>5695.53</v>
      </c>
    </row>
    <row r="2737" spans="1:4" ht="30" x14ac:dyDescent="0.25">
      <c r="A2737" s="13">
        <v>2003487</v>
      </c>
      <c r="B2737" s="14" t="s">
        <v>28767</v>
      </c>
      <c r="C2737" s="15" t="s">
        <v>14537</v>
      </c>
      <c r="D2737" s="16">
        <v>5844.25</v>
      </c>
    </row>
    <row r="2738" spans="1:4" ht="30" x14ac:dyDescent="0.25">
      <c r="A2738" s="13">
        <v>2003486</v>
      </c>
      <c r="B2738" s="14" t="s">
        <v>28768</v>
      </c>
      <c r="C2738" s="15" t="s">
        <v>14537</v>
      </c>
      <c r="D2738" s="16">
        <v>5459.45</v>
      </c>
    </row>
    <row r="2739" spans="1:4" ht="30" x14ac:dyDescent="0.25">
      <c r="A2739" s="13">
        <v>2003527</v>
      </c>
      <c r="B2739" s="14" t="s">
        <v>28769</v>
      </c>
      <c r="C2739" s="15" t="s">
        <v>14537</v>
      </c>
      <c r="D2739" s="16">
        <v>6046.17</v>
      </c>
    </row>
    <row r="2740" spans="1:4" ht="30" x14ac:dyDescent="0.25">
      <c r="A2740" s="13">
        <v>2003526</v>
      </c>
      <c r="B2740" s="14" t="s">
        <v>28770</v>
      </c>
      <c r="C2740" s="15" t="s">
        <v>14537</v>
      </c>
      <c r="D2740" s="16">
        <v>5670.07</v>
      </c>
    </row>
    <row r="2741" spans="1:4" ht="30" x14ac:dyDescent="0.25">
      <c r="A2741" s="13">
        <v>2003497</v>
      </c>
      <c r="B2741" s="14" t="s">
        <v>28771</v>
      </c>
      <c r="C2741" s="15" t="s">
        <v>14537</v>
      </c>
      <c r="D2741" s="16">
        <v>6855.95</v>
      </c>
    </row>
    <row r="2742" spans="1:4" ht="30" x14ac:dyDescent="0.25">
      <c r="A2742" s="13">
        <v>2003496</v>
      </c>
      <c r="B2742" s="14" t="s">
        <v>28772</v>
      </c>
      <c r="C2742" s="15" t="s">
        <v>14537</v>
      </c>
      <c r="D2742" s="16">
        <v>6414.75</v>
      </c>
    </row>
    <row r="2743" spans="1:4" ht="30" x14ac:dyDescent="0.25">
      <c r="A2743" s="13">
        <v>2003537</v>
      </c>
      <c r="B2743" s="14" t="s">
        <v>28773</v>
      </c>
      <c r="C2743" s="15" t="s">
        <v>14537</v>
      </c>
      <c r="D2743" s="16">
        <v>7057.86</v>
      </c>
    </row>
    <row r="2744" spans="1:4" ht="30" x14ac:dyDescent="0.25">
      <c r="A2744" s="13">
        <v>2003536</v>
      </c>
      <c r="B2744" s="14" t="s">
        <v>28774</v>
      </c>
      <c r="C2744" s="15" t="s">
        <v>14537</v>
      </c>
      <c r="D2744" s="16">
        <v>6625.38</v>
      </c>
    </row>
    <row r="2745" spans="1:4" ht="30" x14ac:dyDescent="0.25">
      <c r="A2745" s="13">
        <v>2003499</v>
      </c>
      <c r="B2745" s="14" t="s">
        <v>28775</v>
      </c>
      <c r="C2745" s="15" t="s">
        <v>14537</v>
      </c>
      <c r="D2745" s="16">
        <v>7778.44</v>
      </c>
    </row>
    <row r="2746" spans="1:4" ht="30" x14ac:dyDescent="0.25">
      <c r="A2746" s="13">
        <v>2003498</v>
      </c>
      <c r="B2746" s="14" t="s">
        <v>28776</v>
      </c>
      <c r="C2746" s="15" t="s">
        <v>14537</v>
      </c>
      <c r="D2746" s="16">
        <v>7274.27</v>
      </c>
    </row>
    <row r="2747" spans="1:4" ht="30" x14ac:dyDescent="0.25">
      <c r="A2747" s="13">
        <v>2003539</v>
      </c>
      <c r="B2747" s="14" t="s">
        <v>28777</v>
      </c>
      <c r="C2747" s="15" t="s">
        <v>14537</v>
      </c>
      <c r="D2747" s="16">
        <v>8012.01</v>
      </c>
    </row>
    <row r="2748" spans="1:4" ht="30" x14ac:dyDescent="0.25">
      <c r="A2748" s="13">
        <v>2003538</v>
      </c>
      <c r="B2748" s="14" t="s">
        <v>28778</v>
      </c>
      <c r="C2748" s="15" t="s">
        <v>14537</v>
      </c>
      <c r="D2748" s="16">
        <v>7518.66</v>
      </c>
    </row>
    <row r="2749" spans="1:4" ht="30" x14ac:dyDescent="0.25">
      <c r="A2749" s="13">
        <v>2003493</v>
      </c>
      <c r="B2749" s="14" t="s">
        <v>28779</v>
      </c>
      <c r="C2749" s="15" t="s">
        <v>14537</v>
      </c>
      <c r="D2749" s="16">
        <v>6926.12</v>
      </c>
    </row>
    <row r="2750" spans="1:4" ht="30" x14ac:dyDescent="0.25">
      <c r="A2750" s="13">
        <v>2003492</v>
      </c>
      <c r="B2750" s="14" t="s">
        <v>28780</v>
      </c>
      <c r="C2750" s="15" t="s">
        <v>14537</v>
      </c>
      <c r="D2750" s="16">
        <v>6472.94</v>
      </c>
    </row>
    <row r="2751" spans="1:4" ht="30" x14ac:dyDescent="0.25">
      <c r="A2751" s="13">
        <v>2003533</v>
      </c>
      <c r="B2751" s="14" t="s">
        <v>28781</v>
      </c>
      <c r="C2751" s="15" t="s">
        <v>14537</v>
      </c>
      <c r="D2751" s="16">
        <v>7128.04</v>
      </c>
    </row>
    <row r="2752" spans="1:4" ht="30" x14ac:dyDescent="0.25">
      <c r="A2752" s="13">
        <v>2003532</v>
      </c>
      <c r="B2752" s="14" t="s">
        <v>28782</v>
      </c>
      <c r="C2752" s="15" t="s">
        <v>14537</v>
      </c>
      <c r="D2752" s="16">
        <v>6683.57</v>
      </c>
    </row>
    <row r="2753" spans="1:4" ht="30" x14ac:dyDescent="0.25">
      <c r="A2753" s="13">
        <v>2003495</v>
      </c>
      <c r="B2753" s="14" t="s">
        <v>28783</v>
      </c>
      <c r="C2753" s="15" t="s">
        <v>14537</v>
      </c>
      <c r="D2753" s="16">
        <v>6895.42</v>
      </c>
    </row>
    <row r="2754" spans="1:4" ht="30" x14ac:dyDescent="0.25">
      <c r="A2754" s="13">
        <v>2003494</v>
      </c>
      <c r="B2754" s="14" t="s">
        <v>28784</v>
      </c>
      <c r="C2754" s="15" t="s">
        <v>14537</v>
      </c>
      <c r="D2754" s="16">
        <v>6447.48</v>
      </c>
    </row>
    <row r="2755" spans="1:4" ht="30" x14ac:dyDescent="0.25">
      <c r="A2755" s="13">
        <v>2003535</v>
      </c>
      <c r="B2755" s="14" t="s">
        <v>28785</v>
      </c>
      <c r="C2755" s="15" t="s">
        <v>14537</v>
      </c>
      <c r="D2755" s="16">
        <v>7097.34</v>
      </c>
    </row>
    <row r="2756" spans="1:4" ht="30" x14ac:dyDescent="0.25">
      <c r="A2756" s="13">
        <v>2003534</v>
      </c>
      <c r="B2756" s="14" t="s">
        <v>28786</v>
      </c>
      <c r="C2756" s="15" t="s">
        <v>14537</v>
      </c>
      <c r="D2756" s="16">
        <v>6658.11</v>
      </c>
    </row>
    <row r="2757" spans="1:4" ht="30" x14ac:dyDescent="0.25">
      <c r="A2757" s="13">
        <v>2003505</v>
      </c>
      <c r="B2757" s="14" t="s">
        <v>28787</v>
      </c>
      <c r="C2757" s="15" t="s">
        <v>14537</v>
      </c>
      <c r="D2757" s="16">
        <v>7844.23</v>
      </c>
    </row>
    <row r="2758" spans="1:4" ht="30" x14ac:dyDescent="0.25">
      <c r="A2758" s="13">
        <v>2003504</v>
      </c>
      <c r="B2758" s="14" t="s">
        <v>28788</v>
      </c>
      <c r="C2758" s="15" t="s">
        <v>14537</v>
      </c>
      <c r="D2758" s="16">
        <v>7339.9</v>
      </c>
    </row>
    <row r="2759" spans="1:4" ht="30" x14ac:dyDescent="0.25">
      <c r="A2759" s="13">
        <v>2003545</v>
      </c>
      <c r="B2759" s="14" t="s">
        <v>28789</v>
      </c>
      <c r="C2759" s="15" t="s">
        <v>14537</v>
      </c>
      <c r="D2759" s="16">
        <v>8046.15</v>
      </c>
    </row>
    <row r="2760" spans="1:4" ht="30" x14ac:dyDescent="0.25">
      <c r="A2760" s="13">
        <v>2003544</v>
      </c>
      <c r="B2760" s="14" t="s">
        <v>28790</v>
      </c>
      <c r="C2760" s="15" t="s">
        <v>14537</v>
      </c>
      <c r="D2760" s="16">
        <v>7550.53</v>
      </c>
    </row>
    <row r="2761" spans="1:4" ht="30" x14ac:dyDescent="0.25">
      <c r="A2761" s="13">
        <v>2003507</v>
      </c>
      <c r="B2761" s="14" t="s">
        <v>28791</v>
      </c>
      <c r="C2761" s="15" t="s">
        <v>14537</v>
      </c>
      <c r="D2761" s="16">
        <v>8891.9599999999991</v>
      </c>
    </row>
    <row r="2762" spans="1:4" ht="30" x14ac:dyDescent="0.25">
      <c r="A2762" s="13">
        <v>2003506</v>
      </c>
      <c r="B2762" s="14" t="s">
        <v>28792</v>
      </c>
      <c r="C2762" s="15" t="s">
        <v>14537</v>
      </c>
      <c r="D2762" s="16">
        <v>8316.31</v>
      </c>
    </row>
    <row r="2763" spans="1:4" ht="30" x14ac:dyDescent="0.25">
      <c r="A2763" s="13">
        <v>2003547</v>
      </c>
      <c r="B2763" s="14" t="s">
        <v>28793</v>
      </c>
      <c r="C2763" s="15" t="s">
        <v>14537</v>
      </c>
      <c r="D2763" s="16">
        <v>9125.52</v>
      </c>
    </row>
    <row r="2764" spans="1:4" ht="30" x14ac:dyDescent="0.25">
      <c r="A2764" s="13">
        <v>2003546</v>
      </c>
      <c r="B2764" s="14" t="s">
        <v>28794</v>
      </c>
      <c r="C2764" s="15" t="s">
        <v>14537</v>
      </c>
      <c r="D2764" s="16">
        <v>8560.7000000000007</v>
      </c>
    </row>
    <row r="2765" spans="1:4" ht="30" x14ac:dyDescent="0.25">
      <c r="A2765" s="13">
        <v>2003501</v>
      </c>
      <c r="B2765" s="14" t="s">
        <v>28795</v>
      </c>
      <c r="C2765" s="15" t="s">
        <v>14537</v>
      </c>
      <c r="D2765" s="16">
        <v>7914.41</v>
      </c>
    </row>
    <row r="2766" spans="1:4" ht="30" x14ac:dyDescent="0.25">
      <c r="A2766" s="13">
        <v>2003500</v>
      </c>
      <c r="B2766" s="14" t="s">
        <v>28796</v>
      </c>
      <c r="C2766" s="15" t="s">
        <v>14537</v>
      </c>
      <c r="D2766" s="16">
        <v>7398.09</v>
      </c>
    </row>
    <row r="2767" spans="1:4" ht="30" x14ac:dyDescent="0.25">
      <c r="A2767" s="13">
        <v>2003541</v>
      </c>
      <c r="B2767" s="14" t="s">
        <v>28797</v>
      </c>
      <c r="C2767" s="15" t="s">
        <v>14537</v>
      </c>
      <c r="D2767" s="16">
        <v>8116.32</v>
      </c>
    </row>
    <row r="2768" spans="1:4" ht="30" x14ac:dyDescent="0.25">
      <c r="A2768" s="13">
        <v>2003540</v>
      </c>
      <c r="B2768" s="14" t="s">
        <v>28798</v>
      </c>
      <c r="C2768" s="15" t="s">
        <v>14537</v>
      </c>
      <c r="D2768" s="16">
        <v>7608.72</v>
      </c>
    </row>
    <row r="2769" spans="1:4" ht="30" x14ac:dyDescent="0.25">
      <c r="A2769" s="13">
        <v>2003503</v>
      </c>
      <c r="B2769" s="14" t="s">
        <v>28799</v>
      </c>
      <c r="C2769" s="15" t="s">
        <v>14537</v>
      </c>
      <c r="D2769" s="16">
        <v>7883.71</v>
      </c>
    </row>
    <row r="2770" spans="1:4" ht="30" x14ac:dyDescent="0.25">
      <c r="A2770" s="13">
        <v>2003502</v>
      </c>
      <c r="B2770" s="14" t="s">
        <v>28800</v>
      </c>
      <c r="C2770" s="15" t="s">
        <v>14537</v>
      </c>
      <c r="D2770" s="16">
        <v>7372.63</v>
      </c>
    </row>
    <row r="2771" spans="1:4" ht="30" x14ac:dyDescent="0.25">
      <c r="A2771" s="13">
        <v>2003543</v>
      </c>
      <c r="B2771" s="14" t="s">
        <v>28801</v>
      </c>
      <c r="C2771" s="15" t="s">
        <v>14537</v>
      </c>
      <c r="D2771" s="16">
        <v>8085.62</v>
      </c>
    </row>
    <row r="2772" spans="1:4" ht="30" x14ac:dyDescent="0.25">
      <c r="A2772" s="13">
        <v>2003542</v>
      </c>
      <c r="B2772" s="14" t="s">
        <v>28802</v>
      </c>
      <c r="C2772" s="15" t="s">
        <v>14537</v>
      </c>
      <c r="D2772" s="16">
        <v>7583.26</v>
      </c>
    </row>
    <row r="2773" spans="1:4" ht="30" x14ac:dyDescent="0.25">
      <c r="A2773" s="13">
        <v>2003513</v>
      </c>
      <c r="B2773" s="14" t="s">
        <v>28803</v>
      </c>
      <c r="C2773" s="15" t="s">
        <v>14537</v>
      </c>
      <c r="D2773" s="16">
        <v>8895.4</v>
      </c>
    </row>
    <row r="2774" spans="1:4" ht="30" x14ac:dyDescent="0.25">
      <c r="A2774" s="13">
        <v>2003512</v>
      </c>
      <c r="B2774" s="14" t="s">
        <v>28804</v>
      </c>
      <c r="C2774" s="15" t="s">
        <v>14537</v>
      </c>
      <c r="D2774" s="16">
        <v>8327.94</v>
      </c>
    </row>
    <row r="2775" spans="1:4" ht="30" x14ac:dyDescent="0.25">
      <c r="A2775" s="13">
        <v>2003553</v>
      </c>
      <c r="B2775" s="14" t="s">
        <v>28805</v>
      </c>
      <c r="C2775" s="15" t="s">
        <v>14537</v>
      </c>
      <c r="D2775" s="16">
        <v>9097.32</v>
      </c>
    </row>
    <row r="2776" spans="1:4" ht="30" x14ac:dyDescent="0.25">
      <c r="A2776" s="13">
        <v>2003552</v>
      </c>
      <c r="B2776" s="14" t="s">
        <v>28806</v>
      </c>
      <c r="C2776" s="15" t="s">
        <v>14537</v>
      </c>
      <c r="D2776" s="16">
        <v>8538.57</v>
      </c>
    </row>
    <row r="2777" spans="1:4" ht="30" x14ac:dyDescent="0.25">
      <c r="A2777" s="13">
        <v>2003515</v>
      </c>
      <c r="B2777" s="14" t="s">
        <v>28807</v>
      </c>
      <c r="C2777" s="15" t="s">
        <v>14537</v>
      </c>
      <c r="D2777" s="16">
        <v>10072.799999999999</v>
      </c>
    </row>
    <row r="2778" spans="1:4" ht="30" x14ac:dyDescent="0.25">
      <c r="A2778" s="13">
        <v>2003514</v>
      </c>
      <c r="B2778" s="14" t="s">
        <v>28808</v>
      </c>
      <c r="C2778" s="15" t="s">
        <v>14537</v>
      </c>
      <c r="D2778" s="16">
        <v>9425.68</v>
      </c>
    </row>
    <row r="2779" spans="1:4" ht="30" x14ac:dyDescent="0.25">
      <c r="A2779" s="13">
        <v>2003555</v>
      </c>
      <c r="B2779" s="14" t="s">
        <v>28809</v>
      </c>
      <c r="C2779" s="15" t="s">
        <v>14537</v>
      </c>
      <c r="D2779" s="16">
        <v>10306.36</v>
      </c>
    </row>
    <row r="2780" spans="1:4" ht="30" x14ac:dyDescent="0.25">
      <c r="A2780" s="13">
        <v>2003554</v>
      </c>
      <c r="B2780" s="14" t="s">
        <v>28810</v>
      </c>
      <c r="C2780" s="15" t="s">
        <v>14537</v>
      </c>
      <c r="D2780" s="16">
        <v>9670.07</v>
      </c>
    </row>
    <row r="2781" spans="1:4" ht="30" x14ac:dyDescent="0.25">
      <c r="A2781" s="13">
        <v>2003509</v>
      </c>
      <c r="B2781" s="14" t="s">
        <v>28811</v>
      </c>
      <c r="C2781" s="15" t="s">
        <v>14537</v>
      </c>
      <c r="D2781" s="16">
        <v>8965.58</v>
      </c>
    </row>
    <row r="2782" spans="1:4" ht="30" x14ac:dyDescent="0.25">
      <c r="A2782" s="13">
        <v>2003508</v>
      </c>
      <c r="B2782" s="14" t="s">
        <v>28812</v>
      </c>
      <c r="C2782" s="15" t="s">
        <v>14537</v>
      </c>
      <c r="D2782" s="16">
        <v>8386.1299999999992</v>
      </c>
    </row>
    <row r="2783" spans="1:4" ht="30" x14ac:dyDescent="0.25">
      <c r="A2783" s="13">
        <v>2003549</v>
      </c>
      <c r="B2783" s="14" t="s">
        <v>28813</v>
      </c>
      <c r="C2783" s="15" t="s">
        <v>14537</v>
      </c>
      <c r="D2783" s="16">
        <v>9167.49</v>
      </c>
    </row>
    <row r="2784" spans="1:4" ht="30" x14ac:dyDescent="0.25">
      <c r="A2784" s="13">
        <v>2003548</v>
      </c>
      <c r="B2784" s="14" t="s">
        <v>28814</v>
      </c>
      <c r="C2784" s="15" t="s">
        <v>14537</v>
      </c>
      <c r="D2784" s="16">
        <v>8596.76</v>
      </c>
    </row>
    <row r="2785" spans="1:4" ht="30" x14ac:dyDescent="0.25">
      <c r="A2785" s="13">
        <v>2003511</v>
      </c>
      <c r="B2785" s="14" t="s">
        <v>28815</v>
      </c>
      <c r="C2785" s="15" t="s">
        <v>14537</v>
      </c>
      <c r="D2785" s="16">
        <v>8934.8799999999992</v>
      </c>
    </row>
    <row r="2786" spans="1:4" ht="30" x14ac:dyDescent="0.25">
      <c r="A2786" s="13">
        <v>2003510</v>
      </c>
      <c r="B2786" s="14" t="s">
        <v>28816</v>
      </c>
      <c r="C2786" s="15" t="s">
        <v>14537</v>
      </c>
      <c r="D2786" s="16">
        <v>8360.67</v>
      </c>
    </row>
    <row r="2787" spans="1:4" ht="30" x14ac:dyDescent="0.25">
      <c r="A2787" s="13">
        <v>2003551</v>
      </c>
      <c r="B2787" s="14" t="s">
        <v>28817</v>
      </c>
      <c r="C2787" s="15" t="s">
        <v>14537</v>
      </c>
      <c r="D2787" s="16">
        <v>9136.7900000000009</v>
      </c>
    </row>
    <row r="2788" spans="1:4" ht="30" x14ac:dyDescent="0.25">
      <c r="A2788" s="13">
        <v>2003550</v>
      </c>
      <c r="B2788" s="14" t="s">
        <v>28818</v>
      </c>
      <c r="C2788" s="15" t="s">
        <v>14537</v>
      </c>
      <c r="D2788" s="16">
        <v>8571.2999999999993</v>
      </c>
    </row>
    <row r="2789" spans="1:4" x14ac:dyDescent="0.25">
      <c r="A2789" s="13">
        <v>2003728</v>
      </c>
      <c r="B2789" s="14" t="s">
        <v>17240</v>
      </c>
      <c r="C2789" s="15" t="s">
        <v>14537</v>
      </c>
      <c r="D2789" s="16">
        <v>4022.87</v>
      </c>
    </row>
    <row r="2790" spans="1:4" x14ac:dyDescent="0.25">
      <c r="A2790" s="13">
        <v>2003727</v>
      </c>
      <c r="B2790" s="14" t="s">
        <v>17241</v>
      </c>
      <c r="C2790" s="15" t="s">
        <v>14537</v>
      </c>
      <c r="D2790" s="16">
        <v>3753.66</v>
      </c>
    </row>
    <row r="2791" spans="1:4" x14ac:dyDescent="0.25">
      <c r="A2791" s="13">
        <v>2003730</v>
      </c>
      <c r="B2791" s="14" t="s">
        <v>17242</v>
      </c>
      <c r="C2791" s="15" t="s">
        <v>14537</v>
      </c>
      <c r="D2791" s="16">
        <v>3978.86</v>
      </c>
    </row>
    <row r="2792" spans="1:4" x14ac:dyDescent="0.25">
      <c r="A2792" s="13">
        <v>2003729</v>
      </c>
      <c r="B2792" s="14" t="s">
        <v>17243</v>
      </c>
      <c r="C2792" s="15" t="s">
        <v>14537</v>
      </c>
      <c r="D2792" s="16">
        <v>3721.56</v>
      </c>
    </row>
    <row r="2793" spans="1:4" x14ac:dyDescent="0.25">
      <c r="A2793" s="13">
        <v>2003732</v>
      </c>
      <c r="B2793" s="14" t="s">
        <v>17244</v>
      </c>
      <c r="C2793" s="15" t="s">
        <v>14537</v>
      </c>
      <c r="D2793" s="16">
        <v>3939.25</v>
      </c>
    </row>
    <row r="2794" spans="1:4" x14ac:dyDescent="0.25">
      <c r="A2794" s="13">
        <v>2003731</v>
      </c>
      <c r="B2794" s="14" t="s">
        <v>17245</v>
      </c>
      <c r="C2794" s="15" t="s">
        <v>14537</v>
      </c>
      <c r="D2794" s="16">
        <v>3692.68</v>
      </c>
    </row>
    <row r="2795" spans="1:4" x14ac:dyDescent="0.25">
      <c r="A2795" s="13">
        <v>2003734</v>
      </c>
      <c r="B2795" s="14" t="s">
        <v>17246</v>
      </c>
      <c r="C2795" s="15" t="s">
        <v>14537</v>
      </c>
      <c r="D2795" s="16">
        <v>3890.85</v>
      </c>
    </row>
    <row r="2796" spans="1:4" x14ac:dyDescent="0.25">
      <c r="A2796" s="13">
        <v>2003733</v>
      </c>
      <c r="B2796" s="14" t="s">
        <v>17247</v>
      </c>
      <c r="C2796" s="15" t="s">
        <v>14537</v>
      </c>
      <c r="D2796" s="16">
        <v>3657.37</v>
      </c>
    </row>
    <row r="2797" spans="1:4" x14ac:dyDescent="0.25">
      <c r="A2797" s="13">
        <v>2003736</v>
      </c>
      <c r="B2797" s="14" t="s">
        <v>17248</v>
      </c>
      <c r="C2797" s="15" t="s">
        <v>14537</v>
      </c>
      <c r="D2797" s="16">
        <v>5327.01</v>
      </c>
    </row>
    <row r="2798" spans="1:4" x14ac:dyDescent="0.25">
      <c r="A2798" s="13">
        <v>2003735</v>
      </c>
      <c r="B2798" s="14" t="s">
        <v>17249</v>
      </c>
      <c r="C2798" s="15" t="s">
        <v>14537</v>
      </c>
      <c r="D2798" s="16">
        <v>4992.29</v>
      </c>
    </row>
    <row r="2799" spans="1:4" x14ac:dyDescent="0.25">
      <c r="A2799" s="13">
        <v>2003738</v>
      </c>
      <c r="B2799" s="14" t="s">
        <v>17250</v>
      </c>
      <c r="C2799" s="15" t="s">
        <v>14537</v>
      </c>
      <c r="D2799" s="16">
        <v>5283.01</v>
      </c>
    </row>
    <row r="2800" spans="1:4" x14ac:dyDescent="0.25">
      <c r="A2800" s="13">
        <v>2003737</v>
      </c>
      <c r="B2800" s="14" t="s">
        <v>17251</v>
      </c>
      <c r="C2800" s="15" t="s">
        <v>14537</v>
      </c>
      <c r="D2800" s="16">
        <v>4960.1899999999996</v>
      </c>
    </row>
    <row r="2801" spans="1:4" x14ac:dyDescent="0.25">
      <c r="A2801" s="13">
        <v>2003740</v>
      </c>
      <c r="B2801" s="14" t="s">
        <v>17252</v>
      </c>
      <c r="C2801" s="15" t="s">
        <v>14537</v>
      </c>
      <c r="D2801" s="16">
        <v>5243.4</v>
      </c>
    </row>
    <row r="2802" spans="1:4" x14ac:dyDescent="0.25">
      <c r="A2802" s="13">
        <v>2003739</v>
      </c>
      <c r="B2802" s="14" t="s">
        <v>17253</v>
      </c>
      <c r="C2802" s="15" t="s">
        <v>14537</v>
      </c>
      <c r="D2802" s="16">
        <v>4931.3100000000004</v>
      </c>
    </row>
    <row r="2803" spans="1:4" x14ac:dyDescent="0.25">
      <c r="A2803" s="13">
        <v>2003742</v>
      </c>
      <c r="B2803" s="14" t="s">
        <v>17254</v>
      </c>
      <c r="C2803" s="15" t="s">
        <v>14537</v>
      </c>
      <c r="D2803" s="16">
        <v>5371.02</v>
      </c>
    </row>
    <row r="2804" spans="1:4" x14ac:dyDescent="0.25">
      <c r="A2804" s="13">
        <v>2003741</v>
      </c>
      <c r="B2804" s="14" t="s">
        <v>17255</v>
      </c>
      <c r="C2804" s="15" t="s">
        <v>14537</v>
      </c>
      <c r="D2804" s="16">
        <v>5024.38</v>
      </c>
    </row>
    <row r="2805" spans="1:4" x14ac:dyDescent="0.25">
      <c r="A2805" s="13">
        <v>2003744</v>
      </c>
      <c r="B2805" s="14" t="s">
        <v>17256</v>
      </c>
      <c r="C2805" s="15" t="s">
        <v>14537</v>
      </c>
      <c r="D2805" s="16">
        <v>6411.41</v>
      </c>
    </row>
    <row r="2806" spans="1:4" x14ac:dyDescent="0.25">
      <c r="A2806" s="13">
        <v>2003743</v>
      </c>
      <c r="B2806" s="14" t="s">
        <v>17257</v>
      </c>
      <c r="C2806" s="15" t="s">
        <v>14537</v>
      </c>
      <c r="D2806" s="16">
        <v>6011.17</v>
      </c>
    </row>
    <row r="2807" spans="1:4" x14ac:dyDescent="0.25">
      <c r="A2807" s="13">
        <v>2003746</v>
      </c>
      <c r="B2807" s="14" t="s">
        <v>17258</v>
      </c>
      <c r="C2807" s="15" t="s">
        <v>14537</v>
      </c>
      <c r="D2807" s="16">
        <v>6367.41</v>
      </c>
    </row>
    <row r="2808" spans="1:4" x14ac:dyDescent="0.25">
      <c r="A2808" s="13">
        <v>2003745</v>
      </c>
      <c r="B2808" s="14" t="s">
        <v>17259</v>
      </c>
      <c r="C2808" s="15" t="s">
        <v>14537</v>
      </c>
      <c r="D2808" s="16">
        <v>5979.07</v>
      </c>
    </row>
    <row r="2809" spans="1:4" x14ac:dyDescent="0.25">
      <c r="A2809" s="13">
        <v>2003748</v>
      </c>
      <c r="B2809" s="14" t="s">
        <v>17260</v>
      </c>
      <c r="C2809" s="15" t="s">
        <v>14537</v>
      </c>
      <c r="D2809" s="16">
        <v>6327.8</v>
      </c>
    </row>
    <row r="2810" spans="1:4" x14ac:dyDescent="0.25">
      <c r="A2810" s="13">
        <v>2003747</v>
      </c>
      <c r="B2810" s="14" t="s">
        <v>17261</v>
      </c>
      <c r="C2810" s="15" t="s">
        <v>14537</v>
      </c>
      <c r="D2810" s="16">
        <v>5950.19</v>
      </c>
    </row>
    <row r="2811" spans="1:4" x14ac:dyDescent="0.25">
      <c r="A2811" s="13">
        <v>2003750</v>
      </c>
      <c r="B2811" s="14" t="s">
        <v>17262</v>
      </c>
      <c r="C2811" s="15" t="s">
        <v>14537</v>
      </c>
      <c r="D2811" s="16">
        <v>6279.39</v>
      </c>
    </row>
    <row r="2812" spans="1:4" x14ac:dyDescent="0.25">
      <c r="A2812" s="13">
        <v>2003749</v>
      </c>
      <c r="B2812" s="14" t="s">
        <v>17263</v>
      </c>
      <c r="C2812" s="15" t="s">
        <v>14537</v>
      </c>
      <c r="D2812" s="16">
        <v>5914.88</v>
      </c>
    </row>
    <row r="2813" spans="1:4" x14ac:dyDescent="0.25">
      <c r="A2813" s="13">
        <v>2003752</v>
      </c>
      <c r="B2813" s="14" t="s">
        <v>17264</v>
      </c>
      <c r="C2813" s="15" t="s">
        <v>14537</v>
      </c>
      <c r="D2813" s="16">
        <v>7789.04</v>
      </c>
    </row>
    <row r="2814" spans="1:4" x14ac:dyDescent="0.25">
      <c r="A2814" s="13">
        <v>2003751</v>
      </c>
      <c r="B2814" s="14" t="s">
        <v>17265</v>
      </c>
      <c r="C2814" s="15" t="s">
        <v>14537</v>
      </c>
      <c r="D2814" s="16">
        <v>7323.28</v>
      </c>
    </row>
    <row r="2815" spans="1:4" x14ac:dyDescent="0.25">
      <c r="A2815" s="13">
        <v>2003754</v>
      </c>
      <c r="B2815" s="14" t="s">
        <v>17266</v>
      </c>
      <c r="C2815" s="15" t="s">
        <v>14537</v>
      </c>
      <c r="D2815" s="16">
        <v>7745.03</v>
      </c>
    </row>
    <row r="2816" spans="1:4" x14ac:dyDescent="0.25">
      <c r="A2816" s="13">
        <v>2003753</v>
      </c>
      <c r="B2816" s="14" t="s">
        <v>17267</v>
      </c>
      <c r="C2816" s="15" t="s">
        <v>14537</v>
      </c>
      <c r="D2816" s="16">
        <v>7291.19</v>
      </c>
    </row>
    <row r="2817" spans="1:4" x14ac:dyDescent="0.25">
      <c r="A2817" s="13">
        <v>2003756</v>
      </c>
      <c r="B2817" s="14" t="s">
        <v>17268</v>
      </c>
      <c r="C2817" s="15" t="s">
        <v>14537</v>
      </c>
      <c r="D2817" s="16">
        <v>7705.43</v>
      </c>
    </row>
    <row r="2818" spans="1:4" x14ac:dyDescent="0.25">
      <c r="A2818" s="13">
        <v>2003755</v>
      </c>
      <c r="B2818" s="14" t="s">
        <v>17269</v>
      </c>
      <c r="C2818" s="15" t="s">
        <v>14537</v>
      </c>
      <c r="D2818" s="16">
        <v>7262.3</v>
      </c>
    </row>
    <row r="2819" spans="1:4" x14ac:dyDescent="0.25">
      <c r="A2819" s="13">
        <v>2003758</v>
      </c>
      <c r="B2819" s="14" t="s">
        <v>17270</v>
      </c>
      <c r="C2819" s="15" t="s">
        <v>14537</v>
      </c>
      <c r="D2819" s="16">
        <v>7657.02</v>
      </c>
    </row>
    <row r="2820" spans="1:4" x14ac:dyDescent="0.25">
      <c r="A2820" s="13">
        <v>2003757</v>
      </c>
      <c r="B2820" s="14" t="s">
        <v>17271</v>
      </c>
      <c r="C2820" s="15" t="s">
        <v>14537</v>
      </c>
      <c r="D2820" s="16">
        <v>7227</v>
      </c>
    </row>
    <row r="2821" spans="1:4" x14ac:dyDescent="0.25">
      <c r="A2821" s="13">
        <v>2003760</v>
      </c>
      <c r="B2821" s="14" t="s">
        <v>17272</v>
      </c>
      <c r="C2821" s="15" t="s">
        <v>14537</v>
      </c>
      <c r="D2821" s="16">
        <v>7963.92</v>
      </c>
    </row>
    <row r="2822" spans="1:4" x14ac:dyDescent="0.25">
      <c r="A2822" s="13">
        <v>2003759</v>
      </c>
      <c r="B2822" s="14" t="s">
        <v>17273</v>
      </c>
      <c r="C2822" s="15" t="s">
        <v>14537</v>
      </c>
      <c r="D2822" s="16">
        <v>7694.71</v>
      </c>
    </row>
    <row r="2823" spans="1:4" x14ac:dyDescent="0.25">
      <c r="A2823" s="13">
        <v>2003762</v>
      </c>
      <c r="B2823" s="14" t="s">
        <v>17274</v>
      </c>
      <c r="C2823" s="15" t="s">
        <v>14537</v>
      </c>
      <c r="D2823" s="16">
        <v>8888.07</v>
      </c>
    </row>
    <row r="2824" spans="1:4" x14ac:dyDescent="0.25">
      <c r="A2824" s="13">
        <v>2003761</v>
      </c>
      <c r="B2824" s="14" t="s">
        <v>17275</v>
      </c>
      <c r="C2824" s="15" t="s">
        <v>14537</v>
      </c>
      <c r="D2824" s="16">
        <v>8368.7099999999991</v>
      </c>
    </row>
    <row r="2825" spans="1:4" x14ac:dyDescent="0.25">
      <c r="A2825" s="13">
        <v>2003764</v>
      </c>
      <c r="B2825" s="14" t="s">
        <v>17276</v>
      </c>
      <c r="C2825" s="15" t="s">
        <v>14537</v>
      </c>
      <c r="D2825" s="16">
        <v>8848.4599999999991</v>
      </c>
    </row>
    <row r="2826" spans="1:4" x14ac:dyDescent="0.25">
      <c r="A2826" s="13">
        <v>2003763</v>
      </c>
      <c r="B2826" s="14" t="s">
        <v>17277</v>
      </c>
      <c r="C2826" s="15" t="s">
        <v>14537</v>
      </c>
      <c r="D2826" s="16">
        <v>8339.82</v>
      </c>
    </row>
    <row r="2827" spans="1:4" x14ac:dyDescent="0.25">
      <c r="A2827" s="13">
        <v>2003766</v>
      </c>
      <c r="B2827" s="14" t="s">
        <v>17278</v>
      </c>
      <c r="C2827" s="15" t="s">
        <v>14537</v>
      </c>
      <c r="D2827" s="16">
        <v>8800.06</v>
      </c>
    </row>
    <row r="2828" spans="1:4" x14ac:dyDescent="0.25">
      <c r="A2828" s="13">
        <v>2003765</v>
      </c>
      <c r="B2828" s="14" t="s">
        <v>17279</v>
      </c>
      <c r="C2828" s="15" t="s">
        <v>14537</v>
      </c>
      <c r="D2828" s="16">
        <v>8304.52</v>
      </c>
    </row>
    <row r="2829" spans="1:4" x14ac:dyDescent="0.25">
      <c r="A2829" s="13">
        <v>2003642</v>
      </c>
      <c r="B2829" s="14" t="s">
        <v>17280</v>
      </c>
      <c r="C2829" s="15" t="s">
        <v>14537</v>
      </c>
      <c r="D2829" s="16">
        <v>1684.91</v>
      </c>
    </row>
    <row r="2830" spans="1:4" x14ac:dyDescent="0.25">
      <c r="A2830" s="13">
        <v>2003641</v>
      </c>
      <c r="B2830" s="14" t="s">
        <v>17281</v>
      </c>
      <c r="C2830" s="15" t="s">
        <v>14537</v>
      </c>
      <c r="D2830" s="16">
        <v>1516.95</v>
      </c>
    </row>
    <row r="2831" spans="1:4" x14ac:dyDescent="0.25">
      <c r="A2831" s="13">
        <v>2003644</v>
      </c>
      <c r="B2831" s="14" t="s">
        <v>17282</v>
      </c>
      <c r="C2831" s="15" t="s">
        <v>14537</v>
      </c>
      <c r="D2831" s="16">
        <v>1658.5</v>
      </c>
    </row>
    <row r="2832" spans="1:4" x14ac:dyDescent="0.25">
      <c r="A2832" s="13">
        <v>2003643</v>
      </c>
      <c r="B2832" s="14" t="s">
        <v>17283</v>
      </c>
      <c r="C2832" s="15" t="s">
        <v>14537</v>
      </c>
      <c r="D2832" s="16">
        <v>1497.69</v>
      </c>
    </row>
    <row r="2833" spans="1:4" x14ac:dyDescent="0.25">
      <c r="A2833" s="13">
        <v>2003646</v>
      </c>
      <c r="B2833" s="14" t="s">
        <v>17284</v>
      </c>
      <c r="C2833" s="15" t="s">
        <v>14537</v>
      </c>
      <c r="D2833" s="16">
        <v>2263.6</v>
      </c>
    </row>
    <row r="2834" spans="1:4" x14ac:dyDescent="0.25">
      <c r="A2834" s="13">
        <v>2003645</v>
      </c>
      <c r="B2834" s="14" t="s">
        <v>17285</v>
      </c>
      <c r="C2834" s="15" t="s">
        <v>14537</v>
      </c>
      <c r="D2834" s="16">
        <v>2032.51</v>
      </c>
    </row>
    <row r="2835" spans="1:4" x14ac:dyDescent="0.25">
      <c r="A2835" s="13">
        <v>2003648</v>
      </c>
      <c r="B2835" s="14" t="s">
        <v>17286</v>
      </c>
      <c r="C2835" s="15" t="s">
        <v>14537</v>
      </c>
      <c r="D2835" s="16">
        <v>2921.75</v>
      </c>
    </row>
    <row r="2836" spans="1:4" x14ac:dyDescent="0.25">
      <c r="A2836" s="13">
        <v>2003647</v>
      </c>
      <c r="B2836" s="14" t="s">
        <v>17287</v>
      </c>
      <c r="C2836" s="15" t="s">
        <v>14537</v>
      </c>
      <c r="D2836" s="16">
        <v>2631.1</v>
      </c>
    </row>
    <row r="2837" spans="1:4" x14ac:dyDescent="0.25">
      <c r="A2837" s="13">
        <v>2003650</v>
      </c>
      <c r="B2837" s="14" t="s">
        <v>17288</v>
      </c>
      <c r="C2837" s="15" t="s">
        <v>14537</v>
      </c>
      <c r="D2837" s="16">
        <v>3483</v>
      </c>
    </row>
    <row r="2838" spans="1:4" x14ac:dyDescent="0.25">
      <c r="A2838" s="13">
        <v>2003649</v>
      </c>
      <c r="B2838" s="14" t="s">
        <v>17289</v>
      </c>
      <c r="C2838" s="15" t="s">
        <v>14537</v>
      </c>
      <c r="D2838" s="16">
        <v>3147.08</v>
      </c>
    </row>
    <row r="2839" spans="1:4" x14ac:dyDescent="0.25">
      <c r="A2839" s="13">
        <v>2003652</v>
      </c>
      <c r="B2839" s="14" t="s">
        <v>17290</v>
      </c>
      <c r="C2839" s="15" t="s">
        <v>14537</v>
      </c>
      <c r="D2839" s="16">
        <v>4485.8999999999996</v>
      </c>
    </row>
    <row r="2840" spans="1:4" x14ac:dyDescent="0.25">
      <c r="A2840" s="13">
        <v>2003651</v>
      </c>
      <c r="B2840" s="14" t="s">
        <v>17291</v>
      </c>
      <c r="C2840" s="15" t="s">
        <v>14537</v>
      </c>
      <c r="D2840" s="16">
        <v>4079.7</v>
      </c>
    </row>
    <row r="2841" spans="1:4" x14ac:dyDescent="0.25">
      <c r="A2841" s="13">
        <v>2003654</v>
      </c>
      <c r="B2841" s="14" t="s">
        <v>17292</v>
      </c>
      <c r="C2841" s="15" t="s">
        <v>14537</v>
      </c>
      <c r="D2841" s="16">
        <v>2015.05</v>
      </c>
    </row>
    <row r="2842" spans="1:4" x14ac:dyDescent="0.25">
      <c r="A2842" s="13">
        <v>2003653</v>
      </c>
      <c r="B2842" s="14" t="s">
        <v>17293</v>
      </c>
      <c r="C2842" s="15" t="s">
        <v>14537</v>
      </c>
      <c r="D2842" s="16">
        <v>1814.93</v>
      </c>
    </row>
    <row r="2843" spans="1:4" x14ac:dyDescent="0.25">
      <c r="A2843" s="13">
        <v>2003656</v>
      </c>
      <c r="B2843" s="14" t="s">
        <v>17294</v>
      </c>
      <c r="C2843" s="15" t="s">
        <v>14537</v>
      </c>
      <c r="D2843" s="16">
        <v>1984.25</v>
      </c>
    </row>
    <row r="2844" spans="1:4" x14ac:dyDescent="0.25">
      <c r="A2844" s="13">
        <v>2003655</v>
      </c>
      <c r="B2844" s="14" t="s">
        <v>17295</v>
      </c>
      <c r="C2844" s="15" t="s">
        <v>14537</v>
      </c>
      <c r="D2844" s="16">
        <v>1792.46</v>
      </c>
    </row>
    <row r="2845" spans="1:4" x14ac:dyDescent="0.25">
      <c r="A2845" s="13">
        <v>2003658</v>
      </c>
      <c r="B2845" s="14" t="s">
        <v>17296</v>
      </c>
      <c r="C2845" s="15" t="s">
        <v>14537</v>
      </c>
      <c r="D2845" s="16">
        <v>2641.28</v>
      </c>
    </row>
    <row r="2846" spans="1:4" x14ac:dyDescent="0.25">
      <c r="A2846" s="13">
        <v>2003657</v>
      </c>
      <c r="B2846" s="14" t="s">
        <v>17297</v>
      </c>
      <c r="C2846" s="15" t="s">
        <v>14537</v>
      </c>
      <c r="D2846" s="16">
        <v>2370.88</v>
      </c>
    </row>
    <row r="2847" spans="1:4" x14ac:dyDescent="0.25">
      <c r="A2847" s="13">
        <v>2003660</v>
      </c>
      <c r="B2847" s="14" t="s">
        <v>17298</v>
      </c>
      <c r="C2847" s="15" t="s">
        <v>14537</v>
      </c>
      <c r="D2847" s="16">
        <v>3325.14</v>
      </c>
    </row>
    <row r="2848" spans="1:4" x14ac:dyDescent="0.25">
      <c r="A2848" s="13">
        <v>2003659</v>
      </c>
      <c r="B2848" s="14" t="s">
        <v>17299</v>
      </c>
      <c r="C2848" s="15" t="s">
        <v>14537</v>
      </c>
      <c r="D2848" s="16">
        <v>2992.8</v>
      </c>
    </row>
    <row r="2849" spans="1:4" x14ac:dyDescent="0.25">
      <c r="A2849" s="13">
        <v>2003662</v>
      </c>
      <c r="B2849" s="14" t="s">
        <v>17300</v>
      </c>
      <c r="C2849" s="15" t="s">
        <v>14537</v>
      </c>
      <c r="D2849" s="16">
        <v>3916.5</v>
      </c>
    </row>
    <row r="2850" spans="1:4" x14ac:dyDescent="0.25">
      <c r="A2850" s="13">
        <v>2003661</v>
      </c>
      <c r="B2850" s="14" t="s">
        <v>17301</v>
      </c>
      <c r="C2850" s="15" t="s">
        <v>14537</v>
      </c>
      <c r="D2850" s="16">
        <v>3535.31</v>
      </c>
    </row>
    <row r="2851" spans="1:4" x14ac:dyDescent="0.25">
      <c r="A2851" s="13">
        <v>2003664</v>
      </c>
      <c r="B2851" s="14" t="s">
        <v>17302</v>
      </c>
      <c r="C2851" s="15" t="s">
        <v>14537</v>
      </c>
      <c r="D2851" s="16">
        <v>4845.53</v>
      </c>
    </row>
    <row r="2852" spans="1:4" x14ac:dyDescent="0.25">
      <c r="A2852" s="13">
        <v>2003663</v>
      </c>
      <c r="B2852" s="14" t="s">
        <v>17303</v>
      </c>
      <c r="C2852" s="15" t="s">
        <v>14537</v>
      </c>
      <c r="D2852" s="16">
        <v>4390.49</v>
      </c>
    </row>
    <row r="2853" spans="1:4" x14ac:dyDescent="0.25">
      <c r="A2853" s="13">
        <v>2003666</v>
      </c>
      <c r="B2853" s="14" t="s">
        <v>17304</v>
      </c>
      <c r="C2853" s="15" t="s">
        <v>14537</v>
      </c>
      <c r="D2853" s="16">
        <v>2349.6</v>
      </c>
    </row>
    <row r="2854" spans="1:4" x14ac:dyDescent="0.25">
      <c r="A2854" s="13">
        <v>2003665</v>
      </c>
      <c r="B2854" s="14" t="s">
        <v>17305</v>
      </c>
      <c r="C2854" s="15" t="s">
        <v>14537</v>
      </c>
      <c r="D2854" s="16">
        <v>2116.12</v>
      </c>
    </row>
    <row r="2855" spans="1:4" x14ac:dyDescent="0.25">
      <c r="A2855" s="13">
        <v>2003668</v>
      </c>
      <c r="B2855" s="14" t="s">
        <v>17306</v>
      </c>
      <c r="C2855" s="15" t="s">
        <v>14537</v>
      </c>
      <c r="D2855" s="16">
        <v>2323.19</v>
      </c>
    </row>
    <row r="2856" spans="1:4" x14ac:dyDescent="0.25">
      <c r="A2856" s="13">
        <v>2003667</v>
      </c>
      <c r="B2856" s="14" t="s">
        <v>17307</v>
      </c>
      <c r="C2856" s="15" t="s">
        <v>14537</v>
      </c>
      <c r="D2856" s="16">
        <v>2096.86</v>
      </c>
    </row>
    <row r="2857" spans="1:4" x14ac:dyDescent="0.25">
      <c r="A2857" s="13">
        <v>2003670</v>
      </c>
      <c r="B2857" s="14" t="s">
        <v>17308</v>
      </c>
      <c r="C2857" s="15" t="s">
        <v>14537</v>
      </c>
      <c r="D2857" s="16">
        <v>3032.17</v>
      </c>
    </row>
    <row r="2858" spans="1:4" x14ac:dyDescent="0.25">
      <c r="A2858" s="13">
        <v>2003669</v>
      </c>
      <c r="B2858" s="14" t="s">
        <v>17309</v>
      </c>
      <c r="C2858" s="15" t="s">
        <v>14537</v>
      </c>
      <c r="D2858" s="16">
        <v>2718.88</v>
      </c>
    </row>
    <row r="2859" spans="1:4" x14ac:dyDescent="0.25">
      <c r="A2859" s="13">
        <v>2003672</v>
      </c>
      <c r="B2859" s="14" t="s">
        <v>17310</v>
      </c>
      <c r="C2859" s="15" t="s">
        <v>14537</v>
      </c>
      <c r="D2859" s="16">
        <v>3750.53</v>
      </c>
    </row>
    <row r="2860" spans="1:4" x14ac:dyDescent="0.25">
      <c r="A2860" s="13">
        <v>2003671</v>
      </c>
      <c r="B2860" s="14" t="s">
        <v>17311</v>
      </c>
      <c r="C2860" s="15" t="s">
        <v>14537</v>
      </c>
      <c r="D2860" s="16">
        <v>3370.54</v>
      </c>
    </row>
    <row r="2861" spans="1:4" x14ac:dyDescent="0.25">
      <c r="A2861" s="13">
        <v>2003674</v>
      </c>
      <c r="B2861" s="14" t="s">
        <v>17312</v>
      </c>
      <c r="C2861" s="15" t="s">
        <v>14537</v>
      </c>
      <c r="D2861" s="16">
        <v>4367.6000000000004</v>
      </c>
    </row>
    <row r="2862" spans="1:4" x14ac:dyDescent="0.25">
      <c r="A2862" s="13">
        <v>2003673</v>
      </c>
      <c r="B2862" s="14" t="s">
        <v>17313</v>
      </c>
      <c r="C2862" s="15" t="s">
        <v>14537</v>
      </c>
      <c r="D2862" s="16">
        <v>3936.38</v>
      </c>
    </row>
    <row r="2863" spans="1:4" x14ac:dyDescent="0.25">
      <c r="A2863" s="13">
        <v>2003676</v>
      </c>
      <c r="B2863" s="14" t="s">
        <v>17314</v>
      </c>
      <c r="C2863" s="15" t="s">
        <v>14537</v>
      </c>
      <c r="D2863" s="16">
        <v>5343.99</v>
      </c>
    </row>
    <row r="2864" spans="1:4" x14ac:dyDescent="0.25">
      <c r="A2864" s="13">
        <v>2003675</v>
      </c>
      <c r="B2864" s="14" t="s">
        <v>17315</v>
      </c>
      <c r="C2864" s="15" t="s">
        <v>14537</v>
      </c>
      <c r="D2864" s="16">
        <v>4832.97</v>
      </c>
    </row>
    <row r="2865" spans="1:4" x14ac:dyDescent="0.25">
      <c r="A2865" s="13">
        <v>2003854</v>
      </c>
      <c r="B2865" s="14" t="s">
        <v>17316</v>
      </c>
      <c r="C2865" s="15" t="s">
        <v>14731</v>
      </c>
      <c r="D2865" s="16">
        <v>133.41999999999999</v>
      </c>
    </row>
    <row r="2866" spans="1:4" x14ac:dyDescent="0.25">
      <c r="A2866" s="13">
        <v>2003855</v>
      </c>
      <c r="B2866" s="14" t="s">
        <v>17317</v>
      </c>
      <c r="C2866" s="15" t="s">
        <v>14731</v>
      </c>
      <c r="D2866" s="16">
        <v>18.78</v>
      </c>
    </row>
    <row r="2867" spans="1:4" x14ac:dyDescent="0.25">
      <c r="A2867" s="13">
        <v>2003856</v>
      </c>
      <c r="B2867" s="14" t="s">
        <v>17318</v>
      </c>
      <c r="C2867" s="15" t="s">
        <v>14731</v>
      </c>
      <c r="D2867" s="16">
        <v>134.47</v>
      </c>
    </row>
    <row r="2868" spans="1:4" x14ac:dyDescent="0.25">
      <c r="A2868" s="13">
        <v>2003857</v>
      </c>
      <c r="B2868" s="14" t="s">
        <v>17319</v>
      </c>
      <c r="C2868" s="15" t="s">
        <v>14731</v>
      </c>
      <c r="D2868" s="16">
        <v>70.97</v>
      </c>
    </row>
    <row r="2869" spans="1:4" ht="45" x14ac:dyDescent="0.25">
      <c r="A2869" s="13">
        <v>2019782</v>
      </c>
      <c r="B2869" s="14" t="s">
        <v>17320</v>
      </c>
      <c r="C2869" s="15" t="s">
        <v>211</v>
      </c>
      <c r="D2869" s="16">
        <v>1162.94</v>
      </c>
    </row>
    <row r="2870" spans="1:4" ht="45" x14ac:dyDescent="0.25">
      <c r="A2870" s="13">
        <v>2019783</v>
      </c>
      <c r="B2870" s="14" t="s">
        <v>17321</v>
      </c>
      <c r="C2870" s="15" t="s">
        <v>211</v>
      </c>
      <c r="D2870" s="16">
        <v>1821.49</v>
      </c>
    </row>
    <row r="2871" spans="1:4" ht="45" x14ac:dyDescent="0.25">
      <c r="A2871" s="13">
        <v>2019784</v>
      </c>
      <c r="B2871" s="14" t="s">
        <v>17322</v>
      </c>
      <c r="C2871" s="15" t="s">
        <v>211</v>
      </c>
      <c r="D2871" s="16">
        <v>2342.41</v>
      </c>
    </row>
    <row r="2872" spans="1:4" ht="45" x14ac:dyDescent="0.25">
      <c r="A2872" s="13">
        <v>2019785</v>
      </c>
      <c r="B2872" s="14" t="s">
        <v>17323</v>
      </c>
      <c r="C2872" s="15" t="s">
        <v>211</v>
      </c>
      <c r="D2872" s="16">
        <v>3110.67</v>
      </c>
    </row>
    <row r="2873" spans="1:4" ht="45" x14ac:dyDescent="0.25">
      <c r="A2873" s="13">
        <v>2019776</v>
      </c>
      <c r="B2873" s="14" t="s">
        <v>17324</v>
      </c>
      <c r="C2873" s="15" t="s">
        <v>211</v>
      </c>
      <c r="D2873" s="16">
        <v>528.9</v>
      </c>
    </row>
    <row r="2874" spans="1:4" ht="45" x14ac:dyDescent="0.25">
      <c r="A2874" s="13">
        <v>2019777</v>
      </c>
      <c r="B2874" s="14" t="s">
        <v>17325</v>
      </c>
      <c r="C2874" s="15" t="s">
        <v>211</v>
      </c>
      <c r="D2874" s="16">
        <v>1369.71</v>
      </c>
    </row>
    <row r="2875" spans="1:4" ht="45" x14ac:dyDescent="0.25">
      <c r="A2875" s="13">
        <v>2019778</v>
      </c>
      <c r="B2875" s="14" t="s">
        <v>17326</v>
      </c>
      <c r="C2875" s="15" t="s">
        <v>211</v>
      </c>
      <c r="D2875" s="16">
        <v>2286.75</v>
      </c>
    </row>
    <row r="2876" spans="1:4" ht="45" x14ac:dyDescent="0.25">
      <c r="A2876" s="13">
        <v>2019779</v>
      </c>
      <c r="B2876" s="14" t="s">
        <v>17327</v>
      </c>
      <c r="C2876" s="15" t="s">
        <v>211</v>
      </c>
      <c r="D2876" s="16">
        <v>808.93</v>
      </c>
    </row>
    <row r="2877" spans="1:4" ht="45" x14ac:dyDescent="0.25">
      <c r="A2877" s="13">
        <v>2019780</v>
      </c>
      <c r="B2877" s="14" t="s">
        <v>17328</v>
      </c>
      <c r="C2877" s="15" t="s">
        <v>211</v>
      </c>
      <c r="D2877" s="16">
        <v>986.54</v>
      </c>
    </row>
    <row r="2878" spans="1:4" ht="45" x14ac:dyDescent="0.25">
      <c r="A2878" s="13">
        <v>2019781</v>
      </c>
      <c r="B2878" s="14" t="s">
        <v>17329</v>
      </c>
      <c r="C2878" s="15" t="s">
        <v>211</v>
      </c>
      <c r="D2878" s="16">
        <v>1242.73</v>
      </c>
    </row>
    <row r="2879" spans="1:4" ht="45" x14ac:dyDescent="0.25">
      <c r="A2879" s="13">
        <v>2019773</v>
      </c>
      <c r="B2879" s="14" t="s">
        <v>17330</v>
      </c>
      <c r="C2879" s="15" t="s">
        <v>211</v>
      </c>
      <c r="D2879" s="16">
        <v>353.23</v>
      </c>
    </row>
    <row r="2880" spans="1:4" ht="45" x14ac:dyDescent="0.25">
      <c r="A2880" s="13">
        <v>2019774</v>
      </c>
      <c r="B2880" s="14" t="s">
        <v>17331</v>
      </c>
      <c r="C2880" s="15" t="s">
        <v>211</v>
      </c>
      <c r="D2880" s="16">
        <v>377.87</v>
      </c>
    </row>
    <row r="2881" spans="1:4" ht="45" x14ac:dyDescent="0.25">
      <c r="A2881" s="13">
        <v>2019775</v>
      </c>
      <c r="B2881" s="14" t="s">
        <v>17332</v>
      </c>
      <c r="C2881" s="15" t="s">
        <v>211</v>
      </c>
      <c r="D2881" s="16">
        <v>328.01</v>
      </c>
    </row>
    <row r="2882" spans="1:4" ht="45" x14ac:dyDescent="0.25">
      <c r="A2882" s="13">
        <v>2019755</v>
      </c>
      <c r="B2882" s="14" t="s">
        <v>17333</v>
      </c>
      <c r="C2882" s="15" t="s">
        <v>211</v>
      </c>
      <c r="D2882" s="16">
        <v>420.87</v>
      </c>
    </row>
    <row r="2883" spans="1:4" ht="45" x14ac:dyDescent="0.25">
      <c r="A2883" s="13">
        <v>2019764</v>
      </c>
      <c r="B2883" s="14" t="s">
        <v>17334</v>
      </c>
      <c r="C2883" s="15" t="s">
        <v>211</v>
      </c>
      <c r="D2883" s="16">
        <v>449.3</v>
      </c>
    </row>
    <row r="2884" spans="1:4" ht="45" x14ac:dyDescent="0.25">
      <c r="A2884" s="13">
        <v>2019756</v>
      </c>
      <c r="B2884" s="14" t="s">
        <v>17335</v>
      </c>
      <c r="C2884" s="15" t="s">
        <v>211</v>
      </c>
      <c r="D2884" s="16">
        <v>755.86</v>
      </c>
    </row>
    <row r="2885" spans="1:4" ht="45" x14ac:dyDescent="0.25">
      <c r="A2885" s="13">
        <v>2019765</v>
      </c>
      <c r="B2885" s="14" t="s">
        <v>17336</v>
      </c>
      <c r="C2885" s="15" t="s">
        <v>211</v>
      </c>
      <c r="D2885" s="16">
        <v>784.29</v>
      </c>
    </row>
    <row r="2886" spans="1:4" ht="45" x14ac:dyDescent="0.25">
      <c r="A2886" s="13">
        <v>2019757</v>
      </c>
      <c r="B2886" s="14" t="s">
        <v>17337</v>
      </c>
      <c r="C2886" s="15" t="s">
        <v>211</v>
      </c>
      <c r="D2886" s="16">
        <v>795.02</v>
      </c>
    </row>
    <row r="2887" spans="1:4" ht="45" x14ac:dyDescent="0.25">
      <c r="A2887" s="13">
        <v>2019766</v>
      </c>
      <c r="B2887" s="14" t="s">
        <v>17338</v>
      </c>
      <c r="C2887" s="15" t="s">
        <v>211</v>
      </c>
      <c r="D2887" s="16">
        <v>857.22</v>
      </c>
    </row>
    <row r="2888" spans="1:4" ht="45" x14ac:dyDescent="0.25">
      <c r="A2888" s="13">
        <v>2019758</v>
      </c>
      <c r="B2888" s="14" t="s">
        <v>17339</v>
      </c>
      <c r="C2888" s="15" t="s">
        <v>211</v>
      </c>
      <c r="D2888" s="16">
        <v>818.11</v>
      </c>
    </row>
    <row r="2889" spans="1:4" ht="45" x14ac:dyDescent="0.25">
      <c r="A2889" s="13">
        <v>2019767</v>
      </c>
      <c r="B2889" s="14" t="s">
        <v>17340</v>
      </c>
      <c r="C2889" s="15" t="s">
        <v>211</v>
      </c>
      <c r="D2889" s="16">
        <v>880.77</v>
      </c>
    </row>
    <row r="2890" spans="1:4" ht="45" x14ac:dyDescent="0.25">
      <c r="A2890" s="13">
        <v>2019759</v>
      </c>
      <c r="B2890" s="14" t="s">
        <v>17341</v>
      </c>
      <c r="C2890" s="15" t="s">
        <v>211</v>
      </c>
      <c r="D2890" s="16">
        <v>871.3</v>
      </c>
    </row>
    <row r="2891" spans="1:4" ht="45" x14ac:dyDescent="0.25">
      <c r="A2891" s="13">
        <v>2019768</v>
      </c>
      <c r="B2891" s="14" t="s">
        <v>17342</v>
      </c>
      <c r="C2891" s="15" t="s">
        <v>211</v>
      </c>
      <c r="D2891" s="16">
        <v>943.14</v>
      </c>
    </row>
    <row r="2892" spans="1:4" ht="45" x14ac:dyDescent="0.25">
      <c r="A2892" s="13">
        <v>2019760</v>
      </c>
      <c r="B2892" s="14" t="s">
        <v>17343</v>
      </c>
      <c r="C2892" s="15" t="s">
        <v>211</v>
      </c>
      <c r="D2892" s="16">
        <v>1153.68</v>
      </c>
    </row>
    <row r="2893" spans="1:4" ht="45" x14ac:dyDescent="0.25">
      <c r="A2893" s="13">
        <v>2019769</v>
      </c>
      <c r="B2893" s="14" t="s">
        <v>17344</v>
      </c>
      <c r="C2893" s="15" t="s">
        <v>211</v>
      </c>
      <c r="D2893" s="16">
        <v>1234.71</v>
      </c>
    </row>
    <row r="2894" spans="1:4" ht="45" x14ac:dyDescent="0.25">
      <c r="A2894" s="13">
        <v>2019761</v>
      </c>
      <c r="B2894" s="14" t="s">
        <v>17345</v>
      </c>
      <c r="C2894" s="15" t="s">
        <v>211</v>
      </c>
      <c r="D2894" s="16">
        <v>1167.0999999999999</v>
      </c>
    </row>
    <row r="2895" spans="1:4" ht="45" x14ac:dyDescent="0.25">
      <c r="A2895" s="13">
        <v>2019770</v>
      </c>
      <c r="B2895" s="14" t="s">
        <v>17346</v>
      </c>
      <c r="C2895" s="15" t="s">
        <v>211</v>
      </c>
      <c r="D2895" s="16">
        <v>1234.3499999999999</v>
      </c>
    </row>
    <row r="2896" spans="1:4" ht="45" x14ac:dyDescent="0.25">
      <c r="A2896" s="13">
        <v>2019762</v>
      </c>
      <c r="B2896" s="14" t="s">
        <v>17347</v>
      </c>
      <c r="C2896" s="15" t="s">
        <v>211</v>
      </c>
      <c r="D2896" s="16">
        <v>1239.01</v>
      </c>
    </row>
    <row r="2897" spans="1:4" ht="45" x14ac:dyDescent="0.25">
      <c r="A2897" s="13">
        <v>2019771</v>
      </c>
      <c r="B2897" s="14" t="s">
        <v>17348</v>
      </c>
      <c r="C2897" s="15" t="s">
        <v>211</v>
      </c>
      <c r="D2897" s="16">
        <v>1324.62</v>
      </c>
    </row>
    <row r="2898" spans="1:4" ht="45" x14ac:dyDescent="0.25">
      <c r="A2898" s="13">
        <v>2019763</v>
      </c>
      <c r="B2898" s="14" t="s">
        <v>17349</v>
      </c>
      <c r="C2898" s="15" t="s">
        <v>211</v>
      </c>
      <c r="D2898" s="16">
        <v>4475.7700000000004</v>
      </c>
    </row>
    <row r="2899" spans="1:4" ht="45" x14ac:dyDescent="0.25">
      <c r="A2899" s="13">
        <v>2019772</v>
      </c>
      <c r="B2899" s="14" t="s">
        <v>17350</v>
      </c>
      <c r="C2899" s="15" t="s">
        <v>211</v>
      </c>
      <c r="D2899" s="16">
        <v>4560.01</v>
      </c>
    </row>
    <row r="2900" spans="1:4" ht="30" x14ac:dyDescent="0.25">
      <c r="A2900" s="13">
        <v>2003811</v>
      </c>
      <c r="B2900" s="14" t="s">
        <v>17351</v>
      </c>
      <c r="C2900" s="15" t="s">
        <v>211</v>
      </c>
      <c r="D2900" s="16">
        <v>147.65</v>
      </c>
    </row>
    <row r="2901" spans="1:4" ht="30" x14ac:dyDescent="0.25">
      <c r="A2901" s="13">
        <v>2003812</v>
      </c>
      <c r="B2901" s="14" t="s">
        <v>17352</v>
      </c>
      <c r="C2901" s="15" t="s">
        <v>211</v>
      </c>
      <c r="D2901" s="16">
        <v>174.95</v>
      </c>
    </row>
    <row r="2902" spans="1:4" ht="30" x14ac:dyDescent="0.25">
      <c r="A2902" s="13">
        <v>2003813</v>
      </c>
      <c r="B2902" s="14" t="s">
        <v>17353</v>
      </c>
      <c r="C2902" s="15" t="s">
        <v>211</v>
      </c>
      <c r="D2902" s="16">
        <v>208.55</v>
      </c>
    </row>
    <row r="2903" spans="1:4" ht="30" x14ac:dyDescent="0.25">
      <c r="A2903" s="13">
        <v>2003814</v>
      </c>
      <c r="B2903" s="14" t="s">
        <v>17354</v>
      </c>
      <c r="C2903" s="15" t="s">
        <v>211</v>
      </c>
      <c r="D2903" s="16">
        <v>237.95</v>
      </c>
    </row>
    <row r="2904" spans="1:4" ht="30" x14ac:dyDescent="0.25">
      <c r="A2904" s="13">
        <v>2003815</v>
      </c>
      <c r="B2904" s="14" t="s">
        <v>17355</v>
      </c>
      <c r="C2904" s="15" t="s">
        <v>211</v>
      </c>
      <c r="D2904" s="16">
        <v>267.33999999999997</v>
      </c>
    </row>
    <row r="2905" spans="1:4" ht="30" x14ac:dyDescent="0.25">
      <c r="A2905" s="13">
        <v>2003816</v>
      </c>
      <c r="B2905" s="14" t="s">
        <v>17356</v>
      </c>
      <c r="C2905" s="15" t="s">
        <v>211</v>
      </c>
      <c r="D2905" s="16">
        <v>330.34</v>
      </c>
    </row>
    <row r="2906" spans="1:4" ht="30" x14ac:dyDescent="0.25">
      <c r="A2906" s="13">
        <v>2003817</v>
      </c>
      <c r="B2906" s="14" t="s">
        <v>17357</v>
      </c>
      <c r="C2906" s="15" t="s">
        <v>211</v>
      </c>
      <c r="D2906" s="16">
        <v>387.04</v>
      </c>
    </row>
    <row r="2907" spans="1:4" ht="30" x14ac:dyDescent="0.25">
      <c r="A2907" s="13">
        <v>2003799</v>
      </c>
      <c r="B2907" s="14" t="s">
        <v>17358</v>
      </c>
      <c r="C2907" s="15" t="s">
        <v>211</v>
      </c>
      <c r="D2907" s="16">
        <v>70.27</v>
      </c>
    </row>
    <row r="2908" spans="1:4" ht="30" x14ac:dyDescent="0.25">
      <c r="A2908" s="13">
        <v>2003798</v>
      </c>
      <c r="B2908" s="14" t="s">
        <v>17359</v>
      </c>
      <c r="C2908" s="15" t="s">
        <v>211</v>
      </c>
      <c r="D2908" s="16">
        <v>61.66</v>
      </c>
    </row>
    <row r="2909" spans="1:4" ht="30" x14ac:dyDescent="0.25">
      <c r="A2909" s="13">
        <v>2003801</v>
      </c>
      <c r="B2909" s="14" t="s">
        <v>17360</v>
      </c>
      <c r="C2909" s="15" t="s">
        <v>211</v>
      </c>
      <c r="D2909" s="16">
        <v>88.08</v>
      </c>
    </row>
    <row r="2910" spans="1:4" ht="30" x14ac:dyDescent="0.25">
      <c r="A2910" s="13">
        <v>2003800</v>
      </c>
      <c r="B2910" s="14" t="s">
        <v>17361</v>
      </c>
      <c r="C2910" s="15" t="s">
        <v>211</v>
      </c>
      <c r="D2910" s="16">
        <v>76.11</v>
      </c>
    </row>
    <row r="2911" spans="1:4" x14ac:dyDescent="0.25">
      <c r="A2911" s="13">
        <v>2003714</v>
      </c>
      <c r="B2911" s="14" t="s">
        <v>17362</v>
      </c>
      <c r="C2911" s="15" t="s">
        <v>14537</v>
      </c>
      <c r="D2911" s="16">
        <v>1625.47</v>
      </c>
    </row>
    <row r="2912" spans="1:4" x14ac:dyDescent="0.25">
      <c r="A2912" s="13">
        <v>2003713</v>
      </c>
      <c r="B2912" s="14" t="s">
        <v>17363</v>
      </c>
      <c r="C2912" s="15" t="s">
        <v>14537</v>
      </c>
      <c r="D2912" s="16">
        <v>1588</v>
      </c>
    </row>
    <row r="2913" spans="1:4" x14ac:dyDescent="0.25">
      <c r="A2913" s="13">
        <v>2003716</v>
      </c>
      <c r="B2913" s="14" t="s">
        <v>17364</v>
      </c>
      <c r="C2913" s="15" t="s">
        <v>14537</v>
      </c>
      <c r="D2913" s="16">
        <v>1912.44</v>
      </c>
    </row>
    <row r="2914" spans="1:4" x14ac:dyDescent="0.25">
      <c r="A2914" s="13">
        <v>2003715</v>
      </c>
      <c r="B2914" s="14" t="s">
        <v>17365</v>
      </c>
      <c r="C2914" s="15" t="s">
        <v>14537</v>
      </c>
      <c r="D2914" s="16">
        <v>1868.18</v>
      </c>
    </row>
    <row r="2915" spans="1:4" x14ac:dyDescent="0.25">
      <c r="A2915" s="13">
        <v>2003718</v>
      </c>
      <c r="B2915" s="14" t="s">
        <v>17366</v>
      </c>
      <c r="C2915" s="15" t="s">
        <v>14537</v>
      </c>
      <c r="D2915" s="16">
        <v>2193.1</v>
      </c>
    </row>
    <row r="2916" spans="1:4" x14ac:dyDescent="0.25">
      <c r="A2916" s="13">
        <v>2003717</v>
      </c>
      <c r="B2916" s="14" t="s">
        <v>17367</v>
      </c>
      <c r="C2916" s="15" t="s">
        <v>14537</v>
      </c>
      <c r="D2916" s="16">
        <v>2143.2800000000002</v>
      </c>
    </row>
    <row r="2917" spans="1:4" x14ac:dyDescent="0.25">
      <c r="A2917" s="13">
        <v>2003720</v>
      </c>
      <c r="B2917" s="14" t="s">
        <v>17368</v>
      </c>
      <c r="C2917" s="15" t="s">
        <v>14537</v>
      </c>
      <c r="D2917" s="16">
        <v>2480.0300000000002</v>
      </c>
    </row>
    <row r="2918" spans="1:4" x14ac:dyDescent="0.25">
      <c r="A2918" s="13">
        <v>2003719</v>
      </c>
      <c r="B2918" s="14" t="s">
        <v>17369</v>
      </c>
      <c r="C2918" s="15" t="s">
        <v>14537</v>
      </c>
      <c r="D2918" s="16">
        <v>2423.42</v>
      </c>
    </row>
    <row r="2919" spans="1:4" x14ac:dyDescent="0.25">
      <c r="A2919" s="13">
        <v>2003722</v>
      </c>
      <c r="B2919" s="14" t="s">
        <v>17370</v>
      </c>
      <c r="C2919" s="15" t="s">
        <v>14537</v>
      </c>
      <c r="D2919" s="16">
        <v>2760.69</v>
      </c>
    </row>
    <row r="2920" spans="1:4" x14ac:dyDescent="0.25">
      <c r="A2920" s="13">
        <v>2003721</v>
      </c>
      <c r="B2920" s="14" t="s">
        <v>17371</v>
      </c>
      <c r="C2920" s="15" t="s">
        <v>14537</v>
      </c>
      <c r="D2920" s="16">
        <v>2698.53</v>
      </c>
    </row>
    <row r="2921" spans="1:4" x14ac:dyDescent="0.25">
      <c r="A2921" s="13">
        <v>2003724</v>
      </c>
      <c r="B2921" s="14" t="s">
        <v>17372</v>
      </c>
      <c r="C2921" s="15" t="s">
        <v>14537</v>
      </c>
      <c r="D2921" s="16">
        <v>3047.66</v>
      </c>
    </row>
    <row r="2922" spans="1:4" x14ac:dyDescent="0.25">
      <c r="A2922" s="13">
        <v>2003723</v>
      </c>
      <c r="B2922" s="14" t="s">
        <v>17373</v>
      </c>
      <c r="C2922" s="15" t="s">
        <v>14537</v>
      </c>
      <c r="D2922" s="16">
        <v>2978.7</v>
      </c>
    </row>
    <row r="2923" spans="1:4" x14ac:dyDescent="0.25">
      <c r="A2923" s="13">
        <v>2003726</v>
      </c>
      <c r="B2923" s="14" t="s">
        <v>17374</v>
      </c>
      <c r="C2923" s="15" t="s">
        <v>14537</v>
      </c>
      <c r="D2923" s="16">
        <v>3328.32</v>
      </c>
    </row>
    <row r="2924" spans="1:4" x14ac:dyDescent="0.25">
      <c r="A2924" s="13">
        <v>2003725</v>
      </c>
      <c r="B2924" s="14" t="s">
        <v>17375</v>
      </c>
      <c r="C2924" s="15" t="s">
        <v>14537</v>
      </c>
      <c r="D2924" s="16">
        <v>3253.81</v>
      </c>
    </row>
    <row r="2925" spans="1:4" ht="30" x14ac:dyDescent="0.25">
      <c r="A2925" s="13">
        <v>2003859</v>
      </c>
      <c r="B2925" s="14" t="s">
        <v>17376</v>
      </c>
      <c r="C2925" s="15" t="s">
        <v>14731</v>
      </c>
      <c r="D2925" s="16">
        <v>66.459999999999994</v>
      </c>
    </row>
    <row r="2926" spans="1:4" x14ac:dyDescent="0.25">
      <c r="A2926" s="13">
        <v>2003861</v>
      </c>
      <c r="B2926" s="14" t="s">
        <v>17377</v>
      </c>
      <c r="C2926" s="15" t="s">
        <v>211</v>
      </c>
      <c r="D2926" s="16">
        <v>32.06</v>
      </c>
    </row>
    <row r="2927" spans="1:4" x14ac:dyDescent="0.25">
      <c r="A2927" s="13">
        <v>2003862</v>
      </c>
      <c r="B2927" s="14" t="s">
        <v>17378</v>
      </c>
      <c r="C2927" s="15" t="s">
        <v>211</v>
      </c>
      <c r="D2927" s="16">
        <v>28.79</v>
      </c>
    </row>
    <row r="2928" spans="1:4" x14ac:dyDescent="0.25">
      <c r="A2928" s="13">
        <v>2003411</v>
      </c>
      <c r="B2928" s="14" t="s">
        <v>28819</v>
      </c>
      <c r="C2928" s="15" t="s">
        <v>211</v>
      </c>
      <c r="D2928" s="16">
        <v>796</v>
      </c>
    </row>
    <row r="2929" spans="1:4" ht="30" x14ac:dyDescent="0.25">
      <c r="A2929" s="13">
        <v>2003410</v>
      </c>
      <c r="B2929" s="14" t="s">
        <v>28820</v>
      </c>
      <c r="C2929" s="15" t="s">
        <v>211</v>
      </c>
      <c r="D2929" s="16">
        <v>745.85</v>
      </c>
    </row>
    <row r="2930" spans="1:4" x14ac:dyDescent="0.25">
      <c r="A2930" s="13">
        <v>2003415</v>
      </c>
      <c r="B2930" s="14" t="s">
        <v>28821</v>
      </c>
      <c r="C2930" s="15" t="s">
        <v>211</v>
      </c>
      <c r="D2930" s="16">
        <v>875.74</v>
      </c>
    </row>
    <row r="2931" spans="1:4" ht="30" x14ac:dyDescent="0.25">
      <c r="A2931" s="13">
        <v>2003414</v>
      </c>
      <c r="B2931" s="14" t="s">
        <v>28822</v>
      </c>
      <c r="C2931" s="15" t="s">
        <v>211</v>
      </c>
      <c r="D2931" s="16">
        <v>820.19</v>
      </c>
    </row>
    <row r="2932" spans="1:4" x14ac:dyDescent="0.25">
      <c r="A2932" s="13">
        <v>2003419</v>
      </c>
      <c r="B2932" s="14" t="s">
        <v>28823</v>
      </c>
      <c r="C2932" s="15" t="s">
        <v>211</v>
      </c>
      <c r="D2932" s="16">
        <v>1062.1500000000001</v>
      </c>
    </row>
    <row r="2933" spans="1:4" ht="30" x14ac:dyDescent="0.25">
      <c r="A2933" s="13">
        <v>2003418</v>
      </c>
      <c r="B2933" s="14" t="s">
        <v>28824</v>
      </c>
      <c r="C2933" s="15" t="s">
        <v>211</v>
      </c>
      <c r="D2933" s="16">
        <v>992.39</v>
      </c>
    </row>
    <row r="2934" spans="1:4" x14ac:dyDescent="0.25">
      <c r="A2934" s="13">
        <v>2003423</v>
      </c>
      <c r="B2934" s="14" t="s">
        <v>28825</v>
      </c>
      <c r="C2934" s="15" t="s">
        <v>211</v>
      </c>
      <c r="D2934" s="16">
        <v>1219.95</v>
      </c>
    </row>
    <row r="2935" spans="1:4" ht="30" x14ac:dyDescent="0.25">
      <c r="A2935" s="13">
        <v>2003422</v>
      </c>
      <c r="B2935" s="14" t="s">
        <v>28826</v>
      </c>
      <c r="C2935" s="15" t="s">
        <v>211</v>
      </c>
      <c r="D2935" s="16">
        <v>1140.24</v>
      </c>
    </row>
    <row r="2936" spans="1:4" x14ac:dyDescent="0.25">
      <c r="A2936" s="13">
        <v>2003427</v>
      </c>
      <c r="B2936" s="14" t="s">
        <v>28827</v>
      </c>
      <c r="C2936" s="15" t="s">
        <v>211</v>
      </c>
      <c r="D2936" s="16">
        <v>1456.43</v>
      </c>
    </row>
    <row r="2937" spans="1:4" ht="30" x14ac:dyDescent="0.25">
      <c r="A2937" s="13">
        <v>2003426</v>
      </c>
      <c r="B2937" s="14" t="s">
        <v>28828</v>
      </c>
      <c r="C2937" s="15" t="s">
        <v>211</v>
      </c>
      <c r="D2937" s="16">
        <v>1361.36</v>
      </c>
    </row>
    <row r="2938" spans="1:4" x14ac:dyDescent="0.25">
      <c r="A2938" s="13">
        <v>2003431</v>
      </c>
      <c r="B2938" s="14" t="s">
        <v>28829</v>
      </c>
      <c r="C2938" s="15" t="s">
        <v>211</v>
      </c>
      <c r="D2938" s="16">
        <v>1602.49</v>
      </c>
    </row>
    <row r="2939" spans="1:4" ht="30" x14ac:dyDescent="0.25">
      <c r="A2939" s="13">
        <v>2003430</v>
      </c>
      <c r="B2939" s="14" t="s">
        <v>28830</v>
      </c>
      <c r="C2939" s="15" t="s">
        <v>211</v>
      </c>
      <c r="D2939" s="16">
        <v>1490.14</v>
      </c>
    </row>
    <row r="2940" spans="1:4" x14ac:dyDescent="0.25">
      <c r="A2940" s="13">
        <v>2003435</v>
      </c>
      <c r="B2940" s="14" t="s">
        <v>28831</v>
      </c>
      <c r="C2940" s="15" t="s">
        <v>211</v>
      </c>
      <c r="D2940" s="16">
        <v>1859.59</v>
      </c>
    </row>
    <row r="2941" spans="1:4" ht="30" x14ac:dyDescent="0.25">
      <c r="A2941" s="13">
        <v>2003434</v>
      </c>
      <c r="B2941" s="14" t="s">
        <v>28832</v>
      </c>
      <c r="C2941" s="15" t="s">
        <v>211</v>
      </c>
      <c r="D2941" s="16">
        <v>1730.17</v>
      </c>
    </row>
    <row r="2942" spans="1:4" x14ac:dyDescent="0.25">
      <c r="A2942" s="13">
        <v>2003439</v>
      </c>
      <c r="B2942" s="14" t="s">
        <v>28833</v>
      </c>
      <c r="C2942" s="15" t="s">
        <v>211</v>
      </c>
      <c r="D2942" s="16">
        <v>2182.6999999999998</v>
      </c>
    </row>
    <row r="2943" spans="1:4" ht="30" x14ac:dyDescent="0.25">
      <c r="A2943" s="13">
        <v>2003438</v>
      </c>
      <c r="B2943" s="14" t="s">
        <v>28834</v>
      </c>
      <c r="C2943" s="15" t="s">
        <v>211</v>
      </c>
      <c r="D2943" s="16">
        <v>2031.98</v>
      </c>
    </row>
    <row r="2944" spans="1:4" x14ac:dyDescent="0.25">
      <c r="A2944" s="13">
        <v>2003167</v>
      </c>
      <c r="B2944" s="14" t="s">
        <v>28835</v>
      </c>
      <c r="C2944" s="15" t="s">
        <v>211</v>
      </c>
      <c r="D2944" s="16">
        <v>2128.96</v>
      </c>
    </row>
    <row r="2945" spans="1:4" ht="30" x14ac:dyDescent="0.25">
      <c r="A2945" s="13">
        <v>2003168</v>
      </c>
      <c r="B2945" s="14" t="s">
        <v>28836</v>
      </c>
      <c r="C2945" s="15" t="s">
        <v>211</v>
      </c>
      <c r="D2945" s="16">
        <v>1974.03</v>
      </c>
    </row>
    <row r="2946" spans="1:4" x14ac:dyDescent="0.25">
      <c r="A2946" s="13">
        <v>2003407</v>
      </c>
      <c r="B2946" s="14" t="s">
        <v>28837</v>
      </c>
      <c r="C2946" s="15" t="s">
        <v>211</v>
      </c>
      <c r="D2946" s="16">
        <v>683.57</v>
      </c>
    </row>
    <row r="2947" spans="1:4" ht="30" x14ac:dyDescent="0.25">
      <c r="A2947" s="13">
        <v>2003406</v>
      </c>
      <c r="B2947" s="14" t="s">
        <v>28838</v>
      </c>
      <c r="C2947" s="15" t="s">
        <v>211</v>
      </c>
      <c r="D2947" s="16">
        <v>644.76</v>
      </c>
    </row>
    <row r="2948" spans="1:4" x14ac:dyDescent="0.25">
      <c r="A2948" s="13">
        <v>2003169</v>
      </c>
      <c r="B2948" s="14" t="s">
        <v>28839</v>
      </c>
      <c r="C2948" s="15" t="s">
        <v>211</v>
      </c>
      <c r="D2948" s="16">
        <v>2765.23</v>
      </c>
    </row>
    <row r="2949" spans="1:4" ht="30" x14ac:dyDescent="0.25">
      <c r="A2949" s="13">
        <v>2003170</v>
      </c>
      <c r="B2949" s="14" t="s">
        <v>28840</v>
      </c>
      <c r="C2949" s="15" t="s">
        <v>211</v>
      </c>
      <c r="D2949" s="16">
        <v>2566.81</v>
      </c>
    </row>
    <row r="2950" spans="1:4" x14ac:dyDescent="0.25">
      <c r="A2950" s="13">
        <v>2003389</v>
      </c>
      <c r="B2950" s="14" t="s">
        <v>28841</v>
      </c>
      <c r="C2950" s="15" t="s">
        <v>211</v>
      </c>
      <c r="D2950" s="16">
        <v>246.23</v>
      </c>
    </row>
    <row r="2951" spans="1:4" ht="30" x14ac:dyDescent="0.25">
      <c r="A2951" s="13">
        <v>2003388</v>
      </c>
      <c r="B2951" s="14" t="s">
        <v>28842</v>
      </c>
      <c r="C2951" s="15" t="s">
        <v>211</v>
      </c>
      <c r="D2951" s="16">
        <v>229.63</v>
      </c>
    </row>
    <row r="2952" spans="1:4" x14ac:dyDescent="0.25">
      <c r="A2952" s="13">
        <v>2003393</v>
      </c>
      <c r="B2952" s="14" t="s">
        <v>28843</v>
      </c>
      <c r="C2952" s="15" t="s">
        <v>211</v>
      </c>
      <c r="D2952" s="16">
        <v>368.82</v>
      </c>
    </row>
    <row r="2953" spans="1:4" ht="30" x14ac:dyDescent="0.25">
      <c r="A2953" s="13">
        <v>2003392</v>
      </c>
      <c r="B2953" s="14" t="s">
        <v>28844</v>
      </c>
      <c r="C2953" s="15" t="s">
        <v>211</v>
      </c>
      <c r="D2953" s="16">
        <v>346.17</v>
      </c>
    </row>
    <row r="2954" spans="1:4" x14ac:dyDescent="0.25">
      <c r="A2954" s="13">
        <v>2003173</v>
      </c>
      <c r="B2954" s="14" t="s">
        <v>28845</v>
      </c>
      <c r="C2954" s="15" t="s">
        <v>211</v>
      </c>
      <c r="D2954" s="16">
        <v>890.88</v>
      </c>
    </row>
    <row r="2955" spans="1:4" ht="30" x14ac:dyDescent="0.25">
      <c r="A2955" s="13">
        <v>2003174</v>
      </c>
      <c r="B2955" s="14" t="s">
        <v>28846</v>
      </c>
      <c r="C2955" s="15" t="s">
        <v>211</v>
      </c>
      <c r="D2955" s="16">
        <v>839.21</v>
      </c>
    </row>
    <row r="2956" spans="1:4" x14ac:dyDescent="0.25">
      <c r="A2956" s="13">
        <v>2003171</v>
      </c>
      <c r="B2956" s="14" t="s">
        <v>28847</v>
      </c>
      <c r="C2956" s="15" t="s">
        <v>211</v>
      </c>
      <c r="D2956" s="16">
        <v>616.16</v>
      </c>
    </row>
    <row r="2957" spans="1:4" ht="30" x14ac:dyDescent="0.25">
      <c r="A2957" s="13">
        <v>2003172</v>
      </c>
      <c r="B2957" s="14" t="s">
        <v>28848</v>
      </c>
      <c r="C2957" s="15" t="s">
        <v>211</v>
      </c>
      <c r="D2957" s="16">
        <v>583.80999999999995</v>
      </c>
    </row>
    <row r="2958" spans="1:4" x14ac:dyDescent="0.25">
      <c r="A2958" s="13">
        <v>2003399</v>
      </c>
      <c r="B2958" s="14" t="s">
        <v>28849</v>
      </c>
      <c r="C2958" s="15" t="s">
        <v>211</v>
      </c>
      <c r="D2958" s="16">
        <v>623</v>
      </c>
    </row>
    <row r="2959" spans="1:4" ht="30" x14ac:dyDescent="0.25">
      <c r="A2959" s="13">
        <v>2003398</v>
      </c>
      <c r="B2959" s="14" t="s">
        <v>28850</v>
      </c>
      <c r="C2959" s="15" t="s">
        <v>211</v>
      </c>
      <c r="D2959" s="16">
        <v>587.86</v>
      </c>
    </row>
    <row r="2960" spans="1:4" x14ac:dyDescent="0.25">
      <c r="A2960" s="13">
        <v>2003403</v>
      </c>
      <c r="B2960" s="14" t="s">
        <v>28851</v>
      </c>
      <c r="C2960" s="15" t="s">
        <v>211</v>
      </c>
      <c r="D2960" s="16">
        <v>761.72</v>
      </c>
    </row>
    <row r="2961" spans="1:4" ht="30" x14ac:dyDescent="0.25">
      <c r="A2961" s="13">
        <v>2003402</v>
      </c>
      <c r="B2961" s="14" t="s">
        <v>28852</v>
      </c>
      <c r="C2961" s="15" t="s">
        <v>211</v>
      </c>
      <c r="D2961" s="16">
        <v>718.3</v>
      </c>
    </row>
    <row r="2962" spans="1:4" ht="30" x14ac:dyDescent="0.25">
      <c r="A2962" s="13">
        <v>2003452</v>
      </c>
      <c r="B2962" s="14" t="s">
        <v>28853</v>
      </c>
      <c r="C2962" s="15" t="s">
        <v>14537</v>
      </c>
      <c r="D2962" s="16">
        <v>832.38</v>
      </c>
    </row>
    <row r="2963" spans="1:4" x14ac:dyDescent="0.25">
      <c r="A2963" s="13">
        <v>2003453</v>
      </c>
      <c r="B2963" s="14" t="s">
        <v>28854</v>
      </c>
      <c r="C2963" s="15" t="s">
        <v>14537</v>
      </c>
      <c r="D2963" s="16">
        <v>972.76</v>
      </c>
    </row>
    <row r="2964" spans="1:4" ht="30" x14ac:dyDescent="0.25">
      <c r="A2964" s="13">
        <v>2003454</v>
      </c>
      <c r="B2964" s="14" t="s">
        <v>28855</v>
      </c>
      <c r="C2964" s="15" t="s">
        <v>14537</v>
      </c>
      <c r="D2964" s="16">
        <v>1166.75</v>
      </c>
    </row>
    <row r="2965" spans="1:4" x14ac:dyDescent="0.25">
      <c r="A2965" s="13">
        <v>2003455</v>
      </c>
      <c r="B2965" s="14" t="s">
        <v>28856</v>
      </c>
      <c r="C2965" s="15" t="s">
        <v>14537</v>
      </c>
      <c r="D2965" s="16">
        <v>1381.19</v>
      </c>
    </row>
    <row r="2966" spans="1:4" ht="30" x14ac:dyDescent="0.25">
      <c r="A2966" s="13">
        <v>2003456</v>
      </c>
      <c r="B2966" s="14" t="s">
        <v>28857</v>
      </c>
      <c r="C2966" s="15" t="s">
        <v>14537</v>
      </c>
      <c r="D2966" s="16">
        <v>1542</v>
      </c>
    </row>
    <row r="2967" spans="1:4" x14ac:dyDescent="0.25">
      <c r="A2967" s="13">
        <v>2003457</v>
      </c>
      <c r="B2967" s="14" t="s">
        <v>28858</v>
      </c>
      <c r="C2967" s="15" t="s">
        <v>14537</v>
      </c>
      <c r="D2967" s="16">
        <v>1843.36</v>
      </c>
    </row>
    <row r="2968" spans="1:4" ht="30" x14ac:dyDescent="0.25">
      <c r="A2968" s="13">
        <v>2003462</v>
      </c>
      <c r="B2968" s="14" t="s">
        <v>28859</v>
      </c>
      <c r="C2968" s="15" t="s">
        <v>14537</v>
      </c>
      <c r="D2968" s="16">
        <v>1975.15</v>
      </c>
    </row>
    <row r="2969" spans="1:4" x14ac:dyDescent="0.25">
      <c r="A2969" s="13">
        <v>2003463</v>
      </c>
      <c r="B2969" s="14" t="s">
        <v>28860</v>
      </c>
      <c r="C2969" s="15" t="s">
        <v>14537</v>
      </c>
      <c r="D2969" s="16">
        <v>2384.65</v>
      </c>
    </row>
    <row r="2970" spans="1:4" ht="30" x14ac:dyDescent="0.25">
      <c r="A2970" s="13">
        <v>2003468</v>
      </c>
      <c r="B2970" s="14" t="s">
        <v>28861</v>
      </c>
      <c r="C2970" s="15" t="s">
        <v>14537</v>
      </c>
      <c r="D2970" s="16">
        <v>2438</v>
      </c>
    </row>
    <row r="2971" spans="1:4" x14ac:dyDescent="0.25">
      <c r="A2971" s="13">
        <v>2003469</v>
      </c>
      <c r="B2971" s="14" t="s">
        <v>28862</v>
      </c>
      <c r="C2971" s="15" t="s">
        <v>14537</v>
      </c>
      <c r="D2971" s="16">
        <v>2963.01</v>
      </c>
    </row>
    <row r="2972" spans="1:4" ht="30" x14ac:dyDescent="0.25">
      <c r="A2972" s="13">
        <v>2003458</v>
      </c>
      <c r="B2972" s="14" t="s">
        <v>28863</v>
      </c>
      <c r="C2972" s="15" t="s">
        <v>14537</v>
      </c>
      <c r="D2972" s="16">
        <v>1955.66</v>
      </c>
    </row>
    <row r="2973" spans="1:4" x14ac:dyDescent="0.25">
      <c r="A2973" s="13">
        <v>2003459</v>
      </c>
      <c r="B2973" s="14" t="s">
        <v>28864</v>
      </c>
      <c r="C2973" s="15" t="s">
        <v>14537</v>
      </c>
      <c r="D2973" s="16">
        <v>2355.86</v>
      </c>
    </row>
    <row r="2974" spans="1:4" ht="30" x14ac:dyDescent="0.25">
      <c r="A2974" s="13">
        <v>2003464</v>
      </c>
      <c r="B2974" s="14" t="s">
        <v>28865</v>
      </c>
      <c r="C2974" s="15" t="s">
        <v>14537</v>
      </c>
      <c r="D2974" s="16">
        <v>2542.5100000000002</v>
      </c>
    </row>
    <row r="2975" spans="1:4" x14ac:dyDescent="0.25">
      <c r="A2975" s="13">
        <v>2003465</v>
      </c>
      <c r="B2975" s="14" t="s">
        <v>28866</v>
      </c>
      <c r="C2975" s="15" t="s">
        <v>14537</v>
      </c>
      <c r="D2975" s="16">
        <v>3093.07</v>
      </c>
    </row>
    <row r="2976" spans="1:4" ht="30" x14ac:dyDescent="0.25">
      <c r="A2976" s="13">
        <v>2003470</v>
      </c>
      <c r="B2976" s="14" t="s">
        <v>28867</v>
      </c>
      <c r="C2976" s="15" t="s">
        <v>14537</v>
      </c>
      <c r="D2976" s="16">
        <v>3131.3</v>
      </c>
    </row>
    <row r="2977" spans="1:4" x14ac:dyDescent="0.25">
      <c r="A2977" s="13">
        <v>2003471</v>
      </c>
      <c r="B2977" s="14" t="s">
        <v>28868</v>
      </c>
      <c r="C2977" s="15" t="s">
        <v>14537</v>
      </c>
      <c r="D2977" s="16">
        <v>3832.8</v>
      </c>
    </row>
    <row r="2978" spans="1:4" ht="30" x14ac:dyDescent="0.25">
      <c r="A2978" s="13">
        <v>2003460</v>
      </c>
      <c r="B2978" s="14" t="s">
        <v>28869</v>
      </c>
      <c r="C2978" s="15" t="s">
        <v>14537</v>
      </c>
      <c r="D2978" s="16">
        <v>2932.61</v>
      </c>
    </row>
    <row r="2979" spans="1:4" x14ac:dyDescent="0.25">
      <c r="A2979" s="13">
        <v>2003461</v>
      </c>
      <c r="B2979" s="14" t="s">
        <v>28870</v>
      </c>
      <c r="C2979" s="15" t="s">
        <v>14537</v>
      </c>
      <c r="D2979" s="16">
        <v>3578.14</v>
      </c>
    </row>
    <row r="2980" spans="1:4" ht="30" x14ac:dyDescent="0.25">
      <c r="A2980" s="13">
        <v>2003466</v>
      </c>
      <c r="B2980" s="14" t="s">
        <v>28871</v>
      </c>
      <c r="C2980" s="15" t="s">
        <v>14537</v>
      </c>
      <c r="D2980" s="16">
        <v>3745.13</v>
      </c>
    </row>
    <row r="2981" spans="1:4" x14ac:dyDescent="0.25">
      <c r="A2981" s="13">
        <v>2003467</v>
      </c>
      <c r="B2981" s="14" t="s">
        <v>28872</v>
      </c>
      <c r="C2981" s="15" t="s">
        <v>14537</v>
      </c>
      <c r="D2981" s="16">
        <v>4604.58</v>
      </c>
    </row>
    <row r="2982" spans="1:4" ht="30" x14ac:dyDescent="0.25">
      <c r="A2982" s="13">
        <v>2003472</v>
      </c>
      <c r="B2982" s="14" t="s">
        <v>28873</v>
      </c>
      <c r="C2982" s="15" t="s">
        <v>14537</v>
      </c>
      <c r="D2982" s="16">
        <v>4619.3599999999997</v>
      </c>
    </row>
    <row r="2983" spans="1:4" x14ac:dyDescent="0.25">
      <c r="A2983" s="13">
        <v>2003473</v>
      </c>
      <c r="B2983" s="14" t="s">
        <v>28874</v>
      </c>
      <c r="C2983" s="15" t="s">
        <v>14537</v>
      </c>
      <c r="D2983" s="16">
        <v>5709.3</v>
      </c>
    </row>
    <row r="2984" spans="1:4" ht="30" x14ac:dyDescent="0.25">
      <c r="A2984" s="13">
        <v>2003176</v>
      </c>
      <c r="B2984" s="14" t="s">
        <v>28875</v>
      </c>
      <c r="C2984" s="15" t="s">
        <v>14537</v>
      </c>
      <c r="D2984" s="16">
        <v>610.13</v>
      </c>
    </row>
    <row r="2985" spans="1:4" x14ac:dyDescent="0.25">
      <c r="A2985" s="13">
        <v>2003175</v>
      </c>
      <c r="B2985" s="14" t="s">
        <v>28876</v>
      </c>
      <c r="C2985" s="15" t="s">
        <v>14537</v>
      </c>
      <c r="D2985" s="16">
        <v>696.31</v>
      </c>
    </row>
    <row r="2986" spans="1:4" x14ac:dyDescent="0.25">
      <c r="A2986" s="13">
        <v>2003201</v>
      </c>
      <c r="B2986" s="14" t="s">
        <v>28877</v>
      </c>
      <c r="C2986" s="15" t="s">
        <v>14537</v>
      </c>
      <c r="D2986" s="16">
        <v>678.4</v>
      </c>
    </row>
    <row r="2987" spans="1:4" x14ac:dyDescent="0.25">
      <c r="A2987" s="13">
        <v>2003202</v>
      </c>
      <c r="B2987" s="14" t="s">
        <v>28878</v>
      </c>
      <c r="C2987" s="15" t="s">
        <v>14537</v>
      </c>
      <c r="D2987" s="16">
        <v>621.5</v>
      </c>
    </row>
    <row r="2988" spans="1:4" ht="30" x14ac:dyDescent="0.25">
      <c r="A2988" s="13">
        <v>2003178</v>
      </c>
      <c r="B2988" s="14" t="s">
        <v>28879</v>
      </c>
      <c r="C2988" s="15" t="s">
        <v>14537</v>
      </c>
      <c r="D2988" s="16">
        <v>386.22</v>
      </c>
    </row>
    <row r="2989" spans="1:4" x14ac:dyDescent="0.25">
      <c r="A2989" s="13">
        <v>2003177</v>
      </c>
      <c r="B2989" s="14" t="s">
        <v>28880</v>
      </c>
      <c r="C2989" s="15" t="s">
        <v>14537</v>
      </c>
      <c r="D2989" s="16">
        <v>432.55</v>
      </c>
    </row>
    <row r="2990" spans="1:4" x14ac:dyDescent="0.25">
      <c r="A2990" s="13">
        <v>2003203</v>
      </c>
      <c r="B2990" s="14" t="s">
        <v>28881</v>
      </c>
      <c r="C2990" s="15" t="s">
        <v>14537</v>
      </c>
      <c r="D2990" s="16">
        <v>486.81</v>
      </c>
    </row>
    <row r="2991" spans="1:4" x14ac:dyDescent="0.25">
      <c r="A2991" s="13">
        <v>2003204</v>
      </c>
      <c r="B2991" s="14" t="s">
        <v>28882</v>
      </c>
      <c r="C2991" s="15" t="s">
        <v>14537</v>
      </c>
      <c r="D2991" s="16">
        <v>446.65</v>
      </c>
    </row>
    <row r="2992" spans="1:4" ht="30" x14ac:dyDescent="0.25">
      <c r="A2992" s="13">
        <v>2003180</v>
      </c>
      <c r="B2992" s="14" t="s">
        <v>28883</v>
      </c>
      <c r="C2992" s="15" t="s">
        <v>14537</v>
      </c>
      <c r="D2992" s="16">
        <v>608.94000000000005</v>
      </c>
    </row>
    <row r="2993" spans="1:4" x14ac:dyDescent="0.25">
      <c r="A2993" s="13">
        <v>2003179</v>
      </c>
      <c r="B2993" s="14" t="s">
        <v>28884</v>
      </c>
      <c r="C2993" s="15" t="s">
        <v>14537</v>
      </c>
      <c r="D2993" s="16">
        <v>694.73</v>
      </c>
    </row>
    <row r="2994" spans="1:4" x14ac:dyDescent="0.25">
      <c r="A2994" s="13">
        <v>2003205</v>
      </c>
      <c r="B2994" s="14" t="s">
        <v>28885</v>
      </c>
      <c r="C2994" s="15" t="s">
        <v>14537</v>
      </c>
      <c r="D2994" s="16">
        <v>1596.61</v>
      </c>
    </row>
    <row r="2995" spans="1:4" x14ac:dyDescent="0.25">
      <c r="A2995" s="13">
        <v>2003206</v>
      </c>
      <c r="B2995" s="14" t="s">
        <v>28886</v>
      </c>
      <c r="C2995" s="15" t="s">
        <v>14537</v>
      </c>
      <c r="D2995" s="16">
        <v>1494.74</v>
      </c>
    </row>
    <row r="2996" spans="1:4" ht="30" x14ac:dyDescent="0.25">
      <c r="A2996" s="13">
        <v>2003182</v>
      </c>
      <c r="B2996" s="14" t="s">
        <v>28887</v>
      </c>
      <c r="C2996" s="15" t="s">
        <v>14537</v>
      </c>
      <c r="D2996" s="16">
        <v>753.62</v>
      </c>
    </row>
    <row r="2997" spans="1:4" x14ac:dyDescent="0.25">
      <c r="A2997" s="13">
        <v>2003181</v>
      </c>
      <c r="B2997" s="14" t="s">
        <v>28888</v>
      </c>
      <c r="C2997" s="15" t="s">
        <v>14537</v>
      </c>
      <c r="D2997" s="16">
        <v>871.68</v>
      </c>
    </row>
    <row r="2998" spans="1:4" x14ac:dyDescent="0.25">
      <c r="A2998" s="13">
        <v>2003207</v>
      </c>
      <c r="B2998" s="14" t="s">
        <v>28889</v>
      </c>
      <c r="C2998" s="15" t="s">
        <v>14537</v>
      </c>
      <c r="D2998" s="16">
        <v>1827.73</v>
      </c>
    </row>
    <row r="2999" spans="1:4" x14ac:dyDescent="0.25">
      <c r="A2999" s="13">
        <v>2003208</v>
      </c>
      <c r="B2999" s="14" t="s">
        <v>28890</v>
      </c>
      <c r="C2999" s="15" t="s">
        <v>14537</v>
      </c>
      <c r="D2999" s="16">
        <v>1709.25</v>
      </c>
    </row>
    <row r="3000" spans="1:4" ht="30" x14ac:dyDescent="0.25">
      <c r="A3000" s="13">
        <v>2003184</v>
      </c>
      <c r="B3000" s="14" t="s">
        <v>28891</v>
      </c>
      <c r="C3000" s="15" t="s">
        <v>14537</v>
      </c>
      <c r="D3000" s="16">
        <v>979.09</v>
      </c>
    </row>
    <row r="3001" spans="1:4" x14ac:dyDescent="0.25">
      <c r="A3001" s="13">
        <v>2003183</v>
      </c>
      <c r="B3001" s="14" t="s">
        <v>28892</v>
      </c>
      <c r="C3001" s="15" t="s">
        <v>14537</v>
      </c>
      <c r="D3001" s="16">
        <v>1142.49</v>
      </c>
    </row>
    <row r="3002" spans="1:4" x14ac:dyDescent="0.25">
      <c r="A3002" s="13">
        <v>2003209</v>
      </c>
      <c r="B3002" s="14" t="s">
        <v>28893</v>
      </c>
      <c r="C3002" s="15" t="s">
        <v>14537</v>
      </c>
      <c r="D3002" s="16">
        <v>2827.07</v>
      </c>
    </row>
    <row r="3003" spans="1:4" x14ac:dyDescent="0.25">
      <c r="A3003" s="13">
        <v>2003210</v>
      </c>
      <c r="B3003" s="14" t="s">
        <v>28894</v>
      </c>
      <c r="C3003" s="15" t="s">
        <v>14537</v>
      </c>
      <c r="D3003" s="16">
        <v>2636.92</v>
      </c>
    </row>
    <row r="3004" spans="1:4" ht="30" x14ac:dyDescent="0.25">
      <c r="A3004" s="13">
        <v>2003186</v>
      </c>
      <c r="B3004" s="14" t="s">
        <v>28895</v>
      </c>
      <c r="C3004" s="15" t="s">
        <v>14537</v>
      </c>
      <c r="D3004" s="16">
        <v>1258.8</v>
      </c>
    </row>
    <row r="3005" spans="1:4" x14ac:dyDescent="0.25">
      <c r="A3005" s="13">
        <v>2003185</v>
      </c>
      <c r="B3005" s="14" t="s">
        <v>28896</v>
      </c>
      <c r="C3005" s="15" t="s">
        <v>14537</v>
      </c>
      <c r="D3005" s="16">
        <v>1484.83</v>
      </c>
    </row>
    <row r="3006" spans="1:4" x14ac:dyDescent="0.25">
      <c r="A3006" s="13">
        <v>2003211</v>
      </c>
      <c r="B3006" s="14" t="s">
        <v>28897</v>
      </c>
      <c r="C3006" s="15" t="s">
        <v>14537</v>
      </c>
      <c r="D3006" s="16">
        <v>3573.66</v>
      </c>
    </row>
    <row r="3007" spans="1:4" x14ac:dyDescent="0.25">
      <c r="A3007" s="13">
        <v>2003212</v>
      </c>
      <c r="B3007" s="14" t="s">
        <v>28898</v>
      </c>
      <c r="C3007" s="15" t="s">
        <v>14537</v>
      </c>
      <c r="D3007" s="16">
        <v>3324.02</v>
      </c>
    </row>
    <row r="3008" spans="1:4" ht="30" x14ac:dyDescent="0.25">
      <c r="A3008" s="13">
        <v>2003188</v>
      </c>
      <c r="B3008" s="14" t="s">
        <v>28899</v>
      </c>
      <c r="C3008" s="15" t="s">
        <v>14537</v>
      </c>
      <c r="D3008" s="16">
        <v>1553.9</v>
      </c>
    </row>
    <row r="3009" spans="1:4" x14ac:dyDescent="0.25">
      <c r="A3009" s="13">
        <v>2003187</v>
      </c>
      <c r="B3009" s="14" t="s">
        <v>28900</v>
      </c>
      <c r="C3009" s="15" t="s">
        <v>14537</v>
      </c>
      <c r="D3009" s="16">
        <v>1846.46</v>
      </c>
    </row>
    <row r="3010" spans="1:4" x14ac:dyDescent="0.25">
      <c r="A3010" s="13">
        <v>2003213</v>
      </c>
      <c r="B3010" s="14" t="s">
        <v>28901</v>
      </c>
      <c r="C3010" s="15" t="s">
        <v>14537</v>
      </c>
      <c r="D3010" s="16">
        <v>5162.43</v>
      </c>
    </row>
    <row r="3011" spans="1:4" x14ac:dyDescent="0.25">
      <c r="A3011" s="13">
        <v>2003214</v>
      </c>
      <c r="B3011" s="14" t="s">
        <v>28902</v>
      </c>
      <c r="C3011" s="15" t="s">
        <v>14537</v>
      </c>
      <c r="D3011" s="16">
        <v>4784.7700000000004</v>
      </c>
    </row>
    <row r="3012" spans="1:4" ht="30" x14ac:dyDescent="0.25">
      <c r="A3012" s="13">
        <v>2003190</v>
      </c>
      <c r="B3012" s="14" t="s">
        <v>28903</v>
      </c>
      <c r="C3012" s="15" t="s">
        <v>14537</v>
      </c>
      <c r="D3012" s="16">
        <v>1936.45</v>
      </c>
    </row>
    <row r="3013" spans="1:4" x14ac:dyDescent="0.25">
      <c r="A3013" s="13">
        <v>2003189</v>
      </c>
      <c r="B3013" s="14" t="s">
        <v>28904</v>
      </c>
      <c r="C3013" s="15" t="s">
        <v>14537</v>
      </c>
      <c r="D3013" s="16">
        <v>2318.4</v>
      </c>
    </row>
    <row r="3014" spans="1:4" x14ac:dyDescent="0.25">
      <c r="A3014" s="13">
        <v>2003215</v>
      </c>
      <c r="B3014" s="14" t="s">
        <v>28905</v>
      </c>
      <c r="C3014" s="15" t="s">
        <v>14537</v>
      </c>
      <c r="D3014" s="16">
        <v>8516.52</v>
      </c>
    </row>
    <row r="3015" spans="1:4" x14ac:dyDescent="0.25">
      <c r="A3015" s="13">
        <v>2003216</v>
      </c>
      <c r="B3015" s="14" t="s">
        <v>28906</v>
      </c>
      <c r="C3015" s="15" t="s">
        <v>14537</v>
      </c>
      <c r="D3015" s="16">
        <v>7866.36</v>
      </c>
    </row>
    <row r="3016" spans="1:4" ht="30" x14ac:dyDescent="0.25">
      <c r="A3016" s="13">
        <v>2003192</v>
      </c>
      <c r="B3016" s="14" t="s">
        <v>28907</v>
      </c>
      <c r="C3016" s="15" t="s">
        <v>14537</v>
      </c>
      <c r="D3016" s="16">
        <v>2095.38</v>
      </c>
    </row>
    <row r="3017" spans="1:4" x14ac:dyDescent="0.25">
      <c r="A3017" s="13">
        <v>2003191</v>
      </c>
      <c r="B3017" s="14" t="s">
        <v>28908</v>
      </c>
      <c r="C3017" s="15" t="s">
        <v>14537</v>
      </c>
      <c r="D3017" s="16">
        <v>2513.44</v>
      </c>
    </row>
    <row r="3018" spans="1:4" x14ac:dyDescent="0.25">
      <c r="A3018" s="13">
        <v>2003217</v>
      </c>
      <c r="B3018" s="14" t="s">
        <v>28909</v>
      </c>
      <c r="C3018" s="15" t="s">
        <v>14537</v>
      </c>
      <c r="D3018" s="16">
        <v>5909.41</v>
      </c>
    </row>
    <row r="3019" spans="1:4" x14ac:dyDescent="0.25">
      <c r="A3019" s="13">
        <v>2003218</v>
      </c>
      <c r="B3019" s="14" t="s">
        <v>28910</v>
      </c>
      <c r="C3019" s="15" t="s">
        <v>14537</v>
      </c>
      <c r="D3019" s="16">
        <v>5457.22</v>
      </c>
    </row>
    <row r="3020" spans="1:4" ht="30" x14ac:dyDescent="0.25">
      <c r="A3020" s="13">
        <v>2003194</v>
      </c>
      <c r="B3020" s="14" t="s">
        <v>28911</v>
      </c>
      <c r="C3020" s="15" t="s">
        <v>14537</v>
      </c>
      <c r="D3020" s="16">
        <v>2553.36</v>
      </c>
    </row>
    <row r="3021" spans="1:4" x14ac:dyDescent="0.25">
      <c r="A3021" s="13">
        <v>2003193</v>
      </c>
      <c r="B3021" s="14" t="s">
        <v>28912</v>
      </c>
      <c r="C3021" s="15" t="s">
        <v>14537</v>
      </c>
      <c r="D3021" s="16">
        <v>3080.93</v>
      </c>
    </row>
    <row r="3022" spans="1:4" x14ac:dyDescent="0.25">
      <c r="A3022" s="13">
        <v>2003219</v>
      </c>
      <c r="B3022" s="14" t="s">
        <v>28913</v>
      </c>
      <c r="C3022" s="15" t="s">
        <v>14537</v>
      </c>
      <c r="D3022" s="16">
        <v>7993.88</v>
      </c>
    </row>
    <row r="3023" spans="1:4" x14ac:dyDescent="0.25">
      <c r="A3023" s="13">
        <v>2003220</v>
      </c>
      <c r="B3023" s="14" t="s">
        <v>28914</v>
      </c>
      <c r="C3023" s="15" t="s">
        <v>14537</v>
      </c>
      <c r="D3023" s="16">
        <v>7357.97</v>
      </c>
    </row>
    <row r="3024" spans="1:4" ht="30" x14ac:dyDescent="0.25">
      <c r="A3024" s="13">
        <v>2003196</v>
      </c>
      <c r="B3024" s="14" t="s">
        <v>28915</v>
      </c>
      <c r="C3024" s="15" t="s">
        <v>14537</v>
      </c>
      <c r="D3024" s="16">
        <v>3144.95</v>
      </c>
    </row>
    <row r="3025" spans="1:4" x14ac:dyDescent="0.25">
      <c r="A3025" s="13">
        <v>2003195</v>
      </c>
      <c r="B3025" s="14" t="s">
        <v>28916</v>
      </c>
      <c r="C3025" s="15" t="s">
        <v>14537</v>
      </c>
      <c r="D3025" s="16">
        <v>3816.17</v>
      </c>
    </row>
    <row r="3026" spans="1:4" x14ac:dyDescent="0.25">
      <c r="A3026" s="13">
        <v>2003221</v>
      </c>
      <c r="B3026" s="14" t="s">
        <v>28917</v>
      </c>
      <c r="C3026" s="15" t="s">
        <v>14537</v>
      </c>
      <c r="D3026" s="16">
        <v>12045.16</v>
      </c>
    </row>
    <row r="3027" spans="1:4" x14ac:dyDescent="0.25">
      <c r="A3027" s="13">
        <v>2003222</v>
      </c>
      <c r="B3027" s="14" t="s">
        <v>28918</v>
      </c>
      <c r="C3027" s="15" t="s">
        <v>14537</v>
      </c>
      <c r="D3027" s="16">
        <v>11045.68</v>
      </c>
    </row>
    <row r="3028" spans="1:4" ht="30" x14ac:dyDescent="0.25">
      <c r="A3028" s="13">
        <v>2003198</v>
      </c>
      <c r="B3028" s="14" t="s">
        <v>28919</v>
      </c>
      <c r="C3028" s="15" t="s">
        <v>14537</v>
      </c>
      <c r="D3028" s="16">
        <v>2933.1</v>
      </c>
    </row>
    <row r="3029" spans="1:4" x14ac:dyDescent="0.25">
      <c r="A3029" s="13">
        <v>2003197</v>
      </c>
      <c r="B3029" s="14" t="s">
        <v>28920</v>
      </c>
      <c r="C3029" s="15" t="s">
        <v>14537</v>
      </c>
      <c r="D3029" s="16">
        <v>3542.76</v>
      </c>
    </row>
    <row r="3030" spans="1:4" x14ac:dyDescent="0.25">
      <c r="A3030" s="13">
        <v>2003223</v>
      </c>
      <c r="B3030" s="14" t="s">
        <v>28921</v>
      </c>
      <c r="C3030" s="15" t="s">
        <v>14537</v>
      </c>
      <c r="D3030" s="16">
        <v>8208.89</v>
      </c>
    </row>
    <row r="3031" spans="1:4" x14ac:dyDescent="0.25">
      <c r="A3031" s="13">
        <v>2003224</v>
      </c>
      <c r="B3031" s="14" t="s">
        <v>28922</v>
      </c>
      <c r="C3031" s="15" t="s">
        <v>14537</v>
      </c>
      <c r="D3031" s="16">
        <v>7567.52</v>
      </c>
    </row>
    <row r="3032" spans="1:4" ht="30" x14ac:dyDescent="0.25">
      <c r="A3032" s="13">
        <v>2003200</v>
      </c>
      <c r="B3032" s="14" t="s">
        <v>28923</v>
      </c>
      <c r="C3032" s="15" t="s">
        <v>14537</v>
      </c>
      <c r="D3032" s="16">
        <v>3413.8</v>
      </c>
    </row>
    <row r="3033" spans="1:4" x14ac:dyDescent="0.25">
      <c r="A3033" s="13">
        <v>2003199</v>
      </c>
      <c r="B3033" s="14" t="s">
        <v>28924</v>
      </c>
      <c r="C3033" s="15" t="s">
        <v>14537</v>
      </c>
      <c r="D3033" s="16">
        <v>4166.6099999999997</v>
      </c>
    </row>
    <row r="3034" spans="1:4" x14ac:dyDescent="0.25">
      <c r="A3034" s="13">
        <v>2003225</v>
      </c>
      <c r="B3034" s="14" t="s">
        <v>28925</v>
      </c>
      <c r="C3034" s="15" t="s">
        <v>14537</v>
      </c>
      <c r="D3034" s="16">
        <v>11730.75</v>
      </c>
    </row>
    <row r="3035" spans="1:4" x14ac:dyDescent="0.25">
      <c r="A3035" s="13">
        <v>2003226</v>
      </c>
      <c r="B3035" s="14" t="s">
        <v>28926</v>
      </c>
      <c r="C3035" s="15" t="s">
        <v>14537</v>
      </c>
      <c r="D3035" s="16">
        <v>10765.77</v>
      </c>
    </row>
    <row r="3036" spans="1:4" ht="30" x14ac:dyDescent="0.25">
      <c r="A3036" s="13">
        <v>2003238</v>
      </c>
      <c r="B3036" s="14" t="s">
        <v>28927</v>
      </c>
      <c r="C3036" s="15" t="s">
        <v>14537</v>
      </c>
      <c r="D3036" s="16">
        <v>719.18</v>
      </c>
    </row>
    <row r="3037" spans="1:4" x14ac:dyDescent="0.25">
      <c r="A3037" s="13">
        <v>2003237</v>
      </c>
      <c r="B3037" s="14" t="s">
        <v>28928</v>
      </c>
      <c r="C3037" s="15" t="s">
        <v>14537</v>
      </c>
      <c r="D3037" s="16">
        <v>821.24</v>
      </c>
    </row>
    <row r="3038" spans="1:4" ht="30" x14ac:dyDescent="0.25">
      <c r="A3038" s="13">
        <v>2003236</v>
      </c>
      <c r="B3038" s="14" t="s">
        <v>28929</v>
      </c>
      <c r="C3038" s="15" t="s">
        <v>14537</v>
      </c>
      <c r="D3038" s="16">
        <v>799.23</v>
      </c>
    </row>
    <row r="3039" spans="1:4" x14ac:dyDescent="0.25">
      <c r="A3039" s="13">
        <v>2003235</v>
      </c>
      <c r="B3039" s="14" t="s">
        <v>28930</v>
      </c>
      <c r="C3039" s="15" t="s">
        <v>14537</v>
      </c>
      <c r="D3039" s="16">
        <v>916.3</v>
      </c>
    </row>
    <row r="3040" spans="1:4" ht="30" x14ac:dyDescent="0.25">
      <c r="A3040" s="13">
        <v>2003234</v>
      </c>
      <c r="B3040" s="14" t="s">
        <v>28931</v>
      </c>
      <c r="C3040" s="15" t="s">
        <v>14537</v>
      </c>
      <c r="D3040" s="16">
        <v>932.89</v>
      </c>
    </row>
    <row r="3041" spans="1:4" x14ac:dyDescent="0.25">
      <c r="A3041" s="13">
        <v>2003233</v>
      </c>
      <c r="B3041" s="14" t="s">
        <v>28932</v>
      </c>
      <c r="C3041" s="15" t="s">
        <v>14537</v>
      </c>
      <c r="D3041" s="16">
        <v>1077.1300000000001</v>
      </c>
    </row>
    <row r="3042" spans="1:4" ht="30" x14ac:dyDescent="0.25">
      <c r="A3042" s="13">
        <v>2003232</v>
      </c>
      <c r="B3042" s="14" t="s">
        <v>28933</v>
      </c>
      <c r="C3042" s="15" t="s">
        <v>14537</v>
      </c>
      <c r="D3042" s="16">
        <v>981.19</v>
      </c>
    </row>
    <row r="3043" spans="1:4" x14ac:dyDescent="0.25">
      <c r="A3043" s="13">
        <v>2003231</v>
      </c>
      <c r="B3043" s="14" t="s">
        <v>28934</v>
      </c>
      <c r="C3043" s="15" t="s">
        <v>14537</v>
      </c>
      <c r="D3043" s="16">
        <v>1133.5999999999999</v>
      </c>
    </row>
    <row r="3044" spans="1:4" ht="30" x14ac:dyDescent="0.25">
      <c r="A3044" s="13">
        <v>2003230</v>
      </c>
      <c r="B3044" s="14" t="s">
        <v>28935</v>
      </c>
      <c r="C3044" s="15" t="s">
        <v>14537</v>
      </c>
      <c r="D3044" s="16">
        <v>1278.04</v>
      </c>
    </row>
    <row r="3045" spans="1:4" x14ac:dyDescent="0.25">
      <c r="A3045" s="13">
        <v>2003229</v>
      </c>
      <c r="B3045" s="14" t="s">
        <v>28936</v>
      </c>
      <c r="C3045" s="15" t="s">
        <v>14537</v>
      </c>
      <c r="D3045" s="16">
        <v>1490.67</v>
      </c>
    </row>
    <row r="3046" spans="1:4" ht="30" x14ac:dyDescent="0.25">
      <c r="A3046" s="13">
        <v>2003228</v>
      </c>
      <c r="B3046" s="14" t="s">
        <v>28937</v>
      </c>
      <c r="C3046" s="15" t="s">
        <v>14537</v>
      </c>
      <c r="D3046" s="16">
        <v>1414.87</v>
      </c>
    </row>
    <row r="3047" spans="1:4" x14ac:dyDescent="0.25">
      <c r="A3047" s="13">
        <v>2003227</v>
      </c>
      <c r="B3047" s="14" t="s">
        <v>28938</v>
      </c>
      <c r="C3047" s="15" t="s">
        <v>14537</v>
      </c>
      <c r="D3047" s="16">
        <v>1657.87</v>
      </c>
    </row>
    <row r="3048" spans="1:4" ht="30" x14ac:dyDescent="0.25">
      <c r="A3048" s="13">
        <v>2003248</v>
      </c>
      <c r="B3048" s="14" t="s">
        <v>28939</v>
      </c>
      <c r="C3048" s="15" t="s">
        <v>14537</v>
      </c>
      <c r="D3048" s="16">
        <v>372.77</v>
      </c>
    </row>
    <row r="3049" spans="1:4" x14ac:dyDescent="0.25">
      <c r="A3049" s="13">
        <v>2003247</v>
      </c>
      <c r="B3049" s="14" t="s">
        <v>28940</v>
      </c>
      <c r="C3049" s="15" t="s">
        <v>14537</v>
      </c>
      <c r="D3049" s="16">
        <v>416.86</v>
      </c>
    </row>
    <row r="3050" spans="1:4" ht="30" x14ac:dyDescent="0.25">
      <c r="A3050" s="13">
        <v>2003246</v>
      </c>
      <c r="B3050" s="14" t="s">
        <v>28941</v>
      </c>
      <c r="C3050" s="15" t="s">
        <v>14537</v>
      </c>
      <c r="D3050" s="16">
        <v>473.83</v>
      </c>
    </row>
    <row r="3051" spans="1:4" x14ac:dyDescent="0.25">
      <c r="A3051" s="13">
        <v>2003245</v>
      </c>
      <c r="B3051" s="14" t="s">
        <v>28942</v>
      </c>
      <c r="C3051" s="15" t="s">
        <v>14537</v>
      </c>
      <c r="D3051" s="16">
        <v>532.79</v>
      </c>
    </row>
    <row r="3052" spans="1:4" ht="30" x14ac:dyDescent="0.25">
      <c r="A3052" s="13">
        <v>2003244</v>
      </c>
      <c r="B3052" s="14" t="s">
        <v>28943</v>
      </c>
      <c r="C3052" s="15" t="s">
        <v>14537</v>
      </c>
      <c r="D3052" s="16">
        <v>534.6</v>
      </c>
    </row>
    <row r="3053" spans="1:4" x14ac:dyDescent="0.25">
      <c r="A3053" s="13">
        <v>2003243</v>
      </c>
      <c r="B3053" s="14" t="s">
        <v>28944</v>
      </c>
      <c r="C3053" s="15" t="s">
        <v>14537</v>
      </c>
      <c r="D3053" s="16">
        <v>603.61</v>
      </c>
    </row>
    <row r="3054" spans="1:4" ht="30" x14ac:dyDescent="0.25">
      <c r="A3054" s="13">
        <v>2003242</v>
      </c>
      <c r="B3054" s="14" t="s">
        <v>28945</v>
      </c>
      <c r="C3054" s="15" t="s">
        <v>14537</v>
      </c>
      <c r="D3054" s="16">
        <v>605.01</v>
      </c>
    </row>
    <row r="3055" spans="1:4" x14ac:dyDescent="0.25">
      <c r="A3055" s="13">
        <v>2003241</v>
      </c>
      <c r="B3055" s="14" t="s">
        <v>28946</v>
      </c>
      <c r="C3055" s="15" t="s">
        <v>14537</v>
      </c>
      <c r="D3055" s="16">
        <v>686.52</v>
      </c>
    </row>
    <row r="3056" spans="1:4" ht="30" x14ac:dyDescent="0.25">
      <c r="A3056" s="13">
        <v>2003240</v>
      </c>
      <c r="B3056" s="14" t="s">
        <v>28947</v>
      </c>
      <c r="C3056" s="15" t="s">
        <v>14537</v>
      </c>
      <c r="D3056" s="16">
        <v>628.83000000000004</v>
      </c>
    </row>
    <row r="3057" spans="1:4" x14ac:dyDescent="0.25">
      <c r="A3057" s="13">
        <v>2003239</v>
      </c>
      <c r="B3057" s="14" t="s">
        <v>28948</v>
      </c>
      <c r="C3057" s="15" t="s">
        <v>14537</v>
      </c>
      <c r="D3057" s="16">
        <v>716.43</v>
      </c>
    </row>
    <row r="3058" spans="1:4" ht="30" x14ac:dyDescent="0.25">
      <c r="A3058" s="13">
        <v>2004516</v>
      </c>
      <c r="B3058" s="14" t="s">
        <v>17379</v>
      </c>
      <c r="C3058" s="15" t="s">
        <v>211</v>
      </c>
      <c r="D3058" s="16">
        <v>34.75</v>
      </c>
    </row>
    <row r="3059" spans="1:4" ht="30" x14ac:dyDescent="0.25">
      <c r="A3059" s="13">
        <v>2004517</v>
      </c>
      <c r="B3059" s="14" t="s">
        <v>17380</v>
      </c>
      <c r="C3059" s="15" t="s">
        <v>211</v>
      </c>
      <c r="D3059" s="16">
        <v>69.650000000000006</v>
      </c>
    </row>
    <row r="3060" spans="1:4" x14ac:dyDescent="0.25">
      <c r="A3060" s="13">
        <v>2007971</v>
      </c>
      <c r="B3060" s="14" t="s">
        <v>17381</v>
      </c>
      <c r="C3060" s="15" t="s">
        <v>211</v>
      </c>
      <c r="D3060" s="16">
        <v>98.19</v>
      </c>
    </row>
    <row r="3061" spans="1:4" x14ac:dyDescent="0.25">
      <c r="A3061" s="13">
        <v>2008091</v>
      </c>
      <c r="B3061" s="14" t="s">
        <v>17382</v>
      </c>
      <c r="C3061" s="15" t="s">
        <v>211</v>
      </c>
      <c r="D3061" s="16">
        <v>96.9</v>
      </c>
    </row>
    <row r="3062" spans="1:4" x14ac:dyDescent="0.25">
      <c r="A3062" s="13">
        <v>2006408</v>
      </c>
      <c r="B3062" s="14" t="s">
        <v>17383</v>
      </c>
      <c r="C3062" s="15" t="s">
        <v>211</v>
      </c>
      <c r="D3062" s="16">
        <v>73.209999999999994</v>
      </c>
    </row>
    <row r="3063" spans="1:4" ht="30" x14ac:dyDescent="0.25">
      <c r="A3063" s="13">
        <v>2015642</v>
      </c>
      <c r="B3063" s="14" t="s">
        <v>17384</v>
      </c>
      <c r="C3063" s="15" t="s">
        <v>211</v>
      </c>
      <c r="D3063" s="16">
        <v>146.41</v>
      </c>
    </row>
    <row r="3064" spans="1:4" ht="30" x14ac:dyDescent="0.25">
      <c r="A3064" s="13">
        <v>2015641</v>
      </c>
      <c r="B3064" s="14" t="s">
        <v>17385</v>
      </c>
      <c r="C3064" s="15" t="s">
        <v>211</v>
      </c>
      <c r="D3064" s="16">
        <v>133.19</v>
      </c>
    </row>
    <row r="3065" spans="1:4" x14ac:dyDescent="0.25">
      <c r="A3065" s="13">
        <v>2004509</v>
      </c>
      <c r="B3065" s="14" t="s">
        <v>17386</v>
      </c>
      <c r="C3065" s="15" t="s">
        <v>211</v>
      </c>
      <c r="D3065" s="16">
        <v>35.32</v>
      </c>
    </row>
    <row r="3066" spans="1:4" x14ac:dyDescent="0.25">
      <c r="A3066" s="13">
        <v>2004510</v>
      </c>
      <c r="B3066" s="14" t="s">
        <v>17387</v>
      </c>
      <c r="C3066" s="15" t="s">
        <v>211</v>
      </c>
      <c r="D3066" s="16">
        <v>42.96</v>
      </c>
    </row>
    <row r="3067" spans="1:4" x14ac:dyDescent="0.25">
      <c r="A3067" s="13">
        <v>2004511</v>
      </c>
      <c r="B3067" s="14" t="s">
        <v>17388</v>
      </c>
      <c r="C3067" s="15" t="s">
        <v>211</v>
      </c>
      <c r="D3067" s="16">
        <v>58.24</v>
      </c>
    </row>
    <row r="3068" spans="1:4" x14ac:dyDescent="0.25">
      <c r="A3068" s="13">
        <v>2004512</v>
      </c>
      <c r="B3068" s="14" t="s">
        <v>17389</v>
      </c>
      <c r="C3068" s="15" t="s">
        <v>211</v>
      </c>
      <c r="D3068" s="16">
        <v>77.319999999999993</v>
      </c>
    </row>
    <row r="3069" spans="1:4" ht="30" x14ac:dyDescent="0.25">
      <c r="A3069" s="13">
        <v>2003843</v>
      </c>
      <c r="B3069" s="14" t="s">
        <v>17390</v>
      </c>
      <c r="C3069" s="15" t="s">
        <v>211</v>
      </c>
      <c r="D3069" s="16">
        <v>326.3</v>
      </c>
    </row>
    <row r="3070" spans="1:4" ht="30" x14ac:dyDescent="0.25">
      <c r="A3070" s="13">
        <v>2003915</v>
      </c>
      <c r="B3070" s="14" t="s">
        <v>17391</v>
      </c>
      <c r="C3070" s="15" t="s">
        <v>211</v>
      </c>
      <c r="D3070" s="16">
        <v>119.54</v>
      </c>
    </row>
    <row r="3071" spans="1:4" ht="30" x14ac:dyDescent="0.25">
      <c r="A3071" s="13">
        <v>2003914</v>
      </c>
      <c r="B3071" s="14" t="s">
        <v>17392</v>
      </c>
      <c r="C3071" s="15" t="s">
        <v>211</v>
      </c>
      <c r="D3071" s="16">
        <v>108.89</v>
      </c>
    </row>
    <row r="3072" spans="1:4" ht="30" x14ac:dyDescent="0.25">
      <c r="A3072" s="13">
        <v>2003589</v>
      </c>
      <c r="B3072" s="14" t="s">
        <v>17393</v>
      </c>
      <c r="C3072" s="15" t="s">
        <v>211</v>
      </c>
      <c r="D3072" s="16">
        <v>122.4</v>
      </c>
    </row>
    <row r="3073" spans="1:4" ht="30" x14ac:dyDescent="0.25">
      <c r="A3073" s="13">
        <v>2003588</v>
      </c>
      <c r="B3073" s="14" t="s">
        <v>17394</v>
      </c>
      <c r="C3073" s="15" t="s">
        <v>211</v>
      </c>
      <c r="D3073" s="16">
        <v>114.45</v>
      </c>
    </row>
    <row r="3074" spans="1:4" ht="30" x14ac:dyDescent="0.25">
      <c r="A3074" s="13">
        <v>2003917</v>
      </c>
      <c r="B3074" s="14" t="s">
        <v>17395</v>
      </c>
      <c r="C3074" s="15" t="s">
        <v>211</v>
      </c>
      <c r="D3074" s="16">
        <v>133.07</v>
      </c>
    </row>
    <row r="3075" spans="1:4" ht="30" x14ac:dyDescent="0.25">
      <c r="A3075" s="13">
        <v>2003916</v>
      </c>
      <c r="B3075" s="14" t="s">
        <v>17396</v>
      </c>
      <c r="C3075" s="15" t="s">
        <v>211</v>
      </c>
      <c r="D3075" s="16">
        <v>122.41</v>
      </c>
    </row>
    <row r="3076" spans="1:4" ht="30" x14ac:dyDescent="0.25">
      <c r="A3076" s="13">
        <v>2003591</v>
      </c>
      <c r="B3076" s="14" t="s">
        <v>17397</v>
      </c>
      <c r="C3076" s="15" t="s">
        <v>211</v>
      </c>
      <c r="D3076" s="16">
        <v>135.91999999999999</v>
      </c>
    </row>
    <row r="3077" spans="1:4" ht="30" x14ac:dyDescent="0.25">
      <c r="A3077" s="13">
        <v>2003590</v>
      </c>
      <c r="B3077" s="14" t="s">
        <v>17398</v>
      </c>
      <c r="C3077" s="15" t="s">
        <v>211</v>
      </c>
      <c r="D3077" s="16">
        <v>127.98</v>
      </c>
    </row>
    <row r="3078" spans="1:4" x14ac:dyDescent="0.25">
      <c r="A3078" s="13">
        <v>2003593</v>
      </c>
      <c r="B3078" s="14" t="s">
        <v>17399</v>
      </c>
      <c r="C3078" s="15" t="s">
        <v>211</v>
      </c>
      <c r="D3078" s="16">
        <v>82.19</v>
      </c>
    </row>
    <row r="3079" spans="1:4" x14ac:dyDescent="0.25">
      <c r="A3079" s="13">
        <v>2003592</v>
      </c>
      <c r="B3079" s="14" t="s">
        <v>17400</v>
      </c>
      <c r="C3079" s="15" t="s">
        <v>211</v>
      </c>
      <c r="D3079" s="16">
        <v>70.84</v>
      </c>
    </row>
    <row r="3080" spans="1:4" x14ac:dyDescent="0.25">
      <c r="A3080" s="13">
        <v>2003595</v>
      </c>
      <c r="B3080" s="14" t="s">
        <v>17401</v>
      </c>
      <c r="C3080" s="15" t="s">
        <v>211</v>
      </c>
      <c r="D3080" s="16">
        <v>68.66</v>
      </c>
    </row>
    <row r="3081" spans="1:4" x14ac:dyDescent="0.25">
      <c r="A3081" s="13">
        <v>2003594</v>
      </c>
      <c r="B3081" s="14" t="s">
        <v>17402</v>
      </c>
      <c r="C3081" s="15" t="s">
        <v>211</v>
      </c>
      <c r="D3081" s="16">
        <v>57.31</v>
      </c>
    </row>
    <row r="3082" spans="1:4" ht="30" x14ac:dyDescent="0.25">
      <c r="A3082" s="13">
        <v>2003597</v>
      </c>
      <c r="B3082" s="14" t="s">
        <v>17403</v>
      </c>
      <c r="C3082" s="15" t="s">
        <v>211</v>
      </c>
      <c r="D3082" s="16">
        <v>121.11</v>
      </c>
    </row>
    <row r="3083" spans="1:4" ht="30" x14ac:dyDescent="0.25">
      <c r="A3083" s="13">
        <v>2003596</v>
      </c>
      <c r="B3083" s="14" t="s">
        <v>17404</v>
      </c>
      <c r="C3083" s="15" t="s">
        <v>211</v>
      </c>
      <c r="D3083" s="16">
        <v>102.39</v>
      </c>
    </row>
    <row r="3084" spans="1:4" ht="30" x14ac:dyDescent="0.25">
      <c r="A3084" s="13">
        <v>2003572</v>
      </c>
      <c r="B3084" s="14" t="s">
        <v>17405</v>
      </c>
      <c r="C3084" s="15" t="s">
        <v>211</v>
      </c>
      <c r="D3084" s="16">
        <v>135.76</v>
      </c>
    </row>
    <row r="3085" spans="1:4" ht="30" x14ac:dyDescent="0.25">
      <c r="A3085" s="13">
        <v>2003580</v>
      </c>
      <c r="B3085" s="14" t="s">
        <v>17406</v>
      </c>
      <c r="C3085" s="15" t="s">
        <v>211</v>
      </c>
      <c r="D3085" s="16">
        <v>72.650000000000006</v>
      </c>
    </row>
    <row r="3086" spans="1:4" ht="30" x14ac:dyDescent="0.25">
      <c r="A3086" s="13">
        <v>2003573</v>
      </c>
      <c r="B3086" s="14" t="s">
        <v>17407</v>
      </c>
      <c r="C3086" s="15" t="s">
        <v>211</v>
      </c>
      <c r="D3086" s="16">
        <v>142.84</v>
      </c>
    </row>
    <row r="3087" spans="1:4" ht="30" x14ac:dyDescent="0.25">
      <c r="A3087" s="13">
        <v>2003581</v>
      </c>
      <c r="B3087" s="14" t="s">
        <v>17408</v>
      </c>
      <c r="C3087" s="15" t="s">
        <v>211</v>
      </c>
      <c r="D3087" s="16">
        <v>69.88</v>
      </c>
    </row>
    <row r="3088" spans="1:4" ht="30" x14ac:dyDescent="0.25">
      <c r="A3088" s="13">
        <v>2003561</v>
      </c>
      <c r="B3088" s="14" t="s">
        <v>17409</v>
      </c>
      <c r="C3088" s="15" t="s">
        <v>211</v>
      </c>
      <c r="D3088" s="16">
        <v>217.03</v>
      </c>
    </row>
    <row r="3089" spans="1:4" ht="30" x14ac:dyDescent="0.25">
      <c r="A3089" s="13">
        <v>2003560</v>
      </c>
      <c r="B3089" s="14" t="s">
        <v>17410</v>
      </c>
      <c r="C3089" s="15" t="s">
        <v>211</v>
      </c>
      <c r="D3089" s="16">
        <v>134.11000000000001</v>
      </c>
    </row>
    <row r="3090" spans="1:4" ht="30" x14ac:dyDescent="0.25">
      <c r="A3090" s="13">
        <v>2003574</v>
      </c>
      <c r="B3090" s="14" t="s">
        <v>17411</v>
      </c>
      <c r="C3090" s="15" t="s">
        <v>211</v>
      </c>
      <c r="D3090" s="16">
        <v>192.98</v>
      </c>
    </row>
    <row r="3091" spans="1:4" ht="30" x14ac:dyDescent="0.25">
      <c r="A3091" s="13">
        <v>2003582</v>
      </c>
      <c r="B3091" s="14" t="s">
        <v>17412</v>
      </c>
      <c r="C3091" s="15" t="s">
        <v>211</v>
      </c>
      <c r="D3091" s="16">
        <v>130.58000000000001</v>
      </c>
    </row>
    <row r="3092" spans="1:4" ht="30" x14ac:dyDescent="0.25">
      <c r="A3092" s="13">
        <v>2003563</v>
      </c>
      <c r="B3092" s="14" t="s">
        <v>17413</v>
      </c>
      <c r="C3092" s="15" t="s">
        <v>211</v>
      </c>
      <c r="D3092" s="16">
        <v>227.44</v>
      </c>
    </row>
    <row r="3093" spans="1:4" ht="30" x14ac:dyDescent="0.25">
      <c r="A3093" s="13">
        <v>2003562</v>
      </c>
      <c r="B3093" s="14" t="s">
        <v>17414</v>
      </c>
      <c r="C3093" s="15" t="s">
        <v>211</v>
      </c>
      <c r="D3093" s="16">
        <v>129.72999999999999</v>
      </c>
    </row>
    <row r="3094" spans="1:4" ht="30" x14ac:dyDescent="0.25">
      <c r="A3094" s="13">
        <v>2003575</v>
      </c>
      <c r="B3094" s="14" t="s">
        <v>17415</v>
      </c>
      <c r="C3094" s="15" t="s">
        <v>211</v>
      </c>
      <c r="D3094" s="16">
        <v>200.27</v>
      </c>
    </row>
    <row r="3095" spans="1:4" ht="30" x14ac:dyDescent="0.25">
      <c r="A3095" s="13">
        <v>2003583</v>
      </c>
      <c r="B3095" s="14" t="s">
        <v>17416</v>
      </c>
      <c r="C3095" s="15" t="s">
        <v>211</v>
      </c>
      <c r="D3095" s="16">
        <v>127.52</v>
      </c>
    </row>
    <row r="3096" spans="1:4" ht="30" x14ac:dyDescent="0.25">
      <c r="A3096" s="13">
        <v>2003565</v>
      </c>
      <c r="B3096" s="14" t="s">
        <v>17417</v>
      </c>
      <c r="C3096" s="15" t="s">
        <v>211</v>
      </c>
      <c r="D3096" s="16">
        <v>123.22</v>
      </c>
    </row>
    <row r="3097" spans="1:4" ht="30" x14ac:dyDescent="0.25">
      <c r="A3097" s="13">
        <v>2003564</v>
      </c>
      <c r="B3097" s="14" t="s">
        <v>17418</v>
      </c>
      <c r="C3097" s="15" t="s">
        <v>211</v>
      </c>
      <c r="D3097" s="16">
        <v>88.03</v>
      </c>
    </row>
    <row r="3098" spans="1:4" ht="30" x14ac:dyDescent="0.25">
      <c r="A3098" s="13">
        <v>2003567</v>
      </c>
      <c r="B3098" s="14" t="s">
        <v>17419</v>
      </c>
      <c r="C3098" s="15" t="s">
        <v>211</v>
      </c>
      <c r="D3098" s="16">
        <v>136.22</v>
      </c>
    </row>
    <row r="3099" spans="1:4" ht="30" x14ac:dyDescent="0.25">
      <c r="A3099" s="13">
        <v>2003566</v>
      </c>
      <c r="B3099" s="14" t="s">
        <v>17420</v>
      </c>
      <c r="C3099" s="15" t="s">
        <v>211</v>
      </c>
      <c r="D3099" s="16">
        <v>93.66</v>
      </c>
    </row>
    <row r="3100" spans="1:4" ht="30" x14ac:dyDescent="0.25">
      <c r="A3100" s="13">
        <v>2003569</v>
      </c>
      <c r="B3100" s="14" t="s">
        <v>17421</v>
      </c>
      <c r="C3100" s="15" t="s">
        <v>211</v>
      </c>
      <c r="D3100" s="16">
        <v>173.82</v>
      </c>
    </row>
    <row r="3101" spans="1:4" ht="30" x14ac:dyDescent="0.25">
      <c r="A3101" s="13">
        <v>2003568</v>
      </c>
      <c r="B3101" s="14" t="s">
        <v>17422</v>
      </c>
      <c r="C3101" s="15" t="s">
        <v>211</v>
      </c>
      <c r="D3101" s="16">
        <v>139.32</v>
      </c>
    </row>
    <row r="3102" spans="1:4" ht="30" x14ac:dyDescent="0.25">
      <c r="A3102" s="13">
        <v>2003578</v>
      </c>
      <c r="B3102" s="14" t="s">
        <v>17423</v>
      </c>
      <c r="C3102" s="15" t="s">
        <v>211</v>
      </c>
      <c r="D3102" s="16">
        <v>164.96</v>
      </c>
    </row>
    <row r="3103" spans="1:4" ht="30" x14ac:dyDescent="0.25">
      <c r="A3103" s="13">
        <v>2003586</v>
      </c>
      <c r="B3103" s="14" t="s">
        <v>17424</v>
      </c>
      <c r="C3103" s="15" t="s">
        <v>211</v>
      </c>
      <c r="D3103" s="16">
        <v>137.03</v>
      </c>
    </row>
    <row r="3104" spans="1:4" ht="30" x14ac:dyDescent="0.25">
      <c r="A3104" s="13">
        <v>2003571</v>
      </c>
      <c r="B3104" s="14" t="s">
        <v>17425</v>
      </c>
      <c r="C3104" s="15" t="s">
        <v>211</v>
      </c>
      <c r="D3104" s="16">
        <v>186.82</v>
      </c>
    </row>
    <row r="3105" spans="1:4" ht="30" x14ac:dyDescent="0.25">
      <c r="A3105" s="13">
        <v>2003570</v>
      </c>
      <c r="B3105" s="14" t="s">
        <v>17426</v>
      </c>
      <c r="C3105" s="15" t="s">
        <v>211</v>
      </c>
      <c r="D3105" s="16">
        <v>144.94999999999999</v>
      </c>
    </row>
    <row r="3106" spans="1:4" ht="30" x14ac:dyDescent="0.25">
      <c r="A3106" s="13">
        <v>2003579</v>
      </c>
      <c r="B3106" s="14" t="s">
        <v>17427</v>
      </c>
      <c r="C3106" s="15" t="s">
        <v>211</v>
      </c>
      <c r="D3106" s="16">
        <v>175.93</v>
      </c>
    </row>
    <row r="3107" spans="1:4" ht="30" x14ac:dyDescent="0.25">
      <c r="A3107" s="13">
        <v>2003587</v>
      </c>
      <c r="B3107" s="14" t="s">
        <v>17428</v>
      </c>
      <c r="C3107" s="15" t="s">
        <v>211</v>
      </c>
      <c r="D3107" s="16">
        <v>142.32</v>
      </c>
    </row>
    <row r="3108" spans="1:4" ht="30" x14ac:dyDescent="0.25">
      <c r="A3108" s="13">
        <v>2004506</v>
      </c>
      <c r="B3108" s="14" t="s">
        <v>17429</v>
      </c>
      <c r="C3108" s="15" t="s">
        <v>211</v>
      </c>
      <c r="D3108" s="16">
        <v>66.16</v>
      </c>
    </row>
    <row r="3109" spans="1:4" ht="30" x14ac:dyDescent="0.25">
      <c r="A3109" s="13">
        <v>2004507</v>
      </c>
      <c r="B3109" s="14" t="s">
        <v>17430</v>
      </c>
      <c r="C3109" s="15" t="s">
        <v>211</v>
      </c>
      <c r="D3109" s="16">
        <v>89.29</v>
      </c>
    </row>
    <row r="3110" spans="1:4" x14ac:dyDescent="0.25">
      <c r="A3110" s="13">
        <v>2003614</v>
      </c>
      <c r="B3110" s="14" t="s">
        <v>17431</v>
      </c>
      <c r="C3110" s="15" t="s">
        <v>211</v>
      </c>
      <c r="D3110" s="16">
        <v>151.16</v>
      </c>
    </row>
    <row r="3111" spans="1:4" x14ac:dyDescent="0.25">
      <c r="A3111" s="13">
        <v>2003865</v>
      </c>
      <c r="B3111" s="14" t="s">
        <v>17432</v>
      </c>
      <c r="C3111" s="15" t="s">
        <v>211</v>
      </c>
      <c r="D3111" s="16">
        <v>166.07</v>
      </c>
    </row>
    <row r="3112" spans="1:4" x14ac:dyDescent="0.25">
      <c r="A3112" s="13">
        <v>2003923</v>
      </c>
      <c r="B3112" s="14" t="s">
        <v>17433</v>
      </c>
      <c r="C3112" s="15" t="s">
        <v>211</v>
      </c>
      <c r="D3112" s="16">
        <v>61.92</v>
      </c>
    </row>
    <row r="3113" spans="1:4" x14ac:dyDescent="0.25">
      <c r="A3113" s="13">
        <v>2003922</v>
      </c>
      <c r="B3113" s="14" t="s">
        <v>17434</v>
      </c>
      <c r="C3113" s="15" t="s">
        <v>211</v>
      </c>
      <c r="D3113" s="16">
        <v>39.5</v>
      </c>
    </row>
    <row r="3114" spans="1:4" x14ac:dyDescent="0.25">
      <c r="A3114" s="13">
        <v>2003605</v>
      </c>
      <c r="B3114" s="14" t="s">
        <v>17435</v>
      </c>
      <c r="C3114" s="15" t="s">
        <v>211</v>
      </c>
      <c r="D3114" s="16">
        <v>45.45</v>
      </c>
    </row>
    <row r="3115" spans="1:4" x14ac:dyDescent="0.25">
      <c r="A3115" s="13">
        <v>2003604</v>
      </c>
      <c r="B3115" s="14" t="s">
        <v>17436</v>
      </c>
      <c r="C3115" s="15" t="s">
        <v>211</v>
      </c>
      <c r="D3115" s="16">
        <v>25.74</v>
      </c>
    </row>
    <row r="3116" spans="1:4" x14ac:dyDescent="0.25">
      <c r="A3116" s="13">
        <v>2003607</v>
      </c>
      <c r="B3116" s="14" t="s">
        <v>17437</v>
      </c>
      <c r="C3116" s="15" t="s">
        <v>211</v>
      </c>
      <c r="D3116" s="16">
        <v>37.340000000000003</v>
      </c>
    </row>
    <row r="3117" spans="1:4" x14ac:dyDescent="0.25">
      <c r="A3117" s="13">
        <v>2003606</v>
      </c>
      <c r="B3117" s="14" t="s">
        <v>17438</v>
      </c>
      <c r="C3117" s="15" t="s">
        <v>211</v>
      </c>
      <c r="D3117" s="16">
        <v>28.26</v>
      </c>
    </row>
    <row r="3118" spans="1:4" x14ac:dyDescent="0.25">
      <c r="A3118" s="13">
        <v>2003609</v>
      </c>
      <c r="B3118" s="14" t="s">
        <v>17439</v>
      </c>
      <c r="C3118" s="15" t="s">
        <v>211</v>
      </c>
      <c r="D3118" s="16">
        <v>22.8</v>
      </c>
    </row>
    <row r="3119" spans="1:4" x14ac:dyDescent="0.25">
      <c r="A3119" s="13">
        <v>2003608</v>
      </c>
      <c r="B3119" s="14" t="s">
        <v>17440</v>
      </c>
      <c r="C3119" s="15" t="s">
        <v>211</v>
      </c>
      <c r="D3119" s="16">
        <v>13.72</v>
      </c>
    </row>
    <row r="3120" spans="1:4" x14ac:dyDescent="0.25">
      <c r="A3120" s="13">
        <v>2003925</v>
      </c>
      <c r="B3120" s="14" t="s">
        <v>17441</v>
      </c>
      <c r="C3120" s="15" t="s">
        <v>211</v>
      </c>
      <c r="D3120" s="16">
        <v>76.260000000000005</v>
      </c>
    </row>
    <row r="3121" spans="1:4" x14ac:dyDescent="0.25">
      <c r="A3121" s="13">
        <v>2003924</v>
      </c>
      <c r="B3121" s="14" t="s">
        <v>17442</v>
      </c>
      <c r="C3121" s="15" t="s">
        <v>211</v>
      </c>
      <c r="D3121" s="16">
        <v>64.47</v>
      </c>
    </row>
    <row r="3122" spans="1:4" x14ac:dyDescent="0.25">
      <c r="A3122" s="13">
        <v>2003611</v>
      </c>
      <c r="B3122" s="14" t="s">
        <v>17443</v>
      </c>
      <c r="C3122" s="15" t="s">
        <v>211</v>
      </c>
      <c r="D3122" s="16">
        <v>59.79</v>
      </c>
    </row>
    <row r="3123" spans="1:4" x14ac:dyDescent="0.25">
      <c r="A3123" s="13">
        <v>2003610</v>
      </c>
      <c r="B3123" s="14" t="s">
        <v>17444</v>
      </c>
      <c r="C3123" s="15" t="s">
        <v>211</v>
      </c>
      <c r="D3123" s="16">
        <v>50.71</v>
      </c>
    </row>
    <row r="3124" spans="1:4" ht="30" x14ac:dyDescent="0.25">
      <c r="A3124" s="13">
        <v>2003820</v>
      </c>
      <c r="B3124" s="14" t="s">
        <v>17445</v>
      </c>
      <c r="C3124" s="15" t="s">
        <v>14537</v>
      </c>
      <c r="D3124" s="16">
        <v>21.41</v>
      </c>
    </row>
    <row r="3125" spans="1:4" ht="30" x14ac:dyDescent="0.25">
      <c r="A3125" s="13">
        <v>2003821</v>
      </c>
      <c r="B3125" s="14" t="s">
        <v>17446</v>
      </c>
      <c r="C3125" s="15" t="s">
        <v>14537</v>
      </c>
      <c r="D3125" s="16">
        <v>18.190000000000001</v>
      </c>
    </row>
    <row r="3126" spans="1:4" ht="30" x14ac:dyDescent="0.25">
      <c r="A3126" s="13">
        <v>2003842</v>
      </c>
      <c r="B3126" s="14" t="s">
        <v>17447</v>
      </c>
      <c r="C3126" s="15" t="s">
        <v>282</v>
      </c>
      <c r="D3126" s="16">
        <v>81.239999999999995</v>
      </c>
    </row>
    <row r="3127" spans="1:4" x14ac:dyDescent="0.25">
      <c r="A3127" s="13">
        <v>2003103</v>
      </c>
      <c r="B3127" s="14" t="s">
        <v>28949</v>
      </c>
      <c r="C3127" s="15" t="s">
        <v>14537</v>
      </c>
      <c r="D3127" s="16">
        <v>202.37</v>
      </c>
    </row>
    <row r="3128" spans="1:4" x14ac:dyDescent="0.25">
      <c r="A3128" s="13">
        <v>2003104</v>
      </c>
      <c r="B3128" s="14" t="s">
        <v>28950</v>
      </c>
      <c r="C3128" s="15" t="s">
        <v>14537</v>
      </c>
      <c r="D3128" s="16">
        <v>181.04</v>
      </c>
    </row>
    <row r="3129" spans="1:4" x14ac:dyDescent="0.25">
      <c r="A3129" s="13">
        <v>2003115</v>
      </c>
      <c r="B3129" s="14" t="s">
        <v>28951</v>
      </c>
      <c r="C3129" s="15" t="s">
        <v>14537</v>
      </c>
      <c r="D3129" s="16">
        <v>298.20999999999998</v>
      </c>
    </row>
    <row r="3130" spans="1:4" x14ac:dyDescent="0.25">
      <c r="A3130" s="13">
        <v>2003116</v>
      </c>
      <c r="B3130" s="14" t="s">
        <v>28952</v>
      </c>
      <c r="C3130" s="15" t="s">
        <v>14537</v>
      </c>
      <c r="D3130" s="16">
        <v>265.5</v>
      </c>
    </row>
    <row r="3131" spans="1:4" x14ac:dyDescent="0.25">
      <c r="A3131" s="13">
        <v>2003105</v>
      </c>
      <c r="B3131" s="14" t="s">
        <v>28953</v>
      </c>
      <c r="C3131" s="15" t="s">
        <v>14537</v>
      </c>
      <c r="D3131" s="16">
        <v>214.93</v>
      </c>
    </row>
    <row r="3132" spans="1:4" x14ac:dyDescent="0.25">
      <c r="A3132" s="13">
        <v>2003106</v>
      </c>
      <c r="B3132" s="14" t="s">
        <v>28954</v>
      </c>
      <c r="C3132" s="15" t="s">
        <v>14537</v>
      </c>
      <c r="D3132" s="16">
        <v>192.69</v>
      </c>
    </row>
    <row r="3133" spans="1:4" x14ac:dyDescent="0.25">
      <c r="A3133" s="13">
        <v>2003117</v>
      </c>
      <c r="B3133" s="14" t="s">
        <v>28955</v>
      </c>
      <c r="C3133" s="15" t="s">
        <v>14537</v>
      </c>
      <c r="D3133" s="16">
        <v>315.93</v>
      </c>
    </row>
    <row r="3134" spans="1:4" x14ac:dyDescent="0.25">
      <c r="A3134" s="13">
        <v>2003118</v>
      </c>
      <c r="B3134" s="14" t="s">
        <v>28956</v>
      </c>
      <c r="C3134" s="15" t="s">
        <v>14537</v>
      </c>
      <c r="D3134" s="16">
        <v>281.95</v>
      </c>
    </row>
    <row r="3135" spans="1:4" x14ac:dyDescent="0.25">
      <c r="A3135" s="13">
        <v>2003107</v>
      </c>
      <c r="B3135" s="14" t="s">
        <v>28957</v>
      </c>
      <c r="C3135" s="15" t="s">
        <v>14537</v>
      </c>
      <c r="D3135" s="16">
        <v>189.82</v>
      </c>
    </row>
    <row r="3136" spans="1:4" x14ac:dyDescent="0.25">
      <c r="A3136" s="13">
        <v>2003108</v>
      </c>
      <c r="B3136" s="14" t="s">
        <v>28958</v>
      </c>
      <c r="C3136" s="15" t="s">
        <v>14537</v>
      </c>
      <c r="D3136" s="16">
        <v>170.84</v>
      </c>
    </row>
    <row r="3137" spans="1:4" x14ac:dyDescent="0.25">
      <c r="A3137" s="13">
        <v>2003119</v>
      </c>
      <c r="B3137" s="14" t="s">
        <v>28959</v>
      </c>
      <c r="C3137" s="15" t="s">
        <v>14537</v>
      </c>
      <c r="D3137" s="16">
        <v>275.26</v>
      </c>
    </row>
    <row r="3138" spans="1:4" x14ac:dyDescent="0.25">
      <c r="A3138" s="13">
        <v>2003120</v>
      </c>
      <c r="B3138" s="14" t="s">
        <v>28960</v>
      </c>
      <c r="C3138" s="15" t="s">
        <v>14537</v>
      </c>
      <c r="D3138" s="16">
        <v>247.22</v>
      </c>
    </row>
    <row r="3139" spans="1:4" x14ac:dyDescent="0.25">
      <c r="A3139" s="13">
        <v>2003109</v>
      </c>
      <c r="B3139" s="14" t="s">
        <v>28961</v>
      </c>
      <c r="C3139" s="15" t="s">
        <v>14537</v>
      </c>
      <c r="D3139" s="16">
        <v>200.27</v>
      </c>
    </row>
    <row r="3140" spans="1:4" x14ac:dyDescent="0.25">
      <c r="A3140" s="13">
        <v>2003110</v>
      </c>
      <c r="B3140" s="14" t="s">
        <v>28962</v>
      </c>
      <c r="C3140" s="15" t="s">
        <v>14537</v>
      </c>
      <c r="D3140" s="16">
        <v>180.62</v>
      </c>
    </row>
    <row r="3141" spans="1:4" x14ac:dyDescent="0.25">
      <c r="A3141" s="13">
        <v>2003121</v>
      </c>
      <c r="B3141" s="14" t="s">
        <v>28963</v>
      </c>
      <c r="C3141" s="15" t="s">
        <v>14537</v>
      </c>
      <c r="D3141" s="16">
        <v>290.10000000000002</v>
      </c>
    </row>
    <row r="3142" spans="1:4" x14ac:dyDescent="0.25">
      <c r="A3142" s="13">
        <v>2003122</v>
      </c>
      <c r="B3142" s="14" t="s">
        <v>28964</v>
      </c>
      <c r="C3142" s="15" t="s">
        <v>14537</v>
      </c>
      <c r="D3142" s="16">
        <v>261.11</v>
      </c>
    </row>
    <row r="3143" spans="1:4" x14ac:dyDescent="0.25">
      <c r="A3143" s="13">
        <v>2003111</v>
      </c>
      <c r="B3143" s="14" t="s">
        <v>28965</v>
      </c>
      <c r="C3143" s="15" t="s">
        <v>14537</v>
      </c>
      <c r="D3143" s="16">
        <v>212.76</v>
      </c>
    </row>
    <row r="3144" spans="1:4" x14ac:dyDescent="0.25">
      <c r="A3144" s="13">
        <v>2003112</v>
      </c>
      <c r="B3144" s="14" t="s">
        <v>28966</v>
      </c>
      <c r="C3144" s="15" t="s">
        <v>14537</v>
      </c>
      <c r="D3144" s="16">
        <v>192.3</v>
      </c>
    </row>
    <row r="3145" spans="1:4" x14ac:dyDescent="0.25">
      <c r="A3145" s="13">
        <v>2003123</v>
      </c>
      <c r="B3145" s="14" t="s">
        <v>28967</v>
      </c>
      <c r="C3145" s="15" t="s">
        <v>14537</v>
      </c>
      <c r="D3145" s="16">
        <v>307.97000000000003</v>
      </c>
    </row>
    <row r="3146" spans="1:4" x14ac:dyDescent="0.25">
      <c r="A3146" s="13">
        <v>2003124</v>
      </c>
      <c r="B3146" s="14" t="s">
        <v>28968</v>
      </c>
      <c r="C3146" s="15" t="s">
        <v>14537</v>
      </c>
      <c r="D3146" s="16">
        <v>277.82</v>
      </c>
    </row>
    <row r="3147" spans="1:4" x14ac:dyDescent="0.25">
      <c r="A3147" s="13">
        <v>2003113</v>
      </c>
      <c r="B3147" s="14" t="s">
        <v>28969</v>
      </c>
      <c r="C3147" s="15" t="s">
        <v>14537</v>
      </c>
      <c r="D3147" s="16">
        <v>223.21</v>
      </c>
    </row>
    <row r="3148" spans="1:4" x14ac:dyDescent="0.25">
      <c r="A3148" s="13">
        <v>2003114</v>
      </c>
      <c r="B3148" s="14" t="s">
        <v>28970</v>
      </c>
      <c r="C3148" s="15" t="s">
        <v>14537</v>
      </c>
      <c r="D3148" s="16">
        <v>202.08</v>
      </c>
    </row>
    <row r="3149" spans="1:4" x14ac:dyDescent="0.25">
      <c r="A3149" s="13">
        <v>2003125</v>
      </c>
      <c r="B3149" s="14" t="s">
        <v>28971</v>
      </c>
      <c r="C3149" s="15" t="s">
        <v>14537</v>
      </c>
      <c r="D3149" s="16">
        <v>322.81</v>
      </c>
    </row>
    <row r="3150" spans="1:4" x14ac:dyDescent="0.25">
      <c r="A3150" s="13">
        <v>2003126</v>
      </c>
      <c r="B3150" s="14" t="s">
        <v>28972</v>
      </c>
      <c r="C3150" s="15" t="s">
        <v>14537</v>
      </c>
      <c r="D3150" s="16">
        <v>291.70999999999998</v>
      </c>
    </row>
    <row r="3151" spans="1:4" x14ac:dyDescent="0.25">
      <c r="A3151" s="13">
        <v>2003127</v>
      </c>
      <c r="B3151" s="14" t="s">
        <v>28973</v>
      </c>
      <c r="C3151" s="15" t="s">
        <v>14537</v>
      </c>
      <c r="D3151" s="16">
        <v>845.84</v>
      </c>
    </row>
    <row r="3152" spans="1:4" x14ac:dyDescent="0.25">
      <c r="A3152" s="13">
        <v>2003128</v>
      </c>
      <c r="B3152" s="14" t="s">
        <v>28974</v>
      </c>
      <c r="C3152" s="15" t="s">
        <v>14537</v>
      </c>
      <c r="D3152" s="16">
        <v>740.76</v>
      </c>
    </row>
    <row r="3153" spans="1:4" x14ac:dyDescent="0.25">
      <c r="A3153" s="13">
        <v>2003147</v>
      </c>
      <c r="B3153" s="14" t="s">
        <v>28975</v>
      </c>
      <c r="C3153" s="15" t="s">
        <v>14537</v>
      </c>
      <c r="D3153" s="16">
        <v>1157.9000000000001</v>
      </c>
    </row>
    <row r="3154" spans="1:4" x14ac:dyDescent="0.25">
      <c r="A3154" s="13">
        <v>2003148</v>
      </c>
      <c r="B3154" s="14" t="s">
        <v>28976</v>
      </c>
      <c r="C3154" s="15" t="s">
        <v>14537</v>
      </c>
      <c r="D3154" s="16">
        <v>1007.03</v>
      </c>
    </row>
    <row r="3155" spans="1:4" x14ac:dyDescent="0.25">
      <c r="A3155" s="13">
        <v>2003129</v>
      </c>
      <c r="B3155" s="14" t="s">
        <v>28977</v>
      </c>
      <c r="C3155" s="15" t="s">
        <v>14537</v>
      </c>
      <c r="D3155" s="16">
        <v>851.11</v>
      </c>
    </row>
    <row r="3156" spans="1:4" x14ac:dyDescent="0.25">
      <c r="A3156" s="13">
        <v>2003130</v>
      </c>
      <c r="B3156" s="14" t="s">
        <v>28978</v>
      </c>
      <c r="C3156" s="15" t="s">
        <v>14537</v>
      </c>
      <c r="D3156" s="16">
        <v>744.94</v>
      </c>
    </row>
    <row r="3157" spans="1:4" x14ac:dyDescent="0.25">
      <c r="A3157" s="13">
        <v>2003149</v>
      </c>
      <c r="B3157" s="14" t="s">
        <v>28979</v>
      </c>
      <c r="C3157" s="15" t="s">
        <v>14537</v>
      </c>
      <c r="D3157" s="16">
        <v>1167.0999999999999</v>
      </c>
    </row>
    <row r="3158" spans="1:4" x14ac:dyDescent="0.25">
      <c r="A3158" s="13">
        <v>2003150</v>
      </c>
      <c r="B3158" s="14" t="s">
        <v>28980</v>
      </c>
      <c r="C3158" s="15" t="s">
        <v>14537</v>
      </c>
      <c r="D3158" s="16">
        <v>1014.34</v>
      </c>
    </row>
    <row r="3159" spans="1:4" x14ac:dyDescent="0.25">
      <c r="A3159" s="13">
        <v>2003131</v>
      </c>
      <c r="B3159" s="14" t="s">
        <v>28981</v>
      </c>
      <c r="C3159" s="15" t="s">
        <v>14537</v>
      </c>
      <c r="D3159" s="16">
        <v>867.14</v>
      </c>
    </row>
    <row r="3160" spans="1:4" x14ac:dyDescent="0.25">
      <c r="A3160" s="13">
        <v>2003132</v>
      </c>
      <c r="B3160" s="14" t="s">
        <v>28982</v>
      </c>
      <c r="C3160" s="15" t="s">
        <v>14537</v>
      </c>
      <c r="D3160" s="16">
        <v>757.67</v>
      </c>
    </row>
    <row r="3161" spans="1:4" x14ac:dyDescent="0.25">
      <c r="A3161" s="13">
        <v>2003151</v>
      </c>
      <c r="B3161" s="14" t="s">
        <v>28983</v>
      </c>
      <c r="C3161" s="15" t="s">
        <v>14537</v>
      </c>
      <c r="D3161" s="16">
        <v>1195.0999999999999</v>
      </c>
    </row>
    <row r="3162" spans="1:4" x14ac:dyDescent="0.25">
      <c r="A3162" s="13">
        <v>2003152</v>
      </c>
      <c r="B3162" s="14" t="s">
        <v>28984</v>
      </c>
      <c r="C3162" s="15" t="s">
        <v>14537</v>
      </c>
      <c r="D3162" s="16">
        <v>1036.58</v>
      </c>
    </row>
    <row r="3163" spans="1:4" x14ac:dyDescent="0.25">
      <c r="A3163" s="13">
        <v>2003133</v>
      </c>
      <c r="B3163" s="14" t="s">
        <v>28985</v>
      </c>
      <c r="C3163" s="15" t="s">
        <v>14537</v>
      </c>
      <c r="D3163" s="16">
        <v>870.37</v>
      </c>
    </row>
    <row r="3164" spans="1:4" x14ac:dyDescent="0.25">
      <c r="A3164" s="13">
        <v>2003134</v>
      </c>
      <c r="B3164" s="14" t="s">
        <v>28986</v>
      </c>
      <c r="C3164" s="15" t="s">
        <v>14537</v>
      </c>
      <c r="D3164" s="16">
        <v>760.23</v>
      </c>
    </row>
    <row r="3165" spans="1:4" x14ac:dyDescent="0.25">
      <c r="A3165" s="13">
        <v>2003153</v>
      </c>
      <c r="B3165" s="14" t="s">
        <v>28987</v>
      </c>
      <c r="C3165" s="15" t="s">
        <v>14537</v>
      </c>
      <c r="D3165" s="16">
        <v>1200.71</v>
      </c>
    </row>
    <row r="3166" spans="1:4" x14ac:dyDescent="0.25">
      <c r="A3166" s="13">
        <v>2003154</v>
      </c>
      <c r="B3166" s="14" t="s">
        <v>28988</v>
      </c>
      <c r="C3166" s="15" t="s">
        <v>14537</v>
      </c>
      <c r="D3166" s="16">
        <v>1041.03</v>
      </c>
    </row>
    <row r="3167" spans="1:4" x14ac:dyDescent="0.25">
      <c r="A3167" s="13">
        <v>2003135</v>
      </c>
      <c r="B3167" s="14" t="s">
        <v>28989</v>
      </c>
      <c r="C3167" s="15" t="s">
        <v>14537</v>
      </c>
      <c r="D3167" s="16">
        <v>877.61</v>
      </c>
    </row>
    <row r="3168" spans="1:4" x14ac:dyDescent="0.25">
      <c r="A3168" s="13">
        <v>2003136</v>
      </c>
      <c r="B3168" s="14" t="s">
        <v>28990</v>
      </c>
      <c r="C3168" s="15" t="s">
        <v>14537</v>
      </c>
      <c r="D3168" s="16">
        <v>765.98</v>
      </c>
    </row>
    <row r="3169" spans="1:4" x14ac:dyDescent="0.25">
      <c r="A3169" s="13">
        <v>2003155</v>
      </c>
      <c r="B3169" s="14" t="s">
        <v>28991</v>
      </c>
      <c r="C3169" s="15" t="s">
        <v>14537</v>
      </c>
      <c r="D3169" s="16">
        <v>1213.3800000000001</v>
      </c>
    </row>
    <row r="3170" spans="1:4" x14ac:dyDescent="0.25">
      <c r="A3170" s="13">
        <v>2003156</v>
      </c>
      <c r="B3170" s="14" t="s">
        <v>28992</v>
      </c>
      <c r="C3170" s="15" t="s">
        <v>14537</v>
      </c>
      <c r="D3170" s="16">
        <v>1051.0999999999999</v>
      </c>
    </row>
    <row r="3171" spans="1:4" x14ac:dyDescent="0.25">
      <c r="A3171" s="13">
        <v>2003137</v>
      </c>
      <c r="B3171" s="14" t="s">
        <v>28993</v>
      </c>
      <c r="C3171" s="15" t="s">
        <v>14537</v>
      </c>
      <c r="D3171" s="16">
        <v>1145.24</v>
      </c>
    </row>
    <row r="3172" spans="1:4" x14ac:dyDescent="0.25">
      <c r="A3172" s="13">
        <v>2003138</v>
      </c>
      <c r="B3172" s="14" t="s">
        <v>28994</v>
      </c>
      <c r="C3172" s="15" t="s">
        <v>14537</v>
      </c>
      <c r="D3172" s="16">
        <v>1023.17</v>
      </c>
    </row>
    <row r="3173" spans="1:4" x14ac:dyDescent="0.25">
      <c r="A3173" s="13">
        <v>2003157</v>
      </c>
      <c r="B3173" s="14" t="s">
        <v>28995</v>
      </c>
      <c r="C3173" s="15" t="s">
        <v>14537</v>
      </c>
      <c r="D3173" s="16">
        <v>1544.11</v>
      </c>
    </row>
    <row r="3174" spans="1:4" x14ac:dyDescent="0.25">
      <c r="A3174" s="13">
        <v>2003158</v>
      </c>
      <c r="B3174" s="14" t="s">
        <v>28996</v>
      </c>
      <c r="C3174" s="15" t="s">
        <v>14537</v>
      </c>
      <c r="D3174" s="16">
        <v>1371.37</v>
      </c>
    </row>
    <row r="3175" spans="1:4" x14ac:dyDescent="0.25">
      <c r="A3175" s="13">
        <v>2003139</v>
      </c>
      <c r="B3175" s="14" t="s">
        <v>28997</v>
      </c>
      <c r="C3175" s="15" t="s">
        <v>14537</v>
      </c>
      <c r="D3175" s="16">
        <v>1150.5</v>
      </c>
    </row>
    <row r="3176" spans="1:4" x14ac:dyDescent="0.25">
      <c r="A3176" s="13">
        <v>2003140</v>
      </c>
      <c r="B3176" s="14" t="s">
        <v>28998</v>
      </c>
      <c r="C3176" s="15" t="s">
        <v>14537</v>
      </c>
      <c r="D3176" s="16">
        <v>1027.3499999999999</v>
      </c>
    </row>
    <row r="3177" spans="1:4" x14ac:dyDescent="0.25">
      <c r="A3177" s="13">
        <v>2003159</v>
      </c>
      <c r="B3177" s="14" t="s">
        <v>28999</v>
      </c>
      <c r="C3177" s="15" t="s">
        <v>14537</v>
      </c>
      <c r="D3177" s="16">
        <v>1553.31</v>
      </c>
    </row>
    <row r="3178" spans="1:4" x14ac:dyDescent="0.25">
      <c r="A3178" s="13">
        <v>2003160</v>
      </c>
      <c r="B3178" s="14" t="s">
        <v>29000</v>
      </c>
      <c r="C3178" s="15" t="s">
        <v>14537</v>
      </c>
      <c r="D3178" s="16">
        <v>1378.68</v>
      </c>
    </row>
    <row r="3179" spans="1:4" x14ac:dyDescent="0.25">
      <c r="A3179" s="13">
        <v>2003141</v>
      </c>
      <c r="B3179" s="14" t="s">
        <v>29001</v>
      </c>
      <c r="C3179" s="15" t="s">
        <v>14537</v>
      </c>
      <c r="D3179" s="16">
        <v>1166.53</v>
      </c>
    </row>
    <row r="3180" spans="1:4" x14ac:dyDescent="0.25">
      <c r="A3180" s="13">
        <v>2003142</v>
      </c>
      <c r="B3180" s="14" t="s">
        <v>29002</v>
      </c>
      <c r="C3180" s="15" t="s">
        <v>14537</v>
      </c>
      <c r="D3180" s="16">
        <v>1040.08</v>
      </c>
    </row>
    <row r="3181" spans="1:4" x14ac:dyDescent="0.25">
      <c r="A3181" s="13">
        <v>2003161</v>
      </c>
      <c r="B3181" s="14" t="s">
        <v>29003</v>
      </c>
      <c r="C3181" s="15" t="s">
        <v>14537</v>
      </c>
      <c r="D3181" s="16">
        <v>1581.31</v>
      </c>
    </row>
    <row r="3182" spans="1:4" x14ac:dyDescent="0.25">
      <c r="A3182" s="13">
        <v>2003162</v>
      </c>
      <c r="B3182" s="14" t="s">
        <v>29004</v>
      </c>
      <c r="C3182" s="15" t="s">
        <v>14537</v>
      </c>
      <c r="D3182" s="16">
        <v>1400.91</v>
      </c>
    </row>
    <row r="3183" spans="1:4" x14ac:dyDescent="0.25">
      <c r="A3183" s="13">
        <v>2003143</v>
      </c>
      <c r="B3183" s="14" t="s">
        <v>29005</v>
      </c>
      <c r="C3183" s="15" t="s">
        <v>14537</v>
      </c>
      <c r="D3183" s="16">
        <v>1169.76</v>
      </c>
    </row>
    <row r="3184" spans="1:4" x14ac:dyDescent="0.25">
      <c r="A3184" s="13">
        <v>2003144</v>
      </c>
      <c r="B3184" s="14" t="s">
        <v>29006</v>
      </c>
      <c r="C3184" s="15" t="s">
        <v>14537</v>
      </c>
      <c r="D3184" s="16">
        <v>1042.6500000000001</v>
      </c>
    </row>
    <row r="3185" spans="1:4" x14ac:dyDescent="0.25">
      <c r="A3185" s="13">
        <v>2003163</v>
      </c>
      <c r="B3185" s="14" t="s">
        <v>29007</v>
      </c>
      <c r="C3185" s="15" t="s">
        <v>14537</v>
      </c>
      <c r="D3185" s="16">
        <v>1586.92</v>
      </c>
    </row>
    <row r="3186" spans="1:4" x14ac:dyDescent="0.25">
      <c r="A3186" s="13">
        <v>2003164</v>
      </c>
      <c r="B3186" s="14" t="s">
        <v>29008</v>
      </c>
      <c r="C3186" s="15" t="s">
        <v>14537</v>
      </c>
      <c r="D3186" s="16">
        <v>1405.37</v>
      </c>
    </row>
    <row r="3187" spans="1:4" x14ac:dyDescent="0.25">
      <c r="A3187" s="13">
        <v>2003145</v>
      </c>
      <c r="B3187" s="14" t="s">
        <v>29009</v>
      </c>
      <c r="C3187" s="15" t="s">
        <v>14537</v>
      </c>
      <c r="D3187" s="16">
        <v>1177</v>
      </c>
    </row>
    <row r="3188" spans="1:4" x14ac:dyDescent="0.25">
      <c r="A3188" s="13">
        <v>2003146</v>
      </c>
      <c r="B3188" s="14" t="s">
        <v>29010</v>
      </c>
      <c r="C3188" s="15" t="s">
        <v>14537</v>
      </c>
      <c r="D3188" s="16">
        <v>1048.4000000000001</v>
      </c>
    </row>
    <row r="3189" spans="1:4" x14ac:dyDescent="0.25">
      <c r="A3189" s="13">
        <v>2003165</v>
      </c>
      <c r="B3189" s="14" t="s">
        <v>29011</v>
      </c>
      <c r="C3189" s="15" t="s">
        <v>14537</v>
      </c>
      <c r="D3189" s="16">
        <v>1599.59</v>
      </c>
    </row>
    <row r="3190" spans="1:4" x14ac:dyDescent="0.25">
      <c r="A3190" s="13">
        <v>2003166</v>
      </c>
      <c r="B3190" s="14" t="s">
        <v>29012</v>
      </c>
      <c r="C3190" s="15" t="s">
        <v>14537</v>
      </c>
      <c r="D3190" s="16">
        <v>1415.43</v>
      </c>
    </row>
    <row r="3191" spans="1:4" ht="30" x14ac:dyDescent="0.25">
      <c r="A3191" s="13">
        <v>2003819</v>
      </c>
      <c r="B3191" s="14" t="s">
        <v>17448</v>
      </c>
      <c r="C3191" s="15" t="s">
        <v>211</v>
      </c>
      <c r="D3191" s="16">
        <v>7.71</v>
      </c>
    </row>
    <row r="3192" spans="1:4" ht="30" x14ac:dyDescent="0.25">
      <c r="A3192" s="13">
        <v>2004504</v>
      </c>
      <c r="B3192" s="14" t="s">
        <v>17449</v>
      </c>
      <c r="C3192" s="15" t="s">
        <v>14731</v>
      </c>
      <c r="D3192" s="16">
        <v>17.36</v>
      </c>
    </row>
    <row r="3193" spans="1:4" ht="45" x14ac:dyDescent="0.25">
      <c r="A3193" s="13">
        <v>2004519</v>
      </c>
      <c r="B3193" s="14" t="s">
        <v>17450</v>
      </c>
      <c r="C3193" s="15" t="s">
        <v>14731</v>
      </c>
      <c r="D3193" s="16">
        <v>27.49</v>
      </c>
    </row>
    <row r="3194" spans="1:4" ht="45" x14ac:dyDescent="0.25">
      <c r="A3194" s="13">
        <v>2004520</v>
      </c>
      <c r="B3194" s="14" t="s">
        <v>17451</v>
      </c>
      <c r="C3194" s="15" t="s">
        <v>14731</v>
      </c>
      <c r="D3194" s="16">
        <v>22.68</v>
      </c>
    </row>
    <row r="3195" spans="1:4" ht="45" x14ac:dyDescent="0.25">
      <c r="A3195" s="13">
        <v>2004521</v>
      </c>
      <c r="B3195" s="14" t="s">
        <v>17452</v>
      </c>
      <c r="C3195" s="15" t="s">
        <v>14731</v>
      </c>
      <c r="D3195" s="16">
        <v>15.51</v>
      </c>
    </row>
    <row r="3196" spans="1:4" ht="45" x14ac:dyDescent="0.25">
      <c r="A3196" s="13">
        <v>2004522</v>
      </c>
      <c r="B3196" s="14" t="s">
        <v>17453</v>
      </c>
      <c r="C3196" s="15" t="s">
        <v>14731</v>
      </c>
      <c r="D3196" s="16">
        <v>11.34</v>
      </c>
    </row>
    <row r="3197" spans="1:4" ht="30" x14ac:dyDescent="0.25">
      <c r="A3197" s="13">
        <v>2004518</v>
      </c>
      <c r="B3197" s="14" t="s">
        <v>17454</v>
      </c>
      <c r="C3197" s="15" t="s">
        <v>14731</v>
      </c>
      <c r="D3197" s="16">
        <v>47.74</v>
      </c>
    </row>
    <row r="3198" spans="1:4" x14ac:dyDescent="0.25">
      <c r="A3198" s="13">
        <v>2003864</v>
      </c>
      <c r="B3198" s="14" t="s">
        <v>17455</v>
      </c>
      <c r="C3198" s="15" t="s">
        <v>675</v>
      </c>
      <c r="D3198" s="16">
        <v>13.16</v>
      </c>
    </row>
    <row r="3199" spans="1:4" x14ac:dyDescent="0.25">
      <c r="A3199" s="13">
        <v>2003863</v>
      </c>
      <c r="B3199" s="14" t="s">
        <v>17456</v>
      </c>
      <c r="C3199" s="15" t="s">
        <v>675</v>
      </c>
      <c r="D3199" s="16">
        <v>22.3</v>
      </c>
    </row>
    <row r="3200" spans="1:4" x14ac:dyDescent="0.25">
      <c r="A3200" s="13">
        <v>2004508</v>
      </c>
      <c r="B3200" s="14" t="s">
        <v>17457</v>
      </c>
      <c r="C3200" s="15" t="s">
        <v>211</v>
      </c>
      <c r="D3200" s="16">
        <v>13.01</v>
      </c>
    </row>
    <row r="3201" spans="1:4" ht="30" x14ac:dyDescent="0.25">
      <c r="A3201" s="13">
        <v>2003316</v>
      </c>
      <c r="B3201" s="14" t="s">
        <v>17458</v>
      </c>
      <c r="C3201" s="15" t="s">
        <v>14537</v>
      </c>
      <c r="D3201" s="16">
        <v>106.51</v>
      </c>
    </row>
    <row r="3202" spans="1:4" ht="30" x14ac:dyDescent="0.25">
      <c r="A3202" s="13">
        <v>2003317</v>
      </c>
      <c r="B3202" s="14" t="s">
        <v>17459</v>
      </c>
      <c r="C3202" s="15" t="s">
        <v>14537</v>
      </c>
      <c r="D3202" s="16">
        <v>102.17</v>
      </c>
    </row>
    <row r="3203" spans="1:4" x14ac:dyDescent="0.25">
      <c r="A3203" s="13">
        <v>2003767</v>
      </c>
      <c r="B3203" s="14" t="s">
        <v>17460</v>
      </c>
      <c r="C3203" s="15" t="s">
        <v>14731</v>
      </c>
      <c r="D3203" s="16">
        <v>120.63</v>
      </c>
    </row>
    <row r="3204" spans="1:4" x14ac:dyDescent="0.25">
      <c r="A3204" s="13">
        <v>2003844</v>
      </c>
      <c r="B3204" s="14" t="s">
        <v>17461</v>
      </c>
      <c r="C3204" s="15" t="s">
        <v>14731</v>
      </c>
      <c r="D3204" s="16">
        <v>116.62</v>
      </c>
    </row>
    <row r="3205" spans="1:4" x14ac:dyDescent="0.25">
      <c r="A3205" s="13">
        <v>2003576</v>
      </c>
      <c r="B3205" s="14" t="s">
        <v>17462</v>
      </c>
      <c r="C3205" s="15" t="s">
        <v>14731</v>
      </c>
      <c r="D3205" s="16">
        <v>16.41</v>
      </c>
    </row>
    <row r="3206" spans="1:4" x14ac:dyDescent="0.25">
      <c r="A3206" s="13">
        <v>2003858</v>
      </c>
      <c r="B3206" s="14" t="s">
        <v>17463</v>
      </c>
      <c r="C3206" s="15" t="s">
        <v>14731</v>
      </c>
      <c r="D3206" s="16">
        <v>12.41</v>
      </c>
    </row>
    <row r="3207" spans="1:4" ht="30" x14ac:dyDescent="0.25">
      <c r="A3207" s="13">
        <v>2003850</v>
      </c>
      <c r="B3207" s="14" t="s">
        <v>17464</v>
      </c>
      <c r="C3207" s="15" t="s">
        <v>14731</v>
      </c>
      <c r="D3207" s="16">
        <v>135.38</v>
      </c>
    </row>
    <row r="3208" spans="1:4" ht="30" x14ac:dyDescent="0.25">
      <c r="A3208" s="13">
        <v>2003849</v>
      </c>
      <c r="B3208" s="14" t="s">
        <v>17465</v>
      </c>
      <c r="C3208" s="15" t="s">
        <v>14731</v>
      </c>
      <c r="D3208" s="16">
        <v>76.8</v>
      </c>
    </row>
    <row r="3209" spans="1:4" x14ac:dyDescent="0.25">
      <c r="A3209" s="13">
        <v>2003868</v>
      </c>
      <c r="B3209" s="14" t="s">
        <v>17466</v>
      </c>
      <c r="C3209" s="15" t="s">
        <v>14731</v>
      </c>
      <c r="D3209" s="16">
        <v>120.09</v>
      </c>
    </row>
    <row r="3210" spans="1:4" x14ac:dyDescent="0.25">
      <c r="A3210" s="13">
        <v>2003369</v>
      </c>
      <c r="B3210" s="14" t="s">
        <v>17467</v>
      </c>
      <c r="C3210" s="15" t="s">
        <v>211</v>
      </c>
      <c r="D3210" s="16">
        <v>113.05</v>
      </c>
    </row>
    <row r="3211" spans="1:4" ht="30" x14ac:dyDescent="0.25">
      <c r="A3211" s="13">
        <v>2003368</v>
      </c>
      <c r="B3211" s="14" t="s">
        <v>17468</v>
      </c>
      <c r="C3211" s="15" t="s">
        <v>211</v>
      </c>
      <c r="D3211" s="16">
        <v>100.83</v>
      </c>
    </row>
    <row r="3212" spans="1:4" ht="30" x14ac:dyDescent="0.25">
      <c r="A3212" s="13">
        <v>2003939</v>
      </c>
      <c r="B3212" s="14" t="s">
        <v>17469</v>
      </c>
      <c r="C3212" s="15" t="s">
        <v>211</v>
      </c>
      <c r="D3212" s="16">
        <v>63.06</v>
      </c>
    </row>
    <row r="3213" spans="1:4" ht="30" x14ac:dyDescent="0.25">
      <c r="A3213" s="13">
        <v>2003940</v>
      </c>
      <c r="B3213" s="14" t="s">
        <v>17470</v>
      </c>
      <c r="C3213" s="15" t="s">
        <v>211</v>
      </c>
      <c r="D3213" s="16">
        <v>50.79</v>
      </c>
    </row>
    <row r="3214" spans="1:4" x14ac:dyDescent="0.25">
      <c r="A3214" s="13">
        <v>2003371</v>
      </c>
      <c r="B3214" s="14" t="s">
        <v>17471</v>
      </c>
      <c r="C3214" s="15" t="s">
        <v>211</v>
      </c>
      <c r="D3214" s="16">
        <v>82.02</v>
      </c>
    </row>
    <row r="3215" spans="1:4" ht="30" x14ac:dyDescent="0.25">
      <c r="A3215" s="13">
        <v>2003370</v>
      </c>
      <c r="B3215" s="14" t="s">
        <v>17472</v>
      </c>
      <c r="C3215" s="15" t="s">
        <v>211</v>
      </c>
      <c r="D3215" s="16">
        <v>71.7</v>
      </c>
    </row>
    <row r="3216" spans="1:4" ht="30" x14ac:dyDescent="0.25">
      <c r="A3216" s="13">
        <v>2003941</v>
      </c>
      <c r="B3216" s="14" t="s">
        <v>17473</v>
      </c>
      <c r="C3216" s="15" t="s">
        <v>211</v>
      </c>
      <c r="D3216" s="16">
        <v>54.16</v>
      </c>
    </row>
    <row r="3217" spans="1:4" ht="30" x14ac:dyDescent="0.25">
      <c r="A3217" s="13">
        <v>2003942</v>
      </c>
      <c r="B3217" s="14" t="s">
        <v>17474</v>
      </c>
      <c r="C3217" s="15" t="s">
        <v>211</v>
      </c>
      <c r="D3217" s="16">
        <v>43.8</v>
      </c>
    </row>
    <row r="3218" spans="1:4" x14ac:dyDescent="0.25">
      <c r="A3218" s="13">
        <v>2003373</v>
      </c>
      <c r="B3218" s="14" t="s">
        <v>17475</v>
      </c>
      <c r="C3218" s="15" t="s">
        <v>211</v>
      </c>
      <c r="D3218" s="16">
        <v>67.75</v>
      </c>
    </row>
    <row r="3219" spans="1:4" ht="30" x14ac:dyDescent="0.25">
      <c r="A3219" s="13">
        <v>2003372</v>
      </c>
      <c r="B3219" s="14" t="s">
        <v>17476</v>
      </c>
      <c r="C3219" s="15" t="s">
        <v>211</v>
      </c>
      <c r="D3219" s="16">
        <v>62.74</v>
      </c>
    </row>
    <row r="3220" spans="1:4" ht="30" x14ac:dyDescent="0.25">
      <c r="A3220" s="13">
        <v>2003943</v>
      </c>
      <c r="B3220" s="14" t="s">
        <v>17477</v>
      </c>
      <c r="C3220" s="15" t="s">
        <v>211</v>
      </c>
      <c r="D3220" s="16">
        <v>25.25</v>
      </c>
    </row>
    <row r="3221" spans="1:4" ht="30" x14ac:dyDescent="0.25">
      <c r="A3221" s="13">
        <v>2003944</v>
      </c>
      <c r="B3221" s="14" t="s">
        <v>17478</v>
      </c>
      <c r="C3221" s="15" t="s">
        <v>211</v>
      </c>
      <c r="D3221" s="16">
        <v>20.23</v>
      </c>
    </row>
    <row r="3222" spans="1:4" x14ac:dyDescent="0.25">
      <c r="A3222" s="13">
        <v>2003375</v>
      </c>
      <c r="B3222" s="14" t="s">
        <v>17479</v>
      </c>
      <c r="C3222" s="15" t="s">
        <v>211</v>
      </c>
      <c r="D3222" s="16">
        <v>43.23</v>
      </c>
    </row>
    <row r="3223" spans="1:4" ht="30" x14ac:dyDescent="0.25">
      <c r="A3223" s="13">
        <v>2003374</v>
      </c>
      <c r="B3223" s="14" t="s">
        <v>17480</v>
      </c>
      <c r="C3223" s="15" t="s">
        <v>211</v>
      </c>
      <c r="D3223" s="16">
        <v>39.54</v>
      </c>
    </row>
    <row r="3224" spans="1:4" ht="30" x14ac:dyDescent="0.25">
      <c r="A3224" s="13">
        <v>2003945</v>
      </c>
      <c r="B3224" s="14" t="s">
        <v>17481</v>
      </c>
      <c r="C3224" s="15" t="s">
        <v>211</v>
      </c>
      <c r="D3224" s="16">
        <v>19.04</v>
      </c>
    </row>
    <row r="3225" spans="1:4" ht="30" x14ac:dyDescent="0.25">
      <c r="A3225" s="13">
        <v>2003946</v>
      </c>
      <c r="B3225" s="14" t="s">
        <v>17482</v>
      </c>
      <c r="C3225" s="15" t="s">
        <v>211</v>
      </c>
      <c r="D3225" s="16">
        <v>15.35</v>
      </c>
    </row>
    <row r="3226" spans="1:4" x14ac:dyDescent="0.25">
      <c r="A3226" s="13">
        <v>2003377</v>
      </c>
      <c r="B3226" s="14" t="s">
        <v>17483</v>
      </c>
      <c r="C3226" s="15" t="s">
        <v>211</v>
      </c>
      <c r="D3226" s="16">
        <v>59.26</v>
      </c>
    </row>
    <row r="3227" spans="1:4" ht="30" x14ac:dyDescent="0.25">
      <c r="A3227" s="13">
        <v>2003376</v>
      </c>
      <c r="B3227" s="14" t="s">
        <v>17484</v>
      </c>
      <c r="C3227" s="15" t="s">
        <v>211</v>
      </c>
      <c r="D3227" s="16">
        <v>55.27</v>
      </c>
    </row>
    <row r="3228" spans="1:4" ht="30" x14ac:dyDescent="0.25">
      <c r="A3228" s="13">
        <v>2003947</v>
      </c>
      <c r="B3228" s="14" t="s">
        <v>17485</v>
      </c>
      <c r="C3228" s="15" t="s">
        <v>211</v>
      </c>
      <c r="D3228" s="16">
        <v>19.739999999999998</v>
      </c>
    </row>
    <row r="3229" spans="1:4" ht="30" x14ac:dyDescent="0.25">
      <c r="A3229" s="13">
        <v>2003948</v>
      </c>
      <c r="B3229" s="14" t="s">
        <v>17486</v>
      </c>
      <c r="C3229" s="15" t="s">
        <v>211</v>
      </c>
      <c r="D3229" s="16">
        <v>15.74</v>
      </c>
    </row>
    <row r="3230" spans="1:4" x14ac:dyDescent="0.25">
      <c r="A3230" s="13">
        <v>2003379</v>
      </c>
      <c r="B3230" s="14" t="s">
        <v>17487</v>
      </c>
      <c r="C3230" s="15" t="s">
        <v>211</v>
      </c>
      <c r="D3230" s="16">
        <v>33.840000000000003</v>
      </c>
    </row>
    <row r="3231" spans="1:4" ht="30" x14ac:dyDescent="0.25">
      <c r="A3231" s="13">
        <v>2003378</v>
      </c>
      <c r="B3231" s="14" t="s">
        <v>17488</v>
      </c>
      <c r="C3231" s="15" t="s">
        <v>211</v>
      </c>
      <c r="D3231" s="16">
        <v>31.15</v>
      </c>
    </row>
    <row r="3232" spans="1:4" ht="30" x14ac:dyDescent="0.25">
      <c r="A3232" s="13">
        <v>2003949</v>
      </c>
      <c r="B3232" s="14" t="s">
        <v>17489</v>
      </c>
      <c r="C3232" s="15" t="s">
        <v>211</v>
      </c>
      <c r="D3232" s="16">
        <v>13.64</v>
      </c>
    </row>
    <row r="3233" spans="1:4" ht="30" x14ac:dyDescent="0.25">
      <c r="A3233" s="13">
        <v>2003950</v>
      </c>
      <c r="B3233" s="14" t="s">
        <v>17490</v>
      </c>
      <c r="C3233" s="15" t="s">
        <v>211</v>
      </c>
      <c r="D3233" s="16">
        <v>10.95</v>
      </c>
    </row>
    <row r="3234" spans="1:4" x14ac:dyDescent="0.25">
      <c r="A3234" s="13">
        <v>2003381</v>
      </c>
      <c r="B3234" s="14" t="s">
        <v>17491</v>
      </c>
      <c r="C3234" s="15" t="s">
        <v>211</v>
      </c>
      <c r="D3234" s="16">
        <v>56.61</v>
      </c>
    </row>
    <row r="3235" spans="1:4" ht="30" x14ac:dyDescent="0.25">
      <c r="A3235" s="13">
        <v>2003380</v>
      </c>
      <c r="B3235" s="14" t="s">
        <v>17492</v>
      </c>
      <c r="C3235" s="15" t="s">
        <v>211</v>
      </c>
      <c r="D3235" s="16">
        <v>52</v>
      </c>
    </row>
    <row r="3236" spans="1:4" ht="30" x14ac:dyDescent="0.25">
      <c r="A3236" s="13">
        <v>2003951</v>
      </c>
      <c r="B3236" s="14" t="s">
        <v>17493</v>
      </c>
      <c r="C3236" s="15" t="s">
        <v>211</v>
      </c>
      <c r="D3236" s="16">
        <v>23.14</v>
      </c>
    </row>
    <row r="3237" spans="1:4" ht="30" x14ac:dyDescent="0.25">
      <c r="A3237" s="13">
        <v>2003952</v>
      </c>
      <c r="B3237" s="14" t="s">
        <v>17494</v>
      </c>
      <c r="C3237" s="15" t="s">
        <v>211</v>
      </c>
      <c r="D3237" s="16">
        <v>18.52</v>
      </c>
    </row>
    <row r="3238" spans="1:4" x14ac:dyDescent="0.25">
      <c r="A3238" s="13">
        <v>2003383</v>
      </c>
      <c r="B3238" s="14" t="s">
        <v>17495</v>
      </c>
      <c r="C3238" s="15" t="s">
        <v>211</v>
      </c>
      <c r="D3238" s="16">
        <v>94.29</v>
      </c>
    </row>
    <row r="3239" spans="1:4" ht="30" x14ac:dyDescent="0.25">
      <c r="A3239" s="13">
        <v>2003382</v>
      </c>
      <c r="B3239" s="14" t="s">
        <v>17496</v>
      </c>
      <c r="C3239" s="15" t="s">
        <v>211</v>
      </c>
      <c r="D3239" s="16">
        <v>85.69</v>
      </c>
    </row>
    <row r="3240" spans="1:4" ht="30" x14ac:dyDescent="0.25">
      <c r="A3240" s="13">
        <v>2003953</v>
      </c>
      <c r="B3240" s="14" t="s">
        <v>17497</v>
      </c>
      <c r="C3240" s="15" t="s">
        <v>211</v>
      </c>
      <c r="D3240" s="16">
        <v>41.56</v>
      </c>
    </row>
    <row r="3241" spans="1:4" ht="30" x14ac:dyDescent="0.25">
      <c r="A3241" s="13">
        <v>2003954</v>
      </c>
      <c r="B3241" s="14" t="s">
        <v>17498</v>
      </c>
      <c r="C3241" s="15" t="s">
        <v>211</v>
      </c>
      <c r="D3241" s="16">
        <v>32.94</v>
      </c>
    </row>
    <row r="3242" spans="1:4" x14ac:dyDescent="0.25">
      <c r="A3242" s="13">
        <v>2004514</v>
      </c>
      <c r="B3242" s="14" t="s">
        <v>17499</v>
      </c>
      <c r="C3242" s="15" t="s">
        <v>211</v>
      </c>
      <c r="D3242" s="16">
        <v>15.23</v>
      </c>
    </row>
    <row r="3243" spans="1:4" x14ac:dyDescent="0.25">
      <c r="A3243" s="13">
        <v>2004515</v>
      </c>
      <c r="B3243" s="14" t="s">
        <v>17500</v>
      </c>
      <c r="C3243" s="15" t="s">
        <v>211</v>
      </c>
      <c r="D3243" s="16">
        <v>39.78</v>
      </c>
    </row>
    <row r="3244" spans="1:4" ht="30" x14ac:dyDescent="0.25">
      <c r="A3244" s="13">
        <v>2005759</v>
      </c>
      <c r="B3244" s="14" t="s">
        <v>17501</v>
      </c>
      <c r="C3244" s="15" t="s">
        <v>211</v>
      </c>
      <c r="D3244" s="16">
        <v>52.14</v>
      </c>
    </row>
    <row r="3245" spans="1:4" ht="30" x14ac:dyDescent="0.25">
      <c r="A3245" s="13">
        <v>2005764</v>
      </c>
      <c r="B3245" s="14" t="s">
        <v>17502</v>
      </c>
      <c r="C3245" s="15" t="s">
        <v>211</v>
      </c>
      <c r="D3245" s="16">
        <v>67.05</v>
      </c>
    </row>
    <row r="3246" spans="1:4" x14ac:dyDescent="0.25">
      <c r="A3246" s="13">
        <v>2003678</v>
      </c>
      <c r="B3246" s="14" t="s">
        <v>17503</v>
      </c>
      <c r="C3246" s="15" t="s">
        <v>14537</v>
      </c>
      <c r="D3246" s="16">
        <v>2269.9499999999998</v>
      </c>
    </row>
    <row r="3247" spans="1:4" x14ac:dyDescent="0.25">
      <c r="A3247" s="13">
        <v>2003677</v>
      </c>
      <c r="B3247" s="14" t="s">
        <v>17504</v>
      </c>
      <c r="C3247" s="15" t="s">
        <v>14537</v>
      </c>
      <c r="D3247" s="16">
        <v>2062.6799999999998</v>
      </c>
    </row>
    <row r="3248" spans="1:4" x14ac:dyDescent="0.25">
      <c r="A3248" s="13">
        <v>2003680</v>
      </c>
      <c r="B3248" s="14" t="s">
        <v>17505</v>
      </c>
      <c r="C3248" s="15" t="s">
        <v>14537</v>
      </c>
      <c r="D3248" s="16">
        <v>2239.14</v>
      </c>
    </row>
    <row r="3249" spans="1:4" x14ac:dyDescent="0.25">
      <c r="A3249" s="13">
        <v>2003679</v>
      </c>
      <c r="B3249" s="14" t="s">
        <v>17506</v>
      </c>
      <c r="C3249" s="15" t="s">
        <v>14537</v>
      </c>
      <c r="D3249" s="16">
        <v>2040.21</v>
      </c>
    </row>
    <row r="3250" spans="1:4" x14ac:dyDescent="0.25">
      <c r="A3250" s="13">
        <v>2003682</v>
      </c>
      <c r="B3250" s="14" t="s">
        <v>17507</v>
      </c>
      <c r="C3250" s="15" t="s">
        <v>14537</v>
      </c>
      <c r="D3250" s="16">
        <v>2559.9499999999998</v>
      </c>
    </row>
    <row r="3251" spans="1:4" x14ac:dyDescent="0.25">
      <c r="A3251" s="13">
        <v>2003681</v>
      </c>
      <c r="B3251" s="14" t="s">
        <v>17508</v>
      </c>
      <c r="C3251" s="15" t="s">
        <v>14537</v>
      </c>
      <c r="D3251" s="16">
        <v>2312.1799999999998</v>
      </c>
    </row>
    <row r="3252" spans="1:4" x14ac:dyDescent="0.25">
      <c r="A3252" s="13">
        <v>2003684</v>
      </c>
      <c r="B3252" s="14" t="s">
        <v>17509</v>
      </c>
      <c r="C3252" s="15" t="s">
        <v>14537</v>
      </c>
      <c r="D3252" s="16">
        <v>3064.13</v>
      </c>
    </row>
    <row r="3253" spans="1:4" x14ac:dyDescent="0.25">
      <c r="A3253" s="13">
        <v>2003683</v>
      </c>
      <c r="B3253" s="14" t="s">
        <v>17510</v>
      </c>
      <c r="C3253" s="15" t="s">
        <v>14537</v>
      </c>
      <c r="D3253" s="16">
        <v>2768.71</v>
      </c>
    </row>
    <row r="3254" spans="1:4" x14ac:dyDescent="0.25">
      <c r="A3254" s="13">
        <v>2003686</v>
      </c>
      <c r="B3254" s="14" t="s">
        <v>17511</v>
      </c>
      <c r="C3254" s="15" t="s">
        <v>14537</v>
      </c>
      <c r="D3254" s="16">
        <v>3619.21</v>
      </c>
    </row>
    <row r="3255" spans="1:4" x14ac:dyDescent="0.25">
      <c r="A3255" s="13">
        <v>2003685</v>
      </c>
      <c r="B3255" s="14" t="s">
        <v>17512</v>
      </c>
      <c r="C3255" s="15" t="s">
        <v>14537</v>
      </c>
      <c r="D3255" s="16">
        <v>3274.95</v>
      </c>
    </row>
    <row r="3256" spans="1:4" x14ac:dyDescent="0.25">
      <c r="A3256" s="13">
        <v>2003688</v>
      </c>
      <c r="B3256" s="14" t="s">
        <v>17513</v>
      </c>
      <c r="C3256" s="15" t="s">
        <v>14537</v>
      </c>
      <c r="D3256" s="16">
        <v>4523.55</v>
      </c>
    </row>
    <row r="3257" spans="1:4" x14ac:dyDescent="0.25">
      <c r="A3257" s="13">
        <v>2003687</v>
      </c>
      <c r="B3257" s="14" t="s">
        <v>17514</v>
      </c>
      <c r="C3257" s="15" t="s">
        <v>14537</v>
      </c>
      <c r="D3257" s="16">
        <v>4106.63</v>
      </c>
    </row>
    <row r="3258" spans="1:4" x14ac:dyDescent="0.25">
      <c r="A3258" s="13">
        <v>2003690</v>
      </c>
      <c r="B3258" s="14" t="s">
        <v>17515</v>
      </c>
      <c r="C3258" s="15" t="s">
        <v>14537</v>
      </c>
      <c r="D3258" s="16">
        <v>2634.25</v>
      </c>
    </row>
    <row r="3259" spans="1:4" x14ac:dyDescent="0.25">
      <c r="A3259" s="13">
        <v>2003689</v>
      </c>
      <c r="B3259" s="14" t="s">
        <v>17516</v>
      </c>
      <c r="C3259" s="15" t="s">
        <v>14537</v>
      </c>
      <c r="D3259" s="16">
        <v>2392.44</v>
      </c>
    </row>
    <row r="3260" spans="1:4" x14ac:dyDescent="0.25">
      <c r="A3260" s="13">
        <v>2003692</v>
      </c>
      <c r="B3260" s="14" t="s">
        <v>17517</v>
      </c>
      <c r="C3260" s="15" t="s">
        <v>14537</v>
      </c>
      <c r="D3260" s="16">
        <v>2607.85</v>
      </c>
    </row>
    <row r="3261" spans="1:4" x14ac:dyDescent="0.25">
      <c r="A3261" s="13">
        <v>2003691</v>
      </c>
      <c r="B3261" s="14" t="s">
        <v>17518</v>
      </c>
      <c r="C3261" s="15" t="s">
        <v>14537</v>
      </c>
      <c r="D3261" s="16">
        <v>2373.1799999999998</v>
      </c>
    </row>
    <row r="3262" spans="1:4" x14ac:dyDescent="0.25">
      <c r="A3262" s="13">
        <v>2003694</v>
      </c>
      <c r="B3262" s="14" t="s">
        <v>17519</v>
      </c>
      <c r="C3262" s="15" t="s">
        <v>14537</v>
      </c>
      <c r="D3262" s="16">
        <v>2950.49</v>
      </c>
    </row>
    <row r="3263" spans="1:4" x14ac:dyDescent="0.25">
      <c r="A3263" s="13">
        <v>2003693</v>
      </c>
      <c r="B3263" s="14" t="s">
        <v>17520</v>
      </c>
      <c r="C3263" s="15" t="s">
        <v>14537</v>
      </c>
      <c r="D3263" s="16">
        <v>2662.22</v>
      </c>
    </row>
    <row r="3264" spans="1:4" x14ac:dyDescent="0.25">
      <c r="A3264" s="13">
        <v>2003696</v>
      </c>
      <c r="B3264" s="14" t="s">
        <v>17521</v>
      </c>
      <c r="C3264" s="15" t="s">
        <v>14537</v>
      </c>
      <c r="D3264" s="16">
        <v>3301.17</v>
      </c>
    </row>
    <row r="3265" spans="1:4" x14ac:dyDescent="0.25">
      <c r="A3265" s="13">
        <v>2003695</v>
      </c>
      <c r="B3265" s="14" t="s">
        <v>17522</v>
      </c>
      <c r="C3265" s="15" t="s">
        <v>14537</v>
      </c>
      <c r="D3265" s="16">
        <v>2962.87</v>
      </c>
    </row>
    <row r="3266" spans="1:4" x14ac:dyDescent="0.25">
      <c r="A3266" s="13">
        <v>2003698</v>
      </c>
      <c r="B3266" s="14" t="s">
        <v>17523</v>
      </c>
      <c r="C3266" s="15" t="s">
        <v>14537</v>
      </c>
      <c r="D3266" s="16">
        <v>4052.7</v>
      </c>
    </row>
    <row r="3267" spans="1:4" x14ac:dyDescent="0.25">
      <c r="A3267" s="13">
        <v>2003697</v>
      </c>
      <c r="B3267" s="14" t="s">
        <v>17524</v>
      </c>
      <c r="C3267" s="15" t="s">
        <v>14537</v>
      </c>
      <c r="D3267" s="16">
        <v>3663.18</v>
      </c>
    </row>
    <row r="3268" spans="1:4" x14ac:dyDescent="0.25">
      <c r="A3268" s="13">
        <v>2003700</v>
      </c>
      <c r="B3268" s="14" t="s">
        <v>17525</v>
      </c>
      <c r="C3268" s="15" t="s">
        <v>14537</v>
      </c>
      <c r="D3268" s="16">
        <v>5000</v>
      </c>
    </row>
    <row r="3269" spans="1:4" x14ac:dyDescent="0.25">
      <c r="A3269" s="13">
        <v>2003699</v>
      </c>
      <c r="B3269" s="14" t="s">
        <v>17526</v>
      </c>
      <c r="C3269" s="15" t="s">
        <v>14537</v>
      </c>
      <c r="D3269" s="16">
        <v>4533.05</v>
      </c>
    </row>
    <row r="3270" spans="1:4" x14ac:dyDescent="0.25">
      <c r="A3270" s="13">
        <v>2003702</v>
      </c>
      <c r="B3270" s="14" t="s">
        <v>17527</v>
      </c>
      <c r="C3270" s="15" t="s">
        <v>14537</v>
      </c>
      <c r="D3270" s="16">
        <v>3016.16</v>
      </c>
    </row>
    <row r="3271" spans="1:4" x14ac:dyDescent="0.25">
      <c r="A3271" s="13">
        <v>2003701</v>
      </c>
      <c r="B3271" s="14" t="s">
        <v>17528</v>
      </c>
      <c r="C3271" s="15" t="s">
        <v>14537</v>
      </c>
      <c r="D3271" s="16">
        <v>2735.04</v>
      </c>
    </row>
    <row r="3272" spans="1:4" x14ac:dyDescent="0.25">
      <c r="A3272" s="13">
        <v>2003704</v>
      </c>
      <c r="B3272" s="14" t="s">
        <v>17529</v>
      </c>
      <c r="C3272" s="15" t="s">
        <v>14537</v>
      </c>
      <c r="D3272" s="16">
        <v>2989.76</v>
      </c>
    </row>
    <row r="3273" spans="1:4" x14ac:dyDescent="0.25">
      <c r="A3273" s="13">
        <v>2003703</v>
      </c>
      <c r="B3273" s="14" t="s">
        <v>17530</v>
      </c>
      <c r="C3273" s="15" t="s">
        <v>14537</v>
      </c>
      <c r="D3273" s="16">
        <v>2715.78</v>
      </c>
    </row>
    <row r="3274" spans="1:4" x14ac:dyDescent="0.25">
      <c r="A3274" s="13">
        <v>2003706</v>
      </c>
      <c r="B3274" s="14" t="s">
        <v>17531</v>
      </c>
      <c r="C3274" s="15" t="s">
        <v>14537</v>
      </c>
      <c r="D3274" s="16">
        <v>3358.63</v>
      </c>
    </row>
    <row r="3275" spans="1:4" x14ac:dyDescent="0.25">
      <c r="A3275" s="13">
        <v>2003705</v>
      </c>
      <c r="B3275" s="14" t="s">
        <v>17532</v>
      </c>
      <c r="C3275" s="15" t="s">
        <v>14537</v>
      </c>
      <c r="D3275" s="16">
        <v>3025.09</v>
      </c>
    </row>
    <row r="3276" spans="1:4" x14ac:dyDescent="0.25">
      <c r="A3276" s="13">
        <v>2003708</v>
      </c>
      <c r="B3276" s="14" t="s">
        <v>17533</v>
      </c>
      <c r="C3276" s="15" t="s">
        <v>14537</v>
      </c>
      <c r="D3276" s="16">
        <v>3897.31</v>
      </c>
    </row>
    <row r="3277" spans="1:4" x14ac:dyDescent="0.25">
      <c r="A3277" s="13">
        <v>2003707</v>
      </c>
      <c r="B3277" s="14" t="s">
        <v>17534</v>
      </c>
      <c r="C3277" s="15" t="s">
        <v>14537</v>
      </c>
      <c r="D3277" s="16">
        <v>3511.36</v>
      </c>
    </row>
    <row r="3278" spans="1:4" x14ac:dyDescent="0.25">
      <c r="A3278" s="13">
        <v>2003710</v>
      </c>
      <c r="B3278" s="14" t="s">
        <v>17535</v>
      </c>
      <c r="C3278" s="15" t="s">
        <v>14537</v>
      </c>
      <c r="D3278" s="16">
        <v>4503.8</v>
      </c>
    </row>
    <row r="3279" spans="1:4" x14ac:dyDescent="0.25">
      <c r="A3279" s="13">
        <v>2003709</v>
      </c>
      <c r="B3279" s="14" t="s">
        <v>17536</v>
      </c>
      <c r="C3279" s="15" t="s">
        <v>14537</v>
      </c>
      <c r="D3279" s="16">
        <v>4064.25</v>
      </c>
    </row>
    <row r="3280" spans="1:4" x14ac:dyDescent="0.25">
      <c r="A3280" s="13">
        <v>2003712</v>
      </c>
      <c r="B3280" s="14" t="s">
        <v>17537</v>
      </c>
      <c r="C3280" s="15" t="s">
        <v>14537</v>
      </c>
      <c r="D3280" s="16">
        <v>5494.06</v>
      </c>
    </row>
    <row r="3281" spans="1:4" x14ac:dyDescent="0.25">
      <c r="A3281" s="13">
        <v>2003711</v>
      </c>
      <c r="B3281" s="14" t="s">
        <v>17538</v>
      </c>
      <c r="C3281" s="15" t="s">
        <v>14537</v>
      </c>
      <c r="D3281" s="16">
        <v>4972.32</v>
      </c>
    </row>
    <row r="3282" spans="1:4" x14ac:dyDescent="0.25">
      <c r="A3282" s="13">
        <v>2004505</v>
      </c>
      <c r="B3282" s="14" t="s">
        <v>17539</v>
      </c>
      <c r="C3282" s="15" t="s">
        <v>14731</v>
      </c>
      <c r="D3282" s="16">
        <v>24.55</v>
      </c>
    </row>
    <row r="3283" spans="1:4" ht="30" x14ac:dyDescent="0.25">
      <c r="A3283" s="13">
        <v>2003353</v>
      </c>
      <c r="B3283" s="14" t="s">
        <v>17540</v>
      </c>
      <c r="C3283" s="15" t="s">
        <v>211</v>
      </c>
      <c r="D3283" s="16">
        <v>64.52</v>
      </c>
    </row>
    <row r="3284" spans="1:4" ht="30" x14ac:dyDescent="0.25">
      <c r="A3284" s="13">
        <v>2003352</v>
      </c>
      <c r="B3284" s="14" t="s">
        <v>17541</v>
      </c>
      <c r="C3284" s="15" t="s">
        <v>211</v>
      </c>
      <c r="D3284" s="16">
        <v>47.95</v>
      </c>
    </row>
    <row r="3285" spans="1:4" ht="30" x14ac:dyDescent="0.25">
      <c r="A3285" s="13">
        <v>2003979</v>
      </c>
      <c r="B3285" s="14" t="s">
        <v>17542</v>
      </c>
      <c r="C3285" s="15" t="s">
        <v>211</v>
      </c>
      <c r="D3285" s="16">
        <v>75.44</v>
      </c>
    </row>
    <row r="3286" spans="1:4" ht="30" x14ac:dyDescent="0.25">
      <c r="A3286" s="13">
        <v>2003980</v>
      </c>
      <c r="B3286" s="14" t="s">
        <v>17543</v>
      </c>
      <c r="C3286" s="15" t="s">
        <v>211</v>
      </c>
      <c r="D3286" s="16">
        <v>58.81</v>
      </c>
    </row>
    <row r="3287" spans="1:4" ht="30" x14ac:dyDescent="0.25">
      <c r="A3287" s="13">
        <v>2003355</v>
      </c>
      <c r="B3287" s="14" t="s">
        <v>17544</v>
      </c>
      <c r="C3287" s="15" t="s">
        <v>211</v>
      </c>
      <c r="D3287" s="16">
        <v>86.84</v>
      </c>
    </row>
    <row r="3288" spans="1:4" ht="30" x14ac:dyDescent="0.25">
      <c r="A3288" s="13">
        <v>2003354</v>
      </c>
      <c r="B3288" s="14" t="s">
        <v>17545</v>
      </c>
      <c r="C3288" s="15" t="s">
        <v>211</v>
      </c>
      <c r="D3288" s="16">
        <v>64.510000000000005</v>
      </c>
    </row>
    <row r="3289" spans="1:4" ht="30" x14ac:dyDescent="0.25">
      <c r="A3289" s="13">
        <v>2003981</v>
      </c>
      <c r="B3289" s="14" t="s">
        <v>17546</v>
      </c>
      <c r="C3289" s="15" t="s">
        <v>211</v>
      </c>
      <c r="D3289" s="16">
        <v>101.65</v>
      </c>
    </row>
    <row r="3290" spans="1:4" ht="30" x14ac:dyDescent="0.25">
      <c r="A3290" s="13">
        <v>2003982</v>
      </c>
      <c r="B3290" s="14" t="s">
        <v>17547</v>
      </c>
      <c r="C3290" s="15" t="s">
        <v>211</v>
      </c>
      <c r="D3290" s="16">
        <v>79.25</v>
      </c>
    </row>
    <row r="3291" spans="1:4" ht="30" x14ac:dyDescent="0.25">
      <c r="A3291" s="13">
        <v>2003345</v>
      </c>
      <c r="B3291" s="14" t="s">
        <v>17548</v>
      </c>
      <c r="C3291" s="15" t="s">
        <v>211</v>
      </c>
      <c r="D3291" s="16">
        <v>55.13</v>
      </c>
    </row>
    <row r="3292" spans="1:4" ht="30" x14ac:dyDescent="0.25">
      <c r="A3292" s="13">
        <v>2003344</v>
      </c>
      <c r="B3292" s="14" t="s">
        <v>17549</v>
      </c>
      <c r="C3292" s="15" t="s">
        <v>211</v>
      </c>
      <c r="D3292" s="16">
        <v>43.81</v>
      </c>
    </row>
    <row r="3293" spans="1:4" ht="30" x14ac:dyDescent="0.25">
      <c r="A3293" s="13">
        <v>2003973</v>
      </c>
      <c r="B3293" s="14" t="s">
        <v>17550</v>
      </c>
      <c r="C3293" s="15" t="s">
        <v>211</v>
      </c>
      <c r="D3293" s="16">
        <v>62.7</v>
      </c>
    </row>
    <row r="3294" spans="1:4" ht="30" x14ac:dyDescent="0.25">
      <c r="A3294" s="13">
        <v>2003974</v>
      </c>
      <c r="B3294" s="14" t="s">
        <v>17551</v>
      </c>
      <c r="C3294" s="15" t="s">
        <v>211</v>
      </c>
      <c r="D3294" s="16">
        <v>51.35</v>
      </c>
    </row>
    <row r="3295" spans="1:4" ht="30" x14ac:dyDescent="0.25">
      <c r="A3295" s="13">
        <v>2003343</v>
      </c>
      <c r="B3295" s="14" t="s">
        <v>17552</v>
      </c>
      <c r="C3295" s="15" t="s">
        <v>211</v>
      </c>
      <c r="D3295" s="16">
        <v>74.69</v>
      </c>
    </row>
    <row r="3296" spans="1:4" ht="30" x14ac:dyDescent="0.25">
      <c r="A3296" s="13">
        <v>2003342</v>
      </c>
      <c r="B3296" s="14" t="s">
        <v>17553</v>
      </c>
      <c r="C3296" s="15" t="s">
        <v>211</v>
      </c>
      <c r="D3296" s="16">
        <v>58.82</v>
      </c>
    </row>
    <row r="3297" spans="1:4" ht="30" x14ac:dyDescent="0.25">
      <c r="A3297" s="13">
        <v>2003971</v>
      </c>
      <c r="B3297" s="14" t="s">
        <v>17554</v>
      </c>
      <c r="C3297" s="15" t="s">
        <v>211</v>
      </c>
      <c r="D3297" s="16">
        <v>85.47</v>
      </c>
    </row>
    <row r="3298" spans="1:4" ht="30" x14ac:dyDescent="0.25">
      <c r="A3298" s="13">
        <v>2003972</v>
      </c>
      <c r="B3298" s="14" t="s">
        <v>17555</v>
      </c>
      <c r="C3298" s="15" t="s">
        <v>211</v>
      </c>
      <c r="D3298" s="16">
        <v>69.540000000000006</v>
      </c>
    </row>
    <row r="3299" spans="1:4" x14ac:dyDescent="0.25">
      <c r="A3299" s="13">
        <v>2003347</v>
      </c>
      <c r="B3299" s="14" t="s">
        <v>17556</v>
      </c>
      <c r="C3299" s="15" t="s">
        <v>211</v>
      </c>
      <c r="D3299" s="16">
        <v>17.62</v>
      </c>
    </row>
    <row r="3300" spans="1:4" x14ac:dyDescent="0.25">
      <c r="A3300" s="13">
        <v>2003346</v>
      </c>
      <c r="B3300" s="14" t="s">
        <v>17557</v>
      </c>
      <c r="C3300" s="15" t="s">
        <v>211</v>
      </c>
      <c r="D3300" s="16">
        <v>24.79</v>
      </c>
    </row>
    <row r="3301" spans="1:4" x14ac:dyDescent="0.25">
      <c r="A3301" s="13">
        <v>2003933</v>
      </c>
      <c r="B3301" s="14" t="s">
        <v>17558</v>
      </c>
      <c r="C3301" s="15" t="s">
        <v>211</v>
      </c>
      <c r="D3301" s="16">
        <v>8.7100000000000009</v>
      </c>
    </row>
    <row r="3302" spans="1:4" x14ac:dyDescent="0.25">
      <c r="A3302" s="13">
        <v>2003932</v>
      </c>
      <c r="B3302" s="14" t="s">
        <v>17559</v>
      </c>
      <c r="C3302" s="15" t="s">
        <v>211</v>
      </c>
      <c r="D3302" s="16">
        <v>11.42</v>
      </c>
    </row>
    <row r="3303" spans="1:4" ht="30" x14ac:dyDescent="0.25">
      <c r="A3303" s="13">
        <v>2003349</v>
      </c>
      <c r="B3303" s="14" t="s">
        <v>17560</v>
      </c>
      <c r="C3303" s="15" t="s">
        <v>211</v>
      </c>
      <c r="D3303" s="16">
        <v>49.62</v>
      </c>
    </row>
    <row r="3304" spans="1:4" ht="30" x14ac:dyDescent="0.25">
      <c r="A3304" s="13">
        <v>2003348</v>
      </c>
      <c r="B3304" s="14" t="s">
        <v>17561</v>
      </c>
      <c r="C3304" s="15" t="s">
        <v>211</v>
      </c>
      <c r="D3304" s="16">
        <v>37.049999999999997</v>
      </c>
    </row>
    <row r="3305" spans="1:4" ht="30" x14ac:dyDescent="0.25">
      <c r="A3305" s="13">
        <v>2003975</v>
      </c>
      <c r="B3305" s="14" t="s">
        <v>17562</v>
      </c>
      <c r="C3305" s="15" t="s">
        <v>211</v>
      </c>
      <c r="D3305" s="16">
        <v>57.21</v>
      </c>
    </row>
    <row r="3306" spans="1:4" ht="30" x14ac:dyDescent="0.25">
      <c r="A3306" s="13">
        <v>2003976</v>
      </c>
      <c r="B3306" s="14" t="s">
        <v>17563</v>
      </c>
      <c r="C3306" s="15" t="s">
        <v>211</v>
      </c>
      <c r="D3306" s="16">
        <v>44.6</v>
      </c>
    </row>
    <row r="3307" spans="1:4" ht="30" x14ac:dyDescent="0.25">
      <c r="A3307" s="13">
        <v>2003351</v>
      </c>
      <c r="B3307" s="14" t="s">
        <v>17564</v>
      </c>
      <c r="C3307" s="15" t="s">
        <v>211</v>
      </c>
      <c r="D3307" s="16">
        <v>66.31</v>
      </c>
    </row>
    <row r="3308" spans="1:4" ht="30" x14ac:dyDescent="0.25">
      <c r="A3308" s="13">
        <v>2003350</v>
      </c>
      <c r="B3308" s="14" t="s">
        <v>17565</v>
      </c>
      <c r="C3308" s="15" t="s">
        <v>211</v>
      </c>
      <c r="D3308" s="16">
        <v>49.48</v>
      </c>
    </row>
    <row r="3309" spans="1:4" ht="30" x14ac:dyDescent="0.25">
      <c r="A3309" s="13">
        <v>2003977</v>
      </c>
      <c r="B3309" s="14" t="s">
        <v>17566</v>
      </c>
      <c r="C3309" s="15" t="s">
        <v>211</v>
      </c>
      <c r="D3309" s="16">
        <v>76.63</v>
      </c>
    </row>
    <row r="3310" spans="1:4" ht="30" x14ac:dyDescent="0.25">
      <c r="A3310" s="13">
        <v>2003978</v>
      </c>
      <c r="B3310" s="14" t="s">
        <v>17567</v>
      </c>
      <c r="C3310" s="15" t="s">
        <v>211</v>
      </c>
      <c r="D3310" s="16">
        <v>59.74</v>
      </c>
    </row>
    <row r="3311" spans="1:4" ht="30" x14ac:dyDescent="0.25">
      <c r="A3311" s="13">
        <v>2003291</v>
      </c>
      <c r="B3311" s="14" t="s">
        <v>17568</v>
      </c>
      <c r="C3311" s="15" t="s">
        <v>211</v>
      </c>
      <c r="D3311" s="16">
        <v>13.01</v>
      </c>
    </row>
    <row r="3312" spans="1:4" ht="30" x14ac:dyDescent="0.25">
      <c r="A3312" s="13">
        <v>2003292</v>
      </c>
      <c r="B3312" s="14" t="s">
        <v>17569</v>
      </c>
      <c r="C3312" s="15" t="s">
        <v>211</v>
      </c>
      <c r="D3312" s="16">
        <v>18.22</v>
      </c>
    </row>
    <row r="3313" spans="1:4" ht="30" x14ac:dyDescent="0.25">
      <c r="A3313" s="13">
        <v>2003293</v>
      </c>
      <c r="B3313" s="14" t="s">
        <v>17570</v>
      </c>
      <c r="C3313" s="15" t="s">
        <v>211</v>
      </c>
      <c r="D3313" s="16">
        <v>24</v>
      </c>
    </row>
    <row r="3314" spans="1:4" ht="30" x14ac:dyDescent="0.25">
      <c r="A3314" s="13">
        <v>2003294</v>
      </c>
      <c r="B3314" s="14" t="s">
        <v>17571</v>
      </c>
      <c r="C3314" s="15" t="s">
        <v>211</v>
      </c>
      <c r="D3314" s="16">
        <v>35.99</v>
      </c>
    </row>
    <row r="3315" spans="1:4" ht="30" x14ac:dyDescent="0.25">
      <c r="A3315" s="13">
        <v>2003257</v>
      </c>
      <c r="B3315" s="14" t="s">
        <v>17572</v>
      </c>
      <c r="C3315" s="15" t="s">
        <v>211</v>
      </c>
      <c r="D3315" s="16">
        <v>56.78</v>
      </c>
    </row>
    <row r="3316" spans="1:4" ht="30" x14ac:dyDescent="0.25">
      <c r="A3316" s="13">
        <v>2003258</v>
      </c>
      <c r="B3316" s="14" t="s">
        <v>17573</v>
      </c>
      <c r="C3316" s="15" t="s">
        <v>211</v>
      </c>
      <c r="D3316" s="16">
        <v>45.49</v>
      </c>
    </row>
    <row r="3317" spans="1:4" ht="30" x14ac:dyDescent="0.25">
      <c r="A3317" s="13">
        <v>2003259</v>
      </c>
      <c r="B3317" s="14" t="s">
        <v>17574</v>
      </c>
      <c r="C3317" s="15" t="s">
        <v>211</v>
      </c>
      <c r="D3317" s="16">
        <v>63.8</v>
      </c>
    </row>
    <row r="3318" spans="1:4" ht="30" x14ac:dyDescent="0.25">
      <c r="A3318" s="13">
        <v>2003260</v>
      </c>
      <c r="B3318" s="14" t="s">
        <v>17575</v>
      </c>
      <c r="C3318" s="15" t="s">
        <v>211</v>
      </c>
      <c r="D3318" s="16">
        <v>52.48</v>
      </c>
    </row>
    <row r="3319" spans="1:4" ht="30" x14ac:dyDescent="0.25">
      <c r="A3319" s="13">
        <v>2003281</v>
      </c>
      <c r="B3319" s="14" t="s">
        <v>17576</v>
      </c>
      <c r="C3319" s="15" t="s">
        <v>211</v>
      </c>
      <c r="D3319" s="16">
        <v>56.68</v>
      </c>
    </row>
    <row r="3320" spans="1:4" ht="30" x14ac:dyDescent="0.25">
      <c r="A3320" s="13">
        <v>2003282</v>
      </c>
      <c r="B3320" s="14" t="s">
        <v>17577</v>
      </c>
      <c r="C3320" s="15" t="s">
        <v>211</v>
      </c>
      <c r="D3320" s="16">
        <v>45.13</v>
      </c>
    </row>
    <row r="3321" spans="1:4" ht="30" x14ac:dyDescent="0.25">
      <c r="A3321" s="13">
        <v>2003283</v>
      </c>
      <c r="B3321" s="14" t="s">
        <v>17578</v>
      </c>
      <c r="C3321" s="15" t="s">
        <v>211</v>
      </c>
      <c r="D3321" s="16">
        <v>63.87</v>
      </c>
    </row>
    <row r="3322" spans="1:4" ht="30" x14ac:dyDescent="0.25">
      <c r="A3322" s="13">
        <v>2003284</v>
      </c>
      <c r="B3322" s="14" t="s">
        <v>17579</v>
      </c>
      <c r="C3322" s="15" t="s">
        <v>211</v>
      </c>
      <c r="D3322" s="16">
        <v>52.29</v>
      </c>
    </row>
    <row r="3323" spans="1:4" ht="30" x14ac:dyDescent="0.25">
      <c r="A3323" s="13">
        <v>2003327</v>
      </c>
      <c r="B3323" s="14" t="s">
        <v>17580</v>
      </c>
      <c r="C3323" s="15" t="s">
        <v>211</v>
      </c>
      <c r="D3323" s="16">
        <v>64.42</v>
      </c>
    </row>
    <row r="3324" spans="1:4" ht="30" x14ac:dyDescent="0.25">
      <c r="A3324" s="13">
        <v>2003326</v>
      </c>
      <c r="B3324" s="14" t="s">
        <v>17581</v>
      </c>
      <c r="C3324" s="15" t="s">
        <v>211</v>
      </c>
      <c r="D3324" s="16">
        <v>51.34</v>
      </c>
    </row>
    <row r="3325" spans="1:4" ht="30" x14ac:dyDescent="0.25">
      <c r="A3325" s="13">
        <v>2003963</v>
      </c>
      <c r="B3325" s="14" t="s">
        <v>17582</v>
      </c>
      <c r="C3325" s="15" t="s">
        <v>211</v>
      </c>
      <c r="D3325" s="16">
        <v>72.59</v>
      </c>
    </row>
    <row r="3326" spans="1:4" ht="30" x14ac:dyDescent="0.25">
      <c r="A3326" s="13">
        <v>2003964</v>
      </c>
      <c r="B3326" s="14" t="s">
        <v>17583</v>
      </c>
      <c r="C3326" s="15" t="s">
        <v>211</v>
      </c>
      <c r="D3326" s="16">
        <v>59.47</v>
      </c>
    </row>
    <row r="3327" spans="1:4" ht="30" x14ac:dyDescent="0.25">
      <c r="A3327" s="13">
        <v>2003319</v>
      </c>
      <c r="B3327" s="14" t="s">
        <v>17584</v>
      </c>
      <c r="C3327" s="15" t="s">
        <v>211</v>
      </c>
      <c r="D3327" s="16">
        <v>68.72</v>
      </c>
    </row>
    <row r="3328" spans="1:4" ht="30" x14ac:dyDescent="0.25">
      <c r="A3328" s="13">
        <v>2003318</v>
      </c>
      <c r="B3328" s="14" t="s">
        <v>17585</v>
      </c>
      <c r="C3328" s="15" t="s">
        <v>211</v>
      </c>
      <c r="D3328" s="16">
        <v>54.79</v>
      </c>
    </row>
    <row r="3329" spans="1:4" ht="30" x14ac:dyDescent="0.25">
      <c r="A3329" s="13">
        <v>2003955</v>
      </c>
      <c r="B3329" s="14" t="s">
        <v>17586</v>
      </c>
      <c r="C3329" s="15" t="s">
        <v>211</v>
      </c>
      <c r="D3329" s="16">
        <v>77.430000000000007</v>
      </c>
    </row>
    <row r="3330" spans="1:4" ht="30" x14ac:dyDescent="0.25">
      <c r="A3330" s="13">
        <v>2003956</v>
      </c>
      <c r="B3330" s="14" t="s">
        <v>17587</v>
      </c>
      <c r="C3330" s="15" t="s">
        <v>211</v>
      </c>
      <c r="D3330" s="16">
        <v>63.46</v>
      </c>
    </row>
    <row r="3331" spans="1:4" ht="30" x14ac:dyDescent="0.25">
      <c r="A3331" s="13">
        <v>2003277</v>
      </c>
      <c r="B3331" s="14" t="s">
        <v>17588</v>
      </c>
      <c r="C3331" s="15" t="s">
        <v>211</v>
      </c>
      <c r="D3331" s="16">
        <v>70.75</v>
      </c>
    </row>
    <row r="3332" spans="1:4" ht="30" x14ac:dyDescent="0.25">
      <c r="A3332" s="13">
        <v>2003278</v>
      </c>
      <c r="B3332" s="14" t="s">
        <v>17589</v>
      </c>
      <c r="C3332" s="15" t="s">
        <v>211</v>
      </c>
      <c r="D3332" s="16">
        <v>56.43</v>
      </c>
    </row>
    <row r="3333" spans="1:4" ht="30" x14ac:dyDescent="0.25">
      <c r="A3333" s="13">
        <v>2003279</v>
      </c>
      <c r="B3333" s="14" t="s">
        <v>17590</v>
      </c>
      <c r="C3333" s="15" t="s">
        <v>211</v>
      </c>
      <c r="D3333" s="16">
        <v>79.72</v>
      </c>
    </row>
    <row r="3334" spans="1:4" ht="30" x14ac:dyDescent="0.25">
      <c r="A3334" s="13">
        <v>2003280</v>
      </c>
      <c r="B3334" s="14" t="s">
        <v>17591</v>
      </c>
      <c r="C3334" s="15" t="s">
        <v>211</v>
      </c>
      <c r="D3334" s="16">
        <v>65.349999999999994</v>
      </c>
    </row>
    <row r="3335" spans="1:4" ht="30" x14ac:dyDescent="0.25">
      <c r="A3335" s="13">
        <v>2003253</v>
      </c>
      <c r="B3335" s="14" t="s">
        <v>17592</v>
      </c>
      <c r="C3335" s="15" t="s">
        <v>211</v>
      </c>
      <c r="D3335" s="16">
        <v>80.680000000000007</v>
      </c>
    </row>
    <row r="3336" spans="1:4" ht="30" x14ac:dyDescent="0.25">
      <c r="A3336" s="13">
        <v>2003254</v>
      </c>
      <c r="B3336" s="14" t="s">
        <v>17593</v>
      </c>
      <c r="C3336" s="15" t="s">
        <v>211</v>
      </c>
      <c r="D3336" s="16">
        <v>64.13</v>
      </c>
    </row>
    <row r="3337" spans="1:4" ht="30" x14ac:dyDescent="0.25">
      <c r="A3337" s="13">
        <v>2003255</v>
      </c>
      <c r="B3337" s="14" t="s">
        <v>17594</v>
      </c>
      <c r="C3337" s="15" t="s">
        <v>211</v>
      </c>
      <c r="D3337" s="16">
        <v>91.09</v>
      </c>
    </row>
    <row r="3338" spans="1:4" ht="30" x14ac:dyDescent="0.25">
      <c r="A3338" s="13">
        <v>2003256</v>
      </c>
      <c r="B3338" s="14" t="s">
        <v>17595</v>
      </c>
      <c r="C3338" s="15" t="s">
        <v>211</v>
      </c>
      <c r="D3338" s="16">
        <v>74.47</v>
      </c>
    </row>
    <row r="3339" spans="1:4" ht="30" x14ac:dyDescent="0.25">
      <c r="A3339" s="13">
        <v>2003273</v>
      </c>
      <c r="B3339" s="14" t="s">
        <v>17596</v>
      </c>
      <c r="C3339" s="15" t="s">
        <v>211</v>
      </c>
      <c r="D3339" s="16">
        <v>82.84</v>
      </c>
    </row>
    <row r="3340" spans="1:4" ht="30" x14ac:dyDescent="0.25">
      <c r="A3340" s="13">
        <v>2003274</v>
      </c>
      <c r="B3340" s="14" t="s">
        <v>17597</v>
      </c>
      <c r="C3340" s="15" t="s">
        <v>211</v>
      </c>
      <c r="D3340" s="16">
        <v>65.849999999999994</v>
      </c>
    </row>
    <row r="3341" spans="1:4" ht="30" x14ac:dyDescent="0.25">
      <c r="A3341" s="13">
        <v>2003275</v>
      </c>
      <c r="B3341" s="14" t="s">
        <v>17598</v>
      </c>
      <c r="C3341" s="15" t="s">
        <v>211</v>
      </c>
      <c r="D3341" s="16">
        <v>93.52</v>
      </c>
    </row>
    <row r="3342" spans="1:4" ht="30" x14ac:dyDescent="0.25">
      <c r="A3342" s="13">
        <v>2003276</v>
      </c>
      <c r="B3342" s="14" t="s">
        <v>17599</v>
      </c>
      <c r="C3342" s="15" t="s">
        <v>211</v>
      </c>
      <c r="D3342" s="16">
        <v>76.47</v>
      </c>
    </row>
    <row r="3343" spans="1:4" ht="30" x14ac:dyDescent="0.25">
      <c r="A3343" s="13">
        <v>2003269</v>
      </c>
      <c r="B3343" s="14" t="s">
        <v>17600</v>
      </c>
      <c r="C3343" s="15" t="s">
        <v>211</v>
      </c>
      <c r="D3343" s="16">
        <v>43.95</v>
      </c>
    </row>
    <row r="3344" spans="1:4" ht="30" x14ac:dyDescent="0.25">
      <c r="A3344" s="13">
        <v>2003270</v>
      </c>
      <c r="B3344" s="14" t="s">
        <v>17601</v>
      </c>
      <c r="C3344" s="15" t="s">
        <v>211</v>
      </c>
      <c r="D3344" s="16">
        <v>35.26</v>
      </c>
    </row>
    <row r="3345" spans="1:4" ht="30" x14ac:dyDescent="0.25">
      <c r="A3345" s="13">
        <v>2003271</v>
      </c>
      <c r="B3345" s="14" t="s">
        <v>17602</v>
      </c>
      <c r="C3345" s="15" t="s">
        <v>211</v>
      </c>
      <c r="D3345" s="16">
        <v>49.31</v>
      </c>
    </row>
    <row r="3346" spans="1:4" ht="30" x14ac:dyDescent="0.25">
      <c r="A3346" s="13">
        <v>2003272</v>
      </c>
      <c r="B3346" s="14" t="s">
        <v>17603</v>
      </c>
      <c r="C3346" s="15" t="s">
        <v>211</v>
      </c>
      <c r="D3346" s="16">
        <v>40.6</v>
      </c>
    </row>
    <row r="3347" spans="1:4" ht="30" x14ac:dyDescent="0.25">
      <c r="A3347" s="13">
        <v>2003261</v>
      </c>
      <c r="B3347" s="14" t="s">
        <v>17604</v>
      </c>
      <c r="C3347" s="15" t="s">
        <v>211</v>
      </c>
      <c r="D3347" s="16">
        <v>46.12</v>
      </c>
    </row>
    <row r="3348" spans="1:4" ht="30" x14ac:dyDescent="0.25">
      <c r="A3348" s="13">
        <v>2003262</v>
      </c>
      <c r="B3348" s="14" t="s">
        <v>17605</v>
      </c>
      <c r="C3348" s="15" t="s">
        <v>211</v>
      </c>
      <c r="D3348" s="16">
        <v>37.01</v>
      </c>
    </row>
    <row r="3349" spans="1:4" ht="30" x14ac:dyDescent="0.25">
      <c r="A3349" s="13">
        <v>2003263</v>
      </c>
      <c r="B3349" s="14" t="s">
        <v>17606</v>
      </c>
      <c r="C3349" s="15" t="s">
        <v>211</v>
      </c>
      <c r="D3349" s="16">
        <v>51.74</v>
      </c>
    </row>
    <row r="3350" spans="1:4" ht="30" x14ac:dyDescent="0.25">
      <c r="A3350" s="13">
        <v>2003264</v>
      </c>
      <c r="B3350" s="14" t="s">
        <v>17607</v>
      </c>
      <c r="C3350" s="15" t="s">
        <v>211</v>
      </c>
      <c r="D3350" s="16">
        <v>42.61</v>
      </c>
    </row>
    <row r="3351" spans="1:4" ht="30" x14ac:dyDescent="0.25">
      <c r="A3351" s="13">
        <v>2003285</v>
      </c>
      <c r="B3351" s="14" t="s">
        <v>17608</v>
      </c>
      <c r="C3351" s="15" t="s">
        <v>211</v>
      </c>
      <c r="D3351" s="16">
        <v>47.63</v>
      </c>
    </row>
    <row r="3352" spans="1:4" ht="30" x14ac:dyDescent="0.25">
      <c r="A3352" s="13">
        <v>2003286</v>
      </c>
      <c r="B3352" s="14" t="s">
        <v>17609</v>
      </c>
      <c r="C3352" s="15" t="s">
        <v>211</v>
      </c>
      <c r="D3352" s="16">
        <v>38.25</v>
      </c>
    </row>
    <row r="3353" spans="1:4" ht="30" x14ac:dyDescent="0.25">
      <c r="A3353" s="13">
        <v>2003287</v>
      </c>
      <c r="B3353" s="14" t="s">
        <v>17610</v>
      </c>
      <c r="C3353" s="15" t="s">
        <v>211</v>
      </c>
      <c r="D3353" s="16">
        <v>53.43</v>
      </c>
    </row>
    <row r="3354" spans="1:4" ht="30" x14ac:dyDescent="0.25">
      <c r="A3354" s="13">
        <v>2003288</v>
      </c>
      <c r="B3354" s="14" t="s">
        <v>17611</v>
      </c>
      <c r="C3354" s="15" t="s">
        <v>211</v>
      </c>
      <c r="D3354" s="16">
        <v>44.03</v>
      </c>
    </row>
    <row r="3355" spans="1:4" ht="30" x14ac:dyDescent="0.25">
      <c r="A3355" s="13">
        <v>2003265</v>
      </c>
      <c r="B3355" s="14" t="s">
        <v>17612</v>
      </c>
      <c r="C3355" s="15" t="s">
        <v>211</v>
      </c>
      <c r="D3355" s="16">
        <v>53.49</v>
      </c>
    </row>
    <row r="3356" spans="1:4" ht="30" x14ac:dyDescent="0.25">
      <c r="A3356" s="13">
        <v>2003266</v>
      </c>
      <c r="B3356" s="14" t="s">
        <v>17613</v>
      </c>
      <c r="C3356" s="15" t="s">
        <v>211</v>
      </c>
      <c r="D3356" s="16">
        <v>42.84</v>
      </c>
    </row>
    <row r="3357" spans="1:4" ht="30" x14ac:dyDescent="0.25">
      <c r="A3357" s="13">
        <v>2003267</v>
      </c>
      <c r="B3357" s="14" t="s">
        <v>17614</v>
      </c>
      <c r="C3357" s="15" t="s">
        <v>211</v>
      </c>
      <c r="D3357" s="16">
        <v>60.1</v>
      </c>
    </row>
    <row r="3358" spans="1:4" ht="30" x14ac:dyDescent="0.25">
      <c r="A3358" s="13">
        <v>2003268</v>
      </c>
      <c r="B3358" s="14" t="s">
        <v>17615</v>
      </c>
      <c r="C3358" s="15" t="s">
        <v>211</v>
      </c>
      <c r="D3358" s="16">
        <v>49.42</v>
      </c>
    </row>
    <row r="3359" spans="1:4" x14ac:dyDescent="0.25">
      <c r="A3359" s="13">
        <v>2003289</v>
      </c>
      <c r="B3359" s="14" t="s">
        <v>17616</v>
      </c>
      <c r="C3359" s="15" t="s">
        <v>211</v>
      </c>
      <c r="D3359" s="16">
        <v>22.72</v>
      </c>
    </row>
    <row r="3360" spans="1:4" x14ac:dyDescent="0.25">
      <c r="A3360" s="13">
        <v>2003338</v>
      </c>
      <c r="B3360" s="14" t="s">
        <v>17617</v>
      </c>
      <c r="C3360" s="15" t="s">
        <v>211</v>
      </c>
      <c r="D3360" s="16">
        <v>28.5</v>
      </c>
    </row>
    <row r="3361" spans="1:4" x14ac:dyDescent="0.25">
      <c r="A3361" s="13">
        <v>2003290</v>
      </c>
      <c r="B3361" s="14" t="s">
        <v>17618</v>
      </c>
      <c r="C3361" s="15" t="s">
        <v>211</v>
      </c>
      <c r="D3361" s="16">
        <v>18.72</v>
      </c>
    </row>
    <row r="3362" spans="1:4" x14ac:dyDescent="0.25">
      <c r="A3362" s="13">
        <v>2003300</v>
      </c>
      <c r="B3362" s="14" t="s">
        <v>17619</v>
      </c>
      <c r="C3362" s="15" t="s">
        <v>211</v>
      </c>
      <c r="D3362" s="16">
        <v>9.83</v>
      </c>
    </row>
    <row r="3363" spans="1:4" x14ac:dyDescent="0.25">
      <c r="A3363" s="13">
        <v>2003299</v>
      </c>
      <c r="B3363" s="14" t="s">
        <v>17620</v>
      </c>
      <c r="C3363" s="15" t="s">
        <v>211</v>
      </c>
      <c r="D3363" s="16">
        <v>12.39</v>
      </c>
    </row>
    <row r="3364" spans="1:4" x14ac:dyDescent="0.25">
      <c r="A3364" s="13">
        <v>2003301</v>
      </c>
      <c r="B3364" s="14" t="s">
        <v>17621</v>
      </c>
      <c r="C3364" s="15" t="s">
        <v>211</v>
      </c>
      <c r="D3364" s="16">
        <v>8.48</v>
      </c>
    </row>
    <row r="3365" spans="1:4" x14ac:dyDescent="0.25">
      <c r="A3365" s="13">
        <v>2004513</v>
      </c>
      <c r="B3365" s="14" t="s">
        <v>17622</v>
      </c>
      <c r="C3365" s="15" t="s">
        <v>211</v>
      </c>
      <c r="D3365" s="16">
        <v>0.14000000000000001</v>
      </c>
    </row>
    <row r="3366" spans="1:4" x14ac:dyDescent="0.25">
      <c r="A3366" s="13">
        <v>2003365</v>
      </c>
      <c r="B3366" s="14" t="s">
        <v>29013</v>
      </c>
      <c r="C3366" s="15" t="s">
        <v>211</v>
      </c>
      <c r="D3366" s="16">
        <v>1054.79</v>
      </c>
    </row>
    <row r="3367" spans="1:4" ht="30" x14ac:dyDescent="0.25">
      <c r="A3367" s="13">
        <v>2003364</v>
      </c>
      <c r="B3367" s="14" t="s">
        <v>29014</v>
      </c>
      <c r="C3367" s="15" t="s">
        <v>211</v>
      </c>
      <c r="D3367" s="16">
        <v>935.07</v>
      </c>
    </row>
    <row r="3368" spans="1:4" x14ac:dyDescent="0.25">
      <c r="A3368" s="13">
        <v>2003097</v>
      </c>
      <c r="B3368" s="14" t="s">
        <v>29015</v>
      </c>
      <c r="C3368" s="15" t="s">
        <v>211</v>
      </c>
      <c r="D3368" s="16">
        <v>1106.06</v>
      </c>
    </row>
    <row r="3369" spans="1:4" ht="30" x14ac:dyDescent="0.25">
      <c r="A3369" s="13">
        <v>2003098</v>
      </c>
      <c r="B3369" s="14" t="s">
        <v>29016</v>
      </c>
      <c r="C3369" s="15" t="s">
        <v>211</v>
      </c>
      <c r="D3369" s="16">
        <v>983.05</v>
      </c>
    </row>
    <row r="3370" spans="1:4" x14ac:dyDescent="0.25">
      <c r="A3370" s="13">
        <v>2003363</v>
      </c>
      <c r="B3370" s="14" t="s">
        <v>29017</v>
      </c>
      <c r="C3370" s="15" t="s">
        <v>211</v>
      </c>
      <c r="D3370" s="16">
        <v>1145.9000000000001</v>
      </c>
    </row>
    <row r="3371" spans="1:4" ht="30" x14ac:dyDescent="0.25">
      <c r="A3371" s="13">
        <v>2003362</v>
      </c>
      <c r="B3371" s="14" t="s">
        <v>29018</v>
      </c>
      <c r="C3371" s="15" t="s">
        <v>211</v>
      </c>
      <c r="D3371" s="16">
        <v>1022.4</v>
      </c>
    </row>
    <row r="3372" spans="1:4" x14ac:dyDescent="0.25">
      <c r="A3372" s="13">
        <v>2003099</v>
      </c>
      <c r="B3372" s="14" t="s">
        <v>29019</v>
      </c>
      <c r="C3372" s="15" t="s">
        <v>211</v>
      </c>
      <c r="D3372" s="16">
        <v>1201.25</v>
      </c>
    </row>
    <row r="3373" spans="1:4" ht="30" x14ac:dyDescent="0.25">
      <c r="A3373" s="13">
        <v>2003100</v>
      </c>
      <c r="B3373" s="14" t="s">
        <v>29020</v>
      </c>
      <c r="C3373" s="15" t="s">
        <v>211</v>
      </c>
      <c r="D3373" s="16">
        <v>1073.48</v>
      </c>
    </row>
    <row r="3374" spans="1:4" x14ac:dyDescent="0.25">
      <c r="A3374" s="13">
        <v>2003361</v>
      </c>
      <c r="B3374" s="14" t="s">
        <v>29021</v>
      </c>
      <c r="C3374" s="15" t="s">
        <v>211</v>
      </c>
      <c r="D3374" s="16">
        <v>1370.09</v>
      </c>
    </row>
    <row r="3375" spans="1:4" ht="30" x14ac:dyDescent="0.25">
      <c r="A3375" s="13">
        <v>2003360</v>
      </c>
      <c r="B3375" s="14" t="s">
        <v>29022</v>
      </c>
      <c r="C3375" s="15" t="s">
        <v>211</v>
      </c>
      <c r="D3375" s="16">
        <v>1237.4100000000001</v>
      </c>
    </row>
    <row r="3376" spans="1:4" x14ac:dyDescent="0.25">
      <c r="A3376" s="13">
        <v>2003101</v>
      </c>
      <c r="B3376" s="14" t="s">
        <v>29023</v>
      </c>
      <c r="C3376" s="15" t="s">
        <v>211</v>
      </c>
      <c r="D3376" s="16">
        <v>1533.16</v>
      </c>
    </row>
    <row r="3377" spans="1:4" ht="30" x14ac:dyDescent="0.25">
      <c r="A3377" s="13">
        <v>2003102</v>
      </c>
      <c r="B3377" s="14" t="s">
        <v>29024</v>
      </c>
      <c r="C3377" s="15" t="s">
        <v>211</v>
      </c>
      <c r="D3377" s="16">
        <v>1391.3</v>
      </c>
    </row>
    <row r="3378" spans="1:4" ht="30" x14ac:dyDescent="0.25">
      <c r="A3378" s="13">
        <v>2003869</v>
      </c>
      <c r="B3378" s="14" t="s">
        <v>17623</v>
      </c>
      <c r="C3378" s="15" t="s">
        <v>211</v>
      </c>
      <c r="D3378" s="16">
        <v>203.44</v>
      </c>
    </row>
    <row r="3379" spans="1:4" ht="30" x14ac:dyDescent="0.25">
      <c r="A3379" s="13">
        <v>2003822</v>
      </c>
      <c r="B3379" s="14" t="s">
        <v>17624</v>
      </c>
      <c r="C3379" s="15" t="s">
        <v>211</v>
      </c>
      <c r="D3379" s="16">
        <v>251.83</v>
      </c>
    </row>
    <row r="3380" spans="1:4" ht="30" x14ac:dyDescent="0.25">
      <c r="A3380" s="13">
        <v>2003826</v>
      </c>
      <c r="B3380" s="14" t="s">
        <v>17625</v>
      </c>
      <c r="C3380" s="15" t="s">
        <v>211</v>
      </c>
      <c r="D3380" s="16">
        <v>438.56</v>
      </c>
    </row>
    <row r="3381" spans="1:4" ht="30" x14ac:dyDescent="0.25">
      <c r="A3381" s="13">
        <v>2003830</v>
      </c>
      <c r="B3381" s="14" t="s">
        <v>17626</v>
      </c>
      <c r="C3381" s="15" t="s">
        <v>211</v>
      </c>
      <c r="D3381" s="16">
        <v>556.58000000000004</v>
      </c>
    </row>
    <row r="3382" spans="1:4" ht="30" x14ac:dyDescent="0.25">
      <c r="A3382" s="13">
        <v>2003834</v>
      </c>
      <c r="B3382" s="14" t="s">
        <v>17627</v>
      </c>
      <c r="C3382" s="15" t="s">
        <v>211</v>
      </c>
      <c r="D3382" s="16">
        <v>711.9</v>
      </c>
    </row>
    <row r="3383" spans="1:4" ht="30" x14ac:dyDescent="0.25">
      <c r="A3383" s="13">
        <v>2003838</v>
      </c>
      <c r="B3383" s="14" t="s">
        <v>17628</v>
      </c>
      <c r="C3383" s="15" t="s">
        <v>211</v>
      </c>
      <c r="D3383" s="16">
        <v>1236.25</v>
      </c>
    </row>
    <row r="3384" spans="1:4" ht="30" x14ac:dyDescent="0.25">
      <c r="A3384" s="13">
        <v>2003768</v>
      </c>
      <c r="B3384" s="14" t="s">
        <v>17629</v>
      </c>
      <c r="C3384" s="15" t="s">
        <v>211</v>
      </c>
      <c r="D3384" s="16">
        <v>183.08</v>
      </c>
    </row>
    <row r="3385" spans="1:4" ht="30" x14ac:dyDescent="0.25">
      <c r="A3385" s="13">
        <v>2003873</v>
      </c>
      <c r="B3385" s="14" t="s">
        <v>17630</v>
      </c>
      <c r="C3385" s="15" t="s">
        <v>211</v>
      </c>
      <c r="D3385" s="16">
        <v>166.49</v>
      </c>
    </row>
    <row r="3386" spans="1:4" ht="30" x14ac:dyDescent="0.25">
      <c r="A3386" s="13">
        <v>2003772</v>
      </c>
      <c r="B3386" s="14" t="s">
        <v>17631</v>
      </c>
      <c r="C3386" s="15" t="s">
        <v>211</v>
      </c>
      <c r="D3386" s="16">
        <v>267.39999999999998</v>
      </c>
    </row>
    <row r="3387" spans="1:4" ht="30" x14ac:dyDescent="0.25">
      <c r="A3387" s="13">
        <v>2003877</v>
      </c>
      <c r="B3387" s="14" t="s">
        <v>17632</v>
      </c>
      <c r="C3387" s="15" t="s">
        <v>211</v>
      </c>
      <c r="D3387" s="16">
        <v>241.14</v>
      </c>
    </row>
    <row r="3388" spans="1:4" ht="30" x14ac:dyDescent="0.25">
      <c r="A3388" s="13">
        <v>2003776</v>
      </c>
      <c r="B3388" s="14" t="s">
        <v>17633</v>
      </c>
      <c r="C3388" s="15" t="s">
        <v>211</v>
      </c>
      <c r="D3388" s="16">
        <v>435.56</v>
      </c>
    </row>
    <row r="3389" spans="1:4" ht="30" x14ac:dyDescent="0.25">
      <c r="A3389" s="13">
        <v>2003881</v>
      </c>
      <c r="B3389" s="14" t="s">
        <v>17634</v>
      </c>
      <c r="C3389" s="15" t="s">
        <v>211</v>
      </c>
      <c r="D3389" s="16">
        <v>399.57</v>
      </c>
    </row>
    <row r="3390" spans="1:4" ht="30" x14ac:dyDescent="0.25">
      <c r="A3390" s="13">
        <v>2003780</v>
      </c>
      <c r="B3390" s="14" t="s">
        <v>17635</v>
      </c>
      <c r="C3390" s="15" t="s">
        <v>211</v>
      </c>
      <c r="D3390" s="16">
        <v>577.86</v>
      </c>
    </row>
    <row r="3391" spans="1:4" ht="30" x14ac:dyDescent="0.25">
      <c r="A3391" s="13">
        <v>2003885</v>
      </c>
      <c r="B3391" s="14" t="s">
        <v>17636</v>
      </c>
      <c r="C3391" s="15" t="s">
        <v>211</v>
      </c>
      <c r="D3391" s="16">
        <v>525.23</v>
      </c>
    </row>
    <row r="3392" spans="1:4" ht="30" x14ac:dyDescent="0.25">
      <c r="A3392" s="13">
        <v>2003784</v>
      </c>
      <c r="B3392" s="14" t="s">
        <v>17637</v>
      </c>
      <c r="C3392" s="15" t="s">
        <v>211</v>
      </c>
      <c r="D3392" s="16">
        <v>896.93</v>
      </c>
    </row>
    <row r="3393" spans="1:4" ht="30" x14ac:dyDescent="0.25">
      <c r="A3393" s="13">
        <v>2003889</v>
      </c>
      <c r="B3393" s="14" t="s">
        <v>17638</v>
      </c>
      <c r="C3393" s="15" t="s">
        <v>211</v>
      </c>
      <c r="D3393" s="16">
        <v>814.52</v>
      </c>
    </row>
    <row r="3394" spans="1:4" ht="30" x14ac:dyDescent="0.25">
      <c r="A3394" s="13">
        <v>2003870</v>
      </c>
      <c r="B3394" s="14" t="s">
        <v>17639</v>
      </c>
      <c r="C3394" s="15" t="s">
        <v>211</v>
      </c>
      <c r="D3394" s="16">
        <v>220.04</v>
      </c>
    </row>
    <row r="3395" spans="1:4" ht="30" x14ac:dyDescent="0.25">
      <c r="A3395" s="13">
        <v>2003823</v>
      </c>
      <c r="B3395" s="14" t="s">
        <v>17640</v>
      </c>
      <c r="C3395" s="15" t="s">
        <v>211</v>
      </c>
      <c r="D3395" s="16">
        <v>280.45</v>
      </c>
    </row>
    <row r="3396" spans="1:4" ht="30" x14ac:dyDescent="0.25">
      <c r="A3396" s="13">
        <v>2003827</v>
      </c>
      <c r="B3396" s="14" t="s">
        <v>17641</v>
      </c>
      <c r="C3396" s="15" t="s">
        <v>211</v>
      </c>
      <c r="D3396" s="16">
        <v>452.22</v>
      </c>
    </row>
    <row r="3397" spans="1:4" ht="30" x14ac:dyDescent="0.25">
      <c r="A3397" s="13">
        <v>2003831</v>
      </c>
      <c r="B3397" s="14" t="s">
        <v>17642</v>
      </c>
      <c r="C3397" s="15" t="s">
        <v>211</v>
      </c>
      <c r="D3397" s="16">
        <v>580.14</v>
      </c>
    </row>
    <row r="3398" spans="1:4" ht="30" x14ac:dyDescent="0.25">
      <c r="A3398" s="13">
        <v>2003835</v>
      </c>
      <c r="B3398" s="14" t="s">
        <v>17643</v>
      </c>
      <c r="C3398" s="15" t="s">
        <v>211</v>
      </c>
      <c r="D3398" s="16">
        <v>774.51</v>
      </c>
    </row>
    <row r="3399" spans="1:4" ht="30" x14ac:dyDescent="0.25">
      <c r="A3399" s="13">
        <v>2003839</v>
      </c>
      <c r="B3399" s="14" t="s">
        <v>17644</v>
      </c>
      <c r="C3399" s="15" t="s">
        <v>211</v>
      </c>
      <c r="D3399" s="16">
        <v>1287.6400000000001</v>
      </c>
    </row>
    <row r="3400" spans="1:4" ht="30" x14ac:dyDescent="0.25">
      <c r="A3400" s="13">
        <v>2003769</v>
      </c>
      <c r="B3400" s="14" t="s">
        <v>17645</v>
      </c>
      <c r="C3400" s="15" t="s">
        <v>211</v>
      </c>
      <c r="D3400" s="16">
        <v>196.67</v>
      </c>
    </row>
    <row r="3401" spans="1:4" ht="30" x14ac:dyDescent="0.25">
      <c r="A3401" s="13">
        <v>2003874</v>
      </c>
      <c r="B3401" s="14" t="s">
        <v>17646</v>
      </c>
      <c r="C3401" s="15" t="s">
        <v>211</v>
      </c>
      <c r="D3401" s="16">
        <v>180.1</v>
      </c>
    </row>
    <row r="3402" spans="1:4" ht="30" x14ac:dyDescent="0.25">
      <c r="A3402" s="13">
        <v>2003773</v>
      </c>
      <c r="B3402" s="14" t="s">
        <v>17647</v>
      </c>
      <c r="C3402" s="15" t="s">
        <v>211</v>
      </c>
      <c r="D3402" s="16">
        <v>321.77999999999997</v>
      </c>
    </row>
    <row r="3403" spans="1:4" ht="30" x14ac:dyDescent="0.25">
      <c r="A3403" s="13">
        <v>2003878</v>
      </c>
      <c r="B3403" s="14" t="s">
        <v>17648</v>
      </c>
      <c r="C3403" s="15" t="s">
        <v>211</v>
      </c>
      <c r="D3403" s="16">
        <v>295.58</v>
      </c>
    </row>
    <row r="3404" spans="1:4" ht="30" x14ac:dyDescent="0.25">
      <c r="A3404" s="13">
        <v>2003777</v>
      </c>
      <c r="B3404" s="14" t="s">
        <v>17649</v>
      </c>
      <c r="C3404" s="15" t="s">
        <v>211</v>
      </c>
      <c r="D3404" s="16">
        <v>489.94</v>
      </c>
    </row>
    <row r="3405" spans="1:4" ht="30" x14ac:dyDescent="0.25">
      <c r="A3405" s="13">
        <v>2003882</v>
      </c>
      <c r="B3405" s="14" t="s">
        <v>17650</v>
      </c>
      <c r="C3405" s="15" t="s">
        <v>211</v>
      </c>
      <c r="D3405" s="16">
        <v>454.01</v>
      </c>
    </row>
    <row r="3406" spans="1:4" ht="30" x14ac:dyDescent="0.25">
      <c r="A3406" s="13">
        <v>2003781</v>
      </c>
      <c r="B3406" s="14" t="s">
        <v>17651</v>
      </c>
      <c r="C3406" s="15" t="s">
        <v>211</v>
      </c>
      <c r="D3406" s="16">
        <v>700.2</v>
      </c>
    </row>
    <row r="3407" spans="1:4" ht="30" x14ac:dyDescent="0.25">
      <c r="A3407" s="13">
        <v>2003886</v>
      </c>
      <c r="B3407" s="14" t="s">
        <v>17652</v>
      </c>
      <c r="C3407" s="15" t="s">
        <v>211</v>
      </c>
      <c r="D3407" s="16">
        <v>647.71</v>
      </c>
    </row>
    <row r="3408" spans="1:4" ht="30" x14ac:dyDescent="0.25">
      <c r="A3408" s="13">
        <v>2003785</v>
      </c>
      <c r="B3408" s="14" t="s">
        <v>17653</v>
      </c>
      <c r="C3408" s="15" t="s">
        <v>211</v>
      </c>
      <c r="D3408" s="16">
        <v>1087.25</v>
      </c>
    </row>
    <row r="3409" spans="1:4" ht="30" x14ac:dyDescent="0.25">
      <c r="A3409" s="13">
        <v>2003890</v>
      </c>
      <c r="B3409" s="14" t="s">
        <v>17654</v>
      </c>
      <c r="C3409" s="15" t="s">
        <v>211</v>
      </c>
      <c r="D3409" s="16">
        <v>1005.05</v>
      </c>
    </row>
    <row r="3410" spans="1:4" ht="30" x14ac:dyDescent="0.25">
      <c r="A3410" s="13">
        <v>2003871</v>
      </c>
      <c r="B3410" s="14" t="s">
        <v>17655</v>
      </c>
      <c r="C3410" s="15" t="s">
        <v>211</v>
      </c>
      <c r="D3410" s="16">
        <v>226.45</v>
      </c>
    </row>
    <row r="3411" spans="1:4" ht="30" x14ac:dyDescent="0.25">
      <c r="A3411" s="13">
        <v>2003824</v>
      </c>
      <c r="B3411" s="14" t="s">
        <v>17656</v>
      </c>
      <c r="C3411" s="15" t="s">
        <v>211</v>
      </c>
      <c r="D3411" s="16">
        <v>291.07</v>
      </c>
    </row>
    <row r="3412" spans="1:4" ht="30" x14ac:dyDescent="0.25">
      <c r="A3412" s="13">
        <v>2003828</v>
      </c>
      <c r="B3412" s="14" t="s">
        <v>17657</v>
      </c>
      <c r="C3412" s="15" t="s">
        <v>211</v>
      </c>
      <c r="D3412" s="16">
        <v>460.85</v>
      </c>
    </row>
    <row r="3413" spans="1:4" ht="30" x14ac:dyDescent="0.25">
      <c r="A3413" s="13">
        <v>2003832</v>
      </c>
      <c r="B3413" s="14" t="s">
        <v>17658</v>
      </c>
      <c r="C3413" s="15" t="s">
        <v>211</v>
      </c>
      <c r="D3413" s="16">
        <v>602.49</v>
      </c>
    </row>
    <row r="3414" spans="1:4" ht="30" x14ac:dyDescent="0.25">
      <c r="A3414" s="13">
        <v>2003836</v>
      </c>
      <c r="B3414" s="14" t="s">
        <v>17659</v>
      </c>
      <c r="C3414" s="15" t="s">
        <v>211</v>
      </c>
      <c r="D3414" s="16">
        <v>960.27</v>
      </c>
    </row>
    <row r="3415" spans="1:4" ht="30" x14ac:dyDescent="0.25">
      <c r="A3415" s="13">
        <v>2003840</v>
      </c>
      <c r="B3415" s="14" t="s">
        <v>17660</v>
      </c>
      <c r="C3415" s="15" t="s">
        <v>211</v>
      </c>
      <c r="D3415" s="16">
        <v>1364.97</v>
      </c>
    </row>
    <row r="3416" spans="1:4" ht="30" x14ac:dyDescent="0.25">
      <c r="A3416" s="13">
        <v>2003770</v>
      </c>
      <c r="B3416" s="14" t="s">
        <v>17661</v>
      </c>
      <c r="C3416" s="15" t="s">
        <v>211</v>
      </c>
      <c r="D3416" s="16">
        <v>264.64</v>
      </c>
    </row>
    <row r="3417" spans="1:4" ht="30" x14ac:dyDescent="0.25">
      <c r="A3417" s="13">
        <v>2003875</v>
      </c>
      <c r="B3417" s="14" t="s">
        <v>17662</v>
      </c>
      <c r="C3417" s="15" t="s">
        <v>211</v>
      </c>
      <c r="D3417" s="16">
        <v>248.14</v>
      </c>
    </row>
    <row r="3418" spans="1:4" ht="30" x14ac:dyDescent="0.25">
      <c r="A3418" s="13">
        <v>2003774</v>
      </c>
      <c r="B3418" s="14" t="s">
        <v>17663</v>
      </c>
      <c r="C3418" s="15" t="s">
        <v>211</v>
      </c>
      <c r="D3418" s="16">
        <v>428.87</v>
      </c>
    </row>
    <row r="3419" spans="1:4" ht="30" x14ac:dyDescent="0.25">
      <c r="A3419" s="13">
        <v>2003879</v>
      </c>
      <c r="B3419" s="14" t="s">
        <v>17664</v>
      </c>
      <c r="C3419" s="15" t="s">
        <v>211</v>
      </c>
      <c r="D3419" s="16">
        <v>399.55</v>
      </c>
    </row>
    <row r="3420" spans="1:4" ht="30" x14ac:dyDescent="0.25">
      <c r="A3420" s="13">
        <v>2003778</v>
      </c>
      <c r="B3420" s="14" t="s">
        <v>17665</v>
      </c>
      <c r="C3420" s="15" t="s">
        <v>211</v>
      </c>
      <c r="D3420" s="16">
        <v>594.97</v>
      </c>
    </row>
    <row r="3421" spans="1:4" ht="30" x14ac:dyDescent="0.25">
      <c r="A3421" s="13">
        <v>2003883</v>
      </c>
      <c r="B3421" s="14" t="s">
        <v>17666</v>
      </c>
      <c r="C3421" s="15" t="s">
        <v>211</v>
      </c>
      <c r="D3421" s="16">
        <v>549.11</v>
      </c>
    </row>
    <row r="3422" spans="1:4" ht="30" x14ac:dyDescent="0.25">
      <c r="A3422" s="13">
        <v>2003782</v>
      </c>
      <c r="B3422" s="14" t="s">
        <v>17667</v>
      </c>
      <c r="C3422" s="15" t="s">
        <v>211</v>
      </c>
      <c r="D3422" s="16">
        <v>888.44</v>
      </c>
    </row>
    <row r="3423" spans="1:4" ht="30" x14ac:dyDescent="0.25">
      <c r="A3423" s="13">
        <v>2003887</v>
      </c>
      <c r="B3423" s="14" t="s">
        <v>17668</v>
      </c>
      <c r="C3423" s="15" t="s">
        <v>211</v>
      </c>
      <c r="D3423" s="16">
        <v>818.3</v>
      </c>
    </row>
    <row r="3424" spans="1:4" ht="30" x14ac:dyDescent="0.25">
      <c r="A3424" s="13">
        <v>2003786</v>
      </c>
      <c r="B3424" s="14" t="s">
        <v>17669</v>
      </c>
      <c r="C3424" s="15" t="s">
        <v>211</v>
      </c>
      <c r="D3424" s="16">
        <v>1391.23</v>
      </c>
    </row>
    <row r="3425" spans="1:4" ht="30" x14ac:dyDescent="0.25">
      <c r="A3425" s="13">
        <v>2003891</v>
      </c>
      <c r="B3425" s="14" t="s">
        <v>17670</v>
      </c>
      <c r="C3425" s="15" t="s">
        <v>211</v>
      </c>
      <c r="D3425" s="16">
        <v>1282.26</v>
      </c>
    </row>
    <row r="3426" spans="1:4" ht="30" x14ac:dyDescent="0.25">
      <c r="A3426" s="13">
        <v>2003872</v>
      </c>
      <c r="B3426" s="14" t="s">
        <v>17671</v>
      </c>
      <c r="C3426" s="15" t="s">
        <v>211</v>
      </c>
      <c r="D3426" s="16">
        <v>311.67</v>
      </c>
    </row>
    <row r="3427" spans="1:4" ht="30" x14ac:dyDescent="0.25">
      <c r="A3427" s="13">
        <v>2003825</v>
      </c>
      <c r="B3427" s="14" t="s">
        <v>17672</v>
      </c>
      <c r="C3427" s="15" t="s">
        <v>211</v>
      </c>
      <c r="D3427" s="16">
        <v>346.73</v>
      </c>
    </row>
    <row r="3428" spans="1:4" ht="30" x14ac:dyDescent="0.25">
      <c r="A3428" s="13">
        <v>2003829</v>
      </c>
      <c r="B3428" s="14" t="s">
        <v>17673</v>
      </c>
      <c r="C3428" s="15" t="s">
        <v>211</v>
      </c>
      <c r="D3428" s="16">
        <v>501.46</v>
      </c>
    </row>
    <row r="3429" spans="1:4" ht="30" x14ac:dyDescent="0.25">
      <c r="A3429" s="13">
        <v>2003833</v>
      </c>
      <c r="B3429" s="14" t="s">
        <v>17674</v>
      </c>
      <c r="C3429" s="15" t="s">
        <v>211</v>
      </c>
      <c r="D3429" s="16">
        <v>653.69000000000005</v>
      </c>
    </row>
    <row r="3430" spans="1:4" ht="30" x14ac:dyDescent="0.25">
      <c r="A3430" s="13">
        <v>2003837</v>
      </c>
      <c r="B3430" s="14" t="s">
        <v>17675</v>
      </c>
      <c r="C3430" s="15" t="s">
        <v>211</v>
      </c>
      <c r="D3430" s="16">
        <v>1045.5899999999999</v>
      </c>
    </row>
    <row r="3431" spans="1:4" ht="30" x14ac:dyDescent="0.25">
      <c r="A3431" s="13">
        <v>2003841</v>
      </c>
      <c r="B3431" s="14" t="s">
        <v>17676</v>
      </c>
      <c r="C3431" s="15" t="s">
        <v>211</v>
      </c>
      <c r="D3431" s="16">
        <v>1441.43</v>
      </c>
    </row>
    <row r="3432" spans="1:4" ht="30" x14ac:dyDescent="0.25">
      <c r="A3432" s="13">
        <v>2003771</v>
      </c>
      <c r="B3432" s="14" t="s">
        <v>17677</v>
      </c>
      <c r="C3432" s="15" t="s">
        <v>211</v>
      </c>
      <c r="D3432" s="16">
        <v>317.41000000000003</v>
      </c>
    </row>
    <row r="3433" spans="1:4" ht="30" x14ac:dyDescent="0.25">
      <c r="A3433" s="13">
        <v>2003876</v>
      </c>
      <c r="B3433" s="14" t="s">
        <v>17678</v>
      </c>
      <c r="C3433" s="15" t="s">
        <v>211</v>
      </c>
      <c r="D3433" s="16">
        <v>297.73</v>
      </c>
    </row>
    <row r="3434" spans="1:4" ht="30" x14ac:dyDescent="0.25">
      <c r="A3434" s="13">
        <v>2003775</v>
      </c>
      <c r="B3434" s="14" t="s">
        <v>17679</v>
      </c>
      <c r="C3434" s="15" t="s">
        <v>211</v>
      </c>
      <c r="D3434" s="16">
        <v>492.72</v>
      </c>
    </row>
    <row r="3435" spans="1:4" ht="30" x14ac:dyDescent="0.25">
      <c r="A3435" s="13">
        <v>2003880</v>
      </c>
      <c r="B3435" s="14" t="s">
        <v>17680</v>
      </c>
      <c r="C3435" s="15" t="s">
        <v>211</v>
      </c>
      <c r="D3435" s="16">
        <v>457.21</v>
      </c>
    </row>
    <row r="3436" spans="1:4" ht="30" x14ac:dyDescent="0.25">
      <c r="A3436" s="13">
        <v>2003779</v>
      </c>
      <c r="B3436" s="14" t="s">
        <v>17681</v>
      </c>
      <c r="C3436" s="15" t="s">
        <v>211</v>
      </c>
      <c r="D3436" s="16">
        <v>732.6</v>
      </c>
    </row>
    <row r="3437" spans="1:4" ht="30" x14ac:dyDescent="0.25">
      <c r="A3437" s="13">
        <v>2003884</v>
      </c>
      <c r="B3437" s="14" t="s">
        <v>17682</v>
      </c>
      <c r="C3437" s="15" t="s">
        <v>211</v>
      </c>
      <c r="D3437" s="16">
        <v>679.07</v>
      </c>
    </row>
    <row r="3438" spans="1:4" ht="30" x14ac:dyDescent="0.25">
      <c r="A3438" s="13">
        <v>2003783</v>
      </c>
      <c r="B3438" s="14" t="s">
        <v>17683</v>
      </c>
      <c r="C3438" s="15" t="s">
        <v>211</v>
      </c>
      <c r="D3438" s="16">
        <v>1046.3</v>
      </c>
    </row>
    <row r="3439" spans="1:4" ht="30" x14ac:dyDescent="0.25">
      <c r="A3439" s="13">
        <v>2003888</v>
      </c>
      <c r="B3439" s="14" t="s">
        <v>17684</v>
      </c>
      <c r="C3439" s="15" t="s">
        <v>211</v>
      </c>
      <c r="D3439" s="16">
        <v>966.71</v>
      </c>
    </row>
    <row r="3440" spans="1:4" ht="30" x14ac:dyDescent="0.25">
      <c r="A3440" s="13">
        <v>2003787</v>
      </c>
      <c r="B3440" s="14" t="s">
        <v>17685</v>
      </c>
      <c r="C3440" s="15" t="s">
        <v>211</v>
      </c>
      <c r="D3440" s="16">
        <v>1637.08</v>
      </c>
    </row>
    <row r="3441" spans="1:4" ht="30" x14ac:dyDescent="0.25">
      <c r="A3441" s="13">
        <v>2003892</v>
      </c>
      <c r="B3441" s="14" t="s">
        <v>17686</v>
      </c>
      <c r="C3441" s="15" t="s">
        <v>211</v>
      </c>
      <c r="D3441" s="16">
        <v>1524.4</v>
      </c>
    </row>
    <row r="3442" spans="1:4" ht="30" x14ac:dyDescent="0.25">
      <c r="A3442" s="13">
        <v>2003851</v>
      </c>
      <c r="B3442" s="14" t="s">
        <v>17687</v>
      </c>
      <c r="C3442" s="15" t="s">
        <v>211</v>
      </c>
      <c r="D3442" s="16">
        <v>98.33</v>
      </c>
    </row>
    <row r="3443" spans="1:4" x14ac:dyDescent="0.25">
      <c r="A3443" s="13">
        <v>2003935</v>
      </c>
      <c r="B3443" s="14" t="s">
        <v>17688</v>
      </c>
      <c r="C3443" s="15" t="s">
        <v>211</v>
      </c>
      <c r="D3443" s="16">
        <v>10.71</v>
      </c>
    </row>
    <row r="3444" spans="1:4" x14ac:dyDescent="0.25">
      <c r="A3444" s="13">
        <v>2003934</v>
      </c>
      <c r="B3444" s="14" t="s">
        <v>17689</v>
      </c>
      <c r="C3444" s="15" t="s">
        <v>211</v>
      </c>
      <c r="D3444" s="16">
        <v>15.08</v>
      </c>
    </row>
    <row r="3445" spans="1:4" x14ac:dyDescent="0.25">
      <c r="A3445" s="13">
        <v>2003990</v>
      </c>
      <c r="B3445" s="14" t="s">
        <v>17690</v>
      </c>
      <c r="C3445" s="15" t="s">
        <v>211</v>
      </c>
      <c r="D3445" s="16">
        <v>1339.68</v>
      </c>
    </row>
    <row r="3446" spans="1:4" x14ac:dyDescent="0.25">
      <c r="A3446" s="13">
        <v>2003991</v>
      </c>
      <c r="B3446" s="14" t="s">
        <v>17691</v>
      </c>
      <c r="C3446" s="15" t="s">
        <v>211</v>
      </c>
      <c r="D3446" s="16">
        <v>1343.77</v>
      </c>
    </row>
    <row r="3447" spans="1:4" x14ac:dyDescent="0.25">
      <c r="A3447" s="13">
        <v>2003992</v>
      </c>
      <c r="B3447" s="14" t="s">
        <v>17692</v>
      </c>
      <c r="C3447" s="15" t="s">
        <v>211</v>
      </c>
      <c r="D3447" s="16">
        <v>1802.67</v>
      </c>
    </row>
    <row r="3448" spans="1:4" x14ac:dyDescent="0.25">
      <c r="A3448" s="13">
        <v>2003993</v>
      </c>
      <c r="B3448" s="14" t="s">
        <v>17693</v>
      </c>
      <c r="C3448" s="15" t="s">
        <v>211</v>
      </c>
      <c r="D3448" s="16">
        <v>1991.46</v>
      </c>
    </row>
    <row r="3449" spans="1:4" x14ac:dyDescent="0.25">
      <c r="A3449" s="13">
        <v>2003983</v>
      </c>
      <c r="B3449" s="14" t="s">
        <v>17694</v>
      </c>
      <c r="C3449" s="15" t="s">
        <v>211</v>
      </c>
      <c r="D3449" s="16">
        <v>213.57</v>
      </c>
    </row>
    <row r="3450" spans="1:4" x14ac:dyDescent="0.25">
      <c r="A3450" s="13">
        <v>2003984</v>
      </c>
      <c r="B3450" s="14" t="s">
        <v>17695</v>
      </c>
      <c r="C3450" s="15" t="s">
        <v>211</v>
      </c>
      <c r="D3450" s="16">
        <v>264.10000000000002</v>
      </c>
    </row>
    <row r="3451" spans="1:4" x14ac:dyDescent="0.25">
      <c r="A3451" s="13">
        <v>2003985</v>
      </c>
      <c r="B3451" s="14" t="s">
        <v>17696</v>
      </c>
      <c r="C3451" s="15" t="s">
        <v>211</v>
      </c>
      <c r="D3451" s="16">
        <v>352.8</v>
      </c>
    </row>
    <row r="3452" spans="1:4" x14ac:dyDescent="0.25">
      <c r="A3452" s="13">
        <v>2003986</v>
      </c>
      <c r="B3452" s="14" t="s">
        <v>17697</v>
      </c>
      <c r="C3452" s="15" t="s">
        <v>211</v>
      </c>
      <c r="D3452" s="16">
        <v>513.96</v>
      </c>
    </row>
    <row r="3453" spans="1:4" x14ac:dyDescent="0.25">
      <c r="A3453" s="13">
        <v>2003987</v>
      </c>
      <c r="B3453" s="14" t="s">
        <v>17698</v>
      </c>
      <c r="C3453" s="15" t="s">
        <v>211</v>
      </c>
      <c r="D3453" s="16">
        <v>716.6</v>
      </c>
    </row>
    <row r="3454" spans="1:4" x14ac:dyDescent="0.25">
      <c r="A3454" s="13">
        <v>2003988</v>
      </c>
      <c r="B3454" s="14" t="s">
        <v>17699</v>
      </c>
      <c r="C3454" s="15" t="s">
        <v>211</v>
      </c>
      <c r="D3454" s="16">
        <v>755.31</v>
      </c>
    </row>
    <row r="3455" spans="1:4" x14ac:dyDescent="0.25">
      <c r="A3455" s="13">
        <v>2003989</v>
      </c>
      <c r="B3455" s="14" t="s">
        <v>17700</v>
      </c>
      <c r="C3455" s="15" t="s">
        <v>211</v>
      </c>
      <c r="D3455" s="16">
        <v>930.24</v>
      </c>
    </row>
    <row r="3456" spans="1:4" ht="30" x14ac:dyDescent="0.25">
      <c r="A3456" s="13">
        <v>2003298</v>
      </c>
      <c r="B3456" s="14" t="s">
        <v>17701</v>
      </c>
      <c r="C3456" s="15" t="s">
        <v>211</v>
      </c>
      <c r="D3456" s="16">
        <v>15.68</v>
      </c>
    </row>
    <row r="3457" spans="1:4" ht="30" x14ac:dyDescent="0.25">
      <c r="A3457" s="13">
        <v>2003297</v>
      </c>
      <c r="B3457" s="14" t="s">
        <v>17702</v>
      </c>
      <c r="C3457" s="15" t="s">
        <v>211</v>
      </c>
      <c r="D3457" s="16">
        <v>19.46</v>
      </c>
    </row>
    <row r="3458" spans="1:4" ht="30" x14ac:dyDescent="0.25">
      <c r="A3458" s="13">
        <v>2003315</v>
      </c>
      <c r="B3458" s="14" t="s">
        <v>17703</v>
      </c>
      <c r="C3458" s="15" t="s">
        <v>211</v>
      </c>
      <c r="D3458" s="16">
        <v>99.05</v>
      </c>
    </row>
    <row r="3459" spans="1:4" ht="30" x14ac:dyDescent="0.25">
      <c r="A3459" s="13">
        <v>2003314</v>
      </c>
      <c r="B3459" s="14" t="s">
        <v>17704</v>
      </c>
      <c r="C3459" s="15" t="s">
        <v>211</v>
      </c>
      <c r="D3459" s="16">
        <v>83.84</v>
      </c>
    </row>
    <row r="3460" spans="1:4" ht="30" x14ac:dyDescent="0.25">
      <c r="A3460" s="13">
        <v>2003313</v>
      </c>
      <c r="B3460" s="14" t="s">
        <v>17705</v>
      </c>
      <c r="C3460" s="15" t="s">
        <v>211</v>
      </c>
      <c r="D3460" s="16">
        <v>124.16</v>
      </c>
    </row>
    <row r="3461" spans="1:4" ht="30" x14ac:dyDescent="0.25">
      <c r="A3461" s="13">
        <v>2003312</v>
      </c>
      <c r="B3461" s="14" t="s">
        <v>17706</v>
      </c>
      <c r="C3461" s="15" t="s">
        <v>211</v>
      </c>
      <c r="D3461" s="16">
        <v>105.14</v>
      </c>
    </row>
    <row r="3462" spans="1:4" ht="30" x14ac:dyDescent="0.25">
      <c r="A3462" s="13">
        <v>2003311</v>
      </c>
      <c r="B3462" s="14" t="s">
        <v>17707</v>
      </c>
      <c r="C3462" s="15" t="s">
        <v>211</v>
      </c>
      <c r="D3462" s="16">
        <v>49.4</v>
      </c>
    </row>
    <row r="3463" spans="1:4" ht="30" x14ac:dyDescent="0.25">
      <c r="A3463" s="13">
        <v>2003310</v>
      </c>
      <c r="B3463" s="14" t="s">
        <v>17708</v>
      </c>
      <c r="C3463" s="15" t="s">
        <v>211</v>
      </c>
      <c r="D3463" s="16">
        <v>62.49</v>
      </c>
    </row>
    <row r="3464" spans="1:4" ht="30" x14ac:dyDescent="0.25">
      <c r="A3464" s="13">
        <v>2003296</v>
      </c>
      <c r="B3464" s="14" t="s">
        <v>17709</v>
      </c>
      <c r="C3464" s="15" t="s">
        <v>211</v>
      </c>
      <c r="D3464" s="16">
        <v>15.68</v>
      </c>
    </row>
    <row r="3465" spans="1:4" ht="30" x14ac:dyDescent="0.25">
      <c r="A3465" s="13">
        <v>2003295</v>
      </c>
      <c r="B3465" s="14" t="s">
        <v>17710</v>
      </c>
      <c r="C3465" s="15" t="s">
        <v>211</v>
      </c>
      <c r="D3465" s="16">
        <v>19.46</v>
      </c>
    </row>
    <row r="3466" spans="1:4" ht="30" x14ac:dyDescent="0.25">
      <c r="A3466" s="13">
        <v>2003309</v>
      </c>
      <c r="B3466" s="14" t="s">
        <v>17711</v>
      </c>
      <c r="C3466" s="15" t="s">
        <v>211</v>
      </c>
      <c r="D3466" s="16">
        <v>99.05</v>
      </c>
    </row>
    <row r="3467" spans="1:4" ht="30" x14ac:dyDescent="0.25">
      <c r="A3467" s="13">
        <v>2003308</v>
      </c>
      <c r="B3467" s="14" t="s">
        <v>17712</v>
      </c>
      <c r="C3467" s="15" t="s">
        <v>211</v>
      </c>
      <c r="D3467" s="16">
        <v>83.84</v>
      </c>
    </row>
    <row r="3468" spans="1:4" ht="30" x14ac:dyDescent="0.25">
      <c r="A3468" s="13">
        <v>2003307</v>
      </c>
      <c r="B3468" s="14" t="s">
        <v>17713</v>
      </c>
      <c r="C3468" s="15" t="s">
        <v>211</v>
      </c>
      <c r="D3468" s="16">
        <v>124.16</v>
      </c>
    </row>
    <row r="3469" spans="1:4" ht="30" x14ac:dyDescent="0.25">
      <c r="A3469" s="13">
        <v>2003306</v>
      </c>
      <c r="B3469" s="14" t="s">
        <v>17714</v>
      </c>
      <c r="C3469" s="15" t="s">
        <v>211</v>
      </c>
      <c r="D3469" s="16">
        <v>105.14</v>
      </c>
    </row>
    <row r="3470" spans="1:4" ht="30" x14ac:dyDescent="0.25">
      <c r="A3470" s="13">
        <v>2003305</v>
      </c>
      <c r="B3470" s="14" t="s">
        <v>17715</v>
      </c>
      <c r="C3470" s="15" t="s">
        <v>211</v>
      </c>
      <c r="D3470" s="16">
        <v>49.4</v>
      </c>
    </row>
    <row r="3471" spans="1:4" ht="30" x14ac:dyDescent="0.25">
      <c r="A3471" s="13">
        <v>2003304</v>
      </c>
      <c r="B3471" s="14" t="s">
        <v>17716</v>
      </c>
      <c r="C3471" s="15" t="s">
        <v>211</v>
      </c>
      <c r="D3471" s="16">
        <v>62.49</v>
      </c>
    </row>
    <row r="3472" spans="1:4" ht="45" x14ac:dyDescent="0.25">
      <c r="A3472" s="13">
        <v>2105846</v>
      </c>
      <c r="B3472" s="14" t="s">
        <v>17717</v>
      </c>
      <c r="C3472" s="15" t="s">
        <v>15970</v>
      </c>
      <c r="D3472" s="16">
        <v>484.58</v>
      </c>
    </row>
    <row r="3473" spans="1:4" ht="45" x14ac:dyDescent="0.25">
      <c r="A3473" s="13">
        <v>2105929</v>
      </c>
      <c r="B3473" s="14" t="s">
        <v>17718</v>
      </c>
      <c r="C3473" s="15" t="s">
        <v>15970</v>
      </c>
      <c r="D3473" s="16">
        <v>546.91</v>
      </c>
    </row>
    <row r="3474" spans="1:4" ht="45" x14ac:dyDescent="0.25">
      <c r="A3474" s="13">
        <v>2105933</v>
      </c>
      <c r="B3474" s="14" t="s">
        <v>17719</v>
      </c>
      <c r="C3474" s="15" t="s">
        <v>15970</v>
      </c>
      <c r="D3474" s="16">
        <v>609.24</v>
      </c>
    </row>
    <row r="3475" spans="1:4" ht="45" x14ac:dyDescent="0.25">
      <c r="A3475" s="13">
        <v>2106293</v>
      </c>
      <c r="B3475" s="14" t="s">
        <v>17720</v>
      </c>
      <c r="C3475" s="15" t="s">
        <v>15970</v>
      </c>
      <c r="D3475" s="16">
        <v>225.15</v>
      </c>
    </row>
    <row r="3476" spans="1:4" ht="30" x14ac:dyDescent="0.25">
      <c r="A3476" s="13">
        <v>2108165</v>
      </c>
      <c r="B3476" s="14" t="s">
        <v>17721</v>
      </c>
      <c r="C3476" s="15" t="s">
        <v>14731</v>
      </c>
      <c r="D3476" s="16">
        <v>35.07</v>
      </c>
    </row>
    <row r="3477" spans="1:4" ht="30" x14ac:dyDescent="0.25">
      <c r="A3477" s="13">
        <v>2108166</v>
      </c>
      <c r="B3477" s="14" t="s">
        <v>17722</v>
      </c>
      <c r="C3477" s="15" t="s">
        <v>14731</v>
      </c>
      <c r="D3477" s="16">
        <v>26.33</v>
      </c>
    </row>
    <row r="3478" spans="1:4" ht="30" x14ac:dyDescent="0.25">
      <c r="A3478" s="13">
        <v>2108167</v>
      </c>
      <c r="B3478" s="14" t="s">
        <v>17723</v>
      </c>
      <c r="C3478" s="15" t="s">
        <v>14731</v>
      </c>
      <c r="D3478" s="16">
        <v>24.49</v>
      </c>
    </row>
    <row r="3479" spans="1:4" ht="30" x14ac:dyDescent="0.25">
      <c r="A3479" s="13">
        <v>2108168</v>
      </c>
      <c r="B3479" s="14" t="s">
        <v>17724</v>
      </c>
      <c r="C3479" s="15" t="s">
        <v>14731</v>
      </c>
      <c r="D3479" s="16">
        <v>24.98</v>
      </c>
    </row>
    <row r="3480" spans="1:4" ht="30" x14ac:dyDescent="0.25">
      <c r="A3480" s="13">
        <v>2108169</v>
      </c>
      <c r="B3480" s="14" t="s">
        <v>17725</v>
      </c>
      <c r="C3480" s="15" t="s">
        <v>14731</v>
      </c>
      <c r="D3480" s="16">
        <v>55.14</v>
      </c>
    </row>
    <row r="3481" spans="1:4" ht="30" x14ac:dyDescent="0.25">
      <c r="A3481" s="13">
        <v>2108170</v>
      </c>
      <c r="B3481" s="14" t="s">
        <v>17726</v>
      </c>
      <c r="C3481" s="15" t="s">
        <v>14731</v>
      </c>
      <c r="D3481" s="16">
        <v>41.84</v>
      </c>
    </row>
    <row r="3482" spans="1:4" ht="30" x14ac:dyDescent="0.25">
      <c r="A3482" s="13">
        <v>2108171</v>
      </c>
      <c r="B3482" s="14" t="s">
        <v>17727</v>
      </c>
      <c r="C3482" s="15" t="s">
        <v>14731</v>
      </c>
      <c r="D3482" s="16">
        <v>39.630000000000003</v>
      </c>
    </row>
    <row r="3483" spans="1:4" ht="30" x14ac:dyDescent="0.25">
      <c r="A3483" s="13">
        <v>2108172</v>
      </c>
      <c r="B3483" s="14" t="s">
        <v>17728</v>
      </c>
      <c r="C3483" s="15" t="s">
        <v>14731</v>
      </c>
      <c r="D3483" s="16">
        <v>41.69</v>
      </c>
    </row>
    <row r="3484" spans="1:4" ht="45" x14ac:dyDescent="0.25">
      <c r="A3484" s="13">
        <v>2106292</v>
      </c>
      <c r="B3484" s="14" t="s">
        <v>17729</v>
      </c>
      <c r="C3484" s="15" t="s">
        <v>15970</v>
      </c>
      <c r="D3484" s="16">
        <v>172.86</v>
      </c>
    </row>
    <row r="3485" spans="1:4" ht="45" x14ac:dyDescent="0.25">
      <c r="A3485" s="13">
        <v>2106291</v>
      </c>
      <c r="B3485" s="14" t="s">
        <v>17730</v>
      </c>
      <c r="C3485" s="15" t="s">
        <v>15970</v>
      </c>
      <c r="D3485" s="16">
        <v>228.93</v>
      </c>
    </row>
    <row r="3486" spans="1:4" ht="45" x14ac:dyDescent="0.25">
      <c r="A3486" s="13">
        <v>2106235</v>
      </c>
      <c r="B3486" s="14" t="s">
        <v>17731</v>
      </c>
      <c r="C3486" s="15" t="s">
        <v>14731</v>
      </c>
      <c r="D3486" s="16">
        <v>3.58</v>
      </c>
    </row>
    <row r="3487" spans="1:4" ht="45" x14ac:dyDescent="0.25">
      <c r="A3487" s="13">
        <v>2106232</v>
      </c>
      <c r="B3487" s="14" t="s">
        <v>17732</v>
      </c>
      <c r="C3487" s="15" t="s">
        <v>14537</v>
      </c>
      <c r="D3487" s="16">
        <v>15.98</v>
      </c>
    </row>
    <row r="3488" spans="1:4" ht="45" x14ac:dyDescent="0.25">
      <c r="A3488" s="13">
        <v>2106233</v>
      </c>
      <c r="B3488" s="14" t="s">
        <v>17733</v>
      </c>
      <c r="C3488" s="15" t="s">
        <v>14537</v>
      </c>
      <c r="D3488" s="16">
        <v>12.18</v>
      </c>
    </row>
    <row r="3489" spans="1:4" ht="30" x14ac:dyDescent="0.25">
      <c r="A3489" s="13">
        <v>2105605</v>
      </c>
      <c r="B3489" s="14" t="s">
        <v>17734</v>
      </c>
      <c r="C3489" s="15" t="s">
        <v>14731</v>
      </c>
      <c r="D3489" s="16">
        <v>62.55</v>
      </c>
    </row>
    <row r="3490" spans="1:4" x14ac:dyDescent="0.25">
      <c r="A3490" s="13">
        <v>2106298</v>
      </c>
      <c r="B3490" s="14" t="s">
        <v>17735</v>
      </c>
      <c r="C3490" s="15" t="s">
        <v>211</v>
      </c>
      <c r="D3490" s="16">
        <v>39.18</v>
      </c>
    </row>
    <row r="3491" spans="1:4" x14ac:dyDescent="0.25">
      <c r="A3491" s="13">
        <v>2106295</v>
      </c>
      <c r="B3491" s="14" t="s">
        <v>17736</v>
      </c>
      <c r="C3491" s="15" t="s">
        <v>211</v>
      </c>
      <c r="D3491" s="16">
        <v>23.11</v>
      </c>
    </row>
    <row r="3492" spans="1:4" x14ac:dyDescent="0.25">
      <c r="A3492" s="13">
        <v>2106294</v>
      </c>
      <c r="B3492" s="14" t="s">
        <v>17737</v>
      </c>
      <c r="C3492" s="15" t="s">
        <v>211</v>
      </c>
      <c r="D3492" s="16">
        <v>28.47</v>
      </c>
    </row>
    <row r="3493" spans="1:4" x14ac:dyDescent="0.25">
      <c r="A3493" s="13">
        <v>2106297</v>
      </c>
      <c r="B3493" s="14" t="s">
        <v>17738</v>
      </c>
      <c r="C3493" s="15" t="s">
        <v>211</v>
      </c>
      <c r="D3493" s="16">
        <v>34.47</v>
      </c>
    </row>
    <row r="3494" spans="1:4" x14ac:dyDescent="0.25">
      <c r="A3494" s="13">
        <v>2106296</v>
      </c>
      <c r="B3494" s="14" t="s">
        <v>17739</v>
      </c>
      <c r="C3494" s="15" t="s">
        <v>211</v>
      </c>
      <c r="D3494" s="16">
        <v>50.77</v>
      </c>
    </row>
    <row r="3495" spans="1:4" x14ac:dyDescent="0.25">
      <c r="A3495" s="13">
        <v>2306731</v>
      </c>
      <c r="B3495" s="14" t="s">
        <v>17740</v>
      </c>
      <c r="C3495" s="15" t="s">
        <v>282</v>
      </c>
      <c r="D3495" s="16">
        <v>0.64</v>
      </c>
    </row>
    <row r="3496" spans="1:4" ht="45" x14ac:dyDescent="0.25">
      <c r="A3496" s="13">
        <v>2306728</v>
      </c>
      <c r="B3496" s="14" t="s">
        <v>17741</v>
      </c>
      <c r="C3496" s="15" t="s">
        <v>211</v>
      </c>
      <c r="D3496" s="16">
        <v>1582.32</v>
      </c>
    </row>
    <row r="3497" spans="1:4" ht="45" x14ac:dyDescent="0.25">
      <c r="A3497" s="13">
        <v>2306729</v>
      </c>
      <c r="B3497" s="14" t="s">
        <v>17742</v>
      </c>
      <c r="C3497" s="15" t="s">
        <v>211</v>
      </c>
      <c r="D3497" s="16">
        <v>1927.76</v>
      </c>
    </row>
    <row r="3498" spans="1:4" ht="30" x14ac:dyDescent="0.25">
      <c r="A3498" s="13">
        <v>2306727</v>
      </c>
      <c r="B3498" s="14" t="s">
        <v>17743</v>
      </c>
      <c r="C3498" s="15" t="s">
        <v>211</v>
      </c>
      <c r="D3498" s="16">
        <v>370.26</v>
      </c>
    </row>
    <row r="3499" spans="1:4" x14ac:dyDescent="0.25">
      <c r="A3499" s="13">
        <v>2306730</v>
      </c>
      <c r="B3499" s="14" t="s">
        <v>17744</v>
      </c>
      <c r="C3499" s="15" t="s">
        <v>14731</v>
      </c>
      <c r="D3499" s="16">
        <v>125.16</v>
      </c>
    </row>
    <row r="3500" spans="1:4" ht="30" x14ac:dyDescent="0.25">
      <c r="A3500" s="13">
        <v>2306726</v>
      </c>
      <c r="B3500" s="14" t="s">
        <v>17745</v>
      </c>
      <c r="C3500" s="15" t="s">
        <v>211</v>
      </c>
      <c r="D3500" s="16">
        <v>241.99</v>
      </c>
    </row>
    <row r="3501" spans="1:4" ht="30" x14ac:dyDescent="0.25">
      <c r="A3501" s="13">
        <v>2306076</v>
      </c>
      <c r="B3501" s="14" t="s">
        <v>17746</v>
      </c>
      <c r="C3501" s="15" t="s">
        <v>282</v>
      </c>
      <c r="D3501" s="16">
        <v>12.2</v>
      </c>
    </row>
    <row r="3502" spans="1:4" x14ac:dyDescent="0.25">
      <c r="A3502" s="13">
        <v>2306247</v>
      </c>
      <c r="B3502" s="14" t="s">
        <v>17747</v>
      </c>
      <c r="C3502" s="15" t="s">
        <v>14731</v>
      </c>
      <c r="D3502" s="16">
        <v>253.29</v>
      </c>
    </row>
    <row r="3503" spans="1:4" x14ac:dyDescent="0.25">
      <c r="A3503" s="13">
        <v>2306248</v>
      </c>
      <c r="B3503" s="14" t="s">
        <v>17748</v>
      </c>
      <c r="C3503" s="15" t="s">
        <v>14731</v>
      </c>
      <c r="D3503" s="16">
        <v>584.53</v>
      </c>
    </row>
    <row r="3504" spans="1:4" ht="30" x14ac:dyDescent="0.25">
      <c r="A3504" s="13">
        <v>2306279</v>
      </c>
      <c r="B3504" s="14" t="s">
        <v>17749</v>
      </c>
      <c r="C3504" s="15" t="s">
        <v>14731</v>
      </c>
      <c r="D3504" s="16">
        <v>84.36</v>
      </c>
    </row>
    <row r="3505" spans="1:4" ht="30" x14ac:dyDescent="0.25">
      <c r="A3505" s="13">
        <v>2306651</v>
      </c>
      <c r="B3505" s="14" t="s">
        <v>17750</v>
      </c>
      <c r="C3505" s="15" t="s">
        <v>211</v>
      </c>
      <c r="D3505" s="16">
        <v>6441.48</v>
      </c>
    </row>
    <row r="3506" spans="1:4" ht="30" x14ac:dyDescent="0.25">
      <c r="A3506" s="13">
        <v>2306678</v>
      </c>
      <c r="B3506" s="14" t="s">
        <v>17751</v>
      </c>
      <c r="C3506" s="15" t="s">
        <v>211</v>
      </c>
      <c r="D3506" s="16">
        <v>6184.9</v>
      </c>
    </row>
    <row r="3507" spans="1:4" ht="30" x14ac:dyDescent="0.25">
      <c r="A3507" s="13">
        <v>2306652</v>
      </c>
      <c r="B3507" s="14" t="s">
        <v>17752</v>
      </c>
      <c r="C3507" s="15" t="s">
        <v>211</v>
      </c>
      <c r="D3507" s="16">
        <v>6499.86</v>
      </c>
    </row>
    <row r="3508" spans="1:4" ht="30" x14ac:dyDescent="0.25">
      <c r="A3508" s="13">
        <v>2306679</v>
      </c>
      <c r="B3508" s="14" t="s">
        <v>17753</v>
      </c>
      <c r="C3508" s="15" t="s">
        <v>211</v>
      </c>
      <c r="D3508" s="16">
        <v>6233.77</v>
      </c>
    </row>
    <row r="3509" spans="1:4" ht="30" x14ac:dyDescent="0.25">
      <c r="A3509" s="13">
        <v>2306653</v>
      </c>
      <c r="B3509" s="14" t="s">
        <v>17754</v>
      </c>
      <c r="C3509" s="15" t="s">
        <v>211</v>
      </c>
      <c r="D3509" s="16">
        <v>6560.61</v>
      </c>
    </row>
    <row r="3510" spans="1:4" ht="30" x14ac:dyDescent="0.25">
      <c r="A3510" s="13">
        <v>2306680</v>
      </c>
      <c r="B3510" s="14" t="s">
        <v>17755</v>
      </c>
      <c r="C3510" s="15" t="s">
        <v>211</v>
      </c>
      <c r="D3510" s="16">
        <v>6284.29</v>
      </c>
    </row>
    <row r="3511" spans="1:4" ht="30" x14ac:dyDescent="0.25">
      <c r="A3511" s="13">
        <v>2306654</v>
      </c>
      <c r="B3511" s="14" t="s">
        <v>17756</v>
      </c>
      <c r="C3511" s="15" t="s">
        <v>211</v>
      </c>
      <c r="D3511" s="16">
        <v>6620.69</v>
      </c>
    </row>
    <row r="3512" spans="1:4" ht="30" x14ac:dyDescent="0.25">
      <c r="A3512" s="13">
        <v>2306681</v>
      </c>
      <c r="B3512" s="14" t="s">
        <v>17757</v>
      </c>
      <c r="C3512" s="15" t="s">
        <v>211</v>
      </c>
      <c r="D3512" s="16">
        <v>6333.31</v>
      </c>
    </row>
    <row r="3513" spans="1:4" ht="30" x14ac:dyDescent="0.25">
      <c r="A3513" s="13">
        <v>2306655</v>
      </c>
      <c r="B3513" s="14" t="s">
        <v>17758</v>
      </c>
      <c r="C3513" s="15" t="s">
        <v>211</v>
      </c>
      <c r="D3513" s="16">
        <v>6681.85</v>
      </c>
    </row>
    <row r="3514" spans="1:4" ht="30" x14ac:dyDescent="0.25">
      <c r="A3514" s="13">
        <v>2306682</v>
      </c>
      <c r="B3514" s="14" t="s">
        <v>17759</v>
      </c>
      <c r="C3514" s="15" t="s">
        <v>211</v>
      </c>
      <c r="D3514" s="16">
        <v>6382.51</v>
      </c>
    </row>
    <row r="3515" spans="1:4" ht="30" x14ac:dyDescent="0.25">
      <c r="A3515" s="13">
        <v>2306656</v>
      </c>
      <c r="B3515" s="14" t="s">
        <v>17760</v>
      </c>
      <c r="C3515" s="15" t="s">
        <v>211</v>
      </c>
      <c r="D3515" s="16">
        <v>9127.82</v>
      </c>
    </row>
    <row r="3516" spans="1:4" ht="30" x14ac:dyDescent="0.25">
      <c r="A3516" s="13">
        <v>2306683</v>
      </c>
      <c r="B3516" s="14" t="s">
        <v>17761</v>
      </c>
      <c r="C3516" s="15" t="s">
        <v>211</v>
      </c>
      <c r="D3516" s="16">
        <v>8861.73</v>
      </c>
    </row>
    <row r="3517" spans="1:4" ht="30" x14ac:dyDescent="0.25">
      <c r="A3517" s="13">
        <v>2306657</v>
      </c>
      <c r="B3517" s="14" t="s">
        <v>17762</v>
      </c>
      <c r="C3517" s="15" t="s">
        <v>211</v>
      </c>
      <c r="D3517" s="16">
        <v>9245.5</v>
      </c>
    </row>
    <row r="3518" spans="1:4" ht="30" x14ac:dyDescent="0.25">
      <c r="A3518" s="13">
        <v>2306684</v>
      </c>
      <c r="B3518" s="14" t="s">
        <v>17763</v>
      </c>
      <c r="C3518" s="15" t="s">
        <v>211</v>
      </c>
      <c r="D3518" s="16">
        <v>8969.18</v>
      </c>
    </row>
    <row r="3519" spans="1:4" ht="30" x14ac:dyDescent="0.25">
      <c r="A3519" s="13">
        <v>2306658</v>
      </c>
      <c r="B3519" s="14" t="s">
        <v>17764</v>
      </c>
      <c r="C3519" s="15" t="s">
        <v>211</v>
      </c>
      <c r="D3519" s="16">
        <v>9360.74</v>
      </c>
    </row>
    <row r="3520" spans="1:4" ht="30" x14ac:dyDescent="0.25">
      <c r="A3520" s="13">
        <v>2306685</v>
      </c>
      <c r="B3520" s="14" t="s">
        <v>17765</v>
      </c>
      <c r="C3520" s="15" t="s">
        <v>211</v>
      </c>
      <c r="D3520" s="16">
        <v>9073.3700000000008</v>
      </c>
    </row>
    <row r="3521" spans="1:4" ht="30" x14ac:dyDescent="0.25">
      <c r="A3521" s="13">
        <v>2306659</v>
      </c>
      <c r="B3521" s="14" t="s">
        <v>17766</v>
      </c>
      <c r="C3521" s="15" t="s">
        <v>211</v>
      </c>
      <c r="D3521" s="16">
        <v>9480.32</v>
      </c>
    </row>
    <row r="3522" spans="1:4" ht="30" x14ac:dyDescent="0.25">
      <c r="A3522" s="13">
        <v>2306686</v>
      </c>
      <c r="B3522" s="14" t="s">
        <v>17767</v>
      </c>
      <c r="C3522" s="15" t="s">
        <v>211</v>
      </c>
      <c r="D3522" s="16">
        <v>9180.9699999999993</v>
      </c>
    </row>
    <row r="3523" spans="1:4" ht="30" x14ac:dyDescent="0.25">
      <c r="A3523" s="13">
        <v>2306637</v>
      </c>
      <c r="B3523" s="14" t="s">
        <v>17768</v>
      </c>
      <c r="C3523" s="15" t="s">
        <v>211</v>
      </c>
      <c r="D3523" s="16">
        <v>2199.41</v>
      </c>
    </row>
    <row r="3524" spans="1:4" ht="30" x14ac:dyDescent="0.25">
      <c r="A3524" s="13">
        <v>2306664</v>
      </c>
      <c r="B3524" s="14" t="s">
        <v>17769</v>
      </c>
      <c r="C3524" s="15" t="s">
        <v>211</v>
      </c>
      <c r="D3524" s="16">
        <v>1974.9</v>
      </c>
    </row>
    <row r="3525" spans="1:4" ht="30" x14ac:dyDescent="0.25">
      <c r="A3525" s="13">
        <v>2306732</v>
      </c>
      <c r="B3525" s="14" t="s">
        <v>17770</v>
      </c>
      <c r="C3525" s="15" t="s">
        <v>211</v>
      </c>
      <c r="D3525" s="16">
        <v>923.88</v>
      </c>
    </row>
    <row r="3526" spans="1:4" ht="30" x14ac:dyDescent="0.25">
      <c r="A3526" s="13">
        <v>2306733</v>
      </c>
      <c r="B3526" s="14" t="s">
        <v>17771</v>
      </c>
      <c r="C3526" s="15" t="s">
        <v>211</v>
      </c>
      <c r="D3526" s="16">
        <v>734.82</v>
      </c>
    </row>
    <row r="3527" spans="1:4" ht="30" x14ac:dyDescent="0.25">
      <c r="A3527" s="13">
        <v>2306734</v>
      </c>
      <c r="B3527" s="14" t="s">
        <v>17772</v>
      </c>
      <c r="C3527" s="15" t="s">
        <v>211</v>
      </c>
      <c r="D3527" s="16">
        <v>1107.8399999999999</v>
      </c>
    </row>
    <row r="3528" spans="1:4" ht="30" x14ac:dyDescent="0.25">
      <c r="A3528" s="13">
        <v>2306735</v>
      </c>
      <c r="B3528" s="14" t="s">
        <v>17773</v>
      </c>
      <c r="C3528" s="15" t="s">
        <v>211</v>
      </c>
      <c r="D3528" s="16">
        <v>913.67</v>
      </c>
    </row>
    <row r="3529" spans="1:4" ht="30" x14ac:dyDescent="0.25">
      <c r="A3529" s="13">
        <v>2306633</v>
      </c>
      <c r="B3529" s="14" t="s">
        <v>17774</v>
      </c>
      <c r="C3529" s="15" t="s">
        <v>211</v>
      </c>
      <c r="D3529" s="16">
        <v>1250.6400000000001</v>
      </c>
    </row>
    <row r="3530" spans="1:4" ht="30" x14ac:dyDescent="0.25">
      <c r="A3530" s="13">
        <v>2306660</v>
      </c>
      <c r="B3530" s="14" t="s">
        <v>17775</v>
      </c>
      <c r="C3530" s="15" t="s">
        <v>211</v>
      </c>
      <c r="D3530" s="16">
        <v>1051.08</v>
      </c>
    </row>
    <row r="3531" spans="1:4" ht="30" x14ac:dyDescent="0.25">
      <c r="A3531" s="13">
        <v>2306634</v>
      </c>
      <c r="B3531" s="14" t="s">
        <v>17776</v>
      </c>
      <c r="C3531" s="15" t="s">
        <v>211</v>
      </c>
      <c r="D3531" s="16">
        <v>1443.94</v>
      </c>
    </row>
    <row r="3532" spans="1:4" ht="30" x14ac:dyDescent="0.25">
      <c r="A3532" s="13">
        <v>2306661</v>
      </c>
      <c r="B3532" s="14" t="s">
        <v>17777</v>
      </c>
      <c r="C3532" s="15" t="s">
        <v>211</v>
      </c>
      <c r="D3532" s="16">
        <v>1238.67</v>
      </c>
    </row>
    <row r="3533" spans="1:4" ht="30" x14ac:dyDescent="0.25">
      <c r="A3533" s="13">
        <v>2306635</v>
      </c>
      <c r="B3533" s="14" t="s">
        <v>17778</v>
      </c>
      <c r="C3533" s="15" t="s">
        <v>211</v>
      </c>
      <c r="D3533" s="16">
        <v>1724.22</v>
      </c>
    </row>
    <row r="3534" spans="1:4" ht="30" x14ac:dyDescent="0.25">
      <c r="A3534" s="13">
        <v>2306662</v>
      </c>
      <c r="B3534" s="14" t="s">
        <v>17779</v>
      </c>
      <c r="C3534" s="15" t="s">
        <v>211</v>
      </c>
      <c r="D3534" s="16">
        <v>1512.91</v>
      </c>
    </row>
    <row r="3535" spans="1:4" ht="30" x14ac:dyDescent="0.25">
      <c r="A3535" s="13">
        <v>2306636</v>
      </c>
      <c r="B3535" s="14" t="s">
        <v>17780</v>
      </c>
      <c r="C3535" s="15" t="s">
        <v>211</v>
      </c>
      <c r="D3535" s="16">
        <v>1744.21</v>
      </c>
    </row>
    <row r="3536" spans="1:4" ht="30" x14ac:dyDescent="0.25">
      <c r="A3536" s="13">
        <v>2306663</v>
      </c>
      <c r="B3536" s="14" t="s">
        <v>17781</v>
      </c>
      <c r="C3536" s="15" t="s">
        <v>211</v>
      </c>
      <c r="D3536" s="16">
        <v>1526.5</v>
      </c>
    </row>
    <row r="3537" spans="1:4" ht="30" x14ac:dyDescent="0.25">
      <c r="A3537" s="13">
        <v>2306641</v>
      </c>
      <c r="B3537" s="14" t="s">
        <v>17782</v>
      </c>
      <c r="C3537" s="15" t="s">
        <v>211</v>
      </c>
      <c r="D3537" s="16">
        <v>2771.65</v>
      </c>
    </row>
    <row r="3538" spans="1:4" ht="30" x14ac:dyDescent="0.25">
      <c r="A3538" s="13">
        <v>2306668</v>
      </c>
      <c r="B3538" s="14" t="s">
        <v>17783</v>
      </c>
      <c r="C3538" s="15" t="s">
        <v>211</v>
      </c>
      <c r="D3538" s="16">
        <v>2547.14</v>
      </c>
    </row>
    <row r="3539" spans="1:4" ht="30" x14ac:dyDescent="0.25">
      <c r="A3539" s="13">
        <v>2306642</v>
      </c>
      <c r="B3539" s="14" t="s">
        <v>17784</v>
      </c>
      <c r="C3539" s="15" t="s">
        <v>211</v>
      </c>
      <c r="D3539" s="16">
        <v>2799.04</v>
      </c>
    </row>
    <row r="3540" spans="1:4" ht="30" x14ac:dyDescent="0.25">
      <c r="A3540" s="13">
        <v>2306669</v>
      </c>
      <c r="B3540" s="14" t="s">
        <v>17785</v>
      </c>
      <c r="C3540" s="15" t="s">
        <v>211</v>
      </c>
      <c r="D3540" s="16">
        <v>2567.2800000000002</v>
      </c>
    </row>
    <row r="3541" spans="1:4" ht="30" x14ac:dyDescent="0.25">
      <c r="A3541" s="13">
        <v>2306643</v>
      </c>
      <c r="B3541" s="14" t="s">
        <v>17786</v>
      </c>
      <c r="C3541" s="15" t="s">
        <v>211</v>
      </c>
      <c r="D3541" s="16">
        <v>2826.58</v>
      </c>
    </row>
    <row r="3542" spans="1:4" ht="30" x14ac:dyDescent="0.25">
      <c r="A3542" s="13">
        <v>2306670</v>
      </c>
      <c r="B3542" s="14" t="s">
        <v>17787</v>
      </c>
      <c r="C3542" s="15" t="s">
        <v>211</v>
      </c>
      <c r="D3542" s="16">
        <v>2587.11</v>
      </c>
    </row>
    <row r="3543" spans="1:4" ht="30" x14ac:dyDescent="0.25">
      <c r="A3543" s="13">
        <v>2306638</v>
      </c>
      <c r="B3543" s="14" t="s">
        <v>17788</v>
      </c>
      <c r="C3543" s="15" t="s">
        <v>211</v>
      </c>
      <c r="D3543" s="16">
        <v>1808.82</v>
      </c>
    </row>
    <row r="3544" spans="1:4" ht="30" x14ac:dyDescent="0.25">
      <c r="A3544" s="13">
        <v>2306665</v>
      </c>
      <c r="B3544" s="14" t="s">
        <v>17789</v>
      </c>
      <c r="C3544" s="15" t="s">
        <v>211</v>
      </c>
      <c r="D3544" s="16">
        <v>1603.55</v>
      </c>
    </row>
    <row r="3545" spans="1:4" ht="30" x14ac:dyDescent="0.25">
      <c r="A3545" s="13">
        <v>2306639</v>
      </c>
      <c r="B3545" s="14" t="s">
        <v>17790</v>
      </c>
      <c r="C3545" s="15" t="s">
        <v>211</v>
      </c>
      <c r="D3545" s="16">
        <v>2166.0700000000002</v>
      </c>
    </row>
    <row r="3546" spans="1:4" ht="30" x14ac:dyDescent="0.25">
      <c r="A3546" s="13">
        <v>2306666</v>
      </c>
      <c r="B3546" s="14" t="s">
        <v>17791</v>
      </c>
      <c r="C3546" s="15" t="s">
        <v>211</v>
      </c>
      <c r="D3546" s="16">
        <v>1954.77</v>
      </c>
    </row>
    <row r="3547" spans="1:4" ht="30" x14ac:dyDescent="0.25">
      <c r="A3547" s="13">
        <v>2306640</v>
      </c>
      <c r="B3547" s="14" t="s">
        <v>17792</v>
      </c>
      <c r="C3547" s="15" t="s">
        <v>211</v>
      </c>
      <c r="D3547" s="16">
        <v>2192.5300000000002</v>
      </c>
    </row>
    <row r="3548" spans="1:4" ht="30" x14ac:dyDescent="0.25">
      <c r="A3548" s="13">
        <v>2306667</v>
      </c>
      <c r="B3548" s="14" t="s">
        <v>17793</v>
      </c>
      <c r="C3548" s="15" t="s">
        <v>211</v>
      </c>
      <c r="D3548" s="16">
        <v>1974.83</v>
      </c>
    </row>
    <row r="3549" spans="1:4" ht="30" x14ac:dyDescent="0.25">
      <c r="A3549" s="13">
        <v>2306645</v>
      </c>
      <c r="B3549" s="14" t="s">
        <v>17794</v>
      </c>
      <c r="C3549" s="15" t="s">
        <v>211</v>
      </c>
      <c r="D3549" s="16">
        <v>3314.92</v>
      </c>
    </row>
    <row r="3550" spans="1:4" ht="30" x14ac:dyDescent="0.25">
      <c r="A3550" s="13">
        <v>2306672</v>
      </c>
      <c r="B3550" s="14" t="s">
        <v>17795</v>
      </c>
      <c r="C3550" s="15" t="s">
        <v>211</v>
      </c>
      <c r="D3550" s="16">
        <v>3090.41</v>
      </c>
    </row>
    <row r="3551" spans="1:4" ht="30" x14ac:dyDescent="0.25">
      <c r="A3551" s="13">
        <v>2306646</v>
      </c>
      <c r="B3551" s="14" t="s">
        <v>17796</v>
      </c>
      <c r="C3551" s="15" t="s">
        <v>211</v>
      </c>
      <c r="D3551" s="16">
        <v>3350.62</v>
      </c>
    </row>
    <row r="3552" spans="1:4" ht="30" x14ac:dyDescent="0.25">
      <c r="A3552" s="13">
        <v>2306673</v>
      </c>
      <c r="B3552" s="14" t="s">
        <v>17797</v>
      </c>
      <c r="C3552" s="15" t="s">
        <v>211</v>
      </c>
      <c r="D3552" s="16">
        <v>3118.87</v>
      </c>
    </row>
    <row r="3553" spans="1:4" ht="30" x14ac:dyDescent="0.25">
      <c r="A3553" s="13">
        <v>2306647</v>
      </c>
      <c r="B3553" s="14" t="s">
        <v>17798</v>
      </c>
      <c r="C3553" s="15" t="s">
        <v>211</v>
      </c>
      <c r="D3553" s="16">
        <v>3386.1</v>
      </c>
    </row>
    <row r="3554" spans="1:4" ht="30" x14ac:dyDescent="0.25">
      <c r="A3554" s="13">
        <v>2306674</v>
      </c>
      <c r="B3554" s="14" t="s">
        <v>17799</v>
      </c>
      <c r="C3554" s="15" t="s">
        <v>211</v>
      </c>
      <c r="D3554" s="16">
        <v>3146.62</v>
      </c>
    </row>
    <row r="3555" spans="1:4" ht="30" x14ac:dyDescent="0.25">
      <c r="A3555" s="13">
        <v>2306648</v>
      </c>
      <c r="B3555" s="14" t="s">
        <v>17800</v>
      </c>
      <c r="C3555" s="15" t="s">
        <v>211</v>
      </c>
      <c r="D3555" s="16">
        <v>4734.53</v>
      </c>
    </row>
    <row r="3556" spans="1:4" ht="30" x14ac:dyDescent="0.25">
      <c r="A3556" s="13">
        <v>2306675</v>
      </c>
      <c r="B3556" s="14" t="s">
        <v>17801</v>
      </c>
      <c r="C3556" s="15" t="s">
        <v>211</v>
      </c>
      <c r="D3556" s="16">
        <v>4486.79</v>
      </c>
    </row>
    <row r="3557" spans="1:4" ht="30" x14ac:dyDescent="0.25">
      <c r="A3557" s="13">
        <v>2306649</v>
      </c>
      <c r="B3557" s="14" t="s">
        <v>17802</v>
      </c>
      <c r="C3557" s="15" t="s">
        <v>211</v>
      </c>
      <c r="D3557" s="16">
        <v>4772.0600000000004</v>
      </c>
    </row>
    <row r="3558" spans="1:4" ht="30" x14ac:dyDescent="0.25">
      <c r="A3558" s="13">
        <v>2306676</v>
      </c>
      <c r="B3558" s="14" t="s">
        <v>17803</v>
      </c>
      <c r="C3558" s="15" t="s">
        <v>211</v>
      </c>
      <c r="D3558" s="16">
        <v>4515.4799999999996</v>
      </c>
    </row>
    <row r="3559" spans="1:4" ht="30" x14ac:dyDescent="0.25">
      <c r="A3559" s="13">
        <v>2306650</v>
      </c>
      <c r="B3559" s="14" t="s">
        <v>17804</v>
      </c>
      <c r="C3559" s="15" t="s">
        <v>211</v>
      </c>
      <c r="D3559" s="16">
        <v>4809.41</v>
      </c>
    </row>
    <row r="3560" spans="1:4" ht="30" x14ac:dyDescent="0.25">
      <c r="A3560" s="13">
        <v>2306677</v>
      </c>
      <c r="B3560" s="14" t="s">
        <v>17805</v>
      </c>
      <c r="C3560" s="15" t="s">
        <v>211</v>
      </c>
      <c r="D3560" s="16">
        <v>4543.33</v>
      </c>
    </row>
    <row r="3561" spans="1:4" ht="30" x14ac:dyDescent="0.25">
      <c r="A3561" s="13">
        <v>2306644</v>
      </c>
      <c r="B3561" s="14" t="s">
        <v>17806</v>
      </c>
      <c r="C3561" s="15" t="s">
        <v>211</v>
      </c>
      <c r="D3561" s="16">
        <v>2624.23</v>
      </c>
    </row>
    <row r="3562" spans="1:4" ht="30" x14ac:dyDescent="0.25">
      <c r="A3562" s="13">
        <v>2306671</v>
      </c>
      <c r="B3562" s="14" t="s">
        <v>17807</v>
      </c>
      <c r="C3562" s="15" t="s">
        <v>211</v>
      </c>
      <c r="D3562" s="16">
        <v>2406.52</v>
      </c>
    </row>
    <row r="3563" spans="1:4" ht="30" x14ac:dyDescent="0.25">
      <c r="A3563" s="13">
        <v>2306141</v>
      </c>
      <c r="B3563" s="14" t="s">
        <v>17808</v>
      </c>
      <c r="C3563" s="15" t="s">
        <v>211</v>
      </c>
      <c r="D3563" s="16">
        <v>64.540000000000006</v>
      </c>
    </row>
    <row r="3564" spans="1:4" ht="30" x14ac:dyDescent="0.25">
      <c r="A3564" s="13">
        <v>2306145</v>
      </c>
      <c r="B3564" s="14" t="s">
        <v>17809</v>
      </c>
      <c r="C3564" s="15" t="s">
        <v>211</v>
      </c>
      <c r="D3564" s="16">
        <v>52.5</v>
      </c>
    </row>
    <row r="3565" spans="1:4" ht="30" x14ac:dyDescent="0.25">
      <c r="A3565" s="13">
        <v>2306142</v>
      </c>
      <c r="B3565" s="14" t="s">
        <v>17810</v>
      </c>
      <c r="C3565" s="15" t="s">
        <v>211</v>
      </c>
      <c r="D3565" s="16">
        <v>78.95</v>
      </c>
    </row>
    <row r="3566" spans="1:4" ht="30" x14ac:dyDescent="0.25">
      <c r="A3566" s="13">
        <v>2306146</v>
      </c>
      <c r="B3566" s="14" t="s">
        <v>17811</v>
      </c>
      <c r="C3566" s="15" t="s">
        <v>211</v>
      </c>
      <c r="D3566" s="16">
        <v>61.6</v>
      </c>
    </row>
    <row r="3567" spans="1:4" ht="30" x14ac:dyDescent="0.25">
      <c r="A3567" s="13">
        <v>2306143</v>
      </c>
      <c r="B3567" s="14" t="s">
        <v>17812</v>
      </c>
      <c r="C3567" s="15" t="s">
        <v>211</v>
      </c>
      <c r="D3567" s="16">
        <v>95.67</v>
      </c>
    </row>
    <row r="3568" spans="1:4" ht="30" x14ac:dyDescent="0.25">
      <c r="A3568" s="13">
        <v>2306147</v>
      </c>
      <c r="B3568" s="14" t="s">
        <v>17813</v>
      </c>
      <c r="C3568" s="15" t="s">
        <v>211</v>
      </c>
      <c r="D3568" s="16">
        <v>72.06</v>
      </c>
    </row>
    <row r="3569" spans="1:4" ht="30" x14ac:dyDescent="0.25">
      <c r="A3569" s="13">
        <v>2306144</v>
      </c>
      <c r="B3569" s="14" t="s">
        <v>17814</v>
      </c>
      <c r="C3569" s="15" t="s">
        <v>211</v>
      </c>
      <c r="D3569" s="16">
        <v>115.58</v>
      </c>
    </row>
    <row r="3570" spans="1:4" ht="30" x14ac:dyDescent="0.25">
      <c r="A3570" s="13">
        <v>2306148</v>
      </c>
      <c r="B3570" s="14" t="s">
        <v>17815</v>
      </c>
      <c r="C3570" s="15" t="s">
        <v>211</v>
      </c>
      <c r="D3570" s="16">
        <v>84.73</v>
      </c>
    </row>
    <row r="3571" spans="1:4" ht="30" x14ac:dyDescent="0.25">
      <c r="A3571" s="13">
        <v>2306624</v>
      </c>
      <c r="B3571" s="14" t="s">
        <v>17816</v>
      </c>
      <c r="C3571" s="15" t="s">
        <v>211</v>
      </c>
      <c r="D3571" s="16">
        <v>6142.84</v>
      </c>
    </row>
    <row r="3572" spans="1:4" ht="30" x14ac:dyDescent="0.25">
      <c r="A3572" s="13">
        <v>2306625</v>
      </c>
      <c r="B3572" s="14" t="s">
        <v>17817</v>
      </c>
      <c r="C3572" s="15" t="s">
        <v>211</v>
      </c>
      <c r="D3572" s="16">
        <v>6189.59</v>
      </c>
    </row>
    <row r="3573" spans="1:4" ht="30" x14ac:dyDescent="0.25">
      <c r="A3573" s="13">
        <v>2306626</v>
      </c>
      <c r="B3573" s="14" t="s">
        <v>17818</v>
      </c>
      <c r="C3573" s="15" t="s">
        <v>211</v>
      </c>
      <c r="D3573" s="16">
        <v>6237.87</v>
      </c>
    </row>
    <row r="3574" spans="1:4" ht="30" x14ac:dyDescent="0.25">
      <c r="A3574" s="13">
        <v>2306627</v>
      </c>
      <c r="B3574" s="14" t="s">
        <v>17819</v>
      </c>
      <c r="C3574" s="15" t="s">
        <v>211</v>
      </c>
      <c r="D3574" s="16">
        <v>6284.62</v>
      </c>
    </row>
    <row r="3575" spans="1:4" ht="30" x14ac:dyDescent="0.25">
      <c r="A3575" s="13">
        <v>2306628</v>
      </c>
      <c r="B3575" s="14" t="s">
        <v>17820</v>
      </c>
      <c r="C3575" s="15" t="s">
        <v>211</v>
      </c>
      <c r="D3575" s="16">
        <v>6331.45</v>
      </c>
    </row>
    <row r="3576" spans="1:4" ht="30" x14ac:dyDescent="0.25">
      <c r="A3576" s="13">
        <v>2306629</v>
      </c>
      <c r="B3576" s="14" t="s">
        <v>17821</v>
      </c>
      <c r="C3576" s="15" t="s">
        <v>211</v>
      </c>
      <c r="D3576" s="16">
        <v>8809.14</v>
      </c>
    </row>
    <row r="3577" spans="1:4" ht="30" x14ac:dyDescent="0.25">
      <c r="A3577" s="13">
        <v>2306630</v>
      </c>
      <c r="B3577" s="14" t="s">
        <v>17822</v>
      </c>
      <c r="C3577" s="15" t="s">
        <v>211</v>
      </c>
      <c r="D3577" s="16">
        <v>8913.7999999999993</v>
      </c>
    </row>
    <row r="3578" spans="1:4" ht="30" x14ac:dyDescent="0.25">
      <c r="A3578" s="13">
        <v>2306631</v>
      </c>
      <c r="B3578" s="14" t="s">
        <v>17823</v>
      </c>
      <c r="C3578" s="15" t="s">
        <v>211</v>
      </c>
      <c r="D3578" s="16">
        <v>9015.17</v>
      </c>
    </row>
    <row r="3579" spans="1:4" ht="30" x14ac:dyDescent="0.25">
      <c r="A3579" s="13">
        <v>2306632</v>
      </c>
      <c r="B3579" s="14" t="s">
        <v>17824</v>
      </c>
      <c r="C3579" s="15" t="s">
        <v>211</v>
      </c>
      <c r="D3579" s="16">
        <v>9119.82</v>
      </c>
    </row>
    <row r="3580" spans="1:4" ht="30" x14ac:dyDescent="0.25">
      <c r="A3580" s="13">
        <v>2306610</v>
      </c>
      <c r="B3580" s="14" t="s">
        <v>17825</v>
      </c>
      <c r="C3580" s="15" t="s">
        <v>211</v>
      </c>
      <c r="D3580" s="16">
        <v>1948.81</v>
      </c>
    </row>
    <row r="3581" spans="1:4" ht="30" x14ac:dyDescent="0.25">
      <c r="A3581" s="13">
        <v>2306604</v>
      </c>
      <c r="B3581" s="14" t="s">
        <v>17826</v>
      </c>
      <c r="C3581" s="15" t="s">
        <v>211</v>
      </c>
      <c r="D3581" s="16">
        <v>714.93</v>
      </c>
    </row>
    <row r="3582" spans="1:4" ht="30" x14ac:dyDescent="0.25">
      <c r="A3582" s="13">
        <v>2306605</v>
      </c>
      <c r="B3582" s="14" t="s">
        <v>17827</v>
      </c>
      <c r="C3582" s="15" t="s">
        <v>211</v>
      </c>
      <c r="D3582" s="16">
        <v>892.83</v>
      </c>
    </row>
    <row r="3583" spans="1:4" ht="30" x14ac:dyDescent="0.25">
      <c r="A3583" s="13">
        <v>2306606</v>
      </c>
      <c r="B3583" s="14" t="s">
        <v>17828</v>
      </c>
      <c r="C3583" s="15" t="s">
        <v>211</v>
      </c>
      <c r="D3583" s="16">
        <v>1029.26</v>
      </c>
    </row>
    <row r="3584" spans="1:4" ht="30" x14ac:dyDescent="0.25">
      <c r="A3584" s="13">
        <v>2306607</v>
      </c>
      <c r="B3584" s="14" t="s">
        <v>17829</v>
      </c>
      <c r="C3584" s="15" t="s">
        <v>211</v>
      </c>
      <c r="D3584" s="16">
        <v>1215.83</v>
      </c>
    </row>
    <row r="3585" spans="1:4" ht="30" x14ac:dyDescent="0.25">
      <c r="A3585" s="13">
        <v>2306608</v>
      </c>
      <c r="B3585" s="14" t="s">
        <v>17830</v>
      </c>
      <c r="C3585" s="15" t="s">
        <v>211</v>
      </c>
      <c r="D3585" s="16">
        <v>1489.03</v>
      </c>
    </row>
    <row r="3586" spans="1:4" ht="30" x14ac:dyDescent="0.25">
      <c r="A3586" s="13">
        <v>2306609</v>
      </c>
      <c r="B3586" s="14" t="s">
        <v>17831</v>
      </c>
      <c r="C3586" s="15" t="s">
        <v>211</v>
      </c>
      <c r="D3586" s="16">
        <v>1501.53</v>
      </c>
    </row>
    <row r="3587" spans="1:4" ht="30" x14ac:dyDescent="0.25">
      <c r="A3587" s="13">
        <v>2306614</v>
      </c>
      <c r="B3587" s="14" t="s">
        <v>17832</v>
      </c>
      <c r="C3587" s="15" t="s">
        <v>211</v>
      </c>
      <c r="D3587" s="16">
        <v>2519.15</v>
      </c>
    </row>
    <row r="3588" spans="1:4" ht="30" x14ac:dyDescent="0.25">
      <c r="A3588" s="13">
        <v>2306615</v>
      </c>
      <c r="B3588" s="14" t="s">
        <v>17833</v>
      </c>
      <c r="C3588" s="15" t="s">
        <v>211</v>
      </c>
      <c r="D3588" s="16">
        <v>2537.9299999999998</v>
      </c>
    </row>
    <row r="3589" spans="1:4" ht="30" x14ac:dyDescent="0.25">
      <c r="A3589" s="13">
        <v>2306616</v>
      </c>
      <c r="B3589" s="14" t="s">
        <v>17834</v>
      </c>
      <c r="C3589" s="15" t="s">
        <v>211</v>
      </c>
      <c r="D3589" s="16">
        <v>2556.37</v>
      </c>
    </row>
    <row r="3590" spans="1:4" ht="30" x14ac:dyDescent="0.25">
      <c r="A3590" s="13">
        <v>2306611</v>
      </c>
      <c r="B3590" s="14" t="s">
        <v>17835</v>
      </c>
      <c r="C3590" s="15" t="s">
        <v>211</v>
      </c>
      <c r="D3590" s="16">
        <v>1579.36</v>
      </c>
    </row>
    <row r="3591" spans="1:4" ht="30" x14ac:dyDescent="0.25">
      <c r="A3591" s="13">
        <v>2306612</v>
      </c>
      <c r="B3591" s="14" t="s">
        <v>17836</v>
      </c>
      <c r="C3591" s="15" t="s">
        <v>211</v>
      </c>
      <c r="D3591" s="16">
        <v>1929.35</v>
      </c>
    </row>
    <row r="3592" spans="1:4" ht="30" x14ac:dyDescent="0.25">
      <c r="A3592" s="13">
        <v>2306613</v>
      </c>
      <c r="B3592" s="14" t="s">
        <v>17837</v>
      </c>
      <c r="C3592" s="15" t="s">
        <v>211</v>
      </c>
      <c r="D3592" s="16">
        <v>1948.13</v>
      </c>
    </row>
    <row r="3593" spans="1:4" ht="30" x14ac:dyDescent="0.25">
      <c r="A3593" s="13">
        <v>2306618</v>
      </c>
      <c r="B3593" s="14" t="s">
        <v>17838</v>
      </c>
      <c r="C3593" s="15" t="s">
        <v>211</v>
      </c>
      <c r="D3593" s="16">
        <v>3060.57</v>
      </c>
    </row>
    <row r="3594" spans="1:4" ht="30" x14ac:dyDescent="0.25">
      <c r="A3594" s="13">
        <v>2306619</v>
      </c>
      <c r="B3594" s="14" t="s">
        <v>17839</v>
      </c>
      <c r="C3594" s="15" t="s">
        <v>211</v>
      </c>
      <c r="D3594" s="16">
        <v>3087.49</v>
      </c>
    </row>
    <row r="3595" spans="1:4" ht="30" x14ac:dyDescent="0.25">
      <c r="A3595" s="13">
        <v>2306620</v>
      </c>
      <c r="B3595" s="14" t="s">
        <v>17840</v>
      </c>
      <c r="C3595" s="15" t="s">
        <v>211</v>
      </c>
      <c r="D3595" s="16">
        <v>3113.68</v>
      </c>
    </row>
    <row r="3596" spans="1:4" ht="30" x14ac:dyDescent="0.25">
      <c r="A3596" s="13">
        <v>2306621</v>
      </c>
      <c r="B3596" s="14" t="s">
        <v>17841</v>
      </c>
      <c r="C3596" s="15" t="s">
        <v>211</v>
      </c>
      <c r="D3596" s="16">
        <v>4452.24</v>
      </c>
    </row>
    <row r="3597" spans="1:4" ht="30" x14ac:dyDescent="0.25">
      <c r="A3597" s="13">
        <v>2306622</v>
      </c>
      <c r="B3597" s="14" t="s">
        <v>17842</v>
      </c>
      <c r="C3597" s="15" t="s">
        <v>211</v>
      </c>
      <c r="D3597" s="16">
        <v>4479.2299999999996</v>
      </c>
    </row>
    <row r="3598" spans="1:4" ht="30" x14ac:dyDescent="0.25">
      <c r="A3598" s="13">
        <v>2306623</v>
      </c>
      <c r="B3598" s="14" t="s">
        <v>17843</v>
      </c>
      <c r="C3598" s="15" t="s">
        <v>211</v>
      </c>
      <c r="D3598" s="16">
        <v>4505.3500000000004</v>
      </c>
    </row>
    <row r="3599" spans="1:4" ht="30" x14ac:dyDescent="0.25">
      <c r="A3599" s="13">
        <v>2306617</v>
      </c>
      <c r="B3599" s="14" t="s">
        <v>17844</v>
      </c>
      <c r="C3599" s="15" t="s">
        <v>211</v>
      </c>
      <c r="D3599" s="16">
        <v>2378.16</v>
      </c>
    </row>
    <row r="3600" spans="1:4" ht="30" x14ac:dyDescent="0.25">
      <c r="A3600" s="13">
        <v>2306014</v>
      </c>
      <c r="B3600" s="14" t="s">
        <v>17845</v>
      </c>
      <c r="C3600" s="15" t="s">
        <v>282</v>
      </c>
      <c r="D3600" s="16">
        <v>12.32</v>
      </c>
    </row>
    <row r="3601" spans="1:4" ht="30" x14ac:dyDescent="0.25">
      <c r="A3601" s="13">
        <v>2306700</v>
      </c>
      <c r="B3601" s="14" t="s">
        <v>17846</v>
      </c>
      <c r="C3601" s="15" t="s">
        <v>211</v>
      </c>
      <c r="D3601" s="16">
        <v>2117.8000000000002</v>
      </c>
    </row>
    <row r="3602" spans="1:4" ht="30" x14ac:dyDescent="0.25">
      <c r="A3602" s="13">
        <v>2306703</v>
      </c>
      <c r="B3602" s="14" t="s">
        <v>17847</v>
      </c>
      <c r="C3602" s="15" t="s">
        <v>211</v>
      </c>
      <c r="D3602" s="16">
        <v>2191.9299999999998</v>
      </c>
    </row>
    <row r="3603" spans="1:4" ht="30" x14ac:dyDescent="0.25">
      <c r="A3603" s="13">
        <v>2306706</v>
      </c>
      <c r="B3603" s="14" t="s">
        <v>17848</v>
      </c>
      <c r="C3603" s="15" t="s">
        <v>211</v>
      </c>
      <c r="D3603" s="16">
        <v>2308.63</v>
      </c>
    </row>
    <row r="3604" spans="1:4" ht="30" x14ac:dyDescent="0.25">
      <c r="A3604" s="13">
        <v>2306709</v>
      </c>
      <c r="B3604" s="14" t="s">
        <v>17849</v>
      </c>
      <c r="C3604" s="15" t="s">
        <v>211</v>
      </c>
      <c r="D3604" s="16">
        <v>2481.9499999999998</v>
      </c>
    </row>
    <row r="3605" spans="1:4" ht="30" x14ac:dyDescent="0.25">
      <c r="A3605" s="13">
        <v>2306712</v>
      </c>
      <c r="B3605" s="14" t="s">
        <v>17850</v>
      </c>
      <c r="C3605" s="15" t="s">
        <v>211</v>
      </c>
      <c r="D3605" s="16">
        <v>2568.44</v>
      </c>
    </row>
    <row r="3606" spans="1:4" ht="30" x14ac:dyDescent="0.25">
      <c r="A3606" s="13">
        <v>2306715</v>
      </c>
      <c r="B3606" s="14" t="s">
        <v>17851</v>
      </c>
      <c r="C3606" s="15" t="s">
        <v>211</v>
      </c>
      <c r="D3606" s="16">
        <v>2679.81</v>
      </c>
    </row>
    <row r="3607" spans="1:4" ht="30" x14ac:dyDescent="0.25">
      <c r="A3607" s="13">
        <v>2306718</v>
      </c>
      <c r="B3607" s="14" t="s">
        <v>17852</v>
      </c>
      <c r="C3607" s="15" t="s">
        <v>211</v>
      </c>
      <c r="D3607" s="16">
        <v>2850.88</v>
      </c>
    </row>
    <row r="3608" spans="1:4" ht="30" x14ac:dyDescent="0.25">
      <c r="A3608" s="13">
        <v>2306721</v>
      </c>
      <c r="B3608" s="14" t="s">
        <v>17853</v>
      </c>
      <c r="C3608" s="15" t="s">
        <v>211</v>
      </c>
      <c r="D3608" s="16">
        <v>2932.24</v>
      </c>
    </row>
    <row r="3609" spans="1:4" ht="30" x14ac:dyDescent="0.25">
      <c r="A3609" s="13">
        <v>2306724</v>
      </c>
      <c r="B3609" s="14" t="s">
        <v>17854</v>
      </c>
      <c r="C3609" s="15" t="s">
        <v>211</v>
      </c>
      <c r="D3609" s="16">
        <v>3086.75</v>
      </c>
    </row>
    <row r="3610" spans="1:4" ht="30" x14ac:dyDescent="0.25">
      <c r="A3610" s="13">
        <v>2306688</v>
      </c>
      <c r="B3610" s="14" t="s">
        <v>17855</v>
      </c>
      <c r="C3610" s="15" t="s">
        <v>211</v>
      </c>
      <c r="D3610" s="16">
        <v>1685.37</v>
      </c>
    </row>
    <row r="3611" spans="1:4" ht="30" x14ac:dyDescent="0.25">
      <c r="A3611" s="13">
        <v>2306691</v>
      </c>
      <c r="B3611" s="14" t="s">
        <v>17856</v>
      </c>
      <c r="C3611" s="15" t="s">
        <v>211</v>
      </c>
      <c r="D3611" s="16">
        <v>1776.77</v>
      </c>
    </row>
    <row r="3612" spans="1:4" ht="30" x14ac:dyDescent="0.25">
      <c r="A3612" s="13">
        <v>2306694</v>
      </c>
      <c r="B3612" s="14" t="s">
        <v>17857</v>
      </c>
      <c r="C3612" s="15" t="s">
        <v>211</v>
      </c>
      <c r="D3612" s="16">
        <v>1903.37</v>
      </c>
    </row>
    <row r="3613" spans="1:4" ht="30" x14ac:dyDescent="0.25">
      <c r="A3613" s="13">
        <v>2306697</v>
      </c>
      <c r="B3613" s="14" t="s">
        <v>17858</v>
      </c>
      <c r="C3613" s="15" t="s">
        <v>211</v>
      </c>
      <c r="D3613" s="16">
        <v>1990.69</v>
      </c>
    </row>
    <row r="3614" spans="1:4" ht="30" x14ac:dyDescent="0.25">
      <c r="A3614" s="13">
        <v>2306701</v>
      </c>
      <c r="B3614" s="14" t="s">
        <v>17859</v>
      </c>
      <c r="C3614" s="15" t="s">
        <v>211</v>
      </c>
      <c r="D3614" s="16">
        <v>3959.67</v>
      </c>
    </row>
    <row r="3615" spans="1:4" ht="30" x14ac:dyDescent="0.25">
      <c r="A3615" s="13">
        <v>2306704</v>
      </c>
      <c r="B3615" s="14" t="s">
        <v>17860</v>
      </c>
      <c r="C3615" s="15" t="s">
        <v>211</v>
      </c>
      <c r="D3615" s="16">
        <v>4197.8</v>
      </c>
    </row>
    <row r="3616" spans="1:4" ht="30" x14ac:dyDescent="0.25">
      <c r="A3616" s="13">
        <v>2306707</v>
      </c>
      <c r="B3616" s="14" t="s">
        <v>17861</v>
      </c>
      <c r="C3616" s="15" t="s">
        <v>211</v>
      </c>
      <c r="D3616" s="16">
        <v>4365.9799999999996</v>
      </c>
    </row>
    <row r="3617" spans="1:4" ht="30" x14ac:dyDescent="0.25">
      <c r="A3617" s="13">
        <v>2306710</v>
      </c>
      <c r="B3617" s="14" t="s">
        <v>17862</v>
      </c>
      <c r="C3617" s="15" t="s">
        <v>211</v>
      </c>
      <c r="D3617" s="16">
        <v>4581.58</v>
      </c>
    </row>
    <row r="3618" spans="1:4" ht="30" x14ac:dyDescent="0.25">
      <c r="A3618" s="13">
        <v>2306713</v>
      </c>
      <c r="B3618" s="14" t="s">
        <v>17863</v>
      </c>
      <c r="C3618" s="15" t="s">
        <v>211</v>
      </c>
      <c r="D3618" s="16">
        <v>4703.82</v>
      </c>
    </row>
    <row r="3619" spans="1:4" ht="30" x14ac:dyDescent="0.25">
      <c r="A3619" s="13">
        <v>2306716</v>
      </c>
      <c r="B3619" s="14" t="s">
        <v>17864</v>
      </c>
      <c r="C3619" s="15" t="s">
        <v>211</v>
      </c>
      <c r="D3619" s="16">
        <v>4974.01</v>
      </c>
    </row>
    <row r="3620" spans="1:4" ht="30" x14ac:dyDescent="0.25">
      <c r="A3620" s="13">
        <v>2306719</v>
      </c>
      <c r="B3620" s="14" t="s">
        <v>17865</v>
      </c>
      <c r="C3620" s="15" t="s">
        <v>211</v>
      </c>
      <c r="D3620" s="16">
        <v>5397.91</v>
      </c>
    </row>
    <row r="3621" spans="1:4" ht="30" x14ac:dyDescent="0.25">
      <c r="A3621" s="13">
        <v>2306722</v>
      </c>
      <c r="B3621" s="14" t="s">
        <v>17866</v>
      </c>
      <c r="C3621" s="15" t="s">
        <v>211</v>
      </c>
      <c r="D3621" s="16">
        <v>5639.08</v>
      </c>
    </row>
    <row r="3622" spans="1:4" ht="30" x14ac:dyDescent="0.25">
      <c r="A3622" s="13">
        <v>2306725</v>
      </c>
      <c r="B3622" s="14" t="s">
        <v>17867</v>
      </c>
      <c r="C3622" s="15" t="s">
        <v>211</v>
      </c>
      <c r="D3622" s="16">
        <v>5902.48</v>
      </c>
    </row>
    <row r="3623" spans="1:4" ht="30" x14ac:dyDescent="0.25">
      <c r="A3623" s="13">
        <v>2306689</v>
      </c>
      <c r="B3623" s="14" t="s">
        <v>17868</v>
      </c>
      <c r="C3623" s="15" t="s">
        <v>211</v>
      </c>
      <c r="D3623" s="16">
        <v>3141.25</v>
      </c>
    </row>
    <row r="3624" spans="1:4" ht="30" x14ac:dyDescent="0.25">
      <c r="A3624" s="13">
        <v>2306692</v>
      </c>
      <c r="B3624" s="14" t="s">
        <v>17869</v>
      </c>
      <c r="C3624" s="15" t="s">
        <v>211</v>
      </c>
      <c r="D3624" s="16">
        <v>3304.96</v>
      </c>
    </row>
    <row r="3625" spans="1:4" ht="30" x14ac:dyDescent="0.25">
      <c r="A3625" s="13">
        <v>2306695</v>
      </c>
      <c r="B3625" s="14" t="s">
        <v>17870</v>
      </c>
      <c r="C3625" s="15" t="s">
        <v>211</v>
      </c>
      <c r="D3625" s="16">
        <v>3473.61</v>
      </c>
    </row>
    <row r="3626" spans="1:4" ht="30" x14ac:dyDescent="0.25">
      <c r="A3626" s="13">
        <v>2306698</v>
      </c>
      <c r="B3626" s="14" t="s">
        <v>17871</v>
      </c>
      <c r="C3626" s="15" t="s">
        <v>211</v>
      </c>
      <c r="D3626" s="16">
        <v>3674.93</v>
      </c>
    </row>
    <row r="3627" spans="1:4" x14ac:dyDescent="0.25">
      <c r="A3627" s="13">
        <v>2306699</v>
      </c>
      <c r="B3627" s="14" t="s">
        <v>17872</v>
      </c>
      <c r="C3627" s="15" t="s">
        <v>211</v>
      </c>
      <c r="D3627" s="16">
        <v>330.73</v>
      </c>
    </row>
    <row r="3628" spans="1:4" x14ac:dyDescent="0.25">
      <c r="A3628" s="13">
        <v>2306702</v>
      </c>
      <c r="B3628" s="14" t="s">
        <v>17873</v>
      </c>
      <c r="C3628" s="15" t="s">
        <v>211</v>
      </c>
      <c r="D3628" s="16">
        <v>341.85</v>
      </c>
    </row>
    <row r="3629" spans="1:4" x14ac:dyDescent="0.25">
      <c r="A3629" s="13">
        <v>2306705</v>
      </c>
      <c r="B3629" s="14" t="s">
        <v>17874</v>
      </c>
      <c r="C3629" s="15" t="s">
        <v>211</v>
      </c>
      <c r="D3629" s="16">
        <v>360</v>
      </c>
    </row>
    <row r="3630" spans="1:4" x14ac:dyDescent="0.25">
      <c r="A3630" s="13">
        <v>2306708</v>
      </c>
      <c r="B3630" s="14" t="s">
        <v>17875</v>
      </c>
      <c r="C3630" s="15" t="s">
        <v>211</v>
      </c>
      <c r="D3630" s="16">
        <v>373.21</v>
      </c>
    </row>
    <row r="3631" spans="1:4" x14ac:dyDescent="0.25">
      <c r="A3631" s="13">
        <v>2306711</v>
      </c>
      <c r="B3631" s="14" t="s">
        <v>17876</v>
      </c>
      <c r="C3631" s="15" t="s">
        <v>211</v>
      </c>
      <c r="D3631" s="16">
        <v>387.43</v>
      </c>
    </row>
    <row r="3632" spans="1:4" x14ac:dyDescent="0.25">
      <c r="A3632" s="13">
        <v>2306714</v>
      </c>
      <c r="B3632" s="14" t="s">
        <v>17877</v>
      </c>
      <c r="C3632" s="15" t="s">
        <v>211</v>
      </c>
      <c r="D3632" s="16">
        <v>402.77</v>
      </c>
    </row>
    <row r="3633" spans="1:4" x14ac:dyDescent="0.25">
      <c r="A3633" s="13">
        <v>2306717</v>
      </c>
      <c r="B3633" s="14" t="s">
        <v>17878</v>
      </c>
      <c r="C3633" s="15" t="s">
        <v>211</v>
      </c>
      <c r="D3633" s="16">
        <v>420.47</v>
      </c>
    </row>
    <row r="3634" spans="1:4" x14ac:dyDescent="0.25">
      <c r="A3634" s="13">
        <v>2306720</v>
      </c>
      <c r="B3634" s="14" t="s">
        <v>17879</v>
      </c>
      <c r="C3634" s="15" t="s">
        <v>211</v>
      </c>
      <c r="D3634" s="16">
        <v>438.6</v>
      </c>
    </row>
    <row r="3635" spans="1:4" x14ac:dyDescent="0.25">
      <c r="A3635" s="13">
        <v>2306723</v>
      </c>
      <c r="B3635" s="14" t="s">
        <v>17880</v>
      </c>
      <c r="C3635" s="15" t="s">
        <v>211</v>
      </c>
      <c r="D3635" s="16">
        <v>448.26</v>
      </c>
    </row>
    <row r="3636" spans="1:4" x14ac:dyDescent="0.25">
      <c r="A3636" s="13">
        <v>2306687</v>
      </c>
      <c r="B3636" s="14" t="s">
        <v>17881</v>
      </c>
      <c r="C3636" s="15" t="s">
        <v>211</v>
      </c>
      <c r="D3636" s="16">
        <v>275.33</v>
      </c>
    </row>
    <row r="3637" spans="1:4" x14ac:dyDescent="0.25">
      <c r="A3637" s="13">
        <v>2306690</v>
      </c>
      <c r="B3637" s="14" t="s">
        <v>17882</v>
      </c>
      <c r="C3637" s="15" t="s">
        <v>211</v>
      </c>
      <c r="D3637" s="16">
        <v>288</v>
      </c>
    </row>
    <row r="3638" spans="1:4" x14ac:dyDescent="0.25">
      <c r="A3638" s="13">
        <v>2306693</v>
      </c>
      <c r="B3638" s="14" t="s">
        <v>17883</v>
      </c>
      <c r="C3638" s="15" t="s">
        <v>211</v>
      </c>
      <c r="D3638" s="16">
        <v>300.77999999999997</v>
      </c>
    </row>
    <row r="3639" spans="1:4" x14ac:dyDescent="0.25">
      <c r="A3639" s="13">
        <v>2306696</v>
      </c>
      <c r="B3639" s="14" t="s">
        <v>17884</v>
      </c>
      <c r="C3639" s="15" t="s">
        <v>211</v>
      </c>
      <c r="D3639" s="16">
        <v>314.74</v>
      </c>
    </row>
    <row r="3640" spans="1:4" x14ac:dyDescent="0.25">
      <c r="A3640" s="13">
        <v>2306239</v>
      </c>
      <c r="B3640" s="14" t="s">
        <v>17885</v>
      </c>
      <c r="C3640" s="15" t="s">
        <v>14731</v>
      </c>
      <c r="D3640" s="16">
        <v>255.22</v>
      </c>
    </row>
    <row r="3641" spans="1:4" x14ac:dyDescent="0.25">
      <c r="A3641" s="13">
        <v>2306090</v>
      </c>
      <c r="B3641" s="14" t="s">
        <v>17886</v>
      </c>
      <c r="C3641" s="15" t="s">
        <v>211</v>
      </c>
      <c r="D3641" s="16">
        <v>55.84</v>
      </c>
    </row>
    <row r="3642" spans="1:4" x14ac:dyDescent="0.25">
      <c r="A3642" s="13">
        <v>2306091</v>
      </c>
      <c r="B3642" s="14" t="s">
        <v>17887</v>
      </c>
      <c r="C3642" s="15" t="s">
        <v>211</v>
      </c>
      <c r="D3642" s="16">
        <v>74.45</v>
      </c>
    </row>
    <row r="3643" spans="1:4" x14ac:dyDescent="0.25">
      <c r="A3643" s="13">
        <v>2306072</v>
      </c>
      <c r="B3643" s="14" t="s">
        <v>17888</v>
      </c>
      <c r="C3643" s="15" t="s">
        <v>14731</v>
      </c>
      <c r="D3643" s="16">
        <v>782.6</v>
      </c>
    </row>
    <row r="3644" spans="1:4" ht="30" x14ac:dyDescent="0.25">
      <c r="A3644" s="13">
        <v>2306133</v>
      </c>
      <c r="B3644" s="14" t="s">
        <v>17889</v>
      </c>
      <c r="C3644" s="15" t="s">
        <v>211</v>
      </c>
      <c r="D3644" s="16">
        <v>467.76</v>
      </c>
    </row>
    <row r="3645" spans="1:4" x14ac:dyDescent="0.25">
      <c r="A3645" s="13">
        <v>2306114</v>
      </c>
      <c r="B3645" s="14" t="s">
        <v>17890</v>
      </c>
      <c r="C3645" s="15" t="s">
        <v>211</v>
      </c>
      <c r="D3645" s="16">
        <v>286.81</v>
      </c>
    </row>
    <row r="3646" spans="1:4" x14ac:dyDescent="0.25">
      <c r="A3646" s="13">
        <v>2306115</v>
      </c>
      <c r="B3646" s="14" t="s">
        <v>17891</v>
      </c>
      <c r="C3646" s="15" t="s">
        <v>211</v>
      </c>
      <c r="D3646" s="16">
        <v>416.75</v>
      </c>
    </row>
    <row r="3647" spans="1:4" x14ac:dyDescent="0.25">
      <c r="A3647" s="13">
        <v>2306116</v>
      </c>
      <c r="B3647" s="14" t="s">
        <v>17892</v>
      </c>
      <c r="C3647" s="15" t="s">
        <v>211</v>
      </c>
      <c r="D3647" s="16">
        <v>496.22</v>
      </c>
    </row>
    <row r="3648" spans="1:4" x14ac:dyDescent="0.25">
      <c r="A3648" s="13">
        <v>2306118</v>
      </c>
      <c r="B3648" s="14" t="s">
        <v>17893</v>
      </c>
      <c r="C3648" s="15" t="s">
        <v>211</v>
      </c>
      <c r="D3648" s="16">
        <v>623</v>
      </c>
    </row>
    <row r="3649" spans="1:4" x14ac:dyDescent="0.25">
      <c r="A3649" s="13">
        <v>2306122</v>
      </c>
      <c r="B3649" s="14" t="s">
        <v>17894</v>
      </c>
      <c r="C3649" s="15" t="s">
        <v>211</v>
      </c>
      <c r="D3649" s="16">
        <v>737.7</v>
      </c>
    </row>
    <row r="3650" spans="1:4" x14ac:dyDescent="0.25">
      <c r="A3650" s="13">
        <v>2306078</v>
      </c>
      <c r="B3650" s="14" t="s">
        <v>17895</v>
      </c>
      <c r="C3650" s="15" t="s">
        <v>211</v>
      </c>
      <c r="D3650" s="16">
        <v>125.08</v>
      </c>
    </row>
    <row r="3651" spans="1:4" x14ac:dyDescent="0.25">
      <c r="A3651" s="13">
        <v>2306080</v>
      </c>
      <c r="B3651" s="14" t="s">
        <v>17896</v>
      </c>
      <c r="C3651" s="15" t="s">
        <v>211</v>
      </c>
      <c r="D3651" s="16">
        <v>136.44999999999999</v>
      </c>
    </row>
    <row r="3652" spans="1:4" x14ac:dyDescent="0.25">
      <c r="A3652" s="13">
        <v>2306082</v>
      </c>
      <c r="B3652" s="14" t="s">
        <v>17897</v>
      </c>
      <c r="C3652" s="15" t="s">
        <v>211</v>
      </c>
      <c r="D3652" s="16">
        <v>150.09</v>
      </c>
    </row>
    <row r="3653" spans="1:4" x14ac:dyDescent="0.25">
      <c r="A3653" s="13">
        <v>2306084</v>
      </c>
      <c r="B3653" s="14" t="s">
        <v>17898</v>
      </c>
      <c r="C3653" s="15" t="s">
        <v>211</v>
      </c>
      <c r="D3653" s="16">
        <v>174.52</v>
      </c>
    </row>
    <row r="3654" spans="1:4" x14ac:dyDescent="0.25">
      <c r="A3654" s="13">
        <v>2306086</v>
      </c>
      <c r="B3654" s="14" t="s">
        <v>17899</v>
      </c>
      <c r="C3654" s="15" t="s">
        <v>211</v>
      </c>
      <c r="D3654" s="16">
        <v>214.42</v>
      </c>
    </row>
    <row r="3655" spans="1:4" x14ac:dyDescent="0.25">
      <c r="A3655" s="13">
        <v>2309088</v>
      </c>
      <c r="B3655" s="14" t="s">
        <v>17900</v>
      </c>
      <c r="C3655" s="15" t="s">
        <v>211</v>
      </c>
      <c r="D3655" s="16">
        <v>300.18</v>
      </c>
    </row>
    <row r="3656" spans="1:4" x14ac:dyDescent="0.25">
      <c r="A3656" s="13">
        <v>2306074</v>
      </c>
      <c r="B3656" s="14" t="s">
        <v>17901</v>
      </c>
      <c r="C3656" s="15" t="s">
        <v>14731</v>
      </c>
      <c r="D3656" s="16">
        <v>202.18</v>
      </c>
    </row>
    <row r="3657" spans="1:4" x14ac:dyDescent="0.25">
      <c r="A3657" s="13">
        <v>2306095</v>
      </c>
      <c r="B3657" s="14" t="s">
        <v>17902</v>
      </c>
      <c r="C3657" s="15" t="s">
        <v>14731</v>
      </c>
      <c r="D3657" s="16">
        <v>242.42</v>
      </c>
    </row>
    <row r="3658" spans="1:4" x14ac:dyDescent="0.25">
      <c r="A3658" s="13">
        <v>2306132</v>
      </c>
      <c r="B3658" s="14" t="s">
        <v>17903</v>
      </c>
      <c r="C3658" s="15" t="s">
        <v>211</v>
      </c>
      <c r="D3658" s="16">
        <v>301.58</v>
      </c>
    </row>
    <row r="3659" spans="1:4" x14ac:dyDescent="0.25">
      <c r="A3659" s="13">
        <v>2306015</v>
      </c>
      <c r="B3659" s="14" t="s">
        <v>17904</v>
      </c>
      <c r="C3659" s="15" t="s">
        <v>282</v>
      </c>
      <c r="D3659" s="16">
        <v>15.63</v>
      </c>
    </row>
    <row r="3660" spans="1:4" ht="30" x14ac:dyDescent="0.25">
      <c r="A3660" s="13">
        <v>2306019</v>
      </c>
      <c r="B3660" s="14" t="s">
        <v>17905</v>
      </c>
      <c r="C3660" s="15" t="s">
        <v>282</v>
      </c>
      <c r="D3660" s="16">
        <v>16.21</v>
      </c>
    </row>
    <row r="3661" spans="1:4" ht="30" x14ac:dyDescent="0.25">
      <c r="A3661" s="13">
        <v>2306018</v>
      </c>
      <c r="B3661" s="14" t="s">
        <v>17906</v>
      </c>
      <c r="C3661" s="15" t="s">
        <v>282</v>
      </c>
      <c r="D3661" s="16">
        <v>2.75</v>
      </c>
    </row>
    <row r="3662" spans="1:4" ht="30" x14ac:dyDescent="0.25">
      <c r="A3662" s="13">
        <v>2306016</v>
      </c>
      <c r="B3662" s="14" t="s">
        <v>17907</v>
      </c>
      <c r="C3662" s="15" t="s">
        <v>282</v>
      </c>
      <c r="D3662" s="16">
        <v>1.87</v>
      </c>
    </row>
    <row r="3663" spans="1:4" ht="30" x14ac:dyDescent="0.25">
      <c r="A3663" s="13">
        <v>2305999</v>
      </c>
      <c r="B3663" s="14" t="s">
        <v>17908</v>
      </c>
      <c r="C3663" s="15" t="s">
        <v>211</v>
      </c>
      <c r="D3663" s="16">
        <v>362.48</v>
      </c>
    </row>
    <row r="3664" spans="1:4" ht="30" x14ac:dyDescent="0.25">
      <c r="A3664" s="13">
        <v>2306000</v>
      </c>
      <c r="B3664" s="14" t="s">
        <v>17909</v>
      </c>
      <c r="C3664" s="15" t="s">
        <v>211</v>
      </c>
      <c r="D3664" s="16">
        <v>424.82</v>
      </c>
    </row>
    <row r="3665" spans="1:4" ht="30" x14ac:dyDescent="0.25">
      <c r="A3665" s="13">
        <v>2306001</v>
      </c>
      <c r="B3665" s="14" t="s">
        <v>17910</v>
      </c>
      <c r="C3665" s="15" t="s">
        <v>211</v>
      </c>
      <c r="D3665" s="16">
        <v>589.05999999999995</v>
      </c>
    </row>
    <row r="3666" spans="1:4" ht="30" x14ac:dyDescent="0.25">
      <c r="A3666" s="13">
        <v>2306002</v>
      </c>
      <c r="B3666" s="14" t="s">
        <v>17911</v>
      </c>
      <c r="C3666" s="15" t="s">
        <v>211</v>
      </c>
      <c r="D3666" s="16">
        <v>738.3</v>
      </c>
    </row>
    <row r="3667" spans="1:4" ht="30" x14ac:dyDescent="0.25">
      <c r="A3667" s="13">
        <v>2306003</v>
      </c>
      <c r="B3667" s="14" t="s">
        <v>17912</v>
      </c>
      <c r="C3667" s="15" t="s">
        <v>211</v>
      </c>
      <c r="D3667" s="16">
        <v>931.08</v>
      </c>
    </row>
    <row r="3668" spans="1:4" ht="30" x14ac:dyDescent="0.25">
      <c r="A3668" s="13">
        <v>2305997</v>
      </c>
      <c r="B3668" s="14" t="s">
        <v>17913</v>
      </c>
      <c r="C3668" s="15" t="s">
        <v>211</v>
      </c>
      <c r="D3668" s="16">
        <v>234.26</v>
      </c>
    </row>
    <row r="3669" spans="1:4" ht="30" x14ac:dyDescent="0.25">
      <c r="A3669" s="13">
        <v>2305998</v>
      </c>
      <c r="B3669" s="14" t="s">
        <v>17914</v>
      </c>
      <c r="C3669" s="15" t="s">
        <v>211</v>
      </c>
      <c r="D3669" s="16">
        <v>314.70999999999998</v>
      </c>
    </row>
    <row r="3670" spans="1:4" ht="30" x14ac:dyDescent="0.25">
      <c r="A3670" s="13">
        <v>2306101</v>
      </c>
      <c r="B3670" s="14" t="s">
        <v>17915</v>
      </c>
      <c r="C3670" s="15" t="s">
        <v>211</v>
      </c>
      <c r="D3670" s="16">
        <v>71.91</v>
      </c>
    </row>
    <row r="3671" spans="1:4" ht="30" x14ac:dyDescent="0.25">
      <c r="A3671" s="13">
        <v>2306102</v>
      </c>
      <c r="B3671" s="14" t="s">
        <v>17916</v>
      </c>
      <c r="C3671" s="15" t="s">
        <v>211</v>
      </c>
      <c r="D3671" s="16">
        <v>76.62</v>
      </c>
    </row>
    <row r="3672" spans="1:4" ht="30" x14ac:dyDescent="0.25">
      <c r="A3672" s="13">
        <v>2306103</v>
      </c>
      <c r="B3672" s="14" t="s">
        <v>17917</v>
      </c>
      <c r="C3672" s="15" t="s">
        <v>211</v>
      </c>
      <c r="D3672" s="16">
        <v>85.86</v>
      </c>
    </row>
    <row r="3673" spans="1:4" ht="30" x14ac:dyDescent="0.25">
      <c r="A3673" s="13">
        <v>2306104</v>
      </c>
      <c r="B3673" s="14" t="s">
        <v>17918</v>
      </c>
      <c r="C3673" s="15" t="s">
        <v>211</v>
      </c>
      <c r="D3673" s="16">
        <v>91.16</v>
      </c>
    </row>
    <row r="3674" spans="1:4" ht="30" x14ac:dyDescent="0.25">
      <c r="A3674" s="13">
        <v>2306105</v>
      </c>
      <c r="B3674" s="14" t="s">
        <v>17919</v>
      </c>
      <c r="C3674" s="15" t="s">
        <v>211</v>
      </c>
      <c r="D3674" s="16">
        <v>96.88</v>
      </c>
    </row>
    <row r="3675" spans="1:4" ht="30" x14ac:dyDescent="0.25">
      <c r="A3675" s="13">
        <v>2306106</v>
      </c>
      <c r="B3675" s="14" t="s">
        <v>17920</v>
      </c>
      <c r="C3675" s="15" t="s">
        <v>211</v>
      </c>
      <c r="D3675" s="16">
        <v>105.76</v>
      </c>
    </row>
    <row r="3676" spans="1:4" ht="30" x14ac:dyDescent="0.25">
      <c r="A3676" s="13">
        <v>2306107</v>
      </c>
      <c r="B3676" s="14" t="s">
        <v>17921</v>
      </c>
      <c r="C3676" s="15" t="s">
        <v>211</v>
      </c>
      <c r="D3676" s="16">
        <v>108.81</v>
      </c>
    </row>
    <row r="3677" spans="1:4" ht="30" x14ac:dyDescent="0.25">
      <c r="A3677" s="13">
        <v>2306269</v>
      </c>
      <c r="B3677" s="14" t="s">
        <v>17922</v>
      </c>
      <c r="C3677" s="15" t="s">
        <v>211</v>
      </c>
      <c r="D3677" s="16">
        <v>122.34</v>
      </c>
    </row>
    <row r="3678" spans="1:4" ht="30" x14ac:dyDescent="0.25">
      <c r="A3678" s="13">
        <v>2306270</v>
      </c>
      <c r="B3678" s="14" t="s">
        <v>17923</v>
      </c>
      <c r="C3678" s="15" t="s">
        <v>211</v>
      </c>
      <c r="D3678" s="16">
        <v>136.63999999999999</v>
      </c>
    </row>
    <row r="3679" spans="1:4" ht="30" x14ac:dyDescent="0.25">
      <c r="A3679" s="13">
        <v>2306271</v>
      </c>
      <c r="B3679" s="14" t="s">
        <v>17924</v>
      </c>
      <c r="C3679" s="15" t="s">
        <v>211</v>
      </c>
      <c r="D3679" s="16">
        <v>150.25</v>
      </c>
    </row>
    <row r="3680" spans="1:4" ht="30" x14ac:dyDescent="0.25">
      <c r="A3680" s="13">
        <v>2306272</v>
      </c>
      <c r="B3680" s="14" t="s">
        <v>17925</v>
      </c>
      <c r="C3680" s="15" t="s">
        <v>211</v>
      </c>
      <c r="D3680" s="16">
        <v>158.87</v>
      </c>
    </row>
    <row r="3681" spans="1:4" ht="30" x14ac:dyDescent="0.25">
      <c r="A3681" s="13">
        <v>2306273</v>
      </c>
      <c r="B3681" s="14" t="s">
        <v>17926</v>
      </c>
      <c r="C3681" s="15" t="s">
        <v>211</v>
      </c>
      <c r="D3681" s="16">
        <v>178.82</v>
      </c>
    </row>
    <row r="3682" spans="1:4" ht="30" x14ac:dyDescent="0.25">
      <c r="A3682" s="13">
        <v>2306274</v>
      </c>
      <c r="B3682" s="14" t="s">
        <v>17927</v>
      </c>
      <c r="C3682" s="15" t="s">
        <v>211</v>
      </c>
      <c r="D3682" s="16">
        <v>191.43</v>
      </c>
    </row>
    <row r="3683" spans="1:4" ht="30" x14ac:dyDescent="0.25">
      <c r="A3683" s="13">
        <v>2306275</v>
      </c>
      <c r="B3683" s="14" t="s">
        <v>17928</v>
      </c>
      <c r="C3683" s="15" t="s">
        <v>211</v>
      </c>
      <c r="D3683" s="16">
        <v>221.64</v>
      </c>
    </row>
    <row r="3684" spans="1:4" ht="30" x14ac:dyDescent="0.25">
      <c r="A3684" s="13">
        <v>2306100</v>
      </c>
      <c r="B3684" s="14" t="s">
        <v>17929</v>
      </c>
      <c r="C3684" s="15" t="s">
        <v>211</v>
      </c>
      <c r="D3684" s="16">
        <v>305.36</v>
      </c>
    </row>
    <row r="3685" spans="1:4" ht="30" x14ac:dyDescent="0.25">
      <c r="A3685" s="13">
        <v>2306004</v>
      </c>
      <c r="B3685" s="14" t="s">
        <v>17930</v>
      </c>
      <c r="C3685" s="15" t="s">
        <v>211</v>
      </c>
      <c r="D3685" s="16">
        <v>121.68</v>
      </c>
    </row>
    <row r="3686" spans="1:4" ht="30" x14ac:dyDescent="0.25">
      <c r="A3686" s="13">
        <v>2306097</v>
      </c>
      <c r="B3686" s="14" t="s">
        <v>17931</v>
      </c>
      <c r="C3686" s="15" t="s">
        <v>211</v>
      </c>
      <c r="D3686" s="16">
        <v>142.4</v>
      </c>
    </row>
    <row r="3687" spans="1:4" ht="30" x14ac:dyDescent="0.25">
      <c r="A3687" s="13">
        <v>2306098</v>
      </c>
      <c r="B3687" s="14" t="s">
        <v>17932</v>
      </c>
      <c r="C3687" s="15" t="s">
        <v>211</v>
      </c>
      <c r="D3687" s="16">
        <v>166.46</v>
      </c>
    </row>
    <row r="3688" spans="1:4" ht="30" x14ac:dyDescent="0.25">
      <c r="A3688" s="13">
        <v>2306007</v>
      </c>
      <c r="B3688" s="14" t="s">
        <v>17933</v>
      </c>
      <c r="C3688" s="15" t="s">
        <v>211</v>
      </c>
      <c r="D3688" s="16">
        <v>236.42</v>
      </c>
    </row>
    <row r="3689" spans="1:4" x14ac:dyDescent="0.25">
      <c r="A3689" s="13">
        <v>2306067</v>
      </c>
      <c r="B3689" s="14" t="s">
        <v>17934</v>
      </c>
      <c r="C3689" s="15" t="s">
        <v>211</v>
      </c>
      <c r="D3689" s="16">
        <v>487.31</v>
      </c>
    </row>
    <row r="3690" spans="1:4" x14ac:dyDescent="0.25">
      <c r="A3690" s="13">
        <v>2306068</v>
      </c>
      <c r="B3690" s="14" t="s">
        <v>17935</v>
      </c>
      <c r="C3690" s="15" t="s">
        <v>211</v>
      </c>
      <c r="D3690" s="16">
        <v>614.69000000000005</v>
      </c>
    </row>
    <row r="3691" spans="1:4" x14ac:dyDescent="0.25">
      <c r="A3691" s="13">
        <v>2306069</v>
      </c>
      <c r="B3691" s="14" t="s">
        <v>17936</v>
      </c>
      <c r="C3691" s="15" t="s">
        <v>211</v>
      </c>
      <c r="D3691" s="16">
        <v>832.27</v>
      </c>
    </row>
    <row r="3692" spans="1:4" x14ac:dyDescent="0.25">
      <c r="A3692" s="13">
        <v>2306070</v>
      </c>
      <c r="B3692" s="14" t="s">
        <v>17937</v>
      </c>
      <c r="C3692" s="15" t="s">
        <v>211</v>
      </c>
      <c r="D3692" s="16">
        <v>1285.21</v>
      </c>
    </row>
    <row r="3693" spans="1:4" x14ac:dyDescent="0.25">
      <c r="A3693" s="13">
        <v>2306071</v>
      </c>
      <c r="B3693" s="14" t="s">
        <v>17938</v>
      </c>
      <c r="C3693" s="15" t="s">
        <v>211</v>
      </c>
      <c r="D3693" s="16">
        <v>1933.7</v>
      </c>
    </row>
    <row r="3694" spans="1:4" x14ac:dyDescent="0.25">
      <c r="A3694" s="13">
        <v>2306181</v>
      </c>
      <c r="B3694" s="14" t="s">
        <v>17939</v>
      </c>
      <c r="C3694" s="15" t="s">
        <v>211</v>
      </c>
      <c r="D3694" s="16">
        <v>1947.99</v>
      </c>
    </row>
    <row r="3695" spans="1:4" x14ac:dyDescent="0.25">
      <c r="A3695" s="13">
        <v>2306062</v>
      </c>
      <c r="B3695" s="14" t="s">
        <v>17940</v>
      </c>
      <c r="C3695" s="15" t="s">
        <v>211</v>
      </c>
      <c r="D3695" s="16">
        <v>87.48</v>
      </c>
    </row>
    <row r="3696" spans="1:4" x14ac:dyDescent="0.25">
      <c r="A3696" s="13">
        <v>2306063</v>
      </c>
      <c r="B3696" s="14" t="s">
        <v>17941</v>
      </c>
      <c r="C3696" s="15" t="s">
        <v>211</v>
      </c>
      <c r="D3696" s="16">
        <v>105.16</v>
      </c>
    </row>
    <row r="3697" spans="1:4" x14ac:dyDescent="0.25">
      <c r="A3697" s="13">
        <v>2306064</v>
      </c>
      <c r="B3697" s="14" t="s">
        <v>17942</v>
      </c>
      <c r="C3697" s="15" t="s">
        <v>211</v>
      </c>
      <c r="D3697" s="16">
        <v>129.52000000000001</v>
      </c>
    </row>
    <row r="3698" spans="1:4" x14ac:dyDescent="0.25">
      <c r="A3698" s="13">
        <v>2306065</v>
      </c>
      <c r="B3698" s="14" t="s">
        <v>17943</v>
      </c>
      <c r="C3698" s="15" t="s">
        <v>211</v>
      </c>
      <c r="D3698" s="16">
        <v>167.47</v>
      </c>
    </row>
    <row r="3699" spans="1:4" x14ac:dyDescent="0.25">
      <c r="A3699" s="13">
        <v>2306066</v>
      </c>
      <c r="B3699" s="14" t="s">
        <v>17944</v>
      </c>
      <c r="C3699" s="15" t="s">
        <v>211</v>
      </c>
      <c r="D3699" s="16">
        <v>235.6</v>
      </c>
    </row>
    <row r="3700" spans="1:4" x14ac:dyDescent="0.25">
      <c r="A3700" s="13">
        <v>2306180</v>
      </c>
      <c r="B3700" s="14" t="s">
        <v>17945</v>
      </c>
      <c r="C3700" s="15" t="s">
        <v>211</v>
      </c>
      <c r="D3700" s="16">
        <v>265.49</v>
      </c>
    </row>
    <row r="3701" spans="1:4" x14ac:dyDescent="0.25">
      <c r="A3701" s="13">
        <v>2306009</v>
      </c>
      <c r="B3701" s="14" t="s">
        <v>17946</v>
      </c>
      <c r="C3701" s="15" t="s">
        <v>211</v>
      </c>
      <c r="D3701" s="16">
        <v>18.84</v>
      </c>
    </row>
    <row r="3702" spans="1:4" x14ac:dyDescent="0.25">
      <c r="A3702" s="13">
        <v>2306010</v>
      </c>
      <c r="B3702" s="14" t="s">
        <v>17947</v>
      </c>
      <c r="C3702" s="15" t="s">
        <v>211</v>
      </c>
      <c r="D3702" s="16">
        <v>23.47</v>
      </c>
    </row>
    <row r="3703" spans="1:4" x14ac:dyDescent="0.25">
      <c r="A3703" s="13">
        <v>2306011</v>
      </c>
      <c r="B3703" s="14" t="s">
        <v>17948</v>
      </c>
      <c r="C3703" s="15" t="s">
        <v>211</v>
      </c>
      <c r="D3703" s="16">
        <v>26.74</v>
      </c>
    </row>
    <row r="3704" spans="1:4" x14ac:dyDescent="0.25">
      <c r="A3704" s="13">
        <v>2306012</v>
      </c>
      <c r="B3704" s="14" t="s">
        <v>17949</v>
      </c>
      <c r="C3704" s="15" t="s">
        <v>211</v>
      </c>
      <c r="D3704" s="16">
        <v>31.3</v>
      </c>
    </row>
    <row r="3705" spans="1:4" x14ac:dyDescent="0.25">
      <c r="A3705" s="13">
        <v>2306108</v>
      </c>
      <c r="B3705" s="14" t="s">
        <v>17950</v>
      </c>
      <c r="C3705" s="15" t="s">
        <v>211</v>
      </c>
      <c r="D3705" s="16">
        <v>153.72</v>
      </c>
    </row>
    <row r="3706" spans="1:4" x14ac:dyDescent="0.25">
      <c r="A3706" s="13">
        <v>2306110</v>
      </c>
      <c r="B3706" s="14" t="s">
        <v>17951</v>
      </c>
      <c r="C3706" s="15" t="s">
        <v>211</v>
      </c>
      <c r="D3706" s="16">
        <v>218.89</v>
      </c>
    </row>
    <row r="3707" spans="1:4" x14ac:dyDescent="0.25">
      <c r="A3707" s="13">
        <v>2306111</v>
      </c>
      <c r="B3707" s="14" t="s">
        <v>17952</v>
      </c>
      <c r="C3707" s="15" t="s">
        <v>211</v>
      </c>
      <c r="D3707" s="16">
        <v>258.19</v>
      </c>
    </row>
    <row r="3708" spans="1:4" x14ac:dyDescent="0.25">
      <c r="A3708" s="13">
        <v>2306112</v>
      </c>
      <c r="B3708" s="14" t="s">
        <v>17953</v>
      </c>
      <c r="C3708" s="15" t="s">
        <v>211</v>
      </c>
      <c r="D3708" s="16">
        <v>321.3</v>
      </c>
    </row>
    <row r="3709" spans="1:4" x14ac:dyDescent="0.25">
      <c r="A3709" s="13">
        <v>2306113</v>
      </c>
      <c r="B3709" s="14" t="s">
        <v>17954</v>
      </c>
      <c r="C3709" s="15" t="s">
        <v>211</v>
      </c>
      <c r="D3709" s="16">
        <v>378.46</v>
      </c>
    </row>
    <row r="3710" spans="1:4" x14ac:dyDescent="0.25">
      <c r="A3710" s="13">
        <v>2306123</v>
      </c>
      <c r="B3710" s="14" t="s">
        <v>17955</v>
      </c>
      <c r="C3710" s="15" t="s">
        <v>211</v>
      </c>
      <c r="D3710" s="16">
        <v>418.38</v>
      </c>
    </row>
    <row r="3711" spans="1:4" x14ac:dyDescent="0.25">
      <c r="A3711" s="13">
        <v>2306124</v>
      </c>
      <c r="B3711" s="14" t="s">
        <v>17956</v>
      </c>
      <c r="C3711" s="15" t="s">
        <v>211</v>
      </c>
      <c r="D3711" s="16">
        <v>612.67999999999995</v>
      </c>
    </row>
    <row r="3712" spans="1:4" x14ac:dyDescent="0.25">
      <c r="A3712" s="13">
        <v>2306125</v>
      </c>
      <c r="B3712" s="14" t="s">
        <v>17957</v>
      </c>
      <c r="C3712" s="15" t="s">
        <v>211</v>
      </c>
      <c r="D3712" s="16">
        <v>731.43</v>
      </c>
    </row>
    <row r="3713" spans="1:4" x14ac:dyDescent="0.25">
      <c r="A3713" s="13">
        <v>2306126</v>
      </c>
      <c r="B3713" s="14" t="s">
        <v>17958</v>
      </c>
      <c r="C3713" s="15" t="s">
        <v>211</v>
      </c>
      <c r="D3713" s="16">
        <v>920.97</v>
      </c>
    </row>
    <row r="3714" spans="1:4" x14ac:dyDescent="0.25">
      <c r="A3714" s="13">
        <v>2306127</v>
      </c>
      <c r="B3714" s="14" t="s">
        <v>17959</v>
      </c>
      <c r="C3714" s="15" t="s">
        <v>211</v>
      </c>
      <c r="D3714" s="16">
        <v>1092.3599999999999</v>
      </c>
    </row>
    <row r="3715" spans="1:4" x14ac:dyDescent="0.25">
      <c r="A3715" s="13">
        <v>2306300</v>
      </c>
      <c r="B3715" s="14" t="s">
        <v>17960</v>
      </c>
      <c r="C3715" s="15" t="s">
        <v>211</v>
      </c>
      <c r="D3715" s="16">
        <v>33.19</v>
      </c>
    </row>
    <row r="3716" spans="1:4" x14ac:dyDescent="0.25">
      <c r="A3716" s="13">
        <v>2306301</v>
      </c>
      <c r="B3716" s="14" t="s">
        <v>17961</v>
      </c>
      <c r="C3716" s="15" t="s">
        <v>211</v>
      </c>
      <c r="D3716" s="16">
        <v>35.92</v>
      </c>
    </row>
    <row r="3717" spans="1:4" x14ac:dyDescent="0.25">
      <c r="A3717" s="13">
        <v>2306302</v>
      </c>
      <c r="B3717" s="14" t="s">
        <v>17962</v>
      </c>
      <c r="C3717" s="15" t="s">
        <v>211</v>
      </c>
      <c r="D3717" s="16">
        <v>42.87</v>
      </c>
    </row>
    <row r="3718" spans="1:4" x14ac:dyDescent="0.25">
      <c r="A3718" s="13">
        <v>2306303</v>
      </c>
      <c r="B3718" s="14" t="s">
        <v>17963</v>
      </c>
      <c r="C3718" s="15" t="s">
        <v>211</v>
      </c>
      <c r="D3718" s="16">
        <v>46.56</v>
      </c>
    </row>
    <row r="3719" spans="1:4" x14ac:dyDescent="0.25">
      <c r="A3719" s="13">
        <v>2306304</v>
      </c>
      <c r="B3719" s="14" t="s">
        <v>17964</v>
      </c>
      <c r="C3719" s="15" t="s">
        <v>211</v>
      </c>
      <c r="D3719" s="16">
        <v>49.84</v>
      </c>
    </row>
    <row r="3720" spans="1:4" x14ac:dyDescent="0.25">
      <c r="A3720" s="13">
        <v>2306305</v>
      </c>
      <c r="B3720" s="14" t="s">
        <v>17965</v>
      </c>
      <c r="C3720" s="15" t="s">
        <v>211</v>
      </c>
      <c r="D3720" s="16">
        <v>56.35</v>
      </c>
    </row>
    <row r="3721" spans="1:4" x14ac:dyDescent="0.25">
      <c r="A3721" s="13">
        <v>2306306</v>
      </c>
      <c r="B3721" s="14" t="s">
        <v>17966</v>
      </c>
      <c r="C3721" s="15" t="s">
        <v>211</v>
      </c>
      <c r="D3721" s="16">
        <v>57.75</v>
      </c>
    </row>
    <row r="3722" spans="1:4" x14ac:dyDescent="0.25">
      <c r="A3722" s="13">
        <v>2306307</v>
      </c>
      <c r="B3722" s="14" t="s">
        <v>17967</v>
      </c>
      <c r="C3722" s="15" t="s">
        <v>211</v>
      </c>
      <c r="D3722" s="16">
        <v>67.06</v>
      </c>
    </row>
    <row r="3723" spans="1:4" x14ac:dyDescent="0.25">
      <c r="A3723" s="13">
        <v>2306308</v>
      </c>
      <c r="B3723" s="14" t="s">
        <v>17968</v>
      </c>
      <c r="C3723" s="15" t="s">
        <v>211</v>
      </c>
      <c r="D3723" s="16">
        <v>75.66</v>
      </c>
    </row>
    <row r="3724" spans="1:4" x14ac:dyDescent="0.25">
      <c r="A3724" s="13">
        <v>2306309</v>
      </c>
      <c r="B3724" s="14" t="s">
        <v>17969</v>
      </c>
      <c r="C3724" s="15" t="s">
        <v>211</v>
      </c>
      <c r="D3724" s="16">
        <v>85.77</v>
      </c>
    </row>
    <row r="3725" spans="1:4" x14ac:dyDescent="0.25">
      <c r="A3725" s="13">
        <v>2306310</v>
      </c>
      <c r="B3725" s="14" t="s">
        <v>17970</v>
      </c>
      <c r="C3725" s="15" t="s">
        <v>211</v>
      </c>
      <c r="D3725" s="16">
        <v>90.8</v>
      </c>
    </row>
    <row r="3726" spans="1:4" x14ac:dyDescent="0.25">
      <c r="A3726" s="13">
        <v>2306311</v>
      </c>
      <c r="B3726" s="14" t="s">
        <v>17971</v>
      </c>
      <c r="C3726" s="15" t="s">
        <v>211</v>
      </c>
      <c r="D3726" s="16">
        <v>105.4</v>
      </c>
    </row>
    <row r="3727" spans="1:4" x14ac:dyDescent="0.25">
      <c r="A3727" s="13">
        <v>2306312</v>
      </c>
      <c r="B3727" s="14" t="s">
        <v>17972</v>
      </c>
      <c r="C3727" s="15" t="s">
        <v>211</v>
      </c>
      <c r="D3727" s="16">
        <v>114</v>
      </c>
    </row>
    <row r="3728" spans="1:4" x14ac:dyDescent="0.25">
      <c r="A3728" s="13">
        <v>2306313</v>
      </c>
      <c r="B3728" s="14" t="s">
        <v>17973</v>
      </c>
      <c r="C3728" s="15" t="s">
        <v>211</v>
      </c>
      <c r="D3728" s="16">
        <v>137.91</v>
      </c>
    </row>
    <row r="3729" spans="1:4" ht="30" x14ac:dyDescent="0.25">
      <c r="A3729" s="13">
        <v>2306013</v>
      </c>
      <c r="B3729" s="14" t="s">
        <v>17974</v>
      </c>
      <c r="C3729" s="15" t="s">
        <v>282</v>
      </c>
      <c r="D3729" s="16">
        <v>12.22</v>
      </c>
    </row>
    <row r="3730" spans="1:4" x14ac:dyDescent="0.25">
      <c r="A3730" s="13">
        <v>2306243</v>
      </c>
      <c r="B3730" s="14" t="s">
        <v>17975</v>
      </c>
      <c r="C3730" s="15" t="s">
        <v>211</v>
      </c>
      <c r="D3730" s="16">
        <v>632.73</v>
      </c>
    </row>
    <row r="3731" spans="1:4" ht="30" x14ac:dyDescent="0.25">
      <c r="A3731" s="13">
        <v>2408149</v>
      </c>
      <c r="B3731" s="14" t="s">
        <v>17976</v>
      </c>
      <c r="C3731" s="15" t="s">
        <v>282</v>
      </c>
      <c r="D3731" s="16">
        <v>15.81</v>
      </c>
    </row>
    <row r="3732" spans="1:4" x14ac:dyDescent="0.25">
      <c r="A3732" s="13">
        <v>2407972</v>
      </c>
      <c r="B3732" s="14" t="s">
        <v>17977</v>
      </c>
      <c r="C3732" s="15" t="s">
        <v>282</v>
      </c>
      <c r="D3732" s="16">
        <v>70.45</v>
      </c>
    </row>
    <row r="3733" spans="1:4" x14ac:dyDescent="0.25">
      <c r="A3733" s="13">
        <v>2407973</v>
      </c>
      <c r="B3733" s="14" t="s">
        <v>29025</v>
      </c>
      <c r="C3733" s="15" t="s">
        <v>15970</v>
      </c>
      <c r="D3733" s="16">
        <v>30.04</v>
      </c>
    </row>
    <row r="3734" spans="1:4" x14ac:dyDescent="0.25">
      <c r="A3734" s="13">
        <v>2408075</v>
      </c>
      <c r="B3734" s="14" t="s">
        <v>17978</v>
      </c>
      <c r="C3734" s="15" t="s">
        <v>15970</v>
      </c>
      <c r="D3734" s="16">
        <v>5.8</v>
      </c>
    </row>
    <row r="3735" spans="1:4" x14ac:dyDescent="0.25">
      <c r="A3735" s="13">
        <v>2408069</v>
      </c>
      <c r="B3735" s="14" t="s">
        <v>29026</v>
      </c>
      <c r="C3735" s="15" t="s">
        <v>15970</v>
      </c>
      <c r="D3735" s="16">
        <v>5.66</v>
      </c>
    </row>
    <row r="3736" spans="1:4" x14ac:dyDescent="0.25">
      <c r="A3736" s="13">
        <v>2419790</v>
      </c>
      <c r="B3736" s="14" t="s">
        <v>29027</v>
      </c>
      <c r="C3736" s="15" t="s">
        <v>15970</v>
      </c>
      <c r="D3736" s="16">
        <v>10.23</v>
      </c>
    </row>
    <row r="3737" spans="1:4" ht="30" x14ac:dyDescent="0.25">
      <c r="A3737" s="13">
        <v>2407976</v>
      </c>
      <c r="B3737" s="14" t="s">
        <v>29028</v>
      </c>
      <c r="C3737" s="15" t="s">
        <v>15970</v>
      </c>
      <c r="D3737" s="16">
        <v>11.59</v>
      </c>
    </row>
    <row r="3738" spans="1:4" x14ac:dyDescent="0.25">
      <c r="A3738" s="13">
        <v>2408068</v>
      </c>
      <c r="B3738" s="14" t="s">
        <v>29029</v>
      </c>
      <c r="C3738" s="15" t="s">
        <v>15970</v>
      </c>
      <c r="D3738" s="16">
        <v>15.93</v>
      </c>
    </row>
    <row r="3739" spans="1:4" ht="30" x14ac:dyDescent="0.25">
      <c r="A3739" s="13">
        <v>2419705</v>
      </c>
      <c r="B3739" s="14" t="s">
        <v>29030</v>
      </c>
      <c r="C3739" s="15" t="s">
        <v>15970</v>
      </c>
      <c r="D3739" s="16">
        <v>10.25</v>
      </c>
    </row>
    <row r="3740" spans="1:4" ht="30" x14ac:dyDescent="0.25">
      <c r="A3740" s="13">
        <v>2419704</v>
      </c>
      <c r="B3740" s="14" t="s">
        <v>29031</v>
      </c>
      <c r="C3740" s="15" t="s">
        <v>15970</v>
      </c>
      <c r="D3740" s="16">
        <v>13.18</v>
      </c>
    </row>
    <row r="3741" spans="1:4" ht="30" x14ac:dyDescent="0.25">
      <c r="A3741" s="13">
        <v>2407981</v>
      </c>
      <c r="B3741" s="14" t="s">
        <v>29032</v>
      </c>
      <c r="C3741" s="15" t="s">
        <v>15970</v>
      </c>
      <c r="D3741" s="16">
        <v>18.25</v>
      </c>
    </row>
    <row r="3742" spans="1:4" ht="30" x14ac:dyDescent="0.25">
      <c r="A3742" s="13">
        <v>2407982</v>
      </c>
      <c r="B3742" s="14" t="s">
        <v>29033</v>
      </c>
      <c r="C3742" s="15" t="s">
        <v>15970</v>
      </c>
      <c r="D3742" s="16">
        <v>40.69</v>
      </c>
    </row>
    <row r="3743" spans="1:4" ht="30" x14ac:dyDescent="0.25">
      <c r="A3743" s="13">
        <v>2419703</v>
      </c>
      <c r="B3743" s="14" t="s">
        <v>29034</v>
      </c>
      <c r="C3743" s="15" t="s">
        <v>15970</v>
      </c>
      <c r="D3743" s="16">
        <v>15.13</v>
      </c>
    </row>
    <row r="3744" spans="1:4" ht="30" x14ac:dyDescent="0.25">
      <c r="A3744" s="13">
        <v>2408080</v>
      </c>
      <c r="B3744" s="14" t="s">
        <v>29035</v>
      </c>
      <c r="C3744" s="15" t="s">
        <v>15970</v>
      </c>
      <c r="D3744" s="16">
        <v>7.59</v>
      </c>
    </row>
    <row r="3745" spans="1:4" ht="30" x14ac:dyDescent="0.25">
      <c r="A3745" s="13">
        <v>2408078</v>
      </c>
      <c r="B3745" s="14" t="s">
        <v>29036</v>
      </c>
      <c r="C3745" s="15" t="s">
        <v>15970</v>
      </c>
      <c r="D3745" s="16">
        <v>3.15</v>
      </c>
    </row>
    <row r="3746" spans="1:4" ht="30" x14ac:dyDescent="0.25">
      <c r="A3746" s="13">
        <v>2407979</v>
      </c>
      <c r="B3746" s="14" t="s">
        <v>29037</v>
      </c>
      <c r="C3746" s="15" t="s">
        <v>15970</v>
      </c>
      <c r="D3746" s="16">
        <v>14.82</v>
      </c>
    </row>
    <row r="3747" spans="1:4" ht="30" x14ac:dyDescent="0.25">
      <c r="A3747" s="13">
        <v>2407980</v>
      </c>
      <c r="B3747" s="14" t="s">
        <v>29038</v>
      </c>
      <c r="C3747" s="15" t="s">
        <v>15970</v>
      </c>
      <c r="D3747" s="16">
        <v>14.85</v>
      </c>
    </row>
    <row r="3748" spans="1:4" ht="30" x14ac:dyDescent="0.25">
      <c r="A3748" s="13">
        <v>2408077</v>
      </c>
      <c r="B3748" s="14" t="s">
        <v>29039</v>
      </c>
      <c r="C3748" s="15" t="s">
        <v>15970</v>
      </c>
      <c r="D3748" s="16">
        <v>6.91</v>
      </c>
    </row>
    <row r="3749" spans="1:4" ht="45" x14ac:dyDescent="0.25">
      <c r="A3749" s="13">
        <v>2407983</v>
      </c>
      <c r="B3749" s="14" t="s">
        <v>29040</v>
      </c>
      <c r="C3749" s="15" t="s">
        <v>15970</v>
      </c>
      <c r="D3749" s="16">
        <v>8.1300000000000008</v>
      </c>
    </row>
    <row r="3750" spans="1:4" ht="30" x14ac:dyDescent="0.25">
      <c r="A3750" s="13">
        <v>2407977</v>
      </c>
      <c r="B3750" s="14" t="s">
        <v>29041</v>
      </c>
      <c r="C3750" s="15" t="s">
        <v>15970</v>
      </c>
      <c r="D3750" s="16">
        <v>15.77</v>
      </c>
    </row>
    <row r="3751" spans="1:4" ht="45" x14ac:dyDescent="0.25">
      <c r="A3751" s="13">
        <v>2407978</v>
      </c>
      <c r="B3751" s="14" t="s">
        <v>29042</v>
      </c>
      <c r="C3751" s="15" t="s">
        <v>15970</v>
      </c>
      <c r="D3751" s="16">
        <v>15.81</v>
      </c>
    </row>
    <row r="3752" spans="1:4" ht="30" x14ac:dyDescent="0.25">
      <c r="A3752" s="13">
        <v>2408079</v>
      </c>
      <c r="B3752" s="14" t="s">
        <v>29043</v>
      </c>
      <c r="C3752" s="15" t="s">
        <v>15970</v>
      </c>
      <c r="D3752" s="16">
        <v>42.41</v>
      </c>
    </row>
    <row r="3753" spans="1:4" x14ac:dyDescent="0.25">
      <c r="A3753" s="13">
        <v>2408076</v>
      </c>
      <c r="B3753" s="14" t="s">
        <v>17979</v>
      </c>
      <c r="C3753" s="15" t="s">
        <v>15970</v>
      </c>
      <c r="D3753" s="16">
        <v>10.78</v>
      </c>
    </row>
    <row r="3754" spans="1:4" x14ac:dyDescent="0.25">
      <c r="A3754" s="13">
        <v>2408057</v>
      </c>
      <c r="B3754" s="14" t="s">
        <v>734</v>
      </c>
      <c r="C3754" s="15" t="s">
        <v>282</v>
      </c>
      <c r="D3754" s="16">
        <v>105.61</v>
      </c>
    </row>
    <row r="3755" spans="1:4" x14ac:dyDescent="0.25">
      <c r="A3755" s="13">
        <v>2408058</v>
      </c>
      <c r="B3755" s="14" t="s">
        <v>17980</v>
      </c>
      <c r="C3755" s="15" t="s">
        <v>282</v>
      </c>
      <c r="D3755" s="16">
        <v>69.75</v>
      </c>
    </row>
    <row r="3756" spans="1:4" x14ac:dyDescent="0.25">
      <c r="A3756" s="13">
        <v>2407974</v>
      </c>
      <c r="B3756" s="14" t="s">
        <v>29044</v>
      </c>
      <c r="C3756" s="15" t="s">
        <v>15970</v>
      </c>
      <c r="D3756" s="16">
        <v>355.14</v>
      </c>
    </row>
    <row r="3757" spans="1:4" ht="30" x14ac:dyDescent="0.25">
      <c r="A3757" s="13">
        <v>2407975</v>
      </c>
      <c r="B3757" s="14" t="s">
        <v>29045</v>
      </c>
      <c r="C3757" s="15" t="s">
        <v>15970</v>
      </c>
      <c r="D3757" s="16">
        <v>362.01</v>
      </c>
    </row>
    <row r="3758" spans="1:4" x14ac:dyDescent="0.25">
      <c r="A3758" s="13">
        <v>2419789</v>
      </c>
      <c r="B3758" s="14" t="s">
        <v>17981</v>
      </c>
      <c r="C3758" s="15" t="s">
        <v>15970</v>
      </c>
      <c r="D3758" s="16">
        <v>8.6300000000000008</v>
      </c>
    </row>
    <row r="3759" spans="1:4" x14ac:dyDescent="0.25">
      <c r="A3759" s="13">
        <v>2607183</v>
      </c>
      <c r="B3759" s="14" t="s">
        <v>17982</v>
      </c>
      <c r="C3759" s="15" t="s">
        <v>14537</v>
      </c>
      <c r="D3759" s="16">
        <v>375.91</v>
      </c>
    </row>
    <row r="3760" spans="1:4" x14ac:dyDescent="0.25">
      <c r="A3760" s="13">
        <v>2607226</v>
      </c>
      <c r="B3760" s="14" t="s">
        <v>17983</v>
      </c>
      <c r="C3760" s="15" t="s">
        <v>14537</v>
      </c>
      <c r="D3760" s="16">
        <v>346837.01</v>
      </c>
    </row>
    <row r="3761" spans="1:4" x14ac:dyDescent="0.25">
      <c r="A3761" s="13">
        <v>2607209</v>
      </c>
      <c r="B3761" s="14" t="s">
        <v>17984</v>
      </c>
      <c r="C3761" s="15" t="s">
        <v>14537</v>
      </c>
      <c r="D3761" s="16">
        <v>301710.75</v>
      </c>
    </row>
    <row r="3762" spans="1:4" x14ac:dyDescent="0.25">
      <c r="A3762" s="13">
        <v>2607161</v>
      </c>
      <c r="B3762" s="14" t="s">
        <v>17985</v>
      </c>
      <c r="C3762" s="15" t="s">
        <v>14537</v>
      </c>
      <c r="D3762" s="16">
        <v>416378.2</v>
      </c>
    </row>
    <row r="3763" spans="1:4" x14ac:dyDescent="0.25">
      <c r="A3763" s="13">
        <v>2607148</v>
      </c>
      <c r="B3763" s="14" t="s">
        <v>17986</v>
      </c>
      <c r="C3763" s="15" t="s">
        <v>14537</v>
      </c>
      <c r="D3763" s="16">
        <v>438931.94</v>
      </c>
    </row>
    <row r="3764" spans="1:4" x14ac:dyDescent="0.25">
      <c r="A3764" s="13">
        <v>2607213</v>
      </c>
      <c r="B3764" s="14" t="s">
        <v>17987</v>
      </c>
      <c r="C3764" s="15" t="s">
        <v>14537</v>
      </c>
      <c r="D3764" s="16">
        <v>381707.57</v>
      </c>
    </row>
    <row r="3765" spans="1:4" x14ac:dyDescent="0.25">
      <c r="A3765" s="13">
        <v>2607165</v>
      </c>
      <c r="B3765" s="14" t="s">
        <v>17988</v>
      </c>
      <c r="C3765" s="15" t="s">
        <v>14537</v>
      </c>
      <c r="D3765" s="16">
        <v>527940.17000000004</v>
      </c>
    </row>
    <row r="3766" spans="1:4" x14ac:dyDescent="0.25">
      <c r="A3766" s="13">
        <v>2607152</v>
      </c>
      <c r="B3766" s="14" t="s">
        <v>17989</v>
      </c>
      <c r="C3766" s="15" t="s">
        <v>14537</v>
      </c>
      <c r="D3766" s="16">
        <v>523376.32</v>
      </c>
    </row>
    <row r="3767" spans="1:4" x14ac:dyDescent="0.25">
      <c r="A3767" s="13">
        <v>2607217</v>
      </c>
      <c r="B3767" s="14" t="s">
        <v>17990</v>
      </c>
      <c r="C3767" s="15" t="s">
        <v>14537</v>
      </c>
      <c r="D3767" s="16">
        <v>454991.23</v>
      </c>
    </row>
    <row r="3768" spans="1:4" x14ac:dyDescent="0.25">
      <c r="A3768" s="13">
        <v>2607169</v>
      </c>
      <c r="B3768" s="14" t="s">
        <v>17991</v>
      </c>
      <c r="C3768" s="15" t="s">
        <v>14537</v>
      </c>
      <c r="D3768" s="16">
        <v>629151.64</v>
      </c>
    </row>
    <row r="3769" spans="1:4" x14ac:dyDescent="0.25">
      <c r="A3769" s="13">
        <v>2607156</v>
      </c>
      <c r="B3769" s="14" t="s">
        <v>17992</v>
      </c>
      <c r="C3769" s="15" t="s">
        <v>14537</v>
      </c>
      <c r="D3769" s="16">
        <v>462086.05</v>
      </c>
    </row>
    <row r="3770" spans="1:4" x14ac:dyDescent="0.25">
      <c r="A3770" s="13">
        <v>2607221</v>
      </c>
      <c r="B3770" s="14" t="s">
        <v>17993</v>
      </c>
      <c r="C3770" s="15" t="s">
        <v>14537</v>
      </c>
      <c r="D3770" s="16">
        <v>401754.05</v>
      </c>
    </row>
    <row r="3771" spans="1:4" x14ac:dyDescent="0.25">
      <c r="A3771" s="13">
        <v>2607173</v>
      </c>
      <c r="B3771" s="14" t="s">
        <v>17994</v>
      </c>
      <c r="C3771" s="15" t="s">
        <v>14537</v>
      </c>
      <c r="D3771" s="16">
        <v>555631.23</v>
      </c>
    </row>
    <row r="3772" spans="1:4" x14ac:dyDescent="0.25">
      <c r="A3772" s="13">
        <v>2607227</v>
      </c>
      <c r="B3772" s="14" t="s">
        <v>17995</v>
      </c>
      <c r="C3772" s="15" t="s">
        <v>14537</v>
      </c>
      <c r="D3772" s="16">
        <v>381538.09</v>
      </c>
    </row>
    <row r="3773" spans="1:4" x14ac:dyDescent="0.25">
      <c r="A3773" s="13">
        <v>2607210</v>
      </c>
      <c r="B3773" s="14" t="s">
        <v>17996</v>
      </c>
      <c r="C3773" s="15" t="s">
        <v>14537</v>
      </c>
      <c r="D3773" s="16">
        <v>331858.77</v>
      </c>
    </row>
    <row r="3774" spans="1:4" x14ac:dyDescent="0.25">
      <c r="A3774" s="13">
        <v>2607162</v>
      </c>
      <c r="B3774" s="14" t="s">
        <v>17997</v>
      </c>
      <c r="C3774" s="15" t="s">
        <v>14537</v>
      </c>
      <c r="D3774" s="16">
        <v>458132.76</v>
      </c>
    </row>
    <row r="3775" spans="1:4" x14ac:dyDescent="0.25">
      <c r="A3775" s="13">
        <v>2607149</v>
      </c>
      <c r="B3775" s="14" t="s">
        <v>17998</v>
      </c>
      <c r="C3775" s="15" t="s">
        <v>14537</v>
      </c>
      <c r="D3775" s="16">
        <v>482885.05</v>
      </c>
    </row>
    <row r="3776" spans="1:4" x14ac:dyDescent="0.25">
      <c r="A3776" s="13">
        <v>2607214</v>
      </c>
      <c r="B3776" s="14" t="s">
        <v>17999</v>
      </c>
      <c r="C3776" s="15" t="s">
        <v>14537</v>
      </c>
      <c r="D3776" s="16">
        <v>419887.06</v>
      </c>
    </row>
    <row r="3777" spans="1:4" x14ac:dyDescent="0.25">
      <c r="A3777" s="13">
        <v>2607166</v>
      </c>
      <c r="B3777" s="14" t="s">
        <v>18000</v>
      </c>
      <c r="C3777" s="15" t="s">
        <v>14537</v>
      </c>
      <c r="D3777" s="16">
        <v>580848.68000000005</v>
      </c>
    </row>
    <row r="3778" spans="1:4" x14ac:dyDescent="0.25">
      <c r="A3778" s="13">
        <v>2607153</v>
      </c>
      <c r="B3778" s="14" t="s">
        <v>18001</v>
      </c>
      <c r="C3778" s="15" t="s">
        <v>14537</v>
      </c>
      <c r="D3778" s="16">
        <v>575668.6</v>
      </c>
    </row>
    <row r="3779" spans="1:4" x14ac:dyDescent="0.25">
      <c r="A3779" s="13">
        <v>2607218</v>
      </c>
      <c r="B3779" s="14" t="s">
        <v>18002</v>
      </c>
      <c r="C3779" s="15" t="s">
        <v>14537</v>
      </c>
      <c r="D3779" s="16">
        <v>501232.76</v>
      </c>
    </row>
    <row r="3780" spans="1:4" x14ac:dyDescent="0.25">
      <c r="A3780" s="13">
        <v>2607170</v>
      </c>
      <c r="B3780" s="14" t="s">
        <v>18003</v>
      </c>
      <c r="C3780" s="15" t="s">
        <v>14537</v>
      </c>
      <c r="D3780" s="16">
        <v>692217.86</v>
      </c>
    </row>
    <row r="3781" spans="1:4" x14ac:dyDescent="0.25">
      <c r="A3781" s="13">
        <v>2607157</v>
      </c>
      <c r="B3781" s="14" t="s">
        <v>18004</v>
      </c>
      <c r="C3781" s="15" t="s">
        <v>14537</v>
      </c>
      <c r="D3781" s="16">
        <v>509092.6</v>
      </c>
    </row>
    <row r="3782" spans="1:4" x14ac:dyDescent="0.25">
      <c r="A3782" s="13">
        <v>2607222</v>
      </c>
      <c r="B3782" s="14" t="s">
        <v>18005</v>
      </c>
      <c r="C3782" s="15" t="s">
        <v>14537</v>
      </c>
      <c r="D3782" s="16">
        <v>441946.5</v>
      </c>
    </row>
    <row r="3783" spans="1:4" x14ac:dyDescent="0.25">
      <c r="A3783" s="13">
        <v>2607174</v>
      </c>
      <c r="B3783" s="14" t="s">
        <v>18006</v>
      </c>
      <c r="C3783" s="15" t="s">
        <v>14537</v>
      </c>
      <c r="D3783" s="16">
        <v>611325.80000000005</v>
      </c>
    </row>
    <row r="3784" spans="1:4" x14ac:dyDescent="0.25">
      <c r="A3784" s="13">
        <v>2607228</v>
      </c>
      <c r="B3784" s="14" t="s">
        <v>18007</v>
      </c>
      <c r="C3784" s="15" t="s">
        <v>14537</v>
      </c>
      <c r="D3784" s="16">
        <v>419676.92</v>
      </c>
    </row>
    <row r="3785" spans="1:4" x14ac:dyDescent="0.25">
      <c r="A3785" s="13">
        <v>2607211</v>
      </c>
      <c r="B3785" s="14" t="s">
        <v>18008</v>
      </c>
      <c r="C3785" s="15" t="s">
        <v>14537</v>
      </c>
      <c r="D3785" s="16">
        <v>364997.2</v>
      </c>
    </row>
    <row r="3786" spans="1:4" x14ac:dyDescent="0.25">
      <c r="A3786" s="13">
        <v>2607163</v>
      </c>
      <c r="B3786" s="14" t="s">
        <v>18009</v>
      </c>
      <c r="C3786" s="15" t="s">
        <v>14537</v>
      </c>
      <c r="D3786" s="16">
        <v>504726.43</v>
      </c>
    </row>
    <row r="3787" spans="1:4" x14ac:dyDescent="0.25">
      <c r="A3787" s="13">
        <v>2607150</v>
      </c>
      <c r="B3787" s="14" t="s">
        <v>18010</v>
      </c>
      <c r="C3787" s="15" t="s">
        <v>14537</v>
      </c>
      <c r="D3787" s="16">
        <v>531986.98</v>
      </c>
    </row>
    <row r="3788" spans="1:4" x14ac:dyDescent="0.25">
      <c r="A3788" s="13">
        <v>2607215</v>
      </c>
      <c r="B3788" s="14" t="s">
        <v>18011</v>
      </c>
      <c r="C3788" s="15" t="s">
        <v>14537</v>
      </c>
      <c r="D3788" s="16">
        <v>461854.03</v>
      </c>
    </row>
    <row r="3789" spans="1:4" x14ac:dyDescent="0.25">
      <c r="A3789" s="13">
        <v>2607167</v>
      </c>
      <c r="B3789" s="14" t="s">
        <v>18012</v>
      </c>
      <c r="C3789" s="15" t="s">
        <v>14537</v>
      </c>
      <c r="D3789" s="16">
        <v>638981.94999999995</v>
      </c>
    </row>
    <row r="3790" spans="1:4" x14ac:dyDescent="0.25">
      <c r="A3790" s="13">
        <v>2607154</v>
      </c>
      <c r="B3790" s="14" t="s">
        <v>18013</v>
      </c>
      <c r="C3790" s="15" t="s">
        <v>14537</v>
      </c>
      <c r="D3790" s="16">
        <v>633156.19999999995</v>
      </c>
    </row>
    <row r="3791" spans="1:4" x14ac:dyDescent="0.25">
      <c r="A3791" s="13">
        <v>2607219</v>
      </c>
      <c r="B3791" s="14" t="s">
        <v>18014</v>
      </c>
      <c r="C3791" s="15" t="s">
        <v>14537</v>
      </c>
      <c r="D3791" s="16">
        <v>551276.75</v>
      </c>
    </row>
    <row r="3792" spans="1:4" x14ac:dyDescent="0.25">
      <c r="A3792" s="13">
        <v>2607171</v>
      </c>
      <c r="B3792" s="14" t="s">
        <v>18015</v>
      </c>
      <c r="C3792" s="15" t="s">
        <v>14537</v>
      </c>
      <c r="D3792" s="16">
        <v>763941.26</v>
      </c>
    </row>
    <row r="3793" spans="1:4" x14ac:dyDescent="0.25">
      <c r="A3793" s="13">
        <v>2607158</v>
      </c>
      <c r="B3793" s="14" t="s">
        <v>18016</v>
      </c>
      <c r="C3793" s="15" t="s">
        <v>14537</v>
      </c>
      <c r="D3793" s="16">
        <v>559967.41</v>
      </c>
    </row>
    <row r="3794" spans="1:4" x14ac:dyDescent="0.25">
      <c r="A3794" s="13">
        <v>2607223</v>
      </c>
      <c r="B3794" s="14" t="s">
        <v>18017</v>
      </c>
      <c r="C3794" s="15" t="s">
        <v>14537</v>
      </c>
      <c r="D3794" s="16">
        <v>486126.18</v>
      </c>
    </row>
    <row r="3795" spans="1:4" x14ac:dyDescent="0.25">
      <c r="A3795" s="13">
        <v>2607175</v>
      </c>
      <c r="B3795" s="14" t="s">
        <v>18018</v>
      </c>
      <c r="C3795" s="15" t="s">
        <v>14537</v>
      </c>
      <c r="D3795" s="16">
        <v>672520.99</v>
      </c>
    </row>
    <row r="3796" spans="1:4" x14ac:dyDescent="0.25">
      <c r="A3796" s="13">
        <v>2607151</v>
      </c>
      <c r="B3796" s="14" t="s">
        <v>18019</v>
      </c>
      <c r="C3796" s="15" t="s">
        <v>14537</v>
      </c>
      <c r="D3796" s="16">
        <v>638511.01</v>
      </c>
    </row>
    <row r="3797" spans="1:4" x14ac:dyDescent="0.25">
      <c r="A3797" s="13">
        <v>2607216</v>
      </c>
      <c r="B3797" s="14" t="s">
        <v>18020</v>
      </c>
      <c r="C3797" s="15" t="s">
        <v>14537</v>
      </c>
      <c r="D3797" s="16">
        <v>555140.30000000005</v>
      </c>
    </row>
    <row r="3798" spans="1:4" x14ac:dyDescent="0.25">
      <c r="A3798" s="13">
        <v>2607168</v>
      </c>
      <c r="B3798" s="14" t="s">
        <v>18021</v>
      </c>
      <c r="C3798" s="15" t="s">
        <v>14537</v>
      </c>
      <c r="D3798" s="16">
        <v>769825.73</v>
      </c>
    </row>
    <row r="3799" spans="1:4" x14ac:dyDescent="0.25">
      <c r="A3799" s="13">
        <v>2607155</v>
      </c>
      <c r="B3799" s="14" t="s">
        <v>18022</v>
      </c>
      <c r="C3799" s="15" t="s">
        <v>14537</v>
      </c>
      <c r="D3799" s="16">
        <v>762323.58</v>
      </c>
    </row>
    <row r="3800" spans="1:4" x14ac:dyDescent="0.25">
      <c r="A3800" s="13">
        <v>2607220</v>
      </c>
      <c r="B3800" s="14" t="s">
        <v>18023</v>
      </c>
      <c r="C3800" s="15" t="s">
        <v>14537</v>
      </c>
      <c r="D3800" s="16">
        <v>661644.85</v>
      </c>
    </row>
    <row r="3801" spans="1:4" x14ac:dyDescent="0.25">
      <c r="A3801" s="13">
        <v>2607172</v>
      </c>
      <c r="B3801" s="14" t="s">
        <v>18024</v>
      </c>
      <c r="C3801" s="15" t="s">
        <v>14537</v>
      </c>
      <c r="D3801" s="16">
        <v>916986.31</v>
      </c>
    </row>
    <row r="3802" spans="1:4" x14ac:dyDescent="0.25">
      <c r="A3802" s="13">
        <v>2607159</v>
      </c>
      <c r="B3802" s="14" t="s">
        <v>18025</v>
      </c>
      <c r="C3802" s="15" t="s">
        <v>14537</v>
      </c>
      <c r="D3802" s="16">
        <v>672251.91</v>
      </c>
    </row>
    <row r="3803" spans="1:4" x14ac:dyDescent="0.25">
      <c r="A3803" s="13">
        <v>2607224</v>
      </c>
      <c r="B3803" s="14" t="s">
        <v>18026</v>
      </c>
      <c r="C3803" s="15" t="s">
        <v>14537</v>
      </c>
      <c r="D3803" s="16">
        <v>584294.06999999995</v>
      </c>
    </row>
    <row r="3804" spans="1:4" x14ac:dyDescent="0.25">
      <c r="A3804" s="13">
        <v>2607176</v>
      </c>
      <c r="B3804" s="14" t="s">
        <v>18027</v>
      </c>
      <c r="C3804" s="15" t="s">
        <v>14537</v>
      </c>
      <c r="D3804" s="16">
        <v>810127.62</v>
      </c>
    </row>
    <row r="3805" spans="1:4" x14ac:dyDescent="0.25">
      <c r="A3805" s="13">
        <v>2607225</v>
      </c>
      <c r="B3805" s="14" t="s">
        <v>18028</v>
      </c>
      <c r="C3805" s="15" t="s">
        <v>14537</v>
      </c>
      <c r="D3805" s="16">
        <v>315261.67</v>
      </c>
    </row>
    <row r="3806" spans="1:4" x14ac:dyDescent="0.25">
      <c r="A3806" s="13">
        <v>2607208</v>
      </c>
      <c r="B3806" s="14" t="s">
        <v>18029</v>
      </c>
      <c r="C3806" s="15" t="s">
        <v>14537</v>
      </c>
      <c r="D3806" s="16">
        <v>274282.08</v>
      </c>
    </row>
    <row r="3807" spans="1:4" x14ac:dyDescent="0.25">
      <c r="A3807" s="13">
        <v>2607160</v>
      </c>
      <c r="B3807" s="14" t="s">
        <v>18030</v>
      </c>
      <c r="C3807" s="15" t="s">
        <v>14537</v>
      </c>
      <c r="D3807" s="16">
        <v>378372.35</v>
      </c>
    </row>
    <row r="3808" spans="1:4" x14ac:dyDescent="0.25">
      <c r="A3808" s="13">
        <v>2607229</v>
      </c>
      <c r="B3808" s="14" t="s">
        <v>18031</v>
      </c>
      <c r="C3808" s="15" t="s">
        <v>14537</v>
      </c>
      <c r="D3808" s="16">
        <v>398909.38</v>
      </c>
    </row>
    <row r="3809" spans="1:4" x14ac:dyDescent="0.25">
      <c r="A3809" s="13">
        <v>2607212</v>
      </c>
      <c r="B3809" s="14" t="s">
        <v>18032</v>
      </c>
      <c r="C3809" s="15" t="s">
        <v>14537</v>
      </c>
      <c r="D3809" s="16">
        <v>346971.57</v>
      </c>
    </row>
    <row r="3810" spans="1:4" x14ac:dyDescent="0.25">
      <c r="A3810" s="13">
        <v>2607164</v>
      </c>
      <c r="B3810" s="14" t="s">
        <v>18033</v>
      </c>
      <c r="C3810" s="15" t="s">
        <v>14537</v>
      </c>
      <c r="D3810" s="16">
        <v>479066.08</v>
      </c>
    </row>
    <row r="3811" spans="1:4" x14ac:dyDescent="0.25">
      <c r="A3811" s="13">
        <v>2607207</v>
      </c>
      <c r="B3811" s="14" t="s">
        <v>18034</v>
      </c>
      <c r="C3811" s="15" t="s">
        <v>14731</v>
      </c>
      <c r="D3811" s="16">
        <v>142.11000000000001</v>
      </c>
    </row>
    <row r="3812" spans="1:4" ht="30" x14ac:dyDescent="0.25">
      <c r="A3812" s="13">
        <v>2607206</v>
      </c>
      <c r="B3812" s="14" t="s">
        <v>18035</v>
      </c>
      <c r="C3812" s="15" t="s">
        <v>14731</v>
      </c>
      <c r="D3812" s="16">
        <v>136.11000000000001</v>
      </c>
    </row>
    <row r="3813" spans="1:4" ht="30" x14ac:dyDescent="0.25">
      <c r="A3813" s="13">
        <v>2607344</v>
      </c>
      <c r="B3813" s="14" t="s">
        <v>18036</v>
      </c>
      <c r="C3813" s="15" t="s">
        <v>14537</v>
      </c>
      <c r="D3813" s="16">
        <v>268.01</v>
      </c>
    </row>
    <row r="3814" spans="1:4" ht="30" x14ac:dyDescent="0.25">
      <c r="A3814" s="13">
        <v>2607339</v>
      </c>
      <c r="B3814" s="14" t="s">
        <v>18037</v>
      </c>
      <c r="C3814" s="15" t="s">
        <v>14537</v>
      </c>
      <c r="D3814" s="16">
        <v>184.12</v>
      </c>
    </row>
    <row r="3815" spans="1:4" ht="30" x14ac:dyDescent="0.25">
      <c r="A3815" s="13">
        <v>2607349</v>
      </c>
      <c r="B3815" s="14" t="s">
        <v>18038</v>
      </c>
      <c r="C3815" s="15" t="s">
        <v>14537</v>
      </c>
      <c r="D3815" s="16">
        <v>409.29</v>
      </c>
    </row>
    <row r="3816" spans="1:4" ht="30" x14ac:dyDescent="0.25">
      <c r="A3816" s="13">
        <v>2607345</v>
      </c>
      <c r="B3816" s="14" t="s">
        <v>18039</v>
      </c>
      <c r="C3816" s="15" t="s">
        <v>14537</v>
      </c>
      <c r="D3816" s="16">
        <v>305.82</v>
      </c>
    </row>
    <row r="3817" spans="1:4" ht="30" x14ac:dyDescent="0.25">
      <c r="A3817" s="13">
        <v>2607340</v>
      </c>
      <c r="B3817" s="14" t="s">
        <v>18040</v>
      </c>
      <c r="C3817" s="15" t="s">
        <v>14537</v>
      </c>
      <c r="D3817" s="16">
        <v>210.25</v>
      </c>
    </row>
    <row r="3818" spans="1:4" ht="30" x14ac:dyDescent="0.25">
      <c r="A3818" s="13">
        <v>2607350</v>
      </c>
      <c r="B3818" s="14" t="s">
        <v>18041</v>
      </c>
      <c r="C3818" s="15" t="s">
        <v>14537</v>
      </c>
      <c r="D3818" s="16">
        <v>467.52</v>
      </c>
    </row>
    <row r="3819" spans="1:4" ht="30" x14ac:dyDescent="0.25">
      <c r="A3819" s="13">
        <v>2607346</v>
      </c>
      <c r="B3819" s="14" t="s">
        <v>18042</v>
      </c>
      <c r="C3819" s="15" t="s">
        <v>14537</v>
      </c>
      <c r="D3819" s="16">
        <v>355.21</v>
      </c>
    </row>
    <row r="3820" spans="1:4" ht="30" x14ac:dyDescent="0.25">
      <c r="A3820" s="13">
        <v>2607341</v>
      </c>
      <c r="B3820" s="14" t="s">
        <v>18043</v>
      </c>
      <c r="C3820" s="15" t="s">
        <v>14537</v>
      </c>
      <c r="D3820" s="16">
        <v>248.03</v>
      </c>
    </row>
    <row r="3821" spans="1:4" ht="30" x14ac:dyDescent="0.25">
      <c r="A3821" s="13">
        <v>2607351</v>
      </c>
      <c r="B3821" s="14" t="s">
        <v>18044</v>
      </c>
      <c r="C3821" s="15" t="s">
        <v>14537</v>
      </c>
      <c r="D3821" s="16">
        <v>543.07000000000005</v>
      </c>
    </row>
    <row r="3822" spans="1:4" ht="30" x14ac:dyDescent="0.25">
      <c r="A3822" s="13">
        <v>2607347</v>
      </c>
      <c r="B3822" s="14" t="s">
        <v>18045</v>
      </c>
      <c r="C3822" s="15" t="s">
        <v>14537</v>
      </c>
      <c r="D3822" s="16">
        <v>468.66</v>
      </c>
    </row>
    <row r="3823" spans="1:4" ht="30" x14ac:dyDescent="0.25">
      <c r="A3823" s="13">
        <v>2607342</v>
      </c>
      <c r="B3823" s="14" t="s">
        <v>18046</v>
      </c>
      <c r="C3823" s="15" t="s">
        <v>14537</v>
      </c>
      <c r="D3823" s="16">
        <v>305.82</v>
      </c>
    </row>
    <row r="3824" spans="1:4" ht="30" x14ac:dyDescent="0.25">
      <c r="A3824" s="13">
        <v>2607352</v>
      </c>
      <c r="B3824" s="14" t="s">
        <v>18047</v>
      </c>
      <c r="C3824" s="15" t="s">
        <v>14537</v>
      </c>
      <c r="D3824" s="16">
        <v>714.54</v>
      </c>
    </row>
    <row r="3825" spans="1:4" ht="30" x14ac:dyDescent="0.25">
      <c r="A3825" s="13">
        <v>2607343</v>
      </c>
      <c r="B3825" s="14" t="s">
        <v>18048</v>
      </c>
      <c r="C3825" s="15" t="s">
        <v>14537</v>
      </c>
      <c r="D3825" s="16">
        <v>215.2</v>
      </c>
    </row>
    <row r="3826" spans="1:4" ht="30" x14ac:dyDescent="0.25">
      <c r="A3826" s="13">
        <v>2607338</v>
      </c>
      <c r="B3826" s="14" t="s">
        <v>18049</v>
      </c>
      <c r="C3826" s="15" t="s">
        <v>14537</v>
      </c>
      <c r="D3826" s="16">
        <v>157.47999999999999</v>
      </c>
    </row>
    <row r="3827" spans="1:4" ht="30" x14ac:dyDescent="0.25">
      <c r="A3827" s="13">
        <v>2607348</v>
      </c>
      <c r="B3827" s="14" t="s">
        <v>18050</v>
      </c>
      <c r="C3827" s="15" t="s">
        <v>14537</v>
      </c>
      <c r="D3827" s="16">
        <v>328.82</v>
      </c>
    </row>
    <row r="3828" spans="1:4" ht="30" x14ac:dyDescent="0.25">
      <c r="A3828" s="13">
        <v>2607329</v>
      </c>
      <c r="B3828" s="14" t="s">
        <v>18051</v>
      </c>
      <c r="C3828" s="15" t="s">
        <v>14537</v>
      </c>
      <c r="D3828" s="16">
        <v>625</v>
      </c>
    </row>
    <row r="3829" spans="1:4" ht="30" x14ac:dyDescent="0.25">
      <c r="A3829" s="13">
        <v>2607324</v>
      </c>
      <c r="B3829" s="14" t="s">
        <v>18052</v>
      </c>
      <c r="C3829" s="15" t="s">
        <v>14537</v>
      </c>
      <c r="D3829" s="16">
        <v>426.71</v>
      </c>
    </row>
    <row r="3830" spans="1:4" ht="30" x14ac:dyDescent="0.25">
      <c r="A3830" s="13">
        <v>2607334</v>
      </c>
      <c r="B3830" s="14" t="s">
        <v>18053</v>
      </c>
      <c r="C3830" s="15" t="s">
        <v>14537</v>
      </c>
      <c r="D3830" s="16">
        <v>906.17</v>
      </c>
    </row>
    <row r="3831" spans="1:4" ht="30" x14ac:dyDescent="0.25">
      <c r="A3831" s="13">
        <v>2607330</v>
      </c>
      <c r="B3831" s="14" t="s">
        <v>18054</v>
      </c>
      <c r="C3831" s="15" t="s">
        <v>14537</v>
      </c>
      <c r="D3831" s="16">
        <v>714.68</v>
      </c>
    </row>
    <row r="3832" spans="1:4" ht="30" x14ac:dyDescent="0.25">
      <c r="A3832" s="13">
        <v>2607325</v>
      </c>
      <c r="B3832" s="14" t="s">
        <v>18055</v>
      </c>
      <c r="C3832" s="15" t="s">
        <v>14537</v>
      </c>
      <c r="D3832" s="16">
        <v>490.04</v>
      </c>
    </row>
    <row r="3833" spans="1:4" ht="30" x14ac:dyDescent="0.25">
      <c r="A3833" s="13">
        <v>2607335</v>
      </c>
      <c r="B3833" s="14" t="s">
        <v>18056</v>
      </c>
      <c r="C3833" s="15" t="s">
        <v>14537</v>
      </c>
      <c r="D3833" s="16">
        <v>1035.47</v>
      </c>
    </row>
    <row r="3834" spans="1:4" ht="30" x14ac:dyDescent="0.25">
      <c r="A3834" s="13">
        <v>2607331</v>
      </c>
      <c r="B3834" s="14" t="s">
        <v>18057</v>
      </c>
      <c r="C3834" s="15" t="s">
        <v>14537</v>
      </c>
      <c r="D3834" s="16">
        <v>830.85</v>
      </c>
    </row>
    <row r="3835" spans="1:4" ht="30" x14ac:dyDescent="0.25">
      <c r="A3835" s="13">
        <v>2607326</v>
      </c>
      <c r="B3835" s="14" t="s">
        <v>18058</v>
      </c>
      <c r="C3835" s="15" t="s">
        <v>14537</v>
      </c>
      <c r="D3835" s="16">
        <v>579.71</v>
      </c>
    </row>
    <row r="3836" spans="1:4" ht="30" x14ac:dyDescent="0.25">
      <c r="A3836" s="13">
        <v>2607336</v>
      </c>
      <c r="B3836" s="14" t="s">
        <v>18059</v>
      </c>
      <c r="C3836" s="15" t="s">
        <v>14537</v>
      </c>
      <c r="D3836" s="16">
        <v>1204.48</v>
      </c>
    </row>
    <row r="3837" spans="1:4" ht="30" x14ac:dyDescent="0.25">
      <c r="A3837" s="13">
        <v>2607332</v>
      </c>
      <c r="B3837" s="14" t="s">
        <v>18060</v>
      </c>
      <c r="C3837" s="15" t="s">
        <v>14537</v>
      </c>
      <c r="D3837" s="16">
        <v>1099.95</v>
      </c>
    </row>
    <row r="3838" spans="1:4" ht="30" x14ac:dyDescent="0.25">
      <c r="A3838" s="13">
        <v>2607327</v>
      </c>
      <c r="B3838" s="14" t="s">
        <v>18061</v>
      </c>
      <c r="C3838" s="15" t="s">
        <v>14537</v>
      </c>
      <c r="D3838" s="16">
        <v>714.68</v>
      </c>
    </row>
    <row r="3839" spans="1:4" ht="30" x14ac:dyDescent="0.25">
      <c r="A3839" s="13">
        <v>2607337</v>
      </c>
      <c r="B3839" s="14" t="s">
        <v>18062</v>
      </c>
      <c r="C3839" s="15" t="s">
        <v>14537</v>
      </c>
      <c r="D3839" s="16">
        <v>1592.49</v>
      </c>
    </row>
    <row r="3840" spans="1:4" ht="30" x14ac:dyDescent="0.25">
      <c r="A3840" s="13">
        <v>2607328</v>
      </c>
      <c r="B3840" s="14" t="s">
        <v>18063</v>
      </c>
      <c r="C3840" s="15" t="s">
        <v>14537</v>
      </c>
      <c r="D3840" s="16">
        <v>501.36</v>
      </c>
    </row>
    <row r="3841" spans="1:4" ht="30" x14ac:dyDescent="0.25">
      <c r="A3841" s="13">
        <v>2607323</v>
      </c>
      <c r="B3841" s="14" t="s">
        <v>18064</v>
      </c>
      <c r="C3841" s="15" t="s">
        <v>14537</v>
      </c>
      <c r="D3841" s="16">
        <v>366.32</v>
      </c>
    </row>
    <row r="3842" spans="1:4" ht="30" x14ac:dyDescent="0.25">
      <c r="A3842" s="13">
        <v>2607333</v>
      </c>
      <c r="B3842" s="14" t="s">
        <v>18065</v>
      </c>
      <c r="C3842" s="15" t="s">
        <v>14537</v>
      </c>
      <c r="D3842" s="16">
        <v>725.93</v>
      </c>
    </row>
    <row r="3843" spans="1:4" x14ac:dyDescent="0.25">
      <c r="A3843" s="13">
        <v>2607106</v>
      </c>
      <c r="B3843" s="14" t="s">
        <v>18066</v>
      </c>
      <c r="C3843" s="15" t="s">
        <v>1070</v>
      </c>
      <c r="D3843" s="16">
        <v>87768.58</v>
      </c>
    </row>
    <row r="3844" spans="1:4" ht="30" x14ac:dyDescent="0.25">
      <c r="A3844" s="13">
        <v>2607102</v>
      </c>
      <c r="B3844" s="14" t="s">
        <v>18067</v>
      </c>
      <c r="C3844" s="15" t="s">
        <v>1070</v>
      </c>
      <c r="D3844" s="16">
        <v>43239.66</v>
      </c>
    </row>
    <row r="3845" spans="1:4" x14ac:dyDescent="0.25">
      <c r="A3845" s="13">
        <v>2607261</v>
      </c>
      <c r="B3845" s="14" t="s">
        <v>18068</v>
      </c>
      <c r="C3845" s="15" t="s">
        <v>1070</v>
      </c>
      <c r="D3845" s="16">
        <v>87768.58</v>
      </c>
    </row>
    <row r="3846" spans="1:4" x14ac:dyDescent="0.25">
      <c r="A3846" s="13">
        <v>2607107</v>
      </c>
      <c r="B3846" s="14" t="s">
        <v>18069</v>
      </c>
      <c r="C3846" s="15" t="s">
        <v>1070</v>
      </c>
      <c r="D3846" s="16">
        <v>100174.09</v>
      </c>
    </row>
    <row r="3847" spans="1:4" ht="30" x14ac:dyDescent="0.25">
      <c r="A3847" s="13">
        <v>2607103</v>
      </c>
      <c r="B3847" s="14" t="s">
        <v>18070</v>
      </c>
      <c r="C3847" s="15" t="s">
        <v>1070</v>
      </c>
      <c r="D3847" s="16">
        <v>49212.2</v>
      </c>
    </row>
    <row r="3848" spans="1:4" x14ac:dyDescent="0.25">
      <c r="A3848" s="13">
        <v>2607262</v>
      </c>
      <c r="B3848" s="14" t="s">
        <v>18071</v>
      </c>
      <c r="C3848" s="15" t="s">
        <v>1070</v>
      </c>
      <c r="D3848" s="16">
        <v>100174.09</v>
      </c>
    </row>
    <row r="3849" spans="1:4" x14ac:dyDescent="0.25">
      <c r="A3849" s="13">
        <v>2607108</v>
      </c>
      <c r="B3849" s="14" t="s">
        <v>18072</v>
      </c>
      <c r="C3849" s="15" t="s">
        <v>1070</v>
      </c>
      <c r="D3849" s="16">
        <v>116690.35</v>
      </c>
    </row>
    <row r="3850" spans="1:4" ht="30" x14ac:dyDescent="0.25">
      <c r="A3850" s="13">
        <v>2607104</v>
      </c>
      <c r="B3850" s="14" t="s">
        <v>18073</v>
      </c>
      <c r="C3850" s="15" t="s">
        <v>1070</v>
      </c>
      <c r="D3850" s="16">
        <v>58146.46</v>
      </c>
    </row>
    <row r="3851" spans="1:4" x14ac:dyDescent="0.25">
      <c r="A3851" s="13">
        <v>2607263</v>
      </c>
      <c r="B3851" s="14" t="s">
        <v>18074</v>
      </c>
      <c r="C3851" s="15" t="s">
        <v>1070</v>
      </c>
      <c r="D3851" s="16">
        <v>116690.35</v>
      </c>
    </row>
    <row r="3852" spans="1:4" x14ac:dyDescent="0.25">
      <c r="A3852" s="13">
        <v>2607109</v>
      </c>
      <c r="B3852" s="14" t="s">
        <v>18075</v>
      </c>
      <c r="C3852" s="15" t="s">
        <v>1070</v>
      </c>
      <c r="D3852" s="16">
        <v>153858</v>
      </c>
    </row>
    <row r="3853" spans="1:4" ht="30" x14ac:dyDescent="0.25">
      <c r="A3853" s="13">
        <v>2607105</v>
      </c>
      <c r="B3853" s="14" t="s">
        <v>18076</v>
      </c>
      <c r="C3853" s="15" t="s">
        <v>1070</v>
      </c>
      <c r="D3853" s="16">
        <v>72312.84</v>
      </c>
    </row>
    <row r="3854" spans="1:4" x14ac:dyDescent="0.25">
      <c r="A3854" s="13">
        <v>2607264</v>
      </c>
      <c r="B3854" s="14" t="s">
        <v>18077</v>
      </c>
      <c r="C3854" s="15" t="s">
        <v>1070</v>
      </c>
      <c r="D3854" s="16">
        <v>153858</v>
      </c>
    </row>
    <row r="3855" spans="1:4" x14ac:dyDescent="0.25">
      <c r="A3855" s="13">
        <v>2607093</v>
      </c>
      <c r="B3855" s="14" t="s">
        <v>18078</v>
      </c>
      <c r="C3855" s="15" t="s">
        <v>1070</v>
      </c>
      <c r="D3855" s="16">
        <v>37573.699999999997</v>
      </c>
    </row>
    <row r="3856" spans="1:4" ht="30" x14ac:dyDescent="0.25">
      <c r="A3856" s="13">
        <v>2607088</v>
      </c>
      <c r="B3856" s="14" t="s">
        <v>18079</v>
      </c>
      <c r="C3856" s="15" t="s">
        <v>1070</v>
      </c>
      <c r="D3856" s="16">
        <v>15588.78</v>
      </c>
    </row>
    <row r="3857" spans="1:4" x14ac:dyDescent="0.25">
      <c r="A3857" s="13">
        <v>2607098</v>
      </c>
      <c r="B3857" s="14" t="s">
        <v>18080</v>
      </c>
      <c r="C3857" s="15" t="s">
        <v>1070</v>
      </c>
      <c r="D3857" s="16">
        <v>37962.04</v>
      </c>
    </row>
    <row r="3858" spans="1:4" x14ac:dyDescent="0.25">
      <c r="A3858" s="13">
        <v>2607094</v>
      </c>
      <c r="B3858" s="14" t="s">
        <v>18081</v>
      </c>
      <c r="C3858" s="15" t="s">
        <v>1070</v>
      </c>
      <c r="D3858" s="16">
        <v>42354.46</v>
      </c>
    </row>
    <row r="3859" spans="1:4" ht="30" x14ac:dyDescent="0.25">
      <c r="A3859" s="13">
        <v>2607089</v>
      </c>
      <c r="B3859" s="14" t="s">
        <v>18082</v>
      </c>
      <c r="C3859" s="15" t="s">
        <v>1070</v>
      </c>
      <c r="D3859" s="16">
        <v>17846.09</v>
      </c>
    </row>
    <row r="3860" spans="1:4" x14ac:dyDescent="0.25">
      <c r="A3860" s="13">
        <v>2607099</v>
      </c>
      <c r="B3860" s="14" t="s">
        <v>18083</v>
      </c>
      <c r="C3860" s="15" t="s">
        <v>1070</v>
      </c>
      <c r="D3860" s="16">
        <v>42796.86</v>
      </c>
    </row>
    <row r="3861" spans="1:4" x14ac:dyDescent="0.25">
      <c r="A3861" s="13">
        <v>2607095</v>
      </c>
      <c r="B3861" s="14" t="s">
        <v>18084</v>
      </c>
      <c r="C3861" s="15" t="s">
        <v>1070</v>
      </c>
      <c r="D3861" s="16">
        <v>49749.98</v>
      </c>
    </row>
    <row r="3862" spans="1:4" ht="30" x14ac:dyDescent="0.25">
      <c r="A3862" s="13">
        <v>2607090</v>
      </c>
      <c r="B3862" s="14" t="s">
        <v>18085</v>
      </c>
      <c r="C3862" s="15" t="s">
        <v>1070</v>
      </c>
      <c r="D3862" s="16">
        <v>21723.94</v>
      </c>
    </row>
    <row r="3863" spans="1:4" x14ac:dyDescent="0.25">
      <c r="A3863" s="13">
        <v>2607260</v>
      </c>
      <c r="B3863" s="14" t="s">
        <v>18086</v>
      </c>
      <c r="C3863" s="15" t="s">
        <v>1070</v>
      </c>
      <c r="D3863" s="16">
        <v>50263.79</v>
      </c>
    </row>
    <row r="3864" spans="1:4" x14ac:dyDescent="0.25">
      <c r="A3864" s="13">
        <v>2607096</v>
      </c>
      <c r="B3864" s="14" t="s">
        <v>18087</v>
      </c>
      <c r="C3864" s="15" t="s">
        <v>1070</v>
      </c>
      <c r="D3864" s="16">
        <v>65583.61</v>
      </c>
    </row>
    <row r="3865" spans="1:4" ht="30" x14ac:dyDescent="0.25">
      <c r="A3865" s="13">
        <v>2607091</v>
      </c>
      <c r="B3865" s="14" t="s">
        <v>18088</v>
      </c>
      <c r="C3865" s="15" t="s">
        <v>1070</v>
      </c>
      <c r="D3865" s="16">
        <v>27289.73</v>
      </c>
    </row>
    <row r="3866" spans="1:4" x14ac:dyDescent="0.25">
      <c r="A3866" s="13">
        <v>2607101</v>
      </c>
      <c r="B3866" s="14" t="s">
        <v>18089</v>
      </c>
      <c r="C3866" s="15" t="s">
        <v>1070</v>
      </c>
      <c r="D3866" s="16">
        <v>66260.81</v>
      </c>
    </row>
    <row r="3867" spans="1:4" x14ac:dyDescent="0.25">
      <c r="A3867" s="13">
        <v>2607092</v>
      </c>
      <c r="B3867" s="14" t="s">
        <v>18090</v>
      </c>
      <c r="C3867" s="15" t="s">
        <v>1070</v>
      </c>
      <c r="D3867" s="16">
        <v>29899.86</v>
      </c>
    </row>
    <row r="3868" spans="1:4" x14ac:dyDescent="0.25">
      <c r="A3868" s="13">
        <v>2607087</v>
      </c>
      <c r="B3868" s="14" t="s">
        <v>18091</v>
      </c>
      <c r="C3868" s="15" t="s">
        <v>1070</v>
      </c>
      <c r="D3868" s="16">
        <v>13013.59</v>
      </c>
    </row>
    <row r="3869" spans="1:4" x14ac:dyDescent="0.25">
      <c r="A3869" s="13">
        <v>2607097</v>
      </c>
      <c r="B3869" s="14" t="s">
        <v>18092</v>
      </c>
      <c r="C3869" s="15" t="s">
        <v>1070</v>
      </c>
      <c r="D3869" s="16">
        <v>30210.77</v>
      </c>
    </row>
    <row r="3870" spans="1:4" ht="30" x14ac:dyDescent="0.25">
      <c r="A3870" s="13">
        <v>2607198</v>
      </c>
      <c r="B3870" s="14" t="s">
        <v>18093</v>
      </c>
      <c r="C3870" s="15" t="s">
        <v>14537</v>
      </c>
      <c r="D3870" s="16">
        <v>379.84</v>
      </c>
    </row>
    <row r="3871" spans="1:4" ht="30" x14ac:dyDescent="0.25">
      <c r="A3871" s="13">
        <v>2809170</v>
      </c>
      <c r="B3871" s="14" t="s">
        <v>18094</v>
      </c>
      <c r="C3871" s="15" t="s">
        <v>14537</v>
      </c>
      <c r="D3871" s="16">
        <v>2046.03</v>
      </c>
    </row>
    <row r="3872" spans="1:4" ht="30" x14ac:dyDescent="0.25">
      <c r="A3872" s="13">
        <v>2809183</v>
      </c>
      <c r="B3872" s="14" t="s">
        <v>18095</v>
      </c>
      <c r="C3872" s="15" t="s">
        <v>14537</v>
      </c>
      <c r="D3872" s="16">
        <v>2975.91</v>
      </c>
    </row>
    <row r="3873" spans="1:4" ht="30" x14ac:dyDescent="0.25">
      <c r="A3873" s="13">
        <v>2809174</v>
      </c>
      <c r="B3873" s="14" t="s">
        <v>18096</v>
      </c>
      <c r="C3873" s="15" t="s">
        <v>14537</v>
      </c>
      <c r="D3873" s="16">
        <v>2141.77</v>
      </c>
    </row>
    <row r="3874" spans="1:4" ht="30" x14ac:dyDescent="0.25">
      <c r="A3874" s="13">
        <v>2809196</v>
      </c>
      <c r="B3874" s="14" t="s">
        <v>18097</v>
      </c>
      <c r="C3874" s="15" t="s">
        <v>14537</v>
      </c>
      <c r="D3874" s="16">
        <v>3117.28</v>
      </c>
    </row>
    <row r="3875" spans="1:4" ht="30" x14ac:dyDescent="0.25">
      <c r="A3875" s="13">
        <v>2809187</v>
      </c>
      <c r="B3875" s="14" t="s">
        <v>18098</v>
      </c>
      <c r="C3875" s="15" t="s">
        <v>14537</v>
      </c>
      <c r="D3875" s="16">
        <v>3121.05</v>
      </c>
    </row>
    <row r="3876" spans="1:4" ht="30" x14ac:dyDescent="0.25">
      <c r="A3876" s="13">
        <v>2809178</v>
      </c>
      <c r="B3876" s="14" t="s">
        <v>18099</v>
      </c>
      <c r="C3876" s="15" t="s">
        <v>14537</v>
      </c>
      <c r="D3876" s="16">
        <v>2285.23</v>
      </c>
    </row>
    <row r="3877" spans="1:4" ht="30" x14ac:dyDescent="0.25">
      <c r="A3877" s="13">
        <v>2809200</v>
      </c>
      <c r="B3877" s="14" t="s">
        <v>18100</v>
      </c>
      <c r="C3877" s="15" t="s">
        <v>14537</v>
      </c>
      <c r="D3877" s="16">
        <v>3268.45</v>
      </c>
    </row>
    <row r="3878" spans="1:4" ht="30" x14ac:dyDescent="0.25">
      <c r="A3878" s="13">
        <v>2809191</v>
      </c>
      <c r="B3878" s="14" t="s">
        <v>18101</v>
      </c>
      <c r="C3878" s="15" t="s">
        <v>14537</v>
      </c>
      <c r="D3878" s="16">
        <v>3254.15</v>
      </c>
    </row>
    <row r="3879" spans="1:4" ht="30" x14ac:dyDescent="0.25">
      <c r="A3879" s="13">
        <v>2809204</v>
      </c>
      <c r="B3879" s="14" t="s">
        <v>18102</v>
      </c>
      <c r="C3879" s="15" t="s">
        <v>14537</v>
      </c>
      <c r="D3879" s="16">
        <v>3406.85</v>
      </c>
    </row>
    <row r="3880" spans="1:4" ht="30" x14ac:dyDescent="0.25">
      <c r="A3880" s="13">
        <v>2809171</v>
      </c>
      <c r="B3880" s="14" t="s">
        <v>18103</v>
      </c>
      <c r="C3880" s="15" t="s">
        <v>14537</v>
      </c>
      <c r="D3880" s="16">
        <v>2310.4899999999998</v>
      </c>
    </row>
    <row r="3881" spans="1:4" ht="30" x14ac:dyDescent="0.25">
      <c r="A3881" s="13">
        <v>2809184</v>
      </c>
      <c r="B3881" s="14" t="s">
        <v>18104</v>
      </c>
      <c r="C3881" s="15" t="s">
        <v>14537</v>
      </c>
      <c r="D3881" s="16">
        <v>3358.96</v>
      </c>
    </row>
    <row r="3882" spans="1:4" ht="30" x14ac:dyDescent="0.25">
      <c r="A3882" s="13">
        <v>2809175</v>
      </c>
      <c r="B3882" s="14" t="s">
        <v>18105</v>
      </c>
      <c r="C3882" s="15" t="s">
        <v>14537</v>
      </c>
      <c r="D3882" s="16">
        <v>2415.8000000000002</v>
      </c>
    </row>
    <row r="3883" spans="1:4" ht="30" x14ac:dyDescent="0.25">
      <c r="A3883" s="13">
        <v>2809197</v>
      </c>
      <c r="B3883" s="14" t="s">
        <v>18106</v>
      </c>
      <c r="C3883" s="15" t="s">
        <v>14537</v>
      </c>
      <c r="D3883" s="16">
        <v>3515.02</v>
      </c>
    </row>
    <row r="3884" spans="1:4" ht="30" x14ac:dyDescent="0.25">
      <c r="A3884" s="13">
        <v>2809188</v>
      </c>
      <c r="B3884" s="14" t="s">
        <v>18107</v>
      </c>
      <c r="C3884" s="15" t="s">
        <v>14537</v>
      </c>
      <c r="D3884" s="16">
        <v>3518.61</v>
      </c>
    </row>
    <row r="3885" spans="1:4" ht="30" x14ac:dyDescent="0.25">
      <c r="A3885" s="13">
        <v>2809179</v>
      </c>
      <c r="B3885" s="14" t="s">
        <v>18108</v>
      </c>
      <c r="C3885" s="15" t="s">
        <v>14537</v>
      </c>
      <c r="D3885" s="16">
        <v>2573.61</v>
      </c>
    </row>
    <row r="3886" spans="1:4" ht="30" x14ac:dyDescent="0.25">
      <c r="A3886" s="13">
        <v>2809201</v>
      </c>
      <c r="B3886" s="14" t="s">
        <v>18109</v>
      </c>
      <c r="C3886" s="15" t="s">
        <v>14537</v>
      </c>
      <c r="D3886" s="16">
        <v>3681.3</v>
      </c>
    </row>
    <row r="3887" spans="1:4" ht="30" x14ac:dyDescent="0.25">
      <c r="A3887" s="13">
        <v>2809192</v>
      </c>
      <c r="B3887" s="14" t="s">
        <v>18110</v>
      </c>
      <c r="C3887" s="15" t="s">
        <v>14537</v>
      </c>
      <c r="D3887" s="16">
        <v>3665.02</v>
      </c>
    </row>
    <row r="3888" spans="1:4" ht="30" x14ac:dyDescent="0.25">
      <c r="A3888" s="13">
        <v>2809205</v>
      </c>
      <c r="B3888" s="14" t="s">
        <v>18111</v>
      </c>
      <c r="C3888" s="15" t="s">
        <v>14537</v>
      </c>
      <c r="D3888" s="16">
        <v>3833.54</v>
      </c>
    </row>
    <row r="3889" spans="1:4" ht="30" x14ac:dyDescent="0.25">
      <c r="A3889" s="13">
        <v>2809172</v>
      </c>
      <c r="B3889" s="14" t="s">
        <v>18112</v>
      </c>
      <c r="C3889" s="15" t="s">
        <v>14537</v>
      </c>
      <c r="D3889" s="16">
        <v>2702.62</v>
      </c>
    </row>
    <row r="3890" spans="1:4" ht="30" x14ac:dyDescent="0.25">
      <c r="A3890" s="13">
        <v>2809185</v>
      </c>
      <c r="B3890" s="14" t="s">
        <v>18113</v>
      </c>
      <c r="C3890" s="15" t="s">
        <v>14537</v>
      </c>
      <c r="D3890" s="16">
        <v>3869.58</v>
      </c>
    </row>
    <row r="3891" spans="1:4" ht="30" x14ac:dyDescent="0.25">
      <c r="A3891" s="13">
        <v>2809176</v>
      </c>
      <c r="B3891" s="14" t="s">
        <v>18114</v>
      </c>
      <c r="C3891" s="15" t="s">
        <v>14537</v>
      </c>
      <c r="D3891" s="16">
        <v>2818.46</v>
      </c>
    </row>
    <row r="3892" spans="1:4" ht="30" x14ac:dyDescent="0.25">
      <c r="A3892" s="13">
        <v>2809198</v>
      </c>
      <c r="B3892" s="14" t="s">
        <v>18115</v>
      </c>
      <c r="C3892" s="15" t="s">
        <v>14537</v>
      </c>
      <c r="D3892" s="16">
        <v>4044.27</v>
      </c>
    </row>
    <row r="3893" spans="1:4" ht="30" x14ac:dyDescent="0.25">
      <c r="A3893" s="13">
        <v>2809189</v>
      </c>
      <c r="B3893" s="14" t="s">
        <v>18116</v>
      </c>
      <c r="C3893" s="15" t="s">
        <v>14537</v>
      </c>
      <c r="D3893" s="16">
        <v>4045.19</v>
      </c>
    </row>
    <row r="3894" spans="1:4" ht="30" x14ac:dyDescent="0.25">
      <c r="A3894" s="13">
        <v>2809180</v>
      </c>
      <c r="B3894" s="14" t="s">
        <v>18117</v>
      </c>
      <c r="C3894" s="15" t="s">
        <v>14537</v>
      </c>
      <c r="D3894" s="16">
        <v>2992.05</v>
      </c>
    </row>
    <row r="3895" spans="1:4" ht="30" x14ac:dyDescent="0.25">
      <c r="A3895" s="13">
        <v>2809202</v>
      </c>
      <c r="B3895" s="14" t="s">
        <v>18118</v>
      </c>
      <c r="C3895" s="15" t="s">
        <v>14537</v>
      </c>
      <c r="D3895" s="16">
        <v>4227.18</v>
      </c>
    </row>
    <row r="3896" spans="1:4" ht="30" x14ac:dyDescent="0.25">
      <c r="A3896" s="13">
        <v>2809193</v>
      </c>
      <c r="B3896" s="14" t="s">
        <v>18119</v>
      </c>
      <c r="C3896" s="15" t="s">
        <v>14537</v>
      </c>
      <c r="D3896" s="16">
        <v>4206.24</v>
      </c>
    </row>
    <row r="3897" spans="1:4" ht="30" x14ac:dyDescent="0.25">
      <c r="A3897" s="13">
        <v>2809206</v>
      </c>
      <c r="B3897" s="14" t="s">
        <v>18120</v>
      </c>
      <c r="C3897" s="15" t="s">
        <v>14537</v>
      </c>
      <c r="D3897" s="16">
        <v>4394.6400000000003</v>
      </c>
    </row>
    <row r="3898" spans="1:4" ht="30" x14ac:dyDescent="0.25">
      <c r="A3898" s="13">
        <v>2809190</v>
      </c>
      <c r="B3898" s="14" t="s">
        <v>18121</v>
      </c>
      <c r="C3898" s="15" t="s">
        <v>14537</v>
      </c>
      <c r="D3898" s="16">
        <v>5242.87</v>
      </c>
    </row>
    <row r="3899" spans="1:4" ht="30" x14ac:dyDescent="0.25">
      <c r="A3899" s="13">
        <v>2809181</v>
      </c>
      <c r="B3899" s="14" t="s">
        <v>18122</v>
      </c>
      <c r="C3899" s="15" t="s">
        <v>14537</v>
      </c>
      <c r="D3899" s="16">
        <v>3679.92</v>
      </c>
    </row>
    <row r="3900" spans="1:4" ht="30" x14ac:dyDescent="0.25">
      <c r="A3900" s="13">
        <v>2809203</v>
      </c>
      <c r="B3900" s="14" t="s">
        <v>18123</v>
      </c>
      <c r="C3900" s="15" t="s">
        <v>14537</v>
      </c>
      <c r="D3900" s="16">
        <v>5463.21</v>
      </c>
    </row>
    <row r="3901" spans="1:4" ht="30" x14ac:dyDescent="0.25">
      <c r="A3901" s="13">
        <v>2809194</v>
      </c>
      <c r="B3901" s="14" t="s">
        <v>18124</v>
      </c>
      <c r="C3901" s="15" t="s">
        <v>14537</v>
      </c>
      <c r="D3901" s="16">
        <v>5436.13</v>
      </c>
    </row>
    <row r="3902" spans="1:4" ht="30" x14ac:dyDescent="0.25">
      <c r="A3902" s="13">
        <v>2809207</v>
      </c>
      <c r="B3902" s="14" t="s">
        <v>18125</v>
      </c>
      <c r="C3902" s="15" t="s">
        <v>14537</v>
      </c>
      <c r="D3902" s="16">
        <v>5664.15</v>
      </c>
    </row>
    <row r="3903" spans="1:4" ht="30" x14ac:dyDescent="0.25">
      <c r="A3903" s="13">
        <v>2809169</v>
      </c>
      <c r="B3903" s="14" t="s">
        <v>18126</v>
      </c>
      <c r="C3903" s="15" t="s">
        <v>14537</v>
      </c>
      <c r="D3903" s="16">
        <v>1757.76</v>
      </c>
    </row>
    <row r="3904" spans="1:4" ht="30" x14ac:dyDescent="0.25">
      <c r="A3904" s="13">
        <v>2809182</v>
      </c>
      <c r="B3904" s="14" t="s">
        <v>18127</v>
      </c>
      <c r="C3904" s="15" t="s">
        <v>14537</v>
      </c>
      <c r="D3904" s="16">
        <v>2447.39</v>
      </c>
    </row>
    <row r="3905" spans="1:4" ht="30" x14ac:dyDescent="0.25">
      <c r="A3905" s="13">
        <v>2809173</v>
      </c>
      <c r="B3905" s="14" t="s">
        <v>18128</v>
      </c>
      <c r="C3905" s="15" t="s">
        <v>14537</v>
      </c>
      <c r="D3905" s="16">
        <v>1844.79</v>
      </c>
    </row>
    <row r="3906" spans="1:4" ht="30" x14ac:dyDescent="0.25">
      <c r="A3906" s="13">
        <v>2809195</v>
      </c>
      <c r="B3906" s="14" t="s">
        <v>18129</v>
      </c>
      <c r="C3906" s="15" t="s">
        <v>14537</v>
      </c>
      <c r="D3906" s="16">
        <v>2553.52</v>
      </c>
    </row>
    <row r="3907" spans="1:4" ht="30" x14ac:dyDescent="0.25">
      <c r="A3907" s="13">
        <v>2809186</v>
      </c>
      <c r="B3907" s="14" t="s">
        <v>18130</v>
      </c>
      <c r="C3907" s="15" t="s">
        <v>14537</v>
      </c>
      <c r="D3907" s="16">
        <v>2579.33</v>
      </c>
    </row>
    <row r="3908" spans="1:4" ht="30" x14ac:dyDescent="0.25">
      <c r="A3908" s="13">
        <v>2809177</v>
      </c>
      <c r="B3908" s="14" t="s">
        <v>18131</v>
      </c>
      <c r="C3908" s="15" t="s">
        <v>14537</v>
      </c>
      <c r="D3908" s="16">
        <v>1975.21</v>
      </c>
    </row>
    <row r="3909" spans="1:4" ht="30" x14ac:dyDescent="0.25">
      <c r="A3909" s="13">
        <v>2809199</v>
      </c>
      <c r="B3909" s="14" t="s">
        <v>18132</v>
      </c>
      <c r="C3909" s="15" t="s">
        <v>14537</v>
      </c>
      <c r="D3909" s="16">
        <v>2690.95</v>
      </c>
    </row>
    <row r="3910" spans="1:4" ht="30" x14ac:dyDescent="0.25">
      <c r="A3910" s="13">
        <v>2809219</v>
      </c>
      <c r="B3910" s="14" t="s">
        <v>18133</v>
      </c>
      <c r="C3910" s="15" t="s">
        <v>16336</v>
      </c>
      <c r="D3910" s="16">
        <v>25278.79</v>
      </c>
    </row>
    <row r="3911" spans="1:4" ht="30" x14ac:dyDescent="0.25">
      <c r="A3911" s="13">
        <v>2809220</v>
      </c>
      <c r="B3911" s="14" t="s">
        <v>18134</v>
      </c>
      <c r="C3911" s="15" t="s">
        <v>16336</v>
      </c>
      <c r="D3911" s="16">
        <v>26791.119999999999</v>
      </c>
    </row>
    <row r="3912" spans="1:4" ht="30" x14ac:dyDescent="0.25">
      <c r="A3912" s="13">
        <v>2809221</v>
      </c>
      <c r="B3912" s="14" t="s">
        <v>18135</v>
      </c>
      <c r="C3912" s="15" t="s">
        <v>16336</v>
      </c>
      <c r="D3912" s="16">
        <v>27529.37</v>
      </c>
    </row>
    <row r="3913" spans="1:4" ht="30" x14ac:dyDescent="0.25">
      <c r="A3913" s="13">
        <v>2809163</v>
      </c>
      <c r="B3913" s="14" t="s">
        <v>18136</v>
      </c>
      <c r="C3913" s="15" t="s">
        <v>16336</v>
      </c>
      <c r="D3913" s="16">
        <v>26406.83</v>
      </c>
    </row>
    <row r="3914" spans="1:4" ht="30" x14ac:dyDescent="0.25">
      <c r="A3914" s="13">
        <v>2809164</v>
      </c>
      <c r="B3914" s="14" t="s">
        <v>18137</v>
      </c>
      <c r="C3914" s="15" t="s">
        <v>16336</v>
      </c>
      <c r="D3914" s="16">
        <v>27974.720000000001</v>
      </c>
    </row>
    <row r="3915" spans="1:4" ht="30" x14ac:dyDescent="0.25">
      <c r="A3915" s="13">
        <v>2809165</v>
      </c>
      <c r="B3915" s="14" t="s">
        <v>18138</v>
      </c>
      <c r="C3915" s="15" t="s">
        <v>16336</v>
      </c>
      <c r="D3915" s="16">
        <v>28733.72</v>
      </c>
    </row>
    <row r="3916" spans="1:4" ht="30" x14ac:dyDescent="0.25">
      <c r="A3916" s="13">
        <v>2809216</v>
      </c>
      <c r="B3916" s="14" t="s">
        <v>18139</v>
      </c>
      <c r="C3916" s="15" t="s">
        <v>16336</v>
      </c>
      <c r="D3916" s="16">
        <v>23587.14</v>
      </c>
    </row>
    <row r="3917" spans="1:4" ht="30" x14ac:dyDescent="0.25">
      <c r="A3917" s="13">
        <v>2809217</v>
      </c>
      <c r="B3917" s="14" t="s">
        <v>18140</v>
      </c>
      <c r="C3917" s="15" t="s">
        <v>16336</v>
      </c>
      <c r="D3917" s="16">
        <v>23973.15</v>
      </c>
    </row>
    <row r="3918" spans="1:4" ht="30" x14ac:dyDescent="0.25">
      <c r="A3918" s="13">
        <v>2809218</v>
      </c>
      <c r="B3918" s="14" t="s">
        <v>18141</v>
      </c>
      <c r="C3918" s="15" t="s">
        <v>16336</v>
      </c>
      <c r="D3918" s="16">
        <v>25467.53</v>
      </c>
    </row>
    <row r="3919" spans="1:4" ht="30" x14ac:dyDescent="0.25">
      <c r="A3919" s="13">
        <v>2809160</v>
      </c>
      <c r="B3919" s="14" t="s">
        <v>18142</v>
      </c>
      <c r="C3919" s="15" t="s">
        <v>16336</v>
      </c>
      <c r="D3919" s="16">
        <v>24649.25</v>
      </c>
    </row>
    <row r="3920" spans="1:4" ht="30" x14ac:dyDescent="0.25">
      <c r="A3920" s="13">
        <v>2809161</v>
      </c>
      <c r="B3920" s="14" t="s">
        <v>18143</v>
      </c>
      <c r="C3920" s="15" t="s">
        <v>16336</v>
      </c>
      <c r="D3920" s="16">
        <v>25038.05</v>
      </c>
    </row>
    <row r="3921" spans="1:4" ht="30" x14ac:dyDescent="0.25">
      <c r="A3921" s="13">
        <v>2809162</v>
      </c>
      <c r="B3921" s="14" t="s">
        <v>18144</v>
      </c>
      <c r="C3921" s="15" t="s">
        <v>16336</v>
      </c>
      <c r="D3921" s="16">
        <v>26587.58</v>
      </c>
    </row>
    <row r="3922" spans="1:4" ht="30" x14ac:dyDescent="0.25">
      <c r="A3922" s="13">
        <v>2809222</v>
      </c>
      <c r="B3922" s="14" t="s">
        <v>18145</v>
      </c>
      <c r="C3922" s="15" t="s">
        <v>16336</v>
      </c>
      <c r="D3922" s="16">
        <v>22728.14</v>
      </c>
    </row>
    <row r="3923" spans="1:4" ht="30" x14ac:dyDescent="0.25">
      <c r="A3923" s="13">
        <v>2809223</v>
      </c>
      <c r="B3923" s="14" t="s">
        <v>18146</v>
      </c>
      <c r="C3923" s="15" t="s">
        <v>16336</v>
      </c>
      <c r="D3923" s="16">
        <v>29205.63</v>
      </c>
    </row>
    <row r="3924" spans="1:4" ht="30" x14ac:dyDescent="0.25">
      <c r="A3924" s="13">
        <v>2809224</v>
      </c>
      <c r="B3924" s="14" t="s">
        <v>18147</v>
      </c>
      <c r="C3924" s="15" t="s">
        <v>16336</v>
      </c>
      <c r="D3924" s="16">
        <v>30312.99</v>
      </c>
    </row>
    <row r="3925" spans="1:4" ht="30" x14ac:dyDescent="0.25">
      <c r="A3925" s="13">
        <v>2809166</v>
      </c>
      <c r="B3925" s="14" t="s">
        <v>18148</v>
      </c>
      <c r="C3925" s="15" t="s">
        <v>16336</v>
      </c>
      <c r="D3925" s="16">
        <v>23666.69</v>
      </c>
    </row>
    <row r="3926" spans="1:4" ht="30" x14ac:dyDescent="0.25">
      <c r="A3926" s="13">
        <v>2809167</v>
      </c>
      <c r="B3926" s="14" t="s">
        <v>18149</v>
      </c>
      <c r="C3926" s="15" t="s">
        <v>16336</v>
      </c>
      <c r="D3926" s="16">
        <v>30460.66</v>
      </c>
    </row>
    <row r="3927" spans="1:4" ht="30" x14ac:dyDescent="0.25">
      <c r="A3927" s="13">
        <v>2809168</v>
      </c>
      <c r="B3927" s="14" t="s">
        <v>18150</v>
      </c>
      <c r="C3927" s="15" t="s">
        <v>16336</v>
      </c>
      <c r="D3927" s="16">
        <v>31599.16</v>
      </c>
    </row>
    <row r="3928" spans="1:4" ht="30" x14ac:dyDescent="0.25">
      <c r="A3928" s="13">
        <v>2809158</v>
      </c>
      <c r="B3928" s="14" t="s">
        <v>29046</v>
      </c>
      <c r="C3928" s="15" t="s">
        <v>14537</v>
      </c>
      <c r="D3928" s="16">
        <v>12.35</v>
      </c>
    </row>
    <row r="3929" spans="1:4" ht="30" x14ac:dyDescent="0.25">
      <c r="A3929" s="13">
        <v>2809159</v>
      </c>
      <c r="B3929" s="14" t="s">
        <v>29047</v>
      </c>
      <c r="C3929" s="15" t="s">
        <v>14537</v>
      </c>
      <c r="D3929" s="16">
        <v>9.2899999999999991</v>
      </c>
    </row>
    <row r="3930" spans="1:4" x14ac:dyDescent="0.25">
      <c r="A3930" s="13">
        <v>2909152</v>
      </c>
      <c r="B3930" s="14" t="s">
        <v>18151</v>
      </c>
      <c r="C3930" s="15" t="s">
        <v>16336</v>
      </c>
      <c r="D3930" s="16">
        <v>117.91</v>
      </c>
    </row>
    <row r="3931" spans="1:4" x14ac:dyDescent="0.25">
      <c r="A3931" s="13">
        <v>2909153</v>
      </c>
      <c r="B3931" s="14" t="s">
        <v>18152</v>
      </c>
      <c r="C3931" s="15" t="s">
        <v>16336</v>
      </c>
      <c r="D3931" s="16">
        <v>154.41999999999999</v>
      </c>
    </row>
    <row r="3932" spans="1:4" x14ac:dyDescent="0.25">
      <c r="A3932" s="13">
        <v>2909151</v>
      </c>
      <c r="B3932" s="14" t="s">
        <v>18153</v>
      </c>
      <c r="C3932" s="15" t="s">
        <v>16336</v>
      </c>
      <c r="D3932" s="16">
        <v>63.51</v>
      </c>
    </row>
    <row r="3933" spans="1:4" x14ac:dyDescent="0.25">
      <c r="A3933" s="13">
        <v>2909145</v>
      </c>
      <c r="B3933" s="14" t="s">
        <v>18154</v>
      </c>
      <c r="C3933" s="15" t="s">
        <v>14537</v>
      </c>
      <c r="D3933" s="16">
        <v>12.53</v>
      </c>
    </row>
    <row r="3934" spans="1:4" ht="45" x14ac:dyDescent="0.25">
      <c r="A3934" s="13">
        <v>2909379</v>
      </c>
      <c r="B3934" s="14" t="s">
        <v>18155</v>
      </c>
      <c r="C3934" s="15" t="s">
        <v>16336</v>
      </c>
      <c r="D3934" s="16">
        <v>6933.41</v>
      </c>
    </row>
    <row r="3935" spans="1:4" ht="45" x14ac:dyDescent="0.25">
      <c r="A3935" s="13">
        <v>2909381</v>
      </c>
      <c r="B3935" s="14" t="s">
        <v>18156</v>
      </c>
      <c r="C3935" s="15" t="s">
        <v>16336</v>
      </c>
      <c r="D3935" s="16">
        <v>7255.18</v>
      </c>
    </row>
    <row r="3936" spans="1:4" ht="45" x14ac:dyDescent="0.25">
      <c r="A3936" s="13">
        <v>2909388</v>
      </c>
      <c r="B3936" s="14" t="s">
        <v>29048</v>
      </c>
      <c r="C3936" s="15" t="s">
        <v>16336</v>
      </c>
      <c r="D3936" s="16">
        <v>7643.48</v>
      </c>
    </row>
    <row r="3937" spans="1:4" ht="45" x14ac:dyDescent="0.25">
      <c r="A3937" s="13">
        <v>2909380</v>
      </c>
      <c r="B3937" s="14" t="s">
        <v>18157</v>
      </c>
      <c r="C3937" s="15" t="s">
        <v>16336</v>
      </c>
      <c r="D3937" s="16">
        <v>10161.450000000001</v>
      </c>
    </row>
    <row r="3938" spans="1:4" ht="45" x14ac:dyDescent="0.25">
      <c r="A3938" s="13">
        <v>2909382</v>
      </c>
      <c r="B3938" s="14" t="s">
        <v>18158</v>
      </c>
      <c r="C3938" s="15" t="s">
        <v>16336</v>
      </c>
      <c r="D3938" s="16">
        <v>10642.98</v>
      </c>
    </row>
    <row r="3939" spans="1:4" ht="45" x14ac:dyDescent="0.25">
      <c r="A3939" s="13">
        <v>2909387</v>
      </c>
      <c r="B3939" s="14" t="s">
        <v>29049</v>
      </c>
      <c r="C3939" s="15" t="s">
        <v>16336</v>
      </c>
      <c r="D3939" s="16">
        <v>11227.85</v>
      </c>
    </row>
    <row r="3940" spans="1:4" ht="45" x14ac:dyDescent="0.25">
      <c r="A3940" s="13">
        <v>2909375</v>
      </c>
      <c r="B3940" s="14" t="s">
        <v>18159</v>
      </c>
      <c r="C3940" s="15" t="s">
        <v>16336</v>
      </c>
      <c r="D3940" s="16">
        <v>11181.07</v>
      </c>
    </row>
    <row r="3941" spans="1:4" ht="45" x14ac:dyDescent="0.25">
      <c r="A3941" s="13">
        <v>2909377</v>
      </c>
      <c r="B3941" s="14" t="s">
        <v>18160</v>
      </c>
      <c r="C3941" s="15" t="s">
        <v>16336</v>
      </c>
      <c r="D3941" s="16">
        <v>11703.22</v>
      </c>
    </row>
    <row r="3942" spans="1:4" ht="45" x14ac:dyDescent="0.25">
      <c r="A3942" s="13">
        <v>2909386</v>
      </c>
      <c r="B3942" s="14" t="s">
        <v>29050</v>
      </c>
      <c r="C3942" s="15" t="s">
        <v>16336</v>
      </c>
      <c r="D3942" s="16">
        <v>12332.92</v>
      </c>
    </row>
    <row r="3943" spans="1:4" ht="30" x14ac:dyDescent="0.25">
      <c r="A3943" s="13">
        <v>2909376</v>
      </c>
      <c r="B3943" s="14" t="s">
        <v>18161</v>
      </c>
      <c r="C3943" s="15" t="s">
        <v>16336</v>
      </c>
      <c r="D3943" s="16">
        <v>16422.349999999999</v>
      </c>
    </row>
    <row r="3944" spans="1:4" ht="30" x14ac:dyDescent="0.25">
      <c r="A3944" s="13">
        <v>2909378</v>
      </c>
      <c r="B3944" s="14" t="s">
        <v>18162</v>
      </c>
      <c r="C3944" s="15" t="s">
        <v>16336</v>
      </c>
      <c r="D3944" s="16">
        <v>17211.88</v>
      </c>
    </row>
    <row r="3945" spans="1:4" ht="30" x14ac:dyDescent="0.25">
      <c r="A3945" s="13">
        <v>2909385</v>
      </c>
      <c r="B3945" s="14" t="s">
        <v>29051</v>
      </c>
      <c r="C3945" s="15" t="s">
        <v>16336</v>
      </c>
      <c r="D3945" s="16">
        <v>18151.009999999998</v>
      </c>
    </row>
    <row r="3946" spans="1:4" ht="30" x14ac:dyDescent="0.25">
      <c r="A3946" s="13">
        <v>2909383</v>
      </c>
      <c r="B3946" s="14" t="s">
        <v>18163</v>
      </c>
      <c r="C3946" s="15" t="s">
        <v>16336</v>
      </c>
      <c r="D3946" s="16">
        <v>5672.5</v>
      </c>
    </row>
    <row r="3947" spans="1:4" ht="30" x14ac:dyDescent="0.25">
      <c r="A3947" s="13">
        <v>2909384</v>
      </c>
      <c r="B3947" s="14" t="s">
        <v>18164</v>
      </c>
      <c r="C3947" s="15" t="s">
        <v>16336</v>
      </c>
      <c r="D3947" s="16">
        <v>5954.96</v>
      </c>
    </row>
    <row r="3948" spans="1:4" x14ac:dyDescent="0.25">
      <c r="A3948" s="13">
        <v>2909148</v>
      </c>
      <c r="B3948" s="14" t="s">
        <v>18165</v>
      </c>
      <c r="C3948" s="15" t="s">
        <v>16336</v>
      </c>
      <c r="D3948" s="16">
        <v>426.91</v>
      </c>
    </row>
    <row r="3949" spans="1:4" ht="30" x14ac:dyDescent="0.25">
      <c r="A3949" s="13">
        <v>2909389</v>
      </c>
      <c r="B3949" s="14" t="s">
        <v>29052</v>
      </c>
      <c r="C3949" s="15" t="s">
        <v>16336</v>
      </c>
      <c r="D3949" s="16">
        <v>4066.94</v>
      </c>
    </row>
    <row r="3950" spans="1:4" ht="30" x14ac:dyDescent="0.25">
      <c r="A3950" s="13">
        <v>2909390</v>
      </c>
      <c r="B3950" s="14" t="s">
        <v>29053</v>
      </c>
      <c r="C3950" s="15" t="s">
        <v>16336</v>
      </c>
      <c r="D3950" s="16">
        <v>2864.06</v>
      </c>
    </row>
    <row r="3951" spans="1:4" ht="30" x14ac:dyDescent="0.25">
      <c r="A3951" s="13">
        <v>2909391</v>
      </c>
      <c r="B3951" s="14" t="s">
        <v>29054</v>
      </c>
      <c r="C3951" s="15" t="s">
        <v>16336</v>
      </c>
      <c r="D3951" s="16">
        <v>4880.6499999999996</v>
      </c>
    </row>
    <row r="3952" spans="1:4" ht="45" x14ac:dyDescent="0.25">
      <c r="A3952" s="13">
        <v>3009336</v>
      </c>
      <c r="B3952" s="14" t="s">
        <v>18166</v>
      </c>
      <c r="C3952" s="15" t="s">
        <v>14537</v>
      </c>
      <c r="D3952" s="16">
        <v>112.14</v>
      </c>
    </row>
    <row r="3953" spans="1:4" ht="45" x14ac:dyDescent="0.25">
      <c r="A3953" s="13">
        <v>3009337</v>
      </c>
      <c r="B3953" s="14" t="s">
        <v>18167</v>
      </c>
      <c r="C3953" s="15" t="s">
        <v>14537</v>
      </c>
      <c r="D3953" s="16">
        <v>115.15</v>
      </c>
    </row>
    <row r="3954" spans="1:4" ht="45" x14ac:dyDescent="0.25">
      <c r="A3954" s="13">
        <v>3009340</v>
      </c>
      <c r="B3954" s="14" t="s">
        <v>18168</v>
      </c>
      <c r="C3954" s="15" t="s">
        <v>14537</v>
      </c>
      <c r="D3954" s="16">
        <v>215.59</v>
      </c>
    </row>
    <row r="3955" spans="1:4" ht="45" x14ac:dyDescent="0.25">
      <c r="A3955" s="13">
        <v>3009341</v>
      </c>
      <c r="B3955" s="14" t="s">
        <v>18169</v>
      </c>
      <c r="C3955" s="15" t="s">
        <v>14537</v>
      </c>
      <c r="D3955" s="16">
        <v>221.6</v>
      </c>
    </row>
    <row r="3956" spans="1:4" ht="45" x14ac:dyDescent="0.25">
      <c r="A3956" s="13">
        <v>3009344</v>
      </c>
      <c r="B3956" s="14" t="s">
        <v>18170</v>
      </c>
      <c r="C3956" s="15" t="s">
        <v>14537</v>
      </c>
      <c r="D3956" s="16">
        <v>112.62</v>
      </c>
    </row>
    <row r="3957" spans="1:4" ht="45" x14ac:dyDescent="0.25">
      <c r="A3957" s="13">
        <v>3009345</v>
      </c>
      <c r="B3957" s="14" t="s">
        <v>18171</v>
      </c>
      <c r="C3957" s="15" t="s">
        <v>14537</v>
      </c>
      <c r="D3957" s="16">
        <v>115.63</v>
      </c>
    </row>
    <row r="3958" spans="1:4" ht="45" x14ac:dyDescent="0.25">
      <c r="A3958" s="13">
        <v>3009348</v>
      </c>
      <c r="B3958" s="14" t="s">
        <v>18172</v>
      </c>
      <c r="C3958" s="15" t="s">
        <v>14537</v>
      </c>
      <c r="D3958" s="16">
        <v>215.65</v>
      </c>
    </row>
    <row r="3959" spans="1:4" ht="45" x14ac:dyDescent="0.25">
      <c r="A3959" s="13">
        <v>3009349</v>
      </c>
      <c r="B3959" s="14" t="s">
        <v>18173</v>
      </c>
      <c r="C3959" s="15" t="s">
        <v>14537</v>
      </c>
      <c r="D3959" s="16">
        <v>221.66</v>
      </c>
    </row>
    <row r="3960" spans="1:4" ht="45" x14ac:dyDescent="0.25">
      <c r="A3960" s="13">
        <v>3009338</v>
      </c>
      <c r="B3960" s="14" t="s">
        <v>18174</v>
      </c>
      <c r="C3960" s="15" t="s">
        <v>14537</v>
      </c>
      <c r="D3960" s="16">
        <v>112.14</v>
      </c>
    </row>
    <row r="3961" spans="1:4" ht="45" x14ac:dyDescent="0.25">
      <c r="A3961" s="13">
        <v>3009339</v>
      </c>
      <c r="B3961" s="14" t="s">
        <v>18175</v>
      </c>
      <c r="C3961" s="15" t="s">
        <v>14537</v>
      </c>
      <c r="D3961" s="16">
        <v>115.15</v>
      </c>
    </row>
    <row r="3962" spans="1:4" ht="45" x14ac:dyDescent="0.25">
      <c r="A3962" s="13">
        <v>3009342</v>
      </c>
      <c r="B3962" s="14" t="s">
        <v>18176</v>
      </c>
      <c r="C3962" s="15" t="s">
        <v>14537</v>
      </c>
      <c r="D3962" s="16">
        <v>215.59</v>
      </c>
    </row>
    <row r="3963" spans="1:4" ht="45" x14ac:dyDescent="0.25">
      <c r="A3963" s="13">
        <v>3009343</v>
      </c>
      <c r="B3963" s="14" t="s">
        <v>18177</v>
      </c>
      <c r="C3963" s="15" t="s">
        <v>14537</v>
      </c>
      <c r="D3963" s="16">
        <v>221.6</v>
      </c>
    </row>
    <row r="3964" spans="1:4" ht="45" x14ac:dyDescent="0.25">
      <c r="A3964" s="13">
        <v>3009346</v>
      </c>
      <c r="B3964" s="14" t="s">
        <v>18178</v>
      </c>
      <c r="C3964" s="15" t="s">
        <v>14537</v>
      </c>
      <c r="D3964" s="16">
        <v>112.62</v>
      </c>
    </row>
    <row r="3965" spans="1:4" ht="45" x14ac:dyDescent="0.25">
      <c r="A3965" s="13">
        <v>3009347</v>
      </c>
      <c r="B3965" s="14" t="s">
        <v>18179</v>
      </c>
      <c r="C3965" s="15" t="s">
        <v>14537</v>
      </c>
      <c r="D3965" s="16">
        <v>115.63</v>
      </c>
    </row>
    <row r="3966" spans="1:4" ht="45" x14ac:dyDescent="0.25">
      <c r="A3966" s="13">
        <v>3009350</v>
      </c>
      <c r="B3966" s="14" t="s">
        <v>18180</v>
      </c>
      <c r="C3966" s="15" t="s">
        <v>14537</v>
      </c>
      <c r="D3966" s="16">
        <v>215.65</v>
      </c>
    </row>
    <row r="3967" spans="1:4" ht="45" x14ac:dyDescent="0.25">
      <c r="A3967" s="13">
        <v>3009351</v>
      </c>
      <c r="B3967" s="14" t="s">
        <v>18181</v>
      </c>
      <c r="C3967" s="15" t="s">
        <v>14537</v>
      </c>
      <c r="D3967" s="16">
        <v>221.66</v>
      </c>
    </row>
    <row r="3968" spans="1:4" x14ac:dyDescent="0.25">
      <c r="A3968" s="13">
        <v>3009080</v>
      </c>
      <c r="B3968" s="14" t="s">
        <v>18182</v>
      </c>
      <c r="C3968" s="15" t="s">
        <v>14537</v>
      </c>
      <c r="D3968" s="16">
        <v>0.17</v>
      </c>
    </row>
    <row r="3969" spans="1:4" x14ac:dyDescent="0.25">
      <c r="A3969" s="13">
        <v>3009075</v>
      </c>
      <c r="B3969" s="14" t="s">
        <v>18183</v>
      </c>
      <c r="C3969" s="15" t="s">
        <v>14537</v>
      </c>
      <c r="D3969" s="16">
        <v>52.52</v>
      </c>
    </row>
    <row r="3970" spans="1:4" x14ac:dyDescent="0.25">
      <c r="A3970" s="13">
        <v>3009076</v>
      </c>
      <c r="B3970" s="14" t="s">
        <v>18184</v>
      </c>
      <c r="C3970" s="15" t="s">
        <v>14537</v>
      </c>
      <c r="D3970" s="16">
        <v>54.3</v>
      </c>
    </row>
    <row r="3971" spans="1:4" x14ac:dyDescent="0.25">
      <c r="A3971" s="13">
        <v>3009077</v>
      </c>
      <c r="B3971" s="14" t="s">
        <v>18185</v>
      </c>
      <c r="C3971" s="15" t="s">
        <v>14537</v>
      </c>
      <c r="D3971" s="16">
        <v>57.06</v>
      </c>
    </row>
    <row r="3972" spans="1:4" x14ac:dyDescent="0.25">
      <c r="A3972" s="13">
        <v>3009078</v>
      </c>
      <c r="B3972" s="14" t="s">
        <v>18186</v>
      </c>
      <c r="C3972" s="15" t="s">
        <v>14537</v>
      </c>
      <c r="D3972" s="16">
        <v>59.18</v>
      </c>
    </row>
    <row r="3973" spans="1:4" x14ac:dyDescent="0.25">
      <c r="A3973" s="13">
        <v>3009087</v>
      </c>
      <c r="B3973" s="14" t="s">
        <v>18187</v>
      </c>
      <c r="C3973" s="15" t="s">
        <v>14537</v>
      </c>
      <c r="D3973" s="16">
        <v>0.1</v>
      </c>
    </row>
    <row r="3974" spans="1:4" ht="45" x14ac:dyDescent="0.25">
      <c r="A3974" s="13">
        <v>3009085</v>
      </c>
      <c r="B3974" s="14" t="s">
        <v>18188</v>
      </c>
      <c r="C3974" s="15" t="s">
        <v>211</v>
      </c>
      <c r="D3974" s="16">
        <v>1683.96</v>
      </c>
    </row>
    <row r="3975" spans="1:4" ht="45" x14ac:dyDescent="0.25">
      <c r="A3975" s="13">
        <v>3009086</v>
      </c>
      <c r="B3975" s="14" t="s">
        <v>18189</v>
      </c>
      <c r="C3975" s="15" t="s">
        <v>211</v>
      </c>
      <c r="D3975" s="16">
        <v>2105.17</v>
      </c>
    </row>
    <row r="3976" spans="1:4" ht="45" x14ac:dyDescent="0.25">
      <c r="A3976" s="13">
        <v>3009089</v>
      </c>
      <c r="B3976" s="14" t="s">
        <v>18190</v>
      </c>
      <c r="C3976" s="15" t="s">
        <v>211</v>
      </c>
      <c r="D3976" s="16">
        <v>2475.38</v>
      </c>
    </row>
    <row r="3977" spans="1:4" ht="45" x14ac:dyDescent="0.25">
      <c r="A3977" s="13">
        <v>3009090</v>
      </c>
      <c r="B3977" s="14" t="s">
        <v>18191</v>
      </c>
      <c r="C3977" s="15" t="s">
        <v>211</v>
      </c>
      <c r="D3977" s="16">
        <v>2245.2399999999998</v>
      </c>
    </row>
    <row r="3978" spans="1:4" x14ac:dyDescent="0.25">
      <c r="A3978" s="13">
        <v>3009004</v>
      </c>
      <c r="B3978" s="14" t="s">
        <v>18192</v>
      </c>
      <c r="C3978" s="15" t="s">
        <v>14537</v>
      </c>
      <c r="D3978" s="16">
        <v>384.84</v>
      </c>
    </row>
    <row r="3979" spans="1:4" x14ac:dyDescent="0.25">
      <c r="A3979" s="13">
        <v>3009002</v>
      </c>
      <c r="B3979" s="14" t="s">
        <v>18193</v>
      </c>
      <c r="C3979" s="15" t="s">
        <v>14537</v>
      </c>
      <c r="D3979" s="16">
        <v>291.92</v>
      </c>
    </row>
    <row r="3980" spans="1:4" x14ac:dyDescent="0.25">
      <c r="A3980" s="13">
        <v>3009006</v>
      </c>
      <c r="B3980" s="14" t="s">
        <v>18194</v>
      </c>
      <c r="C3980" s="15" t="s">
        <v>14537</v>
      </c>
      <c r="D3980" s="16">
        <v>531.16999999999996</v>
      </c>
    </row>
    <row r="3981" spans="1:4" ht="30" x14ac:dyDescent="0.25">
      <c r="A3981" s="13">
        <v>3009335</v>
      </c>
      <c r="B3981" s="14" t="s">
        <v>18195</v>
      </c>
      <c r="C3981" s="15" t="s">
        <v>14537</v>
      </c>
      <c r="D3981" s="16">
        <v>1007.84</v>
      </c>
    </row>
    <row r="3982" spans="1:4" ht="30" x14ac:dyDescent="0.25">
      <c r="A3982" s="13">
        <v>3009334</v>
      </c>
      <c r="B3982" s="14" t="s">
        <v>18196</v>
      </c>
      <c r="C3982" s="15" t="s">
        <v>14537</v>
      </c>
      <c r="D3982" s="16">
        <v>719.18</v>
      </c>
    </row>
    <row r="3983" spans="1:4" ht="30" x14ac:dyDescent="0.25">
      <c r="A3983" s="13">
        <v>3009280</v>
      </c>
      <c r="B3983" s="14" t="s">
        <v>18197</v>
      </c>
      <c r="C3983" s="15" t="s">
        <v>16336</v>
      </c>
      <c r="D3983" s="16">
        <v>664583.02</v>
      </c>
    </row>
    <row r="3984" spans="1:4" ht="30" x14ac:dyDescent="0.25">
      <c r="A3984" s="13">
        <v>3009281</v>
      </c>
      <c r="B3984" s="14" t="s">
        <v>18198</v>
      </c>
      <c r="C3984" s="15" t="s">
        <v>16336</v>
      </c>
      <c r="D3984" s="16">
        <v>656791.01</v>
      </c>
    </row>
    <row r="3985" spans="1:4" ht="30" x14ac:dyDescent="0.25">
      <c r="A3985" s="13">
        <v>3009061</v>
      </c>
      <c r="B3985" s="14" t="s">
        <v>18199</v>
      </c>
      <c r="C3985" s="15" t="s">
        <v>16336</v>
      </c>
      <c r="D3985" s="16">
        <v>697673.66</v>
      </c>
    </row>
    <row r="3986" spans="1:4" ht="30" x14ac:dyDescent="0.25">
      <c r="A3986" s="13">
        <v>3009062</v>
      </c>
      <c r="B3986" s="14" t="s">
        <v>18200</v>
      </c>
      <c r="C3986" s="15" t="s">
        <v>16336</v>
      </c>
      <c r="D3986" s="16">
        <v>689492.61</v>
      </c>
    </row>
    <row r="3987" spans="1:4" ht="45" x14ac:dyDescent="0.25">
      <c r="A3987" s="13">
        <v>3009278</v>
      </c>
      <c r="B3987" s="14" t="s">
        <v>18201</v>
      </c>
      <c r="C3987" s="15" t="s">
        <v>16336</v>
      </c>
      <c r="D3987" s="16">
        <v>504767.73</v>
      </c>
    </row>
    <row r="3988" spans="1:4" ht="45" x14ac:dyDescent="0.25">
      <c r="A3988" s="13">
        <v>3009279</v>
      </c>
      <c r="B3988" s="14" t="s">
        <v>18202</v>
      </c>
      <c r="C3988" s="15" t="s">
        <v>16336</v>
      </c>
      <c r="D3988" s="16">
        <v>499114.67</v>
      </c>
    </row>
    <row r="3989" spans="1:4" ht="45" x14ac:dyDescent="0.25">
      <c r="A3989" s="13">
        <v>3009059</v>
      </c>
      <c r="B3989" s="14" t="s">
        <v>18203</v>
      </c>
      <c r="C3989" s="15" t="s">
        <v>16336</v>
      </c>
      <c r="D3989" s="16">
        <v>529901.16</v>
      </c>
    </row>
    <row r="3990" spans="1:4" ht="45" x14ac:dyDescent="0.25">
      <c r="A3990" s="13">
        <v>3009060</v>
      </c>
      <c r="B3990" s="14" t="s">
        <v>18204</v>
      </c>
      <c r="C3990" s="15" t="s">
        <v>16336</v>
      </c>
      <c r="D3990" s="16">
        <v>523965.56</v>
      </c>
    </row>
    <row r="3991" spans="1:4" ht="30" x14ac:dyDescent="0.25">
      <c r="A3991" s="13">
        <v>3009282</v>
      </c>
      <c r="B3991" s="14" t="s">
        <v>18205</v>
      </c>
      <c r="C3991" s="15" t="s">
        <v>16336</v>
      </c>
      <c r="D3991" s="16">
        <v>908514.63</v>
      </c>
    </row>
    <row r="3992" spans="1:4" ht="30" x14ac:dyDescent="0.25">
      <c r="A3992" s="13">
        <v>3009283</v>
      </c>
      <c r="B3992" s="14" t="s">
        <v>18206</v>
      </c>
      <c r="C3992" s="15" t="s">
        <v>16336</v>
      </c>
      <c r="D3992" s="16">
        <v>900726.46</v>
      </c>
    </row>
    <row r="3993" spans="1:4" ht="30" x14ac:dyDescent="0.25">
      <c r="A3993" s="13">
        <v>3009063</v>
      </c>
      <c r="B3993" s="14" t="s">
        <v>18207</v>
      </c>
      <c r="C3993" s="15" t="s">
        <v>16336</v>
      </c>
      <c r="D3993" s="16">
        <v>953750.64</v>
      </c>
    </row>
    <row r="3994" spans="1:4" ht="30" x14ac:dyDescent="0.25">
      <c r="A3994" s="13">
        <v>3009064</v>
      </c>
      <c r="B3994" s="14" t="s">
        <v>18208</v>
      </c>
      <c r="C3994" s="15" t="s">
        <v>16336</v>
      </c>
      <c r="D3994" s="16">
        <v>945573.61</v>
      </c>
    </row>
    <row r="3995" spans="1:4" ht="30" x14ac:dyDescent="0.25">
      <c r="A3995" s="13">
        <v>3009081</v>
      </c>
      <c r="B3995" s="14" t="s">
        <v>18209</v>
      </c>
      <c r="C3995" s="15" t="s">
        <v>14537</v>
      </c>
      <c r="D3995" s="16">
        <v>660.33</v>
      </c>
    </row>
    <row r="3996" spans="1:4" ht="30" x14ac:dyDescent="0.25">
      <c r="A3996" s="13">
        <v>3009082</v>
      </c>
      <c r="B3996" s="14" t="s">
        <v>18210</v>
      </c>
      <c r="C3996" s="15" t="s">
        <v>14537</v>
      </c>
      <c r="D3996" s="16">
        <v>815.61</v>
      </c>
    </row>
    <row r="3997" spans="1:4" ht="30" x14ac:dyDescent="0.25">
      <c r="A3997" s="13">
        <v>3009083</v>
      </c>
      <c r="B3997" s="14" t="s">
        <v>18211</v>
      </c>
      <c r="C3997" s="15" t="s">
        <v>14537</v>
      </c>
      <c r="D3997" s="16">
        <v>835.79</v>
      </c>
    </row>
    <row r="3998" spans="1:4" ht="30" x14ac:dyDescent="0.25">
      <c r="A3998" s="13">
        <v>3009084</v>
      </c>
      <c r="B3998" s="14" t="s">
        <v>18212</v>
      </c>
      <c r="C3998" s="15" t="s">
        <v>14537</v>
      </c>
      <c r="D3998" s="16">
        <v>835.17</v>
      </c>
    </row>
    <row r="3999" spans="1:4" x14ac:dyDescent="0.25">
      <c r="A3999" s="13">
        <v>3009070</v>
      </c>
      <c r="B3999" s="14" t="s">
        <v>18213</v>
      </c>
      <c r="C3999" s="15" t="s">
        <v>14537</v>
      </c>
      <c r="D3999" s="16">
        <v>329.04</v>
      </c>
    </row>
    <row r="4000" spans="1:4" ht="30" x14ac:dyDescent="0.25">
      <c r="A4000" s="13">
        <v>3009285</v>
      </c>
      <c r="B4000" s="14" t="s">
        <v>18214</v>
      </c>
      <c r="C4000" s="15" t="s">
        <v>16336</v>
      </c>
      <c r="D4000" s="16">
        <v>524093.87</v>
      </c>
    </row>
    <row r="4001" spans="1:4" ht="30" x14ac:dyDescent="0.25">
      <c r="A4001" s="13">
        <v>3009072</v>
      </c>
      <c r="B4001" s="14" t="s">
        <v>18215</v>
      </c>
      <c r="C4001" s="15" t="s">
        <v>16336</v>
      </c>
      <c r="D4001" s="16">
        <v>550189.54</v>
      </c>
    </row>
    <row r="4002" spans="1:4" x14ac:dyDescent="0.25">
      <c r="A4002" s="13">
        <v>3009069</v>
      </c>
      <c r="B4002" s="14" t="s">
        <v>18216</v>
      </c>
      <c r="C4002" s="15" t="s">
        <v>14537</v>
      </c>
      <c r="D4002" s="16">
        <v>207.44</v>
      </c>
    </row>
    <row r="4003" spans="1:4" ht="30" x14ac:dyDescent="0.25">
      <c r="A4003" s="13">
        <v>3009284</v>
      </c>
      <c r="B4003" s="14" t="s">
        <v>18217</v>
      </c>
      <c r="C4003" s="15" t="s">
        <v>16336</v>
      </c>
      <c r="D4003" s="16">
        <v>326965.78999999998</v>
      </c>
    </row>
    <row r="4004" spans="1:4" ht="30" x14ac:dyDescent="0.25">
      <c r="A4004" s="13">
        <v>3009071</v>
      </c>
      <c r="B4004" s="14" t="s">
        <v>18218</v>
      </c>
      <c r="C4004" s="15" t="s">
        <v>16336</v>
      </c>
      <c r="D4004" s="16">
        <v>343246.45</v>
      </c>
    </row>
    <row r="4005" spans="1:4" ht="30" x14ac:dyDescent="0.25">
      <c r="A4005" s="13">
        <v>3009091</v>
      </c>
      <c r="B4005" s="14" t="s">
        <v>18219</v>
      </c>
      <c r="C4005" s="15" t="s">
        <v>14731</v>
      </c>
      <c r="D4005" s="16">
        <v>151.6</v>
      </c>
    </row>
    <row r="4006" spans="1:4" x14ac:dyDescent="0.25">
      <c r="A4006" s="13">
        <v>3009058</v>
      </c>
      <c r="B4006" s="14" t="s">
        <v>18220</v>
      </c>
      <c r="C4006" s="15" t="s">
        <v>14537</v>
      </c>
      <c r="D4006" s="16">
        <v>91661.83</v>
      </c>
    </row>
    <row r="4007" spans="1:4" x14ac:dyDescent="0.25">
      <c r="A4007" s="13">
        <v>3009229</v>
      </c>
      <c r="B4007" s="14" t="s">
        <v>18221</v>
      </c>
      <c r="C4007" s="15" t="s">
        <v>16336</v>
      </c>
      <c r="D4007" s="16">
        <v>197.25</v>
      </c>
    </row>
    <row r="4008" spans="1:4" x14ac:dyDescent="0.25">
      <c r="A4008" s="13">
        <v>3009132</v>
      </c>
      <c r="B4008" s="14" t="s">
        <v>18222</v>
      </c>
      <c r="C4008" s="15" t="s">
        <v>16336</v>
      </c>
      <c r="D4008" s="16">
        <v>1503.63</v>
      </c>
    </row>
    <row r="4009" spans="1:4" x14ac:dyDescent="0.25">
      <c r="A4009" s="13">
        <v>3009133</v>
      </c>
      <c r="B4009" s="14" t="s">
        <v>18223</v>
      </c>
      <c r="C4009" s="15" t="s">
        <v>16336</v>
      </c>
      <c r="D4009" s="16">
        <v>1738.87</v>
      </c>
    </row>
    <row r="4010" spans="1:4" ht="30" x14ac:dyDescent="0.25">
      <c r="A4010" s="13">
        <v>3009321</v>
      </c>
      <c r="B4010" s="14" t="s">
        <v>18224</v>
      </c>
      <c r="C4010" s="15" t="s">
        <v>14537</v>
      </c>
      <c r="D4010" s="16">
        <v>1586.88</v>
      </c>
    </row>
    <row r="4011" spans="1:4" ht="30" x14ac:dyDescent="0.25">
      <c r="A4011" s="13">
        <v>3009322</v>
      </c>
      <c r="B4011" s="14" t="s">
        <v>18225</v>
      </c>
      <c r="C4011" s="15" t="s">
        <v>14537</v>
      </c>
      <c r="D4011" s="16">
        <v>1625.67</v>
      </c>
    </row>
    <row r="4012" spans="1:4" ht="30" x14ac:dyDescent="0.25">
      <c r="A4012" s="13">
        <v>3009323</v>
      </c>
      <c r="B4012" s="14" t="s">
        <v>18226</v>
      </c>
      <c r="C4012" s="15" t="s">
        <v>14537</v>
      </c>
      <c r="D4012" s="16">
        <v>1650.97</v>
      </c>
    </row>
    <row r="4013" spans="1:4" ht="30" x14ac:dyDescent="0.25">
      <c r="A4013" s="13">
        <v>3009324</v>
      </c>
      <c r="B4013" s="14" t="s">
        <v>18227</v>
      </c>
      <c r="C4013" s="15" t="s">
        <v>14537</v>
      </c>
      <c r="D4013" s="16">
        <v>1634.07</v>
      </c>
    </row>
    <row r="4014" spans="1:4" ht="30" x14ac:dyDescent="0.25">
      <c r="A4014" s="13">
        <v>3009096</v>
      </c>
      <c r="B4014" s="14" t="s">
        <v>18228</v>
      </c>
      <c r="C4014" s="15" t="s">
        <v>14537</v>
      </c>
      <c r="D4014" s="16">
        <v>265.57</v>
      </c>
    </row>
    <row r="4015" spans="1:4" ht="30" x14ac:dyDescent="0.25">
      <c r="A4015" s="13">
        <v>3009330</v>
      </c>
      <c r="B4015" s="14" t="s">
        <v>18229</v>
      </c>
      <c r="C4015" s="15" t="s">
        <v>14537</v>
      </c>
      <c r="D4015" s="16">
        <v>216.08</v>
      </c>
    </row>
    <row r="4016" spans="1:4" ht="30" x14ac:dyDescent="0.25">
      <c r="A4016" s="13">
        <v>3009326</v>
      </c>
      <c r="B4016" s="14" t="s">
        <v>18230</v>
      </c>
      <c r="C4016" s="15" t="s">
        <v>14537</v>
      </c>
      <c r="D4016" s="16">
        <v>221.94</v>
      </c>
    </row>
    <row r="4017" spans="1:4" ht="45" x14ac:dyDescent="0.25">
      <c r="A4017" s="13">
        <v>3009234</v>
      </c>
      <c r="B4017" s="14" t="s">
        <v>18231</v>
      </c>
      <c r="C4017" s="15" t="s">
        <v>16336</v>
      </c>
      <c r="D4017" s="16">
        <v>1739229.2</v>
      </c>
    </row>
    <row r="4018" spans="1:4" ht="45" x14ac:dyDescent="0.25">
      <c r="A4018" s="13">
        <v>3009022</v>
      </c>
      <c r="B4018" s="14" t="s">
        <v>18232</v>
      </c>
      <c r="C4018" s="15" t="s">
        <v>16336</v>
      </c>
      <c r="D4018" s="16">
        <v>1746036.69</v>
      </c>
    </row>
    <row r="4019" spans="1:4" ht="45" x14ac:dyDescent="0.25">
      <c r="A4019" s="13">
        <v>3009230</v>
      </c>
      <c r="B4019" s="14" t="s">
        <v>18233</v>
      </c>
      <c r="C4019" s="15" t="s">
        <v>16336</v>
      </c>
      <c r="D4019" s="16">
        <v>2609031.91</v>
      </c>
    </row>
    <row r="4020" spans="1:4" ht="45" x14ac:dyDescent="0.25">
      <c r="A4020" s="13">
        <v>3009018</v>
      </c>
      <c r="B4020" s="14" t="s">
        <v>18234</v>
      </c>
      <c r="C4020" s="15" t="s">
        <v>16336</v>
      </c>
      <c r="D4020" s="16">
        <v>2619243.15</v>
      </c>
    </row>
    <row r="4021" spans="1:4" ht="45" x14ac:dyDescent="0.25">
      <c r="A4021" s="13">
        <v>3009288</v>
      </c>
      <c r="B4021" s="14" t="s">
        <v>18235</v>
      </c>
      <c r="C4021" s="15" t="s">
        <v>16336</v>
      </c>
      <c r="D4021" s="16">
        <v>2077940.4</v>
      </c>
    </row>
    <row r="4022" spans="1:4" ht="45" x14ac:dyDescent="0.25">
      <c r="A4022" s="13">
        <v>3009013</v>
      </c>
      <c r="B4022" s="14" t="s">
        <v>18236</v>
      </c>
      <c r="C4022" s="15" t="s">
        <v>16336</v>
      </c>
      <c r="D4022" s="16">
        <v>2101363.06</v>
      </c>
    </row>
    <row r="4023" spans="1:4" ht="45" x14ac:dyDescent="0.25">
      <c r="A4023" s="13">
        <v>3009292</v>
      </c>
      <c r="B4023" s="14" t="s">
        <v>18237</v>
      </c>
      <c r="C4023" s="15" t="s">
        <v>16336</v>
      </c>
      <c r="D4023" s="16">
        <v>3116913.57</v>
      </c>
    </row>
    <row r="4024" spans="1:4" ht="45" x14ac:dyDescent="0.25">
      <c r="A4024" s="13">
        <v>3009225</v>
      </c>
      <c r="B4024" s="14" t="s">
        <v>18238</v>
      </c>
      <c r="C4024" s="15" t="s">
        <v>16336</v>
      </c>
      <c r="D4024" s="16">
        <v>3152047.75</v>
      </c>
    </row>
    <row r="4025" spans="1:4" ht="30" x14ac:dyDescent="0.25">
      <c r="A4025" s="13">
        <v>3009100</v>
      </c>
      <c r="B4025" s="14" t="s">
        <v>18239</v>
      </c>
      <c r="C4025" s="15" t="s">
        <v>14537</v>
      </c>
      <c r="D4025" s="16">
        <v>88898.35</v>
      </c>
    </row>
    <row r="4026" spans="1:4" ht="45" x14ac:dyDescent="0.25">
      <c r="A4026" s="13">
        <v>3009238</v>
      </c>
      <c r="B4026" s="14" t="s">
        <v>18240</v>
      </c>
      <c r="C4026" s="15" t="s">
        <v>16336</v>
      </c>
      <c r="D4026" s="16">
        <v>1637550.35</v>
      </c>
    </row>
    <row r="4027" spans="1:4" ht="45" x14ac:dyDescent="0.25">
      <c r="A4027" s="13">
        <v>3009304</v>
      </c>
      <c r="B4027" s="14" t="s">
        <v>18241</v>
      </c>
      <c r="C4027" s="15" t="s">
        <v>16336</v>
      </c>
      <c r="D4027" s="16">
        <v>2456226.5499999998</v>
      </c>
    </row>
    <row r="4028" spans="1:4" ht="45" x14ac:dyDescent="0.25">
      <c r="A4028" s="13">
        <v>3009030</v>
      </c>
      <c r="B4028" s="14" t="s">
        <v>18242</v>
      </c>
      <c r="C4028" s="15" t="s">
        <v>16336</v>
      </c>
      <c r="D4028" s="16">
        <v>2466428.59</v>
      </c>
    </row>
    <row r="4029" spans="1:4" ht="45" x14ac:dyDescent="0.25">
      <c r="A4029" s="13">
        <v>3009254</v>
      </c>
      <c r="B4029" s="14" t="s">
        <v>18243</v>
      </c>
      <c r="C4029" s="15" t="s">
        <v>16336</v>
      </c>
      <c r="D4029" s="16">
        <v>2127887.84</v>
      </c>
    </row>
    <row r="4030" spans="1:4" ht="45" x14ac:dyDescent="0.25">
      <c r="A4030" s="13">
        <v>3009262</v>
      </c>
      <c r="B4030" s="14" t="s">
        <v>18244</v>
      </c>
      <c r="C4030" s="15" t="s">
        <v>16336</v>
      </c>
      <c r="D4030" s="16">
        <v>1974534.26</v>
      </c>
    </row>
    <row r="4031" spans="1:4" ht="45" x14ac:dyDescent="0.25">
      <c r="A4031" s="13">
        <v>3009034</v>
      </c>
      <c r="B4031" s="14" t="s">
        <v>18245</v>
      </c>
      <c r="C4031" s="15" t="s">
        <v>16336</v>
      </c>
      <c r="D4031" s="16">
        <v>2159429.02</v>
      </c>
    </row>
    <row r="4032" spans="1:4" ht="45" x14ac:dyDescent="0.25">
      <c r="A4032" s="13">
        <v>3009042</v>
      </c>
      <c r="B4032" s="14" t="s">
        <v>18246</v>
      </c>
      <c r="C4032" s="15" t="s">
        <v>16336</v>
      </c>
      <c r="D4032" s="16">
        <v>1998439.77</v>
      </c>
    </row>
    <row r="4033" spans="1:4" ht="45" x14ac:dyDescent="0.25">
      <c r="A4033" s="13">
        <v>3009270</v>
      </c>
      <c r="B4033" s="14" t="s">
        <v>18247</v>
      </c>
      <c r="C4033" s="15" t="s">
        <v>16336</v>
      </c>
      <c r="D4033" s="16">
        <v>3192640.81</v>
      </c>
    </row>
    <row r="4034" spans="1:4" ht="45" x14ac:dyDescent="0.25">
      <c r="A4034" s="13">
        <v>3009050</v>
      </c>
      <c r="B4034" s="14" t="s">
        <v>18248</v>
      </c>
      <c r="C4034" s="15" t="s">
        <v>16336</v>
      </c>
      <c r="D4034" s="16">
        <v>3239998.32</v>
      </c>
    </row>
    <row r="4035" spans="1:4" ht="30" x14ac:dyDescent="0.25">
      <c r="A4035" s="13">
        <v>3009101</v>
      </c>
      <c r="B4035" s="14" t="s">
        <v>18249</v>
      </c>
      <c r="C4035" s="15" t="s">
        <v>14537</v>
      </c>
      <c r="D4035" s="16">
        <v>178062.27</v>
      </c>
    </row>
    <row r="4036" spans="1:4" ht="45" x14ac:dyDescent="0.25">
      <c r="A4036" s="13">
        <v>3009246</v>
      </c>
      <c r="B4036" s="14" t="s">
        <v>18250</v>
      </c>
      <c r="C4036" s="15" t="s">
        <v>16336</v>
      </c>
      <c r="D4036" s="16">
        <v>1632306.69</v>
      </c>
    </row>
    <row r="4037" spans="1:4" ht="45" x14ac:dyDescent="0.25">
      <c r="A4037" s="13">
        <v>3009208</v>
      </c>
      <c r="B4037" s="14" t="s">
        <v>18251</v>
      </c>
      <c r="C4037" s="15" t="s">
        <v>16336</v>
      </c>
      <c r="D4037" s="16">
        <v>1639108.29</v>
      </c>
    </row>
    <row r="4038" spans="1:4" ht="45" x14ac:dyDescent="0.25">
      <c r="A4038" s="13">
        <v>3009308</v>
      </c>
      <c r="B4038" s="14" t="s">
        <v>18252</v>
      </c>
      <c r="C4038" s="15" t="s">
        <v>16336</v>
      </c>
      <c r="D4038" s="16">
        <v>2448362.31</v>
      </c>
    </row>
    <row r="4039" spans="1:4" ht="45" x14ac:dyDescent="0.25">
      <c r="A4039" s="13">
        <v>3009212</v>
      </c>
      <c r="B4039" s="14" t="s">
        <v>18253</v>
      </c>
      <c r="C4039" s="15" t="s">
        <v>16336</v>
      </c>
      <c r="D4039" s="16">
        <v>2458564.7000000002</v>
      </c>
    </row>
    <row r="4040" spans="1:4" ht="45" x14ac:dyDescent="0.25">
      <c r="A4040" s="13">
        <v>3009258</v>
      </c>
      <c r="B4040" s="14" t="s">
        <v>18254</v>
      </c>
      <c r="C4040" s="15" t="s">
        <v>16336</v>
      </c>
      <c r="D4040" s="16">
        <v>2122713.13</v>
      </c>
    </row>
    <row r="4041" spans="1:4" ht="45" x14ac:dyDescent="0.25">
      <c r="A4041" s="13">
        <v>3009266</v>
      </c>
      <c r="B4041" s="14" t="s">
        <v>18255</v>
      </c>
      <c r="C4041" s="15" t="s">
        <v>16336</v>
      </c>
      <c r="D4041" s="16">
        <v>1969359.55</v>
      </c>
    </row>
    <row r="4042" spans="1:4" ht="45" x14ac:dyDescent="0.25">
      <c r="A4042" s="13">
        <v>3009038</v>
      </c>
      <c r="B4042" s="14" t="s">
        <v>18256</v>
      </c>
      <c r="C4042" s="15" t="s">
        <v>16336</v>
      </c>
      <c r="D4042" s="16">
        <v>2154254.31</v>
      </c>
    </row>
    <row r="4043" spans="1:4" ht="45" x14ac:dyDescent="0.25">
      <c r="A4043" s="13">
        <v>3009046</v>
      </c>
      <c r="B4043" s="14" t="s">
        <v>18257</v>
      </c>
      <c r="C4043" s="15" t="s">
        <v>16336</v>
      </c>
      <c r="D4043" s="16">
        <v>1993265.06</v>
      </c>
    </row>
    <row r="4044" spans="1:4" ht="45" x14ac:dyDescent="0.25">
      <c r="A4044" s="13">
        <v>3009274</v>
      </c>
      <c r="B4044" s="14" t="s">
        <v>18258</v>
      </c>
      <c r="C4044" s="15" t="s">
        <v>16336</v>
      </c>
      <c r="D4044" s="16">
        <v>3184880.09</v>
      </c>
    </row>
    <row r="4045" spans="1:4" ht="45" x14ac:dyDescent="0.25">
      <c r="A4045" s="13">
        <v>3009054</v>
      </c>
      <c r="B4045" s="14" t="s">
        <v>18259</v>
      </c>
      <c r="C4045" s="15" t="s">
        <v>16336</v>
      </c>
      <c r="D4045" s="16">
        <v>3232237.6</v>
      </c>
    </row>
    <row r="4046" spans="1:4" ht="45" x14ac:dyDescent="0.25">
      <c r="A4046" s="13">
        <v>3009235</v>
      </c>
      <c r="B4046" s="14" t="s">
        <v>18260</v>
      </c>
      <c r="C4046" s="15" t="s">
        <v>16336</v>
      </c>
      <c r="D4046" s="16">
        <v>2160966.09</v>
      </c>
    </row>
    <row r="4047" spans="1:4" ht="45" x14ac:dyDescent="0.25">
      <c r="A4047" s="13">
        <v>3009023</v>
      </c>
      <c r="B4047" s="14" t="s">
        <v>18261</v>
      </c>
      <c r="C4047" s="15" t="s">
        <v>16336</v>
      </c>
      <c r="D4047" s="16">
        <v>2167522.98</v>
      </c>
    </row>
    <row r="4048" spans="1:4" ht="45" x14ac:dyDescent="0.25">
      <c r="A4048" s="13">
        <v>3009231</v>
      </c>
      <c r="B4048" s="14" t="s">
        <v>18262</v>
      </c>
      <c r="C4048" s="15" t="s">
        <v>16336</v>
      </c>
      <c r="D4048" s="16">
        <v>3239347.88</v>
      </c>
    </row>
    <row r="4049" spans="1:4" ht="45" x14ac:dyDescent="0.25">
      <c r="A4049" s="13">
        <v>3009019</v>
      </c>
      <c r="B4049" s="14" t="s">
        <v>18263</v>
      </c>
      <c r="C4049" s="15" t="s">
        <v>16336</v>
      </c>
      <c r="D4049" s="16">
        <v>3252036.46</v>
      </c>
    </row>
    <row r="4050" spans="1:4" ht="45" x14ac:dyDescent="0.25">
      <c r="A4050" s="13">
        <v>3009289</v>
      </c>
      <c r="B4050" s="14" t="s">
        <v>18264</v>
      </c>
      <c r="C4050" s="15" t="s">
        <v>16336</v>
      </c>
      <c r="D4050" s="16">
        <v>2758209.91</v>
      </c>
    </row>
    <row r="4051" spans="1:4" ht="45" x14ac:dyDescent="0.25">
      <c r="A4051" s="13">
        <v>3009014</v>
      </c>
      <c r="B4051" s="14" t="s">
        <v>18265</v>
      </c>
      <c r="C4051" s="15" t="s">
        <v>16336</v>
      </c>
      <c r="D4051" s="16">
        <v>2794853.26</v>
      </c>
    </row>
    <row r="4052" spans="1:4" ht="45" x14ac:dyDescent="0.25">
      <c r="A4052" s="13">
        <v>3009293</v>
      </c>
      <c r="B4052" s="14" t="s">
        <v>18266</v>
      </c>
      <c r="C4052" s="15" t="s">
        <v>16336</v>
      </c>
      <c r="D4052" s="16">
        <v>4137317.94</v>
      </c>
    </row>
    <row r="4053" spans="1:4" ht="45" x14ac:dyDescent="0.25">
      <c r="A4053" s="13">
        <v>3009226</v>
      </c>
      <c r="B4053" s="14" t="s">
        <v>18267</v>
      </c>
      <c r="C4053" s="15" t="s">
        <v>16336</v>
      </c>
      <c r="D4053" s="16">
        <v>4192283.3</v>
      </c>
    </row>
    <row r="4054" spans="1:4" ht="30" x14ac:dyDescent="0.25">
      <c r="A4054" s="13">
        <v>3009102</v>
      </c>
      <c r="B4054" s="14" t="s">
        <v>18268</v>
      </c>
      <c r="C4054" s="15" t="s">
        <v>14537</v>
      </c>
      <c r="D4054" s="16">
        <v>112657.1</v>
      </c>
    </row>
    <row r="4055" spans="1:4" ht="45" x14ac:dyDescent="0.25">
      <c r="A4055" s="13">
        <v>3009297</v>
      </c>
      <c r="B4055" s="14" t="s">
        <v>18269</v>
      </c>
      <c r="C4055" s="15" t="s">
        <v>16336</v>
      </c>
      <c r="D4055" s="16">
        <v>2035952.91</v>
      </c>
    </row>
    <row r="4056" spans="1:4" ht="45" x14ac:dyDescent="0.25">
      <c r="A4056" s="13">
        <v>3009027</v>
      </c>
      <c r="B4056" s="14" t="s">
        <v>18270</v>
      </c>
      <c r="C4056" s="15" t="s">
        <v>16336</v>
      </c>
      <c r="D4056" s="16">
        <v>2042754.41</v>
      </c>
    </row>
    <row r="4057" spans="1:4" ht="45" x14ac:dyDescent="0.25">
      <c r="A4057" s="13">
        <v>3009305</v>
      </c>
      <c r="B4057" s="14" t="s">
        <v>18271</v>
      </c>
      <c r="C4057" s="15" t="s">
        <v>16336</v>
      </c>
      <c r="D4057" s="16">
        <v>3053830.28</v>
      </c>
    </row>
    <row r="4058" spans="1:4" ht="45" x14ac:dyDescent="0.25">
      <c r="A4058" s="13">
        <v>3009031</v>
      </c>
      <c r="B4058" s="14" t="s">
        <v>18272</v>
      </c>
      <c r="C4058" s="15" t="s">
        <v>16336</v>
      </c>
      <c r="D4058" s="16">
        <v>3064032.32</v>
      </c>
    </row>
    <row r="4059" spans="1:4" ht="45" x14ac:dyDescent="0.25">
      <c r="A4059" s="13">
        <v>3009255</v>
      </c>
      <c r="B4059" s="14" t="s">
        <v>18273</v>
      </c>
      <c r="C4059" s="15" t="s">
        <v>16336</v>
      </c>
      <c r="D4059" s="16">
        <v>2643160.42</v>
      </c>
    </row>
    <row r="4060" spans="1:4" ht="45" x14ac:dyDescent="0.25">
      <c r="A4060" s="13">
        <v>3009263</v>
      </c>
      <c r="B4060" s="14" t="s">
        <v>18274</v>
      </c>
      <c r="C4060" s="15" t="s">
        <v>16336</v>
      </c>
      <c r="D4060" s="16">
        <v>2631794.02</v>
      </c>
    </row>
    <row r="4061" spans="1:4" ht="45" x14ac:dyDescent="0.25">
      <c r="A4061" s="13">
        <v>3009035</v>
      </c>
      <c r="B4061" s="14" t="s">
        <v>18275</v>
      </c>
      <c r="C4061" s="15" t="s">
        <v>16336</v>
      </c>
      <c r="D4061" s="16">
        <v>2680520.56</v>
      </c>
    </row>
    <row r="4062" spans="1:4" ht="45" x14ac:dyDescent="0.25">
      <c r="A4062" s="13">
        <v>3009043</v>
      </c>
      <c r="B4062" s="14" t="s">
        <v>18276</v>
      </c>
      <c r="C4062" s="15" t="s">
        <v>16336</v>
      </c>
      <c r="D4062" s="16">
        <v>2668588.04</v>
      </c>
    </row>
    <row r="4063" spans="1:4" ht="45" x14ac:dyDescent="0.25">
      <c r="A4063" s="13">
        <v>3009271</v>
      </c>
      <c r="B4063" s="14" t="s">
        <v>18277</v>
      </c>
      <c r="C4063" s="15" t="s">
        <v>16336</v>
      </c>
      <c r="D4063" s="16">
        <v>3965549.56</v>
      </c>
    </row>
    <row r="4064" spans="1:4" ht="45" x14ac:dyDescent="0.25">
      <c r="A4064" s="13">
        <v>3009051</v>
      </c>
      <c r="B4064" s="14" t="s">
        <v>18278</v>
      </c>
      <c r="C4064" s="15" t="s">
        <v>16336</v>
      </c>
      <c r="D4064" s="16">
        <v>4021635.51</v>
      </c>
    </row>
    <row r="4065" spans="1:4" ht="30" x14ac:dyDescent="0.25">
      <c r="A4065" s="13">
        <v>3009103</v>
      </c>
      <c r="B4065" s="14" t="s">
        <v>18279</v>
      </c>
      <c r="C4065" s="15" t="s">
        <v>14537</v>
      </c>
      <c r="D4065" s="16">
        <v>225579.78</v>
      </c>
    </row>
    <row r="4066" spans="1:4" ht="45" x14ac:dyDescent="0.25">
      <c r="A4066" s="13">
        <v>3009247</v>
      </c>
      <c r="B4066" s="14" t="s">
        <v>18280</v>
      </c>
      <c r="C4066" s="15" t="s">
        <v>16336</v>
      </c>
      <c r="D4066" s="16">
        <v>2029498.08</v>
      </c>
    </row>
    <row r="4067" spans="1:4" ht="45" x14ac:dyDescent="0.25">
      <c r="A4067" s="13">
        <v>3009209</v>
      </c>
      <c r="B4067" s="14" t="s">
        <v>18281</v>
      </c>
      <c r="C4067" s="15" t="s">
        <v>16336</v>
      </c>
      <c r="D4067" s="16">
        <v>2036299.68</v>
      </c>
    </row>
    <row r="4068" spans="1:4" ht="45" x14ac:dyDescent="0.25">
      <c r="A4068" s="13">
        <v>3009309</v>
      </c>
      <c r="B4068" s="14" t="s">
        <v>18282</v>
      </c>
      <c r="C4068" s="15" t="s">
        <v>16336</v>
      </c>
      <c r="D4068" s="16">
        <v>3044149.62</v>
      </c>
    </row>
    <row r="4069" spans="1:4" ht="45" x14ac:dyDescent="0.25">
      <c r="A4069" s="13">
        <v>3009213</v>
      </c>
      <c r="B4069" s="14" t="s">
        <v>18283</v>
      </c>
      <c r="C4069" s="15" t="s">
        <v>16336</v>
      </c>
      <c r="D4069" s="16">
        <v>3054352.02</v>
      </c>
    </row>
    <row r="4070" spans="1:4" ht="45" x14ac:dyDescent="0.25">
      <c r="A4070" s="13">
        <v>3009259</v>
      </c>
      <c r="B4070" s="14" t="s">
        <v>18284</v>
      </c>
      <c r="C4070" s="15" t="s">
        <v>16336</v>
      </c>
      <c r="D4070" s="16">
        <v>2636774.5299999998</v>
      </c>
    </row>
    <row r="4071" spans="1:4" ht="45" x14ac:dyDescent="0.25">
      <c r="A4071" s="13">
        <v>3009267</v>
      </c>
      <c r="B4071" s="14" t="s">
        <v>18285</v>
      </c>
      <c r="C4071" s="15" t="s">
        <v>16336</v>
      </c>
      <c r="D4071" s="16">
        <v>2625408.13</v>
      </c>
    </row>
    <row r="4072" spans="1:4" ht="45" x14ac:dyDescent="0.25">
      <c r="A4072" s="13">
        <v>3009039</v>
      </c>
      <c r="B4072" s="14" t="s">
        <v>18286</v>
      </c>
      <c r="C4072" s="15" t="s">
        <v>16336</v>
      </c>
      <c r="D4072" s="16">
        <v>2674134.67</v>
      </c>
    </row>
    <row r="4073" spans="1:4" ht="45" x14ac:dyDescent="0.25">
      <c r="A4073" s="13">
        <v>3009047</v>
      </c>
      <c r="B4073" s="14" t="s">
        <v>18287</v>
      </c>
      <c r="C4073" s="15" t="s">
        <v>16336</v>
      </c>
      <c r="D4073" s="16">
        <v>2662202.15</v>
      </c>
    </row>
    <row r="4074" spans="1:4" ht="45" x14ac:dyDescent="0.25">
      <c r="A4074" s="13">
        <v>3009275</v>
      </c>
      <c r="B4074" s="14" t="s">
        <v>18288</v>
      </c>
      <c r="C4074" s="15" t="s">
        <v>16336</v>
      </c>
      <c r="D4074" s="16">
        <v>3955972.43</v>
      </c>
    </row>
    <row r="4075" spans="1:4" ht="45" x14ac:dyDescent="0.25">
      <c r="A4075" s="13">
        <v>3009055</v>
      </c>
      <c r="B4075" s="14" t="s">
        <v>18289</v>
      </c>
      <c r="C4075" s="15" t="s">
        <v>16336</v>
      </c>
      <c r="D4075" s="16">
        <v>4012058.38</v>
      </c>
    </row>
    <row r="4076" spans="1:4" ht="45" x14ac:dyDescent="0.25">
      <c r="A4076" s="13">
        <v>3009236</v>
      </c>
      <c r="B4076" s="14" t="s">
        <v>18290</v>
      </c>
      <c r="C4076" s="15" t="s">
        <v>16336</v>
      </c>
      <c r="D4076" s="16">
        <v>2532921.4700000002</v>
      </c>
    </row>
    <row r="4077" spans="1:4" ht="45" x14ac:dyDescent="0.25">
      <c r="A4077" s="13">
        <v>3009024</v>
      </c>
      <c r="B4077" s="14" t="s">
        <v>18291</v>
      </c>
      <c r="C4077" s="15" t="s">
        <v>16336</v>
      </c>
      <c r="D4077" s="16">
        <v>2537627.54</v>
      </c>
    </row>
    <row r="4078" spans="1:4" ht="45" x14ac:dyDescent="0.25">
      <c r="A4078" s="13">
        <v>3009232</v>
      </c>
      <c r="B4078" s="14" t="s">
        <v>18292</v>
      </c>
      <c r="C4078" s="15" t="s">
        <v>16336</v>
      </c>
      <c r="D4078" s="16">
        <v>3794755.33</v>
      </c>
    </row>
    <row r="4079" spans="1:4" ht="45" x14ac:dyDescent="0.25">
      <c r="A4079" s="13">
        <v>3009020</v>
      </c>
      <c r="B4079" s="14" t="s">
        <v>18293</v>
      </c>
      <c r="C4079" s="15" t="s">
        <v>16336</v>
      </c>
      <c r="D4079" s="16">
        <v>3804528.01</v>
      </c>
    </row>
    <row r="4080" spans="1:4" ht="45" x14ac:dyDescent="0.25">
      <c r="A4080" s="13">
        <v>3009290</v>
      </c>
      <c r="B4080" s="14" t="s">
        <v>18294</v>
      </c>
      <c r="C4080" s="15" t="s">
        <v>16336</v>
      </c>
      <c r="D4080" s="16">
        <v>3161954.03</v>
      </c>
    </row>
    <row r="4081" spans="1:4" ht="45" x14ac:dyDescent="0.25">
      <c r="A4081" s="13">
        <v>3009015</v>
      </c>
      <c r="B4081" s="14" t="s">
        <v>18295</v>
      </c>
      <c r="C4081" s="15" t="s">
        <v>16336</v>
      </c>
      <c r="D4081" s="16">
        <v>3200272.3</v>
      </c>
    </row>
    <row r="4082" spans="1:4" ht="45" x14ac:dyDescent="0.25">
      <c r="A4082" s="13">
        <v>3009294</v>
      </c>
      <c r="B4082" s="14" t="s">
        <v>18296</v>
      </c>
      <c r="C4082" s="15" t="s">
        <v>16336</v>
      </c>
      <c r="D4082" s="16">
        <v>4742934.13</v>
      </c>
    </row>
    <row r="4083" spans="1:4" ht="45" x14ac:dyDescent="0.25">
      <c r="A4083" s="13">
        <v>3009227</v>
      </c>
      <c r="B4083" s="14" t="s">
        <v>18297</v>
      </c>
      <c r="C4083" s="15" t="s">
        <v>16336</v>
      </c>
      <c r="D4083" s="16">
        <v>4800411.8600000003</v>
      </c>
    </row>
    <row r="4084" spans="1:4" ht="30" x14ac:dyDescent="0.25">
      <c r="A4084" s="13">
        <v>3009104</v>
      </c>
      <c r="B4084" s="14" t="s">
        <v>18298</v>
      </c>
      <c r="C4084" s="15" t="s">
        <v>14537</v>
      </c>
      <c r="D4084" s="16">
        <v>133315.20000000001</v>
      </c>
    </row>
    <row r="4085" spans="1:4" ht="45" x14ac:dyDescent="0.25">
      <c r="A4085" s="13">
        <v>3009240</v>
      </c>
      <c r="B4085" s="14" t="s">
        <v>18299</v>
      </c>
      <c r="C4085" s="15" t="s">
        <v>16336</v>
      </c>
      <c r="D4085" s="16">
        <v>2382749.1</v>
      </c>
    </row>
    <row r="4086" spans="1:4" ht="45" x14ac:dyDescent="0.25">
      <c r="A4086" s="13">
        <v>3009028</v>
      </c>
      <c r="B4086" s="14" t="s">
        <v>18300</v>
      </c>
      <c r="C4086" s="15" t="s">
        <v>16336</v>
      </c>
      <c r="D4086" s="16">
        <v>2389550.6</v>
      </c>
    </row>
    <row r="4087" spans="1:4" ht="45" x14ac:dyDescent="0.25">
      <c r="A4087" s="13">
        <v>3009306</v>
      </c>
      <c r="B4087" s="14" t="s">
        <v>18301</v>
      </c>
      <c r="C4087" s="15" t="s">
        <v>16336</v>
      </c>
      <c r="D4087" s="16">
        <v>3574024.45</v>
      </c>
    </row>
    <row r="4088" spans="1:4" ht="45" x14ac:dyDescent="0.25">
      <c r="A4088" s="13">
        <v>3009032</v>
      </c>
      <c r="B4088" s="14" t="s">
        <v>18302</v>
      </c>
      <c r="C4088" s="15" t="s">
        <v>16336</v>
      </c>
      <c r="D4088" s="16">
        <v>3584226.49</v>
      </c>
    </row>
    <row r="4089" spans="1:4" ht="45" x14ac:dyDescent="0.25">
      <c r="A4089" s="13">
        <v>3009256</v>
      </c>
      <c r="B4089" s="14" t="s">
        <v>18303</v>
      </c>
      <c r="C4089" s="15" t="s">
        <v>16336</v>
      </c>
      <c r="D4089" s="16">
        <v>3003299.04</v>
      </c>
    </row>
    <row r="4090" spans="1:4" ht="45" x14ac:dyDescent="0.25">
      <c r="A4090" s="13">
        <v>3009264</v>
      </c>
      <c r="B4090" s="14" t="s">
        <v>18304</v>
      </c>
      <c r="C4090" s="15" t="s">
        <v>16336</v>
      </c>
      <c r="D4090" s="16">
        <v>3012229.76</v>
      </c>
    </row>
    <row r="4091" spans="1:4" ht="45" x14ac:dyDescent="0.25">
      <c r="A4091" s="13">
        <v>3009036</v>
      </c>
      <c r="B4091" s="14" t="s">
        <v>18305</v>
      </c>
      <c r="C4091" s="15" t="s">
        <v>16336</v>
      </c>
      <c r="D4091" s="16">
        <v>3041323.5</v>
      </c>
    </row>
    <row r="4092" spans="1:4" ht="45" x14ac:dyDescent="0.25">
      <c r="A4092" s="13">
        <v>3009044</v>
      </c>
      <c r="B4092" s="14" t="s">
        <v>18306</v>
      </c>
      <c r="C4092" s="15" t="s">
        <v>16336</v>
      </c>
      <c r="D4092" s="16">
        <v>3050698.7</v>
      </c>
    </row>
    <row r="4093" spans="1:4" ht="45" x14ac:dyDescent="0.25">
      <c r="A4093" s="13">
        <v>3009272</v>
      </c>
      <c r="B4093" s="14" t="s">
        <v>18307</v>
      </c>
      <c r="C4093" s="15" t="s">
        <v>16336</v>
      </c>
      <c r="D4093" s="16">
        <v>4505757.3899999997</v>
      </c>
    </row>
    <row r="4094" spans="1:4" ht="45" x14ac:dyDescent="0.25">
      <c r="A4094" s="13">
        <v>3009052</v>
      </c>
      <c r="B4094" s="14" t="s">
        <v>18308</v>
      </c>
      <c r="C4094" s="15" t="s">
        <v>16336</v>
      </c>
      <c r="D4094" s="16">
        <v>4562839.82</v>
      </c>
    </row>
    <row r="4095" spans="1:4" ht="30" x14ac:dyDescent="0.25">
      <c r="A4095" s="13">
        <v>3009105</v>
      </c>
      <c r="B4095" s="14" t="s">
        <v>18309</v>
      </c>
      <c r="C4095" s="15" t="s">
        <v>14537</v>
      </c>
      <c r="D4095" s="16">
        <v>266895.98</v>
      </c>
    </row>
    <row r="4096" spans="1:4" ht="45" x14ac:dyDescent="0.25">
      <c r="A4096" s="13">
        <v>3009248</v>
      </c>
      <c r="B4096" s="14" t="s">
        <v>18310</v>
      </c>
      <c r="C4096" s="15" t="s">
        <v>16336</v>
      </c>
      <c r="D4096" s="16">
        <v>2375051.7200000002</v>
      </c>
    </row>
    <row r="4097" spans="1:4" ht="45" x14ac:dyDescent="0.25">
      <c r="A4097" s="13">
        <v>3009210</v>
      </c>
      <c r="B4097" s="14" t="s">
        <v>18311</v>
      </c>
      <c r="C4097" s="15" t="s">
        <v>16336</v>
      </c>
      <c r="D4097" s="16">
        <v>2381853.3199999998</v>
      </c>
    </row>
    <row r="4098" spans="1:4" ht="45" x14ac:dyDescent="0.25">
      <c r="A4098" s="13">
        <v>3009310</v>
      </c>
      <c r="B4098" s="14" t="s">
        <v>18312</v>
      </c>
      <c r="C4098" s="15" t="s">
        <v>16336</v>
      </c>
      <c r="D4098" s="16">
        <v>3562480.29</v>
      </c>
    </row>
    <row r="4099" spans="1:4" ht="45" x14ac:dyDescent="0.25">
      <c r="A4099" s="13">
        <v>3009214</v>
      </c>
      <c r="B4099" s="14" t="s">
        <v>18313</v>
      </c>
      <c r="C4099" s="15" t="s">
        <v>16336</v>
      </c>
      <c r="D4099" s="16">
        <v>3572682.68</v>
      </c>
    </row>
    <row r="4100" spans="1:4" ht="45" x14ac:dyDescent="0.25">
      <c r="A4100" s="13">
        <v>3009260</v>
      </c>
      <c r="B4100" s="14" t="s">
        <v>18314</v>
      </c>
      <c r="C4100" s="15" t="s">
        <v>16336</v>
      </c>
      <c r="D4100" s="16">
        <v>2995670.61</v>
      </c>
    </row>
    <row r="4101" spans="1:4" ht="45" x14ac:dyDescent="0.25">
      <c r="A4101" s="13">
        <v>3009268</v>
      </c>
      <c r="B4101" s="14" t="s">
        <v>18315</v>
      </c>
      <c r="C4101" s="15" t="s">
        <v>16336</v>
      </c>
      <c r="D4101" s="16">
        <v>3004601.33</v>
      </c>
    </row>
    <row r="4102" spans="1:4" ht="45" x14ac:dyDescent="0.25">
      <c r="A4102" s="13">
        <v>3009040</v>
      </c>
      <c r="B4102" s="14" t="s">
        <v>18316</v>
      </c>
      <c r="C4102" s="15" t="s">
        <v>16336</v>
      </c>
      <c r="D4102" s="16">
        <v>3033695.07</v>
      </c>
    </row>
    <row r="4103" spans="1:4" ht="45" x14ac:dyDescent="0.25">
      <c r="A4103" s="13">
        <v>3009048</v>
      </c>
      <c r="B4103" s="14" t="s">
        <v>18317</v>
      </c>
      <c r="C4103" s="15" t="s">
        <v>16336</v>
      </c>
      <c r="D4103" s="16">
        <v>3043070.27</v>
      </c>
    </row>
    <row r="4104" spans="1:4" ht="45" x14ac:dyDescent="0.25">
      <c r="A4104" s="13">
        <v>3009276</v>
      </c>
      <c r="B4104" s="14" t="s">
        <v>18318</v>
      </c>
      <c r="C4104" s="15" t="s">
        <v>16336</v>
      </c>
      <c r="D4104" s="16">
        <v>4494316.75</v>
      </c>
    </row>
    <row r="4105" spans="1:4" ht="45" x14ac:dyDescent="0.25">
      <c r="A4105" s="13">
        <v>3009056</v>
      </c>
      <c r="B4105" s="14" t="s">
        <v>18319</v>
      </c>
      <c r="C4105" s="15" t="s">
        <v>16336</v>
      </c>
      <c r="D4105" s="16">
        <v>4551399.18</v>
      </c>
    </row>
    <row r="4106" spans="1:4" ht="45" x14ac:dyDescent="0.25">
      <c r="A4106" s="13">
        <v>3009237</v>
      </c>
      <c r="B4106" s="14" t="s">
        <v>18320</v>
      </c>
      <c r="C4106" s="15" t="s">
        <v>16336</v>
      </c>
      <c r="D4106" s="16">
        <v>2302831.9</v>
      </c>
    </row>
    <row r="4107" spans="1:4" ht="45" x14ac:dyDescent="0.25">
      <c r="A4107" s="13">
        <v>3009025</v>
      </c>
      <c r="B4107" s="14" t="s">
        <v>18321</v>
      </c>
      <c r="C4107" s="15" t="s">
        <v>16336</v>
      </c>
      <c r="D4107" s="16">
        <v>2307663.2799999998</v>
      </c>
    </row>
    <row r="4108" spans="1:4" ht="45" x14ac:dyDescent="0.25">
      <c r="A4108" s="13">
        <v>3009319</v>
      </c>
      <c r="B4108" s="14" t="s">
        <v>18322</v>
      </c>
      <c r="C4108" s="15" t="s">
        <v>16336</v>
      </c>
      <c r="D4108" s="16">
        <v>3452035.68</v>
      </c>
    </row>
    <row r="4109" spans="1:4" ht="45" x14ac:dyDescent="0.25">
      <c r="A4109" s="13">
        <v>3009021</v>
      </c>
      <c r="B4109" s="14" t="s">
        <v>18323</v>
      </c>
      <c r="C4109" s="15" t="s">
        <v>16336</v>
      </c>
      <c r="D4109" s="16">
        <v>3459644.26</v>
      </c>
    </row>
    <row r="4110" spans="1:4" ht="45" x14ac:dyDescent="0.25">
      <c r="A4110" s="13">
        <v>3009291</v>
      </c>
      <c r="B4110" s="14" t="s">
        <v>18324</v>
      </c>
      <c r="C4110" s="15" t="s">
        <v>16336</v>
      </c>
      <c r="D4110" s="16">
        <v>2930828.83</v>
      </c>
    </row>
    <row r="4111" spans="1:4" ht="45" x14ac:dyDescent="0.25">
      <c r="A4111" s="13">
        <v>3009016</v>
      </c>
      <c r="B4111" s="14" t="s">
        <v>18325</v>
      </c>
      <c r="C4111" s="15" t="s">
        <v>16336</v>
      </c>
      <c r="D4111" s="16">
        <v>2969095.54</v>
      </c>
    </row>
    <row r="4112" spans="1:4" ht="45" x14ac:dyDescent="0.25">
      <c r="A4112" s="13">
        <v>3009295</v>
      </c>
      <c r="B4112" s="14" t="s">
        <v>18326</v>
      </c>
      <c r="C4112" s="15" t="s">
        <v>16336</v>
      </c>
      <c r="D4112" s="16">
        <v>4396246.33</v>
      </c>
    </row>
    <row r="4113" spans="1:4" ht="45" x14ac:dyDescent="0.25">
      <c r="A4113" s="13">
        <v>3009228</v>
      </c>
      <c r="B4113" s="14" t="s">
        <v>18327</v>
      </c>
      <c r="C4113" s="15" t="s">
        <v>16336</v>
      </c>
      <c r="D4113" s="16">
        <v>4453646.71</v>
      </c>
    </row>
    <row r="4114" spans="1:4" ht="30" x14ac:dyDescent="0.25">
      <c r="A4114" s="13">
        <v>3009106</v>
      </c>
      <c r="B4114" s="14" t="s">
        <v>18328</v>
      </c>
      <c r="C4114" s="15" t="s">
        <v>14537</v>
      </c>
      <c r="D4114" s="16">
        <v>120271.12</v>
      </c>
    </row>
    <row r="4115" spans="1:4" ht="45" x14ac:dyDescent="0.25">
      <c r="A4115" s="13">
        <v>3009299</v>
      </c>
      <c r="B4115" s="14" t="s">
        <v>18329</v>
      </c>
      <c r="C4115" s="15" t="s">
        <v>16336</v>
      </c>
      <c r="D4115" s="16">
        <v>2164124.39</v>
      </c>
    </row>
    <row r="4116" spans="1:4" ht="45" x14ac:dyDescent="0.25">
      <c r="A4116" s="13">
        <v>3009029</v>
      </c>
      <c r="B4116" s="14" t="s">
        <v>18330</v>
      </c>
      <c r="C4116" s="15" t="s">
        <v>16336</v>
      </c>
      <c r="D4116" s="16">
        <v>2170925.88</v>
      </c>
    </row>
    <row r="4117" spans="1:4" ht="45" x14ac:dyDescent="0.25">
      <c r="A4117" s="13">
        <v>3009245</v>
      </c>
      <c r="B4117" s="14" t="s">
        <v>18331</v>
      </c>
      <c r="C4117" s="15" t="s">
        <v>16336</v>
      </c>
      <c r="D4117" s="16">
        <v>3246087.45</v>
      </c>
    </row>
    <row r="4118" spans="1:4" ht="45" x14ac:dyDescent="0.25">
      <c r="A4118" s="13">
        <v>3009033</v>
      </c>
      <c r="B4118" s="14" t="s">
        <v>18332</v>
      </c>
      <c r="C4118" s="15" t="s">
        <v>16336</v>
      </c>
      <c r="D4118" s="16">
        <v>3256289.49</v>
      </c>
    </row>
    <row r="4119" spans="1:4" ht="45" x14ac:dyDescent="0.25">
      <c r="A4119" s="13">
        <v>3009257</v>
      </c>
      <c r="B4119" s="14" t="s">
        <v>18333</v>
      </c>
      <c r="C4119" s="15" t="s">
        <v>16336</v>
      </c>
      <c r="D4119" s="16">
        <v>2790824.14</v>
      </c>
    </row>
    <row r="4120" spans="1:4" ht="45" x14ac:dyDescent="0.25">
      <c r="A4120" s="13">
        <v>3009265</v>
      </c>
      <c r="B4120" s="14" t="s">
        <v>18334</v>
      </c>
      <c r="C4120" s="15" t="s">
        <v>16336</v>
      </c>
      <c r="D4120" s="16">
        <v>2792569.41</v>
      </c>
    </row>
    <row r="4121" spans="1:4" ht="45" x14ac:dyDescent="0.25">
      <c r="A4121" s="13">
        <v>3009037</v>
      </c>
      <c r="B4121" s="14" t="s">
        <v>18335</v>
      </c>
      <c r="C4121" s="15" t="s">
        <v>16336</v>
      </c>
      <c r="D4121" s="16">
        <v>2829154.8</v>
      </c>
    </row>
    <row r="4122" spans="1:4" ht="45" x14ac:dyDescent="0.25">
      <c r="A4122" s="13">
        <v>3009045</v>
      </c>
      <c r="B4122" s="14" t="s">
        <v>18336</v>
      </c>
      <c r="C4122" s="15" t="s">
        <v>16336</v>
      </c>
      <c r="D4122" s="16">
        <v>2830986.78</v>
      </c>
    </row>
    <row r="4123" spans="1:4" ht="45" x14ac:dyDescent="0.25">
      <c r="A4123" s="13">
        <v>3009273</v>
      </c>
      <c r="B4123" s="14" t="s">
        <v>18337</v>
      </c>
      <c r="C4123" s="15" t="s">
        <v>16336</v>
      </c>
      <c r="D4123" s="16">
        <v>4187045.1</v>
      </c>
    </row>
    <row r="4124" spans="1:4" ht="45" x14ac:dyDescent="0.25">
      <c r="A4124" s="13">
        <v>3009053</v>
      </c>
      <c r="B4124" s="14" t="s">
        <v>18338</v>
      </c>
      <c r="C4124" s="15" t="s">
        <v>16336</v>
      </c>
      <c r="D4124" s="16">
        <v>4244586.84</v>
      </c>
    </row>
    <row r="4125" spans="1:4" ht="30" x14ac:dyDescent="0.25">
      <c r="A4125" s="13">
        <v>3009107</v>
      </c>
      <c r="B4125" s="14" t="s">
        <v>18339</v>
      </c>
      <c r="C4125" s="15" t="s">
        <v>14537</v>
      </c>
      <c r="D4125" s="16">
        <v>240807.81</v>
      </c>
    </row>
    <row r="4126" spans="1:4" ht="45" x14ac:dyDescent="0.25">
      <c r="A4126" s="13">
        <v>3009249</v>
      </c>
      <c r="B4126" s="14" t="s">
        <v>18340</v>
      </c>
      <c r="C4126" s="15" t="s">
        <v>16336</v>
      </c>
      <c r="D4126" s="16">
        <v>2157038.2799999998</v>
      </c>
    </row>
    <row r="4127" spans="1:4" ht="45" x14ac:dyDescent="0.25">
      <c r="A4127" s="13">
        <v>3009211</v>
      </c>
      <c r="B4127" s="14" t="s">
        <v>18341</v>
      </c>
      <c r="C4127" s="15" t="s">
        <v>16336</v>
      </c>
      <c r="D4127" s="16">
        <v>2163839.88</v>
      </c>
    </row>
    <row r="4128" spans="1:4" ht="45" x14ac:dyDescent="0.25">
      <c r="A4128" s="13">
        <v>3009253</v>
      </c>
      <c r="B4128" s="14" t="s">
        <v>18342</v>
      </c>
      <c r="C4128" s="15" t="s">
        <v>16336</v>
      </c>
      <c r="D4128" s="16">
        <v>3235460</v>
      </c>
    </row>
    <row r="4129" spans="1:4" ht="45" x14ac:dyDescent="0.25">
      <c r="A4129" s="13">
        <v>3009215</v>
      </c>
      <c r="B4129" s="14" t="s">
        <v>18343</v>
      </c>
      <c r="C4129" s="15" t="s">
        <v>16336</v>
      </c>
      <c r="D4129" s="16">
        <v>3245662.4</v>
      </c>
    </row>
    <row r="4130" spans="1:4" ht="45" x14ac:dyDescent="0.25">
      <c r="A4130" s="13">
        <v>3009261</v>
      </c>
      <c r="B4130" s="14" t="s">
        <v>18344</v>
      </c>
      <c r="C4130" s="15" t="s">
        <v>16336</v>
      </c>
      <c r="D4130" s="16">
        <v>2783806.99</v>
      </c>
    </row>
    <row r="4131" spans="1:4" ht="45" x14ac:dyDescent="0.25">
      <c r="A4131" s="13">
        <v>3009269</v>
      </c>
      <c r="B4131" s="14" t="s">
        <v>18345</v>
      </c>
      <c r="C4131" s="15" t="s">
        <v>16336</v>
      </c>
      <c r="D4131" s="16">
        <v>2785552.26</v>
      </c>
    </row>
    <row r="4132" spans="1:4" ht="45" x14ac:dyDescent="0.25">
      <c r="A4132" s="13">
        <v>3009041</v>
      </c>
      <c r="B4132" s="14" t="s">
        <v>18346</v>
      </c>
      <c r="C4132" s="15" t="s">
        <v>16336</v>
      </c>
      <c r="D4132" s="16">
        <v>2822137.65</v>
      </c>
    </row>
    <row r="4133" spans="1:4" ht="45" x14ac:dyDescent="0.25">
      <c r="A4133" s="13">
        <v>3009049</v>
      </c>
      <c r="B4133" s="14" t="s">
        <v>18347</v>
      </c>
      <c r="C4133" s="15" t="s">
        <v>16336</v>
      </c>
      <c r="D4133" s="16">
        <v>2823969.63</v>
      </c>
    </row>
    <row r="4134" spans="1:4" ht="45" x14ac:dyDescent="0.25">
      <c r="A4134" s="13">
        <v>3009277</v>
      </c>
      <c r="B4134" s="14" t="s">
        <v>18348</v>
      </c>
      <c r="C4134" s="15" t="s">
        <v>16336</v>
      </c>
      <c r="D4134" s="16">
        <v>4176521.18</v>
      </c>
    </row>
    <row r="4135" spans="1:4" ht="45" x14ac:dyDescent="0.25">
      <c r="A4135" s="13">
        <v>3009057</v>
      </c>
      <c r="B4135" s="14" t="s">
        <v>18349</v>
      </c>
      <c r="C4135" s="15" t="s">
        <v>16336</v>
      </c>
      <c r="D4135" s="16">
        <v>4234062.91</v>
      </c>
    </row>
    <row r="4136" spans="1:4" x14ac:dyDescent="0.25">
      <c r="A4136" s="13">
        <v>3108073</v>
      </c>
      <c r="B4136" s="14" t="s">
        <v>18350</v>
      </c>
      <c r="C4136" s="15" t="s">
        <v>15970</v>
      </c>
      <c r="D4136" s="16">
        <v>311.93</v>
      </c>
    </row>
    <row r="4137" spans="1:4" x14ac:dyDescent="0.25">
      <c r="A4137" s="13">
        <v>3107965</v>
      </c>
      <c r="B4137" s="14" t="s">
        <v>18351</v>
      </c>
      <c r="C4137" s="15" t="s">
        <v>15970</v>
      </c>
      <c r="D4137" s="16">
        <v>510.72</v>
      </c>
    </row>
    <row r="4138" spans="1:4" ht="30" x14ac:dyDescent="0.25">
      <c r="A4138" s="13">
        <v>3105941</v>
      </c>
      <c r="B4138" s="14" t="s">
        <v>18352</v>
      </c>
      <c r="C4138" s="15" t="s">
        <v>15970</v>
      </c>
      <c r="D4138" s="16">
        <v>30</v>
      </c>
    </row>
    <row r="4139" spans="1:4" ht="45" x14ac:dyDescent="0.25">
      <c r="A4139" s="13">
        <v>3108150</v>
      </c>
      <c r="B4139" s="14" t="s">
        <v>18353</v>
      </c>
      <c r="C4139" s="15" t="s">
        <v>15970</v>
      </c>
      <c r="D4139" s="16">
        <v>18.649999999999999</v>
      </c>
    </row>
    <row r="4140" spans="1:4" ht="30" x14ac:dyDescent="0.25">
      <c r="A4140" s="13">
        <v>3108071</v>
      </c>
      <c r="B4140" s="14" t="s">
        <v>18354</v>
      </c>
      <c r="C4140" s="15" t="s">
        <v>15970</v>
      </c>
      <c r="D4140" s="16">
        <v>13.78</v>
      </c>
    </row>
    <row r="4141" spans="1:4" ht="45" x14ac:dyDescent="0.25">
      <c r="A4141" s="13">
        <v>3107967</v>
      </c>
      <c r="B4141" s="14" t="s">
        <v>1407</v>
      </c>
      <c r="C4141" s="15" t="s">
        <v>15970</v>
      </c>
      <c r="D4141" s="16">
        <v>10.27</v>
      </c>
    </row>
    <row r="4142" spans="1:4" ht="30" x14ac:dyDescent="0.25">
      <c r="A4142" s="13">
        <v>3107966</v>
      </c>
      <c r="B4142" s="14" t="s">
        <v>18355</v>
      </c>
      <c r="C4142" s="15" t="s">
        <v>15970</v>
      </c>
      <c r="D4142" s="16">
        <v>27.33</v>
      </c>
    </row>
    <row r="4143" spans="1:4" ht="45" x14ac:dyDescent="0.25">
      <c r="A4143" s="13">
        <v>3108072</v>
      </c>
      <c r="B4143" s="14" t="s">
        <v>18356</v>
      </c>
      <c r="C4143" s="15" t="s">
        <v>15970</v>
      </c>
      <c r="D4143" s="16">
        <v>15.13</v>
      </c>
    </row>
    <row r="4144" spans="1:4" ht="30" x14ac:dyDescent="0.25">
      <c r="A4144" s="13">
        <v>3117750</v>
      </c>
      <c r="B4144" s="14" t="s">
        <v>18357</v>
      </c>
      <c r="C4144" s="15" t="s">
        <v>15970</v>
      </c>
      <c r="D4144" s="16">
        <v>17.82</v>
      </c>
    </row>
    <row r="4145" spans="1:4" ht="30" x14ac:dyDescent="0.25">
      <c r="A4145" s="13">
        <v>3117749</v>
      </c>
      <c r="B4145" s="14" t="s">
        <v>18358</v>
      </c>
      <c r="C4145" s="15" t="s">
        <v>15970</v>
      </c>
      <c r="D4145" s="16">
        <v>13.25</v>
      </c>
    </row>
    <row r="4146" spans="1:4" ht="30" x14ac:dyDescent="0.25">
      <c r="A4146" s="13">
        <v>3107964</v>
      </c>
      <c r="B4146" s="14" t="s">
        <v>29055</v>
      </c>
      <c r="C4146" s="15" t="s">
        <v>15970</v>
      </c>
      <c r="D4146" s="16">
        <v>15.44</v>
      </c>
    </row>
    <row r="4147" spans="1:4" ht="30" x14ac:dyDescent="0.25">
      <c r="A4147" s="13">
        <v>3106551</v>
      </c>
      <c r="B4147" s="14" t="s">
        <v>18359</v>
      </c>
      <c r="C4147" s="15" t="s">
        <v>15970</v>
      </c>
      <c r="D4147" s="16">
        <v>11.29</v>
      </c>
    </row>
    <row r="4148" spans="1:4" ht="30" x14ac:dyDescent="0.25">
      <c r="A4148" s="13">
        <v>3106427</v>
      </c>
      <c r="B4148" s="14" t="s">
        <v>18360</v>
      </c>
      <c r="C4148" s="15" t="s">
        <v>15970</v>
      </c>
      <c r="D4148" s="16">
        <v>39.909999999999997</v>
      </c>
    </row>
    <row r="4149" spans="1:4" ht="30" x14ac:dyDescent="0.25">
      <c r="A4149" s="13">
        <v>3106552</v>
      </c>
      <c r="B4149" s="14" t="s">
        <v>18361</v>
      </c>
      <c r="C4149" s="15" t="s">
        <v>15970</v>
      </c>
      <c r="D4149" s="16">
        <v>10.57</v>
      </c>
    </row>
    <row r="4150" spans="1:4" ht="30" x14ac:dyDescent="0.25">
      <c r="A4150" s="13">
        <v>3107969</v>
      </c>
      <c r="B4150" s="14" t="s">
        <v>18362</v>
      </c>
      <c r="C4150" s="15" t="s">
        <v>15970</v>
      </c>
      <c r="D4150" s="16">
        <v>131.08000000000001</v>
      </c>
    </row>
    <row r="4151" spans="1:4" ht="30" x14ac:dyDescent="0.25">
      <c r="A4151" s="13">
        <v>3107970</v>
      </c>
      <c r="B4151" s="14" t="s">
        <v>18363</v>
      </c>
      <c r="C4151" s="15" t="s">
        <v>15970</v>
      </c>
      <c r="D4151" s="16">
        <v>125.3</v>
      </c>
    </row>
    <row r="4152" spans="1:4" ht="30" x14ac:dyDescent="0.25">
      <c r="A4152" s="13">
        <v>3108007</v>
      </c>
      <c r="B4152" s="14" t="s">
        <v>18364</v>
      </c>
      <c r="C4152" s="15" t="s">
        <v>15970</v>
      </c>
      <c r="D4152" s="16">
        <v>138.82</v>
      </c>
    </row>
    <row r="4153" spans="1:4" ht="30" x14ac:dyDescent="0.25">
      <c r="A4153" s="13">
        <v>3108008</v>
      </c>
      <c r="B4153" s="14" t="s">
        <v>18365</v>
      </c>
      <c r="C4153" s="15" t="s">
        <v>15970</v>
      </c>
      <c r="D4153" s="16">
        <v>96.28</v>
      </c>
    </row>
    <row r="4154" spans="1:4" ht="30" x14ac:dyDescent="0.25">
      <c r="A4154" s="13">
        <v>3108009</v>
      </c>
      <c r="B4154" s="14" t="s">
        <v>18366</v>
      </c>
      <c r="C4154" s="15" t="s">
        <v>15970</v>
      </c>
      <c r="D4154" s="16">
        <v>84</v>
      </c>
    </row>
    <row r="4155" spans="1:4" ht="30" x14ac:dyDescent="0.25">
      <c r="A4155" s="13">
        <v>3108011</v>
      </c>
      <c r="B4155" s="14" t="s">
        <v>18367</v>
      </c>
      <c r="C4155" s="15" t="s">
        <v>15970</v>
      </c>
      <c r="D4155" s="16">
        <v>147.99</v>
      </c>
    </row>
    <row r="4156" spans="1:4" ht="30" x14ac:dyDescent="0.25">
      <c r="A4156" s="13">
        <v>3108012</v>
      </c>
      <c r="B4156" s="14" t="s">
        <v>18368</v>
      </c>
      <c r="C4156" s="15" t="s">
        <v>15970</v>
      </c>
      <c r="D4156" s="16">
        <v>101.1</v>
      </c>
    </row>
    <row r="4157" spans="1:4" ht="30" x14ac:dyDescent="0.25">
      <c r="A4157" s="13">
        <v>3108013</v>
      </c>
      <c r="B4157" s="14" t="s">
        <v>18369</v>
      </c>
      <c r="C4157" s="15" t="s">
        <v>15970</v>
      </c>
      <c r="D4157" s="16">
        <v>87.37</v>
      </c>
    </row>
    <row r="4158" spans="1:4" ht="30" x14ac:dyDescent="0.25">
      <c r="A4158" s="13">
        <v>3108015</v>
      </c>
      <c r="B4158" s="14" t="s">
        <v>18370</v>
      </c>
      <c r="C4158" s="15" t="s">
        <v>15970</v>
      </c>
      <c r="D4158" s="16">
        <v>152.37</v>
      </c>
    </row>
    <row r="4159" spans="1:4" ht="30" x14ac:dyDescent="0.25">
      <c r="A4159" s="13">
        <v>3108016</v>
      </c>
      <c r="B4159" s="14" t="s">
        <v>18371</v>
      </c>
      <c r="C4159" s="15" t="s">
        <v>15970</v>
      </c>
      <c r="D4159" s="16">
        <v>103.4</v>
      </c>
    </row>
    <row r="4160" spans="1:4" ht="30" x14ac:dyDescent="0.25">
      <c r="A4160" s="13">
        <v>3108017</v>
      </c>
      <c r="B4160" s="14" t="s">
        <v>18372</v>
      </c>
      <c r="C4160" s="15" t="s">
        <v>15970</v>
      </c>
      <c r="D4160" s="16">
        <v>88.98</v>
      </c>
    </row>
    <row r="4161" spans="1:4" ht="30" x14ac:dyDescent="0.25">
      <c r="A4161" s="13">
        <v>3107995</v>
      </c>
      <c r="B4161" s="14" t="s">
        <v>18373</v>
      </c>
      <c r="C4161" s="15" t="s">
        <v>15970</v>
      </c>
      <c r="D4161" s="16">
        <v>128.68</v>
      </c>
    </row>
    <row r="4162" spans="1:4" ht="30" x14ac:dyDescent="0.25">
      <c r="A4162" s="13">
        <v>3107996</v>
      </c>
      <c r="B4162" s="14" t="s">
        <v>18374</v>
      </c>
      <c r="C4162" s="15" t="s">
        <v>15970</v>
      </c>
      <c r="D4162" s="16">
        <v>91</v>
      </c>
    </row>
    <row r="4163" spans="1:4" ht="30" x14ac:dyDescent="0.25">
      <c r="A4163" s="13">
        <v>3107997</v>
      </c>
      <c r="B4163" s="14" t="s">
        <v>18375</v>
      </c>
      <c r="C4163" s="15" t="s">
        <v>15970</v>
      </c>
      <c r="D4163" s="16">
        <v>80.319999999999993</v>
      </c>
    </row>
    <row r="4164" spans="1:4" ht="30" x14ac:dyDescent="0.25">
      <c r="A4164" s="13">
        <v>3107999</v>
      </c>
      <c r="B4164" s="14" t="s">
        <v>18376</v>
      </c>
      <c r="C4164" s="15" t="s">
        <v>15970</v>
      </c>
      <c r="D4164" s="16">
        <v>137.25</v>
      </c>
    </row>
    <row r="4165" spans="1:4" ht="30" x14ac:dyDescent="0.25">
      <c r="A4165" s="13">
        <v>3108000</v>
      </c>
      <c r="B4165" s="14" t="s">
        <v>18377</v>
      </c>
      <c r="C4165" s="15" t="s">
        <v>15970</v>
      </c>
      <c r="D4165" s="16">
        <v>95.49</v>
      </c>
    </row>
    <row r="4166" spans="1:4" ht="30" x14ac:dyDescent="0.25">
      <c r="A4166" s="13">
        <v>3108001</v>
      </c>
      <c r="B4166" s="14" t="s">
        <v>18378</v>
      </c>
      <c r="C4166" s="15" t="s">
        <v>15970</v>
      </c>
      <c r="D4166" s="16">
        <v>83.47</v>
      </c>
    </row>
    <row r="4167" spans="1:4" ht="30" x14ac:dyDescent="0.25">
      <c r="A4167" s="13">
        <v>3108003</v>
      </c>
      <c r="B4167" s="14" t="s">
        <v>18379</v>
      </c>
      <c r="C4167" s="15" t="s">
        <v>15970</v>
      </c>
      <c r="D4167" s="16">
        <v>145.79</v>
      </c>
    </row>
    <row r="4168" spans="1:4" ht="30" x14ac:dyDescent="0.25">
      <c r="A4168" s="13">
        <v>3108004</v>
      </c>
      <c r="B4168" s="14" t="s">
        <v>18380</v>
      </c>
      <c r="C4168" s="15" t="s">
        <v>15970</v>
      </c>
      <c r="D4168" s="16">
        <v>99.98</v>
      </c>
    </row>
    <row r="4169" spans="1:4" ht="30" x14ac:dyDescent="0.25">
      <c r="A4169" s="13">
        <v>3108005</v>
      </c>
      <c r="B4169" s="14" t="s">
        <v>18381</v>
      </c>
      <c r="C4169" s="15" t="s">
        <v>15970</v>
      </c>
      <c r="D4169" s="16">
        <v>86.61</v>
      </c>
    </row>
    <row r="4170" spans="1:4" x14ac:dyDescent="0.25">
      <c r="A4170" s="13">
        <v>3106119</v>
      </c>
      <c r="B4170" s="14" t="s">
        <v>18382</v>
      </c>
      <c r="C4170" s="15" t="s">
        <v>15970</v>
      </c>
      <c r="D4170" s="16">
        <v>166.31</v>
      </c>
    </row>
    <row r="4171" spans="1:4" ht="30" x14ac:dyDescent="0.25">
      <c r="A4171" s="13">
        <v>3106120</v>
      </c>
      <c r="B4171" s="14" t="s">
        <v>18383</v>
      </c>
      <c r="C4171" s="15" t="s">
        <v>15970</v>
      </c>
      <c r="D4171" s="16">
        <v>119.46</v>
      </c>
    </row>
    <row r="4172" spans="1:4" ht="30" x14ac:dyDescent="0.25">
      <c r="A4172" s="13">
        <v>3106121</v>
      </c>
      <c r="B4172" s="14" t="s">
        <v>18384</v>
      </c>
      <c r="C4172" s="15" t="s">
        <v>15970</v>
      </c>
      <c r="D4172" s="16">
        <v>106.07</v>
      </c>
    </row>
    <row r="4173" spans="1:4" ht="30" x14ac:dyDescent="0.25">
      <c r="A4173" s="13">
        <v>3103302</v>
      </c>
      <c r="B4173" s="14" t="s">
        <v>18385</v>
      </c>
      <c r="C4173" s="15" t="s">
        <v>15970</v>
      </c>
      <c r="D4173" s="16">
        <v>84.53</v>
      </c>
    </row>
    <row r="4174" spans="1:4" ht="30" x14ac:dyDescent="0.25">
      <c r="A4174" s="13">
        <v>3103303</v>
      </c>
      <c r="B4174" s="14" t="s">
        <v>18386</v>
      </c>
      <c r="C4174" s="15" t="s">
        <v>15970</v>
      </c>
      <c r="D4174" s="16">
        <v>44.69</v>
      </c>
    </row>
    <row r="4175" spans="1:4" ht="30" x14ac:dyDescent="0.25">
      <c r="A4175" s="13">
        <v>3106759</v>
      </c>
      <c r="B4175" s="14" t="s">
        <v>18387</v>
      </c>
      <c r="C4175" s="15" t="s">
        <v>15970</v>
      </c>
      <c r="D4175" s="16">
        <v>123.99</v>
      </c>
    </row>
    <row r="4176" spans="1:4" x14ac:dyDescent="0.25">
      <c r="A4176" s="13">
        <v>3108023</v>
      </c>
      <c r="B4176" s="14" t="s">
        <v>18388</v>
      </c>
      <c r="C4176" s="15" t="s">
        <v>211</v>
      </c>
      <c r="D4176" s="16">
        <v>5.09</v>
      </c>
    </row>
    <row r="4177" spans="1:4" x14ac:dyDescent="0.25">
      <c r="A4177" s="13">
        <v>3108018</v>
      </c>
      <c r="B4177" s="14" t="s">
        <v>18389</v>
      </c>
      <c r="C4177" s="15" t="s">
        <v>211</v>
      </c>
      <c r="D4177" s="16">
        <v>3.75</v>
      </c>
    </row>
    <row r="4178" spans="1:4" x14ac:dyDescent="0.25">
      <c r="A4178" s="13">
        <v>3108022</v>
      </c>
      <c r="B4178" s="14" t="s">
        <v>18390</v>
      </c>
      <c r="C4178" s="15" t="s">
        <v>211</v>
      </c>
      <c r="D4178" s="16">
        <v>4.2</v>
      </c>
    </row>
    <row r="4179" spans="1:4" ht="30" x14ac:dyDescent="0.25">
      <c r="A4179" s="13">
        <v>3205864</v>
      </c>
      <c r="B4179" s="14" t="s">
        <v>18391</v>
      </c>
      <c r="C4179" s="15" t="s">
        <v>14731</v>
      </c>
      <c r="D4179" s="16">
        <v>997.78</v>
      </c>
    </row>
    <row r="4180" spans="1:4" ht="30" x14ac:dyDescent="0.25">
      <c r="A4180" s="13">
        <v>3205863</v>
      </c>
      <c r="B4180" s="14" t="s">
        <v>18392</v>
      </c>
      <c r="C4180" s="15" t="s">
        <v>14731</v>
      </c>
      <c r="D4180" s="16">
        <v>932.15</v>
      </c>
    </row>
    <row r="4181" spans="1:4" ht="30" x14ac:dyDescent="0.25">
      <c r="A4181" s="13">
        <v>3205868</v>
      </c>
      <c r="B4181" s="14" t="s">
        <v>18393</v>
      </c>
      <c r="C4181" s="15" t="s">
        <v>14731</v>
      </c>
      <c r="D4181" s="16">
        <v>844.45</v>
      </c>
    </row>
    <row r="4182" spans="1:4" ht="30" x14ac:dyDescent="0.25">
      <c r="A4182" s="13">
        <v>3205867</v>
      </c>
      <c r="B4182" s="14" t="s">
        <v>18394</v>
      </c>
      <c r="C4182" s="15" t="s">
        <v>14731</v>
      </c>
      <c r="D4182" s="16">
        <v>778.83</v>
      </c>
    </row>
    <row r="4183" spans="1:4" ht="30" x14ac:dyDescent="0.25">
      <c r="A4183" s="13">
        <v>3205866</v>
      </c>
      <c r="B4183" s="14" t="s">
        <v>18395</v>
      </c>
      <c r="C4183" s="15" t="s">
        <v>14731</v>
      </c>
      <c r="D4183" s="16">
        <v>762.03</v>
      </c>
    </row>
    <row r="4184" spans="1:4" ht="30" x14ac:dyDescent="0.25">
      <c r="A4184" s="13">
        <v>3205865</v>
      </c>
      <c r="B4184" s="14" t="s">
        <v>18396</v>
      </c>
      <c r="C4184" s="15" t="s">
        <v>14731</v>
      </c>
      <c r="D4184" s="16">
        <v>696.4</v>
      </c>
    </row>
    <row r="4185" spans="1:4" ht="30" x14ac:dyDescent="0.25">
      <c r="A4185" s="13">
        <v>3205870</v>
      </c>
      <c r="B4185" s="14" t="s">
        <v>18397</v>
      </c>
      <c r="C4185" s="15" t="s">
        <v>14731</v>
      </c>
      <c r="D4185" s="16">
        <v>711.19</v>
      </c>
    </row>
    <row r="4186" spans="1:4" ht="30" x14ac:dyDescent="0.25">
      <c r="A4186" s="13">
        <v>3205869</v>
      </c>
      <c r="B4186" s="14" t="s">
        <v>18398</v>
      </c>
      <c r="C4186" s="15" t="s">
        <v>14731</v>
      </c>
      <c r="D4186" s="16">
        <v>645.55999999999995</v>
      </c>
    </row>
    <row r="4187" spans="1:4" ht="30" x14ac:dyDescent="0.25">
      <c r="A4187" s="13">
        <v>3205872</v>
      </c>
      <c r="B4187" s="14" t="s">
        <v>18399</v>
      </c>
      <c r="C4187" s="15" t="s">
        <v>15970</v>
      </c>
      <c r="D4187" s="16">
        <v>255.08</v>
      </c>
    </row>
    <row r="4188" spans="1:4" ht="30" x14ac:dyDescent="0.25">
      <c r="A4188" s="13">
        <v>3205871</v>
      </c>
      <c r="B4188" s="14" t="s">
        <v>18400</v>
      </c>
      <c r="C4188" s="15" t="s">
        <v>15970</v>
      </c>
      <c r="D4188" s="16">
        <v>243.92</v>
      </c>
    </row>
    <row r="4189" spans="1:4" ht="30" x14ac:dyDescent="0.25">
      <c r="A4189" s="13">
        <v>3205874</v>
      </c>
      <c r="B4189" s="14" t="s">
        <v>18401</v>
      </c>
      <c r="C4189" s="15" t="s">
        <v>15970</v>
      </c>
      <c r="D4189" s="16">
        <v>284.39</v>
      </c>
    </row>
    <row r="4190" spans="1:4" ht="30" x14ac:dyDescent="0.25">
      <c r="A4190" s="13">
        <v>3205873</v>
      </c>
      <c r="B4190" s="14" t="s">
        <v>18402</v>
      </c>
      <c r="C4190" s="15" t="s">
        <v>15970</v>
      </c>
      <c r="D4190" s="16">
        <v>269.3</v>
      </c>
    </row>
    <row r="4191" spans="1:4" ht="30" x14ac:dyDescent="0.25">
      <c r="A4191" s="13">
        <v>3205876</v>
      </c>
      <c r="B4191" s="14" t="s">
        <v>18403</v>
      </c>
      <c r="C4191" s="15" t="s">
        <v>15970</v>
      </c>
      <c r="D4191" s="16">
        <v>319.04000000000002</v>
      </c>
    </row>
    <row r="4192" spans="1:4" ht="30" x14ac:dyDescent="0.25">
      <c r="A4192" s="13">
        <v>3205875</v>
      </c>
      <c r="B4192" s="14" t="s">
        <v>18404</v>
      </c>
      <c r="C4192" s="15" t="s">
        <v>15970</v>
      </c>
      <c r="D4192" s="16">
        <v>299.35000000000002</v>
      </c>
    </row>
    <row r="4193" spans="1:4" ht="30" x14ac:dyDescent="0.25">
      <c r="A4193" s="13">
        <v>3205862</v>
      </c>
      <c r="B4193" s="14" t="s">
        <v>18405</v>
      </c>
      <c r="C4193" s="15" t="s">
        <v>14731</v>
      </c>
      <c r="D4193" s="16">
        <v>782.92</v>
      </c>
    </row>
    <row r="4194" spans="1:4" ht="30" x14ac:dyDescent="0.25">
      <c r="A4194" s="13">
        <v>3205861</v>
      </c>
      <c r="B4194" s="14" t="s">
        <v>18406</v>
      </c>
      <c r="C4194" s="15" t="s">
        <v>14731</v>
      </c>
      <c r="D4194" s="16">
        <v>717.29</v>
      </c>
    </row>
    <row r="4195" spans="1:4" ht="30" x14ac:dyDescent="0.25">
      <c r="A4195" s="13">
        <v>3606579</v>
      </c>
      <c r="B4195" s="14" t="s">
        <v>18407</v>
      </c>
      <c r="C4195" s="15" t="s">
        <v>14731</v>
      </c>
      <c r="D4195" s="16">
        <v>21.28</v>
      </c>
    </row>
    <row r="4196" spans="1:4" ht="30" x14ac:dyDescent="0.25">
      <c r="A4196" s="13">
        <v>3606583</v>
      </c>
      <c r="B4196" s="14" t="s">
        <v>18408</v>
      </c>
      <c r="C4196" s="15" t="s">
        <v>14731</v>
      </c>
      <c r="D4196" s="16">
        <v>22.09</v>
      </c>
    </row>
    <row r="4197" spans="1:4" ht="30" x14ac:dyDescent="0.25">
      <c r="A4197" s="13">
        <v>3606584</v>
      </c>
      <c r="B4197" s="14" t="s">
        <v>18409</v>
      </c>
      <c r="C4197" s="15" t="s">
        <v>14731</v>
      </c>
      <c r="D4197" s="16">
        <v>22.2</v>
      </c>
    </row>
    <row r="4198" spans="1:4" ht="30" x14ac:dyDescent="0.25">
      <c r="A4198" s="13">
        <v>3606585</v>
      </c>
      <c r="B4198" s="14" t="s">
        <v>18410</v>
      </c>
      <c r="C4198" s="15" t="s">
        <v>14731</v>
      </c>
      <c r="D4198" s="16">
        <v>22.31</v>
      </c>
    </row>
    <row r="4199" spans="1:4" ht="30" x14ac:dyDescent="0.25">
      <c r="A4199" s="13">
        <v>3606586</v>
      </c>
      <c r="B4199" s="14" t="s">
        <v>18411</v>
      </c>
      <c r="C4199" s="15" t="s">
        <v>14731</v>
      </c>
      <c r="D4199" s="16">
        <v>22.54</v>
      </c>
    </row>
    <row r="4200" spans="1:4" ht="30" x14ac:dyDescent="0.25">
      <c r="A4200" s="13">
        <v>3606587</v>
      </c>
      <c r="B4200" s="14" t="s">
        <v>18412</v>
      </c>
      <c r="C4200" s="15" t="s">
        <v>14731</v>
      </c>
      <c r="D4200" s="16">
        <v>22.77</v>
      </c>
    </row>
    <row r="4201" spans="1:4" ht="30" x14ac:dyDescent="0.25">
      <c r="A4201" s="13">
        <v>3606588</v>
      </c>
      <c r="B4201" s="14" t="s">
        <v>18413</v>
      </c>
      <c r="C4201" s="15" t="s">
        <v>14731</v>
      </c>
      <c r="D4201" s="16">
        <v>22.89</v>
      </c>
    </row>
    <row r="4202" spans="1:4" ht="30" x14ac:dyDescent="0.25">
      <c r="A4202" s="13">
        <v>3606589</v>
      </c>
      <c r="B4202" s="14" t="s">
        <v>18414</v>
      </c>
      <c r="C4202" s="15" t="s">
        <v>14731</v>
      </c>
      <c r="D4202" s="16">
        <v>23</v>
      </c>
    </row>
    <row r="4203" spans="1:4" ht="30" x14ac:dyDescent="0.25">
      <c r="A4203" s="13">
        <v>3606580</v>
      </c>
      <c r="B4203" s="14" t="s">
        <v>18415</v>
      </c>
      <c r="C4203" s="15" t="s">
        <v>14731</v>
      </c>
      <c r="D4203" s="16">
        <v>21.51</v>
      </c>
    </row>
    <row r="4204" spans="1:4" ht="30" x14ac:dyDescent="0.25">
      <c r="A4204" s="13">
        <v>3606581</v>
      </c>
      <c r="B4204" s="14" t="s">
        <v>18416</v>
      </c>
      <c r="C4204" s="15" t="s">
        <v>14731</v>
      </c>
      <c r="D4204" s="16">
        <v>21.74</v>
      </c>
    </row>
    <row r="4205" spans="1:4" ht="30" x14ac:dyDescent="0.25">
      <c r="A4205" s="13">
        <v>3606582</v>
      </c>
      <c r="B4205" s="14" t="s">
        <v>18417</v>
      </c>
      <c r="C4205" s="15" t="s">
        <v>14731</v>
      </c>
      <c r="D4205" s="16">
        <v>21.86</v>
      </c>
    </row>
    <row r="4206" spans="1:4" ht="45" x14ac:dyDescent="0.25">
      <c r="A4206" s="13">
        <v>3606527</v>
      </c>
      <c r="B4206" s="14" t="s">
        <v>18418</v>
      </c>
      <c r="C4206" s="15" t="s">
        <v>14731</v>
      </c>
      <c r="D4206" s="16">
        <v>51.23</v>
      </c>
    </row>
    <row r="4207" spans="1:4" ht="45" x14ac:dyDescent="0.25">
      <c r="A4207" s="13">
        <v>3606528</v>
      </c>
      <c r="B4207" s="14" t="s">
        <v>18419</v>
      </c>
      <c r="C4207" s="15" t="s">
        <v>14731</v>
      </c>
      <c r="D4207" s="16">
        <v>51.97</v>
      </c>
    </row>
    <row r="4208" spans="1:4" ht="45" x14ac:dyDescent="0.25">
      <c r="A4208" s="13">
        <v>3606529</v>
      </c>
      <c r="B4208" s="14" t="s">
        <v>18420</v>
      </c>
      <c r="C4208" s="15" t="s">
        <v>14731</v>
      </c>
      <c r="D4208" s="16">
        <v>52.57</v>
      </c>
    </row>
    <row r="4209" spans="1:4" ht="45" x14ac:dyDescent="0.25">
      <c r="A4209" s="13">
        <v>3606530</v>
      </c>
      <c r="B4209" s="14" t="s">
        <v>18421</v>
      </c>
      <c r="C4209" s="15" t="s">
        <v>14731</v>
      </c>
      <c r="D4209" s="16">
        <v>53.31</v>
      </c>
    </row>
    <row r="4210" spans="1:4" ht="45" x14ac:dyDescent="0.25">
      <c r="A4210" s="13">
        <v>3606531</v>
      </c>
      <c r="B4210" s="14" t="s">
        <v>18422</v>
      </c>
      <c r="C4210" s="15" t="s">
        <v>14731</v>
      </c>
      <c r="D4210" s="16">
        <v>54.05</v>
      </c>
    </row>
    <row r="4211" spans="1:4" ht="45" x14ac:dyDescent="0.25">
      <c r="A4211" s="13">
        <v>3606532</v>
      </c>
      <c r="B4211" s="14" t="s">
        <v>18423</v>
      </c>
      <c r="C4211" s="15" t="s">
        <v>14731</v>
      </c>
      <c r="D4211" s="16">
        <v>55.23</v>
      </c>
    </row>
    <row r="4212" spans="1:4" ht="45" x14ac:dyDescent="0.25">
      <c r="A4212" s="13">
        <v>3606533</v>
      </c>
      <c r="B4212" s="14" t="s">
        <v>18424</v>
      </c>
      <c r="C4212" s="15" t="s">
        <v>14731</v>
      </c>
      <c r="D4212" s="16">
        <v>59.31</v>
      </c>
    </row>
    <row r="4213" spans="1:4" ht="45" x14ac:dyDescent="0.25">
      <c r="A4213" s="13">
        <v>3606534</v>
      </c>
      <c r="B4213" s="14" t="s">
        <v>18425</v>
      </c>
      <c r="C4213" s="15" t="s">
        <v>14731</v>
      </c>
      <c r="D4213" s="16">
        <v>60.3</v>
      </c>
    </row>
    <row r="4214" spans="1:4" ht="45" x14ac:dyDescent="0.25">
      <c r="A4214" s="13">
        <v>3606535</v>
      </c>
      <c r="B4214" s="14" t="s">
        <v>18426</v>
      </c>
      <c r="C4214" s="15" t="s">
        <v>14731</v>
      </c>
      <c r="D4214" s="16">
        <v>46.9</v>
      </c>
    </row>
    <row r="4215" spans="1:4" ht="45" x14ac:dyDescent="0.25">
      <c r="A4215" s="13">
        <v>3606536</v>
      </c>
      <c r="B4215" s="14" t="s">
        <v>18427</v>
      </c>
      <c r="C4215" s="15" t="s">
        <v>14731</v>
      </c>
      <c r="D4215" s="16">
        <v>47.3</v>
      </c>
    </row>
    <row r="4216" spans="1:4" ht="45" x14ac:dyDescent="0.25">
      <c r="A4216" s="13">
        <v>3606537</v>
      </c>
      <c r="B4216" s="14" t="s">
        <v>18428</v>
      </c>
      <c r="C4216" s="15" t="s">
        <v>14731</v>
      </c>
      <c r="D4216" s="16">
        <v>47.79</v>
      </c>
    </row>
    <row r="4217" spans="1:4" ht="45" x14ac:dyDescent="0.25">
      <c r="A4217" s="13">
        <v>3606538</v>
      </c>
      <c r="B4217" s="14" t="s">
        <v>18429</v>
      </c>
      <c r="C4217" s="15" t="s">
        <v>14731</v>
      </c>
      <c r="D4217" s="16">
        <v>48.19</v>
      </c>
    </row>
    <row r="4218" spans="1:4" ht="45" x14ac:dyDescent="0.25">
      <c r="A4218" s="13">
        <v>3606539</v>
      </c>
      <c r="B4218" s="14" t="s">
        <v>18430</v>
      </c>
      <c r="C4218" s="15" t="s">
        <v>14731</v>
      </c>
      <c r="D4218" s="16">
        <v>48.68</v>
      </c>
    </row>
    <row r="4219" spans="1:4" ht="45" x14ac:dyDescent="0.25">
      <c r="A4219" s="13">
        <v>3606540</v>
      </c>
      <c r="B4219" s="14" t="s">
        <v>18431</v>
      </c>
      <c r="C4219" s="15" t="s">
        <v>14731</v>
      </c>
      <c r="D4219" s="16">
        <v>51.53</v>
      </c>
    </row>
    <row r="4220" spans="1:4" ht="45" x14ac:dyDescent="0.25">
      <c r="A4220" s="13">
        <v>3606541</v>
      </c>
      <c r="B4220" s="14" t="s">
        <v>18432</v>
      </c>
      <c r="C4220" s="15" t="s">
        <v>14731</v>
      </c>
      <c r="D4220" s="16">
        <v>52.86</v>
      </c>
    </row>
    <row r="4221" spans="1:4" ht="45" x14ac:dyDescent="0.25">
      <c r="A4221" s="13">
        <v>3606542</v>
      </c>
      <c r="B4221" s="14" t="s">
        <v>18433</v>
      </c>
      <c r="C4221" s="15" t="s">
        <v>14731</v>
      </c>
      <c r="D4221" s="16">
        <v>53.46</v>
      </c>
    </row>
    <row r="4222" spans="1:4" ht="45" x14ac:dyDescent="0.25">
      <c r="A4222" s="13">
        <v>3606543</v>
      </c>
      <c r="B4222" s="14" t="s">
        <v>18434</v>
      </c>
      <c r="C4222" s="15" t="s">
        <v>14731</v>
      </c>
      <c r="D4222" s="16">
        <v>46.21</v>
      </c>
    </row>
    <row r="4223" spans="1:4" ht="45" x14ac:dyDescent="0.25">
      <c r="A4223" s="13">
        <v>3606544</v>
      </c>
      <c r="B4223" s="14" t="s">
        <v>18435</v>
      </c>
      <c r="C4223" s="15" t="s">
        <v>14731</v>
      </c>
      <c r="D4223" s="16">
        <v>46.51</v>
      </c>
    </row>
    <row r="4224" spans="1:4" ht="45" x14ac:dyDescent="0.25">
      <c r="A4224" s="13">
        <v>3606545</v>
      </c>
      <c r="B4224" s="14" t="s">
        <v>18436</v>
      </c>
      <c r="C4224" s="15" t="s">
        <v>14731</v>
      </c>
      <c r="D4224" s="16">
        <v>46.9</v>
      </c>
    </row>
    <row r="4225" spans="1:4" ht="45" x14ac:dyDescent="0.25">
      <c r="A4225" s="13">
        <v>3606546</v>
      </c>
      <c r="B4225" s="14" t="s">
        <v>18437</v>
      </c>
      <c r="C4225" s="15" t="s">
        <v>14731</v>
      </c>
      <c r="D4225" s="16">
        <v>47.3</v>
      </c>
    </row>
    <row r="4226" spans="1:4" ht="45" x14ac:dyDescent="0.25">
      <c r="A4226" s="13">
        <v>3606547</v>
      </c>
      <c r="B4226" s="14" t="s">
        <v>18438</v>
      </c>
      <c r="C4226" s="15" t="s">
        <v>14731</v>
      </c>
      <c r="D4226" s="16">
        <v>47.6</v>
      </c>
    </row>
    <row r="4227" spans="1:4" ht="45" x14ac:dyDescent="0.25">
      <c r="A4227" s="13">
        <v>3606548</v>
      </c>
      <c r="B4227" s="14" t="s">
        <v>18439</v>
      </c>
      <c r="C4227" s="15" t="s">
        <v>14731</v>
      </c>
      <c r="D4227" s="16">
        <v>48.29</v>
      </c>
    </row>
    <row r="4228" spans="1:4" ht="45" x14ac:dyDescent="0.25">
      <c r="A4228" s="13">
        <v>3606549</v>
      </c>
      <c r="B4228" s="14" t="s">
        <v>18440</v>
      </c>
      <c r="C4228" s="15" t="s">
        <v>14731</v>
      </c>
      <c r="D4228" s="16">
        <v>51.38</v>
      </c>
    </row>
    <row r="4229" spans="1:4" ht="30" x14ac:dyDescent="0.25">
      <c r="A4229" s="13">
        <v>3606550</v>
      </c>
      <c r="B4229" s="14" t="s">
        <v>18441</v>
      </c>
      <c r="C4229" s="15" t="s">
        <v>14731</v>
      </c>
      <c r="D4229" s="16">
        <v>51.97</v>
      </c>
    </row>
    <row r="4230" spans="1:4" ht="45" x14ac:dyDescent="0.25">
      <c r="A4230" s="13">
        <v>3606500</v>
      </c>
      <c r="B4230" s="14" t="s">
        <v>18442</v>
      </c>
      <c r="C4230" s="15" t="s">
        <v>14731</v>
      </c>
      <c r="D4230" s="16">
        <v>47.71</v>
      </c>
    </row>
    <row r="4231" spans="1:4" ht="45" x14ac:dyDescent="0.25">
      <c r="A4231" s="13">
        <v>3606501</v>
      </c>
      <c r="B4231" s="14" t="s">
        <v>18443</v>
      </c>
      <c r="C4231" s="15" t="s">
        <v>14731</v>
      </c>
      <c r="D4231" s="16">
        <v>48.45</v>
      </c>
    </row>
    <row r="4232" spans="1:4" ht="45" x14ac:dyDescent="0.25">
      <c r="A4232" s="13">
        <v>3606502</v>
      </c>
      <c r="B4232" s="14" t="s">
        <v>18444</v>
      </c>
      <c r="C4232" s="15" t="s">
        <v>14731</v>
      </c>
      <c r="D4232" s="16">
        <v>49.05</v>
      </c>
    </row>
    <row r="4233" spans="1:4" ht="45" x14ac:dyDescent="0.25">
      <c r="A4233" s="13">
        <v>3606503</v>
      </c>
      <c r="B4233" s="14" t="s">
        <v>18445</v>
      </c>
      <c r="C4233" s="15" t="s">
        <v>14731</v>
      </c>
      <c r="D4233" s="16">
        <v>49.79</v>
      </c>
    </row>
    <row r="4234" spans="1:4" ht="45" x14ac:dyDescent="0.25">
      <c r="A4234" s="13">
        <v>3606504</v>
      </c>
      <c r="B4234" s="14" t="s">
        <v>18446</v>
      </c>
      <c r="C4234" s="15" t="s">
        <v>14731</v>
      </c>
      <c r="D4234" s="16">
        <v>50.53</v>
      </c>
    </row>
    <row r="4235" spans="1:4" ht="45" x14ac:dyDescent="0.25">
      <c r="A4235" s="13">
        <v>3606505</v>
      </c>
      <c r="B4235" s="14" t="s">
        <v>18447</v>
      </c>
      <c r="C4235" s="15" t="s">
        <v>14731</v>
      </c>
      <c r="D4235" s="16">
        <v>51.71</v>
      </c>
    </row>
    <row r="4236" spans="1:4" ht="45" x14ac:dyDescent="0.25">
      <c r="A4236" s="13">
        <v>3606506</v>
      </c>
      <c r="B4236" s="14" t="s">
        <v>18448</v>
      </c>
      <c r="C4236" s="15" t="s">
        <v>14731</v>
      </c>
      <c r="D4236" s="16">
        <v>55.7</v>
      </c>
    </row>
    <row r="4237" spans="1:4" ht="30" x14ac:dyDescent="0.25">
      <c r="A4237" s="13">
        <v>3606507</v>
      </c>
      <c r="B4237" s="14" t="s">
        <v>18449</v>
      </c>
      <c r="C4237" s="15" t="s">
        <v>14731</v>
      </c>
      <c r="D4237" s="16">
        <v>56.88</v>
      </c>
    </row>
    <row r="4238" spans="1:4" ht="45" x14ac:dyDescent="0.25">
      <c r="A4238" s="13">
        <v>3606509</v>
      </c>
      <c r="B4238" s="14" t="s">
        <v>18450</v>
      </c>
      <c r="C4238" s="15" t="s">
        <v>14731</v>
      </c>
      <c r="D4238" s="16">
        <v>43.38</v>
      </c>
    </row>
    <row r="4239" spans="1:4" ht="45" x14ac:dyDescent="0.25">
      <c r="A4239" s="13">
        <v>3606510</v>
      </c>
      <c r="B4239" s="14" t="s">
        <v>18451</v>
      </c>
      <c r="C4239" s="15" t="s">
        <v>14731</v>
      </c>
      <c r="D4239" s="16">
        <v>43.88</v>
      </c>
    </row>
    <row r="4240" spans="1:4" ht="45" x14ac:dyDescent="0.25">
      <c r="A4240" s="13">
        <v>3606511</v>
      </c>
      <c r="B4240" s="14" t="s">
        <v>18452</v>
      </c>
      <c r="C4240" s="15" t="s">
        <v>14731</v>
      </c>
      <c r="D4240" s="16">
        <v>44.27</v>
      </c>
    </row>
    <row r="4241" spans="1:4" ht="45" x14ac:dyDescent="0.25">
      <c r="A4241" s="13">
        <v>3606512</v>
      </c>
      <c r="B4241" s="14" t="s">
        <v>18453</v>
      </c>
      <c r="C4241" s="15" t="s">
        <v>14731</v>
      </c>
      <c r="D4241" s="16">
        <v>44.67</v>
      </c>
    </row>
    <row r="4242" spans="1:4" ht="45" x14ac:dyDescent="0.25">
      <c r="A4242" s="13">
        <v>3606513</v>
      </c>
      <c r="B4242" s="14" t="s">
        <v>18454</v>
      </c>
      <c r="C4242" s="15" t="s">
        <v>14731</v>
      </c>
      <c r="D4242" s="16">
        <v>47.27</v>
      </c>
    </row>
    <row r="4243" spans="1:4" ht="45" x14ac:dyDescent="0.25">
      <c r="A4243" s="13">
        <v>3606514</v>
      </c>
      <c r="B4243" s="14" t="s">
        <v>18455</v>
      </c>
      <c r="C4243" s="15" t="s">
        <v>14731</v>
      </c>
      <c r="D4243" s="16">
        <v>48.16</v>
      </c>
    </row>
    <row r="4244" spans="1:4" ht="45" x14ac:dyDescent="0.25">
      <c r="A4244" s="13">
        <v>3606515</v>
      </c>
      <c r="B4244" s="14" t="s">
        <v>18456</v>
      </c>
      <c r="C4244" s="15" t="s">
        <v>14731</v>
      </c>
      <c r="D4244" s="16">
        <v>49.34</v>
      </c>
    </row>
    <row r="4245" spans="1:4" ht="45" x14ac:dyDescent="0.25">
      <c r="A4245" s="13">
        <v>3606516</v>
      </c>
      <c r="B4245" s="14" t="s">
        <v>18457</v>
      </c>
      <c r="C4245" s="15" t="s">
        <v>14731</v>
      </c>
      <c r="D4245" s="16">
        <v>49.93</v>
      </c>
    </row>
    <row r="4246" spans="1:4" ht="45" x14ac:dyDescent="0.25">
      <c r="A4246" s="13">
        <v>3606518</v>
      </c>
      <c r="B4246" s="14" t="s">
        <v>18458</v>
      </c>
      <c r="C4246" s="15" t="s">
        <v>14731</v>
      </c>
      <c r="D4246" s="16">
        <v>42.69</v>
      </c>
    </row>
    <row r="4247" spans="1:4" ht="45" x14ac:dyDescent="0.25">
      <c r="A4247" s="13">
        <v>3606519</v>
      </c>
      <c r="B4247" s="14" t="s">
        <v>18459</v>
      </c>
      <c r="C4247" s="15" t="s">
        <v>14731</v>
      </c>
      <c r="D4247" s="16">
        <v>43.09</v>
      </c>
    </row>
    <row r="4248" spans="1:4" ht="45" x14ac:dyDescent="0.25">
      <c r="A4248" s="13">
        <v>3606520</v>
      </c>
      <c r="B4248" s="14" t="s">
        <v>18460</v>
      </c>
      <c r="C4248" s="15" t="s">
        <v>14731</v>
      </c>
      <c r="D4248" s="16">
        <v>43.38</v>
      </c>
    </row>
    <row r="4249" spans="1:4" ht="45" x14ac:dyDescent="0.25">
      <c r="A4249" s="13">
        <v>3606521</v>
      </c>
      <c r="B4249" s="14" t="s">
        <v>18461</v>
      </c>
      <c r="C4249" s="15" t="s">
        <v>14731</v>
      </c>
      <c r="D4249" s="16">
        <v>43.78</v>
      </c>
    </row>
    <row r="4250" spans="1:4" ht="45" x14ac:dyDescent="0.25">
      <c r="A4250" s="13">
        <v>3606522</v>
      </c>
      <c r="B4250" s="14" t="s">
        <v>18462</v>
      </c>
      <c r="C4250" s="15" t="s">
        <v>14731</v>
      </c>
      <c r="D4250" s="16">
        <v>44.07</v>
      </c>
    </row>
    <row r="4251" spans="1:4" ht="45" x14ac:dyDescent="0.25">
      <c r="A4251" s="13">
        <v>3606523</v>
      </c>
      <c r="B4251" s="14" t="s">
        <v>18463</v>
      </c>
      <c r="C4251" s="15" t="s">
        <v>14731</v>
      </c>
      <c r="D4251" s="16">
        <v>44.77</v>
      </c>
    </row>
    <row r="4252" spans="1:4" ht="45" x14ac:dyDescent="0.25">
      <c r="A4252" s="13">
        <v>3606524</v>
      </c>
      <c r="B4252" s="14" t="s">
        <v>18464</v>
      </c>
      <c r="C4252" s="15" t="s">
        <v>14731</v>
      </c>
      <c r="D4252" s="16">
        <v>48.01</v>
      </c>
    </row>
    <row r="4253" spans="1:4" ht="30" x14ac:dyDescent="0.25">
      <c r="A4253" s="13">
        <v>3606525</v>
      </c>
      <c r="B4253" s="14" t="s">
        <v>18465</v>
      </c>
      <c r="C4253" s="15" t="s">
        <v>14731</v>
      </c>
      <c r="D4253" s="16">
        <v>48.45</v>
      </c>
    </row>
    <row r="4254" spans="1:4" x14ac:dyDescent="0.25">
      <c r="A4254" s="13">
        <v>3606577</v>
      </c>
      <c r="B4254" s="14" t="s">
        <v>18466</v>
      </c>
      <c r="C4254" s="15" t="s">
        <v>14731</v>
      </c>
      <c r="D4254" s="16">
        <v>11.3</v>
      </c>
    </row>
    <row r="4255" spans="1:4" x14ac:dyDescent="0.25">
      <c r="A4255" s="13">
        <v>3606576</v>
      </c>
      <c r="B4255" s="14" t="s">
        <v>18467</v>
      </c>
      <c r="C4255" s="15" t="s">
        <v>14731</v>
      </c>
      <c r="D4255" s="16">
        <v>4.38</v>
      </c>
    </row>
    <row r="4256" spans="1:4" ht="30" x14ac:dyDescent="0.25">
      <c r="A4256" s="13">
        <v>3606561</v>
      </c>
      <c r="B4256" s="14" t="s">
        <v>18468</v>
      </c>
      <c r="C4256" s="15" t="s">
        <v>14537</v>
      </c>
      <c r="D4256" s="16">
        <v>2021.91</v>
      </c>
    </row>
    <row r="4257" spans="1:4" ht="30" x14ac:dyDescent="0.25">
      <c r="A4257" s="13">
        <v>3606556</v>
      </c>
      <c r="B4257" s="14" t="s">
        <v>18469</v>
      </c>
      <c r="C4257" s="15" t="s">
        <v>14537</v>
      </c>
      <c r="D4257" s="16">
        <v>1523.41</v>
      </c>
    </row>
    <row r="4258" spans="1:4" ht="30" x14ac:dyDescent="0.25">
      <c r="A4258" s="13">
        <v>3606562</v>
      </c>
      <c r="B4258" s="14" t="s">
        <v>18470</v>
      </c>
      <c r="C4258" s="15" t="s">
        <v>14537</v>
      </c>
      <c r="D4258" s="16">
        <v>2210.4</v>
      </c>
    </row>
    <row r="4259" spans="1:4" ht="30" x14ac:dyDescent="0.25">
      <c r="A4259" s="13">
        <v>3606557</v>
      </c>
      <c r="B4259" s="14" t="s">
        <v>18471</v>
      </c>
      <c r="C4259" s="15" t="s">
        <v>14537</v>
      </c>
      <c r="D4259" s="16">
        <v>1662.05</v>
      </c>
    </row>
    <row r="4260" spans="1:4" ht="30" x14ac:dyDescent="0.25">
      <c r="A4260" s="13">
        <v>3606563</v>
      </c>
      <c r="B4260" s="14" t="s">
        <v>18472</v>
      </c>
      <c r="C4260" s="15" t="s">
        <v>14537</v>
      </c>
      <c r="D4260" s="16">
        <v>2407.5500000000002</v>
      </c>
    </row>
    <row r="4261" spans="1:4" ht="30" x14ac:dyDescent="0.25">
      <c r="A4261" s="13">
        <v>3606558</v>
      </c>
      <c r="B4261" s="14" t="s">
        <v>18473</v>
      </c>
      <c r="C4261" s="15" t="s">
        <v>14537</v>
      </c>
      <c r="D4261" s="16">
        <v>1809.35</v>
      </c>
    </row>
    <row r="4262" spans="1:4" x14ac:dyDescent="0.25">
      <c r="A4262" s="13">
        <v>3606559</v>
      </c>
      <c r="B4262" s="14" t="s">
        <v>18474</v>
      </c>
      <c r="C4262" s="15" t="s">
        <v>14537</v>
      </c>
      <c r="D4262" s="16">
        <v>1618.43</v>
      </c>
    </row>
    <row r="4263" spans="1:4" ht="30" x14ac:dyDescent="0.25">
      <c r="A4263" s="13">
        <v>3606554</v>
      </c>
      <c r="B4263" s="14" t="s">
        <v>18475</v>
      </c>
      <c r="C4263" s="15" t="s">
        <v>14537</v>
      </c>
      <c r="D4263" s="16">
        <v>1219.6300000000001</v>
      </c>
    </row>
    <row r="4264" spans="1:4" x14ac:dyDescent="0.25">
      <c r="A4264" s="13">
        <v>3606560</v>
      </c>
      <c r="B4264" s="14" t="s">
        <v>18476</v>
      </c>
      <c r="C4264" s="15" t="s">
        <v>14537</v>
      </c>
      <c r="D4264" s="16">
        <v>1807.79</v>
      </c>
    </row>
    <row r="4265" spans="1:4" ht="30" x14ac:dyDescent="0.25">
      <c r="A4265" s="13">
        <v>3606555</v>
      </c>
      <c r="B4265" s="14" t="s">
        <v>18477</v>
      </c>
      <c r="C4265" s="15" t="s">
        <v>14537</v>
      </c>
      <c r="D4265" s="16">
        <v>1359.14</v>
      </c>
    </row>
    <row r="4266" spans="1:4" x14ac:dyDescent="0.25">
      <c r="A4266" s="13">
        <v>3606571</v>
      </c>
      <c r="B4266" s="14" t="s">
        <v>18478</v>
      </c>
      <c r="C4266" s="15" t="s">
        <v>14537</v>
      </c>
      <c r="D4266" s="16">
        <v>1990.89</v>
      </c>
    </row>
    <row r="4267" spans="1:4" ht="30" x14ac:dyDescent="0.25">
      <c r="A4267" s="13">
        <v>3606566</v>
      </c>
      <c r="B4267" s="14" t="s">
        <v>18479</v>
      </c>
      <c r="C4267" s="15" t="s">
        <v>14537</v>
      </c>
      <c r="D4267" s="16">
        <v>1492.39</v>
      </c>
    </row>
    <row r="4268" spans="1:4" x14ac:dyDescent="0.25">
      <c r="A4268" s="13">
        <v>3606572</v>
      </c>
      <c r="B4268" s="14" t="s">
        <v>18480</v>
      </c>
      <c r="C4268" s="15" t="s">
        <v>14537</v>
      </c>
      <c r="D4268" s="16">
        <v>2182.27</v>
      </c>
    </row>
    <row r="4269" spans="1:4" ht="30" x14ac:dyDescent="0.25">
      <c r="A4269" s="13">
        <v>3606567</v>
      </c>
      <c r="B4269" s="14" t="s">
        <v>18481</v>
      </c>
      <c r="C4269" s="15" t="s">
        <v>14537</v>
      </c>
      <c r="D4269" s="16">
        <v>1633.92</v>
      </c>
    </row>
    <row r="4270" spans="1:4" x14ac:dyDescent="0.25">
      <c r="A4270" s="13">
        <v>3606573</v>
      </c>
      <c r="B4270" s="14" t="s">
        <v>18482</v>
      </c>
      <c r="C4270" s="15" t="s">
        <v>14537</v>
      </c>
      <c r="D4270" s="16">
        <v>2373.21</v>
      </c>
    </row>
    <row r="4271" spans="1:4" ht="30" x14ac:dyDescent="0.25">
      <c r="A4271" s="13">
        <v>3606568</v>
      </c>
      <c r="B4271" s="14" t="s">
        <v>18483</v>
      </c>
      <c r="C4271" s="15" t="s">
        <v>14537</v>
      </c>
      <c r="D4271" s="16">
        <v>1775.01</v>
      </c>
    </row>
    <row r="4272" spans="1:4" x14ac:dyDescent="0.25">
      <c r="A4272" s="13">
        <v>3606569</v>
      </c>
      <c r="B4272" s="14" t="s">
        <v>18484</v>
      </c>
      <c r="C4272" s="15" t="s">
        <v>14537</v>
      </c>
      <c r="D4272" s="16">
        <v>1606.55</v>
      </c>
    </row>
    <row r="4273" spans="1:4" ht="30" x14ac:dyDescent="0.25">
      <c r="A4273" s="13">
        <v>3606564</v>
      </c>
      <c r="B4273" s="14" t="s">
        <v>18485</v>
      </c>
      <c r="C4273" s="15" t="s">
        <v>14537</v>
      </c>
      <c r="D4273" s="16">
        <v>1207.75</v>
      </c>
    </row>
    <row r="4274" spans="1:4" x14ac:dyDescent="0.25">
      <c r="A4274" s="13">
        <v>3606570</v>
      </c>
      <c r="B4274" s="14" t="s">
        <v>18486</v>
      </c>
      <c r="C4274" s="15" t="s">
        <v>14537</v>
      </c>
      <c r="D4274" s="16">
        <v>1799.01</v>
      </c>
    </row>
    <row r="4275" spans="1:4" ht="30" x14ac:dyDescent="0.25">
      <c r="A4275" s="13">
        <v>3606565</v>
      </c>
      <c r="B4275" s="14" t="s">
        <v>18487</v>
      </c>
      <c r="C4275" s="15" t="s">
        <v>14537</v>
      </c>
      <c r="D4275" s="16">
        <v>1350.36</v>
      </c>
    </row>
    <row r="4276" spans="1:4" x14ac:dyDescent="0.25">
      <c r="A4276" s="13">
        <v>3606578</v>
      </c>
      <c r="B4276" s="14" t="s">
        <v>18488</v>
      </c>
      <c r="C4276" s="15" t="s">
        <v>14537</v>
      </c>
      <c r="D4276" s="16">
        <v>114.99</v>
      </c>
    </row>
    <row r="4277" spans="1:4" x14ac:dyDescent="0.25">
      <c r="A4277" s="13">
        <v>3606575</v>
      </c>
      <c r="B4277" s="14" t="s">
        <v>18489</v>
      </c>
      <c r="C4277" s="15" t="s">
        <v>14731</v>
      </c>
      <c r="D4277" s="16">
        <v>2.2799999999999998</v>
      </c>
    </row>
    <row r="4278" spans="1:4" x14ac:dyDescent="0.25">
      <c r="A4278" s="13">
        <v>3606574</v>
      </c>
      <c r="B4278" s="14" t="s">
        <v>18490</v>
      </c>
      <c r="C4278" s="15" t="s">
        <v>14731</v>
      </c>
      <c r="D4278" s="16">
        <v>1.1399999999999999</v>
      </c>
    </row>
    <row r="4279" spans="1:4" x14ac:dyDescent="0.25">
      <c r="A4279" s="13">
        <v>3713603</v>
      </c>
      <c r="B4279" s="14" t="s">
        <v>18491</v>
      </c>
      <c r="C4279" s="15" t="s">
        <v>211</v>
      </c>
      <c r="D4279" s="16">
        <v>1031.71</v>
      </c>
    </row>
    <row r="4280" spans="1:4" x14ac:dyDescent="0.25">
      <c r="A4280" s="13">
        <v>3713601</v>
      </c>
      <c r="B4280" s="14" t="s">
        <v>18492</v>
      </c>
      <c r="C4280" s="15" t="s">
        <v>211</v>
      </c>
      <c r="D4280" s="16">
        <v>752.3</v>
      </c>
    </row>
    <row r="4281" spans="1:4" x14ac:dyDescent="0.25">
      <c r="A4281" s="13">
        <v>3713607</v>
      </c>
      <c r="B4281" s="14" t="s">
        <v>18493</v>
      </c>
      <c r="C4281" s="15" t="s">
        <v>211</v>
      </c>
      <c r="D4281" s="16">
        <v>781.98</v>
      </c>
    </row>
    <row r="4282" spans="1:4" x14ac:dyDescent="0.25">
      <c r="A4282" s="13">
        <v>3713605</v>
      </c>
      <c r="B4282" s="14" t="s">
        <v>18494</v>
      </c>
      <c r="C4282" s="15" t="s">
        <v>211</v>
      </c>
      <c r="D4282" s="16">
        <v>521.02</v>
      </c>
    </row>
    <row r="4283" spans="1:4" ht="30" x14ac:dyDescent="0.25">
      <c r="A4283" s="13">
        <v>3719530</v>
      </c>
      <c r="B4283" s="14" t="s">
        <v>18495</v>
      </c>
      <c r="C4283" s="15" t="s">
        <v>211</v>
      </c>
      <c r="D4283" s="16">
        <v>317.72000000000003</v>
      </c>
    </row>
    <row r="4284" spans="1:4" ht="30" x14ac:dyDescent="0.25">
      <c r="A4284" s="13">
        <v>3713828</v>
      </c>
      <c r="B4284" s="14" t="s">
        <v>18496</v>
      </c>
      <c r="C4284" s="15" t="s">
        <v>211</v>
      </c>
      <c r="D4284" s="16">
        <v>237.35</v>
      </c>
    </row>
    <row r="4285" spans="1:4" ht="30" x14ac:dyDescent="0.25">
      <c r="A4285" s="13">
        <v>3713875</v>
      </c>
      <c r="B4285" s="14" t="s">
        <v>18497</v>
      </c>
      <c r="C4285" s="15" t="s">
        <v>211</v>
      </c>
      <c r="D4285" s="16">
        <v>67.930000000000007</v>
      </c>
    </row>
    <row r="4286" spans="1:4" ht="30" x14ac:dyDescent="0.25">
      <c r="A4286" s="13">
        <v>3713619</v>
      </c>
      <c r="B4286" s="14" t="s">
        <v>1401</v>
      </c>
      <c r="C4286" s="15" t="s">
        <v>211</v>
      </c>
      <c r="D4286" s="16">
        <v>68.36</v>
      </c>
    </row>
    <row r="4287" spans="1:4" ht="30" x14ac:dyDescent="0.25">
      <c r="A4287" s="13">
        <v>3713876</v>
      </c>
      <c r="B4287" s="14" t="s">
        <v>18498</v>
      </c>
      <c r="C4287" s="15" t="s">
        <v>211</v>
      </c>
      <c r="D4287" s="16">
        <v>92</v>
      </c>
    </row>
    <row r="4288" spans="1:4" ht="30" x14ac:dyDescent="0.25">
      <c r="A4288" s="13">
        <v>3713827</v>
      </c>
      <c r="B4288" s="14" t="s">
        <v>18499</v>
      </c>
      <c r="C4288" s="15" t="s">
        <v>211</v>
      </c>
      <c r="D4288" s="16">
        <v>90.42</v>
      </c>
    </row>
    <row r="4289" spans="1:4" ht="30" x14ac:dyDescent="0.25">
      <c r="A4289" s="13">
        <v>3713904</v>
      </c>
      <c r="B4289" s="14" t="s">
        <v>18500</v>
      </c>
      <c r="C4289" s="15" t="s">
        <v>211</v>
      </c>
      <c r="D4289" s="16">
        <v>274.82</v>
      </c>
    </row>
    <row r="4290" spans="1:4" ht="30" x14ac:dyDescent="0.25">
      <c r="A4290" s="13">
        <v>3719529</v>
      </c>
      <c r="B4290" s="14" t="s">
        <v>18501</v>
      </c>
      <c r="C4290" s="15" t="s">
        <v>211</v>
      </c>
      <c r="D4290" s="16">
        <v>200.73</v>
      </c>
    </row>
    <row r="4291" spans="1:4" ht="30" x14ac:dyDescent="0.25">
      <c r="A4291" s="13">
        <v>3713878</v>
      </c>
      <c r="B4291" s="14" t="s">
        <v>18502</v>
      </c>
      <c r="C4291" s="15" t="s">
        <v>211</v>
      </c>
      <c r="D4291" s="16">
        <v>67.540000000000006</v>
      </c>
    </row>
    <row r="4292" spans="1:4" ht="30" x14ac:dyDescent="0.25">
      <c r="A4292" s="13">
        <v>3713617</v>
      </c>
      <c r="B4292" s="14" t="s">
        <v>18503</v>
      </c>
      <c r="C4292" s="15" t="s">
        <v>211</v>
      </c>
      <c r="D4292" s="16">
        <v>67.760000000000005</v>
      </c>
    </row>
    <row r="4293" spans="1:4" ht="30" x14ac:dyDescent="0.25">
      <c r="A4293" s="13">
        <v>3713879</v>
      </c>
      <c r="B4293" s="14" t="s">
        <v>18504</v>
      </c>
      <c r="C4293" s="15" t="s">
        <v>211</v>
      </c>
      <c r="D4293" s="16">
        <v>82.45</v>
      </c>
    </row>
    <row r="4294" spans="1:4" ht="30" x14ac:dyDescent="0.25">
      <c r="A4294" s="13">
        <v>3713826</v>
      </c>
      <c r="B4294" s="14" t="s">
        <v>18505</v>
      </c>
      <c r="C4294" s="15" t="s">
        <v>211</v>
      </c>
      <c r="D4294" s="16">
        <v>78.61</v>
      </c>
    </row>
    <row r="4295" spans="1:4" ht="30" x14ac:dyDescent="0.25">
      <c r="A4295" s="13">
        <v>3713610</v>
      </c>
      <c r="B4295" s="14" t="s">
        <v>18506</v>
      </c>
      <c r="C4295" s="15" t="s">
        <v>211</v>
      </c>
      <c r="D4295" s="16">
        <v>37.950000000000003</v>
      </c>
    </row>
    <row r="4296" spans="1:4" ht="45" x14ac:dyDescent="0.25">
      <c r="A4296" s="13">
        <v>3713609</v>
      </c>
      <c r="B4296" s="14" t="s">
        <v>18507</v>
      </c>
      <c r="C4296" s="15" t="s">
        <v>211</v>
      </c>
      <c r="D4296" s="16">
        <v>36.659999999999997</v>
      </c>
    </row>
    <row r="4297" spans="1:4" ht="30" x14ac:dyDescent="0.25">
      <c r="A4297" s="13">
        <v>3713612</v>
      </c>
      <c r="B4297" s="14" t="s">
        <v>18508</v>
      </c>
      <c r="C4297" s="15" t="s">
        <v>211</v>
      </c>
      <c r="D4297" s="16">
        <v>31.94</v>
      </c>
    </row>
    <row r="4298" spans="1:4" ht="45" x14ac:dyDescent="0.25">
      <c r="A4298" s="13">
        <v>3713611</v>
      </c>
      <c r="B4298" s="14" t="s">
        <v>18509</v>
      </c>
      <c r="C4298" s="15" t="s">
        <v>211</v>
      </c>
      <c r="D4298" s="16">
        <v>31.39</v>
      </c>
    </row>
    <row r="4299" spans="1:4" ht="30" x14ac:dyDescent="0.25">
      <c r="A4299" s="13">
        <v>3713608</v>
      </c>
      <c r="B4299" s="14" t="s">
        <v>18510</v>
      </c>
      <c r="C4299" s="15" t="s">
        <v>211</v>
      </c>
      <c r="D4299" s="16">
        <v>25.15</v>
      </c>
    </row>
    <row r="4300" spans="1:4" ht="30" x14ac:dyDescent="0.25">
      <c r="A4300" s="13">
        <v>3713613</v>
      </c>
      <c r="B4300" s="14" t="s">
        <v>18511</v>
      </c>
      <c r="C4300" s="15" t="s">
        <v>211</v>
      </c>
      <c r="D4300" s="16">
        <v>23.29</v>
      </c>
    </row>
    <row r="4301" spans="1:4" ht="30" x14ac:dyDescent="0.25">
      <c r="A4301" s="13">
        <v>3713822</v>
      </c>
      <c r="B4301" s="14" t="s">
        <v>18512</v>
      </c>
      <c r="C4301" s="15" t="s">
        <v>211</v>
      </c>
      <c r="D4301" s="16">
        <v>310.63</v>
      </c>
    </row>
    <row r="4302" spans="1:4" ht="30" x14ac:dyDescent="0.25">
      <c r="A4302" s="13">
        <v>3713824</v>
      </c>
      <c r="B4302" s="14" t="s">
        <v>18513</v>
      </c>
      <c r="C4302" s="15" t="s">
        <v>211</v>
      </c>
      <c r="D4302" s="16">
        <v>230.26</v>
      </c>
    </row>
    <row r="4303" spans="1:4" ht="30" x14ac:dyDescent="0.25">
      <c r="A4303" s="13">
        <v>3713825</v>
      </c>
      <c r="B4303" s="14" t="s">
        <v>18514</v>
      </c>
      <c r="C4303" s="15" t="s">
        <v>211</v>
      </c>
      <c r="D4303" s="16">
        <v>267.73</v>
      </c>
    </row>
    <row r="4304" spans="1:4" ht="30" x14ac:dyDescent="0.25">
      <c r="A4304" s="13">
        <v>3713823</v>
      </c>
      <c r="B4304" s="14" t="s">
        <v>18515</v>
      </c>
      <c r="C4304" s="15" t="s">
        <v>211</v>
      </c>
      <c r="D4304" s="16">
        <v>193.64</v>
      </c>
    </row>
    <row r="4305" spans="1:4" x14ac:dyDescent="0.25">
      <c r="A4305" s="13">
        <v>3713602</v>
      </c>
      <c r="B4305" s="14" t="s">
        <v>18516</v>
      </c>
      <c r="C4305" s="15" t="s">
        <v>211</v>
      </c>
      <c r="D4305" s="16">
        <v>947.79</v>
      </c>
    </row>
    <row r="4306" spans="1:4" x14ac:dyDescent="0.25">
      <c r="A4306" s="13">
        <v>3713600</v>
      </c>
      <c r="B4306" s="14" t="s">
        <v>18517</v>
      </c>
      <c r="C4306" s="15" t="s">
        <v>211</v>
      </c>
      <c r="D4306" s="16">
        <v>682.84</v>
      </c>
    </row>
    <row r="4307" spans="1:4" x14ac:dyDescent="0.25">
      <c r="A4307" s="13">
        <v>3713606</v>
      </c>
      <c r="B4307" s="14" t="s">
        <v>18518</v>
      </c>
      <c r="C4307" s="15" t="s">
        <v>211</v>
      </c>
      <c r="D4307" s="16">
        <v>698.06</v>
      </c>
    </row>
    <row r="4308" spans="1:4" x14ac:dyDescent="0.25">
      <c r="A4308" s="13">
        <v>3713604</v>
      </c>
      <c r="B4308" s="14" t="s">
        <v>18519</v>
      </c>
      <c r="C4308" s="15" t="s">
        <v>211</v>
      </c>
      <c r="D4308" s="16">
        <v>463.54</v>
      </c>
    </row>
    <row r="4309" spans="1:4" ht="30" x14ac:dyDescent="0.25">
      <c r="A4309" s="13">
        <v>3716129</v>
      </c>
      <c r="B4309" s="14" t="s">
        <v>18520</v>
      </c>
      <c r="C4309" s="15" t="s">
        <v>14537</v>
      </c>
      <c r="D4309" s="16">
        <v>49.75</v>
      </c>
    </row>
    <row r="4310" spans="1:4" ht="30" x14ac:dyDescent="0.25">
      <c r="A4310" s="13">
        <v>3716128</v>
      </c>
      <c r="B4310" s="14" t="s">
        <v>18521</v>
      </c>
      <c r="C4310" s="15" t="s">
        <v>14537</v>
      </c>
      <c r="D4310" s="16">
        <v>44.27</v>
      </c>
    </row>
    <row r="4311" spans="1:4" ht="30" x14ac:dyDescent="0.25">
      <c r="A4311" s="13">
        <v>3716133</v>
      </c>
      <c r="B4311" s="14" t="s">
        <v>18522</v>
      </c>
      <c r="C4311" s="15" t="s">
        <v>14537</v>
      </c>
      <c r="D4311" s="16">
        <v>29.62</v>
      </c>
    </row>
    <row r="4312" spans="1:4" ht="30" x14ac:dyDescent="0.25">
      <c r="A4312" s="13">
        <v>3716132</v>
      </c>
      <c r="B4312" s="14" t="s">
        <v>18523</v>
      </c>
      <c r="C4312" s="15" t="s">
        <v>14537</v>
      </c>
      <c r="D4312" s="16">
        <v>27.24</v>
      </c>
    </row>
    <row r="4313" spans="1:4" ht="30" x14ac:dyDescent="0.25">
      <c r="A4313" s="13">
        <v>3716131</v>
      </c>
      <c r="B4313" s="14" t="s">
        <v>18524</v>
      </c>
      <c r="C4313" s="15" t="s">
        <v>14537</v>
      </c>
      <c r="D4313" s="16">
        <v>32.58</v>
      </c>
    </row>
    <row r="4314" spans="1:4" ht="30" x14ac:dyDescent="0.25">
      <c r="A4314" s="13">
        <v>3716130</v>
      </c>
      <c r="B4314" s="14" t="s">
        <v>18525</v>
      </c>
      <c r="C4314" s="15" t="s">
        <v>14537</v>
      </c>
      <c r="D4314" s="16">
        <v>29.76</v>
      </c>
    </row>
    <row r="4315" spans="1:4" ht="30" x14ac:dyDescent="0.25">
      <c r="A4315" s="13">
        <v>3716135</v>
      </c>
      <c r="B4315" s="14" t="s">
        <v>18526</v>
      </c>
      <c r="C4315" s="15" t="s">
        <v>14537</v>
      </c>
      <c r="D4315" s="16">
        <v>20.6</v>
      </c>
    </row>
    <row r="4316" spans="1:4" ht="30" x14ac:dyDescent="0.25">
      <c r="A4316" s="13">
        <v>3716134</v>
      </c>
      <c r="B4316" s="14" t="s">
        <v>18527</v>
      </c>
      <c r="C4316" s="15" t="s">
        <v>14537</v>
      </c>
      <c r="D4316" s="16">
        <v>19.39</v>
      </c>
    </row>
    <row r="4317" spans="1:4" ht="45" x14ac:dyDescent="0.25">
      <c r="A4317" s="13">
        <v>3713698</v>
      </c>
      <c r="B4317" s="14" t="s">
        <v>18528</v>
      </c>
      <c r="C4317" s="15" t="s">
        <v>14537</v>
      </c>
      <c r="D4317" s="16">
        <v>309890.40999999997</v>
      </c>
    </row>
    <row r="4318" spans="1:4" ht="45" x14ac:dyDescent="0.25">
      <c r="A4318" s="13">
        <v>3713699</v>
      </c>
      <c r="B4318" s="14" t="s">
        <v>18529</v>
      </c>
      <c r="C4318" s="15" t="s">
        <v>14537</v>
      </c>
      <c r="D4318" s="16">
        <v>310318.15999999997</v>
      </c>
    </row>
    <row r="4319" spans="1:4" ht="45" x14ac:dyDescent="0.25">
      <c r="A4319" s="13">
        <v>3713700</v>
      </c>
      <c r="B4319" s="14" t="s">
        <v>18530</v>
      </c>
      <c r="C4319" s="15" t="s">
        <v>14537</v>
      </c>
      <c r="D4319" s="16">
        <v>313328.56</v>
      </c>
    </row>
    <row r="4320" spans="1:4" ht="45" x14ac:dyDescent="0.25">
      <c r="A4320" s="13">
        <v>3713701</v>
      </c>
      <c r="B4320" s="14" t="s">
        <v>18531</v>
      </c>
      <c r="C4320" s="15" t="s">
        <v>14537</v>
      </c>
      <c r="D4320" s="16">
        <v>319062.02</v>
      </c>
    </row>
    <row r="4321" spans="1:4" ht="45" x14ac:dyDescent="0.25">
      <c r="A4321" s="13">
        <v>3713702</v>
      </c>
      <c r="B4321" s="14" t="s">
        <v>18532</v>
      </c>
      <c r="C4321" s="15" t="s">
        <v>14537</v>
      </c>
      <c r="D4321" s="16">
        <v>325328.25</v>
      </c>
    </row>
    <row r="4322" spans="1:4" ht="45" x14ac:dyDescent="0.25">
      <c r="A4322" s="13">
        <v>3713693</v>
      </c>
      <c r="B4322" s="14" t="s">
        <v>18533</v>
      </c>
      <c r="C4322" s="15" t="s">
        <v>14537</v>
      </c>
      <c r="D4322" s="16">
        <v>260424.02</v>
      </c>
    </row>
    <row r="4323" spans="1:4" ht="45" x14ac:dyDescent="0.25">
      <c r="A4323" s="13">
        <v>3713694</v>
      </c>
      <c r="B4323" s="14" t="s">
        <v>18534</v>
      </c>
      <c r="C4323" s="15" t="s">
        <v>14537</v>
      </c>
      <c r="D4323" s="16">
        <v>274381.2</v>
      </c>
    </row>
    <row r="4324" spans="1:4" ht="45" x14ac:dyDescent="0.25">
      <c r="A4324" s="13">
        <v>3713695</v>
      </c>
      <c r="B4324" s="14" t="s">
        <v>18535</v>
      </c>
      <c r="C4324" s="15" t="s">
        <v>14537</v>
      </c>
      <c r="D4324" s="16">
        <v>292521.89</v>
      </c>
    </row>
    <row r="4325" spans="1:4" ht="45" x14ac:dyDescent="0.25">
      <c r="A4325" s="13">
        <v>3713696</v>
      </c>
      <c r="B4325" s="14" t="s">
        <v>18536</v>
      </c>
      <c r="C4325" s="15" t="s">
        <v>14537</v>
      </c>
      <c r="D4325" s="16">
        <v>306070.59000000003</v>
      </c>
    </row>
    <row r="4326" spans="1:4" ht="45" x14ac:dyDescent="0.25">
      <c r="A4326" s="13">
        <v>3713697</v>
      </c>
      <c r="B4326" s="14" t="s">
        <v>18537</v>
      </c>
      <c r="C4326" s="15" t="s">
        <v>14537</v>
      </c>
      <c r="D4326" s="16">
        <v>300752.03000000003</v>
      </c>
    </row>
    <row r="4327" spans="1:4" ht="45" x14ac:dyDescent="0.25">
      <c r="A4327" s="13">
        <v>3713692</v>
      </c>
      <c r="B4327" s="14" t="s">
        <v>18538</v>
      </c>
      <c r="C4327" s="15" t="s">
        <v>14537</v>
      </c>
      <c r="D4327" s="16">
        <v>220531.47</v>
      </c>
    </row>
    <row r="4328" spans="1:4" ht="45" x14ac:dyDescent="0.25">
      <c r="A4328" s="13">
        <v>3713691</v>
      </c>
      <c r="B4328" s="14" t="s">
        <v>18539</v>
      </c>
      <c r="C4328" s="15" t="s">
        <v>14537</v>
      </c>
      <c r="D4328" s="16">
        <v>202594.56</v>
      </c>
    </row>
    <row r="4329" spans="1:4" ht="30" x14ac:dyDescent="0.25">
      <c r="A4329" s="13">
        <v>3713873</v>
      </c>
      <c r="B4329" s="14" t="s">
        <v>18540</v>
      </c>
      <c r="C4329" s="15" t="s">
        <v>14537</v>
      </c>
      <c r="D4329" s="16">
        <v>6836.76</v>
      </c>
    </row>
    <row r="4330" spans="1:4" x14ac:dyDescent="0.25">
      <c r="A4330" s="13">
        <v>3713705</v>
      </c>
      <c r="B4330" s="14" t="s">
        <v>18541</v>
      </c>
      <c r="C4330" s="15" t="s">
        <v>211</v>
      </c>
      <c r="D4330" s="16">
        <v>23.99</v>
      </c>
    </row>
    <row r="4331" spans="1:4" ht="30" x14ac:dyDescent="0.25">
      <c r="A4331" s="13">
        <v>3713902</v>
      </c>
      <c r="B4331" s="14" t="s">
        <v>18542</v>
      </c>
      <c r="C4331" s="15" t="s">
        <v>14537</v>
      </c>
      <c r="D4331" s="16">
        <v>47294.18</v>
      </c>
    </row>
    <row r="4332" spans="1:4" ht="30" x14ac:dyDescent="0.25">
      <c r="A4332" s="13">
        <v>3713903</v>
      </c>
      <c r="B4332" s="14" t="s">
        <v>18543</v>
      </c>
      <c r="C4332" s="15" t="s">
        <v>14537</v>
      </c>
      <c r="D4332" s="16">
        <v>63342.18</v>
      </c>
    </row>
    <row r="4333" spans="1:4" x14ac:dyDescent="0.25">
      <c r="A4333" s="13">
        <v>3713689</v>
      </c>
      <c r="B4333" s="14" t="s">
        <v>18544</v>
      </c>
      <c r="C4333" s="15" t="s">
        <v>14537</v>
      </c>
      <c r="D4333" s="16">
        <v>397.62</v>
      </c>
    </row>
    <row r="4334" spans="1:4" ht="30" x14ac:dyDescent="0.25">
      <c r="A4334" s="13">
        <v>3713690</v>
      </c>
      <c r="B4334" s="14" t="s">
        <v>18545</v>
      </c>
      <c r="C4334" s="15" t="s">
        <v>14537</v>
      </c>
      <c r="D4334" s="16">
        <v>492.57</v>
      </c>
    </row>
    <row r="4335" spans="1:4" ht="30" x14ac:dyDescent="0.25">
      <c r="A4335" s="13">
        <v>3713897</v>
      </c>
      <c r="B4335" s="14" t="s">
        <v>18546</v>
      </c>
      <c r="C4335" s="15" t="s">
        <v>211</v>
      </c>
      <c r="D4335" s="16">
        <v>291.87</v>
      </c>
    </row>
    <row r="4336" spans="1:4" ht="30" x14ac:dyDescent="0.25">
      <c r="A4336" s="13">
        <v>3713893</v>
      </c>
      <c r="B4336" s="14" t="s">
        <v>18547</v>
      </c>
      <c r="C4336" s="15" t="s">
        <v>211</v>
      </c>
      <c r="D4336" s="16">
        <v>295.69</v>
      </c>
    </row>
    <row r="4337" spans="1:4" ht="30" x14ac:dyDescent="0.25">
      <c r="A4337" s="13">
        <v>3713898</v>
      </c>
      <c r="B4337" s="14" t="s">
        <v>18548</v>
      </c>
      <c r="C4337" s="15" t="s">
        <v>211</v>
      </c>
      <c r="D4337" s="16">
        <v>310.33</v>
      </c>
    </row>
    <row r="4338" spans="1:4" ht="30" x14ac:dyDescent="0.25">
      <c r="A4338" s="13">
        <v>3713894</v>
      </c>
      <c r="B4338" s="14" t="s">
        <v>18549</v>
      </c>
      <c r="C4338" s="15" t="s">
        <v>211</v>
      </c>
      <c r="D4338" s="16">
        <v>311.61</v>
      </c>
    </row>
    <row r="4339" spans="1:4" ht="30" x14ac:dyDescent="0.25">
      <c r="A4339" s="13">
        <v>3713895</v>
      </c>
      <c r="B4339" s="14" t="s">
        <v>18550</v>
      </c>
      <c r="C4339" s="15" t="s">
        <v>211</v>
      </c>
      <c r="D4339" s="16">
        <v>272.05</v>
      </c>
    </row>
    <row r="4340" spans="1:4" ht="30" x14ac:dyDescent="0.25">
      <c r="A4340" s="13">
        <v>3713891</v>
      </c>
      <c r="B4340" s="14" t="s">
        <v>18551</v>
      </c>
      <c r="C4340" s="15" t="s">
        <v>211</v>
      </c>
      <c r="D4340" s="16">
        <v>270.83999999999997</v>
      </c>
    </row>
    <row r="4341" spans="1:4" ht="30" x14ac:dyDescent="0.25">
      <c r="A4341" s="13">
        <v>3713896</v>
      </c>
      <c r="B4341" s="14" t="s">
        <v>18552</v>
      </c>
      <c r="C4341" s="15" t="s">
        <v>211</v>
      </c>
      <c r="D4341" s="16">
        <v>283.83999999999997</v>
      </c>
    </row>
    <row r="4342" spans="1:4" ht="30" x14ac:dyDescent="0.25">
      <c r="A4342" s="13">
        <v>3713892</v>
      </c>
      <c r="B4342" s="14" t="s">
        <v>18553</v>
      </c>
      <c r="C4342" s="15" t="s">
        <v>211</v>
      </c>
      <c r="D4342" s="16">
        <v>278.64</v>
      </c>
    </row>
    <row r="4343" spans="1:4" ht="30" x14ac:dyDescent="0.25">
      <c r="A4343" s="13">
        <v>3806412</v>
      </c>
      <c r="B4343" s="14" t="s">
        <v>18554</v>
      </c>
      <c r="C4343" s="15" t="s">
        <v>14537</v>
      </c>
      <c r="D4343" s="16">
        <v>70.83</v>
      </c>
    </row>
    <row r="4344" spans="1:4" x14ac:dyDescent="0.25">
      <c r="A4344" s="13">
        <v>3806413</v>
      </c>
      <c r="B4344" s="14" t="s">
        <v>18555</v>
      </c>
      <c r="C4344" s="15" t="s">
        <v>15970</v>
      </c>
      <c r="D4344" s="16">
        <v>24.81</v>
      </c>
    </row>
    <row r="4345" spans="1:4" ht="30" x14ac:dyDescent="0.25">
      <c r="A4345" s="13">
        <v>3807863</v>
      </c>
      <c r="B4345" s="14" t="s">
        <v>18556</v>
      </c>
      <c r="C4345" s="15" t="s">
        <v>14537</v>
      </c>
      <c r="D4345" s="16">
        <v>12.02</v>
      </c>
    </row>
    <row r="4346" spans="1:4" ht="30" x14ac:dyDescent="0.25">
      <c r="A4346" s="13">
        <v>3807864</v>
      </c>
      <c r="B4346" s="14" t="s">
        <v>18557</v>
      </c>
      <c r="C4346" s="15" t="s">
        <v>14537</v>
      </c>
      <c r="D4346" s="16">
        <v>13.15</v>
      </c>
    </row>
    <row r="4347" spans="1:4" ht="30" x14ac:dyDescent="0.25">
      <c r="A4347" s="13">
        <v>3807865</v>
      </c>
      <c r="B4347" s="14" t="s">
        <v>18558</v>
      </c>
      <c r="C4347" s="15" t="s">
        <v>14537</v>
      </c>
      <c r="D4347" s="16">
        <v>18.989999999999998</v>
      </c>
    </row>
    <row r="4348" spans="1:4" ht="30" x14ac:dyDescent="0.25">
      <c r="A4348" s="13">
        <v>3807861</v>
      </c>
      <c r="B4348" s="14" t="s">
        <v>18559</v>
      </c>
      <c r="C4348" s="15" t="s">
        <v>14537</v>
      </c>
      <c r="D4348" s="16">
        <v>3.39</v>
      </c>
    </row>
    <row r="4349" spans="1:4" ht="30" x14ac:dyDescent="0.25">
      <c r="A4349" s="13">
        <v>3807862</v>
      </c>
      <c r="B4349" s="14" t="s">
        <v>18560</v>
      </c>
      <c r="C4349" s="15" t="s">
        <v>14537</v>
      </c>
      <c r="D4349" s="16">
        <v>4.79</v>
      </c>
    </row>
    <row r="4350" spans="1:4" ht="30" x14ac:dyDescent="0.25">
      <c r="A4350" s="13">
        <v>3807752</v>
      </c>
      <c r="B4350" s="14" t="s">
        <v>18561</v>
      </c>
      <c r="C4350" s="15" t="s">
        <v>211</v>
      </c>
      <c r="D4350" s="16">
        <v>11.04</v>
      </c>
    </row>
    <row r="4351" spans="1:4" ht="30" x14ac:dyDescent="0.25">
      <c r="A4351" s="13">
        <v>3807753</v>
      </c>
      <c r="B4351" s="14" t="s">
        <v>18562</v>
      </c>
      <c r="C4351" s="15" t="s">
        <v>211</v>
      </c>
      <c r="D4351" s="16">
        <v>15.9</v>
      </c>
    </row>
    <row r="4352" spans="1:4" ht="30" x14ac:dyDescent="0.25">
      <c r="A4352" s="13">
        <v>3807750</v>
      </c>
      <c r="B4352" s="14" t="s">
        <v>18563</v>
      </c>
      <c r="C4352" s="15" t="s">
        <v>211</v>
      </c>
      <c r="D4352" s="16">
        <v>6.46</v>
      </c>
    </row>
    <row r="4353" spans="1:4" ht="30" x14ac:dyDescent="0.25">
      <c r="A4353" s="13">
        <v>3807751</v>
      </c>
      <c r="B4353" s="14" t="s">
        <v>18564</v>
      </c>
      <c r="C4353" s="15" t="s">
        <v>211</v>
      </c>
      <c r="D4353" s="16">
        <v>8.4600000000000009</v>
      </c>
    </row>
    <row r="4354" spans="1:4" x14ac:dyDescent="0.25">
      <c r="A4354" s="13">
        <v>3806415</v>
      </c>
      <c r="B4354" s="14" t="s">
        <v>18565</v>
      </c>
      <c r="C4354" s="15" t="s">
        <v>14731</v>
      </c>
      <c r="D4354" s="16">
        <v>676.78</v>
      </c>
    </row>
    <row r="4355" spans="1:4" ht="30" x14ac:dyDescent="0.25">
      <c r="A4355" s="13">
        <v>3806416</v>
      </c>
      <c r="B4355" s="14" t="s">
        <v>18566</v>
      </c>
      <c r="C4355" s="15" t="s">
        <v>14537</v>
      </c>
      <c r="D4355" s="16">
        <v>86.97</v>
      </c>
    </row>
    <row r="4356" spans="1:4" ht="30" x14ac:dyDescent="0.25">
      <c r="A4356" s="13">
        <v>3806419</v>
      </c>
      <c r="B4356" s="14" t="s">
        <v>18567</v>
      </c>
      <c r="C4356" s="15" t="s">
        <v>14537</v>
      </c>
      <c r="D4356" s="16">
        <v>115.64</v>
      </c>
    </row>
    <row r="4357" spans="1:4" ht="30" x14ac:dyDescent="0.25">
      <c r="A4357" s="13">
        <v>3806417</v>
      </c>
      <c r="B4357" s="14" t="s">
        <v>18568</v>
      </c>
      <c r="C4357" s="15" t="s">
        <v>14537</v>
      </c>
      <c r="D4357" s="16">
        <v>97.21</v>
      </c>
    </row>
    <row r="4358" spans="1:4" ht="30" x14ac:dyDescent="0.25">
      <c r="A4358" s="13">
        <v>3806418</v>
      </c>
      <c r="B4358" s="14" t="s">
        <v>18569</v>
      </c>
      <c r="C4358" s="15" t="s">
        <v>14537</v>
      </c>
      <c r="D4358" s="16">
        <v>114.6</v>
      </c>
    </row>
    <row r="4359" spans="1:4" ht="30" x14ac:dyDescent="0.25">
      <c r="A4359" s="13">
        <v>3808207</v>
      </c>
      <c r="B4359" s="14" t="s">
        <v>18570</v>
      </c>
      <c r="C4359" s="15" t="s">
        <v>211</v>
      </c>
      <c r="D4359" s="16">
        <v>184.41</v>
      </c>
    </row>
    <row r="4360" spans="1:4" ht="30" x14ac:dyDescent="0.25">
      <c r="A4360" s="13">
        <v>3806400</v>
      </c>
      <c r="B4360" s="14" t="s">
        <v>18571</v>
      </c>
      <c r="C4360" s="15" t="s">
        <v>14537</v>
      </c>
      <c r="D4360" s="16">
        <v>154922.1</v>
      </c>
    </row>
    <row r="4361" spans="1:4" ht="30" x14ac:dyDescent="0.25">
      <c r="A4361" s="13">
        <v>3806399</v>
      </c>
      <c r="B4361" s="14" t="s">
        <v>18572</v>
      </c>
      <c r="C4361" s="15" t="s">
        <v>14537</v>
      </c>
      <c r="D4361" s="16">
        <v>219488.77</v>
      </c>
    </row>
    <row r="4362" spans="1:4" ht="30" x14ac:dyDescent="0.25">
      <c r="A4362" s="13">
        <v>3806387</v>
      </c>
      <c r="B4362" s="14" t="s">
        <v>18573</v>
      </c>
      <c r="C4362" s="15" t="s">
        <v>14537</v>
      </c>
      <c r="D4362" s="16">
        <v>275191.64</v>
      </c>
    </row>
    <row r="4363" spans="1:4" ht="30" x14ac:dyDescent="0.25">
      <c r="A4363" s="13">
        <v>3806397</v>
      </c>
      <c r="B4363" s="14" t="s">
        <v>18574</v>
      </c>
      <c r="C4363" s="15" t="s">
        <v>14537</v>
      </c>
      <c r="D4363" s="16">
        <v>367229.94</v>
      </c>
    </row>
    <row r="4364" spans="1:4" ht="30" x14ac:dyDescent="0.25">
      <c r="A4364" s="13">
        <v>3806396</v>
      </c>
      <c r="B4364" s="14" t="s">
        <v>18575</v>
      </c>
      <c r="C4364" s="15" t="s">
        <v>14537</v>
      </c>
      <c r="D4364" s="16">
        <v>422601.41</v>
      </c>
    </row>
    <row r="4365" spans="1:4" x14ac:dyDescent="0.25">
      <c r="A4365" s="13">
        <v>3816118</v>
      </c>
      <c r="B4365" s="14" t="s">
        <v>18576</v>
      </c>
      <c r="C4365" s="15" t="s">
        <v>211</v>
      </c>
      <c r="D4365" s="16">
        <v>97.37</v>
      </c>
    </row>
    <row r="4366" spans="1:4" x14ac:dyDescent="0.25">
      <c r="A4366" s="13">
        <v>3816117</v>
      </c>
      <c r="B4366" s="14" t="s">
        <v>18577</v>
      </c>
      <c r="C4366" s="15" t="s">
        <v>211</v>
      </c>
      <c r="D4366" s="16">
        <v>90.91</v>
      </c>
    </row>
    <row r="4367" spans="1:4" ht="30" x14ac:dyDescent="0.25">
      <c r="A4367" s="13">
        <v>3806386</v>
      </c>
      <c r="B4367" s="14" t="s">
        <v>18578</v>
      </c>
      <c r="C4367" s="15" t="s">
        <v>211</v>
      </c>
      <c r="D4367" s="16">
        <v>662.9</v>
      </c>
    </row>
    <row r="4368" spans="1:4" x14ac:dyDescent="0.25">
      <c r="A4368" s="13">
        <v>3816196</v>
      </c>
      <c r="B4368" s="14" t="s">
        <v>18579</v>
      </c>
      <c r="C4368" s="15" t="s">
        <v>14731</v>
      </c>
      <c r="D4368" s="16">
        <v>961.22</v>
      </c>
    </row>
    <row r="4369" spans="1:4" x14ac:dyDescent="0.25">
      <c r="A4369" s="13">
        <v>3806426</v>
      </c>
      <c r="B4369" s="14" t="s">
        <v>18580</v>
      </c>
      <c r="C4369" s="15" t="s">
        <v>79</v>
      </c>
      <c r="D4369" s="16">
        <v>63.34</v>
      </c>
    </row>
    <row r="4370" spans="1:4" ht="30" x14ac:dyDescent="0.25">
      <c r="A4370" s="13">
        <v>3806401</v>
      </c>
      <c r="B4370" s="14" t="s">
        <v>18581</v>
      </c>
      <c r="C4370" s="15" t="s">
        <v>14537</v>
      </c>
      <c r="D4370" s="16">
        <v>15318.2</v>
      </c>
    </row>
    <row r="4371" spans="1:4" ht="30" x14ac:dyDescent="0.25">
      <c r="A4371" s="13">
        <v>3806423</v>
      </c>
      <c r="B4371" s="14" t="s">
        <v>18582</v>
      </c>
      <c r="C4371" s="15" t="s">
        <v>14537</v>
      </c>
      <c r="D4371" s="16">
        <v>10589.28</v>
      </c>
    </row>
    <row r="4372" spans="1:4" x14ac:dyDescent="0.25">
      <c r="A4372" s="13">
        <v>3806421</v>
      </c>
      <c r="B4372" s="14" t="s">
        <v>18583</v>
      </c>
      <c r="C4372" s="15" t="s">
        <v>14537</v>
      </c>
      <c r="D4372" s="16">
        <v>5053.54</v>
      </c>
    </row>
    <row r="4373" spans="1:4" ht="30" x14ac:dyDescent="0.25">
      <c r="A4373" s="13">
        <v>3806422</v>
      </c>
      <c r="B4373" s="14" t="s">
        <v>18584</v>
      </c>
      <c r="C4373" s="15" t="s">
        <v>14537</v>
      </c>
      <c r="D4373" s="16">
        <v>9530.3799999999992</v>
      </c>
    </row>
    <row r="4374" spans="1:4" ht="30" x14ac:dyDescent="0.25">
      <c r="A4374" s="13">
        <v>3806425</v>
      </c>
      <c r="B4374" s="14" t="s">
        <v>18585</v>
      </c>
      <c r="C4374" s="15" t="s">
        <v>14537</v>
      </c>
      <c r="D4374" s="16">
        <v>3465.31</v>
      </c>
    </row>
    <row r="4375" spans="1:4" ht="30" x14ac:dyDescent="0.25">
      <c r="A4375" s="13">
        <v>3806424</v>
      </c>
      <c r="B4375" s="14" t="s">
        <v>18586</v>
      </c>
      <c r="C4375" s="15" t="s">
        <v>14537</v>
      </c>
      <c r="D4375" s="16">
        <v>5661.36</v>
      </c>
    </row>
    <row r="4376" spans="1:4" x14ac:dyDescent="0.25">
      <c r="A4376" s="13">
        <v>3806420</v>
      </c>
      <c r="B4376" s="14" t="s">
        <v>18587</v>
      </c>
      <c r="C4376" s="15" t="s">
        <v>14537</v>
      </c>
      <c r="D4376" s="16">
        <v>4421.87</v>
      </c>
    </row>
    <row r="4377" spans="1:4" x14ac:dyDescent="0.25">
      <c r="A4377" s="13">
        <v>3806405</v>
      </c>
      <c r="B4377" s="14" t="s">
        <v>18588</v>
      </c>
      <c r="C4377" s="15" t="s">
        <v>14537</v>
      </c>
      <c r="D4377" s="16">
        <v>157.71</v>
      </c>
    </row>
    <row r="4378" spans="1:4" x14ac:dyDescent="0.25">
      <c r="A4378" s="13">
        <v>3806404</v>
      </c>
      <c r="B4378" s="14" t="s">
        <v>18589</v>
      </c>
      <c r="C4378" s="15" t="s">
        <v>14731</v>
      </c>
      <c r="D4378" s="16">
        <v>126.74</v>
      </c>
    </row>
    <row r="4379" spans="1:4" x14ac:dyDescent="0.25">
      <c r="A4379" s="13">
        <v>3806406</v>
      </c>
      <c r="B4379" s="14" t="s">
        <v>18590</v>
      </c>
      <c r="C4379" s="15" t="s">
        <v>211</v>
      </c>
      <c r="D4379" s="16">
        <v>6.62</v>
      </c>
    </row>
    <row r="4380" spans="1:4" ht="30" x14ac:dyDescent="0.25">
      <c r="A4380" s="13">
        <v>3806403</v>
      </c>
      <c r="B4380" s="14" t="s">
        <v>18591</v>
      </c>
      <c r="C4380" s="15" t="s">
        <v>15970</v>
      </c>
      <c r="D4380" s="16">
        <v>9.17</v>
      </c>
    </row>
    <row r="4381" spans="1:4" x14ac:dyDescent="0.25">
      <c r="A4381" s="13">
        <v>3806402</v>
      </c>
      <c r="B4381" s="14" t="s">
        <v>18592</v>
      </c>
      <c r="C4381" s="15" t="s">
        <v>15970</v>
      </c>
      <c r="D4381" s="16">
        <v>2.65</v>
      </c>
    </row>
    <row r="4382" spans="1:4" ht="30" x14ac:dyDescent="0.25">
      <c r="A4382" s="13">
        <v>3806407</v>
      </c>
      <c r="B4382" s="14" t="s">
        <v>18593</v>
      </c>
      <c r="C4382" s="15" t="s">
        <v>211</v>
      </c>
      <c r="D4382" s="16">
        <v>182.88</v>
      </c>
    </row>
    <row r="4383" spans="1:4" x14ac:dyDescent="0.25">
      <c r="A4383" s="13">
        <v>3808043</v>
      </c>
      <c r="B4383" s="14" t="s">
        <v>18594</v>
      </c>
      <c r="C4383" s="15" t="s">
        <v>15970</v>
      </c>
      <c r="D4383" s="16">
        <v>5.7</v>
      </c>
    </row>
    <row r="4384" spans="1:4" ht="30" x14ac:dyDescent="0.25">
      <c r="A4384" s="13">
        <v>3806431</v>
      </c>
      <c r="B4384" s="14" t="s">
        <v>18595</v>
      </c>
      <c r="C4384" s="15" t="s">
        <v>14537</v>
      </c>
      <c r="D4384" s="16">
        <v>5571.78</v>
      </c>
    </row>
    <row r="4385" spans="1:4" ht="30" x14ac:dyDescent="0.25">
      <c r="A4385" s="13">
        <v>3806432</v>
      </c>
      <c r="B4385" s="14" t="s">
        <v>18596</v>
      </c>
      <c r="C4385" s="15" t="s">
        <v>14537</v>
      </c>
      <c r="D4385" s="16">
        <v>2910.09</v>
      </c>
    </row>
    <row r="4386" spans="1:4" ht="30" x14ac:dyDescent="0.25">
      <c r="A4386" s="13">
        <v>3806429</v>
      </c>
      <c r="B4386" s="14" t="s">
        <v>735</v>
      </c>
      <c r="C4386" s="15" t="s">
        <v>14731</v>
      </c>
      <c r="D4386" s="16">
        <v>18.829999999999998</v>
      </c>
    </row>
    <row r="4387" spans="1:4" ht="30" x14ac:dyDescent="0.25">
      <c r="A4387" s="13">
        <v>3806430</v>
      </c>
      <c r="B4387" s="14" t="s">
        <v>18597</v>
      </c>
      <c r="C4387" s="15" t="s">
        <v>14731</v>
      </c>
      <c r="D4387" s="16">
        <v>11.92</v>
      </c>
    </row>
    <row r="4388" spans="1:4" ht="30" x14ac:dyDescent="0.25">
      <c r="A4388" s="13">
        <v>3806428</v>
      </c>
      <c r="B4388" s="14" t="s">
        <v>18598</v>
      </c>
      <c r="C4388" s="15" t="s">
        <v>14731</v>
      </c>
      <c r="D4388" s="16">
        <v>42.8</v>
      </c>
    </row>
    <row r="4389" spans="1:4" ht="30" x14ac:dyDescent="0.25">
      <c r="A4389" s="13">
        <v>3816198</v>
      </c>
      <c r="B4389" s="14" t="s">
        <v>18599</v>
      </c>
      <c r="C4389" s="15" t="s">
        <v>14731</v>
      </c>
      <c r="D4389" s="16">
        <v>77.59</v>
      </c>
    </row>
    <row r="4390" spans="1:4" ht="30" x14ac:dyDescent="0.25">
      <c r="A4390" s="13">
        <v>3816197</v>
      </c>
      <c r="B4390" s="14" t="s">
        <v>18600</v>
      </c>
      <c r="C4390" s="15" t="s">
        <v>14731</v>
      </c>
      <c r="D4390" s="16">
        <v>69.42</v>
      </c>
    </row>
    <row r="4391" spans="1:4" ht="30" x14ac:dyDescent="0.25">
      <c r="A4391" s="13">
        <v>3806410</v>
      </c>
      <c r="B4391" s="14" t="s">
        <v>18601</v>
      </c>
      <c r="C4391" s="15" t="s">
        <v>15970</v>
      </c>
      <c r="D4391" s="16">
        <v>64.400000000000006</v>
      </c>
    </row>
    <row r="4392" spans="1:4" ht="30" x14ac:dyDescent="0.25">
      <c r="A4392" s="13">
        <v>3806411</v>
      </c>
      <c r="B4392" s="14" t="s">
        <v>18602</v>
      </c>
      <c r="C4392" s="15" t="s">
        <v>675</v>
      </c>
      <c r="D4392" s="16">
        <v>674</v>
      </c>
    </row>
    <row r="4393" spans="1:4" ht="30" x14ac:dyDescent="0.25">
      <c r="A4393" s="13">
        <v>3815644</v>
      </c>
      <c r="B4393" s="14" t="s">
        <v>18603</v>
      </c>
      <c r="C4393" s="15" t="s">
        <v>14537</v>
      </c>
      <c r="D4393" s="16">
        <v>105.67</v>
      </c>
    </row>
    <row r="4394" spans="1:4" ht="30" x14ac:dyDescent="0.25">
      <c r="A4394" s="13">
        <v>3815643</v>
      </c>
      <c r="B4394" s="14" t="s">
        <v>18604</v>
      </c>
      <c r="C4394" s="15" t="s">
        <v>14537</v>
      </c>
      <c r="D4394" s="16">
        <v>98.68</v>
      </c>
    </row>
    <row r="4395" spans="1:4" x14ac:dyDescent="0.25">
      <c r="A4395" s="13">
        <v>3815706</v>
      </c>
      <c r="B4395" s="14" t="s">
        <v>18605</v>
      </c>
      <c r="C4395" s="15" t="s">
        <v>211</v>
      </c>
      <c r="D4395" s="16">
        <v>137.44</v>
      </c>
    </row>
    <row r="4396" spans="1:4" x14ac:dyDescent="0.25">
      <c r="A4396" s="13">
        <v>3815597</v>
      </c>
      <c r="B4396" s="14" t="s">
        <v>18606</v>
      </c>
      <c r="C4396" s="15" t="s">
        <v>211</v>
      </c>
      <c r="D4396" s="16">
        <v>130.97999999999999</v>
      </c>
    </row>
    <row r="4397" spans="1:4" x14ac:dyDescent="0.25">
      <c r="A4397" s="13">
        <v>3815600</v>
      </c>
      <c r="B4397" s="14" t="s">
        <v>18607</v>
      </c>
      <c r="C4397" s="15" t="s">
        <v>15970</v>
      </c>
      <c r="D4397" s="16">
        <v>67.819999999999993</v>
      </c>
    </row>
    <row r="4398" spans="1:4" x14ac:dyDescent="0.25">
      <c r="A4398" s="13">
        <v>3815601</v>
      </c>
      <c r="B4398" s="14" t="s">
        <v>18608</v>
      </c>
      <c r="C4398" s="15" t="s">
        <v>15970</v>
      </c>
      <c r="D4398" s="16">
        <v>62.89</v>
      </c>
    </row>
    <row r="4399" spans="1:4" x14ac:dyDescent="0.25">
      <c r="A4399" s="13">
        <v>3815599</v>
      </c>
      <c r="B4399" s="14" t="s">
        <v>18609</v>
      </c>
      <c r="C4399" s="15" t="s">
        <v>15970</v>
      </c>
      <c r="D4399" s="16">
        <v>29.66</v>
      </c>
    </row>
    <row r="4400" spans="1:4" x14ac:dyDescent="0.25">
      <c r="A4400" s="13">
        <v>3806414</v>
      </c>
      <c r="B4400" s="14" t="s">
        <v>18610</v>
      </c>
      <c r="C4400" s="15" t="s">
        <v>14731</v>
      </c>
      <c r="D4400" s="16">
        <v>597.07000000000005</v>
      </c>
    </row>
    <row r="4401" spans="1:4" ht="30" x14ac:dyDescent="0.25">
      <c r="A4401" s="13">
        <v>3806409</v>
      </c>
      <c r="B4401" s="14" t="s">
        <v>18611</v>
      </c>
      <c r="C4401" s="15" t="s">
        <v>211</v>
      </c>
      <c r="D4401" s="16">
        <v>68.209999999999994</v>
      </c>
    </row>
    <row r="4402" spans="1:4" ht="30" x14ac:dyDescent="0.25">
      <c r="A4402" s="13">
        <v>3815602</v>
      </c>
      <c r="B4402" s="14" t="s">
        <v>18612</v>
      </c>
      <c r="C4402" s="15" t="s">
        <v>211</v>
      </c>
      <c r="D4402" s="16">
        <v>36.85</v>
      </c>
    </row>
    <row r="4403" spans="1:4" x14ac:dyDescent="0.25">
      <c r="A4403" s="13">
        <v>4011444</v>
      </c>
      <c r="B4403" s="14" t="s">
        <v>18613</v>
      </c>
      <c r="C4403" s="15" t="s">
        <v>79</v>
      </c>
      <c r="D4403" s="16">
        <v>181.69</v>
      </c>
    </row>
    <row r="4404" spans="1:4" x14ac:dyDescent="0.25">
      <c r="A4404" s="13">
        <v>4011443</v>
      </c>
      <c r="B4404" s="14" t="s">
        <v>18614</v>
      </c>
      <c r="C4404" s="15" t="s">
        <v>79</v>
      </c>
      <c r="D4404" s="16">
        <v>122.5</v>
      </c>
    </row>
    <row r="4405" spans="1:4" x14ac:dyDescent="0.25">
      <c r="A4405" s="13">
        <v>4011446</v>
      </c>
      <c r="B4405" s="14" t="s">
        <v>18615</v>
      </c>
      <c r="C4405" s="15" t="s">
        <v>79</v>
      </c>
      <c r="D4405" s="16">
        <v>169.92</v>
      </c>
    </row>
    <row r="4406" spans="1:4" x14ac:dyDescent="0.25">
      <c r="A4406" s="13">
        <v>4011445</v>
      </c>
      <c r="B4406" s="14" t="s">
        <v>18616</v>
      </c>
      <c r="C4406" s="15" t="s">
        <v>79</v>
      </c>
      <c r="D4406" s="16">
        <v>109.43</v>
      </c>
    </row>
    <row r="4407" spans="1:4" x14ac:dyDescent="0.25">
      <c r="A4407" s="13">
        <v>4011448</v>
      </c>
      <c r="B4407" s="14" t="s">
        <v>18617</v>
      </c>
      <c r="C4407" s="15" t="s">
        <v>79</v>
      </c>
      <c r="D4407" s="16">
        <v>172.45</v>
      </c>
    </row>
    <row r="4408" spans="1:4" x14ac:dyDescent="0.25">
      <c r="A4408" s="13">
        <v>4011447</v>
      </c>
      <c r="B4408" s="14" t="s">
        <v>18618</v>
      </c>
      <c r="C4408" s="15" t="s">
        <v>79</v>
      </c>
      <c r="D4408" s="16">
        <v>110.26</v>
      </c>
    </row>
    <row r="4409" spans="1:4" x14ac:dyDescent="0.25">
      <c r="A4409" s="13">
        <v>4011450</v>
      </c>
      <c r="B4409" s="14" t="s">
        <v>18619</v>
      </c>
      <c r="C4409" s="15" t="s">
        <v>79</v>
      </c>
      <c r="D4409" s="16">
        <v>179.18</v>
      </c>
    </row>
    <row r="4410" spans="1:4" x14ac:dyDescent="0.25">
      <c r="A4410" s="13">
        <v>4011449</v>
      </c>
      <c r="B4410" s="14" t="s">
        <v>18620</v>
      </c>
      <c r="C4410" s="15" t="s">
        <v>79</v>
      </c>
      <c r="D4410" s="16">
        <v>118.1</v>
      </c>
    </row>
    <row r="4411" spans="1:4" x14ac:dyDescent="0.25">
      <c r="A4411" s="13">
        <v>4011452</v>
      </c>
      <c r="B4411" s="14" t="s">
        <v>18621</v>
      </c>
      <c r="C4411" s="15" t="s">
        <v>79</v>
      </c>
      <c r="D4411" s="16">
        <v>183.58</v>
      </c>
    </row>
    <row r="4412" spans="1:4" x14ac:dyDescent="0.25">
      <c r="A4412" s="13">
        <v>4011451</v>
      </c>
      <c r="B4412" s="14" t="s">
        <v>18622</v>
      </c>
      <c r="C4412" s="15" t="s">
        <v>79</v>
      </c>
      <c r="D4412" s="16">
        <v>123.28</v>
      </c>
    </row>
    <row r="4413" spans="1:4" ht="30" x14ac:dyDescent="0.25">
      <c r="A4413" s="13">
        <v>4011219</v>
      </c>
      <c r="B4413" s="14" t="s">
        <v>18623</v>
      </c>
      <c r="C4413" s="15" t="s">
        <v>14731</v>
      </c>
      <c r="D4413" s="16">
        <v>12.45</v>
      </c>
    </row>
    <row r="4414" spans="1:4" ht="30" x14ac:dyDescent="0.25">
      <c r="A4414" s="13">
        <v>4011291</v>
      </c>
      <c r="B4414" s="14" t="s">
        <v>18624</v>
      </c>
      <c r="C4414" s="15" t="s">
        <v>14731</v>
      </c>
      <c r="D4414" s="16">
        <v>60.13</v>
      </c>
    </row>
    <row r="4415" spans="1:4" ht="30" x14ac:dyDescent="0.25">
      <c r="A4415" s="13">
        <v>4011287</v>
      </c>
      <c r="B4415" s="14" t="s">
        <v>18625</v>
      </c>
      <c r="C4415" s="15" t="s">
        <v>14731</v>
      </c>
      <c r="D4415" s="16">
        <v>51.69</v>
      </c>
    </row>
    <row r="4416" spans="1:4" x14ac:dyDescent="0.25">
      <c r="A4416" s="13">
        <v>4011305</v>
      </c>
      <c r="B4416" s="14" t="s">
        <v>18626</v>
      </c>
      <c r="C4416" s="15" t="s">
        <v>14731</v>
      </c>
      <c r="D4416" s="16">
        <v>97.38</v>
      </c>
    </row>
    <row r="4417" spans="1:4" ht="30" x14ac:dyDescent="0.25">
      <c r="A4417" s="13">
        <v>4011313</v>
      </c>
      <c r="B4417" s="14" t="s">
        <v>18627</v>
      </c>
      <c r="C4417" s="15" t="s">
        <v>14731</v>
      </c>
      <c r="D4417" s="16">
        <v>104.49</v>
      </c>
    </row>
    <row r="4418" spans="1:4" ht="30" x14ac:dyDescent="0.25">
      <c r="A4418" s="13">
        <v>4011297</v>
      </c>
      <c r="B4418" s="14" t="s">
        <v>18628</v>
      </c>
      <c r="C4418" s="15" t="s">
        <v>14731</v>
      </c>
      <c r="D4418" s="16">
        <v>101.61</v>
      </c>
    </row>
    <row r="4419" spans="1:4" ht="30" x14ac:dyDescent="0.25">
      <c r="A4419" s="13">
        <v>4011221</v>
      </c>
      <c r="B4419" s="14" t="s">
        <v>18629</v>
      </c>
      <c r="C4419" s="15" t="s">
        <v>14731</v>
      </c>
      <c r="D4419" s="16">
        <v>13.28</v>
      </c>
    </row>
    <row r="4420" spans="1:4" ht="30" x14ac:dyDescent="0.25">
      <c r="A4420" s="13">
        <v>4011226</v>
      </c>
      <c r="B4420" s="14" t="s">
        <v>18630</v>
      </c>
      <c r="C4420" s="15" t="s">
        <v>14731</v>
      </c>
      <c r="D4420" s="16">
        <v>32.28</v>
      </c>
    </row>
    <row r="4421" spans="1:4" ht="30" x14ac:dyDescent="0.25">
      <c r="A4421" s="13">
        <v>4011240</v>
      </c>
      <c r="B4421" s="14" t="s">
        <v>18631</v>
      </c>
      <c r="C4421" s="15" t="s">
        <v>14731</v>
      </c>
      <c r="D4421" s="16">
        <v>109.62</v>
      </c>
    </row>
    <row r="4422" spans="1:4" ht="30" x14ac:dyDescent="0.25">
      <c r="A4422" s="13">
        <v>4011239</v>
      </c>
      <c r="B4422" s="14" t="s">
        <v>18632</v>
      </c>
      <c r="C4422" s="15" t="s">
        <v>14731</v>
      </c>
      <c r="D4422" s="16">
        <v>86.51</v>
      </c>
    </row>
    <row r="4423" spans="1:4" ht="30" x14ac:dyDescent="0.25">
      <c r="A4423" s="13">
        <v>4011268</v>
      </c>
      <c r="B4423" s="14" t="s">
        <v>18633</v>
      </c>
      <c r="C4423" s="15" t="s">
        <v>14731</v>
      </c>
      <c r="D4423" s="16">
        <v>73.63</v>
      </c>
    </row>
    <row r="4424" spans="1:4" ht="30" x14ac:dyDescent="0.25">
      <c r="A4424" s="13">
        <v>4011267</v>
      </c>
      <c r="B4424" s="14" t="s">
        <v>18634</v>
      </c>
      <c r="C4424" s="15" t="s">
        <v>14731</v>
      </c>
      <c r="D4424" s="16">
        <v>49.82</v>
      </c>
    </row>
    <row r="4425" spans="1:4" ht="30" x14ac:dyDescent="0.25">
      <c r="A4425" s="13">
        <v>4011256</v>
      </c>
      <c r="B4425" s="14" t="s">
        <v>18635</v>
      </c>
      <c r="C4425" s="15" t="s">
        <v>14731</v>
      </c>
      <c r="D4425" s="16">
        <v>59.93</v>
      </c>
    </row>
    <row r="4426" spans="1:4" ht="30" x14ac:dyDescent="0.25">
      <c r="A4426" s="13">
        <v>4011255</v>
      </c>
      <c r="B4426" s="14" t="s">
        <v>18636</v>
      </c>
      <c r="C4426" s="15" t="s">
        <v>14731</v>
      </c>
      <c r="D4426" s="16">
        <v>36.119999999999997</v>
      </c>
    </row>
    <row r="4427" spans="1:4" x14ac:dyDescent="0.25">
      <c r="A4427" s="13">
        <v>4011276</v>
      </c>
      <c r="B4427" s="14" t="s">
        <v>18637</v>
      </c>
      <c r="C4427" s="15" t="s">
        <v>14731</v>
      </c>
      <c r="D4427" s="16">
        <v>190.01</v>
      </c>
    </row>
    <row r="4428" spans="1:4" x14ac:dyDescent="0.25">
      <c r="A4428" s="13">
        <v>4011275</v>
      </c>
      <c r="B4428" s="14" t="s">
        <v>18638</v>
      </c>
      <c r="C4428" s="15" t="s">
        <v>14731</v>
      </c>
      <c r="D4428" s="16">
        <v>111.9</v>
      </c>
    </row>
    <row r="4429" spans="1:4" ht="30" x14ac:dyDescent="0.25">
      <c r="A4429" s="13">
        <v>4011549</v>
      </c>
      <c r="B4429" s="14" t="s">
        <v>18639</v>
      </c>
      <c r="C4429" s="15" t="s">
        <v>14731</v>
      </c>
      <c r="D4429" s="16">
        <v>193</v>
      </c>
    </row>
    <row r="4430" spans="1:4" ht="30" x14ac:dyDescent="0.25">
      <c r="A4430" s="13">
        <v>4011548</v>
      </c>
      <c r="B4430" s="14" t="s">
        <v>18640</v>
      </c>
      <c r="C4430" s="15" t="s">
        <v>14731</v>
      </c>
      <c r="D4430" s="16">
        <v>114.89</v>
      </c>
    </row>
    <row r="4431" spans="1:4" x14ac:dyDescent="0.25">
      <c r="A4431" s="13">
        <v>4011278</v>
      </c>
      <c r="B4431" s="14" t="s">
        <v>18641</v>
      </c>
      <c r="C4431" s="15" t="s">
        <v>14731</v>
      </c>
      <c r="D4431" s="16">
        <v>232.45</v>
      </c>
    </row>
    <row r="4432" spans="1:4" x14ac:dyDescent="0.25">
      <c r="A4432" s="13">
        <v>4011277</v>
      </c>
      <c r="B4432" s="14" t="s">
        <v>18642</v>
      </c>
      <c r="C4432" s="15" t="s">
        <v>14731</v>
      </c>
      <c r="D4432" s="16">
        <v>155.96</v>
      </c>
    </row>
    <row r="4433" spans="1:4" ht="30" x14ac:dyDescent="0.25">
      <c r="A4433" s="13">
        <v>4011561</v>
      </c>
      <c r="B4433" s="14" t="s">
        <v>18643</v>
      </c>
      <c r="C4433" s="15" t="s">
        <v>14731</v>
      </c>
      <c r="D4433" s="16">
        <v>235.44</v>
      </c>
    </row>
    <row r="4434" spans="1:4" ht="30" x14ac:dyDescent="0.25">
      <c r="A4434" s="13">
        <v>4011560</v>
      </c>
      <c r="B4434" s="14" t="s">
        <v>18644</v>
      </c>
      <c r="C4434" s="15" t="s">
        <v>14731</v>
      </c>
      <c r="D4434" s="16">
        <v>158.94999999999999</v>
      </c>
    </row>
    <row r="4435" spans="1:4" x14ac:dyDescent="0.25">
      <c r="A4435" s="13">
        <v>4011282</v>
      </c>
      <c r="B4435" s="14" t="s">
        <v>18645</v>
      </c>
      <c r="C4435" s="15" t="s">
        <v>14731</v>
      </c>
      <c r="D4435" s="16">
        <v>169.43</v>
      </c>
    </row>
    <row r="4436" spans="1:4" x14ac:dyDescent="0.25">
      <c r="A4436" s="13">
        <v>4011281</v>
      </c>
      <c r="B4436" s="14" t="s">
        <v>18646</v>
      </c>
      <c r="C4436" s="15" t="s">
        <v>14731</v>
      </c>
      <c r="D4436" s="16">
        <v>96.78</v>
      </c>
    </row>
    <row r="4437" spans="1:4" x14ac:dyDescent="0.25">
      <c r="A4437" s="13">
        <v>4011279</v>
      </c>
      <c r="B4437" s="14" t="s">
        <v>18647</v>
      </c>
      <c r="C4437" s="15" t="s">
        <v>14731</v>
      </c>
      <c r="D4437" s="16">
        <v>163.80000000000001</v>
      </c>
    </row>
    <row r="4438" spans="1:4" x14ac:dyDescent="0.25">
      <c r="A4438" s="13">
        <v>4011280</v>
      </c>
      <c r="B4438" s="14" t="s">
        <v>18648</v>
      </c>
      <c r="C4438" s="15" t="s">
        <v>14731</v>
      </c>
      <c r="D4438" s="16">
        <v>91.16</v>
      </c>
    </row>
    <row r="4439" spans="1:4" ht="30" x14ac:dyDescent="0.25">
      <c r="A4439" s="13">
        <v>4011327</v>
      </c>
      <c r="B4439" s="14" t="s">
        <v>18649</v>
      </c>
      <c r="C4439" s="15" t="s">
        <v>14731</v>
      </c>
      <c r="D4439" s="16">
        <v>37.72</v>
      </c>
    </row>
    <row r="4440" spans="1:4" ht="30" x14ac:dyDescent="0.25">
      <c r="A4440" s="13">
        <v>4011325</v>
      </c>
      <c r="B4440" s="14" t="s">
        <v>18650</v>
      </c>
      <c r="C4440" s="15" t="s">
        <v>14731</v>
      </c>
      <c r="D4440" s="16">
        <v>22.17</v>
      </c>
    </row>
    <row r="4441" spans="1:4" x14ac:dyDescent="0.25">
      <c r="A4441" s="13">
        <v>4011454</v>
      </c>
      <c r="B4441" s="14" t="s">
        <v>18651</v>
      </c>
      <c r="C4441" s="15" t="s">
        <v>79</v>
      </c>
      <c r="D4441" s="16">
        <v>177.61</v>
      </c>
    </row>
    <row r="4442" spans="1:4" x14ac:dyDescent="0.25">
      <c r="A4442" s="13">
        <v>4011453</v>
      </c>
      <c r="B4442" s="14" t="s">
        <v>18652</v>
      </c>
      <c r="C4442" s="15" t="s">
        <v>79</v>
      </c>
      <c r="D4442" s="16">
        <v>132.52000000000001</v>
      </c>
    </row>
    <row r="4443" spans="1:4" x14ac:dyDescent="0.25">
      <c r="A4443" s="13">
        <v>4011455</v>
      </c>
      <c r="B4443" s="14" t="s">
        <v>18653</v>
      </c>
      <c r="C4443" s="15" t="s">
        <v>79</v>
      </c>
      <c r="D4443" s="16">
        <v>21.15</v>
      </c>
    </row>
    <row r="4444" spans="1:4" x14ac:dyDescent="0.25">
      <c r="A4444" s="13">
        <v>4011459</v>
      </c>
      <c r="B4444" s="14" t="s">
        <v>18654</v>
      </c>
      <c r="C4444" s="15" t="s">
        <v>79</v>
      </c>
      <c r="D4444" s="16">
        <v>182.15</v>
      </c>
    </row>
    <row r="4445" spans="1:4" x14ac:dyDescent="0.25">
      <c r="A4445" s="13">
        <v>4011458</v>
      </c>
      <c r="B4445" s="14" t="s">
        <v>18655</v>
      </c>
      <c r="C4445" s="15" t="s">
        <v>79</v>
      </c>
      <c r="D4445" s="16">
        <v>135.81</v>
      </c>
    </row>
    <row r="4446" spans="1:4" x14ac:dyDescent="0.25">
      <c r="A4446" s="13">
        <v>4011463</v>
      </c>
      <c r="B4446" s="14" t="s">
        <v>18656</v>
      </c>
      <c r="C4446" s="15" t="s">
        <v>79</v>
      </c>
      <c r="D4446" s="16">
        <v>183.91</v>
      </c>
    </row>
    <row r="4447" spans="1:4" x14ac:dyDescent="0.25">
      <c r="A4447" s="13">
        <v>4011462</v>
      </c>
      <c r="B4447" s="14" t="s">
        <v>18657</v>
      </c>
      <c r="C4447" s="15" t="s">
        <v>79</v>
      </c>
      <c r="D4447" s="16">
        <v>134.26</v>
      </c>
    </row>
    <row r="4448" spans="1:4" x14ac:dyDescent="0.25">
      <c r="A4448" s="13">
        <v>4011464</v>
      </c>
      <c r="B4448" s="14" t="s">
        <v>18658</v>
      </c>
      <c r="C4448" s="15" t="s">
        <v>79</v>
      </c>
      <c r="D4448" s="16">
        <v>21.15</v>
      </c>
    </row>
    <row r="4449" spans="1:4" x14ac:dyDescent="0.25">
      <c r="A4449" s="13">
        <v>4011457</v>
      </c>
      <c r="B4449" s="14" t="s">
        <v>18659</v>
      </c>
      <c r="C4449" s="15" t="s">
        <v>79</v>
      </c>
      <c r="D4449" s="16">
        <v>178.6</v>
      </c>
    </row>
    <row r="4450" spans="1:4" ht="30" x14ac:dyDescent="0.25">
      <c r="A4450" s="13">
        <v>4011456</v>
      </c>
      <c r="B4450" s="14" t="s">
        <v>18660</v>
      </c>
      <c r="C4450" s="15" t="s">
        <v>79</v>
      </c>
      <c r="D4450" s="16">
        <v>132.77000000000001</v>
      </c>
    </row>
    <row r="4451" spans="1:4" x14ac:dyDescent="0.25">
      <c r="A4451" s="13">
        <v>4011461</v>
      </c>
      <c r="B4451" s="14" t="s">
        <v>18661</v>
      </c>
      <c r="C4451" s="15" t="s">
        <v>79</v>
      </c>
      <c r="D4451" s="16">
        <v>182.65</v>
      </c>
    </row>
    <row r="4452" spans="1:4" ht="30" x14ac:dyDescent="0.25">
      <c r="A4452" s="13">
        <v>4011460</v>
      </c>
      <c r="B4452" s="14" t="s">
        <v>18662</v>
      </c>
      <c r="C4452" s="15" t="s">
        <v>79</v>
      </c>
      <c r="D4452" s="16">
        <v>136.08000000000001</v>
      </c>
    </row>
    <row r="4453" spans="1:4" x14ac:dyDescent="0.25">
      <c r="A4453" s="13">
        <v>4011466</v>
      </c>
      <c r="B4453" s="14" t="s">
        <v>18663</v>
      </c>
      <c r="C4453" s="15" t="s">
        <v>79</v>
      </c>
      <c r="D4453" s="16">
        <v>191.24</v>
      </c>
    </row>
    <row r="4454" spans="1:4" ht="30" x14ac:dyDescent="0.25">
      <c r="A4454" s="13">
        <v>4011465</v>
      </c>
      <c r="B4454" s="14" t="s">
        <v>18664</v>
      </c>
      <c r="C4454" s="15" t="s">
        <v>79</v>
      </c>
      <c r="D4454" s="16">
        <v>139.88999999999999</v>
      </c>
    </row>
    <row r="4455" spans="1:4" x14ac:dyDescent="0.25">
      <c r="A4455" s="13">
        <v>4011469</v>
      </c>
      <c r="B4455" s="14" t="s">
        <v>18665</v>
      </c>
      <c r="C4455" s="15" t="s">
        <v>79</v>
      </c>
      <c r="D4455" s="16">
        <v>209.4</v>
      </c>
    </row>
    <row r="4456" spans="1:4" x14ac:dyDescent="0.25">
      <c r="A4456" s="13">
        <v>4011473</v>
      </c>
      <c r="B4456" s="14" t="s">
        <v>18666</v>
      </c>
      <c r="C4456" s="15" t="s">
        <v>79</v>
      </c>
      <c r="D4456" s="16">
        <v>176.96</v>
      </c>
    </row>
    <row r="4457" spans="1:4" x14ac:dyDescent="0.25">
      <c r="A4457" s="13">
        <v>4011470</v>
      </c>
      <c r="B4457" s="14" t="s">
        <v>18667</v>
      </c>
      <c r="C4457" s="15" t="s">
        <v>79</v>
      </c>
      <c r="D4457" s="16">
        <v>213.36</v>
      </c>
    </row>
    <row r="4458" spans="1:4" x14ac:dyDescent="0.25">
      <c r="A4458" s="13">
        <v>4011474</v>
      </c>
      <c r="B4458" s="14" t="s">
        <v>18668</v>
      </c>
      <c r="C4458" s="15" t="s">
        <v>79</v>
      </c>
      <c r="D4458" s="16">
        <v>181.71</v>
      </c>
    </row>
    <row r="4459" spans="1:4" x14ac:dyDescent="0.25">
      <c r="A4459" s="13">
        <v>4011471</v>
      </c>
      <c r="B4459" s="14" t="s">
        <v>18669</v>
      </c>
      <c r="C4459" s="15" t="s">
        <v>79</v>
      </c>
      <c r="D4459" s="16">
        <v>214.15</v>
      </c>
    </row>
    <row r="4460" spans="1:4" x14ac:dyDescent="0.25">
      <c r="A4460" s="13">
        <v>4011475</v>
      </c>
      <c r="B4460" s="14" t="s">
        <v>18670</v>
      </c>
      <c r="C4460" s="15" t="s">
        <v>79</v>
      </c>
      <c r="D4460" s="16">
        <v>184.07</v>
      </c>
    </row>
    <row r="4461" spans="1:4" x14ac:dyDescent="0.25">
      <c r="A4461" s="13">
        <v>4011472</v>
      </c>
      <c r="B4461" s="14" t="s">
        <v>18671</v>
      </c>
      <c r="C4461" s="15" t="s">
        <v>79</v>
      </c>
      <c r="D4461" s="16">
        <v>210.11</v>
      </c>
    </row>
    <row r="4462" spans="1:4" x14ac:dyDescent="0.25">
      <c r="A4462" s="13">
        <v>4011476</v>
      </c>
      <c r="B4462" s="14" t="s">
        <v>18672</v>
      </c>
      <c r="C4462" s="15" t="s">
        <v>79</v>
      </c>
      <c r="D4462" s="16">
        <v>176.72</v>
      </c>
    </row>
    <row r="4463" spans="1:4" x14ac:dyDescent="0.25">
      <c r="A4463" s="13">
        <v>4011478</v>
      </c>
      <c r="B4463" s="14" t="s">
        <v>18673</v>
      </c>
      <c r="C4463" s="15" t="s">
        <v>79</v>
      </c>
      <c r="D4463" s="16">
        <v>157.88</v>
      </c>
    </row>
    <row r="4464" spans="1:4" x14ac:dyDescent="0.25">
      <c r="A4464" s="13">
        <v>4011477</v>
      </c>
      <c r="B4464" s="14" t="s">
        <v>18674</v>
      </c>
      <c r="C4464" s="15" t="s">
        <v>79</v>
      </c>
      <c r="D4464" s="16">
        <v>134.83000000000001</v>
      </c>
    </row>
    <row r="4465" spans="1:4" x14ac:dyDescent="0.25">
      <c r="A4465" s="13">
        <v>4011539</v>
      </c>
      <c r="B4465" s="14" t="s">
        <v>29056</v>
      </c>
      <c r="C4465" s="15" t="s">
        <v>15970</v>
      </c>
      <c r="D4465" s="16">
        <v>0.2</v>
      </c>
    </row>
    <row r="4466" spans="1:4" x14ac:dyDescent="0.25">
      <c r="A4466" s="13">
        <v>4011538</v>
      </c>
      <c r="B4466" s="14" t="s">
        <v>18675</v>
      </c>
      <c r="C4466" s="15" t="s">
        <v>15970</v>
      </c>
      <c r="D4466" s="16">
        <v>0.31</v>
      </c>
    </row>
    <row r="4467" spans="1:4" x14ac:dyDescent="0.25">
      <c r="A4467" s="13">
        <v>4016096</v>
      </c>
      <c r="B4467" s="14" t="s">
        <v>18676</v>
      </c>
      <c r="C4467" s="15" t="s">
        <v>14731</v>
      </c>
      <c r="D4467" s="16">
        <v>1.39</v>
      </c>
    </row>
    <row r="4468" spans="1:4" ht="30" x14ac:dyDescent="0.25">
      <c r="A4468" s="13">
        <v>4016008</v>
      </c>
      <c r="B4468" s="14" t="s">
        <v>18677</v>
      </c>
      <c r="C4468" s="15" t="s">
        <v>14731</v>
      </c>
      <c r="D4468" s="16">
        <v>4.4400000000000004</v>
      </c>
    </row>
    <row r="4469" spans="1:4" ht="30" x14ac:dyDescent="0.25">
      <c r="A4469" s="13">
        <v>4016007</v>
      </c>
      <c r="B4469" s="14" t="s">
        <v>18678</v>
      </c>
      <c r="C4469" s="15" t="s">
        <v>14731</v>
      </c>
      <c r="D4469" s="16">
        <v>5.0999999999999996</v>
      </c>
    </row>
    <row r="4470" spans="1:4" x14ac:dyDescent="0.25">
      <c r="A4470" s="13">
        <v>4015612</v>
      </c>
      <c r="B4470" s="14" t="s">
        <v>18679</v>
      </c>
      <c r="C4470" s="15" t="s">
        <v>14731</v>
      </c>
      <c r="D4470" s="16">
        <v>12.26</v>
      </c>
    </row>
    <row r="4471" spans="1:4" ht="30" x14ac:dyDescent="0.25">
      <c r="A4471" s="13">
        <v>4011562</v>
      </c>
      <c r="B4471" s="14" t="s">
        <v>18680</v>
      </c>
      <c r="C4471" s="15" t="s">
        <v>15970</v>
      </c>
      <c r="D4471" s="16">
        <v>35.1</v>
      </c>
    </row>
    <row r="4472" spans="1:4" x14ac:dyDescent="0.25">
      <c r="A4472" s="13">
        <v>4011351</v>
      </c>
      <c r="B4472" s="14" t="s">
        <v>18681</v>
      </c>
      <c r="C4472" s="15" t="s">
        <v>15970</v>
      </c>
      <c r="D4472" s="16">
        <v>0.38</v>
      </c>
    </row>
    <row r="4473" spans="1:4" x14ac:dyDescent="0.25">
      <c r="A4473" s="13">
        <v>4011352</v>
      </c>
      <c r="B4473" s="14" t="s">
        <v>18682</v>
      </c>
      <c r="C4473" s="15" t="s">
        <v>15970</v>
      </c>
      <c r="D4473" s="16">
        <v>0.41</v>
      </c>
    </row>
    <row r="4474" spans="1:4" x14ac:dyDescent="0.25">
      <c r="A4474" s="13">
        <v>4011402</v>
      </c>
      <c r="B4474" s="14" t="s">
        <v>18683</v>
      </c>
      <c r="C4474" s="15" t="s">
        <v>15970</v>
      </c>
      <c r="D4474" s="16">
        <v>0.84</v>
      </c>
    </row>
    <row r="4475" spans="1:4" x14ac:dyDescent="0.25">
      <c r="A4475" s="13">
        <v>4011401</v>
      </c>
      <c r="B4475" s="14" t="s">
        <v>18684</v>
      </c>
      <c r="C4475" s="15" t="s">
        <v>15970</v>
      </c>
      <c r="D4475" s="16">
        <v>0.62</v>
      </c>
    </row>
    <row r="4476" spans="1:4" x14ac:dyDescent="0.25">
      <c r="A4476" s="13">
        <v>4011404</v>
      </c>
      <c r="B4476" s="14" t="s">
        <v>18685</v>
      </c>
      <c r="C4476" s="15" t="s">
        <v>15970</v>
      </c>
      <c r="D4476" s="16">
        <v>0.59</v>
      </c>
    </row>
    <row r="4477" spans="1:4" x14ac:dyDescent="0.25">
      <c r="A4477" s="13">
        <v>4011403</v>
      </c>
      <c r="B4477" s="14" t="s">
        <v>18686</v>
      </c>
      <c r="C4477" s="15" t="s">
        <v>15970</v>
      </c>
      <c r="D4477" s="16">
        <v>0.42</v>
      </c>
    </row>
    <row r="4478" spans="1:4" x14ac:dyDescent="0.25">
      <c r="A4478" s="13">
        <v>4011406</v>
      </c>
      <c r="B4478" s="14" t="s">
        <v>18687</v>
      </c>
      <c r="C4478" s="15" t="s">
        <v>15970</v>
      </c>
      <c r="D4478" s="16">
        <v>1.0900000000000001</v>
      </c>
    </row>
    <row r="4479" spans="1:4" x14ac:dyDescent="0.25">
      <c r="A4479" s="13">
        <v>4011405</v>
      </c>
      <c r="B4479" s="14" t="s">
        <v>18688</v>
      </c>
      <c r="C4479" s="15" t="s">
        <v>15970</v>
      </c>
      <c r="D4479" s="16">
        <v>0.81</v>
      </c>
    </row>
    <row r="4480" spans="1:4" x14ac:dyDescent="0.25">
      <c r="A4480" s="13">
        <v>4011392</v>
      </c>
      <c r="B4480" s="14" t="s">
        <v>18689</v>
      </c>
      <c r="C4480" s="15" t="s">
        <v>14731</v>
      </c>
      <c r="D4480" s="16">
        <v>201.84</v>
      </c>
    </row>
    <row r="4481" spans="1:4" x14ac:dyDescent="0.25">
      <c r="A4481" s="13">
        <v>4011391</v>
      </c>
      <c r="B4481" s="14" t="s">
        <v>18690</v>
      </c>
      <c r="C4481" s="15" t="s">
        <v>14731</v>
      </c>
      <c r="D4481" s="16">
        <v>129.75</v>
      </c>
    </row>
    <row r="4482" spans="1:4" x14ac:dyDescent="0.25">
      <c r="A4482" s="13">
        <v>4011394</v>
      </c>
      <c r="B4482" s="14" t="s">
        <v>18691</v>
      </c>
      <c r="C4482" s="15" t="s">
        <v>14731</v>
      </c>
      <c r="D4482" s="16">
        <v>202.48</v>
      </c>
    </row>
    <row r="4483" spans="1:4" x14ac:dyDescent="0.25">
      <c r="A4483" s="13">
        <v>4011393</v>
      </c>
      <c r="B4483" s="14" t="s">
        <v>18692</v>
      </c>
      <c r="C4483" s="15" t="s">
        <v>14731</v>
      </c>
      <c r="D4483" s="16">
        <v>130.41</v>
      </c>
    </row>
    <row r="4484" spans="1:4" x14ac:dyDescent="0.25">
      <c r="A4484" s="13">
        <v>4011396</v>
      </c>
      <c r="B4484" s="14" t="s">
        <v>18693</v>
      </c>
      <c r="C4484" s="15" t="s">
        <v>14731</v>
      </c>
      <c r="D4484" s="16">
        <v>205.98</v>
      </c>
    </row>
    <row r="4485" spans="1:4" x14ac:dyDescent="0.25">
      <c r="A4485" s="13">
        <v>4011395</v>
      </c>
      <c r="B4485" s="14" t="s">
        <v>18694</v>
      </c>
      <c r="C4485" s="15" t="s">
        <v>14731</v>
      </c>
      <c r="D4485" s="16">
        <v>131.15</v>
      </c>
    </row>
    <row r="4486" spans="1:4" x14ac:dyDescent="0.25">
      <c r="A4486" s="13">
        <v>4011398</v>
      </c>
      <c r="B4486" s="14" t="s">
        <v>18695</v>
      </c>
      <c r="C4486" s="15" t="s">
        <v>14731</v>
      </c>
      <c r="D4486" s="16">
        <v>206.9</v>
      </c>
    </row>
    <row r="4487" spans="1:4" x14ac:dyDescent="0.25">
      <c r="A4487" s="13">
        <v>4011397</v>
      </c>
      <c r="B4487" s="14" t="s">
        <v>18696</v>
      </c>
      <c r="C4487" s="15" t="s">
        <v>14731</v>
      </c>
      <c r="D4487" s="16">
        <v>131.44999999999999</v>
      </c>
    </row>
    <row r="4488" spans="1:4" ht="30" x14ac:dyDescent="0.25">
      <c r="A4488" s="13">
        <v>4011400</v>
      </c>
      <c r="B4488" s="14" t="s">
        <v>18697</v>
      </c>
      <c r="C4488" s="15" t="s">
        <v>14731</v>
      </c>
      <c r="D4488" s="16">
        <v>220.07</v>
      </c>
    </row>
    <row r="4489" spans="1:4" ht="30" x14ac:dyDescent="0.25">
      <c r="A4489" s="13">
        <v>4011399</v>
      </c>
      <c r="B4489" s="14" t="s">
        <v>18698</v>
      </c>
      <c r="C4489" s="15" t="s">
        <v>14731</v>
      </c>
      <c r="D4489" s="16">
        <v>150.32</v>
      </c>
    </row>
    <row r="4490" spans="1:4" ht="30" x14ac:dyDescent="0.25">
      <c r="A4490" s="13">
        <v>4011490</v>
      </c>
      <c r="B4490" s="14" t="s">
        <v>18699</v>
      </c>
      <c r="C4490" s="15" t="s">
        <v>15970</v>
      </c>
      <c r="D4490" s="16">
        <v>5.27</v>
      </c>
    </row>
    <row r="4491" spans="1:4" ht="30" x14ac:dyDescent="0.25">
      <c r="A4491" s="13">
        <v>4011536</v>
      </c>
      <c r="B4491" s="14" t="s">
        <v>18700</v>
      </c>
      <c r="C4491" s="15" t="s">
        <v>15970</v>
      </c>
      <c r="D4491" s="16">
        <v>1.84</v>
      </c>
    </row>
    <row r="4492" spans="1:4" x14ac:dyDescent="0.25">
      <c r="A4492" s="13">
        <v>4011415</v>
      </c>
      <c r="B4492" s="14" t="s">
        <v>18701</v>
      </c>
      <c r="C4492" s="15" t="s">
        <v>79</v>
      </c>
      <c r="D4492" s="16">
        <v>163.80000000000001</v>
      </c>
    </row>
    <row r="4493" spans="1:4" x14ac:dyDescent="0.25">
      <c r="A4493" s="13">
        <v>4011416</v>
      </c>
      <c r="B4493" s="14" t="s">
        <v>18702</v>
      </c>
      <c r="C4493" s="15" t="s">
        <v>79</v>
      </c>
      <c r="D4493" s="16">
        <v>134.6</v>
      </c>
    </row>
    <row r="4494" spans="1:4" ht="30" x14ac:dyDescent="0.25">
      <c r="A4494" s="13">
        <v>4011408</v>
      </c>
      <c r="B4494" s="14" t="s">
        <v>18703</v>
      </c>
      <c r="C4494" s="15" t="s">
        <v>15970</v>
      </c>
      <c r="D4494" s="16">
        <v>2.1800000000000002</v>
      </c>
    </row>
    <row r="4495" spans="1:4" ht="30" x14ac:dyDescent="0.25">
      <c r="A4495" s="13">
        <v>4011407</v>
      </c>
      <c r="B4495" s="14" t="s">
        <v>18704</v>
      </c>
      <c r="C4495" s="15" t="s">
        <v>15970</v>
      </c>
      <c r="D4495" s="16">
        <v>1.82</v>
      </c>
    </row>
    <row r="4496" spans="1:4" ht="30" x14ac:dyDescent="0.25">
      <c r="A4496" s="13">
        <v>4011410</v>
      </c>
      <c r="B4496" s="14" t="s">
        <v>18705</v>
      </c>
      <c r="C4496" s="15" t="s">
        <v>15970</v>
      </c>
      <c r="D4496" s="16">
        <v>4.25</v>
      </c>
    </row>
    <row r="4497" spans="1:4" ht="30" x14ac:dyDescent="0.25">
      <c r="A4497" s="13">
        <v>4011409</v>
      </c>
      <c r="B4497" s="14" t="s">
        <v>18706</v>
      </c>
      <c r="C4497" s="15" t="s">
        <v>15970</v>
      </c>
      <c r="D4497" s="16">
        <v>3.55</v>
      </c>
    </row>
    <row r="4498" spans="1:4" ht="30" x14ac:dyDescent="0.25">
      <c r="A4498" s="13">
        <v>4011412</v>
      </c>
      <c r="B4498" s="14" t="s">
        <v>18707</v>
      </c>
      <c r="C4498" s="15" t="s">
        <v>15970</v>
      </c>
      <c r="D4498" s="16">
        <v>5.66</v>
      </c>
    </row>
    <row r="4499" spans="1:4" ht="30" x14ac:dyDescent="0.25">
      <c r="A4499" s="13">
        <v>4011411</v>
      </c>
      <c r="B4499" s="14" t="s">
        <v>18708</v>
      </c>
      <c r="C4499" s="15" t="s">
        <v>15970</v>
      </c>
      <c r="D4499" s="16">
        <v>4.7300000000000004</v>
      </c>
    </row>
    <row r="4500" spans="1:4" ht="30" x14ac:dyDescent="0.25">
      <c r="A4500" s="13">
        <v>4011520</v>
      </c>
      <c r="B4500" s="14" t="s">
        <v>18709</v>
      </c>
      <c r="C4500" s="15" t="s">
        <v>14731</v>
      </c>
      <c r="D4500" s="16">
        <v>532.5</v>
      </c>
    </row>
    <row r="4501" spans="1:4" ht="30" x14ac:dyDescent="0.25">
      <c r="A4501" s="13">
        <v>4011507</v>
      </c>
      <c r="B4501" s="14" t="s">
        <v>18710</v>
      </c>
      <c r="C4501" s="15" t="s">
        <v>14731</v>
      </c>
      <c r="D4501" s="16">
        <v>418.45</v>
      </c>
    </row>
    <row r="4502" spans="1:4" x14ac:dyDescent="0.25">
      <c r="A4502" s="13">
        <v>4011535</v>
      </c>
      <c r="B4502" s="14" t="s">
        <v>18711</v>
      </c>
      <c r="C4502" s="15" t="s">
        <v>14731</v>
      </c>
      <c r="D4502" s="16">
        <v>382.3</v>
      </c>
    </row>
    <row r="4503" spans="1:4" ht="30" x14ac:dyDescent="0.25">
      <c r="A4503" s="13">
        <v>4011534</v>
      </c>
      <c r="B4503" s="14" t="s">
        <v>18712</v>
      </c>
      <c r="C4503" s="15" t="s">
        <v>14731</v>
      </c>
      <c r="D4503" s="16">
        <v>289.26</v>
      </c>
    </row>
    <row r="4504" spans="1:4" x14ac:dyDescent="0.25">
      <c r="A4504" s="13">
        <v>4011533</v>
      </c>
      <c r="B4504" s="14" t="s">
        <v>18713</v>
      </c>
      <c r="C4504" s="15" t="s">
        <v>14731</v>
      </c>
      <c r="D4504" s="16">
        <v>391.43</v>
      </c>
    </row>
    <row r="4505" spans="1:4" x14ac:dyDescent="0.25">
      <c r="A4505" s="13">
        <v>4011532</v>
      </c>
      <c r="B4505" s="14" t="s">
        <v>18714</v>
      </c>
      <c r="C4505" s="15" t="s">
        <v>14731</v>
      </c>
      <c r="D4505" s="16">
        <v>298.39</v>
      </c>
    </row>
    <row r="4506" spans="1:4" x14ac:dyDescent="0.25">
      <c r="A4506" s="13">
        <v>4011492</v>
      </c>
      <c r="B4506" s="14" t="s">
        <v>18715</v>
      </c>
      <c r="C4506" s="15" t="s">
        <v>14731</v>
      </c>
      <c r="D4506" s="16">
        <v>298.70999999999998</v>
      </c>
    </row>
    <row r="4507" spans="1:4" x14ac:dyDescent="0.25">
      <c r="A4507" s="13">
        <v>4011491</v>
      </c>
      <c r="B4507" s="14" t="s">
        <v>18716</v>
      </c>
      <c r="C4507" s="15" t="s">
        <v>14731</v>
      </c>
      <c r="D4507" s="16">
        <v>223.1</v>
      </c>
    </row>
    <row r="4508" spans="1:4" x14ac:dyDescent="0.25">
      <c r="A4508" s="13">
        <v>4011353</v>
      </c>
      <c r="B4508" s="14" t="s">
        <v>18717</v>
      </c>
      <c r="C4508" s="15" t="s">
        <v>15970</v>
      </c>
      <c r="D4508" s="16">
        <v>0.28000000000000003</v>
      </c>
    </row>
    <row r="4509" spans="1:4" x14ac:dyDescent="0.25">
      <c r="A4509" s="13">
        <v>4011354</v>
      </c>
      <c r="B4509" s="14" t="s">
        <v>18718</v>
      </c>
      <c r="C4509" s="15" t="s">
        <v>15970</v>
      </c>
      <c r="D4509" s="16">
        <v>0.28000000000000003</v>
      </c>
    </row>
    <row r="4510" spans="1:4" x14ac:dyDescent="0.25">
      <c r="A4510" s="13">
        <v>4011418</v>
      </c>
      <c r="B4510" s="14" t="s">
        <v>18719</v>
      </c>
      <c r="C4510" s="15" t="s">
        <v>14731</v>
      </c>
      <c r="D4510" s="16">
        <v>307.17</v>
      </c>
    </row>
    <row r="4511" spans="1:4" x14ac:dyDescent="0.25">
      <c r="A4511" s="13">
        <v>4011417</v>
      </c>
      <c r="B4511" s="14" t="s">
        <v>18720</v>
      </c>
      <c r="C4511" s="15" t="s">
        <v>14731</v>
      </c>
      <c r="D4511" s="16">
        <v>208.33</v>
      </c>
    </row>
    <row r="4512" spans="1:4" x14ac:dyDescent="0.25">
      <c r="A4512" s="13">
        <v>4011420</v>
      </c>
      <c r="B4512" s="14" t="s">
        <v>18721</v>
      </c>
      <c r="C4512" s="15" t="s">
        <v>14731</v>
      </c>
      <c r="D4512" s="16">
        <v>308.85000000000002</v>
      </c>
    </row>
    <row r="4513" spans="1:4" x14ac:dyDescent="0.25">
      <c r="A4513" s="13">
        <v>4011419</v>
      </c>
      <c r="B4513" s="14" t="s">
        <v>18722</v>
      </c>
      <c r="C4513" s="15" t="s">
        <v>14731</v>
      </c>
      <c r="D4513" s="16">
        <v>205.17</v>
      </c>
    </row>
    <row r="4514" spans="1:4" x14ac:dyDescent="0.25">
      <c r="A4514" s="13">
        <v>4011422</v>
      </c>
      <c r="B4514" s="14" t="s">
        <v>18723</v>
      </c>
      <c r="C4514" s="15" t="s">
        <v>14731</v>
      </c>
      <c r="D4514" s="16">
        <v>323.63</v>
      </c>
    </row>
    <row r="4515" spans="1:4" x14ac:dyDescent="0.25">
      <c r="A4515" s="13">
        <v>4011421</v>
      </c>
      <c r="B4515" s="14" t="s">
        <v>18724</v>
      </c>
      <c r="C4515" s="15" t="s">
        <v>14731</v>
      </c>
      <c r="D4515" s="16">
        <v>222.09</v>
      </c>
    </row>
    <row r="4516" spans="1:4" x14ac:dyDescent="0.25">
      <c r="A4516" s="13">
        <v>4011424</v>
      </c>
      <c r="B4516" s="14" t="s">
        <v>18725</v>
      </c>
      <c r="C4516" s="15" t="s">
        <v>14731</v>
      </c>
      <c r="D4516" s="16">
        <v>325.48</v>
      </c>
    </row>
    <row r="4517" spans="1:4" x14ac:dyDescent="0.25">
      <c r="A4517" s="13">
        <v>4011423</v>
      </c>
      <c r="B4517" s="14" t="s">
        <v>18726</v>
      </c>
      <c r="C4517" s="15" t="s">
        <v>14731</v>
      </c>
      <c r="D4517" s="16">
        <v>218.93</v>
      </c>
    </row>
    <row r="4518" spans="1:4" ht="30" x14ac:dyDescent="0.25">
      <c r="A4518" s="13">
        <v>4011426</v>
      </c>
      <c r="B4518" s="14" t="s">
        <v>18727</v>
      </c>
      <c r="C4518" s="15" t="s">
        <v>14731</v>
      </c>
      <c r="D4518" s="16">
        <v>307.17</v>
      </c>
    </row>
    <row r="4519" spans="1:4" ht="30" x14ac:dyDescent="0.25">
      <c r="A4519" s="13">
        <v>4011425</v>
      </c>
      <c r="B4519" s="14" t="s">
        <v>18728</v>
      </c>
      <c r="C4519" s="15" t="s">
        <v>14731</v>
      </c>
      <c r="D4519" s="16">
        <v>208.33</v>
      </c>
    </row>
    <row r="4520" spans="1:4" ht="30" x14ac:dyDescent="0.25">
      <c r="A4520" s="13">
        <v>4011428</v>
      </c>
      <c r="B4520" s="14" t="s">
        <v>18729</v>
      </c>
      <c r="C4520" s="15" t="s">
        <v>14731</v>
      </c>
      <c r="D4520" s="16">
        <v>308.85000000000002</v>
      </c>
    </row>
    <row r="4521" spans="1:4" ht="30" x14ac:dyDescent="0.25">
      <c r="A4521" s="13">
        <v>4011427</v>
      </c>
      <c r="B4521" s="14" t="s">
        <v>18730</v>
      </c>
      <c r="C4521" s="15" t="s">
        <v>14731</v>
      </c>
      <c r="D4521" s="16">
        <v>205.17</v>
      </c>
    </row>
    <row r="4522" spans="1:4" ht="30" x14ac:dyDescent="0.25">
      <c r="A4522" s="13">
        <v>4011430</v>
      </c>
      <c r="B4522" s="14" t="s">
        <v>18731</v>
      </c>
      <c r="C4522" s="15" t="s">
        <v>14731</v>
      </c>
      <c r="D4522" s="16">
        <v>322.57</v>
      </c>
    </row>
    <row r="4523" spans="1:4" ht="30" x14ac:dyDescent="0.25">
      <c r="A4523" s="13">
        <v>4011429</v>
      </c>
      <c r="B4523" s="14" t="s">
        <v>18732</v>
      </c>
      <c r="C4523" s="15" t="s">
        <v>14731</v>
      </c>
      <c r="D4523" s="16">
        <v>221.52</v>
      </c>
    </row>
    <row r="4524" spans="1:4" ht="30" x14ac:dyDescent="0.25">
      <c r="A4524" s="13">
        <v>4011432</v>
      </c>
      <c r="B4524" s="14" t="s">
        <v>18733</v>
      </c>
      <c r="C4524" s="15" t="s">
        <v>14731</v>
      </c>
      <c r="D4524" s="16">
        <v>324.42</v>
      </c>
    </row>
    <row r="4525" spans="1:4" ht="30" x14ac:dyDescent="0.25">
      <c r="A4525" s="13">
        <v>4011431</v>
      </c>
      <c r="B4525" s="14" t="s">
        <v>18734</v>
      </c>
      <c r="C4525" s="15" t="s">
        <v>14731</v>
      </c>
      <c r="D4525" s="16">
        <v>218.37</v>
      </c>
    </row>
    <row r="4526" spans="1:4" ht="30" x14ac:dyDescent="0.25">
      <c r="A4526" s="13">
        <v>4011434</v>
      </c>
      <c r="B4526" s="14" t="s">
        <v>18735</v>
      </c>
      <c r="C4526" s="15" t="s">
        <v>79</v>
      </c>
      <c r="D4526" s="16">
        <v>176.44</v>
      </c>
    </row>
    <row r="4527" spans="1:4" ht="30" x14ac:dyDescent="0.25">
      <c r="A4527" s="13">
        <v>4011433</v>
      </c>
      <c r="B4527" s="14" t="s">
        <v>18736</v>
      </c>
      <c r="C4527" s="15" t="s">
        <v>79</v>
      </c>
      <c r="D4527" s="16">
        <v>131.66999999999999</v>
      </c>
    </row>
    <row r="4528" spans="1:4" ht="30" x14ac:dyDescent="0.25">
      <c r="A4528" s="13">
        <v>4011436</v>
      </c>
      <c r="B4528" s="14" t="s">
        <v>18737</v>
      </c>
      <c r="C4528" s="15" t="s">
        <v>79</v>
      </c>
      <c r="D4528" s="16">
        <v>167.06</v>
      </c>
    </row>
    <row r="4529" spans="1:4" ht="30" x14ac:dyDescent="0.25">
      <c r="A4529" s="13">
        <v>4011435</v>
      </c>
      <c r="B4529" s="14" t="s">
        <v>18738</v>
      </c>
      <c r="C4529" s="15" t="s">
        <v>79</v>
      </c>
      <c r="D4529" s="16">
        <v>120.94</v>
      </c>
    </row>
    <row r="4530" spans="1:4" ht="30" x14ac:dyDescent="0.25">
      <c r="A4530" s="13">
        <v>4011438</v>
      </c>
      <c r="B4530" s="14" t="s">
        <v>18739</v>
      </c>
      <c r="C4530" s="15" t="s">
        <v>79</v>
      </c>
      <c r="D4530" s="16">
        <v>178.6</v>
      </c>
    </row>
    <row r="4531" spans="1:4" ht="30" x14ac:dyDescent="0.25">
      <c r="A4531" s="13">
        <v>4011437</v>
      </c>
      <c r="B4531" s="14" t="s">
        <v>18740</v>
      </c>
      <c r="C4531" s="15" t="s">
        <v>79</v>
      </c>
      <c r="D4531" s="16">
        <v>130.24</v>
      </c>
    </row>
    <row r="4532" spans="1:4" ht="30" x14ac:dyDescent="0.25">
      <c r="A4532" s="13">
        <v>4011440</v>
      </c>
      <c r="B4532" s="14" t="s">
        <v>18741</v>
      </c>
      <c r="C4532" s="15" t="s">
        <v>79</v>
      </c>
      <c r="D4532" s="16">
        <v>179.03</v>
      </c>
    </row>
    <row r="4533" spans="1:4" ht="30" x14ac:dyDescent="0.25">
      <c r="A4533" s="13">
        <v>4011439</v>
      </c>
      <c r="B4533" s="14" t="s">
        <v>18742</v>
      </c>
      <c r="C4533" s="15" t="s">
        <v>79</v>
      </c>
      <c r="D4533" s="16">
        <v>136.41999999999999</v>
      </c>
    </row>
    <row r="4534" spans="1:4" ht="30" x14ac:dyDescent="0.25">
      <c r="A4534" s="13">
        <v>4011442</v>
      </c>
      <c r="B4534" s="14" t="s">
        <v>18743</v>
      </c>
      <c r="C4534" s="15" t="s">
        <v>79</v>
      </c>
      <c r="D4534" s="16">
        <v>178.68</v>
      </c>
    </row>
    <row r="4535" spans="1:4" ht="30" x14ac:dyDescent="0.25">
      <c r="A4535" s="13">
        <v>4011441</v>
      </c>
      <c r="B4535" s="14" t="s">
        <v>18744</v>
      </c>
      <c r="C4535" s="15" t="s">
        <v>79</v>
      </c>
      <c r="D4535" s="16">
        <v>136.01</v>
      </c>
    </row>
    <row r="4536" spans="1:4" ht="30" x14ac:dyDescent="0.25">
      <c r="A4536" s="13">
        <v>4011482</v>
      </c>
      <c r="B4536" s="14" t="s">
        <v>29057</v>
      </c>
      <c r="C4536" s="15" t="s">
        <v>14731</v>
      </c>
      <c r="D4536" s="16">
        <v>74.33</v>
      </c>
    </row>
    <row r="4537" spans="1:4" ht="30" x14ac:dyDescent="0.25">
      <c r="A4537" s="13">
        <v>4011486</v>
      </c>
      <c r="B4537" s="14" t="s">
        <v>29058</v>
      </c>
      <c r="C4537" s="15" t="s">
        <v>14731</v>
      </c>
      <c r="D4537" s="16">
        <v>107.02</v>
      </c>
    </row>
    <row r="4538" spans="1:4" ht="30" x14ac:dyDescent="0.25">
      <c r="A4538" s="13">
        <v>4011485</v>
      </c>
      <c r="B4538" s="14" t="s">
        <v>29059</v>
      </c>
      <c r="C4538" s="15" t="s">
        <v>14731</v>
      </c>
      <c r="D4538" s="16">
        <v>92.6</v>
      </c>
    </row>
    <row r="4539" spans="1:4" ht="30" x14ac:dyDescent="0.25">
      <c r="A4539" s="13">
        <v>4011484</v>
      </c>
      <c r="B4539" s="14" t="s">
        <v>29060</v>
      </c>
      <c r="C4539" s="15" t="s">
        <v>14731</v>
      </c>
      <c r="D4539" s="16">
        <v>68.87</v>
      </c>
    </row>
    <row r="4540" spans="1:4" ht="30" x14ac:dyDescent="0.25">
      <c r="A4540" s="13">
        <v>4011483</v>
      </c>
      <c r="B4540" s="14" t="s">
        <v>29061</v>
      </c>
      <c r="C4540" s="15" t="s">
        <v>14731</v>
      </c>
      <c r="D4540" s="16">
        <v>54.44</v>
      </c>
    </row>
    <row r="4541" spans="1:4" ht="30" x14ac:dyDescent="0.25">
      <c r="A4541" s="13">
        <v>4011488</v>
      </c>
      <c r="B4541" s="14" t="s">
        <v>29062</v>
      </c>
      <c r="C4541" s="15" t="s">
        <v>14731</v>
      </c>
      <c r="D4541" s="16">
        <v>54.83</v>
      </c>
    </row>
    <row r="4542" spans="1:4" ht="30" x14ac:dyDescent="0.25">
      <c r="A4542" s="13">
        <v>4011487</v>
      </c>
      <c r="B4542" s="14" t="s">
        <v>29063</v>
      </c>
      <c r="C4542" s="15" t="s">
        <v>14731</v>
      </c>
      <c r="D4542" s="16">
        <v>78.349999999999994</v>
      </c>
    </row>
    <row r="4543" spans="1:4" ht="30" x14ac:dyDescent="0.25">
      <c r="A4543" s="13">
        <v>4011489</v>
      </c>
      <c r="B4543" s="14" t="s">
        <v>18745</v>
      </c>
      <c r="C4543" s="15" t="s">
        <v>14731</v>
      </c>
      <c r="D4543" s="16">
        <v>128.82</v>
      </c>
    </row>
    <row r="4544" spans="1:4" ht="30" x14ac:dyDescent="0.25">
      <c r="A4544" s="13">
        <v>4011493</v>
      </c>
      <c r="B4544" s="14" t="s">
        <v>18746</v>
      </c>
      <c r="C4544" s="15" t="s">
        <v>14731</v>
      </c>
      <c r="D4544" s="16">
        <v>104.71</v>
      </c>
    </row>
    <row r="4545" spans="1:4" x14ac:dyDescent="0.25">
      <c r="A4545" s="13">
        <v>4011481</v>
      </c>
      <c r="B4545" s="14" t="s">
        <v>18747</v>
      </c>
      <c r="C4545" s="15" t="s">
        <v>14731</v>
      </c>
      <c r="D4545" s="16">
        <v>36.18</v>
      </c>
    </row>
    <row r="4546" spans="1:4" x14ac:dyDescent="0.25">
      <c r="A4546" s="13">
        <v>4011347</v>
      </c>
      <c r="B4546" s="14" t="s">
        <v>18748</v>
      </c>
      <c r="C4546" s="15" t="s">
        <v>14731</v>
      </c>
      <c r="D4546" s="16">
        <v>61.59</v>
      </c>
    </row>
    <row r="4547" spans="1:4" x14ac:dyDescent="0.25">
      <c r="A4547" s="13">
        <v>4011342</v>
      </c>
      <c r="B4547" s="14" t="s">
        <v>18749</v>
      </c>
      <c r="C4547" s="15" t="s">
        <v>14731</v>
      </c>
      <c r="D4547" s="16">
        <v>77.239999999999995</v>
      </c>
    </row>
    <row r="4548" spans="1:4" x14ac:dyDescent="0.25">
      <c r="A4548" s="13">
        <v>4011344</v>
      </c>
      <c r="B4548" s="14" t="s">
        <v>18750</v>
      </c>
      <c r="C4548" s="15" t="s">
        <v>14731</v>
      </c>
      <c r="D4548" s="16">
        <v>53.43</v>
      </c>
    </row>
    <row r="4549" spans="1:4" ht="30" x14ac:dyDescent="0.25">
      <c r="A4549" s="13">
        <v>4011341</v>
      </c>
      <c r="B4549" s="14" t="s">
        <v>18751</v>
      </c>
      <c r="C4549" s="15" t="s">
        <v>14731</v>
      </c>
      <c r="D4549" s="16">
        <v>12.67</v>
      </c>
    </row>
    <row r="4550" spans="1:4" x14ac:dyDescent="0.25">
      <c r="A4550" s="13">
        <v>4011346</v>
      </c>
      <c r="B4550" s="14" t="s">
        <v>18752</v>
      </c>
      <c r="C4550" s="15" t="s">
        <v>14731</v>
      </c>
      <c r="D4550" s="16">
        <v>8.82</v>
      </c>
    </row>
    <row r="4551" spans="1:4" x14ac:dyDescent="0.25">
      <c r="A4551" s="13">
        <v>4011211</v>
      </c>
      <c r="B4551" s="14" t="s">
        <v>18753</v>
      </c>
      <c r="C4551" s="15" t="s">
        <v>14731</v>
      </c>
      <c r="D4551" s="16">
        <v>11.67</v>
      </c>
    </row>
    <row r="4552" spans="1:4" ht="30" x14ac:dyDescent="0.25">
      <c r="A4552" s="13">
        <v>4011304</v>
      </c>
      <c r="B4552" s="14" t="s">
        <v>18754</v>
      </c>
      <c r="C4552" s="15" t="s">
        <v>14731</v>
      </c>
      <c r="D4552" s="16">
        <v>61.37</v>
      </c>
    </row>
    <row r="4553" spans="1:4" x14ac:dyDescent="0.25">
      <c r="A4553" s="13">
        <v>4011209</v>
      </c>
      <c r="B4553" s="14" t="s">
        <v>18755</v>
      </c>
      <c r="C4553" s="15" t="s">
        <v>15970</v>
      </c>
      <c r="D4553" s="16">
        <v>1.17</v>
      </c>
    </row>
    <row r="4554" spans="1:4" x14ac:dyDescent="0.25">
      <c r="A4554" s="13">
        <v>4011210</v>
      </c>
      <c r="B4554" s="14" t="s">
        <v>18756</v>
      </c>
      <c r="C4554" s="15" t="s">
        <v>15970</v>
      </c>
      <c r="D4554" s="16">
        <v>1.26</v>
      </c>
    </row>
    <row r="4555" spans="1:4" ht="30" x14ac:dyDescent="0.25">
      <c r="A4555" s="13">
        <v>4011537</v>
      </c>
      <c r="B4555" s="14" t="s">
        <v>18757</v>
      </c>
      <c r="C4555" s="15" t="s">
        <v>211</v>
      </c>
      <c r="D4555" s="16">
        <v>21.33</v>
      </c>
    </row>
    <row r="4556" spans="1:4" x14ac:dyDescent="0.25">
      <c r="A4556" s="13">
        <v>4011218</v>
      </c>
      <c r="B4556" s="14" t="s">
        <v>18758</v>
      </c>
      <c r="C4556" s="15" t="s">
        <v>14731</v>
      </c>
      <c r="D4556" s="16">
        <v>422.76</v>
      </c>
    </row>
    <row r="4557" spans="1:4" x14ac:dyDescent="0.25">
      <c r="A4557" s="13">
        <v>4011217</v>
      </c>
      <c r="B4557" s="14" t="s">
        <v>18759</v>
      </c>
      <c r="C4557" s="15" t="s">
        <v>14731</v>
      </c>
      <c r="D4557" s="16">
        <v>297.87</v>
      </c>
    </row>
    <row r="4558" spans="1:4" x14ac:dyDescent="0.25">
      <c r="A4558" s="13">
        <v>4011214</v>
      </c>
      <c r="B4558" s="14" t="s">
        <v>18760</v>
      </c>
      <c r="C4558" s="15" t="s">
        <v>14731</v>
      </c>
      <c r="D4558" s="16">
        <v>252.07</v>
      </c>
    </row>
    <row r="4559" spans="1:4" x14ac:dyDescent="0.25">
      <c r="A4559" s="13">
        <v>4011213</v>
      </c>
      <c r="B4559" s="14" t="s">
        <v>18761</v>
      </c>
      <c r="C4559" s="15" t="s">
        <v>14731</v>
      </c>
      <c r="D4559" s="16">
        <v>173.01</v>
      </c>
    </row>
    <row r="4560" spans="1:4" ht="30" x14ac:dyDescent="0.25">
      <c r="A4560" s="13">
        <v>4011227</v>
      </c>
      <c r="B4560" s="14" t="s">
        <v>18762</v>
      </c>
      <c r="C4560" s="15" t="s">
        <v>14731</v>
      </c>
      <c r="D4560" s="16">
        <v>11.67</v>
      </c>
    </row>
    <row r="4561" spans="1:4" ht="30" x14ac:dyDescent="0.25">
      <c r="A4561" s="13">
        <v>4011302</v>
      </c>
      <c r="B4561" s="14" t="s">
        <v>18763</v>
      </c>
      <c r="C4561" s="15" t="s">
        <v>14731</v>
      </c>
      <c r="D4561" s="16">
        <v>59.76</v>
      </c>
    </row>
    <row r="4562" spans="1:4" ht="30" x14ac:dyDescent="0.25">
      <c r="A4562" s="13">
        <v>4011300</v>
      </c>
      <c r="B4562" s="14" t="s">
        <v>18764</v>
      </c>
      <c r="C4562" s="15" t="s">
        <v>14731</v>
      </c>
      <c r="D4562" s="16">
        <v>51.32</v>
      </c>
    </row>
    <row r="4563" spans="1:4" x14ac:dyDescent="0.25">
      <c r="A4563" s="13">
        <v>4011306</v>
      </c>
      <c r="B4563" s="14" t="s">
        <v>18765</v>
      </c>
      <c r="C4563" s="15" t="s">
        <v>14731</v>
      </c>
      <c r="D4563" s="16">
        <v>97.01</v>
      </c>
    </row>
    <row r="4564" spans="1:4" ht="30" x14ac:dyDescent="0.25">
      <c r="A4564" s="13">
        <v>4011303</v>
      </c>
      <c r="B4564" s="14" t="s">
        <v>18766</v>
      </c>
      <c r="C4564" s="15" t="s">
        <v>14731</v>
      </c>
      <c r="D4564" s="16">
        <v>104.12</v>
      </c>
    </row>
    <row r="4565" spans="1:4" ht="30" x14ac:dyDescent="0.25">
      <c r="A4565" s="13">
        <v>4011301</v>
      </c>
      <c r="B4565" s="14" t="s">
        <v>18767</v>
      </c>
      <c r="C4565" s="15" t="s">
        <v>14731</v>
      </c>
      <c r="D4565" s="16">
        <v>101.24</v>
      </c>
    </row>
    <row r="4566" spans="1:4" ht="30" x14ac:dyDescent="0.25">
      <c r="A4566" s="13">
        <v>4011228</v>
      </c>
      <c r="B4566" s="14" t="s">
        <v>18768</v>
      </c>
      <c r="C4566" s="15" t="s">
        <v>14731</v>
      </c>
      <c r="D4566" s="16">
        <v>12.91</v>
      </c>
    </row>
    <row r="4567" spans="1:4" ht="30" x14ac:dyDescent="0.25">
      <c r="A4567" s="13">
        <v>4011229</v>
      </c>
      <c r="B4567" s="14" t="s">
        <v>18769</v>
      </c>
      <c r="C4567" s="15" t="s">
        <v>14731</v>
      </c>
      <c r="D4567" s="16">
        <v>31.91</v>
      </c>
    </row>
    <row r="4568" spans="1:4" ht="30" x14ac:dyDescent="0.25">
      <c r="A4568" s="13">
        <v>4011231</v>
      </c>
      <c r="B4568" s="14" t="s">
        <v>18770</v>
      </c>
      <c r="C4568" s="15" t="s">
        <v>14731</v>
      </c>
      <c r="D4568" s="16">
        <v>109.25</v>
      </c>
    </row>
    <row r="4569" spans="1:4" ht="30" x14ac:dyDescent="0.25">
      <c r="A4569" s="13">
        <v>4011230</v>
      </c>
      <c r="B4569" s="14" t="s">
        <v>18771</v>
      </c>
      <c r="C4569" s="15" t="s">
        <v>14731</v>
      </c>
      <c r="D4569" s="16">
        <v>86.14</v>
      </c>
    </row>
    <row r="4570" spans="1:4" ht="30" x14ac:dyDescent="0.25">
      <c r="A4570" s="13">
        <v>4011235</v>
      </c>
      <c r="B4570" s="14" t="s">
        <v>18772</v>
      </c>
      <c r="C4570" s="15" t="s">
        <v>14731</v>
      </c>
      <c r="D4570" s="16">
        <v>73.260000000000005</v>
      </c>
    </row>
    <row r="4571" spans="1:4" ht="30" x14ac:dyDescent="0.25">
      <c r="A4571" s="13">
        <v>4011234</v>
      </c>
      <c r="B4571" s="14" t="s">
        <v>18773</v>
      </c>
      <c r="C4571" s="15" t="s">
        <v>14731</v>
      </c>
      <c r="D4571" s="16">
        <v>49.45</v>
      </c>
    </row>
    <row r="4572" spans="1:4" ht="30" x14ac:dyDescent="0.25">
      <c r="A4572" s="13">
        <v>4011233</v>
      </c>
      <c r="B4572" s="14" t="s">
        <v>18774</v>
      </c>
      <c r="C4572" s="15" t="s">
        <v>14731</v>
      </c>
      <c r="D4572" s="16">
        <v>59.56</v>
      </c>
    </row>
    <row r="4573" spans="1:4" ht="30" x14ac:dyDescent="0.25">
      <c r="A4573" s="13">
        <v>4011232</v>
      </c>
      <c r="B4573" s="14" t="s">
        <v>18775</v>
      </c>
      <c r="C4573" s="15" t="s">
        <v>14731</v>
      </c>
      <c r="D4573" s="16">
        <v>35.75</v>
      </c>
    </row>
    <row r="4574" spans="1:4" x14ac:dyDescent="0.25">
      <c r="A4574" s="13">
        <v>4011372</v>
      </c>
      <c r="B4574" s="14" t="s">
        <v>18776</v>
      </c>
      <c r="C4574" s="15" t="s">
        <v>15970</v>
      </c>
      <c r="D4574" s="16">
        <v>5.54</v>
      </c>
    </row>
    <row r="4575" spans="1:4" x14ac:dyDescent="0.25">
      <c r="A4575" s="13">
        <v>4011371</v>
      </c>
      <c r="B4575" s="14" t="s">
        <v>18777</v>
      </c>
      <c r="C4575" s="15" t="s">
        <v>15970</v>
      </c>
      <c r="D4575" s="16">
        <v>4.22</v>
      </c>
    </row>
    <row r="4576" spans="1:4" ht="30" x14ac:dyDescent="0.25">
      <c r="A4576" s="13">
        <v>4011378</v>
      </c>
      <c r="B4576" s="14" t="s">
        <v>18778</v>
      </c>
      <c r="C4576" s="15" t="s">
        <v>15970</v>
      </c>
      <c r="D4576" s="16">
        <v>5.54</v>
      </c>
    </row>
    <row r="4577" spans="1:4" ht="30" x14ac:dyDescent="0.25">
      <c r="A4577" s="13">
        <v>4011377</v>
      </c>
      <c r="B4577" s="14" t="s">
        <v>18779</v>
      </c>
      <c r="C4577" s="15" t="s">
        <v>15970</v>
      </c>
      <c r="D4577" s="16">
        <v>4.22</v>
      </c>
    </row>
    <row r="4578" spans="1:4" x14ac:dyDescent="0.25">
      <c r="A4578" s="13">
        <v>4011368</v>
      </c>
      <c r="B4578" s="14" t="s">
        <v>18780</v>
      </c>
      <c r="C4578" s="15" t="s">
        <v>15970</v>
      </c>
      <c r="D4578" s="16">
        <v>4.3099999999999996</v>
      </c>
    </row>
    <row r="4579" spans="1:4" x14ac:dyDescent="0.25">
      <c r="A4579" s="13">
        <v>4011367</v>
      </c>
      <c r="B4579" s="14" t="s">
        <v>18781</v>
      </c>
      <c r="C4579" s="15" t="s">
        <v>15970</v>
      </c>
      <c r="D4579" s="16">
        <v>2.99</v>
      </c>
    </row>
    <row r="4580" spans="1:4" x14ac:dyDescent="0.25">
      <c r="A4580" s="13">
        <v>4011374</v>
      </c>
      <c r="B4580" s="14" t="s">
        <v>18782</v>
      </c>
      <c r="C4580" s="15" t="s">
        <v>15970</v>
      </c>
      <c r="D4580" s="16">
        <v>4.3099999999999996</v>
      </c>
    </row>
    <row r="4581" spans="1:4" x14ac:dyDescent="0.25">
      <c r="A4581" s="13">
        <v>4011373</v>
      </c>
      <c r="B4581" s="14" t="s">
        <v>18783</v>
      </c>
      <c r="C4581" s="15" t="s">
        <v>15970</v>
      </c>
      <c r="D4581" s="16">
        <v>2.99</v>
      </c>
    </row>
    <row r="4582" spans="1:4" x14ac:dyDescent="0.25">
      <c r="A4582" s="13">
        <v>4011370</v>
      </c>
      <c r="B4582" s="14" t="s">
        <v>18784</v>
      </c>
      <c r="C4582" s="15" t="s">
        <v>15970</v>
      </c>
      <c r="D4582" s="16">
        <v>4.9800000000000004</v>
      </c>
    </row>
    <row r="4583" spans="1:4" x14ac:dyDescent="0.25">
      <c r="A4583" s="13">
        <v>4011369</v>
      </c>
      <c r="B4583" s="14" t="s">
        <v>18785</v>
      </c>
      <c r="C4583" s="15" t="s">
        <v>15970</v>
      </c>
      <c r="D4583" s="16">
        <v>3.66</v>
      </c>
    </row>
    <row r="4584" spans="1:4" x14ac:dyDescent="0.25">
      <c r="A4584" s="13">
        <v>4011376</v>
      </c>
      <c r="B4584" s="14" t="s">
        <v>18786</v>
      </c>
      <c r="C4584" s="15" t="s">
        <v>15970</v>
      </c>
      <c r="D4584" s="16">
        <v>4.9800000000000004</v>
      </c>
    </row>
    <row r="4585" spans="1:4" x14ac:dyDescent="0.25">
      <c r="A4585" s="13">
        <v>4011375</v>
      </c>
      <c r="B4585" s="14" t="s">
        <v>18787</v>
      </c>
      <c r="C4585" s="15" t="s">
        <v>15970</v>
      </c>
      <c r="D4585" s="16">
        <v>3.66</v>
      </c>
    </row>
    <row r="4586" spans="1:4" x14ac:dyDescent="0.25">
      <c r="A4586" s="13">
        <v>4011360</v>
      </c>
      <c r="B4586" s="14" t="s">
        <v>18788</v>
      </c>
      <c r="C4586" s="15" t="s">
        <v>15970</v>
      </c>
      <c r="D4586" s="16">
        <v>1.96</v>
      </c>
    </row>
    <row r="4587" spans="1:4" x14ac:dyDescent="0.25">
      <c r="A4587" s="13">
        <v>4011359</v>
      </c>
      <c r="B4587" s="14" t="s">
        <v>18789</v>
      </c>
      <c r="C4587" s="15" t="s">
        <v>15970</v>
      </c>
      <c r="D4587" s="16">
        <v>1.54</v>
      </c>
    </row>
    <row r="4588" spans="1:4" ht="30" x14ac:dyDescent="0.25">
      <c r="A4588" s="13">
        <v>4011366</v>
      </c>
      <c r="B4588" s="14" t="s">
        <v>18790</v>
      </c>
      <c r="C4588" s="15" t="s">
        <v>15970</v>
      </c>
      <c r="D4588" s="16">
        <v>1.96</v>
      </c>
    </row>
    <row r="4589" spans="1:4" ht="30" x14ac:dyDescent="0.25">
      <c r="A4589" s="13">
        <v>4011365</v>
      </c>
      <c r="B4589" s="14" t="s">
        <v>18791</v>
      </c>
      <c r="C4589" s="15" t="s">
        <v>15970</v>
      </c>
      <c r="D4589" s="16">
        <v>1.54</v>
      </c>
    </row>
    <row r="4590" spans="1:4" x14ac:dyDescent="0.25">
      <c r="A4590" s="13">
        <v>4011356</v>
      </c>
      <c r="B4590" s="14" t="s">
        <v>18792</v>
      </c>
      <c r="C4590" s="15" t="s">
        <v>15970</v>
      </c>
      <c r="D4590" s="16">
        <v>1.45</v>
      </c>
    </row>
    <row r="4591" spans="1:4" x14ac:dyDescent="0.25">
      <c r="A4591" s="13">
        <v>4011355</v>
      </c>
      <c r="B4591" s="14" t="s">
        <v>18793</v>
      </c>
      <c r="C4591" s="15" t="s">
        <v>15970</v>
      </c>
      <c r="D4591" s="16">
        <v>1.03</v>
      </c>
    </row>
    <row r="4592" spans="1:4" x14ac:dyDescent="0.25">
      <c r="A4592" s="13">
        <v>4011362</v>
      </c>
      <c r="B4592" s="14" t="s">
        <v>18794</v>
      </c>
      <c r="C4592" s="15" t="s">
        <v>15970</v>
      </c>
      <c r="D4592" s="16">
        <v>1.45</v>
      </c>
    </row>
    <row r="4593" spans="1:4" x14ac:dyDescent="0.25">
      <c r="A4593" s="13">
        <v>4011361</v>
      </c>
      <c r="B4593" s="14" t="s">
        <v>18795</v>
      </c>
      <c r="C4593" s="15" t="s">
        <v>15970</v>
      </c>
      <c r="D4593" s="16">
        <v>1.03</v>
      </c>
    </row>
    <row r="4594" spans="1:4" x14ac:dyDescent="0.25">
      <c r="A4594" s="13">
        <v>4011358</v>
      </c>
      <c r="B4594" s="14" t="s">
        <v>18796</v>
      </c>
      <c r="C4594" s="15" t="s">
        <v>15970</v>
      </c>
      <c r="D4594" s="16">
        <v>1.72</v>
      </c>
    </row>
    <row r="4595" spans="1:4" x14ac:dyDescent="0.25">
      <c r="A4595" s="13">
        <v>4011357</v>
      </c>
      <c r="B4595" s="14" t="s">
        <v>18797</v>
      </c>
      <c r="C4595" s="15" t="s">
        <v>15970</v>
      </c>
      <c r="D4595" s="16">
        <v>1.3</v>
      </c>
    </row>
    <row r="4596" spans="1:4" x14ac:dyDescent="0.25">
      <c r="A4596" s="13">
        <v>4011364</v>
      </c>
      <c r="B4596" s="14" t="s">
        <v>18798</v>
      </c>
      <c r="C4596" s="15" t="s">
        <v>15970</v>
      </c>
      <c r="D4596" s="16">
        <v>1.72</v>
      </c>
    </row>
    <row r="4597" spans="1:4" x14ac:dyDescent="0.25">
      <c r="A4597" s="13">
        <v>4011363</v>
      </c>
      <c r="B4597" s="14" t="s">
        <v>18799</v>
      </c>
      <c r="C4597" s="15" t="s">
        <v>15970</v>
      </c>
      <c r="D4597" s="16">
        <v>1.3</v>
      </c>
    </row>
    <row r="4598" spans="1:4" x14ac:dyDescent="0.25">
      <c r="A4598" s="13">
        <v>4011384</v>
      </c>
      <c r="B4598" s="14" t="s">
        <v>18800</v>
      </c>
      <c r="C4598" s="15" t="s">
        <v>15970</v>
      </c>
      <c r="D4598" s="16">
        <v>6.06</v>
      </c>
    </row>
    <row r="4599" spans="1:4" x14ac:dyDescent="0.25">
      <c r="A4599" s="13">
        <v>4011383</v>
      </c>
      <c r="B4599" s="14" t="s">
        <v>18801</v>
      </c>
      <c r="C4599" s="15" t="s">
        <v>15970</v>
      </c>
      <c r="D4599" s="16">
        <v>4.5999999999999996</v>
      </c>
    </row>
    <row r="4600" spans="1:4" ht="30" x14ac:dyDescent="0.25">
      <c r="A4600" s="13">
        <v>4011390</v>
      </c>
      <c r="B4600" s="14" t="s">
        <v>18802</v>
      </c>
      <c r="C4600" s="15" t="s">
        <v>15970</v>
      </c>
      <c r="D4600" s="16">
        <v>6.06</v>
      </c>
    </row>
    <row r="4601" spans="1:4" ht="30" x14ac:dyDescent="0.25">
      <c r="A4601" s="13">
        <v>4011389</v>
      </c>
      <c r="B4601" s="14" t="s">
        <v>18803</v>
      </c>
      <c r="C4601" s="15" t="s">
        <v>15970</v>
      </c>
      <c r="D4601" s="16">
        <v>4.5999999999999996</v>
      </c>
    </row>
    <row r="4602" spans="1:4" x14ac:dyDescent="0.25">
      <c r="A4602" s="13">
        <v>4011380</v>
      </c>
      <c r="B4602" s="14" t="s">
        <v>18804</v>
      </c>
      <c r="C4602" s="15" t="s">
        <v>15970</v>
      </c>
      <c r="D4602" s="16">
        <v>4.83</v>
      </c>
    </row>
    <row r="4603" spans="1:4" x14ac:dyDescent="0.25">
      <c r="A4603" s="13">
        <v>4011379</v>
      </c>
      <c r="B4603" s="14" t="s">
        <v>18805</v>
      </c>
      <c r="C4603" s="15" t="s">
        <v>15970</v>
      </c>
      <c r="D4603" s="16">
        <v>3.37</v>
      </c>
    </row>
    <row r="4604" spans="1:4" x14ac:dyDescent="0.25">
      <c r="A4604" s="13">
        <v>4011386</v>
      </c>
      <c r="B4604" s="14" t="s">
        <v>18806</v>
      </c>
      <c r="C4604" s="15" t="s">
        <v>15970</v>
      </c>
      <c r="D4604" s="16">
        <v>4.83</v>
      </c>
    </row>
    <row r="4605" spans="1:4" x14ac:dyDescent="0.25">
      <c r="A4605" s="13">
        <v>4011385</v>
      </c>
      <c r="B4605" s="14" t="s">
        <v>18807</v>
      </c>
      <c r="C4605" s="15" t="s">
        <v>15970</v>
      </c>
      <c r="D4605" s="16">
        <v>3.37</v>
      </c>
    </row>
    <row r="4606" spans="1:4" x14ac:dyDescent="0.25">
      <c r="A4606" s="13">
        <v>4011382</v>
      </c>
      <c r="B4606" s="14" t="s">
        <v>18808</v>
      </c>
      <c r="C4606" s="15" t="s">
        <v>15970</v>
      </c>
      <c r="D4606" s="16">
        <v>5.5</v>
      </c>
    </row>
    <row r="4607" spans="1:4" x14ac:dyDescent="0.25">
      <c r="A4607" s="13">
        <v>4011381</v>
      </c>
      <c r="B4607" s="14" t="s">
        <v>18809</v>
      </c>
      <c r="C4607" s="15" t="s">
        <v>15970</v>
      </c>
      <c r="D4607" s="16">
        <v>4.04</v>
      </c>
    </row>
    <row r="4608" spans="1:4" x14ac:dyDescent="0.25">
      <c r="A4608" s="13">
        <v>4011388</v>
      </c>
      <c r="B4608" s="14" t="s">
        <v>18810</v>
      </c>
      <c r="C4608" s="15" t="s">
        <v>15970</v>
      </c>
      <c r="D4608" s="16">
        <v>5.5</v>
      </c>
    </row>
    <row r="4609" spans="1:4" x14ac:dyDescent="0.25">
      <c r="A4609" s="13">
        <v>4011387</v>
      </c>
      <c r="B4609" s="14" t="s">
        <v>18811</v>
      </c>
      <c r="C4609" s="15" t="s">
        <v>15970</v>
      </c>
      <c r="D4609" s="16">
        <v>4.04</v>
      </c>
    </row>
    <row r="4610" spans="1:4" x14ac:dyDescent="0.25">
      <c r="A4610" s="13">
        <v>4011212</v>
      </c>
      <c r="B4610" s="14" t="s">
        <v>18812</v>
      </c>
      <c r="C4610" s="15" t="s">
        <v>15970</v>
      </c>
      <c r="D4610" s="16">
        <v>7.0000000000000007E-2</v>
      </c>
    </row>
    <row r="4611" spans="1:4" ht="30" x14ac:dyDescent="0.25">
      <c r="A4611" s="13">
        <v>4208197</v>
      </c>
      <c r="B4611" s="14" t="s">
        <v>18813</v>
      </c>
      <c r="C4611" s="15" t="s">
        <v>14537</v>
      </c>
      <c r="D4611" s="16">
        <v>13899.99</v>
      </c>
    </row>
    <row r="4612" spans="1:4" ht="30" x14ac:dyDescent="0.25">
      <c r="A4612" s="13">
        <v>4208158</v>
      </c>
      <c r="B4612" s="14" t="s">
        <v>18814</v>
      </c>
      <c r="C4612" s="15" t="s">
        <v>14537</v>
      </c>
      <c r="D4612" s="16">
        <v>18257.27</v>
      </c>
    </row>
    <row r="4613" spans="1:4" ht="30" x14ac:dyDescent="0.25">
      <c r="A4613" s="13">
        <v>4208198</v>
      </c>
      <c r="B4613" s="14" t="s">
        <v>18815</v>
      </c>
      <c r="C4613" s="15" t="s">
        <v>14537</v>
      </c>
      <c r="D4613" s="16">
        <v>21229.25</v>
      </c>
    </row>
    <row r="4614" spans="1:4" ht="30" x14ac:dyDescent="0.25">
      <c r="A4614" s="13">
        <v>4208159</v>
      </c>
      <c r="B4614" s="14" t="s">
        <v>18816</v>
      </c>
      <c r="C4614" s="15" t="s">
        <v>14537</v>
      </c>
      <c r="D4614" s="16">
        <v>29126.17</v>
      </c>
    </row>
    <row r="4615" spans="1:4" ht="30" x14ac:dyDescent="0.25">
      <c r="A4615" s="13">
        <v>4208160</v>
      </c>
      <c r="B4615" s="14" t="s">
        <v>18817</v>
      </c>
      <c r="C4615" s="15" t="s">
        <v>14537</v>
      </c>
      <c r="D4615" s="16">
        <v>34515.56</v>
      </c>
    </row>
    <row r="4616" spans="1:4" ht="30" x14ac:dyDescent="0.25">
      <c r="A4616" s="13">
        <v>4208199</v>
      </c>
      <c r="B4616" s="14" t="s">
        <v>18818</v>
      </c>
      <c r="C4616" s="15" t="s">
        <v>14537</v>
      </c>
      <c r="D4616" s="16">
        <v>39893.379999999997</v>
      </c>
    </row>
    <row r="4617" spans="1:4" ht="30" x14ac:dyDescent="0.25">
      <c r="A4617" s="13">
        <v>4208161</v>
      </c>
      <c r="B4617" s="14" t="s">
        <v>18819</v>
      </c>
      <c r="C4617" s="15" t="s">
        <v>14537</v>
      </c>
      <c r="D4617" s="16">
        <v>50301.39</v>
      </c>
    </row>
    <row r="4618" spans="1:4" ht="30" x14ac:dyDescent="0.25">
      <c r="A4618" s="13">
        <v>4208162</v>
      </c>
      <c r="B4618" s="14" t="s">
        <v>18820</v>
      </c>
      <c r="C4618" s="15" t="s">
        <v>14537</v>
      </c>
      <c r="D4618" s="16">
        <v>55456.67</v>
      </c>
    </row>
    <row r="4619" spans="1:4" ht="30" x14ac:dyDescent="0.25">
      <c r="A4619" s="13">
        <v>4208163</v>
      </c>
      <c r="B4619" s="14" t="s">
        <v>18821</v>
      </c>
      <c r="C4619" s="15" t="s">
        <v>14537</v>
      </c>
      <c r="D4619" s="16">
        <v>68398.289999999994</v>
      </c>
    </row>
    <row r="4620" spans="1:4" ht="30" x14ac:dyDescent="0.25">
      <c r="A4620" s="13">
        <v>4208200</v>
      </c>
      <c r="B4620" s="14" t="s">
        <v>18822</v>
      </c>
      <c r="C4620" s="15" t="s">
        <v>14537</v>
      </c>
      <c r="D4620" s="16">
        <v>76668.179999999993</v>
      </c>
    </row>
    <row r="4621" spans="1:4" ht="30" x14ac:dyDescent="0.25">
      <c r="A4621" s="13">
        <v>4208164</v>
      </c>
      <c r="B4621" s="14" t="s">
        <v>18823</v>
      </c>
      <c r="C4621" s="15" t="s">
        <v>14537</v>
      </c>
      <c r="D4621" s="16">
        <v>86824.31</v>
      </c>
    </row>
    <row r="4622" spans="1:4" ht="30" x14ac:dyDescent="0.25">
      <c r="A4622" s="13">
        <v>4208201</v>
      </c>
      <c r="B4622" s="14" t="s">
        <v>18824</v>
      </c>
      <c r="C4622" s="15" t="s">
        <v>14537</v>
      </c>
      <c r="D4622" s="16">
        <v>22379.16</v>
      </c>
    </row>
    <row r="4623" spans="1:4" ht="30" x14ac:dyDescent="0.25">
      <c r="A4623" s="13">
        <v>4208151</v>
      </c>
      <c r="B4623" s="14" t="s">
        <v>18825</v>
      </c>
      <c r="C4623" s="15" t="s">
        <v>14537</v>
      </c>
      <c r="D4623" s="16">
        <v>30235.279999999999</v>
      </c>
    </row>
    <row r="4624" spans="1:4" ht="30" x14ac:dyDescent="0.25">
      <c r="A4624" s="13">
        <v>4208202</v>
      </c>
      <c r="B4624" s="14" t="s">
        <v>18826</v>
      </c>
      <c r="C4624" s="15" t="s">
        <v>14537</v>
      </c>
      <c r="D4624" s="16">
        <v>35555.599999999999</v>
      </c>
    </row>
    <row r="4625" spans="1:4" ht="30" x14ac:dyDescent="0.25">
      <c r="A4625" s="13">
        <v>4208152</v>
      </c>
      <c r="B4625" s="14" t="s">
        <v>18827</v>
      </c>
      <c r="C4625" s="15" t="s">
        <v>14537</v>
      </c>
      <c r="D4625" s="16">
        <v>48066.39</v>
      </c>
    </row>
    <row r="4626" spans="1:4" ht="30" x14ac:dyDescent="0.25">
      <c r="A4626" s="13">
        <v>4208153</v>
      </c>
      <c r="B4626" s="14" t="s">
        <v>18828</v>
      </c>
      <c r="C4626" s="15" t="s">
        <v>14537</v>
      </c>
      <c r="D4626" s="16">
        <v>56936.97</v>
      </c>
    </row>
    <row r="4627" spans="1:4" ht="30" x14ac:dyDescent="0.25">
      <c r="A4627" s="13">
        <v>4208203</v>
      </c>
      <c r="B4627" s="14" t="s">
        <v>18829</v>
      </c>
      <c r="C4627" s="15" t="s">
        <v>14537</v>
      </c>
      <c r="D4627" s="16">
        <v>65900.11</v>
      </c>
    </row>
    <row r="4628" spans="1:4" ht="30" x14ac:dyDescent="0.25">
      <c r="A4628" s="13">
        <v>4208154</v>
      </c>
      <c r="B4628" s="14" t="s">
        <v>18830</v>
      </c>
      <c r="C4628" s="15" t="s">
        <v>14537</v>
      </c>
      <c r="D4628" s="16">
        <v>83058.62</v>
      </c>
    </row>
    <row r="4629" spans="1:4" ht="30" x14ac:dyDescent="0.25">
      <c r="A4629" s="13">
        <v>4208155</v>
      </c>
      <c r="B4629" s="14" t="s">
        <v>18831</v>
      </c>
      <c r="C4629" s="15" t="s">
        <v>14537</v>
      </c>
      <c r="D4629" s="16">
        <v>92178.97</v>
      </c>
    </row>
    <row r="4630" spans="1:4" ht="30" x14ac:dyDescent="0.25">
      <c r="A4630" s="13">
        <v>4208156</v>
      </c>
      <c r="B4630" s="14" t="s">
        <v>18832</v>
      </c>
      <c r="C4630" s="15" t="s">
        <v>14537</v>
      </c>
      <c r="D4630" s="16">
        <v>109676.21</v>
      </c>
    </row>
    <row r="4631" spans="1:4" ht="30" x14ac:dyDescent="0.25">
      <c r="A4631" s="13">
        <v>4208204</v>
      </c>
      <c r="B4631" s="14" t="s">
        <v>18833</v>
      </c>
      <c r="C4631" s="15" t="s">
        <v>14537</v>
      </c>
      <c r="D4631" s="16">
        <v>127459.88</v>
      </c>
    </row>
    <row r="4632" spans="1:4" ht="30" x14ac:dyDescent="0.25">
      <c r="A4632" s="13">
        <v>4208157</v>
      </c>
      <c r="B4632" s="14" t="s">
        <v>18834</v>
      </c>
      <c r="C4632" s="15" t="s">
        <v>14537</v>
      </c>
      <c r="D4632" s="16">
        <v>136129.16</v>
      </c>
    </row>
    <row r="4633" spans="1:4" ht="30" x14ac:dyDescent="0.25">
      <c r="A4633" s="13">
        <v>4208127</v>
      </c>
      <c r="B4633" s="14" t="s">
        <v>18835</v>
      </c>
      <c r="C4633" s="15" t="s">
        <v>282</v>
      </c>
      <c r="D4633" s="16">
        <v>27.95</v>
      </c>
    </row>
    <row r="4634" spans="1:4" ht="30" x14ac:dyDescent="0.25">
      <c r="A4634" s="13">
        <v>4208196</v>
      </c>
      <c r="B4634" s="14" t="s">
        <v>18836</v>
      </c>
      <c r="C4634" s="15" t="s">
        <v>14537</v>
      </c>
      <c r="D4634" s="16">
        <v>2787.68</v>
      </c>
    </row>
    <row r="4635" spans="1:4" ht="30" x14ac:dyDescent="0.25">
      <c r="A4635" s="13">
        <v>4208209</v>
      </c>
      <c r="B4635" s="14" t="s">
        <v>18837</v>
      </c>
      <c r="C4635" s="15" t="s">
        <v>14537</v>
      </c>
      <c r="D4635" s="16">
        <v>11137.5</v>
      </c>
    </row>
    <row r="4636" spans="1:4" ht="30" x14ac:dyDescent="0.25">
      <c r="A4636" s="13">
        <v>4208206</v>
      </c>
      <c r="B4636" s="14" t="s">
        <v>18838</v>
      </c>
      <c r="C4636" s="15" t="s">
        <v>675</v>
      </c>
      <c r="D4636" s="16">
        <v>129.29</v>
      </c>
    </row>
    <row r="4637" spans="1:4" x14ac:dyDescent="0.25">
      <c r="A4637" s="13">
        <v>4208210</v>
      </c>
      <c r="B4637" s="14" t="s">
        <v>18839</v>
      </c>
      <c r="C4637" s="15" t="s">
        <v>14537</v>
      </c>
      <c r="D4637" s="16">
        <v>25411.67</v>
      </c>
    </row>
    <row r="4638" spans="1:4" ht="30" x14ac:dyDescent="0.25">
      <c r="A4638" s="13">
        <v>4208195</v>
      </c>
      <c r="B4638" s="14" t="s">
        <v>18840</v>
      </c>
      <c r="C4638" s="15" t="s">
        <v>14537</v>
      </c>
      <c r="D4638" s="16">
        <v>13379.75</v>
      </c>
    </row>
    <row r="4639" spans="1:4" ht="30" x14ac:dyDescent="0.25">
      <c r="A4639" s="13">
        <v>4208208</v>
      </c>
      <c r="B4639" s="14" t="s">
        <v>18841</v>
      </c>
      <c r="C4639" s="15" t="s">
        <v>675</v>
      </c>
      <c r="D4639" s="16">
        <v>565.15</v>
      </c>
    </row>
    <row r="4640" spans="1:4" ht="30" x14ac:dyDescent="0.25">
      <c r="A4640" s="13">
        <v>4208135</v>
      </c>
      <c r="B4640" s="14" t="s">
        <v>18842</v>
      </c>
      <c r="C4640" s="15" t="s">
        <v>211</v>
      </c>
      <c r="D4640" s="16">
        <v>2035</v>
      </c>
    </row>
    <row r="4641" spans="1:4" ht="30" x14ac:dyDescent="0.25">
      <c r="A4641" s="13">
        <v>4208136</v>
      </c>
      <c r="B4641" s="14" t="s">
        <v>18843</v>
      </c>
      <c r="C4641" s="15" t="s">
        <v>211</v>
      </c>
      <c r="D4641" s="16">
        <v>2316</v>
      </c>
    </row>
    <row r="4642" spans="1:4" ht="30" x14ac:dyDescent="0.25">
      <c r="A4642" s="13">
        <v>4208137</v>
      </c>
      <c r="B4642" s="14" t="s">
        <v>18844</v>
      </c>
      <c r="C4642" s="15" t="s">
        <v>211</v>
      </c>
      <c r="D4642" s="16">
        <v>2507.33</v>
      </c>
    </row>
    <row r="4643" spans="1:4" ht="30" x14ac:dyDescent="0.25">
      <c r="A4643" s="13">
        <v>4208138</v>
      </c>
      <c r="B4643" s="14" t="s">
        <v>18845</v>
      </c>
      <c r="C4643" s="15" t="s">
        <v>211</v>
      </c>
      <c r="D4643" s="16">
        <v>2987.22</v>
      </c>
    </row>
    <row r="4644" spans="1:4" ht="30" x14ac:dyDescent="0.25">
      <c r="A4644" s="13">
        <v>4208139</v>
      </c>
      <c r="B4644" s="14" t="s">
        <v>18846</v>
      </c>
      <c r="C4644" s="15" t="s">
        <v>211</v>
      </c>
      <c r="D4644" s="16">
        <v>2990.18</v>
      </c>
    </row>
    <row r="4645" spans="1:4" ht="30" x14ac:dyDescent="0.25">
      <c r="A4645" s="13">
        <v>4208140</v>
      </c>
      <c r="B4645" s="14" t="s">
        <v>18847</v>
      </c>
      <c r="C4645" s="15" t="s">
        <v>211</v>
      </c>
      <c r="D4645" s="16">
        <v>3712.6</v>
      </c>
    </row>
    <row r="4646" spans="1:4" ht="30" x14ac:dyDescent="0.25">
      <c r="A4646" s="13">
        <v>4208141</v>
      </c>
      <c r="B4646" s="14" t="s">
        <v>18848</v>
      </c>
      <c r="C4646" s="15" t="s">
        <v>211</v>
      </c>
      <c r="D4646" s="16">
        <v>3720.79</v>
      </c>
    </row>
    <row r="4647" spans="1:4" ht="30" x14ac:dyDescent="0.25">
      <c r="A4647" s="13">
        <v>4208212</v>
      </c>
      <c r="B4647" s="14" t="s">
        <v>18849</v>
      </c>
      <c r="C4647" s="15" t="s">
        <v>211</v>
      </c>
      <c r="D4647" s="16">
        <v>3723.01</v>
      </c>
    </row>
    <row r="4648" spans="1:4" ht="30" x14ac:dyDescent="0.25">
      <c r="A4648" s="13">
        <v>4208213</v>
      </c>
      <c r="B4648" s="14" t="s">
        <v>18850</v>
      </c>
      <c r="C4648" s="15" t="s">
        <v>211</v>
      </c>
      <c r="D4648" s="16">
        <v>4282.58</v>
      </c>
    </row>
    <row r="4649" spans="1:4" ht="30" x14ac:dyDescent="0.25">
      <c r="A4649" s="13">
        <v>4208214</v>
      </c>
      <c r="B4649" s="14" t="s">
        <v>18851</v>
      </c>
      <c r="C4649" s="15" t="s">
        <v>211</v>
      </c>
      <c r="D4649" s="16">
        <v>4840.67</v>
      </c>
    </row>
    <row r="4650" spans="1:4" ht="30" x14ac:dyDescent="0.25">
      <c r="A4650" s="13">
        <v>4208215</v>
      </c>
      <c r="B4650" s="14" t="s">
        <v>18852</v>
      </c>
      <c r="C4650" s="15" t="s">
        <v>211</v>
      </c>
      <c r="D4650" s="16">
        <v>4844.6499999999996</v>
      </c>
    </row>
    <row r="4651" spans="1:4" ht="30" x14ac:dyDescent="0.25">
      <c r="A4651" s="13">
        <v>4208216</v>
      </c>
      <c r="B4651" s="14" t="s">
        <v>18853</v>
      </c>
      <c r="C4651" s="15" t="s">
        <v>211</v>
      </c>
      <c r="D4651" s="16">
        <v>2191.2600000000002</v>
      </c>
    </row>
    <row r="4652" spans="1:4" ht="30" x14ac:dyDescent="0.25">
      <c r="A4652" s="13">
        <v>4208217</v>
      </c>
      <c r="B4652" s="14" t="s">
        <v>18854</v>
      </c>
      <c r="C4652" s="15" t="s">
        <v>211</v>
      </c>
      <c r="D4652" s="16">
        <v>2487.59</v>
      </c>
    </row>
    <row r="4653" spans="1:4" ht="30" x14ac:dyDescent="0.25">
      <c r="A4653" s="13">
        <v>4208218</v>
      </c>
      <c r="B4653" s="14" t="s">
        <v>18855</v>
      </c>
      <c r="C4653" s="15" t="s">
        <v>211</v>
      </c>
      <c r="D4653" s="16">
        <v>3150.51</v>
      </c>
    </row>
    <row r="4654" spans="1:4" ht="30" x14ac:dyDescent="0.25">
      <c r="A4654" s="13">
        <v>4208219</v>
      </c>
      <c r="B4654" s="14" t="s">
        <v>18856</v>
      </c>
      <c r="C4654" s="15" t="s">
        <v>211</v>
      </c>
      <c r="D4654" s="16">
        <v>4190.46</v>
      </c>
    </row>
    <row r="4655" spans="1:4" ht="30" x14ac:dyDescent="0.25">
      <c r="A4655" s="13">
        <v>4208220</v>
      </c>
      <c r="B4655" s="14" t="s">
        <v>18857</v>
      </c>
      <c r="C4655" s="15" t="s">
        <v>211</v>
      </c>
      <c r="D4655" s="16">
        <v>4435.91</v>
      </c>
    </row>
    <row r="4656" spans="1:4" ht="30" x14ac:dyDescent="0.25">
      <c r="A4656" s="13">
        <v>4208221</v>
      </c>
      <c r="B4656" s="14" t="s">
        <v>18858</v>
      </c>
      <c r="C4656" s="15" t="s">
        <v>211</v>
      </c>
      <c r="D4656" s="16">
        <v>5836.69</v>
      </c>
    </row>
    <row r="4657" spans="1:4" ht="30" x14ac:dyDescent="0.25">
      <c r="A4657" s="13">
        <v>4208222</v>
      </c>
      <c r="B4657" s="14" t="s">
        <v>18859</v>
      </c>
      <c r="C4657" s="15" t="s">
        <v>211</v>
      </c>
      <c r="D4657" s="16">
        <v>7358.57</v>
      </c>
    </row>
    <row r="4658" spans="1:4" ht="30" x14ac:dyDescent="0.25">
      <c r="A4658" s="13">
        <v>4208223</v>
      </c>
      <c r="B4658" s="14" t="s">
        <v>18860</v>
      </c>
      <c r="C4658" s="15" t="s">
        <v>211</v>
      </c>
      <c r="D4658" s="16">
        <v>7361.79</v>
      </c>
    </row>
    <row r="4659" spans="1:4" ht="30" x14ac:dyDescent="0.25">
      <c r="A4659" s="13">
        <v>4208224</v>
      </c>
      <c r="B4659" s="14" t="s">
        <v>18861</v>
      </c>
      <c r="C4659" s="15" t="s">
        <v>211</v>
      </c>
      <c r="D4659" s="16">
        <v>8584.9</v>
      </c>
    </row>
    <row r="4660" spans="1:4" ht="30" x14ac:dyDescent="0.25">
      <c r="A4660" s="13">
        <v>4208225</v>
      </c>
      <c r="B4660" s="14" t="s">
        <v>18862</v>
      </c>
      <c r="C4660" s="15" t="s">
        <v>211</v>
      </c>
      <c r="D4660" s="16">
        <v>9479.7800000000007</v>
      </c>
    </row>
    <row r="4661" spans="1:4" ht="30" x14ac:dyDescent="0.25">
      <c r="A4661" s="13">
        <v>4208226</v>
      </c>
      <c r="B4661" s="14" t="s">
        <v>18863</v>
      </c>
      <c r="C4661" s="15" t="s">
        <v>211</v>
      </c>
      <c r="D4661" s="16">
        <v>9816.85</v>
      </c>
    </row>
    <row r="4662" spans="1:4" ht="30" x14ac:dyDescent="0.25">
      <c r="A4662" s="13">
        <v>4208227</v>
      </c>
      <c r="B4662" s="14" t="s">
        <v>18864</v>
      </c>
      <c r="C4662" s="15" t="s">
        <v>211</v>
      </c>
      <c r="D4662" s="16">
        <v>1912.77</v>
      </c>
    </row>
    <row r="4663" spans="1:4" ht="30" x14ac:dyDescent="0.25">
      <c r="A4663" s="13">
        <v>4208228</v>
      </c>
      <c r="B4663" s="14" t="s">
        <v>18865</v>
      </c>
      <c r="C4663" s="15" t="s">
        <v>211</v>
      </c>
      <c r="D4663" s="16">
        <v>2171.73</v>
      </c>
    </row>
    <row r="4664" spans="1:4" ht="30" x14ac:dyDescent="0.25">
      <c r="A4664" s="13">
        <v>4208229</v>
      </c>
      <c r="B4664" s="14" t="s">
        <v>18866</v>
      </c>
      <c r="C4664" s="15" t="s">
        <v>211</v>
      </c>
      <c r="D4664" s="16">
        <v>2744.27</v>
      </c>
    </row>
    <row r="4665" spans="1:4" ht="30" x14ac:dyDescent="0.25">
      <c r="A4665" s="13">
        <v>4208230</v>
      </c>
      <c r="B4665" s="14" t="s">
        <v>18867</v>
      </c>
      <c r="C4665" s="15" t="s">
        <v>211</v>
      </c>
      <c r="D4665" s="16">
        <v>3654.04</v>
      </c>
    </row>
    <row r="4666" spans="1:4" ht="30" x14ac:dyDescent="0.25">
      <c r="A4666" s="13">
        <v>4208231</v>
      </c>
      <c r="B4666" s="14" t="s">
        <v>18868</v>
      </c>
      <c r="C4666" s="15" t="s">
        <v>211</v>
      </c>
      <c r="D4666" s="16">
        <v>3869.28</v>
      </c>
    </row>
    <row r="4667" spans="1:4" ht="30" x14ac:dyDescent="0.25">
      <c r="A4667" s="13">
        <v>4208232</v>
      </c>
      <c r="B4667" s="14" t="s">
        <v>18869</v>
      </c>
      <c r="C4667" s="15" t="s">
        <v>211</v>
      </c>
      <c r="D4667" s="16">
        <v>5087.03</v>
      </c>
    </row>
    <row r="4668" spans="1:4" ht="30" x14ac:dyDescent="0.25">
      <c r="A4668" s="13">
        <v>4208233</v>
      </c>
      <c r="B4668" s="14" t="s">
        <v>18870</v>
      </c>
      <c r="C4668" s="15" t="s">
        <v>211</v>
      </c>
      <c r="D4668" s="16">
        <v>6410.97</v>
      </c>
    </row>
    <row r="4669" spans="1:4" ht="30" x14ac:dyDescent="0.25">
      <c r="A4669" s="13">
        <v>4208234</v>
      </c>
      <c r="B4669" s="14" t="s">
        <v>18871</v>
      </c>
      <c r="C4669" s="15" t="s">
        <v>211</v>
      </c>
      <c r="D4669" s="16">
        <v>6413.98</v>
      </c>
    </row>
    <row r="4670" spans="1:4" ht="30" x14ac:dyDescent="0.25">
      <c r="A4670" s="13">
        <v>4208235</v>
      </c>
      <c r="B4670" s="14" t="s">
        <v>18872</v>
      </c>
      <c r="C4670" s="15" t="s">
        <v>211</v>
      </c>
      <c r="D4670" s="16">
        <v>7479.21</v>
      </c>
    </row>
    <row r="4671" spans="1:4" ht="30" x14ac:dyDescent="0.25">
      <c r="A4671" s="13">
        <v>4208236</v>
      </c>
      <c r="B4671" s="14" t="s">
        <v>18873</v>
      </c>
      <c r="C4671" s="15" t="s">
        <v>211</v>
      </c>
      <c r="D4671" s="16">
        <v>8538.15</v>
      </c>
    </row>
    <row r="4672" spans="1:4" ht="30" x14ac:dyDescent="0.25">
      <c r="A4672" s="13">
        <v>4208237</v>
      </c>
      <c r="B4672" s="14" t="s">
        <v>18874</v>
      </c>
      <c r="C4672" s="15" t="s">
        <v>211</v>
      </c>
      <c r="D4672" s="16">
        <v>8553.19</v>
      </c>
    </row>
    <row r="4673" spans="1:4" x14ac:dyDescent="0.25">
      <c r="A4673" s="13">
        <v>4208128</v>
      </c>
      <c r="B4673" s="14" t="s">
        <v>18875</v>
      </c>
      <c r="C4673" s="15" t="s">
        <v>211</v>
      </c>
      <c r="D4673" s="16">
        <v>254.3</v>
      </c>
    </row>
    <row r="4674" spans="1:4" x14ac:dyDescent="0.25">
      <c r="A4674" s="13">
        <v>4208129</v>
      </c>
      <c r="B4674" s="14" t="s">
        <v>18876</v>
      </c>
      <c r="C4674" s="15" t="s">
        <v>211</v>
      </c>
      <c r="D4674" s="16">
        <v>280.99</v>
      </c>
    </row>
    <row r="4675" spans="1:4" x14ac:dyDescent="0.25">
      <c r="A4675" s="13">
        <v>4208130</v>
      </c>
      <c r="B4675" s="14" t="s">
        <v>18877</v>
      </c>
      <c r="C4675" s="15" t="s">
        <v>211</v>
      </c>
      <c r="D4675" s="16">
        <v>324.43</v>
      </c>
    </row>
    <row r="4676" spans="1:4" x14ac:dyDescent="0.25">
      <c r="A4676" s="13">
        <v>4208131</v>
      </c>
      <c r="B4676" s="14" t="s">
        <v>18878</v>
      </c>
      <c r="C4676" s="15" t="s">
        <v>211</v>
      </c>
      <c r="D4676" s="16">
        <v>376.3</v>
      </c>
    </row>
    <row r="4677" spans="1:4" x14ac:dyDescent="0.25">
      <c r="A4677" s="13">
        <v>4208132</v>
      </c>
      <c r="B4677" s="14" t="s">
        <v>18879</v>
      </c>
      <c r="C4677" s="15" t="s">
        <v>211</v>
      </c>
      <c r="D4677" s="16">
        <v>427.85</v>
      </c>
    </row>
    <row r="4678" spans="1:4" x14ac:dyDescent="0.25">
      <c r="A4678" s="13">
        <v>4208133</v>
      </c>
      <c r="B4678" s="14" t="s">
        <v>18880</v>
      </c>
      <c r="C4678" s="15" t="s">
        <v>211</v>
      </c>
      <c r="D4678" s="16">
        <v>482.03</v>
      </c>
    </row>
    <row r="4679" spans="1:4" x14ac:dyDescent="0.25">
      <c r="A4679" s="13">
        <v>4208134</v>
      </c>
      <c r="B4679" s="14" t="s">
        <v>18881</v>
      </c>
      <c r="C4679" s="15" t="s">
        <v>211</v>
      </c>
      <c r="D4679" s="16">
        <v>537.35</v>
      </c>
    </row>
    <row r="4680" spans="1:4" x14ac:dyDescent="0.25">
      <c r="A4680" s="13">
        <v>4208238</v>
      </c>
      <c r="B4680" s="14" t="s">
        <v>18882</v>
      </c>
      <c r="C4680" s="15" t="s">
        <v>211</v>
      </c>
      <c r="D4680" s="16">
        <v>569.67999999999995</v>
      </c>
    </row>
    <row r="4681" spans="1:4" x14ac:dyDescent="0.25">
      <c r="A4681" s="13">
        <v>4208239</v>
      </c>
      <c r="B4681" s="14" t="s">
        <v>18883</v>
      </c>
      <c r="C4681" s="15" t="s">
        <v>211</v>
      </c>
      <c r="D4681" s="16">
        <v>611.94000000000005</v>
      </c>
    </row>
    <row r="4682" spans="1:4" ht="30" x14ac:dyDescent="0.25">
      <c r="A4682" s="13">
        <v>4413920</v>
      </c>
      <c r="B4682" s="14" t="s">
        <v>18884</v>
      </c>
      <c r="C4682" s="15" t="s">
        <v>15970</v>
      </c>
      <c r="D4682" s="16">
        <v>0.48</v>
      </c>
    </row>
    <row r="4683" spans="1:4" ht="30" x14ac:dyDescent="0.25">
      <c r="A4683" s="13">
        <v>4413024</v>
      </c>
      <c r="B4683" s="14" t="s">
        <v>18885</v>
      </c>
      <c r="C4683" s="15" t="s">
        <v>15970</v>
      </c>
      <c r="D4683" s="16">
        <v>0.44</v>
      </c>
    </row>
    <row r="4684" spans="1:4" ht="30" x14ac:dyDescent="0.25">
      <c r="A4684" s="13">
        <v>4413022</v>
      </c>
      <c r="B4684" s="14" t="s">
        <v>18886</v>
      </c>
      <c r="C4684" s="15" t="s">
        <v>15970</v>
      </c>
      <c r="D4684" s="16">
        <v>0.63</v>
      </c>
    </row>
    <row r="4685" spans="1:4" ht="30" x14ac:dyDescent="0.25">
      <c r="A4685" s="13">
        <v>4413020</v>
      </c>
      <c r="B4685" s="14" t="s">
        <v>18887</v>
      </c>
      <c r="C4685" s="15" t="s">
        <v>211</v>
      </c>
      <c r="D4685" s="16">
        <v>41.77</v>
      </c>
    </row>
    <row r="4686" spans="1:4" ht="30" x14ac:dyDescent="0.25">
      <c r="A4686" s="13">
        <v>4413013</v>
      </c>
      <c r="B4686" s="14" t="s">
        <v>18888</v>
      </c>
      <c r="C4686" s="15" t="s">
        <v>211</v>
      </c>
      <c r="D4686" s="16">
        <v>89.28</v>
      </c>
    </row>
    <row r="4687" spans="1:4" ht="30" x14ac:dyDescent="0.25">
      <c r="A4687" s="13">
        <v>4413019</v>
      </c>
      <c r="B4687" s="14" t="s">
        <v>18889</v>
      </c>
      <c r="C4687" s="15" t="s">
        <v>211</v>
      </c>
      <c r="D4687" s="16">
        <v>34.380000000000003</v>
      </c>
    </row>
    <row r="4688" spans="1:4" x14ac:dyDescent="0.25">
      <c r="A4688" s="13">
        <v>4413026</v>
      </c>
      <c r="B4688" s="14" t="s">
        <v>18890</v>
      </c>
      <c r="C4688" s="15" t="s">
        <v>15970</v>
      </c>
      <c r="D4688" s="16">
        <v>250.41</v>
      </c>
    </row>
    <row r="4689" spans="1:4" x14ac:dyDescent="0.25">
      <c r="A4689" s="13">
        <v>4413996</v>
      </c>
      <c r="B4689" s="14" t="s">
        <v>603</v>
      </c>
      <c r="C4689" s="15" t="s">
        <v>15970</v>
      </c>
      <c r="D4689" s="16">
        <v>11.64</v>
      </c>
    </row>
    <row r="4690" spans="1:4" x14ac:dyDescent="0.25">
      <c r="A4690" s="13">
        <v>4413942</v>
      </c>
      <c r="B4690" s="14" t="s">
        <v>18891</v>
      </c>
      <c r="C4690" s="15" t="s">
        <v>14731</v>
      </c>
      <c r="D4690" s="16">
        <v>2.02</v>
      </c>
    </row>
    <row r="4691" spans="1:4" ht="30" x14ac:dyDescent="0.25">
      <c r="A4691" s="13">
        <v>4413018</v>
      </c>
      <c r="B4691" s="14" t="s">
        <v>18892</v>
      </c>
      <c r="C4691" s="15" t="s">
        <v>282</v>
      </c>
      <c r="D4691" s="16">
        <v>12.71</v>
      </c>
    </row>
    <row r="4692" spans="1:4" x14ac:dyDescent="0.25">
      <c r="A4692" s="13">
        <v>4413905</v>
      </c>
      <c r="B4692" s="14" t="s">
        <v>614</v>
      </c>
      <c r="C4692" s="15" t="s">
        <v>15970</v>
      </c>
      <c r="D4692" s="16">
        <v>6.65</v>
      </c>
    </row>
    <row r="4693" spans="1:4" x14ac:dyDescent="0.25">
      <c r="A4693" s="13">
        <v>4413987</v>
      </c>
      <c r="B4693" s="14" t="s">
        <v>18893</v>
      </c>
      <c r="C4693" s="15" t="s">
        <v>15970</v>
      </c>
      <c r="D4693" s="16">
        <v>0.35</v>
      </c>
    </row>
    <row r="4694" spans="1:4" x14ac:dyDescent="0.25">
      <c r="A4694" s="13">
        <v>4413995</v>
      </c>
      <c r="B4694" s="14" t="s">
        <v>18894</v>
      </c>
      <c r="C4694" s="15" t="s">
        <v>15970</v>
      </c>
      <c r="D4694" s="16">
        <v>3.64</v>
      </c>
    </row>
    <row r="4695" spans="1:4" ht="30" x14ac:dyDescent="0.25">
      <c r="A4695" s="13">
        <v>4413994</v>
      </c>
      <c r="B4695" s="14" t="s">
        <v>18895</v>
      </c>
      <c r="C4695" s="15" t="s">
        <v>211</v>
      </c>
      <c r="D4695" s="16">
        <v>633.55999999999995</v>
      </c>
    </row>
    <row r="4696" spans="1:4" x14ac:dyDescent="0.25">
      <c r="A4696" s="13">
        <v>4413200</v>
      </c>
      <c r="B4696" s="14" t="s">
        <v>18896</v>
      </c>
      <c r="C4696" s="15" t="s">
        <v>15970</v>
      </c>
      <c r="D4696" s="16">
        <v>16.8</v>
      </c>
    </row>
    <row r="4697" spans="1:4" ht="30" x14ac:dyDescent="0.25">
      <c r="A4697" s="13">
        <v>4413990</v>
      </c>
      <c r="B4697" s="14" t="s">
        <v>18897</v>
      </c>
      <c r="C4697" s="15" t="s">
        <v>14537</v>
      </c>
      <c r="D4697" s="16">
        <v>34.380000000000003</v>
      </c>
    </row>
    <row r="4698" spans="1:4" ht="30" x14ac:dyDescent="0.25">
      <c r="A4698" s="13">
        <v>4413989</v>
      </c>
      <c r="B4698" s="14" t="s">
        <v>18898</v>
      </c>
      <c r="C4698" s="15" t="s">
        <v>14537</v>
      </c>
      <c r="D4698" s="16">
        <v>41.77</v>
      </c>
    </row>
    <row r="4699" spans="1:4" ht="30" x14ac:dyDescent="0.25">
      <c r="A4699" s="13">
        <v>4413951</v>
      </c>
      <c r="B4699" s="14" t="s">
        <v>18899</v>
      </c>
      <c r="C4699" s="15" t="s">
        <v>14537</v>
      </c>
      <c r="D4699" s="16">
        <v>59.58</v>
      </c>
    </row>
    <row r="4700" spans="1:4" ht="30" x14ac:dyDescent="0.25">
      <c r="A4700" s="13">
        <v>4413950</v>
      </c>
      <c r="B4700" s="14" t="s">
        <v>18900</v>
      </c>
      <c r="C4700" s="15" t="s">
        <v>14537</v>
      </c>
      <c r="D4700" s="16">
        <v>109.02</v>
      </c>
    </row>
    <row r="4701" spans="1:4" ht="30" x14ac:dyDescent="0.25">
      <c r="A4701" s="13">
        <v>4413949</v>
      </c>
      <c r="B4701" s="14" t="s">
        <v>18901</v>
      </c>
      <c r="C4701" s="15" t="s">
        <v>14537</v>
      </c>
      <c r="D4701" s="16">
        <v>234.79</v>
      </c>
    </row>
    <row r="4702" spans="1:4" ht="30" x14ac:dyDescent="0.25">
      <c r="A4702" s="13">
        <v>4413948</v>
      </c>
      <c r="B4702" s="14" t="s">
        <v>18902</v>
      </c>
      <c r="C4702" s="15" t="s">
        <v>14537</v>
      </c>
      <c r="D4702" s="16">
        <v>52.19</v>
      </c>
    </row>
    <row r="4703" spans="1:4" ht="30" x14ac:dyDescent="0.25">
      <c r="A4703" s="13">
        <v>4413947</v>
      </c>
      <c r="B4703" s="14" t="s">
        <v>18903</v>
      </c>
      <c r="C4703" s="15" t="s">
        <v>14537</v>
      </c>
      <c r="D4703" s="16">
        <v>110.72</v>
      </c>
    </row>
    <row r="4704" spans="1:4" ht="30" x14ac:dyDescent="0.25">
      <c r="A4704" s="13">
        <v>4413946</v>
      </c>
      <c r="B4704" s="14" t="s">
        <v>18904</v>
      </c>
      <c r="C4704" s="15" t="s">
        <v>14537</v>
      </c>
      <c r="D4704" s="16">
        <v>126.21</v>
      </c>
    </row>
    <row r="4705" spans="1:4" x14ac:dyDescent="0.25">
      <c r="A4705" s="13">
        <v>4413952</v>
      </c>
      <c r="B4705" s="14" t="s">
        <v>18905</v>
      </c>
      <c r="C4705" s="15" t="s">
        <v>15970</v>
      </c>
      <c r="D4705" s="16">
        <v>77.209999999999994</v>
      </c>
    </row>
    <row r="4706" spans="1:4" ht="30" x14ac:dyDescent="0.25">
      <c r="A4706" s="13">
        <v>4413012</v>
      </c>
      <c r="B4706" s="14" t="s">
        <v>18906</v>
      </c>
      <c r="C4706" s="15" t="s">
        <v>14731</v>
      </c>
      <c r="D4706" s="16">
        <v>393.34</v>
      </c>
    </row>
    <row r="4707" spans="1:4" ht="30" x14ac:dyDescent="0.25">
      <c r="A4707" s="13">
        <v>4413014</v>
      </c>
      <c r="B4707" s="14" t="s">
        <v>18907</v>
      </c>
      <c r="C4707" s="15" t="s">
        <v>15970</v>
      </c>
      <c r="D4707" s="16">
        <v>18.78</v>
      </c>
    </row>
    <row r="4708" spans="1:4" ht="30" x14ac:dyDescent="0.25">
      <c r="A4708" s="13">
        <v>4413016</v>
      </c>
      <c r="B4708" s="14" t="s">
        <v>18908</v>
      </c>
      <c r="C4708" s="15" t="s">
        <v>15970</v>
      </c>
      <c r="D4708" s="16">
        <v>10.8</v>
      </c>
    </row>
    <row r="4709" spans="1:4" x14ac:dyDescent="0.25">
      <c r="A4709" s="13">
        <v>4413984</v>
      </c>
      <c r="B4709" s="14" t="s">
        <v>18909</v>
      </c>
      <c r="C4709" s="15" t="s">
        <v>14731</v>
      </c>
      <c r="D4709" s="16">
        <v>3.87</v>
      </c>
    </row>
    <row r="4710" spans="1:4" x14ac:dyDescent="0.25">
      <c r="A4710" s="13">
        <v>4413986</v>
      </c>
      <c r="B4710" s="14" t="s">
        <v>18910</v>
      </c>
      <c r="C4710" s="15" t="s">
        <v>15970</v>
      </c>
      <c r="D4710" s="16">
        <v>7.0000000000000007E-2</v>
      </c>
    </row>
    <row r="4711" spans="1:4" x14ac:dyDescent="0.25">
      <c r="A4711" s="13">
        <v>4413985</v>
      </c>
      <c r="B4711" s="14" t="s">
        <v>18911</v>
      </c>
      <c r="C4711" s="15" t="s">
        <v>15970</v>
      </c>
      <c r="D4711" s="16">
        <v>29.31</v>
      </c>
    </row>
    <row r="4712" spans="1:4" x14ac:dyDescent="0.25">
      <c r="A4712" s="13">
        <v>4413017</v>
      </c>
      <c r="B4712" s="14" t="s">
        <v>18912</v>
      </c>
      <c r="C4712" s="15" t="s">
        <v>211</v>
      </c>
      <c r="D4712" s="16">
        <v>62.74</v>
      </c>
    </row>
    <row r="4713" spans="1:4" x14ac:dyDescent="0.25">
      <c r="A4713" s="13">
        <v>4415673</v>
      </c>
      <c r="B4713" s="14" t="s">
        <v>18913</v>
      </c>
      <c r="C4713" s="15" t="s">
        <v>15970</v>
      </c>
      <c r="D4713" s="16">
        <v>10.24</v>
      </c>
    </row>
    <row r="4714" spans="1:4" x14ac:dyDescent="0.25">
      <c r="A4714" s="13">
        <v>4415684</v>
      </c>
      <c r="B4714" s="14" t="s">
        <v>18914</v>
      </c>
      <c r="C4714" s="15" t="s">
        <v>15970</v>
      </c>
      <c r="D4714" s="16">
        <v>5.7</v>
      </c>
    </row>
    <row r="4715" spans="1:4" ht="30" x14ac:dyDescent="0.25">
      <c r="A4715" s="13">
        <v>4413993</v>
      </c>
      <c r="B4715" s="14" t="s">
        <v>18915</v>
      </c>
      <c r="C4715" s="15" t="s">
        <v>15970</v>
      </c>
      <c r="D4715" s="16">
        <v>0.55000000000000004</v>
      </c>
    </row>
    <row r="4716" spans="1:4" ht="30" x14ac:dyDescent="0.25">
      <c r="A4716" s="13">
        <v>4507754</v>
      </c>
      <c r="B4716" s="14" t="s">
        <v>18916</v>
      </c>
      <c r="C4716" s="15" t="s">
        <v>14537</v>
      </c>
      <c r="D4716" s="16">
        <v>870.9</v>
      </c>
    </row>
    <row r="4717" spans="1:4" ht="30" x14ac:dyDescent="0.25">
      <c r="A4717" s="13">
        <v>4507738</v>
      </c>
      <c r="B4717" s="14" t="s">
        <v>18917</v>
      </c>
      <c r="C4717" s="15" t="s">
        <v>14537</v>
      </c>
      <c r="D4717" s="16">
        <v>1170.82</v>
      </c>
    </row>
    <row r="4718" spans="1:4" ht="30" x14ac:dyDescent="0.25">
      <c r="A4718" s="13">
        <v>4507755</v>
      </c>
      <c r="B4718" s="14" t="s">
        <v>18918</v>
      </c>
      <c r="C4718" s="15" t="s">
        <v>14537</v>
      </c>
      <c r="D4718" s="16">
        <v>1095.67</v>
      </c>
    </row>
    <row r="4719" spans="1:4" ht="30" x14ac:dyDescent="0.25">
      <c r="A4719" s="13">
        <v>4507756</v>
      </c>
      <c r="B4719" s="14" t="s">
        <v>18919</v>
      </c>
      <c r="C4719" s="15" t="s">
        <v>14537</v>
      </c>
      <c r="D4719" s="16">
        <v>1429.16</v>
      </c>
    </row>
    <row r="4720" spans="1:4" ht="30" x14ac:dyDescent="0.25">
      <c r="A4720" s="13">
        <v>4507757</v>
      </c>
      <c r="B4720" s="14" t="s">
        <v>18920</v>
      </c>
      <c r="C4720" s="15" t="s">
        <v>14537</v>
      </c>
      <c r="D4720" s="16">
        <v>1516.42</v>
      </c>
    </row>
    <row r="4721" spans="1:4" ht="30" x14ac:dyDescent="0.25">
      <c r="A4721" s="13">
        <v>4507758</v>
      </c>
      <c r="B4721" s="14" t="s">
        <v>18921</v>
      </c>
      <c r="C4721" s="15" t="s">
        <v>14537</v>
      </c>
      <c r="D4721" s="16">
        <v>1856.38</v>
      </c>
    </row>
    <row r="4722" spans="1:4" ht="30" x14ac:dyDescent="0.25">
      <c r="A4722" s="13">
        <v>4507759</v>
      </c>
      <c r="B4722" s="14" t="s">
        <v>18922</v>
      </c>
      <c r="C4722" s="15" t="s">
        <v>14537</v>
      </c>
      <c r="D4722" s="16">
        <v>1916.47</v>
      </c>
    </row>
    <row r="4723" spans="1:4" ht="30" x14ac:dyDescent="0.25">
      <c r="A4723" s="13">
        <v>4507760</v>
      </c>
      <c r="B4723" s="14" t="s">
        <v>18923</v>
      </c>
      <c r="C4723" s="15" t="s">
        <v>14537</v>
      </c>
      <c r="D4723" s="16">
        <v>2407.15</v>
      </c>
    </row>
    <row r="4724" spans="1:4" ht="30" x14ac:dyDescent="0.25">
      <c r="A4724" s="13">
        <v>4507761</v>
      </c>
      <c r="B4724" s="14" t="s">
        <v>18924</v>
      </c>
      <c r="C4724" s="15" t="s">
        <v>14537</v>
      </c>
      <c r="D4724" s="16">
        <v>2459.73</v>
      </c>
    </row>
    <row r="4725" spans="1:4" ht="30" x14ac:dyDescent="0.25">
      <c r="A4725" s="13">
        <v>4507762</v>
      </c>
      <c r="B4725" s="14" t="s">
        <v>18925</v>
      </c>
      <c r="C4725" s="15" t="s">
        <v>14537</v>
      </c>
      <c r="D4725" s="16">
        <v>3074.23</v>
      </c>
    </row>
    <row r="4726" spans="1:4" ht="30" x14ac:dyDescent="0.25">
      <c r="A4726" s="13">
        <v>4507763</v>
      </c>
      <c r="B4726" s="14" t="s">
        <v>18926</v>
      </c>
      <c r="C4726" s="15" t="s">
        <v>14537</v>
      </c>
      <c r="D4726" s="16">
        <v>2927.81</v>
      </c>
    </row>
    <row r="4727" spans="1:4" ht="30" x14ac:dyDescent="0.25">
      <c r="A4727" s="13">
        <v>4507764</v>
      </c>
      <c r="B4727" s="14" t="s">
        <v>18927</v>
      </c>
      <c r="C4727" s="15" t="s">
        <v>14537</v>
      </c>
      <c r="D4727" s="16">
        <v>4016.79</v>
      </c>
    </row>
    <row r="4728" spans="1:4" ht="30" x14ac:dyDescent="0.25">
      <c r="A4728" s="13">
        <v>4507765</v>
      </c>
      <c r="B4728" s="14" t="s">
        <v>18928</v>
      </c>
      <c r="C4728" s="15" t="s">
        <v>14537</v>
      </c>
      <c r="D4728" s="16">
        <v>3355.75</v>
      </c>
    </row>
    <row r="4729" spans="1:4" ht="30" x14ac:dyDescent="0.25">
      <c r="A4729" s="13">
        <v>4508192</v>
      </c>
      <c r="B4729" s="14" t="s">
        <v>18929</v>
      </c>
      <c r="C4729" s="15" t="s">
        <v>14537</v>
      </c>
      <c r="D4729" s="16">
        <v>5309.99</v>
      </c>
    </row>
    <row r="4730" spans="1:4" ht="30" x14ac:dyDescent="0.25">
      <c r="A4730" s="13">
        <v>4507766</v>
      </c>
      <c r="B4730" s="14" t="s">
        <v>18930</v>
      </c>
      <c r="C4730" s="15" t="s">
        <v>14537</v>
      </c>
      <c r="D4730" s="16">
        <v>427.33</v>
      </c>
    </row>
    <row r="4731" spans="1:4" ht="30" x14ac:dyDescent="0.25">
      <c r="A4731" s="13">
        <v>4507767</v>
      </c>
      <c r="B4731" s="14" t="s">
        <v>18931</v>
      </c>
      <c r="C4731" s="15" t="s">
        <v>14537</v>
      </c>
      <c r="D4731" s="16">
        <v>511.53</v>
      </c>
    </row>
    <row r="4732" spans="1:4" ht="30" x14ac:dyDescent="0.25">
      <c r="A4732" s="13">
        <v>4507768</v>
      </c>
      <c r="B4732" s="14" t="s">
        <v>18932</v>
      </c>
      <c r="C4732" s="15" t="s">
        <v>14537</v>
      </c>
      <c r="D4732" s="16">
        <v>532.98</v>
      </c>
    </row>
    <row r="4733" spans="1:4" ht="30" x14ac:dyDescent="0.25">
      <c r="A4733" s="13">
        <v>4507769</v>
      </c>
      <c r="B4733" s="14" t="s">
        <v>18933</v>
      </c>
      <c r="C4733" s="15" t="s">
        <v>14537</v>
      </c>
      <c r="D4733" s="16">
        <v>660.54</v>
      </c>
    </row>
    <row r="4734" spans="1:4" ht="30" x14ac:dyDescent="0.25">
      <c r="A4734" s="13">
        <v>4507770</v>
      </c>
      <c r="B4734" s="14" t="s">
        <v>18934</v>
      </c>
      <c r="C4734" s="15" t="s">
        <v>14537</v>
      </c>
      <c r="D4734" s="16">
        <v>611.53</v>
      </c>
    </row>
    <row r="4735" spans="1:4" ht="30" x14ac:dyDescent="0.25">
      <c r="A4735" s="13">
        <v>4507771</v>
      </c>
      <c r="B4735" s="14" t="s">
        <v>18935</v>
      </c>
      <c r="C4735" s="15" t="s">
        <v>14537</v>
      </c>
      <c r="D4735" s="16">
        <v>773.97</v>
      </c>
    </row>
    <row r="4736" spans="1:4" ht="30" x14ac:dyDescent="0.25">
      <c r="A4736" s="13">
        <v>4507772</v>
      </c>
      <c r="B4736" s="14" t="s">
        <v>18936</v>
      </c>
      <c r="C4736" s="15" t="s">
        <v>14537</v>
      </c>
      <c r="D4736" s="16">
        <v>750.51</v>
      </c>
    </row>
    <row r="4737" spans="1:4" ht="30" x14ac:dyDescent="0.25">
      <c r="A4737" s="13">
        <v>4508193</v>
      </c>
      <c r="B4737" s="14" t="s">
        <v>18937</v>
      </c>
      <c r="C4737" s="15" t="s">
        <v>14537</v>
      </c>
      <c r="D4737" s="16">
        <v>896.27</v>
      </c>
    </row>
    <row r="4738" spans="1:4" ht="30" x14ac:dyDescent="0.25">
      <c r="A4738" s="13">
        <v>4507773</v>
      </c>
      <c r="B4738" s="14" t="s">
        <v>18938</v>
      </c>
      <c r="C4738" s="15" t="s">
        <v>14537</v>
      </c>
      <c r="D4738" s="16">
        <v>804.95</v>
      </c>
    </row>
    <row r="4739" spans="1:4" ht="30" x14ac:dyDescent="0.25">
      <c r="A4739" s="13">
        <v>4507774</v>
      </c>
      <c r="B4739" s="14" t="s">
        <v>18939</v>
      </c>
      <c r="C4739" s="15" t="s">
        <v>14537</v>
      </c>
      <c r="D4739" s="16">
        <v>1043.96</v>
      </c>
    </row>
    <row r="4740" spans="1:4" ht="30" x14ac:dyDescent="0.25">
      <c r="A4740" s="13">
        <v>4507775</v>
      </c>
      <c r="B4740" s="14" t="s">
        <v>18940</v>
      </c>
      <c r="C4740" s="15" t="s">
        <v>14537</v>
      </c>
      <c r="D4740" s="16">
        <v>105.55</v>
      </c>
    </row>
    <row r="4741" spans="1:4" ht="30" x14ac:dyDescent="0.25">
      <c r="A4741" s="13">
        <v>4507776</v>
      </c>
      <c r="B4741" s="14" t="s">
        <v>18941</v>
      </c>
      <c r="C4741" s="15" t="s">
        <v>14537</v>
      </c>
      <c r="D4741" s="16">
        <v>116.78</v>
      </c>
    </row>
    <row r="4742" spans="1:4" ht="30" x14ac:dyDescent="0.25">
      <c r="A4742" s="13">
        <v>4507783</v>
      </c>
      <c r="B4742" s="14" t="s">
        <v>18942</v>
      </c>
      <c r="C4742" s="15" t="s">
        <v>14537</v>
      </c>
      <c r="D4742" s="16">
        <v>81.430000000000007</v>
      </c>
    </row>
    <row r="4743" spans="1:4" ht="30" x14ac:dyDescent="0.25">
      <c r="A4743" s="13">
        <v>4507784</v>
      </c>
      <c r="B4743" s="14" t="s">
        <v>18943</v>
      </c>
      <c r="C4743" s="15" t="s">
        <v>14537</v>
      </c>
      <c r="D4743" s="16">
        <v>113.49</v>
      </c>
    </row>
    <row r="4744" spans="1:4" ht="30" x14ac:dyDescent="0.25">
      <c r="A4744" s="13">
        <v>4507777</v>
      </c>
      <c r="B4744" s="14" t="s">
        <v>18944</v>
      </c>
      <c r="C4744" s="15" t="s">
        <v>14537</v>
      </c>
      <c r="D4744" s="16">
        <v>193.41</v>
      </c>
    </row>
    <row r="4745" spans="1:4" ht="30" x14ac:dyDescent="0.25">
      <c r="A4745" s="13">
        <v>4507778</v>
      </c>
      <c r="B4745" s="14" t="s">
        <v>18945</v>
      </c>
      <c r="C4745" s="15" t="s">
        <v>14537</v>
      </c>
      <c r="D4745" s="16">
        <v>246.14</v>
      </c>
    </row>
    <row r="4746" spans="1:4" ht="30" x14ac:dyDescent="0.25">
      <c r="A4746" s="13">
        <v>4507779</v>
      </c>
      <c r="B4746" s="14" t="s">
        <v>18946</v>
      </c>
      <c r="C4746" s="15" t="s">
        <v>14537</v>
      </c>
      <c r="D4746" s="16">
        <v>265.13</v>
      </c>
    </row>
    <row r="4747" spans="1:4" ht="30" x14ac:dyDescent="0.25">
      <c r="A4747" s="13">
        <v>4507780</v>
      </c>
      <c r="B4747" s="14" t="s">
        <v>18947</v>
      </c>
      <c r="C4747" s="15" t="s">
        <v>14537</v>
      </c>
      <c r="D4747" s="16">
        <v>296.5</v>
      </c>
    </row>
    <row r="4748" spans="1:4" ht="30" x14ac:dyDescent="0.25">
      <c r="A4748" s="13">
        <v>4507781</v>
      </c>
      <c r="B4748" s="14" t="s">
        <v>18948</v>
      </c>
      <c r="C4748" s="15" t="s">
        <v>14537</v>
      </c>
      <c r="D4748" s="16">
        <v>344.95</v>
      </c>
    </row>
    <row r="4749" spans="1:4" ht="30" x14ac:dyDescent="0.25">
      <c r="A4749" s="13">
        <v>4507782</v>
      </c>
      <c r="B4749" s="14" t="s">
        <v>18949</v>
      </c>
      <c r="C4749" s="15" t="s">
        <v>14537</v>
      </c>
      <c r="D4749" s="16">
        <v>411.25</v>
      </c>
    </row>
    <row r="4750" spans="1:4" ht="30" x14ac:dyDescent="0.25">
      <c r="A4750" s="13">
        <v>4507785</v>
      </c>
      <c r="B4750" s="14" t="s">
        <v>18950</v>
      </c>
      <c r="C4750" s="15" t="s">
        <v>14537</v>
      </c>
      <c r="D4750" s="16">
        <v>137.44999999999999</v>
      </c>
    </row>
    <row r="4751" spans="1:4" ht="30" x14ac:dyDescent="0.25">
      <c r="A4751" s="13">
        <v>4508194</v>
      </c>
      <c r="B4751" s="14" t="s">
        <v>18951</v>
      </c>
      <c r="C4751" s="15" t="s">
        <v>14537</v>
      </c>
      <c r="D4751" s="16">
        <v>139.19</v>
      </c>
    </row>
    <row r="4752" spans="1:4" ht="30" x14ac:dyDescent="0.25">
      <c r="A4752" s="13">
        <v>4507786</v>
      </c>
      <c r="B4752" s="14" t="s">
        <v>18952</v>
      </c>
      <c r="C4752" s="15" t="s">
        <v>14537</v>
      </c>
      <c r="D4752" s="16">
        <v>161.24</v>
      </c>
    </row>
    <row r="4753" spans="1:4" ht="30" x14ac:dyDescent="0.25">
      <c r="A4753" s="13">
        <v>4507787</v>
      </c>
      <c r="B4753" s="14" t="s">
        <v>18953</v>
      </c>
      <c r="C4753" s="15" t="s">
        <v>14537</v>
      </c>
      <c r="D4753" s="16">
        <v>163.1</v>
      </c>
    </row>
    <row r="4754" spans="1:4" ht="30" x14ac:dyDescent="0.25">
      <c r="A4754" s="13">
        <v>4507788</v>
      </c>
      <c r="B4754" s="14" t="s">
        <v>18954</v>
      </c>
      <c r="C4754" s="15" t="s">
        <v>14537</v>
      </c>
      <c r="D4754" s="16">
        <v>213.33</v>
      </c>
    </row>
    <row r="4755" spans="1:4" ht="30" x14ac:dyDescent="0.25">
      <c r="A4755" s="13">
        <v>4507789</v>
      </c>
      <c r="B4755" s="14" t="s">
        <v>18955</v>
      </c>
      <c r="C4755" s="15" t="s">
        <v>14537</v>
      </c>
      <c r="D4755" s="16">
        <v>216.35</v>
      </c>
    </row>
    <row r="4756" spans="1:4" ht="30" x14ac:dyDescent="0.25">
      <c r="A4756" s="13">
        <v>4507790</v>
      </c>
      <c r="B4756" s="14" t="s">
        <v>18956</v>
      </c>
      <c r="C4756" s="15" t="s">
        <v>14537</v>
      </c>
      <c r="D4756" s="16">
        <v>263.24</v>
      </c>
    </row>
    <row r="4757" spans="1:4" ht="30" x14ac:dyDescent="0.25">
      <c r="A4757" s="13">
        <v>4507791</v>
      </c>
      <c r="B4757" s="14" t="s">
        <v>18957</v>
      </c>
      <c r="C4757" s="15" t="s">
        <v>14537</v>
      </c>
      <c r="D4757" s="16">
        <v>267.05</v>
      </c>
    </row>
    <row r="4758" spans="1:4" ht="30" x14ac:dyDescent="0.25">
      <c r="A4758" s="13">
        <v>4507792</v>
      </c>
      <c r="B4758" s="14" t="s">
        <v>18958</v>
      </c>
      <c r="C4758" s="15" t="s">
        <v>14537</v>
      </c>
      <c r="D4758" s="16">
        <v>303.39</v>
      </c>
    </row>
    <row r="4759" spans="1:4" ht="30" x14ac:dyDescent="0.25">
      <c r="A4759" s="13">
        <v>4507793</v>
      </c>
      <c r="B4759" s="14" t="s">
        <v>18959</v>
      </c>
      <c r="C4759" s="15" t="s">
        <v>14537</v>
      </c>
      <c r="D4759" s="16">
        <v>313.41000000000003</v>
      </c>
    </row>
    <row r="4760" spans="1:4" ht="30" x14ac:dyDescent="0.25">
      <c r="A4760" s="13">
        <v>4507794</v>
      </c>
      <c r="B4760" s="14" t="s">
        <v>18960</v>
      </c>
      <c r="C4760" s="15" t="s">
        <v>14537</v>
      </c>
      <c r="D4760" s="16">
        <v>376.42</v>
      </c>
    </row>
    <row r="4761" spans="1:4" ht="30" x14ac:dyDescent="0.25">
      <c r="A4761" s="13">
        <v>4507795</v>
      </c>
      <c r="B4761" s="14" t="s">
        <v>18961</v>
      </c>
      <c r="C4761" s="15" t="s">
        <v>14537</v>
      </c>
      <c r="D4761" s="16">
        <v>391.91</v>
      </c>
    </row>
    <row r="4762" spans="1:4" ht="30" x14ac:dyDescent="0.25">
      <c r="A4762" s="13">
        <v>4507796</v>
      </c>
      <c r="B4762" s="14" t="s">
        <v>18962</v>
      </c>
      <c r="C4762" s="15" t="s">
        <v>14537</v>
      </c>
      <c r="D4762" s="16">
        <v>430.88</v>
      </c>
    </row>
    <row r="4763" spans="1:4" ht="30" x14ac:dyDescent="0.25">
      <c r="A4763" s="13">
        <v>4508190</v>
      </c>
      <c r="B4763" s="14" t="s">
        <v>18963</v>
      </c>
      <c r="C4763" s="15" t="s">
        <v>14537</v>
      </c>
      <c r="D4763" s="16">
        <v>453.92</v>
      </c>
    </row>
    <row r="4764" spans="1:4" ht="30" x14ac:dyDescent="0.25">
      <c r="A4764" s="13">
        <v>4507797</v>
      </c>
      <c r="B4764" s="14" t="s">
        <v>18964</v>
      </c>
      <c r="C4764" s="15" t="s">
        <v>14537</v>
      </c>
      <c r="D4764" s="16">
        <v>65.849999999999994</v>
      </c>
    </row>
    <row r="4765" spans="1:4" ht="30" x14ac:dyDescent="0.25">
      <c r="A4765" s="13">
        <v>4507798</v>
      </c>
      <c r="B4765" s="14" t="s">
        <v>18965</v>
      </c>
      <c r="C4765" s="15" t="s">
        <v>14537</v>
      </c>
      <c r="D4765" s="16">
        <v>66.040000000000006</v>
      </c>
    </row>
    <row r="4766" spans="1:4" ht="30" x14ac:dyDescent="0.25">
      <c r="A4766" s="13">
        <v>4507799</v>
      </c>
      <c r="B4766" s="14" t="s">
        <v>18966</v>
      </c>
      <c r="C4766" s="15" t="s">
        <v>14537</v>
      </c>
      <c r="D4766" s="16">
        <v>91.12</v>
      </c>
    </row>
    <row r="4767" spans="1:4" ht="30" x14ac:dyDescent="0.25">
      <c r="A4767" s="13">
        <v>4507800</v>
      </c>
      <c r="B4767" s="14" t="s">
        <v>18967</v>
      </c>
      <c r="C4767" s="15" t="s">
        <v>14537</v>
      </c>
      <c r="D4767" s="16">
        <v>91.75</v>
      </c>
    </row>
    <row r="4768" spans="1:4" ht="30" x14ac:dyDescent="0.25">
      <c r="A4768" s="13">
        <v>4507801</v>
      </c>
      <c r="B4768" s="14" t="s">
        <v>18968</v>
      </c>
      <c r="C4768" s="15" t="s">
        <v>14537</v>
      </c>
      <c r="D4768" s="16">
        <v>110.39</v>
      </c>
    </row>
    <row r="4769" spans="1:4" ht="30" x14ac:dyDescent="0.25">
      <c r="A4769" s="13">
        <v>4507802</v>
      </c>
      <c r="B4769" s="14" t="s">
        <v>18969</v>
      </c>
      <c r="C4769" s="15" t="s">
        <v>14537</v>
      </c>
      <c r="D4769" s="16">
        <v>111.02</v>
      </c>
    </row>
    <row r="4770" spans="1:4" ht="30" x14ac:dyDescent="0.25">
      <c r="A4770" s="13">
        <v>4507803</v>
      </c>
      <c r="B4770" s="14" t="s">
        <v>18970</v>
      </c>
      <c r="C4770" s="15" t="s">
        <v>14537</v>
      </c>
      <c r="D4770" s="16">
        <v>110.9</v>
      </c>
    </row>
    <row r="4771" spans="1:4" ht="30" x14ac:dyDescent="0.25">
      <c r="A4771" s="13">
        <v>4508191</v>
      </c>
      <c r="B4771" s="14" t="s">
        <v>18971</v>
      </c>
      <c r="C4771" s="15" t="s">
        <v>14537</v>
      </c>
      <c r="D4771" s="16">
        <v>111.53</v>
      </c>
    </row>
    <row r="4772" spans="1:4" ht="30" x14ac:dyDescent="0.25">
      <c r="A4772" s="13">
        <v>4507804</v>
      </c>
      <c r="B4772" s="14" t="s">
        <v>18972</v>
      </c>
      <c r="C4772" s="15" t="s">
        <v>14537</v>
      </c>
      <c r="D4772" s="16">
        <v>136.22999999999999</v>
      </c>
    </row>
    <row r="4773" spans="1:4" ht="30" x14ac:dyDescent="0.25">
      <c r="A4773" s="13">
        <v>4507805</v>
      </c>
      <c r="B4773" s="14" t="s">
        <v>18973</v>
      </c>
      <c r="C4773" s="15" t="s">
        <v>14537</v>
      </c>
      <c r="D4773" s="16">
        <v>133.22</v>
      </c>
    </row>
    <row r="4774" spans="1:4" ht="30" x14ac:dyDescent="0.25">
      <c r="A4774" s="13">
        <v>4507806</v>
      </c>
      <c r="B4774" s="14" t="s">
        <v>18974</v>
      </c>
      <c r="C4774" s="15" t="s">
        <v>14537</v>
      </c>
      <c r="D4774" s="16">
        <v>27.15</v>
      </c>
    </row>
    <row r="4775" spans="1:4" ht="30" x14ac:dyDescent="0.25">
      <c r="A4775" s="13">
        <v>4507807</v>
      </c>
      <c r="B4775" s="14" t="s">
        <v>18975</v>
      </c>
      <c r="C4775" s="15" t="s">
        <v>14537</v>
      </c>
      <c r="D4775" s="16">
        <v>32.67</v>
      </c>
    </row>
    <row r="4776" spans="1:4" ht="30" x14ac:dyDescent="0.25">
      <c r="A4776" s="13">
        <v>4507866</v>
      </c>
      <c r="B4776" s="14" t="s">
        <v>18976</v>
      </c>
      <c r="C4776" s="15" t="s">
        <v>14537</v>
      </c>
      <c r="D4776" s="16">
        <v>76</v>
      </c>
    </row>
    <row r="4777" spans="1:4" ht="30" x14ac:dyDescent="0.25">
      <c r="A4777" s="13">
        <v>4507867</v>
      </c>
      <c r="B4777" s="14" t="s">
        <v>18977</v>
      </c>
      <c r="C4777" s="15" t="s">
        <v>14537</v>
      </c>
      <c r="D4777" s="16">
        <v>108.06</v>
      </c>
    </row>
    <row r="4778" spans="1:4" ht="30" x14ac:dyDescent="0.25">
      <c r="A4778" s="13">
        <v>4507808</v>
      </c>
      <c r="B4778" s="14" t="s">
        <v>18978</v>
      </c>
      <c r="C4778" s="15" t="s">
        <v>14537</v>
      </c>
      <c r="D4778" s="16">
        <v>29.84</v>
      </c>
    </row>
    <row r="4779" spans="1:4" ht="30" x14ac:dyDescent="0.25">
      <c r="A4779" s="13">
        <v>4507809</v>
      </c>
      <c r="B4779" s="14" t="s">
        <v>18979</v>
      </c>
      <c r="C4779" s="15" t="s">
        <v>14537</v>
      </c>
      <c r="D4779" s="16">
        <v>36.659999999999997</v>
      </c>
    </row>
    <row r="4780" spans="1:4" ht="30" x14ac:dyDescent="0.25">
      <c r="A4780" s="13">
        <v>4507810</v>
      </c>
      <c r="B4780" s="14" t="s">
        <v>18980</v>
      </c>
      <c r="C4780" s="15" t="s">
        <v>14537</v>
      </c>
      <c r="D4780" s="16">
        <v>50.31</v>
      </c>
    </row>
    <row r="4781" spans="1:4" ht="30" x14ac:dyDescent="0.25">
      <c r="A4781" s="13">
        <v>4507811</v>
      </c>
      <c r="B4781" s="14" t="s">
        <v>18981</v>
      </c>
      <c r="C4781" s="15" t="s">
        <v>14537</v>
      </c>
      <c r="D4781" s="16">
        <v>58.11</v>
      </c>
    </row>
    <row r="4782" spans="1:4" ht="30" x14ac:dyDescent="0.25">
      <c r="A4782" s="13">
        <v>4507812</v>
      </c>
      <c r="B4782" s="14" t="s">
        <v>18982</v>
      </c>
      <c r="C4782" s="15" t="s">
        <v>14537</v>
      </c>
      <c r="D4782" s="16">
        <v>55.72</v>
      </c>
    </row>
    <row r="4783" spans="1:4" ht="30" x14ac:dyDescent="0.25">
      <c r="A4783" s="13">
        <v>4507813</v>
      </c>
      <c r="B4783" s="14" t="s">
        <v>18983</v>
      </c>
      <c r="C4783" s="15" t="s">
        <v>14537</v>
      </c>
      <c r="D4783" s="16">
        <v>68.7</v>
      </c>
    </row>
    <row r="4784" spans="1:4" ht="30" x14ac:dyDescent="0.25">
      <c r="A4784" s="13">
        <v>4507851</v>
      </c>
      <c r="B4784" s="14" t="s">
        <v>18984</v>
      </c>
      <c r="C4784" s="15" t="s">
        <v>211</v>
      </c>
      <c r="D4784" s="16">
        <v>26.02</v>
      </c>
    </row>
    <row r="4785" spans="1:4" ht="30" x14ac:dyDescent="0.25">
      <c r="A4785" s="13">
        <v>4507852</v>
      </c>
      <c r="B4785" s="14" t="s">
        <v>18985</v>
      </c>
      <c r="C4785" s="15" t="s">
        <v>211</v>
      </c>
      <c r="D4785" s="16">
        <v>25.89</v>
      </c>
    </row>
    <row r="4786" spans="1:4" ht="30" x14ac:dyDescent="0.25">
      <c r="A4786" s="13">
        <v>4507853</v>
      </c>
      <c r="B4786" s="14" t="s">
        <v>18986</v>
      </c>
      <c r="C4786" s="15" t="s">
        <v>211</v>
      </c>
      <c r="D4786" s="16">
        <v>29.1</v>
      </c>
    </row>
    <row r="4787" spans="1:4" ht="30" x14ac:dyDescent="0.25">
      <c r="A4787" s="13">
        <v>4507854</v>
      </c>
      <c r="B4787" s="14" t="s">
        <v>18987</v>
      </c>
      <c r="C4787" s="15" t="s">
        <v>211</v>
      </c>
      <c r="D4787" s="16">
        <v>31.4</v>
      </c>
    </row>
    <row r="4788" spans="1:4" ht="30" x14ac:dyDescent="0.25">
      <c r="A4788" s="13">
        <v>4507855</v>
      </c>
      <c r="B4788" s="14" t="s">
        <v>18988</v>
      </c>
      <c r="C4788" s="15" t="s">
        <v>211</v>
      </c>
      <c r="D4788" s="16">
        <v>25.94</v>
      </c>
    </row>
    <row r="4789" spans="1:4" ht="30" x14ac:dyDescent="0.25">
      <c r="A4789" s="13">
        <v>4507856</v>
      </c>
      <c r="B4789" s="14" t="s">
        <v>18989</v>
      </c>
      <c r="C4789" s="15" t="s">
        <v>211</v>
      </c>
      <c r="D4789" s="16">
        <v>25.75</v>
      </c>
    </row>
    <row r="4790" spans="1:4" ht="30" x14ac:dyDescent="0.25">
      <c r="A4790" s="13">
        <v>4507857</v>
      </c>
      <c r="B4790" s="14" t="s">
        <v>18990</v>
      </c>
      <c r="C4790" s="15" t="s">
        <v>211</v>
      </c>
      <c r="D4790" s="16">
        <v>30.31</v>
      </c>
    </row>
    <row r="4791" spans="1:4" ht="30" x14ac:dyDescent="0.25">
      <c r="A4791" s="13">
        <v>4507858</v>
      </c>
      <c r="B4791" s="14" t="s">
        <v>18991</v>
      </c>
      <c r="C4791" s="15" t="s">
        <v>211</v>
      </c>
      <c r="D4791" s="16">
        <v>33.81</v>
      </c>
    </row>
    <row r="4792" spans="1:4" ht="30" x14ac:dyDescent="0.25">
      <c r="A4792" s="13">
        <v>4508177</v>
      </c>
      <c r="B4792" s="14" t="s">
        <v>18992</v>
      </c>
      <c r="C4792" s="15" t="s">
        <v>211</v>
      </c>
      <c r="D4792" s="16">
        <v>60.89</v>
      </c>
    </row>
    <row r="4793" spans="1:4" ht="30" x14ac:dyDescent="0.25">
      <c r="A4793" s="13">
        <v>4508178</v>
      </c>
      <c r="B4793" s="14" t="s">
        <v>18993</v>
      </c>
      <c r="C4793" s="15" t="s">
        <v>211</v>
      </c>
      <c r="D4793" s="16">
        <v>60.7</v>
      </c>
    </row>
    <row r="4794" spans="1:4" ht="30" x14ac:dyDescent="0.25">
      <c r="A4794" s="13">
        <v>4507821</v>
      </c>
      <c r="B4794" s="14" t="s">
        <v>18994</v>
      </c>
      <c r="C4794" s="15" t="s">
        <v>211</v>
      </c>
      <c r="D4794" s="16">
        <v>60.33</v>
      </c>
    </row>
    <row r="4795" spans="1:4" ht="30" x14ac:dyDescent="0.25">
      <c r="A4795" s="13">
        <v>4507822</v>
      </c>
      <c r="B4795" s="14" t="s">
        <v>18995</v>
      </c>
      <c r="C4795" s="15" t="s">
        <v>211</v>
      </c>
      <c r="D4795" s="16">
        <v>60.14</v>
      </c>
    </row>
    <row r="4796" spans="1:4" ht="30" x14ac:dyDescent="0.25">
      <c r="A4796" s="13">
        <v>4507823</v>
      </c>
      <c r="B4796" s="14" t="s">
        <v>18996</v>
      </c>
      <c r="C4796" s="15" t="s">
        <v>211</v>
      </c>
      <c r="D4796" s="16">
        <v>60.9</v>
      </c>
    </row>
    <row r="4797" spans="1:4" ht="30" x14ac:dyDescent="0.25">
      <c r="A4797" s="13">
        <v>4508188</v>
      </c>
      <c r="B4797" s="14" t="s">
        <v>18997</v>
      </c>
      <c r="C4797" s="15" t="s">
        <v>211</v>
      </c>
      <c r="D4797" s="16">
        <v>60.77</v>
      </c>
    </row>
    <row r="4798" spans="1:4" ht="30" x14ac:dyDescent="0.25">
      <c r="A4798" s="13">
        <v>4507824</v>
      </c>
      <c r="B4798" s="14" t="s">
        <v>18998</v>
      </c>
      <c r="C4798" s="15" t="s">
        <v>211</v>
      </c>
      <c r="D4798" s="16">
        <v>66.650000000000006</v>
      </c>
    </row>
    <row r="4799" spans="1:4" ht="30" x14ac:dyDescent="0.25">
      <c r="A4799" s="13">
        <v>4507825</v>
      </c>
      <c r="B4799" s="14" t="s">
        <v>18999</v>
      </c>
      <c r="C4799" s="15" t="s">
        <v>211</v>
      </c>
      <c r="D4799" s="16">
        <v>66.87</v>
      </c>
    </row>
    <row r="4800" spans="1:4" ht="30" x14ac:dyDescent="0.25">
      <c r="A4800" s="13">
        <v>4507826</v>
      </c>
      <c r="B4800" s="14" t="s">
        <v>19000</v>
      </c>
      <c r="C4800" s="15" t="s">
        <v>211</v>
      </c>
      <c r="D4800" s="16">
        <v>71.23</v>
      </c>
    </row>
    <row r="4801" spans="1:4" ht="30" x14ac:dyDescent="0.25">
      <c r="A4801" s="13">
        <v>4508179</v>
      </c>
      <c r="B4801" s="14" t="s">
        <v>19001</v>
      </c>
      <c r="C4801" s="15" t="s">
        <v>211</v>
      </c>
      <c r="D4801" s="16">
        <v>71.05</v>
      </c>
    </row>
    <row r="4802" spans="1:4" ht="30" x14ac:dyDescent="0.25">
      <c r="A4802" s="13">
        <v>4507827</v>
      </c>
      <c r="B4802" s="14" t="s">
        <v>19002</v>
      </c>
      <c r="C4802" s="15" t="s">
        <v>211</v>
      </c>
      <c r="D4802" s="16">
        <v>74.819999999999993</v>
      </c>
    </row>
    <row r="4803" spans="1:4" ht="30" x14ac:dyDescent="0.25">
      <c r="A4803" s="13">
        <v>4508180</v>
      </c>
      <c r="B4803" s="14" t="s">
        <v>19003</v>
      </c>
      <c r="C4803" s="15" t="s">
        <v>211</v>
      </c>
      <c r="D4803" s="16">
        <v>25.28</v>
      </c>
    </row>
    <row r="4804" spans="1:4" ht="30" x14ac:dyDescent="0.25">
      <c r="A4804" s="13">
        <v>4507739</v>
      </c>
      <c r="B4804" s="14" t="s">
        <v>19004</v>
      </c>
      <c r="C4804" s="15" t="s">
        <v>211</v>
      </c>
      <c r="D4804" s="16">
        <v>26.58</v>
      </c>
    </row>
    <row r="4805" spans="1:4" ht="30" x14ac:dyDescent="0.25">
      <c r="A4805" s="13">
        <v>4508181</v>
      </c>
      <c r="B4805" s="14" t="s">
        <v>19005</v>
      </c>
      <c r="C4805" s="15" t="s">
        <v>211</v>
      </c>
      <c r="D4805" s="16">
        <v>26.56</v>
      </c>
    </row>
    <row r="4806" spans="1:4" ht="30" x14ac:dyDescent="0.25">
      <c r="A4806" s="13">
        <v>4508125</v>
      </c>
      <c r="B4806" s="14" t="s">
        <v>19006</v>
      </c>
      <c r="C4806" s="15" t="s">
        <v>211</v>
      </c>
      <c r="D4806" s="16">
        <v>28.57</v>
      </c>
    </row>
    <row r="4807" spans="1:4" ht="30" x14ac:dyDescent="0.25">
      <c r="A4807" s="13">
        <v>4507828</v>
      </c>
      <c r="B4807" s="14" t="s">
        <v>19007</v>
      </c>
      <c r="C4807" s="15" t="s">
        <v>211</v>
      </c>
      <c r="D4807" s="16">
        <v>28.61</v>
      </c>
    </row>
    <row r="4808" spans="1:4" ht="30" x14ac:dyDescent="0.25">
      <c r="A4808" s="13">
        <v>4507829</v>
      </c>
      <c r="B4808" s="14" t="s">
        <v>19008</v>
      </c>
      <c r="C4808" s="15" t="s">
        <v>211</v>
      </c>
      <c r="D4808" s="16">
        <v>30.79</v>
      </c>
    </row>
    <row r="4809" spans="1:4" ht="30" x14ac:dyDescent="0.25">
      <c r="A4809" s="13">
        <v>4508182</v>
      </c>
      <c r="B4809" s="14" t="s">
        <v>19009</v>
      </c>
      <c r="C4809" s="15" t="s">
        <v>211</v>
      </c>
      <c r="D4809" s="16">
        <v>30.88</v>
      </c>
    </row>
    <row r="4810" spans="1:4" ht="30" x14ac:dyDescent="0.25">
      <c r="A4810" s="13">
        <v>4508092</v>
      </c>
      <c r="B4810" s="14" t="s">
        <v>19010</v>
      </c>
      <c r="C4810" s="15" t="s">
        <v>211</v>
      </c>
      <c r="D4810" s="16">
        <v>32.79</v>
      </c>
    </row>
    <row r="4811" spans="1:4" ht="30" x14ac:dyDescent="0.25">
      <c r="A4811" s="13">
        <v>4507830</v>
      </c>
      <c r="B4811" s="14" t="s">
        <v>19011</v>
      </c>
      <c r="C4811" s="15" t="s">
        <v>211</v>
      </c>
      <c r="D4811" s="16">
        <v>32.94</v>
      </c>
    </row>
    <row r="4812" spans="1:4" ht="30" x14ac:dyDescent="0.25">
      <c r="A4812" s="13">
        <v>4508183</v>
      </c>
      <c r="B4812" s="14" t="s">
        <v>19012</v>
      </c>
      <c r="C4812" s="15" t="s">
        <v>211</v>
      </c>
      <c r="D4812" s="16">
        <v>38.090000000000003</v>
      </c>
    </row>
    <row r="4813" spans="1:4" ht="30" x14ac:dyDescent="0.25">
      <c r="A4813" s="13">
        <v>4507831</v>
      </c>
      <c r="B4813" s="14" t="s">
        <v>19013</v>
      </c>
      <c r="C4813" s="15" t="s">
        <v>211</v>
      </c>
      <c r="D4813" s="16">
        <v>35.21</v>
      </c>
    </row>
    <row r="4814" spans="1:4" ht="30" x14ac:dyDescent="0.25">
      <c r="A4814" s="13">
        <v>4507832</v>
      </c>
      <c r="B4814" s="14" t="s">
        <v>19014</v>
      </c>
      <c r="C4814" s="15" t="s">
        <v>211</v>
      </c>
      <c r="D4814" s="16">
        <v>38.78</v>
      </c>
    </row>
    <row r="4815" spans="1:4" ht="30" x14ac:dyDescent="0.25">
      <c r="A4815" s="13">
        <v>4507833</v>
      </c>
      <c r="B4815" s="14" t="s">
        <v>19015</v>
      </c>
      <c r="C4815" s="15" t="s">
        <v>211</v>
      </c>
      <c r="D4815" s="16">
        <v>38.72</v>
      </c>
    </row>
    <row r="4816" spans="1:4" ht="30" x14ac:dyDescent="0.25">
      <c r="A4816" s="13">
        <v>4507834</v>
      </c>
      <c r="B4816" s="14" t="s">
        <v>19016</v>
      </c>
      <c r="C4816" s="15" t="s">
        <v>211</v>
      </c>
      <c r="D4816" s="16">
        <v>40.56</v>
      </c>
    </row>
    <row r="4817" spans="1:4" ht="30" x14ac:dyDescent="0.25">
      <c r="A4817" s="13">
        <v>4508184</v>
      </c>
      <c r="B4817" s="14" t="s">
        <v>19017</v>
      </c>
      <c r="C4817" s="15" t="s">
        <v>211</v>
      </c>
      <c r="D4817" s="16">
        <v>40.43</v>
      </c>
    </row>
    <row r="4818" spans="1:4" ht="30" x14ac:dyDescent="0.25">
      <c r="A4818" s="13">
        <v>4507835</v>
      </c>
      <c r="B4818" s="14" t="s">
        <v>19018</v>
      </c>
      <c r="C4818" s="15" t="s">
        <v>211</v>
      </c>
      <c r="D4818" s="16">
        <v>40.299999999999997</v>
      </c>
    </row>
    <row r="4819" spans="1:4" ht="30" x14ac:dyDescent="0.25">
      <c r="A4819" s="13">
        <v>4508174</v>
      </c>
      <c r="B4819" s="14" t="s">
        <v>19019</v>
      </c>
      <c r="C4819" s="15" t="s">
        <v>211</v>
      </c>
      <c r="D4819" s="16">
        <v>40.56</v>
      </c>
    </row>
    <row r="4820" spans="1:4" ht="30" x14ac:dyDescent="0.25">
      <c r="A4820" s="13">
        <v>4507836</v>
      </c>
      <c r="B4820" s="14" t="s">
        <v>19020</v>
      </c>
      <c r="C4820" s="15" t="s">
        <v>211</v>
      </c>
      <c r="D4820" s="16">
        <v>40.369999999999997</v>
      </c>
    </row>
    <row r="4821" spans="1:4" ht="30" x14ac:dyDescent="0.25">
      <c r="A4821" s="13">
        <v>4507837</v>
      </c>
      <c r="B4821" s="14" t="s">
        <v>19021</v>
      </c>
      <c r="C4821" s="15" t="s">
        <v>211</v>
      </c>
      <c r="D4821" s="16">
        <v>42.79</v>
      </c>
    </row>
    <row r="4822" spans="1:4" ht="30" x14ac:dyDescent="0.25">
      <c r="A4822" s="13">
        <v>4507838</v>
      </c>
      <c r="B4822" s="14" t="s">
        <v>19022</v>
      </c>
      <c r="C4822" s="15" t="s">
        <v>211</v>
      </c>
      <c r="D4822" s="16">
        <v>43.07</v>
      </c>
    </row>
    <row r="4823" spans="1:4" ht="30" x14ac:dyDescent="0.25">
      <c r="A4823" s="13">
        <v>4507839</v>
      </c>
      <c r="B4823" s="14" t="s">
        <v>19023</v>
      </c>
      <c r="C4823" s="15" t="s">
        <v>211</v>
      </c>
      <c r="D4823" s="16">
        <v>44.8</v>
      </c>
    </row>
    <row r="4824" spans="1:4" ht="30" x14ac:dyDescent="0.25">
      <c r="A4824" s="13">
        <v>4508175</v>
      </c>
      <c r="B4824" s="14" t="s">
        <v>19024</v>
      </c>
      <c r="C4824" s="15" t="s">
        <v>211</v>
      </c>
      <c r="D4824" s="16">
        <v>44.62</v>
      </c>
    </row>
    <row r="4825" spans="1:4" ht="30" x14ac:dyDescent="0.25">
      <c r="A4825" s="13">
        <v>4507840</v>
      </c>
      <c r="B4825" s="14" t="s">
        <v>19025</v>
      </c>
      <c r="C4825" s="15" t="s">
        <v>211</v>
      </c>
      <c r="D4825" s="16">
        <v>44.58</v>
      </c>
    </row>
    <row r="4826" spans="1:4" ht="30" x14ac:dyDescent="0.25">
      <c r="A4826" s="13">
        <v>4507841</v>
      </c>
      <c r="B4826" s="14" t="s">
        <v>19026</v>
      </c>
      <c r="C4826" s="15" t="s">
        <v>211</v>
      </c>
      <c r="D4826" s="16">
        <v>44.32</v>
      </c>
    </row>
    <row r="4827" spans="1:4" ht="30" x14ac:dyDescent="0.25">
      <c r="A4827" s="13">
        <v>4507842</v>
      </c>
      <c r="B4827" s="14" t="s">
        <v>19027</v>
      </c>
      <c r="C4827" s="15" t="s">
        <v>211</v>
      </c>
      <c r="D4827" s="16">
        <v>48</v>
      </c>
    </row>
    <row r="4828" spans="1:4" ht="30" x14ac:dyDescent="0.25">
      <c r="A4828" s="13">
        <v>4508185</v>
      </c>
      <c r="B4828" s="14" t="s">
        <v>19028</v>
      </c>
      <c r="C4828" s="15" t="s">
        <v>211</v>
      </c>
      <c r="D4828" s="16">
        <v>47.76</v>
      </c>
    </row>
    <row r="4829" spans="1:4" ht="30" x14ac:dyDescent="0.25">
      <c r="A4829" s="13">
        <v>4507843</v>
      </c>
      <c r="B4829" s="14" t="s">
        <v>19029</v>
      </c>
      <c r="C4829" s="15" t="s">
        <v>211</v>
      </c>
      <c r="D4829" s="16">
        <v>47.63</v>
      </c>
    </row>
    <row r="4830" spans="1:4" ht="30" x14ac:dyDescent="0.25">
      <c r="A4830" s="13">
        <v>4507844</v>
      </c>
      <c r="B4830" s="14" t="s">
        <v>19030</v>
      </c>
      <c r="C4830" s="15" t="s">
        <v>211</v>
      </c>
      <c r="D4830" s="16">
        <v>50.34</v>
      </c>
    </row>
    <row r="4831" spans="1:4" ht="30" x14ac:dyDescent="0.25">
      <c r="A4831" s="13">
        <v>4508186</v>
      </c>
      <c r="B4831" s="14" t="s">
        <v>19031</v>
      </c>
      <c r="C4831" s="15" t="s">
        <v>211</v>
      </c>
      <c r="D4831" s="16">
        <v>50.4</v>
      </c>
    </row>
    <row r="4832" spans="1:4" ht="30" x14ac:dyDescent="0.25">
      <c r="A4832" s="13">
        <v>4508187</v>
      </c>
      <c r="B4832" s="14" t="s">
        <v>19032</v>
      </c>
      <c r="C4832" s="15" t="s">
        <v>211</v>
      </c>
      <c r="D4832" s="16">
        <v>50.27</v>
      </c>
    </row>
    <row r="4833" spans="1:4" ht="30" x14ac:dyDescent="0.25">
      <c r="A4833" s="13">
        <v>4507845</v>
      </c>
      <c r="B4833" s="14" t="s">
        <v>19033</v>
      </c>
      <c r="C4833" s="15" t="s">
        <v>211</v>
      </c>
      <c r="D4833" s="16">
        <v>50.01</v>
      </c>
    </row>
    <row r="4834" spans="1:4" ht="30" x14ac:dyDescent="0.25">
      <c r="A4834" s="13">
        <v>4507846</v>
      </c>
      <c r="B4834" s="14" t="s">
        <v>19034</v>
      </c>
      <c r="C4834" s="15" t="s">
        <v>211</v>
      </c>
      <c r="D4834" s="16">
        <v>49.87</v>
      </c>
    </row>
    <row r="4835" spans="1:4" ht="30" x14ac:dyDescent="0.25">
      <c r="A4835" s="13">
        <v>4507847</v>
      </c>
      <c r="B4835" s="14" t="s">
        <v>19035</v>
      </c>
      <c r="C4835" s="15" t="s">
        <v>211</v>
      </c>
      <c r="D4835" s="16">
        <v>55.93</v>
      </c>
    </row>
    <row r="4836" spans="1:4" ht="30" x14ac:dyDescent="0.25">
      <c r="A4836" s="13">
        <v>4507848</v>
      </c>
      <c r="B4836" s="14" t="s">
        <v>19036</v>
      </c>
      <c r="C4836" s="15" t="s">
        <v>211</v>
      </c>
      <c r="D4836" s="16">
        <v>55.55</v>
      </c>
    </row>
    <row r="4837" spans="1:4" ht="30" x14ac:dyDescent="0.25">
      <c r="A4837" s="13">
        <v>4507849</v>
      </c>
      <c r="B4837" s="14" t="s">
        <v>19037</v>
      </c>
      <c r="C4837" s="15" t="s">
        <v>211</v>
      </c>
      <c r="D4837" s="16">
        <v>55.39</v>
      </c>
    </row>
    <row r="4838" spans="1:4" ht="30" x14ac:dyDescent="0.25">
      <c r="A4838" s="13">
        <v>4508176</v>
      </c>
      <c r="B4838" s="14" t="s">
        <v>19038</v>
      </c>
      <c r="C4838" s="15" t="s">
        <v>211</v>
      </c>
      <c r="D4838" s="16">
        <v>57.44</v>
      </c>
    </row>
    <row r="4839" spans="1:4" ht="30" x14ac:dyDescent="0.25">
      <c r="A4839" s="13">
        <v>4507850</v>
      </c>
      <c r="B4839" s="14" t="s">
        <v>19039</v>
      </c>
      <c r="C4839" s="15" t="s">
        <v>211</v>
      </c>
      <c r="D4839" s="16">
        <v>57.25</v>
      </c>
    </row>
    <row r="4840" spans="1:4" x14ac:dyDescent="0.25">
      <c r="A4840" s="13">
        <v>4507956</v>
      </c>
      <c r="B4840" s="14" t="s">
        <v>19040</v>
      </c>
      <c r="C4840" s="15" t="s">
        <v>282</v>
      </c>
      <c r="D4840" s="16">
        <v>10.97</v>
      </c>
    </row>
    <row r="4841" spans="1:4" x14ac:dyDescent="0.25">
      <c r="A4841" s="13">
        <v>4507957</v>
      </c>
      <c r="B4841" s="14" t="s">
        <v>19041</v>
      </c>
      <c r="C4841" s="15" t="s">
        <v>282</v>
      </c>
      <c r="D4841" s="16">
        <v>10.95</v>
      </c>
    </row>
    <row r="4842" spans="1:4" x14ac:dyDescent="0.25">
      <c r="A4842" s="13">
        <v>4507958</v>
      </c>
      <c r="B4842" s="14" t="s">
        <v>19042</v>
      </c>
      <c r="C4842" s="15" t="s">
        <v>282</v>
      </c>
      <c r="D4842" s="16">
        <v>14.88</v>
      </c>
    </row>
    <row r="4843" spans="1:4" x14ac:dyDescent="0.25">
      <c r="A4843" s="13">
        <v>4507959</v>
      </c>
      <c r="B4843" s="14" t="s">
        <v>19043</v>
      </c>
      <c r="C4843" s="15" t="s">
        <v>282</v>
      </c>
      <c r="D4843" s="16">
        <v>14.88</v>
      </c>
    </row>
    <row r="4844" spans="1:4" ht="30" x14ac:dyDescent="0.25">
      <c r="A4844" s="13">
        <v>4516138</v>
      </c>
      <c r="B4844" s="14" t="s">
        <v>19044</v>
      </c>
      <c r="C4844" s="15" t="s">
        <v>282</v>
      </c>
      <c r="D4844" s="16">
        <v>9.91</v>
      </c>
    </row>
    <row r="4845" spans="1:4" ht="30" x14ac:dyDescent="0.25">
      <c r="A4845" s="13">
        <v>4516137</v>
      </c>
      <c r="B4845" s="14" t="s">
        <v>19045</v>
      </c>
      <c r="C4845" s="15" t="s">
        <v>15970</v>
      </c>
      <c r="D4845" s="16">
        <v>162.88</v>
      </c>
    </row>
    <row r="4846" spans="1:4" x14ac:dyDescent="0.25">
      <c r="A4846" s="13">
        <v>4805755</v>
      </c>
      <c r="B4846" s="14" t="s">
        <v>287</v>
      </c>
      <c r="C4846" s="15" t="s">
        <v>14731</v>
      </c>
      <c r="D4846" s="16">
        <v>42.63</v>
      </c>
    </row>
    <row r="4847" spans="1:4" x14ac:dyDescent="0.25">
      <c r="A4847" s="13">
        <v>4805756</v>
      </c>
      <c r="B4847" s="14" t="s">
        <v>19046</v>
      </c>
      <c r="C4847" s="15" t="s">
        <v>15970</v>
      </c>
      <c r="D4847" s="16">
        <v>6.39</v>
      </c>
    </row>
    <row r="4848" spans="1:4" x14ac:dyDescent="0.25">
      <c r="A4848" s="13">
        <v>4816020</v>
      </c>
      <c r="B4848" s="14" t="s">
        <v>19047</v>
      </c>
      <c r="C4848" s="15" t="s">
        <v>14731</v>
      </c>
      <c r="D4848" s="16">
        <v>12.64</v>
      </c>
    </row>
    <row r="4849" spans="1:4" x14ac:dyDescent="0.25">
      <c r="A4849" s="13">
        <v>4816019</v>
      </c>
      <c r="B4849" s="14" t="s">
        <v>19048</v>
      </c>
      <c r="C4849" s="15" t="s">
        <v>14731</v>
      </c>
      <c r="D4849" s="16">
        <v>7.69</v>
      </c>
    </row>
    <row r="4850" spans="1:4" x14ac:dyDescent="0.25">
      <c r="A4850" s="13">
        <v>4816018</v>
      </c>
      <c r="B4850" s="14" t="s">
        <v>19049</v>
      </c>
      <c r="C4850" s="15" t="s">
        <v>14731</v>
      </c>
      <c r="D4850" s="16">
        <v>5.26</v>
      </c>
    </row>
    <row r="4851" spans="1:4" x14ac:dyDescent="0.25">
      <c r="A4851" s="13">
        <v>4816012</v>
      </c>
      <c r="B4851" s="14" t="s">
        <v>19050</v>
      </c>
      <c r="C4851" s="15" t="s">
        <v>14731</v>
      </c>
      <c r="D4851" s="16">
        <v>55.14</v>
      </c>
    </row>
    <row r="4852" spans="1:4" x14ac:dyDescent="0.25">
      <c r="A4852" s="13">
        <v>4815805</v>
      </c>
      <c r="B4852" s="14" t="s">
        <v>19051</v>
      </c>
      <c r="C4852" s="15" t="s">
        <v>15970</v>
      </c>
      <c r="D4852" s="16">
        <v>14.05</v>
      </c>
    </row>
    <row r="4853" spans="1:4" x14ac:dyDescent="0.25">
      <c r="A4853" s="13">
        <v>4815802</v>
      </c>
      <c r="B4853" s="14" t="s">
        <v>19052</v>
      </c>
      <c r="C4853" s="15" t="s">
        <v>15970</v>
      </c>
      <c r="D4853" s="16">
        <v>20.74</v>
      </c>
    </row>
    <row r="4854" spans="1:4" x14ac:dyDescent="0.25">
      <c r="A4854" s="13">
        <v>4805754</v>
      </c>
      <c r="B4854" s="14" t="s">
        <v>19053</v>
      </c>
      <c r="C4854" s="15" t="s">
        <v>14731</v>
      </c>
      <c r="D4854" s="16">
        <v>8.27</v>
      </c>
    </row>
    <row r="4855" spans="1:4" x14ac:dyDescent="0.25">
      <c r="A4855" s="13">
        <v>4816145</v>
      </c>
      <c r="B4855" s="14" t="s">
        <v>19054</v>
      </c>
      <c r="C4855" s="15" t="s">
        <v>211</v>
      </c>
      <c r="D4855" s="16">
        <v>30.2</v>
      </c>
    </row>
    <row r="4856" spans="1:4" x14ac:dyDescent="0.25">
      <c r="A4856" s="13">
        <v>4816144</v>
      </c>
      <c r="B4856" s="14" t="s">
        <v>19055</v>
      </c>
      <c r="C4856" s="15" t="s">
        <v>211</v>
      </c>
      <c r="D4856" s="16">
        <v>28.26</v>
      </c>
    </row>
    <row r="4857" spans="1:4" x14ac:dyDescent="0.25">
      <c r="A4857" s="13">
        <v>4816147</v>
      </c>
      <c r="B4857" s="14" t="s">
        <v>19056</v>
      </c>
      <c r="C4857" s="15" t="s">
        <v>211</v>
      </c>
      <c r="D4857" s="16">
        <v>41.8</v>
      </c>
    </row>
    <row r="4858" spans="1:4" x14ac:dyDescent="0.25">
      <c r="A4858" s="13">
        <v>4816146</v>
      </c>
      <c r="B4858" s="14" t="s">
        <v>19057</v>
      </c>
      <c r="C4858" s="15" t="s">
        <v>211</v>
      </c>
      <c r="D4858" s="16">
        <v>38.31</v>
      </c>
    </row>
    <row r="4859" spans="1:4" x14ac:dyDescent="0.25">
      <c r="A4859" s="13">
        <v>4816121</v>
      </c>
      <c r="B4859" s="14" t="s">
        <v>19058</v>
      </c>
      <c r="C4859" s="15" t="s">
        <v>211</v>
      </c>
      <c r="D4859" s="16">
        <v>32.69</v>
      </c>
    </row>
    <row r="4860" spans="1:4" x14ac:dyDescent="0.25">
      <c r="A4860" s="13">
        <v>4816120</v>
      </c>
      <c r="B4860" s="14" t="s">
        <v>19059</v>
      </c>
      <c r="C4860" s="15" t="s">
        <v>211</v>
      </c>
      <c r="D4860" s="16">
        <v>29.98</v>
      </c>
    </row>
    <row r="4861" spans="1:4" x14ac:dyDescent="0.25">
      <c r="A4861" s="13">
        <v>4816123</v>
      </c>
      <c r="B4861" s="14" t="s">
        <v>19060</v>
      </c>
      <c r="C4861" s="15" t="s">
        <v>211</v>
      </c>
      <c r="D4861" s="16">
        <v>43.77</v>
      </c>
    </row>
    <row r="4862" spans="1:4" x14ac:dyDescent="0.25">
      <c r="A4862" s="13">
        <v>4816122</v>
      </c>
      <c r="B4862" s="14" t="s">
        <v>19061</v>
      </c>
      <c r="C4862" s="15" t="s">
        <v>211</v>
      </c>
      <c r="D4862" s="16">
        <v>39.89</v>
      </c>
    </row>
    <row r="4863" spans="1:4" x14ac:dyDescent="0.25">
      <c r="A4863" s="13">
        <v>4816125</v>
      </c>
      <c r="B4863" s="14" t="s">
        <v>19062</v>
      </c>
      <c r="C4863" s="15" t="s">
        <v>211</v>
      </c>
      <c r="D4863" s="16">
        <v>61.81</v>
      </c>
    </row>
    <row r="4864" spans="1:4" x14ac:dyDescent="0.25">
      <c r="A4864" s="13">
        <v>4816124</v>
      </c>
      <c r="B4864" s="14" t="s">
        <v>19063</v>
      </c>
      <c r="C4864" s="15" t="s">
        <v>211</v>
      </c>
      <c r="D4864" s="16">
        <v>54.83</v>
      </c>
    </row>
    <row r="4865" spans="1:4" x14ac:dyDescent="0.25">
      <c r="A4865" s="13">
        <v>4816022</v>
      </c>
      <c r="B4865" s="14" t="s">
        <v>19064</v>
      </c>
      <c r="C4865" s="15" t="s">
        <v>211</v>
      </c>
      <c r="D4865" s="16">
        <v>82.47</v>
      </c>
    </row>
    <row r="4866" spans="1:4" x14ac:dyDescent="0.25">
      <c r="A4866" s="13">
        <v>4816021</v>
      </c>
      <c r="B4866" s="14" t="s">
        <v>19065</v>
      </c>
      <c r="C4866" s="15" t="s">
        <v>211</v>
      </c>
      <c r="D4866" s="16">
        <v>71.66</v>
      </c>
    </row>
    <row r="4867" spans="1:4" x14ac:dyDescent="0.25">
      <c r="A4867" s="13">
        <v>4816106</v>
      </c>
      <c r="B4867" s="14" t="s">
        <v>19066</v>
      </c>
      <c r="C4867" s="15" t="s">
        <v>211</v>
      </c>
      <c r="D4867" s="16">
        <v>34.11</v>
      </c>
    </row>
    <row r="4868" spans="1:4" ht="30" x14ac:dyDescent="0.25">
      <c r="A4868" s="13">
        <v>4816105</v>
      </c>
      <c r="B4868" s="14" t="s">
        <v>19067</v>
      </c>
      <c r="C4868" s="15" t="s">
        <v>211</v>
      </c>
      <c r="D4868" s="16">
        <v>31.4</v>
      </c>
    </row>
    <row r="4869" spans="1:4" x14ac:dyDescent="0.25">
      <c r="A4869" s="13">
        <v>4816108</v>
      </c>
      <c r="B4869" s="14" t="s">
        <v>19068</v>
      </c>
      <c r="C4869" s="15" t="s">
        <v>211</v>
      </c>
      <c r="D4869" s="16">
        <v>45.19</v>
      </c>
    </row>
    <row r="4870" spans="1:4" ht="30" x14ac:dyDescent="0.25">
      <c r="A4870" s="13">
        <v>4816107</v>
      </c>
      <c r="B4870" s="14" t="s">
        <v>19069</v>
      </c>
      <c r="C4870" s="15" t="s">
        <v>211</v>
      </c>
      <c r="D4870" s="16">
        <v>41.31</v>
      </c>
    </row>
    <row r="4871" spans="1:4" x14ac:dyDescent="0.25">
      <c r="A4871" s="13">
        <v>4816110</v>
      </c>
      <c r="B4871" s="14" t="s">
        <v>19070</v>
      </c>
      <c r="C4871" s="15" t="s">
        <v>211</v>
      </c>
      <c r="D4871" s="16">
        <v>63.23</v>
      </c>
    </row>
    <row r="4872" spans="1:4" ht="30" x14ac:dyDescent="0.25">
      <c r="A4872" s="13">
        <v>4816109</v>
      </c>
      <c r="B4872" s="14" t="s">
        <v>19071</v>
      </c>
      <c r="C4872" s="15" t="s">
        <v>211</v>
      </c>
      <c r="D4872" s="16">
        <v>56.25</v>
      </c>
    </row>
    <row r="4873" spans="1:4" x14ac:dyDescent="0.25">
      <c r="A4873" s="13">
        <v>4816100</v>
      </c>
      <c r="B4873" s="14" t="s">
        <v>19072</v>
      </c>
      <c r="C4873" s="15" t="s">
        <v>211</v>
      </c>
      <c r="D4873" s="16">
        <v>33.520000000000003</v>
      </c>
    </row>
    <row r="4874" spans="1:4" ht="30" x14ac:dyDescent="0.25">
      <c r="A4874" s="13">
        <v>4816099</v>
      </c>
      <c r="B4874" s="14" t="s">
        <v>19073</v>
      </c>
      <c r="C4874" s="15" t="s">
        <v>211</v>
      </c>
      <c r="D4874" s="16">
        <v>32.049999999999997</v>
      </c>
    </row>
    <row r="4875" spans="1:4" x14ac:dyDescent="0.25">
      <c r="A4875" s="13">
        <v>4816102</v>
      </c>
      <c r="B4875" s="14" t="s">
        <v>19074</v>
      </c>
      <c r="C4875" s="15" t="s">
        <v>211</v>
      </c>
      <c r="D4875" s="16">
        <v>43.48</v>
      </c>
    </row>
    <row r="4876" spans="1:4" ht="30" x14ac:dyDescent="0.25">
      <c r="A4876" s="13">
        <v>4816101</v>
      </c>
      <c r="B4876" s="14" t="s">
        <v>19075</v>
      </c>
      <c r="C4876" s="15" t="s">
        <v>211</v>
      </c>
      <c r="D4876" s="16">
        <v>42.24</v>
      </c>
    </row>
    <row r="4877" spans="1:4" x14ac:dyDescent="0.25">
      <c r="A4877" s="13">
        <v>4816104</v>
      </c>
      <c r="B4877" s="14" t="s">
        <v>19076</v>
      </c>
      <c r="C4877" s="15" t="s">
        <v>211</v>
      </c>
      <c r="D4877" s="16">
        <v>61.03</v>
      </c>
    </row>
    <row r="4878" spans="1:4" ht="30" x14ac:dyDescent="0.25">
      <c r="A4878" s="13">
        <v>4816103</v>
      </c>
      <c r="B4878" s="14" t="s">
        <v>19077</v>
      </c>
      <c r="C4878" s="15" t="s">
        <v>211</v>
      </c>
      <c r="D4878" s="16">
        <v>57.24</v>
      </c>
    </row>
    <row r="4879" spans="1:4" ht="30" x14ac:dyDescent="0.25">
      <c r="A4879" s="13">
        <v>4815804</v>
      </c>
      <c r="B4879" s="14" t="s">
        <v>19078</v>
      </c>
      <c r="C4879" s="15" t="s">
        <v>14537</v>
      </c>
      <c r="D4879" s="16">
        <v>0.61</v>
      </c>
    </row>
    <row r="4880" spans="1:4" x14ac:dyDescent="0.25">
      <c r="A4880" s="13">
        <v>4816002</v>
      </c>
      <c r="B4880" s="14" t="s">
        <v>19079</v>
      </c>
      <c r="C4880" s="15" t="s">
        <v>14731</v>
      </c>
      <c r="D4880" s="16">
        <v>1503.76</v>
      </c>
    </row>
    <row r="4881" spans="1:4" x14ac:dyDescent="0.25">
      <c r="A4881" s="13">
        <v>4805765</v>
      </c>
      <c r="B4881" s="14" t="s">
        <v>19080</v>
      </c>
      <c r="C4881" s="15" t="s">
        <v>14731</v>
      </c>
      <c r="D4881" s="16">
        <v>203.14</v>
      </c>
    </row>
    <row r="4882" spans="1:4" x14ac:dyDescent="0.25">
      <c r="A4882" s="13">
        <v>4816000</v>
      </c>
      <c r="B4882" s="14" t="s">
        <v>19081</v>
      </c>
      <c r="C4882" s="15" t="s">
        <v>14731</v>
      </c>
      <c r="D4882" s="16">
        <v>609.09</v>
      </c>
    </row>
    <row r="4883" spans="1:4" x14ac:dyDescent="0.25">
      <c r="A4883" s="13">
        <v>4816001</v>
      </c>
      <c r="B4883" s="14" t="s">
        <v>19082</v>
      </c>
      <c r="C4883" s="15" t="s">
        <v>14731</v>
      </c>
      <c r="D4883" s="16">
        <v>950.22</v>
      </c>
    </row>
    <row r="4884" spans="1:4" x14ac:dyDescent="0.25">
      <c r="A4884" s="13">
        <v>4805749</v>
      </c>
      <c r="B4884" s="14" t="s">
        <v>19083</v>
      </c>
      <c r="C4884" s="15" t="s">
        <v>14731</v>
      </c>
      <c r="D4884" s="16">
        <v>97.7</v>
      </c>
    </row>
    <row r="4885" spans="1:4" x14ac:dyDescent="0.25">
      <c r="A4885" s="13">
        <v>4805751</v>
      </c>
      <c r="B4885" s="14" t="s">
        <v>19084</v>
      </c>
      <c r="C4885" s="15" t="s">
        <v>14731</v>
      </c>
      <c r="D4885" s="16">
        <v>73.28</v>
      </c>
    </row>
    <row r="4886" spans="1:4" x14ac:dyDescent="0.25">
      <c r="A4886" s="13">
        <v>4805752</v>
      </c>
      <c r="B4886" s="14" t="s">
        <v>19085</v>
      </c>
      <c r="C4886" s="15" t="s">
        <v>14731</v>
      </c>
      <c r="D4886" s="16">
        <v>87.93</v>
      </c>
    </row>
    <row r="4887" spans="1:4" x14ac:dyDescent="0.25">
      <c r="A4887" s="13">
        <v>4805753</v>
      </c>
      <c r="B4887" s="14" t="s">
        <v>19086</v>
      </c>
      <c r="C4887" s="15" t="s">
        <v>14731</v>
      </c>
      <c r="D4887" s="16">
        <v>102.59</v>
      </c>
    </row>
    <row r="4888" spans="1:4" x14ac:dyDescent="0.25">
      <c r="A4888" s="13">
        <v>4805750</v>
      </c>
      <c r="B4888" s="14" t="s">
        <v>19087</v>
      </c>
      <c r="C4888" s="15" t="s">
        <v>14731</v>
      </c>
      <c r="D4888" s="16">
        <v>58.62</v>
      </c>
    </row>
    <row r="4889" spans="1:4" x14ac:dyDescent="0.25">
      <c r="A4889" s="13">
        <v>4805767</v>
      </c>
      <c r="B4889" s="14" t="s">
        <v>19088</v>
      </c>
      <c r="C4889" s="15" t="s">
        <v>14731</v>
      </c>
      <c r="D4889" s="16">
        <v>100.51</v>
      </c>
    </row>
    <row r="4890" spans="1:4" x14ac:dyDescent="0.25">
      <c r="A4890" s="13">
        <v>4805769</v>
      </c>
      <c r="B4890" s="14" t="s">
        <v>19089</v>
      </c>
      <c r="C4890" s="15" t="s">
        <v>14731</v>
      </c>
      <c r="D4890" s="16">
        <v>119.65</v>
      </c>
    </row>
    <row r="4891" spans="1:4" x14ac:dyDescent="0.25">
      <c r="A4891" s="13">
        <v>4805770</v>
      </c>
      <c r="B4891" s="14" t="s">
        <v>19090</v>
      </c>
      <c r="C4891" s="15" t="s">
        <v>14731</v>
      </c>
      <c r="D4891" s="16">
        <v>138.79</v>
      </c>
    </row>
    <row r="4892" spans="1:4" x14ac:dyDescent="0.25">
      <c r="A4892" s="13">
        <v>4805760</v>
      </c>
      <c r="B4892" s="14" t="s">
        <v>19091</v>
      </c>
      <c r="C4892" s="15" t="s">
        <v>14731</v>
      </c>
      <c r="D4892" s="16">
        <v>81.36</v>
      </c>
    </row>
    <row r="4893" spans="1:4" x14ac:dyDescent="0.25">
      <c r="A4893" s="13">
        <v>4805757</v>
      </c>
      <c r="B4893" s="14" t="s">
        <v>19092</v>
      </c>
      <c r="C4893" s="15" t="s">
        <v>14731</v>
      </c>
      <c r="D4893" s="16">
        <v>6.95</v>
      </c>
    </row>
    <row r="4894" spans="1:4" x14ac:dyDescent="0.25">
      <c r="A4894" s="13">
        <v>4805762</v>
      </c>
      <c r="B4894" s="14" t="s">
        <v>19093</v>
      </c>
      <c r="C4894" s="15" t="s">
        <v>14731</v>
      </c>
      <c r="D4894" s="16">
        <v>8.51</v>
      </c>
    </row>
    <row r="4895" spans="1:4" x14ac:dyDescent="0.25">
      <c r="A4895" s="13">
        <v>4806395</v>
      </c>
      <c r="B4895" s="14" t="s">
        <v>19094</v>
      </c>
      <c r="C4895" s="15" t="s">
        <v>14537</v>
      </c>
      <c r="D4895" s="16">
        <v>6.16</v>
      </c>
    </row>
    <row r="4896" spans="1:4" x14ac:dyDescent="0.25">
      <c r="A4896" s="13">
        <v>4816003</v>
      </c>
      <c r="B4896" s="14" t="s">
        <v>19095</v>
      </c>
      <c r="C4896" s="15" t="s">
        <v>211</v>
      </c>
      <c r="D4896" s="16">
        <v>40.869999999999997</v>
      </c>
    </row>
    <row r="4897" spans="1:4" ht="30" x14ac:dyDescent="0.25">
      <c r="A4897" s="13">
        <v>4816017</v>
      </c>
      <c r="B4897" s="14" t="s">
        <v>19096</v>
      </c>
      <c r="C4897" s="15" t="s">
        <v>14731</v>
      </c>
      <c r="D4897" s="16">
        <v>21.9</v>
      </c>
    </row>
    <row r="4898" spans="1:4" x14ac:dyDescent="0.25">
      <c r="A4898" s="13">
        <v>4816023</v>
      </c>
      <c r="B4898" s="14" t="s">
        <v>19097</v>
      </c>
      <c r="C4898" s="15" t="s">
        <v>675</v>
      </c>
      <c r="D4898" s="16">
        <v>247.31</v>
      </c>
    </row>
    <row r="4899" spans="1:4" ht="30" x14ac:dyDescent="0.25">
      <c r="A4899" s="13">
        <v>4816025</v>
      </c>
      <c r="B4899" s="14" t="s">
        <v>19098</v>
      </c>
      <c r="C4899" s="15" t="s">
        <v>675</v>
      </c>
      <c r="D4899" s="16">
        <v>443.21</v>
      </c>
    </row>
    <row r="4900" spans="1:4" ht="30" x14ac:dyDescent="0.25">
      <c r="A4900" s="13">
        <v>4816024</v>
      </c>
      <c r="B4900" s="14" t="s">
        <v>19099</v>
      </c>
      <c r="C4900" s="15" t="s">
        <v>675</v>
      </c>
      <c r="D4900" s="16">
        <v>307.63</v>
      </c>
    </row>
    <row r="4901" spans="1:4" x14ac:dyDescent="0.25">
      <c r="A4901" s="13">
        <v>4816005</v>
      </c>
      <c r="B4901" s="14" t="s">
        <v>19100</v>
      </c>
      <c r="C4901" s="15" t="s">
        <v>14731</v>
      </c>
      <c r="D4901" s="16">
        <v>106.83</v>
      </c>
    </row>
    <row r="4902" spans="1:4" x14ac:dyDescent="0.25">
      <c r="A4902" s="13">
        <v>4800400</v>
      </c>
      <c r="B4902" s="14" t="s">
        <v>19101</v>
      </c>
      <c r="C4902" s="15" t="s">
        <v>15970</v>
      </c>
      <c r="D4902" s="16">
        <v>6.82</v>
      </c>
    </row>
    <row r="4903" spans="1:4" x14ac:dyDescent="0.25">
      <c r="A4903" s="13">
        <v>4816016</v>
      </c>
      <c r="B4903" s="14" t="s">
        <v>19102</v>
      </c>
      <c r="C4903" s="15" t="s">
        <v>14731</v>
      </c>
      <c r="D4903" s="16">
        <v>41.67</v>
      </c>
    </row>
    <row r="4904" spans="1:4" x14ac:dyDescent="0.25">
      <c r="A4904" s="13">
        <v>4800412</v>
      </c>
      <c r="B4904" s="14" t="s">
        <v>19103</v>
      </c>
      <c r="C4904" s="15" t="s">
        <v>15970</v>
      </c>
      <c r="D4904" s="16">
        <v>5.86</v>
      </c>
    </row>
    <row r="4905" spans="1:4" x14ac:dyDescent="0.25">
      <c r="A4905" s="13">
        <v>4815671</v>
      </c>
      <c r="B4905" s="14" t="s">
        <v>19104</v>
      </c>
      <c r="C4905" s="15" t="s">
        <v>14731</v>
      </c>
      <c r="D4905" s="16">
        <v>21.15</v>
      </c>
    </row>
    <row r="4906" spans="1:4" x14ac:dyDescent="0.25">
      <c r="A4906" s="13">
        <v>4815803</v>
      </c>
      <c r="B4906" s="14" t="s">
        <v>19105</v>
      </c>
      <c r="C4906" s="15" t="s">
        <v>211</v>
      </c>
      <c r="D4906" s="16">
        <v>8.5299999999999994</v>
      </c>
    </row>
    <row r="4907" spans="1:4" x14ac:dyDescent="0.25">
      <c r="A4907" s="13">
        <v>4816011</v>
      </c>
      <c r="B4907" s="14" t="s">
        <v>19106</v>
      </c>
      <c r="C4907" s="15" t="s">
        <v>14731</v>
      </c>
      <c r="D4907" s="16">
        <v>1709.64</v>
      </c>
    </row>
    <row r="4908" spans="1:4" x14ac:dyDescent="0.25">
      <c r="A4908" s="13">
        <v>4816014</v>
      </c>
      <c r="B4908" s="14" t="s">
        <v>19107</v>
      </c>
      <c r="C4908" s="15" t="s">
        <v>14731</v>
      </c>
      <c r="D4908" s="16">
        <v>51.27</v>
      </c>
    </row>
    <row r="4909" spans="1:4" x14ac:dyDescent="0.25">
      <c r="A4909" s="13">
        <v>4816010</v>
      </c>
      <c r="B4909" s="14" t="s">
        <v>19108</v>
      </c>
      <c r="C4909" s="15" t="s">
        <v>14731</v>
      </c>
      <c r="D4909" s="16">
        <v>37.07</v>
      </c>
    </row>
    <row r="4910" spans="1:4" ht="30" x14ac:dyDescent="0.25">
      <c r="A4910" s="13">
        <v>4816015</v>
      </c>
      <c r="B4910" s="14" t="s">
        <v>19109</v>
      </c>
      <c r="C4910" s="15" t="s">
        <v>14731</v>
      </c>
      <c r="D4910" s="16">
        <v>22.21</v>
      </c>
    </row>
    <row r="4911" spans="1:4" x14ac:dyDescent="0.25">
      <c r="A4911" s="13">
        <v>4816119</v>
      </c>
      <c r="B4911" s="14" t="s">
        <v>19110</v>
      </c>
      <c r="C4911" s="15" t="s">
        <v>14731</v>
      </c>
      <c r="D4911" s="16">
        <v>48.31</v>
      </c>
    </row>
    <row r="4912" spans="1:4" x14ac:dyDescent="0.25">
      <c r="A4912" s="13">
        <v>4816004</v>
      </c>
      <c r="B4912" s="14" t="s">
        <v>19111</v>
      </c>
      <c r="C4912" s="15" t="s">
        <v>211</v>
      </c>
      <c r="D4912" s="16">
        <v>51.03</v>
      </c>
    </row>
    <row r="4913" spans="1:4" ht="30" x14ac:dyDescent="0.25">
      <c r="A4913" s="13">
        <v>4915652</v>
      </c>
      <c r="B4913" s="14" t="s">
        <v>19112</v>
      </c>
      <c r="C4913" s="15" t="s">
        <v>14537</v>
      </c>
      <c r="D4913" s="16">
        <v>8.11</v>
      </c>
    </row>
    <row r="4914" spans="1:4" ht="30" x14ac:dyDescent="0.25">
      <c r="A4914" s="13">
        <v>4915651</v>
      </c>
      <c r="B4914" s="14" t="s">
        <v>19113</v>
      </c>
      <c r="C4914" s="15" t="s">
        <v>14537</v>
      </c>
      <c r="D4914" s="16">
        <v>10.09</v>
      </c>
    </row>
    <row r="4915" spans="1:4" x14ac:dyDescent="0.25">
      <c r="A4915" s="13">
        <v>4915723</v>
      </c>
      <c r="B4915" s="14" t="s">
        <v>19114</v>
      </c>
      <c r="C4915" s="15" t="s">
        <v>15970</v>
      </c>
      <c r="D4915" s="16">
        <v>3.87</v>
      </c>
    </row>
    <row r="4916" spans="1:4" x14ac:dyDescent="0.25">
      <c r="A4916" s="13">
        <v>4915724</v>
      </c>
      <c r="B4916" s="14" t="s">
        <v>19115</v>
      </c>
      <c r="C4916" s="15" t="s">
        <v>15970</v>
      </c>
      <c r="D4916" s="16">
        <v>1.98</v>
      </c>
    </row>
    <row r="4917" spans="1:4" x14ac:dyDescent="0.25">
      <c r="A4917" s="13">
        <v>4915637</v>
      </c>
      <c r="B4917" s="14" t="s">
        <v>19116</v>
      </c>
      <c r="C4917" s="15" t="s">
        <v>15970</v>
      </c>
      <c r="D4917" s="16">
        <v>0.97</v>
      </c>
    </row>
    <row r="4918" spans="1:4" x14ac:dyDescent="0.25">
      <c r="A4918" s="13">
        <v>4915779</v>
      </c>
      <c r="B4918" s="14" t="s">
        <v>19117</v>
      </c>
      <c r="C4918" s="15" t="s">
        <v>15970</v>
      </c>
      <c r="D4918" s="16">
        <v>0.68</v>
      </c>
    </row>
    <row r="4919" spans="1:4" x14ac:dyDescent="0.25">
      <c r="A4919" s="13">
        <v>4915638</v>
      </c>
      <c r="B4919" s="14" t="s">
        <v>19118</v>
      </c>
      <c r="C4919" s="15" t="s">
        <v>15970</v>
      </c>
      <c r="D4919" s="16">
        <v>0.8</v>
      </c>
    </row>
    <row r="4920" spans="1:4" x14ac:dyDescent="0.25">
      <c r="A4920" s="13">
        <v>4915636</v>
      </c>
      <c r="B4920" s="14" t="s">
        <v>19119</v>
      </c>
      <c r="C4920" s="15" t="s">
        <v>15970</v>
      </c>
      <c r="D4920" s="16">
        <v>0.98</v>
      </c>
    </row>
    <row r="4921" spans="1:4" x14ac:dyDescent="0.25">
      <c r="A4921" s="13">
        <v>4915744</v>
      </c>
      <c r="B4921" s="14" t="s">
        <v>566</v>
      </c>
      <c r="C4921" s="15" t="s">
        <v>15970</v>
      </c>
      <c r="D4921" s="16">
        <v>0.98</v>
      </c>
    </row>
    <row r="4922" spans="1:4" x14ac:dyDescent="0.25">
      <c r="A4922" s="13">
        <v>4915700</v>
      </c>
      <c r="B4922" s="14" t="s">
        <v>19120</v>
      </c>
      <c r="C4922" s="15" t="s">
        <v>15970</v>
      </c>
      <c r="D4922" s="16">
        <v>1.17</v>
      </c>
    </row>
    <row r="4923" spans="1:4" x14ac:dyDescent="0.25">
      <c r="A4923" s="13">
        <v>4915590</v>
      </c>
      <c r="B4923" s="14" t="s">
        <v>19121</v>
      </c>
      <c r="C4923" s="15" t="s">
        <v>15970</v>
      </c>
      <c r="D4923" s="16">
        <v>0.86</v>
      </c>
    </row>
    <row r="4924" spans="1:4" x14ac:dyDescent="0.25">
      <c r="A4924" s="13">
        <v>4915591</v>
      </c>
      <c r="B4924" s="14" t="s">
        <v>19122</v>
      </c>
      <c r="C4924" s="15" t="s">
        <v>15970</v>
      </c>
      <c r="D4924" s="16">
        <v>0.99</v>
      </c>
    </row>
    <row r="4925" spans="1:4" x14ac:dyDescent="0.25">
      <c r="A4925" s="13">
        <v>4915701</v>
      </c>
      <c r="B4925" s="14" t="s">
        <v>19123</v>
      </c>
      <c r="C4925" s="15" t="s">
        <v>15970</v>
      </c>
      <c r="D4925" s="16">
        <v>1.18</v>
      </c>
    </row>
    <row r="4926" spans="1:4" x14ac:dyDescent="0.25">
      <c r="A4926" s="13">
        <v>4915703</v>
      </c>
      <c r="B4926" s="14" t="s">
        <v>19124</v>
      </c>
      <c r="C4926" s="15" t="s">
        <v>14731</v>
      </c>
      <c r="D4926" s="16">
        <v>130.29</v>
      </c>
    </row>
    <row r="4927" spans="1:4" ht="30" x14ac:dyDescent="0.25">
      <c r="A4927" s="13">
        <v>4915705</v>
      </c>
      <c r="B4927" s="14" t="s">
        <v>19125</v>
      </c>
      <c r="C4927" s="15" t="s">
        <v>14731</v>
      </c>
      <c r="D4927" s="16">
        <v>122.83</v>
      </c>
    </row>
    <row r="4928" spans="1:4" x14ac:dyDescent="0.25">
      <c r="A4928" s="13">
        <v>4915743</v>
      </c>
      <c r="B4928" s="14" t="s">
        <v>19126</v>
      </c>
      <c r="C4928" s="15" t="s">
        <v>15970</v>
      </c>
      <c r="D4928" s="16">
        <v>0.1</v>
      </c>
    </row>
    <row r="4929" spans="1:4" x14ac:dyDescent="0.25">
      <c r="A4929" s="13">
        <v>4915768</v>
      </c>
      <c r="B4929" s="14" t="s">
        <v>19127</v>
      </c>
      <c r="C4929" s="15" t="s">
        <v>14731</v>
      </c>
      <c r="D4929" s="16">
        <v>17.36</v>
      </c>
    </row>
    <row r="4930" spans="1:4" x14ac:dyDescent="0.25">
      <c r="A4930" s="13">
        <v>4915713</v>
      </c>
      <c r="B4930" s="14" t="s">
        <v>19128</v>
      </c>
      <c r="C4930" s="15" t="s">
        <v>14731</v>
      </c>
      <c r="D4930" s="16">
        <v>85.26</v>
      </c>
    </row>
    <row r="4931" spans="1:4" x14ac:dyDescent="0.25">
      <c r="A4931" s="13">
        <v>4915655</v>
      </c>
      <c r="B4931" s="14" t="s">
        <v>19129</v>
      </c>
      <c r="C4931" s="15" t="s">
        <v>14731</v>
      </c>
      <c r="D4931" s="16">
        <v>85.89</v>
      </c>
    </row>
    <row r="4932" spans="1:4" x14ac:dyDescent="0.25">
      <c r="A4932" s="13">
        <v>4915656</v>
      </c>
      <c r="B4932" s="14" t="s">
        <v>19130</v>
      </c>
      <c r="C4932" s="15" t="s">
        <v>14731</v>
      </c>
      <c r="D4932" s="16">
        <v>67.56</v>
      </c>
    </row>
    <row r="4933" spans="1:4" x14ac:dyDescent="0.25">
      <c r="A4933" s="13">
        <v>4915657</v>
      </c>
      <c r="B4933" s="14" t="s">
        <v>19131</v>
      </c>
      <c r="C4933" s="15" t="s">
        <v>14731</v>
      </c>
      <c r="D4933" s="16">
        <v>56.53</v>
      </c>
    </row>
    <row r="4934" spans="1:4" x14ac:dyDescent="0.25">
      <c r="A4934" s="13">
        <v>4915658</v>
      </c>
      <c r="B4934" s="14" t="s">
        <v>19132</v>
      </c>
      <c r="C4934" s="15" t="s">
        <v>14731</v>
      </c>
      <c r="D4934" s="16">
        <v>49.35</v>
      </c>
    </row>
    <row r="4935" spans="1:4" x14ac:dyDescent="0.25">
      <c r="A4935" s="13">
        <v>4915659</v>
      </c>
      <c r="B4935" s="14" t="s">
        <v>19133</v>
      </c>
      <c r="C4935" s="15" t="s">
        <v>14731</v>
      </c>
      <c r="D4935" s="16">
        <v>44.33</v>
      </c>
    </row>
    <row r="4936" spans="1:4" x14ac:dyDescent="0.25">
      <c r="A4936" s="13">
        <v>4915660</v>
      </c>
      <c r="B4936" s="14" t="s">
        <v>19134</v>
      </c>
      <c r="C4936" s="15" t="s">
        <v>14731</v>
      </c>
      <c r="D4936" s="16">
        <v>40.78</v>
      </c>
    </row>
    <row r="4937" spans="1:4" x14ac:dyDescent="0.25">
      <c r="A4937" s="13">
        <v>4915661</v>
      </c>
      <c r="B4937" s="14" t="s">
        <v>19135</v>
      </c>
      <c r="C4937" s="15" t="s">
        <v>14731</v>
      </c>
      <c r="D4937" s="16">
        <v>111.81</v>
      </c>
    </row>
    <row r="4938" spans="1:4" x14ac:dyDescent="0.25">
      <c r="A4938" s="13">
        <v>4915662</v>
      </c>
      <c r="B4938" s="14" t="s">
        <v>19136</v>
      </c>
      <c r="C4938" s="15" t="s">
        <v>14731</v>
      </c>
      <c r="D4938" s="16">
        <v>88.42</v>
      </c>
    </row>
    <row r="4939" spans="1:4" x14ac:dyDescent="0.25">
      <c r="A4939" s="13">
        <v>4915663</v>
      </c>
      <c r="B4939" s="14" t="s">
        <v>19137</v>
      </c>
      <c r="C4939" s="15" t="s">
        <v>14731</v>
      </c>
      <c r="D4939" s="16">
        <v>73.180000000000007</v>
      </c>
    </row>
    <row r="4940" spans="1:4" x14ac:dyDescent="0.25">
      <c r="A4940" s="13">
        <v>4915664</v>
      </c>
      <c r="B4940" s="14" t="s">
        <v>19138</v>
      </c>
      <c r="C4940" s="15" t="s">
        <v>14731</v>
      </c>
      <c r="D4940" s="16">
        <v>64.400000000000006</v>
      </c>
    </row>
    <row r="4941" spans="1:4" x14ac:dyDescent="0.25">
      <c r="A4941" s="13">
        <v>4915665</v>
      </c>
      <c r="B4941" s="14" t="s">
        <v>19139</v>
      </c>
      <c r="C4941" s="15" t="s">
        <v>14731</v>
      </c>
      <c r="D4941" s="16">
        <v>58.39</v>
      </c>
    </row>
    <row r="4942" spans="1:4" x14ac:dyDescent="0.25">
      <c r="A4942" s="13">
        <v>4915666</v>
      </c>
      <c r="B4942" s="14" t="s">
        <v>19140</v>
      </c>
      <c r="C4942" s="15" t="s">
        <v>14731</v>
      </c>
      <c r="D4942" s="16">
        <v>54.06</v>
      </c>
    </row>
    <row r="4943" spans="1:4" ht="45" x14ac:dyDescent="0.25">
      <c r="A4943" s="13">
        <v>4915650</v>
      </c>
      <c r="B4943" s="14" t="s">
        <v>19141</v>
      </c>
      <c r="C4943" s="15" t="s">
        <v>282</v>
      </c>
      <c r="D4943" s="16">
        <v>301.64</v>
      </c>
    </row>
    <row r="4944" spans="1:4" ht="45" x14ac:dyDescent="0.25">
      <c r="A4944" s="13">
        <v>4915645</v>
      </c>
      <c r="B4944" s="14" t="s">
        <v>19142</v>
      </c>
      <c r="C4944" s="15" t="s">
        <v>282</v>
      </c>
      <c r="D4944" s="16">
        <v>207.06</v>
      </c>
    </row>
    <row r="4945" spans="1:4" x14ac:dyDescent="0.25">
      <c r="A4945" s="13">
        <v>4915712</v>
      </c>
      <c r="B4945" s="14" t="s">
        <v>574</v>
      </c>
      <c r="C4945" s="15" t="s">
        <v>14731</v>
      </c>
      <c r="D4945" s="16">
        <v>28.42</v>
      </c>
    </row>
    <row r="4946" spans="1:4" x14ac:dyDescent="0.25">
      <c r="A4946" s="13">
        <v>4915711</v>
      </c>
      <c r="B4946" s="14" t="s">
        <v>19143</v>
      </c>
      <c r="C4946" s="15" t="s">
        <v>211</v>
      </c>
      <c r="D4946" s="16">
        <v>1.89</v>
      </c>
    </row>
    <row r="4947" spans="1:4" ht="30" x14ac:dyDescent="0.25">
      <c r="A4947" s="13">
        <v>4915790</v>
      </c>
      <c r="B4947" s="14" t="s">
        <v>19144</v>
      </c>
      <c r="C4947" s="15" t="s">
        <v>79</v>
      </c>
      <c r="D4947" s="16">
        <v>235.55</v>
      </c>
    </row>
    <row r="4948" spans="1:4" ht="30" x14ac:dyDescent="0.25">
      <c r="A4948" s="13">
        <v>4915793</v>
      </c>
      <c r="B4948" s="14" t="s">
        <v>19145</v>
      </c>
      <c r="C4948" s="15" t="s">
        <v>79</v>
      </c>
      <c r="D4948" s="16">
        <v>180.94</v>
      </c>
    </row>
    <row r="4949" spans="1:4" ht="30" x14ac:dyDescent="0.25">
      <c r="A4949" s="13">
        <v>4915792</v>
      </c>
      <c r="B4949" s="14" t="s">
        <v>19146</v>
      </c>
      <c r="C4949" s="15" t="s">
        <v>79</v>
      </c>
      <c r="D4949" s="16">
        <v>70.98</v>
      </c>
    </row>
    <row r="4950" spans="1:4" x14ac:dyDescent="0.25">
      <c r="A4950" s="13">
        <v>4915718</v>
      </c>
      <c r="B4950" s="14" t="s">
        <v>19147</v>
      </c>
      <c r="C4950" s="15" t="s">
        <v>15970</v>
      </c>
      <c r="D4950" s="16">
        <v>10.35</v>
      </c>
    </row>
    <row r="4951" spans="1:4" x14ac:dyDescent="0.25">
      <c r="A4951" s="13">
        <v>4915672</v>
      </c>
      <c r="B4951" s="14" t="s">
        <v>19148</v>
      </c>
      <c r="C4951" s="15" t="s">
        <v>211</v>
      </c>
      <c r="D4951" s="16">
        <v>5.68</v>
      </c>
    </row>
    <row r="4952" spans="1:4" x14ac:dyDescent="0.25">
      <c r="A4952" s="13">
        <v>4915708</v>
      </c>
      <c r="B4952" s="14" t="s">
        <v>19149</v>
      </c>
      <c r="C4952" s="15" t="s">
        <v>211</v>
      </c>
      <c r="D4952" s="16">
        <v>0.95</v>
      </c>
    </row>
    <row r="4953" spans="1:4" x14ac:dyDescent="0.25">
      <c r="A4953" s="13">
        <v>4915710</v>
      </c>
      <c r="B4953" s="14" t="s">
        <v>19150</v>
      </c>
      <c r="C4953" s="15" t="s">
        <v>211</v>
      </c>
      <c r="D4953" s="16">
        <v>5.68</v>
      </c>
    </row>
    <row r="4954" spans="1:4" x14ac:dyDescent="0.25">
      <c r="A4954" s="13">
        <v>4915709</v>
      </c>
      <c r="B4954" s="14" t="s">
        <v>19151</v>
      </c>
      <c r="C4954" s="15" t="s">
        <v>211</v>
      </c>
      <c r="D4954" s="16">
        <v>1.42</v>
      </c>
    </row>
    <row r="4955" spans="1:4" x14ac:dyDescent="0.25">
      <c r="A4955" s="13">
        <v>4915686</v>
      </c>
      <c r="B4955" s="14" t="s">
        <v>19152</v>
      </c>
      <c r="C4955" s="15" t="s">
        <v>14537</v>
      </c>
      <c r="D4955" s="16">
        <v>5.68</v>
      </c>
    </row>
    <row r="4956" spans="1:4" x14ac:dyDescent="0.25">
      <c r="A4956" s="13">
        <v>4915687</v>
      </c>
      <c r="B4956" s="14" t="s">
        <v>19153</v>
      </c>
      <c r="C4956" s="15" t="s">
        <v>14537</v>
      </c>
      <c r="D4956" s="16">
        <v>3.55</v>
      </c>
    </row>
    <row r="4957" spans="1:4" ht="30" x14ac:dyDescent="0.25">
      <c r="A4957" s="13">
        <v>4915634</v>
      </c>
      <c r="B4957" s="14" t="s">
        <v>19154</v>
      </c>
      <c r="C4957" s="15" t="s">
        <v>211</v>
      </c>
      <c r="D4957" s="16">
        <v>60.99</v>
      </c>
    </row>
    <row r="4958" spans="1:4" x14ac:dyDescent="0.25">
      <c r="A4958" s="13">
        <v>4915633</v>
      </c>
      <c r="B4958" s="14" t="s">
        <v>1417</v>
      </c>
      <c r="C4958" s="15" t="s">
        <v>211</v>
      </c>
      <c r="D4958" s="16">
        <v>20.12</v>
      </c>
    </row>
    <row r="4959" spans="1:4" ht="45" x14ac:dyDescent="0.25">
      <c r="A4959" s="13">
        <v>4915714</v>
      </c>
      <c r="B4959" s="14" t="s">
        <v>19155</v>
      </c>
      <c r="C4959" s="15" t="s">
        <v>211</v>
      </c>
      <c r="D4959" s="16">
        <v>3.13</v>
      </c>
    </row>
    <row r="4960" spans="1:4" ht="30" x14ac:dyDescent="0.25">
      <c r="A4960" s="13">
        <v>4915759</v>
      </c>
      <c r="B4960" s="14" t="s">
        <v>19156</v>
      </c>
      <c r="C4960" s="15" t="s">
        <v>14537</v>
      </c>
      <c r="D4960" s="16">
        <v>9.5500000000000007</v>
      </c>
    </row>
    <row r="4961" spans="1:4" x14ac:dyDescent="0.25">
      <c r="A4961" s="13">
        <v>4915758</v>
      </c>
      <c r="B4961" s="14" t="s">
        <v>19157</v>
      </c>
      <c r="C4961" s="15" t="s">
        <v>211</v>
      </c>
      <c r="D4961" s="16">
        <v>5.71</v>
      </c>
    </row>
    <row r="4962" spans="1:4" x14ac:dyDescent="0.25">
      <c r="A4962" s="13">
        <v>4915640</v>
      </c>
      <c r="B4962" s="14" t="s">
        <v>19158</v>
      </c>
      <c r="C4962" s="15" t="s">
        <v>14731</v>
      </c>
      <c r="D4962" s="16">
        <v>28.42</v>
      </c>
    </row>
    <row r="4963" spans="1:4" x14ac:dyDescent="0.25">
      <c r="A4963" s="13">
        <v>4915639</v>
      </c>
      <c r="B4963" s="14" t="s">
        <v>19159</v>
      </c>
      <c r="C4963" s="15" t="s">
        <v>15970</v>
      </c>
      <c r="D4963" s="16">
        <v>5.68</v>
      </c>
    </row>
    <row r="4964" spans="1:4" ht="30" x14ac:dyDescent="0.25">
      <c r="A4964" s="13">
        <v>4915695</v>
      </c>
      <c r="B4964" s="14" t="s">
        <v>19160</v>
      </c>
      <c r="C4964" s="15" t="s">
        <v>211</v>
      </c>
      <c r="D4964" s="16">
        <v>7.5</v>
      </c>
    </row>
    <row r="4965" spans="1:4" ht="45" x14ac:dyDescent="0.25">
      <c r="A4965" s="13">
        <v>4915696</v>
      </c>
      <c r="B4965" s="14" t="s">
        <v>19161</v>
      </c>
      <c r="C4965" s="15" t="s">
        <v>211</v>
      </c>
      <c r="D4965" s="16">
        <v>7.5</v>
      </c>
    </row>
    <row r="4966" spans="1:4" ht="45" x14ac:dyDescent="0.25">
      <c r="A4966" s="13">
        <v>4915694</v>
      </c>
      <c r="B4966" s="14" t="s">
        <v>19162</v>
      </c>
      <c r="C4966" s="15" t="s">
        <v>211</v>
      </c>
      <c r="D4966" s="16">
        <v>29.75</v>
      </c>
    </row>
    <row r="4967" spans="1:4" x14ac:dyDescent="0.25">
      <c r="A4967" s="13">
        <v>4915654</v>
      </c>
      <c r="B4967" s="14" t="s">
        <v>19163</v>
      </c>
      <c r="C4967" s="15" t="s">
        <v>15970</v>
      </c>
      <c r="D4967" s="16">
        <v>12.35</v>
      </c>
    </row>
    <row r="4968" spans="1:4" x14ac:dyDescent="0.25">
      <c r="A4968" s="13">
        <v>4900001</v>
      </c>
      <c r="B4968" s="14" t="s">
        <v>19164</v>
      </c>
      <c r="C4968" s="15" t="s">
        <v>14731</v>
      </c>
      <c r="D4968" s="16">
        <v>0</v>
      </c>
    </row>
    <row r="4969" spans="1:4" x14ac:dyDescent="0.25">
      <c r="A4969" s="13">
        <v>4915801</v>
      </c>
      <c r="B4969" s="14" t="s">
        <v>19165</v>
      </c>
      <c r="C4969" s="15" t="s">
        <v>14731</v>
      </c>
      <c r="D4969" s="16">
        <v>0</v>
      </c>
    </row>
    <row r="4970" spans="1:4" ht="30" x14ac:dyDescent="0.25">
      <c r="A4970" s="13">
        <v>4916290</v>
      </c>
      <c r="B4970" s="14" t="s">
        <v>19166</v>
      </c>
      <c r="C4970" s="15" t="s">
        <v>14731</v>
      </c>
      <c r="D4970" s="16">
        <v>325.85000000000002</v>
      </c>
    </row>
    <row r="4971" spans="1:4" x14ac:dyDescent="0.25">
      <c r="A4971" s="13">
        <v>4915765</v>
      </c>
      <c r="B4971" s="14" t="s">
        <v>19167</v>
      </c>
      <c r="C4971" s="15" t="s">
        <v>14731</v>
      </c>
      <c r="D4971" s="16">
        <v>211.44</v>
      </c>
    </row>
    <row r="4972" spans="1:4" x14ac:dyDescent="0.25">
      <c r="A4972" s="13">
        <v>4915766</v>
      </c>
      <c r="B4972" s="14" t="s">
        <v>19168</v>
      </c>
      <c r="C4972" s="15" t="s">
        <v>14731</v>
      </c>
      <c r="D4972" s="16">
        <v>124.11</v>
      </c>
    </row>
    <row r="4973" spans="1:4" x14ac:dyDescent="0.25">
      <c r="A4973" s="13">
        <v>4915764</v>
      </c>
      <c r="B4973" s="14" t="s">
        <v>19169</v>
      </c>
      <c r="C4973" s="15" t="s">
        <v>14731</v>
      </c>
      <c r="D4973" s="16">
        <v>380.59</v>
      </c>
    </row>
    <row r="4974" spans="1:4" x14ac:dyDescent="0.25">
      <c r="A4974" s="13">
        <v>4915767</v>
      </c>
      <c r="B4974" s="14" t="s">
        <v>19170</v>
      </c>
      <c r="C4974" s="15" t="s">
        <v>14731</v>
      </c>
      <c r="D4974" s="16">
        <v>81.56</v>
      </c>
    </row>
    <row r="4975" spans="1:4" x14ac:dyDescent="0.25">
      <c r="A4975" s="13">
        <v>4915777</v>
      </c>
      <c r="B4975" s="14" t="s">
        <v>19171</v>
      </c>
      <c r="C4975" s="15" t="s">
        <v>211</v>
      </c>
      <c r="D4975" s="16">
        <v>18.52</v>
      </c>
    </row>
    <row r="4976" spans="1:4" x14ac:dyDescent="0.25">
      <c r="A4976" s="13">
        <v>4915618</v>
      </c>
      <c r="B4976" s="14" t="s">
        <v>19172</v>
      </c>
      <c r="C4976" s="15" t="s">
        <v>15970</v>
      </c>
      <c r="D4976" s="16">
        <v>3.22</v>
      </c>
    </row>
    <row r="4977" spans="1:4" x14ac:dyDescent="0.25">
      <c r="A4977" s="13">
        <v>4915774</v>
      </c>
      <c r="B4977" s="14" t="s">
        <v>19173</v>
      </c>
      <c r="C4977" s="15" t="s">
        <v>14731</v>
      </c>
      <c r="D4977" s="16">
        <v>28.67</v>
      </c>
    </row>
    <row r="4978" spans="1:4" x14ac:dyDescent="0.25">
      <c r="A4978" s="13">
        <v>4915719</v>
      </c>
      <c r="B4978" s="14" t="s">
        <v>19174</v>
      </c>
      <c r="C4978" s="15" t="s">
        <v>15970</v>
      </c>
      <c r="D4978" s="16">
        <v>39.06</v>
      </c>
    </row>
    <row r="4979" spans="1:4" x14ac:dyDescent="0.25">
      <c r="A4979" s="13">
        <v>4915611</v>
      </c>
      <c r="B4979" s="14" t="s">
        <v>19175</v>
      </c>
      <c r="C4979" s="15" t="s">
        <v>14731</v>
      </c>
      <c r="D4979" s="16">
        <v>10.81</v>
      </c>
    </row>
    <row r="4980" spans="1:4" x14ac:dyDescent="0.25">
      <c r="A4980" s="13">
        <v>4915733</v>
      </c>
      <c r="B4980" s="14" t="s">
        <v>19176</v>
      </c>
      <c r="C4980" s="15" t="s">
        <v>14731</v>
      </c>
      <c r="D4980" s="16">
        <v>49.51</v>
      </c>
    </row>
    <row r="4981" spans="1:4" x14ac:dyDescent="0.25">
      <c r="A4981" s="13">
        <v>4915734</v>
      </c>
      <c r="B4981" s="14" t="s">
        <v>19177</v>
      </c>
      <c r="C4981" s="15" t="s">
        <v>14731</v>
      </c>
      <c r="D4981" s="16">
        <v>12.02</v>
      </c>
    </row>
    <row r="4982" spans="1:4" x14ac:dyDescent="0.25">
      <c r="A4982" s="13">
        <v>4915727</v>
      </c>
      <c r="B4982" s="14" t="s">
        <v>19178</v>
      </c>
      <c r="C4982" s="15" t="s">
        <v>211</v>
      </c>
      <c r="D4982" s="16">
        <v>12.28</v>
      </c>
    </row>
    <row r="4983" spans="1:4" ht="30" x14ac:dyDescent="0.25">
      <c r="A4983" s="13">
        <v>4915726</v>
      </c>
      <c r="B4983" s="14" t="s">
        <v>19179</v>
      </c>
      <c r="C4983" s="15" t="s">
        <v>211</v>
      </c>
      <c r="D4983" s="16">
        <v>26.83</v>
      </c>
    </row>
    <row r="4984" spans="1:4" ht="30" x14ac:dyDescent="0.25">
      <c r="A4984" s="13">
        <v>4915594</v>
      </c>
      <c r="B4984" s="14" t="s">
        <v>19180</v>
      </c>
      <c r="C4984" s="15" t="s">
        <v>211</v>
      </c>
      <c r="D4984" s="16">
        <v>25.53</v>
      </c>
    </row>
    <row r="4985" spans="1:4" ht="30" x14ac:dyDescent="0.25">
      <c r="A4985" s="13">
        <v>4915729</v>
      </c>
      <c r="B4985" s="14" t="s">
        <v>19181</v>
      </c>
      <c r="C4985" s="15" t="s">
        <v>211</v>
      </c>
      <c r="D4985" s="16">
        <v>21.39</v>
      </c>
    </row>
    <row r="4986" spans="1:4" ht="30" x14ac:dyDescent="0.25">
      <c r="A4986" s="13">
        <v>4915596</v>
      </c>
      <c r="B4986" s="14" t="s">
        <v>19182</v>
      </c>
      <c r="C4986" s="15" t="s">
        <v>211</v>
      </c>
      <c r="D4986" s="16">
        <v>20.84</v>
      </c>
    </row>
    <row r="4987" spans="1:4" x14ac:dyDescent="0.25">
      <c r="A4987" s="13">
        <v>4915732</v>
      </c>
      <c r="B4987" s="14" t="s">
        <v>19183</v>
      </c>
      <c r="C4987" s="15" t="s">
        <v>211</v>
      </c>
      <c r="D4987" s="16">
        <v>9.2100000000000009</v>
      </c>
    </row>
    <row r="4988" spans="1:4" x14ac:dyDescent="0.25">
      <c r="A4988" s="13">
        <v>4915731</v>
      </c>
      <c r="B4988" s="14" t="s">
        <v>19184</v>
      </c>
      <c r="C4988" s="15" t="s">
        <v>211</v>
      </c>
      <c r="D4988" s="16">
        <v>20.5</v>
      </c>
    </row>
    <row r="4989" spans="1:4" ht="30" x14ac:dyDescent="0.25">
      <c r="A4989" s="13">
        <v>4915725</v>
      </c>
      <c r="B4989" s="14" t="s">
        <v>19185</v>
      </c>
      <c r="C4989" s="15" t="s">
        <v>211</v>
      </c>
      <c r="D4989" s="16">
        <v>32.25</v>
      </c>
    </row>
    <row r="4990" spans="1:4" ht="30" x14ac:dyDescent="0.25">
      <c r="A4990" s="13">
        <v>4915593</v>
      </c>
      <c r="B4990" s="14" t="s">
        <v>19186</v>
      </c>
      <c r="C4990" s="15" t="s">
        <v>211</v>
      </c>
      <c r="D4990" s="16">
        <v>30.96</v>
      </c>
    </row>
    <row r="4991" spans="1:4" ht="30" x14ac:dyDescent="0.25">
      <c r="A4991" s="13">
        <v>4915728</v>
      </c>
      <c r="B4991" s="14" t="s">
        <v>19187</v>
      </c>
      <c r="C4991" s="15" t="s">
        <v>211</v>
      </c>
      <c r="D4991" s="16">
        <v>33.33</v>
      </c>
    </row>
    <row r="4992" spans="1:4" ht="30" x14ac:dyDescent="0.25">
      <c r="A4992" s="13">
        <v>4915595</v>
      </c>
      <c r="B4992" s="14" t="s">
        <v>19188</v>
      </c>
      <c r="C4992" s="15" t="s">
        <v>211</v>
      </c>
      <c r="D4992" s="16">
        <v>32.78</v>
      </c>
    </row>
    <row r="4993" spans="1:4" x14ac:dyDescent="0.25">
      <c r="A4993" s="13">
        <v>4915730</v>
      </c>
      <c r="B4993" s="14" t="s">
        <v>19189</v>
      </c>
      <c r="C4993" s="15" t="s">
        <v>211</v>
      </c>
      <c r="D4993" s="16">
        <v>28.8</v>
      </c>
    </row>
    <row r="4994" spans="1:4" x14ac:dyDescent="0.25">
      <c r="A4994" s="13">
        <v>4915598</v>
      </c>
      <c r="B4994" s="14" t="s">
        <v>19190</v>
      </c>
      <c r="C4994" s="15" t="s">
        <v>15970</v>
      </c>
      <c r="D4994" s="16">
        <v>0.11</v>
      </c>
    </row>
    <row r="4995" spans="1:4" x14ac:dyDescent="0.25">
      <c r="A4995" s="13">
        <v>4915748</v>
      </c>
      <c r="B4995" s="14" t="s">
        <v>19191</v>
      </c>
      <c r="C4995" s="15" t="s">
        <v>15970</v>
      </c>
      <c r="D4995" s="16">
        <v>222.62</v>
      </c>
    </row>
    <row r="4996" spans="1:4" x14ac:dyDescent="0.25">
      <c r="A4996" s="13">
        <v>4915608</v>
      </c>
      <c r="B4996" s="14" t="s">
        <v>19192</v>
      </c>
      <c r="C4996" s="15" t="s">
        <v>15970</v>
      </c>
      <c r="D4996" s="16">
        <v>3.27</v>
      </c>
    </row>
    <row r="4997" spans="1:4" x14ac:dyDescent="0.25">
      <c r="A4997" s="13">
        <v>4915613</v>
      </c>
      <c r="B4997" s="14" t="s">
        <v>19193</v>
      </c>
      <c r="C4997" s="15" t="s">
        <v>15970</v>
      </c>
      <c r="D4997" s="16">
        <v>0.18</v>
      </c>
    </row>
    <row r="4998" spans="1:4" x14ac:dyDescent="0.25">
      <c r="A4998" s="13">
        <v>4915692</v>
      </c>
      <c r="B4998" s="14" t="s">
        <v>19194</v>
      </c>
      <c r="C4998" s="15" t="s">
        <v>14731</v>
      </c>
      <c r="D4998" s="16">
        <v>461.36</v>
      </c>
    </row>
    <row r="4999" spans="1:4" ht="30" x14ac:dyDescent="0.25">
      <c r="A4999" s="13">
        <v>4915746</v>
      </c>
      <c r="B4999" s="14" t="s">
        <v>19195</v>
      </c>
      <c r="C4999" s="15" t="s">
        <v>14731</v>
      </c>
      <c r="D4999" s="16">
        <v>333.44</v>
      </c>
    </row>
    <row r="5000" spans="1:4" x14ac:dyDescent="0.25">
      <c r="A5000" s="13">
        <v>4915630</v>
      </c>
      <c r="B5000" s="14" t="s">
        <v>19196</v>
      </c>
      <c r="C5000" s="15" t="s">
        <v>14731</v>
      </c>
      <c r="D5000" s="16">
        <v>461.36</v>
      </c>
    </row>
    <row r="5001" spans="1:4" ht="30" x14ac:dyDescent="0.25">
      <c r="A5001" s="13">
        <v>4915631</v>
      </c>
      <c r="B5001" s="14" t="s">
        <v>19197</v>
      </c>
      <c r="C5001" s="15" t="s">
        <v>14731</v>
      </c>
      <c r="D5001" s="16">
        <v>333.44</v>
      </c>
    </row>
    <row r="5002" spans="1:4" ht="30" x14ac:dyDescent="0.25">
      <c r="A5002" s="13">
        <v>4915785</v>
      </c>
      <c r="B5002" s="14" t="s">
        <v>19198</v>
      </c>
      <c r="C5002" s="15" t="s">
        <v>79</v>
      </c>
      <c r="D5002" s="16">
        <v>407.24</v>
      </c>
    </row>
    <row r="5003" spans="1:4" x14ac:dyDescent="0.25">
      <c r="A5003" s="13">
        <v>4915786</v>
      </c>
      <c r="B5003" s="14" t="s">
        <v>19199</v>
      </c>
      <c r="C5003" s="15" t="s">
        <v>79</v>
      </c>
      <c r="D5003" s="16">
        <v>217.29</v>
      </c>
    </row>
    <row r="5004" spans="1:4" x14ac:dyDescent="0.25">
      <c r="A5004" s="13">
        <v>4915795</v>
      </c>
      <c r="B5004" s="14" t="s">
        <v>19200</v>
      </c>
      <c r="C5004" s="15" t="s">
        <v>79</v>
      </c>
      <c r="D5004" s="16">
        <v>363.55</v>
      </c>
    </row>
    <row r="5005" spans="1:4" x14ac:dyDescent="0.25">
      <c r="A5005" s="13">
        <v>4915800</v>
      </c>
      <c r="B5005" s="14" t="s">
        <v>19201</v>
      </c>
      <c r="C5005" s="15" t="s">
        <v>79</v>
      </c>
      <c r="D5005" s="16">
        <v>58.51</v>
      </c>
    </row>
    <row r="5006" spans="1:4" x14ac:dyDescent="0.25">
      <c r="A5006" s="13">
        <v>4915799</v>
      </c>
      <c r="B5006" s="14" t="s">
        <v>19202</v>
      </c>
      <c r="C5006" s="15" t="s">
        <v>79</v>
      </c>
      <c r="D5006" s="16">
        <v>44.62</v>
      </c>
    </row>
    <row r="5007" spans="1:4" x14ac:dyDescent="0.25">
      <c r="A5007" s="13">
        <v>4915698</v>
      </c>
      <c r="B5007" s="14" t="s">
        <v>19203</v>
      </c>
      <c r="C5007" s="15" t="s">
        <v>79</v>
      </c>
      <c r="D5007" s="16">
        <v>19.28</v>
      </c>
    </row>
    <row r="5008" spans="1:4" x14ac:dyDescent="0.25">
      <c r="A5008" s="13">
        <v>4915794</v>
      </c>
      <c r="B5008" s="14" t="s">
        <v>19204</v>
      </c>
      <c r="C5008" s="15" t="s">
        <v>79</v>
      </c>
      <c r="D5008" s="16">
        <v>651.05999999999995</v>
      </c>
    </row>
    <row r="5009" spans="1:4" ht="30" x14ac:dyDescent="0.25">
      <c r="A5009" s="13">
        <v>4915789</v>
      </c>
      <c r="B5009" s="14" t="s">
        <v>19205</v>
      </c>
      <c r="C5009" s="15" t="s">
        <v>14537</v>
      </c>
      <c r="D5009" s="16">
        <v>1828.98</v>
      </c>
    </row>
    <row r="5010" spans="1:4" ht="30" x14ac:dyDescent="0.25">
      <c r="A5010" s="13">
        <v>4915798</v>
      </c>
      <c r="B5010" s="14" t="s">
        <v>19206</v>
      </c>
      <c r="C5010" s="15" t="s">
        <v>14537</v>
      </c>
      <c r="D5010" s="16">
        <v>1642.22</v>
      </c>
    </row>
    <row r="5011" spans="1:4" ht="30" x14ac:dyDescent="0.25">
      <c r="A5011" s="13">
        <v>4915788</v>
      </c>
      <c r="B5011" s="14" t="s">
        <v>19207</v>
      </c>
      <c r="C5011" s="15" t="s">
        <v>14537</v>
      </c>
      <c r="D5011" s="16">
        <v>1658.74</v>
      </c>
    </row>
    <row r="5012" spans="1:4" ht="30" x14ac:dyDescent="0.25">
      <c r="A5012" s="13">
        <v>4915797</v>
      </c>
      <c r="B5012" s="14" t="s">
        <v>19208</v>
      </c>
      <c r="C5012" s="15" t="s">
        <v>14537</v>
      </c>
      <c r="D5012" s="16">
        <v>823.64</v>
      </c>
    </row>
    <row r="5013" spans="1:4" ht="30" x14ac:dyDescent="0.25">
      <c r="A5013" s="13">
        <v>4915787</v>
      </c>
      <c r="B5013" s="14" t="s">
        <v>19209</v>
      </c>
      <c r="C5013" s="15" t="s">
        <v>14537</v>
      </c>
      <c r="D5013" s="16">
        <v>950.25</v>
      </c>
    </row>
    <row r="5014" spans="1:4" ht="30" x14ac:dyDescent="0.25">
      <c r="A5014" s="13">
        <v>4915796</v>
      </c>
      <c r="B5014" s="14" t="s">
        <v>19210</v>
      </c>
      <c r="C5014" s="15" t="s">
        <v>14537</v>
      </c>
      <c r="D5014" s="16">
        <v>333.74</v>
      </c>
    </row>
    <row r="5015" spans="1:4" ht="30" x14ac:dyDescent="0.25">
      <c r="A5015" s="13">
        <v>4915760</v>
      </c>
      <c r="B5015" s="14" t="s">
        <v>19211</v>
      </c>
      <c r="C5015" s="15" t="s">
        <v>15970</v>
      </c>
      <c r="D5015" s="16">
        <v>54.9</v>
      </c>
    </row>
    <row r="5016" spans="1:4" x14ac:dyDescent="0.25">
      <c r="A5016" s="13">
        <v>4915699</v>
      </c>
      <c r="B5016" s="14" t="s">
        <v>19212</v>
      </c>
      <c r="C5016" s="15" t="s">
        <v>79</v>
      </c>
      <c r="D5016" s="16">
        <v>30.06</v>
      </c>
    </row>
    <row r="5017" spans="1:4" x14ac:dyDescent="0.25">
      <c r="A5017" s="13">
        <v>4915736</v>
      </c>
      <c r="B5017" s="14" t="s">
        <v>19213</v>
      </c>
      <c r="C5017" s="15" t="s">
        <v>14731</v>
      </c>
      <c r="D5017" s="16">
        <v>21.43</v>
      </c>
    </row>
    <row r="5018" spans="1:4" x14ac:dyDescent="0.25">
      <c r="A5018" s="13">
        <v>4915735</v>
      </c>
      <c r="B5018" s="14" t="s">
        <v>19214</v>
      </c>
      <c r="C5018" s="15" t="s">
        <v>14731</v>
      </c>
      <c r="D5018" s="16">
        <v>17.59</v>
      </c>
    </row>
    <row r="5019" spans="1:4" x14ac:dyDescent="0.25">
      <c r="A5019" s="13">
        <v>4915670</v>
      </c>
      <c r="B5019" s="14" t="s">
        <v>19215</v>
      </c>
      <c r="C5019" s="15" t="s">
        <v>14731</v>
      </c>
      <c r="D5019" s="16">
        <v>239.46</v>
      </c>
    </row>
    <row r="5020" spans="1:4" x14ac:dyDescent="0.25">
      <c r="A5020" s="13">
        <v>4915668</v>
      </c>
      <c r="B5020" s="14" t="s">
        <v>19216</v>
      </c>
      <c r="C5020" s="15" t="s">
        <v>14731</v>
      </c>
      <c r="D5020" s="16">
        <v>373.66</v>
      </c>
    </row>
    <row r="5021" spans="1:4" x14ac:dyDescent="0.25">
      <c r="A5021" s="13">
        <v>4915761</v>
      </c>
      <c r="B5021" s="14" t="s">
        <v>19217</v>
      </c>
      <c r="C5021" s="15" t="s">
        <v>15970</v>
      </c>
      <c r="D5021" s="16">
        <v>5.68</v>
      </c>
    </row>
    <row r="5022" spans="1:4" x14ac:dyDescent="0.25">
      <c r="A5022" s="13">
        <v>4915762</v>
      </c>
      <c r="B5022" s="14" t="s">
        <v>19218</v>
      </c>
      <c r="C5022" s="15" t="s">
        <v>211</v>
      </c>
      <c r="D5022" s="16">
        <v>2.84</v>
      </c>
    </row>
    <row r="5023" spans="1:4" x14ac:dyDescent="0.25">
      <c r="A5023" s="13">
        <v>4915738</v>
      </c>
      <c r="B5023" s="14" t="s">
        <v>19219</v>
      </c>
      <c r="C5023" s="15" t="s">
        <v>14731</v>
      </c>
      <c r="D5023" s="16">
        <v>5.73</v>
      </c>
    </row>
    <row r="5024" spans="1:4" x14ac:dyDescent="0.25">
      <c r="A5024" s="13">
        <v>4915737</v>
      </c>
      <c r="B5024" s="14" t="s">
        <v>19220</v>
      </c>
      <c r="C5024" s="15" t="s">
        <v>14731</v>
      </c>
      <c r="D5024" s="16">
        <v>4.78</v>
      </c>
    </row>
    <row r="5025" spans="1:4" x14ac:dyDescent="0.25">
      <c r="A5025" s="13">
        <v>4915669</v>
      </c>
      <c r="B5025" s="14" t="s">
        <v>19221</v>
      </c>
      <c r="C5025" s="15" t="s">
        <v>14731</v>
      </c>
      <c r="D5025" s="16">
        <v>7.55</v>
      </c>
    </row>
    <row r="5026" spans="1:4" x14ac:dyDescent="0.25">
      <c r="A5026" s="13">
        <v>4915667</v>
      </c>
      <c r="B5026" s="14" t="s">
        <v>19222</v>
      </c>
      <c r="C5026" s="15" t="s">
        <v>14731</v>
      </c>
      <c r="D5026" s="16">
        <v>12.27</v>
      </c>
    </row>
    <row r="5027" spans="1:4" ht="30" x14ac:dyDescent="0.25">
      <c r="A5027" s="13">
        <v>4915632</v>
      </c>
      <c r="B5027" s="14" t="s">
        <v>19223</v>
      </c>
      <c r="C5027" s="15" t="s">
        <v>14731</v>
      </c>
      <c r="D5027" s="16">
        <v>454.65</v>
      </c>
    </row>
    <row r="5028" spans="1:4" x14ac:dyDescent="0.25">
      <c r="A5028" s="13">
        <v>4915753</v>
      </c>
      <c r="B5028" s="14" t="s">
        <v>19224</v>
      </c>
      <c r="C5028" s="15" t="s">
        <v>14731</v>
      </c>
      <c r="D5028" s="16">
        <v>1356.68</v>
      </c>
    </row>
    <row r="5029" spans="1:4" x14ac:dyDescent="0.25">
      <c r="A5029" s="13">
        <v>4915776</v>
      </c>
      <c r="B5029" s="14" t="s">
        <v>19225</v>
      </c>
      <c r="C5029" s="15" t="s">
        <v>576</v>
      </c>
      <c r="D5029" s="16">
        <v>961.83</v>
      </c>
    </row>
    <row r="5030" spans="1:4" x14ac:dyDescent="0.25">
      <c r="A5030" s="13">
        <v>4915740</v>
      </c>
      <c r="B5030" s="14" t="s">
        <v>591</v>
      </c>
      <c r="C5030" s="15" t="s">
        <v>576</v>
      </c>
      <c r="D5030" s="16">
        <v>2442.52</v>
      </c>
    </row>
    <row r="5031" spans="1:4" x14ac:dyDescent="0.25">
      <c r="A5031" s="13">
        <v>4915741</v>
      </c>
      <c r="B5031" s="14" t="s">
        <v>19226</v>
      </c>
      <c r="C5031" s="15" t="s">
        <v>576</v>
      </c>
      <c r="D5031" s="16">
        <v>5862.05</v>
      </c>
    </row>
    <row r="5032" spans="1:4" x14ac:dyDescent="0.25">
      <c r="A5032" s="13">
        <v>4915775</v>
      </c>
      <c r="B5032" s="14" t="s">
        <v>19227</v>
      </c>
      <c r="C5032" s="15" t="s">
        <v>576</v>
      </c>
      <c r="D5032" s="16">
        <v>798.59</v>
      </c>
    </row>
    <row r="5033" spans="1:4" x14ac:dyDescent="0.25">
      <c r="A5033" s="13">
        <v>4915742</v>
      </c>
      <c r="B5033" s="14" t="s">
        <v>19228</v>
      </c>
      <c r="C5033" s="15" t="s">
        <v>576</v>
      </c>
      <c r="D5033" s="16">
        <v>504.42</v>
      </c>
    </row>
    <row r="5034" spans="1:4" ht="30" x14ac:dyDescent="0.25">
      <c r="A5034" s="13">
        <v>4915626</v>
      </c>
      <c r="B5034" s="14" t="s">
        <v>19229</v>
      </c>
      <c r="C5034" s="15" t="s">
        <v>211</v>
      </c>
      <c r="D5034" s="16">
        <v>2.2200000000000002</v>
      </c>
    </row>
    <row r="5035" spans="1:4" ht="30" x14ac:dyDescent="0.25">
      <c r="A5035" s="13">
        <v>4915653</v>
      </c>
      <c r="B5035" s="14" t="s">
        <v>19230</v>
      </c>
      <c r="C5035" s="15" t="s">
        <v>282</v>
      </c>
      <c r="D5035" s="16">
        <v>75.739999999999995</v>
      </c>
    </row>
    <row r="5036" spans="1:4" x14ac:dyDescent="0.25">
      <c r="A5036" s="13">
        <v>4915623</v>
      </c>
      <c r="B5036" s="14" t="s">
        <v>19231</v>
      </c>
      <c r="C5036" s="15" t="s">
        <v>14731</v>
      </c>
      <c r="D5036" s="16">
        <v>51.52</v>
      </c>
    </row>
    <row r="5037" spans="1:4" x14ac:dyDescent="0.25">
      <c r="A5037" s="13">
        <v>4915625</v>
      </c>
      <c r="B5037" s="14" t="s">
        <v>19232</v>
      </c>
      <c r="C5037" s="15" t="s">
        <v>14731</v>
      </c>
      <c r="D5037" s="16">
        <v>41.85</v>
      </c>
    </row>
    <row r="5038" spans="1:4" x14ac:dyDescent="0.25">
      <c r="A5038" s="13">
        <v>4915621</v>
      </c>
      <c r="B5038" s="14" t="s">
        <v>19233</v>
      </c>
      <c r="C5038" s="15" t="s">
        <v>14731</v>
      </c>
      <c r="D5038" s="16">
        <v>4.5199999999999996</v>
      </c>
    </row>
    <row r="5039" spans="1:4" x14ac:dyDescent="0.25">
      <c r="A5039" s="13">
        <v>4915720</v>
      </c>
      <c r="B5039" s="14" t="s">
        <v>19234</v>
      </c>
      <c r="C5039" s="15" t="s">
        <v>14537</v>
      </c>
      <c r="D5039" s="16">
        <v>33.44</v>
      </c>
    </row>
    <row r="5040" spans="1:4" x14ac:dyDescent="0.25">
      <c r="A5040" s="13">
        <v>4915592</v>
      </c>
      <c r="B5040" s="14" t="s">
        <v>19235</v>
      </c>
      <c r="C5040" s="15" t="s">
        <v>14537</v>
      </c>
      <c r="D5040" s="16">
        <v>32.85</v>
      </c>
    </row>
    <row r="5041" spans="1:4" ht="30" x14ac:dyDescent="0.25">
      <c r="A5041" s="13">
        <v>4913703</v>
      </c>
      <c r="B5041" s="14" t="s">
        <v>19236</v>
      </c>
      <c r="C5041" s="15" t="s">
        <v>14537</v>
      </c>
      <c r="D5041" s="16">
        <v>5571.02</v>
      </c>
    </row>
    <row r="5042" spans="1:4" ht="30" x14ac:dyDescent="0.25">
      <c r="A5042" s="13">
        <v>4913704</v>
      </c>
      <c r="B5042" s="14" t="s">
        <v>19237</v>
      </c>
      <c r="C5042" s="15" t="s">
        <v>14537</v>
      </c>
      <c r="D5042" s="16">
        <v>5451.06</v>
      </c>
    </row>
    <row r="5043" spans="1:4" x14ac:dyDescent="0.25">
      <c r="A5043" s="13">
        <v>4915757</v>
      </c>
      <c r="B5043" s="14" t="s">
        <v>19238</v>
      </c>
      <c r="C5043" s="15" t="s">
        <v>14731</v>
      </c>
      <c r="D5043" s="16">
        <v>511.44</v>
      </c>
    </row>
    <row r="5044" spans="1:4" x14ac:dyDescent="0.25">
      <c r="A5044" s="13">
        <v>4915678</v>
      </c>
      <c r="B5044" s="14" t="s">
        <v>19239</v>
      </c>
      <c r="C5044" s="15" t="s">
        <v>14731</v>
      </c>
      <c r="D5044" s="16">
        <v>464.15</v>
      </c>
    </row>
    <row r="5045" spans="1:4" x14ac:dyDescent="0.25">
      <c r="A5045" s="13">
        <v>4919547</v>
      </c>
      <c r="B5045" s="14" t="s">
        <v>19240</v>
      </c>
      <c r="C5045" s="15" t="s">
        <v>14537</v>
      </c>
      <c r="D5045" s="16">
        <v>461.71</v>
      </c>
    </row>
    <row r="5046" spans="1:4" x14ac:dyDescent="0.25">
      <c r="A5046" s="13">
        <v>4915716</v>
      </c>
      <c r="B5046" s="14" t="s">
        <v>19241</v>
      </c>
      <c r="C5046" s="15" t="s">
        <v>15970</v>
      </c>
      <c r="D5046" s="16">
        <v>12.68</v>
      </c>
    </row>
    <row r="5047" spans="1:4" ht="30" x14ac:dyDescent="0.25">
      <c r="A5047" s="13">
        <v>4915750</v>
      </c>
      <c r="B5047" s="14" t="s">
        <v>19242</v>
      </c>
      <c r="C5047" s="15" t="s">
        <v>211</v>
      </c>
      <c r="D5047" s="16">
        <v>198.49</v>
      </c>
    </row>
    <row r="5048" spans="1:4" x14ac:dyDescent="0.25">
      <c r="A5048" s="13">
        <v>4915769</v>
      </c>
      <c r="B5048" s="14" t="s">
        <v>19243</v>
      </c>
      <c r="C5048" s="15" t="s">
        <v>14731</v>
      </c>
      <c r="D5048" s="16">
        <v>31.99</v>
      </c>
    </row>
    <row r="5049" spans="1:4" ht="30" x14ac:dyDescent="0.25">
      <c r="A5049" s="13">
        <v>5213836</v>
      </c>
      <c r="B5049" s="14" t="s">
        <v>19244</v>
      </c>
      <c r="C5049" s="15" t="s">
        <v>19245</v>
      </c>
      <c r="D5049" s="16">
        <v>1.19</v>
      </c>
    </row>
    <row r="5050" spans="1:4" x14ac:dyDescent="0.25">
      <c r="A5050" s="13">
        <v>5213368</v>
      </c>
      <c r="B5050" s="14" t="s">
        <v>19246</v>
      </c>
      <c r="C5050" s="15" t="s">
        <v>14537</v>
      </c>
      <c r="D5050" s="16">
        <v>20.12</v>
      </c>
    </row>
    <row r="5051" spans="1:4" ht="30" x14ac:dyDescent="0.25">
      <c r="A5051" s="13">
        <v>5213367</v>
      </c>
      <c r="B5051" s="14" t="s">
        <v>19247</v>
      </c>
      <c r="C5051" s="15" t="s">
        <v>14537</v>
      </c>
      <c r="D5051" s="16">
        <v>19.079999999999998</v>
      </c>
    </row>
    <row r="5052" spans="1:4" x14ac:dyDescent="0.25">
      <c r="A5052" s="13">
        <v>5213385</v>
      </c>
      <c r="B5052" s="14" t="s">
        <v>19248</v>
      </c>
      <c r="C5052" s="15" t="s">
        <v>14537</v>
      </c>
      <c r="D5052" s="16">
        <v>341.74</v>
      </c>
    </row>
    <row r="5053" spans="1:4" ht="30" x14ac:dyDescent="0.25">
      <c r="A5053" s="13">
        <v>5213343</v>
      </c>
      <c r="B5053" s="14" t="s">
        <v>19249</v>
      </c>
      <c r="C5053" s="15" t="s">
        <v>19245</v>
      </c>
      <c r="D5053" s="16">
        <v>3.91</v>
      </c>
    </row>
    <row r="5054" spans="1:4" ht="30" x14ac:dyDescent="0.25">
      <c r="A5054" s="13">
        <v>5213390</v>
      </c>
      <c r="B5054" s="14" t="s">
        <v>19250</v>
      </c>
      <c r="C5054" s="15" t="s">
        <v>211</v>
      </c>
      <c r="D5054" s="16">
        <v>293.82</v>
      </c>
    </row>
    <row r="5055" spans="1:4" ht="30" x14ac:dyDescent="0.25">
      <c r="A5055" s="13">
        <v>5213344</v>
      </c>
      <c r="B5055" s="14" t="s">
        <v>19251</v>
      </c>
      <c r="C5055" s="15" t="s">
        <v>19252</v>
      </c>
      <c r="D5055" s="16">
        <v>3.42</v>
      </c>
    </row>
    <row r="5056" spans="1:4" x14ac:dyDescent="0.25">
      <c r="A5056" s="13">
        <v>5213386</v>
      </c>
      <c r="B5056" s="14" t="s">
        <v>19253</v>
      </c>
      <c r="C5056" s="15" t="s">
        <v>14537</v>
      </c>
      <c r="D5056" s="16">
        <v>552.29</v>
      </c>
    </row>
    <row r="5057" spans="1:4" ht="30" x14ac:dyDescent="0.25">
      <c r="A5057" s="13">
        <v>5213345</v>
      </c>
      <c r="B5057" s="14" t="s">
        <v>19254</v>
      </c>
      <c r="C5057" s="15" t="s">
        <v>19245</v>
      </c>
      <c r="D5057" s="16">
        <v>5.68</v>
      </c>
    </row>
    <row r="5058" spans="1:4" x14ac:dyDescent="0.25">
      <c r="A5058" s="13">
        <v>5213387</v>
      </c>
      <c r="B5058" s="14" t="s">
        <v>19255</v>
      </c>
      <c r="C5058" s="15" t="s">
        <v>14537</v>
      </c>
      <c r="D5058" s="16">
        <v>788.68</v>
      </c>
    </row>
    <row r="5059" spans="1:4" ht="30" x14ac:dyDescent="0.25">
      <c r="A5059" s="13">
        <v>5213346</v>
      </c>
      <c r="B5059" s="14" t="s">
        <v>19256</v>
      </c>
      <c r="C5059" s="15" t="s">
        <v>19245</v>
      </c>
      <c r="D5059" s="16">
        <v>7.93</v>
      </c>
    </row>
    <row r="5060" spans="1:4" ht="30" x14ac:dyDescent="0.25">
      <c r="A5060" s="13">
        <v>5213843</v>
      </c>
      <c r="B5060" s="14" t="s">
        <v>19257</v>
      </c>
      <c r="C5060" s="15" t="s">
        <v>19252</v>
      </c>
      <c r="D5060" s="16">
        <v>1.01</v>
      </c>
    </row>
    <row r="5061" spans="1:4" ht="30" x14ac:dyDescent="0.25">
      <c r="A5061" s="13">
        <v>5213833</v>
      </c>
      <c r="B5061" s="14" t="s">
        <v>19258</v>
      </c>
      <c r="C5061" s="15" t="s">
        <v>19245</v>
      </c>
      <c r="D5061" s="16">
        <v>10.8</v>
      </c>
    </row>
    <row r="5062" spans="1:4" ht="30" x14ac:dyDescent="0.25">
      <c r="A5062" s="13">
        <v>5213834</v>
      </c>
      <c r="B5062" s="14" t="s">
        <v>19259</v>
      </c>
      <c r="C5062" s="15" t="s">
        <v>19245</v>
      </c>
      <c r="D5062" s="16">
        <v>7.03</v>
      </c>
    </row>
    <row r="5063" spans="1:4" ht="30" x14ac:dyDescent="0.25">
      <c r="A5063" s="13">
        <v>5219544</v>
      </c>
      <c r="B5063" s="14" t="s">
        <v>19260</v>
      </c>
      <c r="C5063" s="15" t="s">
        <v>14537</v>
      </c>
      <c r="D5063" s="16">
        <v>224.52</v>
      </c>
    </row>
    <row r="5064" spans="1:4" ht="30" x14ac:dyDescent="0.25">
      <c r="A5064" s="13">
        <v>5213383</v>
      </c>
      <c r="B5064" s="14" t="s">
        <v>19261</v>
      </c>
      <c r="C5064" s="15" t="s">
        <v>19245</v>
      </c>
      <c r="D5064" s="16">
        <v>0.83</v>
      </c>
    </row>
    <row r="5065" spans="1:4" ht="45" x14ac:dyDescent="0.25">
      <c r="A5065" s="13">
        <v>5213380</v>
      </c>
      <c r="B5065" s="14" t="s">
        <v>19262</v>
      </c>
      <c r="C5065" s="15" t="s">
        <v>19245</v>
      </c>
      <c r="D5065" s="16">
        <v>1.94</v>
      </c>
    </row>
    <row r="5066" spans="1:4" ht="30" x14ac:dyDescent="0.25">
      <c r="A5066" s="13">
        <v>5213838</v>
      </c>
      <c r="B5066" s="14" t="s">
        <v>19263</v>
      </c>
      <c r="C5066" s="15" t="s">
        <v>19245</v>
      </c>
      <c r="D5066" s="16">
        <v>4.8099999999999996</v>
      </c>
    </row>
    <row r="5067" spans="1:4" ht="30" x14ac:dyDescent="0.25">
      <c r="A5067" s="13">
        <v>5213837</v>
      </c>
      <c r="B5067" s="14" t="s">
        <v>19264</v>
      </c>
      <c r="C5067" s="15" t="s">
        <v>14537</v>
      </c>
      <c r="D5067" s="16">
        <v>193.56</v>
      </c>
    </row>
    <row r="5068" spans="1:4" ht="30" x14ac:dyDescent="0.25">
      <c r="A5068" s="13">
        <v>5213835</v>
      </c>
      <c r="B5068" s="14" t="s">
        <v>19265</v>
      </c>
      <c r="C5068" s="15" t="s">
        <v>19245</v>
      </c>
      <c r="D5068" s="16">
        <v>0.87</v>
      </c>
    </row>
    <row r="5069" spans="1:4" x14ac:dyDescent="0.25">
      <c r="A5069" s="13">
        <v>5213839</v>
      </c>
      <c r="B5069" s="14" t="s">
        <v>19266</v>
      </c>
      <c r="C5069" s="15" t="s">
        <v>15970</v>
      </c>
      <c r="D5069" s="16">
        <v>318.66000000000003</v>
      </c>
    </row>
    <row r="5070" spans="1:4" ht="30" x14ac:dyDescent="0.25">
      <c r="A5070" s="13">
        <v>5213347</v>
      </c>
      <c r="B5070" s="14" t="s">
        <v>19267</v>
      </c>
      <c r="C5070" s="15" t="s">
        <v>19268</v>
      </c>
      <c r="D5070" s="16">
        <v>8.64</v>
      </c>
    </row>
    <row r="5071" spans="1:4" ht="30" x14ac:dyDescent="0.25">
      <c r="A5071" s="13">
        <v>5213840</v>
      </c>
      <c r="B5071" s="14" t="s">
        <v>19269</v>
      </c>
      <c r="C5071" s="15" t="s">
        <v>15970</v>
      </c>
      <c r="D5071" s="16">
        <v>41.13</v>
      </c>
    </row>
    <row r="5072" spans="1:4" ht="30" x14ac:dyDescent="0.25">
      <c r="A5072" s="13">
        <v>5213349</v>
      </c>
      <c r="B5072" s="14" t="s">
        <v>19270</v>
      </c>
      <c r="C5072" s="15" t="s">
        <v>19268</v>
      </c>
      <c r="D5072" s="16">
        <v>0.75</v>
      </c>
    </row>
    <row r="5073" spans="1:4" ht="30" x14ac:dyDescent="0.25">
      <c r="A5073" s="13">
        <v>5213841</v>
      </c>
      <c r="B5073" s="14" t="s">
        <v>19271</v>
      </c>
      <c r="C5073" s="15" t="s">
        <v>15970</v>
      </c>
      <c r="D5073" s="16">
        <v>72.900000000000006</v>
      </c>
    </row>
    <row r="5074" spans="1:4" ht="45" x14ac:dyDescent="0.25">
      <c r="A5074" s="13">
        <v>5213348</v>
      </c>
      <c r="B5074" s="14" t="s">
        <v>19272</v>
      </c>
      <c r="C5074" s="15" t="s">
        <v>19268</v>
      </c>
      <c r="D5074" s="16">
        <v>0.86</v>
      </c>
    </row>
    <row r="5075" spans="1:4" ht="30" x14ac:dyDescent="0.25">
      <c r="A5075" s="13">
        <v>5216116</v>
      </c>
      <c r="B5075" s="14" t="s">
        <v>19273</v>
      </c>
      <c r="C5075" s="15" t="s">
        <v>14537</v>
      </c>
      <c r="D5075" s="16">
        <v>17.239999999999998</v>
      </c>
    </row>
    <row r="5076" spans="1:4" ht="30" x14ac:dyDescent="0.25">
      <c r="A5076" s="13">
        <v>5216115</v>
      </c>
      <c r="B5076" s="14" t="s">
        <v>19274</v>
      </c>
      <c r="C5076" s="15" t="s">
        <v>14537</v>
      </c>
      <c r="D5076" s="16">
        <v>16.649999999999999</v>
      </c>
    </row>
    <row r="5077" spans="1:4" ht="30" x14ac:dyDescent="0.25">
      <c r="A5077" s="13">
        <v>5213842</v>
      </c>
      <c r="B5077" s="14" t="s">
        <v>19275</v>
      </c>
      <c r="C5077" s="15" t="s">
        <v>211</v>
      </c>
      <c r="D5077" s="16">
        <v>0.13</v>
      </c>
    </row>
    <row r="5078" spans="1:4" ht="30" x14ac:dyDescent="0.25">
      <c r="A5078" s="13">
        <v>5213358</v>
      </c>
      <c r="B5078" s="14" t="s">
        <v>19276</v>
      </c>
      <c r="C5078" s="15" t="s">
        <v>15970</v>
      </c>
      <c r="D5078" s="16">
        <v>216.84</v>
      </c>
    </row>
    <row r="5079" spans="1:4" ht="30" x14ac:dyDescent="0.25">
      <c r="A5079" s="13">
        <v>5213848</v>
      </c>
      <c r="B5079" s="14" t="s">
        <v>19277</v>
      </c>
      <c r="C5079" s="15" t="s">
        <v>19245</v>
      </c>
      <c r="D5079" s="16">
        <v>1.1100000000000001</v>
      </c>
    </row>
    <row r="5080" spans="1:4" ht="30" x14ac:dyDescent="0.25">
      <c r="A5080" s="13">
        <v>5214012</v>
      </c>
      <c r="B5080" s="14" t="s">
        <v>19278</v>
      </c>
      <c r="C5080" s="15" t="s">
        <v>15970</v>
      </c>
      <c r="D5080" s="16">
        <v>23.04</v>
      </c>
    </row>
    <row r="5081" spans="1:4" ht="30" x14ac:dyDescent="0.25">
      <c r="A5081" s="13">
        <v>5213356</v>
      </c>
      <c r="B5081" s="14" t="s">
        <v>19279</v>
      </c>
      <c r="C5081" s="15" t="s">
        <v>15970</v>
      </c>
      <c r="D5081" s="16">
        <v>32.14</v>
      </c>
    </row>
    <row r="5082" spans="1:4" ht="30" x14ac:dyDescent="0.25">
      <c r="A5082" s="13">
        <v>5214011</v>
      </c>
      <c r="B5082" s="14" t="s">
        <v>19280</v>
      </c>
      <c r="C5082" s="15" t="s">
        <v>15970</v>
      </c>
      <c r="D5082" s="16">
        <v>12.56</v>
      </c>
    </row>
    <row r="5083" spans="1:4" ht="30" x14ac:dyDescent="0.25">
      <c r="A5083" s="13">
        <v>5213354</v>
      </c>
      <c r="B5083" s="14" t="s">
        <v>19281</v>
      </c>
      <c r="C5083" s="15" t="s">
        <v>15970</v>
      </c>
      <c r="D5083" s="16">
        <v>15.07</v>
      </c>
    </row>
    <row r="5084" spans="1:4" ht="30" x14ac:dyDescent="0.25">
      <c r="A5084" s="13">
        <v>5213355</v>
      </c>
      <c r="B5084" s="14" t="s">
        <v>19282</v>
      </c>
      <c r="C5084" s="15" t="s">
        <v>15970</v>
      </c>
      <c r="D5084" s="16">
        <v>17.600000000000001</v>
      </c>
    </row>
    <row r="5085" spans="1:4" x14ac:dyDescent="0.25">
      <c r="A5085" s="13">
        <v>5213850</v>
      </c>
      <c r="B5085" s="14" t="s">
        <v>19283</v>
      </c>
      <c r="C5085" s="15" t="s">
        <v>675</v>
      </c>
      <c r="D5085" s="16">
        <v>28.42</v>
      </c>
    </row>
    <row r="5086" spans="1:4" x14ac:dyDescent="0.25">
      <c r="A5086" s="13">
        <v>5213846</v>
      </c>
      <c r="B5086" s="14" t="s">
        <v>19284</v>
      </c>
      <c r="C5086" s="15" t="s">
        <v>675</v>
      </c>
      <c r="D5086" s="16">
        <v>5.34</v>
      </c>
    </row>
    <row r="5087" spans="1:4" ht="30" x14ac:dyDescent="0.25">
      <c r="A5087" s="13">
        <v>5213847</v>
      </c>
      <c r="B5087" s="14" t="s">
        <v>19285</v>
      </c>
      <c r="C5087" s="15" t="s">
        <v>675</v>
      </c>
      <c r="D5087" s="16">
        <v>90.38</v>
      </c>
    </row>
    <row r="5088" spans="1:4" ht="30" x14ac:dyDescent="0.25">
      <c r="A5088" s="13">
        <v>5213845</v>
      </c>
      <c r="B5088" s="14" t="s">
        <v>19286</v>
      </c>
      <c r="C5088" s="15" t="s">
        <v>675</v>
      </c>
      <c r="D5088" s="16">
        <v>22.98</v>
      </c>
    </row>
    <row r="5089" spans="1:4" ht="30" x14ac:dyDescent="0.25">
      <c r="A5089" s="13">
        <v>5213412</v>
      </c>
      <c r="B5089" s="14" t="s">
        <v>19287</v>
      </c>
      <c r="C5089" s="15" t="s">
        <v>15970</v>
      </c>
      <c r="D5089" s="16">
        <v>112.13</v>
      </c>
    </row>
    <row r="5090" spans="1:4" ht="30" x14ac:dyDescent="0.25">
      <c r="A5090" s="13">
        <v>5213411</v>
      </c>
      <c r="B5090" s="14" t="s">
        <v>19288</v>
      </c>
      <c r="C5090" s="15" t="s">
        <v>15970</v>
      </c>
      <c r="D5090" s="16">
        <v>198.15</v>
      </c>
    </row>
    <row r="5091" spans="1:4" ht="30" x14ac:dyDescent="0.25">
      <c r="A5091" s="13">
        <v>5214009</v>
      </c>
      <c r="B5091" s="14" t="s">
        <v>19289</v>
      </c>
      <c r="C5091" s="15" t="s">
        <v>15970</v>
      </c>
      <c r="D5091" s="16">
        <v>112.13</v>
      </c>
    </row>
    <row r="5092" spans="1:4" ht="30" x14ac:dyDescent="0.25">
      <c r="A5092" s="13">
        <v>5214010</v>
      </c>
      <c r="B5092" s="14" t="s">
        <v>19290</v>
      </c>
      <c r="C5092" s="15" t="s">
        <v>15970</v>
      </c>
      <c r="D5092" s="16">
        <v>205.63</v>
      </c>
    </row>
    <row r="5093" spans="1:4" ht="30" x14ac:dyDescent="0.25">
      <c r="A5093" s="13">
        <v>5213413</v>
      </c>
      <c r="B5093" s="14" t="s">
        <v>19291</v>
      </c>
      <c r="C5093" s="15" t="s">
        <v>15970</v>
      </c>
      <c r="D5093" s="16">
        <v>69.56</v>
      </c>
    </row>
    <row r="5094" spans="1:4" ht="30" x14ac:dyDescent="0.25">
      <c r="A5094" s="13">
        <v>5213410</v>
      </c>
      <c r="B5094" s="14" t="s">
        <v>19292</v>
      </c>
      <c r="C5094" s="15" t="s">
        <v>15970</v>
      </c>
      <c r="D5094" s="16">
        <v>144.72999999999999</v>
      </c>
    </row>
    <row r="5095" spans="1:4" ht="30" x14ac:dyDescent="0.25">
      <c r="A5095" s="13">
        <v>5214004</v>
      </c>
      <c r="B5095" s="14" t="s">
        <v>19293</v>
      </c>
      <c r="C5095" s="15" t="s">
        <v>15970</v>
      </c>
      <c r="D5095" s="16">
        <v>173.78</v>
      </c>
    </row>
    <row r="5096" spans="1:4" ht="30" x14ac:dyDescent="0.25">
      <c r="A5096" s="13">
        <v>5214005</v>
      </c>
      <c r="B5096" s="14" t="s">
        <v>19294</v>
      </c>
      <c r="C5096" s="15" t="s">
        <v>15970</v>
      </c>
      <c r="D5096" s="16">
        <v>155.88</v>
      </c>
    </row>
    <row r="5097" spans="1:4" ht="30" x14ac:dyDescent="0.25">
      <c r="A5097" s="13">
        <v>5214006</v>
      </c>
      <c r="B5097" s="14" t="s">
        <v>19295</v>
      </c>
      <c r="C5097" s="15" t="s">
        <v>15970</v>
      </c>
      <c r="D5097" s="16">
        <v>100.37</v>
      </c>
    </row>
    <row r="5098" spans="1:4" ht="30" x14ac:dyDescent="0.25">
      <c r="A5098" s="13">
        <v>5214007</v>
      </c>
      <c r="B5098" s="14" t="s">
        <v>19296</v>
      </c>
      <c r="C5098" s="15" t="s">
        <v>15970</v>
      </c>
      <c r="D5098" s="16">
        <v>85.84</v>
      </c>
    </row>
    <row r="5099" spans="1:4" ht="30" x14ac:dyDescent="0.25">
      <c r="A5099" s="13">
        <v>5214008</v>
      </c>
      <c r="B5099" s="14" t="s">
        <v>19297</v>
      </c>
      <c r="C5099" s="15" t="s">
        <v>15970</v>
      </c>
      <c r="D5099" s="16">
        <v>84.28</v>
      </c>
    </row>
    <row r="5100" spans="1:4" x14ac:dyDescent="0.25">
      <c r="A5100" s="13">
        <v>5213408</v>
      </c>
      <c r="B5100" s="14" t="s">
        <v>19298</v>
      </c>
      <c r="C5100" s="15" t="s">
        <v>15970</v>
      </c>
      <c r="D5100" s="16">
        <v>48.48</v>
      </c>
    </row>
    <row r="5101" spans="1:4" x14ac:dyDescent="0.25">
      <c r="A5101" s="13">
        <v>5213400</v>
      </c>
      <c r="B5101" s="14" t="s">
        <v>19299</v>
      </c>
      <c r="C5101" s="15" t="s">
        <v>15970</v>
      </c>
      <c r="D5101" s="16">
        <v>23.38</v>
      </c>
    </row>
    <row r="5102" spans="1:4" x14ac:dyDescent="0.25">
      <c r="A5102" s="13">
        <v>5213401</v>
      </c>
      <c r="B5102" s="14" t="s">
        <v>19300</v>
      </c>
      <c r="C5102" s="15" t="s">
        <v>15970</v>
      </c>
      <c r="D5102" s="16">
        <v>32.53</v>
      </c>
    </row>
    <row r="5103" spans="1:4" x14ac:dyDescent="0.25">
      <c r="A5103" s="13">
        <v>5214001</v>
      </c>
      <c r="B5103" s="14" t="s">
        <v>19301</v>
      </c>
      <c r="C5103" s="15" t="s">
        <v>15970</v>
      </c>
      <c r="D5103" s="16">
        <v>12.87</v>
      </c>
    </row>
    <row r="5104" spans="1:4" x14ac:dyDescent="0.25">
      <c r="A5104" s="13">
        <v>5213402</v>
      </c>
      <c r="B5104" s="14" t="s">
        <v>19302</v>
      </c>
      <c r="C5104" s="15" t="s">
        <v>15970</v>
      </c>
      <c r="D5104" s="16">
        <v>15.4</v>
      </c>
    </row>
    <row r="5105" spans="1:4" x14ac:dyDescent="0.25">
      <c r="A5105" s="13">
        <v>5213403</v>
      </c>
      <c r="B5105" s="14" t="s">
        <v>19303</v>
      </c>
      <c r="C5105" s="15" t="s">
        <v>15970</v>
      </c>
      <c r="D5105" s="16">
        <v>17.96</v>
      </c>
    </row>
    <row r="5106" spans="1:4" ht="30" x14ac:dyDescent="0.25">
      <c r="A5106" s="13">
        <v>5214003</v>
      </c>
      <c r="B5106" s="14" t="s">
        <v>19304</v>
      </c>
      <c r="C5106" s="15" t="s">
        <v>15970</v>
      </c>
      <c r="D5106" s="16">
        <v>59.27</v>
      </c>
    </row>
    <row r="5107" spans="1:4" ht="30" x14ac:dyDescent="0.25">
      <c r="A5107" s="13">
        <v>5213409</v>
      </c>
      <c r="B5107" s="14" t="s">
        <v>19305</v>
      </c>
      <c r="C5107" s="15" t="s">
        <v>15970</v>
      </c>
      <c r="D5107" s="16">
        <v>99.94</v>
      </c>
    </row>
    <row r="5108" spans="1:4" x14ac:dyDescent="0.25">
      <c r="A5108" s="13">
        <v>5213404</v>
      </c>
      <c r="B5108" s="14" t="s">
        <v>19306</v>
      </c>
      <c r="C5108" s="15" t="s">
        <v>15970</v>
      </c>
      <c r="D5108" s="16">
        <v>37.450000000000003</v>
      </c>
    </row>
    <row r="5109" spans="1:4" x14ac:dyDescent="0.25">
      <c r="A5109" s="13">
        <v>5213405</v>
      </c>
      <c r="B5109" s="14" t="s">
        <v>19307</v>
      </c>
      <c r="C5109" s="15" t="s">
        <v>15970</v>
      </c>
      <c r="D5109" s="16">
        <v>46.08</v>
      </c>
    </row>
    <row r="5110" spans="1:4" ht="30" x14ac:dyDescent="0.25">
      <c r="A5110" s="13">
        <v>5214002</v>
      </c>
      <c r="B5110" s="14" t="s">
        <v>19308</v>
      </c>
      <c r="C5110" s="15" t="s">
        <v>15970</v>
      </c>
      <c r="D5110" s="16">
        <v>27.16</v>
      </c>
    </row>
    <row r="5111" spans="1:4" ht="30" x14ac:dyDescent="0.25">
      <c r="A5111" s="13">
        <v>5213406</v>
      </c>
      <c r="B5111" s="14" t="s">
        <v>19309</v>
      </c>
      <c r="C5111" s="15" t="s">
        <v>15970</v>
      </c>
      <c r="D5111" s="16">
        <v>29.48</v>
      </c>
    </row>
    <row r="5112" spans="1:4" ht="30" x14ac:dyDescent="0.25">
      <c r="A5112" s="13">
        <v>5213407</v>
      </c>
      <c r="B5112" s="14" t="s">
        <v>19310</v>
      </c>
      <c r="C5112" s="15" t="s">
        <v>15970</v>
      </c>
      <c r="D5112" s="16">
        <v>31.8</v>
      </c>
    </row>
    <row r="5113" spans="1:4" x14ac:dyDescent="0.25">
      <c r="A5113" s="13">
        <v>5212552</v>
      </c>
      <c r="B5113" s="14" t="s">
        <v>19311</v>
      </c>
      <c r="C5113" s="15" t="s">
        <v>15970</v>
      </c>
      <c r="D5113" s="16">
        <v>15.72</v>
      </c>
    </row>
    <row r="5114" spans="1:4" ht="30" x14ac:dyDescent="0.25">
      <c r="A5114" s="13">
        <v>5213464</v>
      </c>
      <c r="B5114" s="14" t="s">
        <v>19312</v>
      </c>
      <c r="C5114" s="15" t="s">
        <v>14537</v>
      </c>
      <c r="D5114" s="16">
        <v>254.31</v>
      </c>
    </row>
    <row r="5115" spans="1:4" ht="30" x14ac:dyDescent="0.25">
      <c r="A5115" s="13">
        <v>5213465</v>
      </c>
      <c r="B5115" s="14" t="s">
        <v>19313</v>
      </c>
      <c r="C5115" s="15" t="s">
        <v>14537</v>
      </c>
      <c r="D5115" s="16">
        <v>430.74</v>
      </c>
    </row>
    <row r="5116" spans="1:4" ht="30" x14ac:dyDescent="0.25">
      <c r="A5116" s="13">
        <v>5213466</v>
      </c>
      <c r="B5116" s="14" t="s">
        <v>19314</v>
      </c>
      <c r="C5116" s="15" t="s">
        <v>14537</v>
      </c>
      <c r="D5116" s="16">
        <v>600.94000000000005</v>
      </c>
    </row>
    <row r="5117" spans="1:4" ht="30" x14ac:dyDescent="0.25">
      <c r="A5117" s="13">
        <v>5213467</v>
      </c>
      <c r="B5117" s="14" t="s">
        <v>19315</v>
      </c>
      <c r="C5117" s="15" t="s">
        <v>14537</v>
      </c>
      <c r="D5117" s="16">
        <v>970.8</v>
      </c>
    </row>
    <row r="5118" spans="1:4" ht="30" x14ac:dyDescent="0.25">
      <c r="A5118" s="13">
        <v>5213468</v>
      </c>
      <c r="B5118" s="14" t="s">
        <v>19316</v>
      </c>
      <c r="C5118" s="15" t="s">
        <v>14537</v>
      </c>
      <c r="D5118" s="16">
        <v>247.2</v>
      </c>
    </row>
    <row r="5119" spans="1:4" ht="30" x14ac:dyDescent="0.25">
      <c r="A5119" s="13">
        <v>5213469</v>
      </c>
      <c r="B5119" s="14" t="s">
        <v>19317</v>
      </c>
      <c r="C5119" s="15" t="s">
        <v>14537</v>
      </c>
      <c r="D5119" s="16">
        <v>417.19</v>
      </c>
    </row>
    <row r="5120" spans="1:4" ht="30" x14ac:dyDescent="0.25">
      <c r="A5120" s="13">
        <v>5213470</v>
      </c>
      <c r="B5120" s="14" t="s">
        <v>19318</v>
      </c>
      <c r="C5120" s="15" t="s">
        <v>14537</v>
      </c>
      <c r="D5120" s="16">
        <v>581.17999999999995</v>
      </c>
    </row>
    <row r="5121" spans="1:4" ht="30" x14ac:dyDescent="0.25">
      <c r="A5121" s="13">
        <v>5213471</v>
      </c>
      <c r="B5121" s="14" t="s">
        <v>19319</v>
      </c>
      <c r="C5121" s="15" t="s">
        <v>14537</v>
      </c>
      <c r="D5121" s="16">
        <v>942.33</v>
      </c>
    </row>
    <row r="5122" spans="1:4" ht="45" x14ac:dyDescent="0.25">
      <c r="A5122" s="13">
        <v>5212560</v>
      </c>
      <c r="B5122" s="14" t="s">
        <v>19320</v>
      </c>
      <c r="C5122" s="15" t="s">
        <v>19245</v>
      </c>
      <c r="D5122" s="16">
        <v>4.16</v>
      </c>
    </row>
    <row r="5123" spans="1:4" ht="30" x14ac:dyDescent="0.25">
      <c r="A5123" s="13">
        <v>5213472</v>
      </c>
      <c r="B5123" s="14" t="s">
        <v>19321</v>
      </c>
      <c r="C5123" s="15" t="s">
        <v>14537</v>
      </c>
      <c r="D5123" s="16">
        <v>304.12</v>
      </c>
    </row>
    <row r="5124" spans="1:4" ht="30" x14ac:dyDescent="0.25">
      <c r="A5124" s="13">
        <v>5213473</v>
      </c>
      <c r="B5124" s="14" t="s">
        <v>19322</v>
      </c>
      <c r="C5124" s="15" t="s">
        <v>14537</v>
      </c>
      <c r="D5124" s="16">
        <v>402.82</v>
      </c>
    </row>
    <row r="5125" spans="1:4" ht="30" x14ac:dyDescent="0.25">
      <c r="A5125" s="13">
        <v>5213474</v>
      </c>
      <c r="B5125" s="14" t="s">
        <v>19323</v>
      </c>
      <c r="C5125" s="15" t="s">
        <v>14537</v>
      </c>
      <c r="D5125" s="16">
        <v>292.27</v>
      </c>
    </row>
    <row r="5126" spans="1:4" ht="30" x14ac:dyDescent="0.25">
      <c r="A5126" s="13">
        <v>5213475</v>
      </c>
      <c r="B5126" s="14" t="s">
        <v>19324</v>
      </c>
      <c r="C5126" s="15" t="s">
        <v>14537</v>
      </c>
      <c r="D5126" s="16">
        <v>388</v>
      </c>
    </row>
    <row r="5127" spans="1:4" ht="30" x14ac:dyDescent="0.25">
      <c r="A5127" s="13">
        <v>5213440</v>
      </c>
      <c r="B5127" s="14" t="s">
        <v>19325</v>
      </c>
      <c r="C5127" s="15" t="s">
        <v>14537</v>
      </c>
      <c r="D5127" s="16">
        <v>254.28</v>
      </c>
    </row>
    <row r="5128" spans="1:4" ht="30" x14ac:dyDescent="0.25">
      <c r="A5128" s="13">
        <v>5213441</v>
      </c>
      <c r="B5128" s="14" t="s">
        <v>19326</v>
      </c>
      <c r="C5128" s="15" t="s">
        <v>14537</v>
      </c>
      <c r="D5128" s="16">
        <v>430.78</v>
      </c>
    </row>
    <row r="5129" spans="1:4" ht="30" x14ac:dyDescent="0.25">
      <c r="A5129" s="13">
        <v>5213442</v>
      </c>
      <c r="B5129" s="14" t="s">
        <v>19327</v>
      </c>
      <c r="C5129" s="15" t="s">
        <v>14537</v>
      </c>
      <c r="D5129" s="16">
        <v>600.94000000000005</v>
      </c>
    </row>
    <row r="5130" spans="1:4" ht="30" x14ac:dyDescent="0.25">
      <c r="A5130" s="13">
        <v>5213443</v>
      </c>
      <c r="B5130" s="14" t="s">
        <v>19328</v>
      </c>
      <c r="C5130" s="15" t="s">
        <v>14537</v>
      </c>
      <c r="D5130" s="16">
        <v>970.82</v>
      </c>
    </row>
    <row r="5131" spans="1:4" ht="30" x14ac:dyDescent="0.25">
      <c r="A5131" s="13">
        <v>5213444</v>
      </c>
      <c r="B5131" s="14" t="s">
        <v>19329</v>
      </c>
      <c r="C5131" s="15" t="s">
        <v>14537</v>
      </c>
      <c r="D5131" s="16">
        <v>254.34</v>
      </c>
    </row>
    <row r="5132" spans="1:4" ht="30" x14ac:dyDescent="0.25">
      <c r="A5132" s="13">
        <v>5213445</v>
      </c>
      <c r="B5132" s="14" t="s">
        <v>19330</v>
      </c>
      <c r="C5132" s="15" t="s">
        <v>14537</v>
      </c>
      <c r="D5132" s="16">
        <v>430.71</v>
      </c>
    </row>
    <row r="5133" spans="1:4" ht="30" x14ac:dyDescent="0.25">
      <c r="A5133" s="13">
        <v>5213446</v>
      </c>
      <c r="B5133" s="14" t="s">
        <v>19331</v>
      </c>
      <c r="C5133" s="15" t="s">
        <v>14537</v>
      </c>
      <c r="D5133" s="16">
        <v>600.94000000000005</v>
      </c>
    </row>
    <row r="5134" spans="1:4" ht="30" x14ac:dyDescent="0.25">
      <c r="A5134" s="13">
        <v>5213447</v>
      </c>
      <c r="B5134" s="14" t="s">
        <v>19332</v>
      </c>
      <c r="C5134" s="15" t="s">
        <v>14537</v>
      </c>
      <c r="D5134" s="16">
        <v>970.87</v>
      </c>
    </row>
    <row r="5135" spans="1:4" ht="30" x14ac:dyDescent="0.25">
      <c r="A5135" s="13">
        <v>5213448</v>
      </c>
      <c r="B5135" s="14" t="s">
        <v>19333</v>
      </c>
      <c r="C5135" s="15" t="s">
        <v>14537</v>
      </c>
      <c r="D5135" s="16">
        <v>177.51</v>
      </c>
    </row>
    <row r="5136" spans="1:4" ht="30" x14ac:dyDescent="0.25">
      <c r="A5136" s="13">
        <v>5213449</v>
      </c>
      <c r="B5136" s="14" t="s">
        <v>19334</v>
      </c>
      <c r="C5136" s="15" t="s">
        <v>14537</v>
      </c>
      <c r="D5136" s="16">
        <v>275.95999999999998</v>
      </c>
    </row>
    <row r="5137" spans="1:4" ht="30" x14ac:dyDescent="0.25">
      <c r="A5137" s="13">
        <v>5213450</v>
      </c>
      <c r="B5137" s="14" t="s">
        <v>19335</v>
      </c>
      <c r="C5137" s="15" t="s">
        <v>14537</v>
      </c>
      <c r="D5137" s="16">
        <v>384.28</v>
      </c>
    </row>
    <row r="5138" spans="1:4" ht="30" x14ac:dyDescent="0.25">
      <c r="A5138" s="13">
        <v>5213451</v>
      </c>
      <c r="B5138" s="14" t="s">
        <v>19336</v>
      </c>
      <c r="C5138" s="15" t="s">
        <v>14537</v>
      </c>
      <c r="D5138" s="16">
        <v>565.67999999999995</v>
      </c>
    </row>
    <row r="5139" spans="1:4" ht="30" x14ac:dyDescent="0.25">
      <c r="A5139" s="13">
        <v>5213452</v>
      </c>
      <c r="B5139" s="14" t="s">
        <v>19337</v>
      </c>
      <c r="C5139" s="15" t="s">
        <v>14537</v>
      </c>
      <c r="D5139" s="16">
        <v>247.17</v>
      </c>
    </row>
    <row r="5140" spans="1:4" ht="30" x14ac:dyDescent="0.25">
      <c r="A5140" s="13">
        <v>5213453</v>
      </c>
      <c r="B5140" s="14" t="s">
        <v>19338</v>
      </c>
      <c r="C5140" s="15" t="s">
        <v>14537</v>
      </c>
      <c r="D5140" s="16">
        <v>417.22</v>
      </c>
    </row>
    <row r="5141" spans="1:4" ht="30" x14ac:dyDescent="0.25">
      <c r="A5141" s="13">
        <v>5213454</v>
      </c>
      <c r="B5141" s="14" t="s">
        <v>19339</v>
      </c>
      <c r="C5141" s="15" t="s">
        <v>14537</v>
      </c>
      <c r="D5141" s="16">
        <v>581.17999999999995</v>
      </c>
    </row>
    <row r="5142" spans="1:4" ht="30" x14ac:dyDescent="0.25">
      <c r="A5142" s="13">
        <v>5213455</v>
      </c>
      <c r="B5142" s="14" t="s">
        <v>19340</v>
      </c>
      <c r="C5142" s="15" t="s">
        <v>14537</v>
      </c>
      <c r="D5142" s="16">
        <v>942.35</v>
      </c>
    </row>
    <row r="5143" spans="1:4" ht="30" x14ac:dyDescent="0.25">
      <c r="A5143" s="13">
        <v>5213456</v>
      </c>
      <c r="B5143" s="14" t="s">
        <v>19341</v>
      </c>
      <c r="C5143" s="15" t="s">
        <v>14537</v>
      </c>
      <c r="D5143" s="16">
        <v>247.22</v>
      </c>
    </row>
    <row r="5144" spans="1:4" ht="30" x14ac:dyDescent="0.25">
      <c r="A5144" s="13">
        <v>5213457</v>
      </c>
      <c r="B5144" s="14" t="s">
        <v>19342</v>
      </c>
      <c r="C5144" s="15" t="s">
        <v>14537</v>
      </c>
      <c r="D5144" s="16">
        <v>417.16</v>
      </c>
    </row>
    <row r="5145" spans="1:4" ht="30" x14ac:dyDescent="0.25">
      <c r="A5145" s="13">
        <v>5213458</v>
      </c>
      <c r="B5145" s="14" t="s">
        <v>19343</v>
      </c>
      <c r="C5145" s="15" t="s">
        <v>14537</v>
      </c>
      <c r="D5145" s="16">
        <v>581.17999999999995</v>
      </c>
    </row>
    <row r="5146" spans="1:4" ht="30" x14ac:dyDescent="0.25">
      <c r="A5146" s="13">
        <v>5213459</v>
      </c>
      <c r="B5146" s="14" t="s">
        <v>19344</v>
      </c>
      <c r="C5146" s="15" t="s">
        <v>14537</v>
      </c>
      <c r="D5146" s="16">
        <v>942.4</v>
      </c>
    </row>
    <row r="5147" spans="1:4" ht="30" x14ac:dyDescent="0.25">
      <c r="A5147" s="13">
        <v>5213460</v>
      </c>
      <c r="B5147" s="14" t="s">
        <v>19345</v>
      </c>
      <c r="C5147" s="15" t="s">
        <v>14537</v>
      </c>
      <c r="D5147" s="16">
        <v>173.2</v>
      </c>
    </row>
    <row r="5148" spans="1:4" ht="30" x14ac:dyDescent="0.25">
      <c r="A5148" s="13">
        <v>5213461</v>
      </c>
      <c r="B5148" s="14" t="s">
        <v>19346</v>
      </c>
      <c r="C5148" s="15" t="s">
        <v>14537</v>
      </c>
      <c r="D5148" s="16">
        <v>268.06</v>
      </c>
    </row>
    <row r="5149" spans="1:4" ht="30" x14ac:dyDescent="0.25">
      <c r="A5149" s="13">
        <v>5213462</v>
      </c>
      <c r="B5149" s="14" t="s">
        <v>19347</v>
      </c>
      <c r="C5149" s="15" t="s">
        <v>14537</v>
      </c>
      <c r="D5149" s="16">
        <v>372.43</v>
      </c>
    </row>
    <row r="5150" spans="1:4" ht="30" x14ac:dyDescent="0.25">
      <c r="A5150" s="13">
        <v>5213463</v>
      </c>
      <c r="B5150" s="14" t="s">
        <v>19348</v>
      </c>
      <c r="C5150" s="15" t="s">
        <v>14537</v>
      </c>
      <c r="D5150" s="16">
        <v>476.8</v>
      </c>
    </row>
    <row r="5151" spans="1:4" ht="45" x14ac:dyDescent="0.25">
      <c r="A5151" s="13">
        <v>5212557</v>
      </c>
      <c r="B5151" s="14" t="s">
        <v>19349</v>
      </c>
      <c r="C5151" s="15" t="s">
        <v>19245</v>
      </c>
      <c r="D5151" s="16">
        <v>3.92</v>
      </c>
    </row>
    <row r="5152" spans="1:4" ht="45" x14ac:dyDescent="0.25">
      <c r="A5152" s="13">
        <v>5212558</v>
      </c>
      <c r="B5152" s="14" t="s">
        <v>19350</v>
      </c>
      <c r="C5152" s="15" t="s">
        <v>19245</v>
      </c>
      <c r="D5152" s="16">
        <v>3.97</v>
      </c>
    </row>
    <row r="5153" spans="1:4" ht="45" x14ac:dyDescent="0.25">
      <c r="A5153" s="13">
        <v>5212559</v>
      </c>
      <c r="B5153" s="14" t="s">
        <v>19351</v>
      </c>
      <c r="C5153" s="15" t="s">
        <v>19245</v>
      </c>
      <c r="D5153" s="16">
        <v>3.52</v>
      </c>
    </row>
    <row r="5154" spans="1:4" ht="30" x14ac:dyDescent="0.25">
      <c r="A5154" s="13">
        <v>5213477</v>
      </c>
      <c r="B5154" s="14" t="s">
        <v>19352</v>
      </c>
      <c r="C5154" s="15" t="s">
        <v>14537</v>
      </c>
      <c r="D5154" s="16">
        <v>167.22</v>
      </c>
    </row>
    <row r="5155" spans="1:4" ht="30" x14ac:dyDescent="0.25">
      <c r="A5155" s="13">
        <v>5213476</v>
      </c>
      <c r="B5155" s="14" t="s">
        <v>19353</v>
      </c>
      <c r="C5155" s="15" t="s">
        <v>14537</v>
      </c>
      <c r="D5155" s="16">
        <v>179.21</v>
      </c>
    </row>
    <row r="5156" spans="1:4" ht="30" x14ac:dyDescent="0.25">
      <c r="A5156" s="13">
        <v>5213479</v>
      </c>
      <c r="B5156" s="14" t="s">
        <v>19354</v>
      </c>
      <c r="C5156" s="15" t="s">
        <v>14537</v>
      </c>
      <c r="D5156" s="16">
        <v>161.88</v>
      </c>
    </row>
    <row r="5157" spans="1:4" ht="30" x14ac:dyDescent="0.25">
      <c r="A5157" s="13">
        <v>5213478</v>
      </c>
      <c r="B5157" s="14" t="s">
        <v>19355</v>
      </c>
      <c r="C5157" s="15" t="s">
        <v>14537</v>
      </c>
      <c r="D5157" s="16">
        <v>173.28</v>
      </c>
    </row>
    <row r="5158" spans="1:4" ht="30" x14ac:dyDescent="0.25">
      <c r="A5158" s="13">
        <v>5213489</v>
      </c>
      <c r="B5158" s="14" t="s">
        <v>19356</v>
      </c>
      <c r="C5158" s="15" t="s">
        <v>14537</v>
      </c>
      <c r="D5158" s="16">
        <v>904.96</v>
      </c>
    </row>
    <row r="5159" spans="1:4" ht="30" x14ac:dyDescent="0.25">
      <c r="A5159" s="13">
        <v>5213498</v>
      </c>
      <c r="B5159" s="14" t="s">
        <v>19357</v>
      </c>
      <c r="C5159" s="15" t="s">
        <v>14537</v>
      </c>
      <c r="D5159" s="16">
        <v>1004.92</v>
      </c>
    </row>
    <row r="5160" spans="1:4" ht="30" x14ac:dyDescent="0.25">
      <c r="A5160" s="13">
        <v>5213365</v>
      </c>
      <c r="B5160" s="14" t="s">
        <v>19358</v>
      </c>
      <c r="C5160" s="15" t="s">
        <v>14537</v>
      </c>
      <c r="D5160" s="16">
        <v>1146.78</v>
      </c>
    </row>
    <row r="5161" spans="1:4" ht="30" x14ac:dyDescent="0.25">
      <c r="A5161" s="13">
        <v>5213507</v>
      </c>
      <c r="B5161" s="14" t="s">
        <v>19359</v>
      </c>
      <c r="C5161" s="15" t="s">
        <v>14537</v>
      </c>
      <c r="D5161" s="16">
        <v>1254.82</v>
      </c>
    </row>
    <row r="5162" spans="1:4" ht="30" x14ac:dyDescent="0.25">
      <c r="A5162" s="13">
        <v>5213372</v>
      </c>
      <c r="B5162" s="14" t="s">
        <v>19360</v>
      </c>
      <c r="C5162" s="15" t="s">
        <v>14537</v>
      </c>
      <c r="D5162" s="16">
        <v>1396.68</v>
      </c>
    </row>
    <row r="5163" spans="1:4" ht="30" x14ac:dyDescent="0.25">
      <c r="A5163" s="13">
        <v>5213490</v>
      </c>
      <c r="B5163" s="14" t="s">
        <v>19361</v>
      </c>
      <c r="C5163" s="15" t="s">
        <v>14537</v>
      </c>
      <c r="D5163" s="16">
        <v>1924.91</v>
      </c>
    </row>
    <row r="5164" spans="1:4" ht="30" x14ac:dyDescent="0.25">
      <c r="A5164" s="13">
        <v>5213499</v>
      </c>
      <c r="B5164" s="14" t="s">
        <v>19362</v>
      </c>
      <c r="C5164" s="15" t="s">
        <v>14537</v>
      </c>
      <c r="D5164" s="16">
        <v>2149.8200000000002</v>
      </c>
    </row>
    <row r="5165" spans="1:4" ht="30" x14ac:dyDescent="0.25">
      <c r="A5165" s="13">
        <v>5213366</v>
      </c>
      <c r="B5165" s="14" t="s">
        <v>19363</v>
      </c>
      <c r="C5165" s="15" t="s">
        <v>14537</v>
      </c>
      <c r="D5165" s="16">
        <v>2469.0100000000002</v>
      </c>
    </row>
    <row r="5166" spans="1:4" ht="30" x14ac:dyDescent="0.25">
      <c r="A5166" s="13">
        <v>5213508</v>
      </c>
      <c r="B5166" s="14" t="s">
        <v>19364</v>
      </c>
      <c r="C5166" s="15" t="s">
        <v>14537</v>
      </c>
      <c r="D5166" s="16">
        <v>2712.1</v>
      </c>
    </row>
    <row r="5167" spans="1:4" ht="30" x14ac:dyDescent="0.25">
      <c r="A5167" s="13">
        <v>5213373</v>
      </c>
      <c r="B5167" s="14" t="s">
        <v>19365</v>
      </c>
      <c r="C5167" s="15" t="s">
        <v>14537</v>
      </c>
      <c r="D5167" s="16">
        <v>3031.28</v>
      </c>
    </row>
    <row r="5168" spans="1:4" ht="30" x14ac:dyDescent="0.25">
      <c r="A5168" s="13">
        <v>5213491</v>
      </c>
      <c r="B5168" s="14" t="s">
        <v>19366</v>
      </c>
      <c r="C5168" s="15" t="s">
        <v>14537</v>
      </c>
      <c r="D5168" s="16">
        <v>2536.88</v>
      </c>
    </row>
    <row r="5169" spans="1:4" ht="30" x14ac:dyDescent="0.25">
      <c r="A5169" s="13">
        <v>5213500</v>
      </c>
      <c r="B5169" s="14" t="s">
        <v>19367</v>
      </c>
      <c r="C5169" s="15" t="s">
        <v>14537</v>
      </c>
      <c r="D5169" s="16">
        <v>2836.76</v>
      </c>
    </row>
    <row r="5170" spans="1:4" ht="30" x14ac:dyDescent="0.25">
      <c r="A5170" s="13">
        <v>5213369</v>
      </c>
      <c r="B5170" s="14" t="s">
        <v>19368</v>
      </c>
      <c r="C5170" s="15" t="s">
        <v>14537</v>
      </c>
      <c r="D5170" s="16">
        <v>3262.34</v>
      </c>
    </row>
    <row r="5171" spans="1:4" ht="30" x14ac:dyDescent="0.25">
      <c r="A5171" s="13">
        <v>5213509</v>
      </c>
      <c r="B5171" s="14" t="s">
        <v>19369</v>
      </c>
      <c r="C5171" s="15" t="s">
        <v>14537</v>
      </c>
      <c r="D5171" s="16">
        <v>3586.46</v>
      </c>
    </row>
    <row r="5172" spans="1:4" ht="30" x14ac:dyDescent="0.25">
      <c r="A5172" s="13">
        <v>5213374</v>
      </c>
      <c r="B5172" s="14" t="s">
        <v>19370</v>
      </c>
      <c r="C5172" s="15" t="s">
        <v>14537</v>
      </c>
      <c r="D5172" s="16">
        <v>4012.04</v>
      </c>
    </row>
    <row r="5173" spans="1:4" ht="30" x14ac:dyDescent="0.25">
      <c r="A5173" s="13">
        <v>5213492</v>
      </c>
      <c r="B5173" s="14" t="s">
        <v>19371</v>
      </c>
      <c r="C5173" s="15" t="s">
        <v>14537</v>
      </c>
      <c r="D5173" s="16">
        <v>3441.84</v>
      </c>
    </row>
    <row r="5174" spans="1:4" ht="30" x14ac:dyDescent="0.25">
      <c r="A5174" s="13">
        <v>5213501</v>
      </c>
      <c r="B5174" s="14" t="s">
        <v>19372</v>
      </c>
      <c r="C5174" s="15" t="s">
        <v>14537</v>
      </c>
      <c r="D5174" s="16">
        <v>3841.68</v>
      </c>
    </row>
    <row r="5175" spans="1:4" ht="30" x14ac:dyDescent="0.25">
      <c r="A5175" s="13">
        <v>5213370</v>
      </c>
      <c r="B5175" s="14" t="s">
        <v>19373</v>
      </c>
      <c r="C5175" s="15" t="s">
        <v>14537</v>
      </c>
      <c r="D5175" s="16">
        <v>4409.12</v>
      </c>
    </row>
    <row r="5176" spans="1:4" ht="30" x14ac:dyDescent="0.25">
      <c r="A5176" s="13">
        <v>5213510</v>
      </c>
      <c r="B5176" s="14" t="s">
        <v>19374</v>
      </c>
      <c r="C5176" s="15" t="s">
        <v>14537</v>
      </c>
      <c r="D5176" s="16">
        <v>4841.28</v>
      </c>
    </row>
    <row r="5177" spans="1:4" ht="30" x14ac:dyDescent="0.25">
      <c r="A5177" s="13">
        <v>5213375</v>
      </c>
      <c r="B5177" s="14" t="s">
        <v>19375</v>
      </c>
      <c r="C5177" s="15" t="s">
        <v>14537</v>
      </c>
      <c r="D5177" s="16">
        <v>5408.72</v>
      </c>
    </row>
    <row r="5178" spans="1:4" ht="30" x14ac:dyDescent="0.25">
      <c r="A5178" s="13">
        <v>5213494</v>
      </c>
      <c r="B5178" s="14" t="s">
        <v>19376</v>
      </c>
      <c r="C5178" s="15" t="s">
        <v>14537</v>
      </c>
      <c r="D5178" s="16">
        <v>5073.76</v>
      </c>
    </row>
    <row r="5179" spans="1:4" ht="30" x14ac:dyDescent="0.25">
      <c r="A5179" s="13">
        <v>5213503</v>
      </c>
      <c r="B5179" s="14" t="s">
        <v>19377</v>
      </c>
      <c r="C5179" s="15" t="s">
        <v>14537</v>
      </c>
      <c r="D5179" s="16">
        <v>5673.52</v>
      </c>
    </row>
    <row r="5180" spans="1:4" ht="30" x14ac:dyDescent="0.25">
      <c r="A5180" s="13">
        <v>5213371</v>
      </c>
      <c r="B5180" s="14" t="s">
        <v>19378</v>
      </c>
      <c r="C5180" s="15" t="s">
        <v>14537</v>
      </c>
      <c r="D5180" s="16">
        <v>6524.68</v>
      </c>
    </row>
    <row r="5181" spans="1:4" ht="30" x14ac:dyDescent="0.25">
      <c r="A5181" s="13">
        <v>5213512</v>
      </c>
      <c r="B5181" s="14" t="s">
        <v>19379</v>
      </c>
      <c r="C5181" s="15" t="s">
        <v>14537</v>
      </c>
      <c r="D5181" s="16">
        <v>7172.92</v>
      </c>
    </row>
    <row r="5182" spans="1:4" ht="30" x14ac:dyDescent="0.25">
      <c r="A5182" s="13">
        <v>5213376</v>
      </c>
      <c r="B5182" s="14" t="s">
        <v>19380</v>
      </c>
      <c r="C5182" s="15" t="s">
        <v>14537</v>
      </c>
      <c r="D5182" s="16">
        <v>8024.08</v>
      </c>
    </row>
    <row r="5183" spans="1:4" x14ac:dyDescent="0.25">
      <c r="A5183" s="13">
        <v>5213377</v>
      </c>
      <c r="B5183" s="14" t="s">
        <v>19381</v>
      </c>
      <c r="C5183" s="15" t="s">
        <v>15970</v>
      </c>
      <c r="D5183" s="16">
        <v>336.78</v>
      </c>
    </row>
    <row r="5184" spans="1:4" x14ac:dyDescent="0.25">
      <c r="A5184" s="13">
        <v>5213570</v>
      </c>
      <c r="B5184" s="14" t="s">
        <v>19382</v>
      </c>
      <c r="C5184" s="15" t="s">
        <v>15970</v>
      </c>
      <c r="D5184" s="16">
        <v>467.31</v>
      </c>
    </row>
    <row r="5185" spans="1:4" x14ac:dyDescent="0.25">
      <c r="A5185" s="13">
        <v>5213378</v>
      </c>
      <c r="B5185" s="14" t="s">
        <v>19383</v>
      </c>
      <c r="C5185" s="15" t="s">
        <v>15970</v>
      </c>
      <c r="D5185" s="16">
        <v>386.76</v>
      </c>
    </row>
    <row r="5186" spans="1:4" x14ac:dyDescent="0.25">
      <c r="A5186" s="13">
        <v>5213571</v>
      </c>
      <c r="B5186" s="14" t="s">
        <v>19384</v>
      </c>
      <c r="C5186" s="15" t="s">
        <v>15970</v>
      </c>
      <c r="D5186" s="16">
        <v>517.29</v>
      </c>
    </row>
    <row r="5187" spans="1:4" x14ac:dyDescent="0.25">
      <c r="A5187" s="13">
        <v>5213379</v>
      </c>
      <c r="B5187" s="14" t="s">
        <v>19385</v>
      </c>
      <c r="C5187" s="15" t="s">
        <v>15970</v>
      </c>
      <c r="D5187" s="16">
        <v>511.71</v>
      </c>
    </row>
    <row r="5188" spans="1:4" x14ac:dyDescent="0.25">
      <c r="A5188" s="13">
        <v>5213572</v>
      </c>
      <c r="B5188" s="14" t="s">
        <v>19386</v>
      </c>
      <c r="C5188" s="15" t="s">
        <v>15970</v>
      </c>
      <c r="D5188" s="16">
        <v>642.24</v>
      </c>
    </row>
    <row r="5189" spans="1:4" ht="30" x14ac:dyDescent="0.25">
      <c r="A5189" s="13">
        <v>5212553</v>
      </c>
      <c r="B5189" s="14" t="s">
        <v>19387</v>
      </c>
      <c r="C5189" s="15" t="s">
        <v>15970</v>
      </c>
      <c r="D5189" s="16">
        <v>277.45</v>
      </c>
    </row>
    <row r="5190" spans="1:4" x14ac:dyDescent="0.25">
      <c r="A5190" s="13">
        <v>5213416</v>
      </c>
      <c r="B5190" s="14" t="s">
        <v>19388</v>
      </c>
      <c r="C5190" s="15" t="s">
        <v>15970</v>
      </c>
      <c r="D5190" s="16">
        <v>407.98</v>
      </c>
    </row>
    <row r="5191" spans="1:4" ht="30" x14ac:dyDescent="0.25">
      <c r="A5191" s="13">
        <v>5212554</v>
      </c>
      <c r="B5191" s="14" t="s">
        <v>19389</v>
      </c>
      <c r="C5191" s="15" t="s">
        <v>15970</v>
      </c>
      <c r="D5191" s="16">
        <v>327.43</v>
      </c>
    </row>
    <row r="5192" spans="1:4" x14ac:dyDescent="0.25">
      <c r="A5192" s="13">
        <v>5213417</v>
      </c>
      <c r="B5192" s="14" t="s">
        <v>19390</v>
      </c>
      <c r="C5192" s="15" t="s">
        <v>15970</v>
      </c>
      <c r="D5192" s="16">
        <v>457.96</v>
      </c>
    </row>
    <row r="5193" spans="1:4" x14ac:dyDescent="0.25">
      <c r="A5193" s="13">
        <v>5213421</v>
      </c>
      <c r="B5193" s="14" t="s">
        <v>19391</v>
      </c>
      <c r="C5193" s="15" t="s">
        <v>15970</v>
      </c>
      <c r="D5193" s="16">
        <v>399.57</v>
      </c>
    </row>
    <row r="5194" spans="1:4" x14ac:dyDescent="0.25">
      <c r="A5194" s="13">
        <v>5213414</v>
      </c>
      <c r="B5194" s="14" t="s">
        <v>19392</v>
      </c>
      <c r="C5194" s="15" t="s">
        <v>15970</v>
      </c>
      <c r="D5194" s="16">
        <v>541.61</v>
      </c>
    </row>
    <row r="5195" spans="1:4" x14ac:dyDescent="0.25">
      <c r="A5195" s="13">
        <v>5213419</v>
      </c>
      <c r="B5195" s="14" t="s">
        <v>19393</v>
      </c>
      <c r="C5195" s="15" t="s">
        <v>15970</v>
      </c>
      <c r="D5195" s="16">
        <v>528.89</v>
      </c>
    </row>
    <row r="5196" spans="1:4" ht="30" x14ac:dyDescent="0.25">
      <c r="A5196" s="13">
        <v>5212555</v>
      </c>
      <c r="B5196" s="14" t="s">
        <v>19394</v>
      </c>
      <c r="C5196" s="15" t="s">
        <v>15970</v>
      </c>
      <c r="D5196" s="16">
        <v>452.38</v>
      </c>
    </row>
    <row r="5197" spans="1:4" ht="30" x14ac:dyDescent="0.25">
      <c r="A5197" s="13">
        <v>5213418</v>
      </c>
      <c r="B5197" s="14" t="s">
        <v>19395</v>
      </c>
      <c r="C5197" s="15" t="s">
        <v>15970</v>
      </c>
      <c r="D5197" s="16">
        <v>582.91</v>
      </c>
    </row>
    <row r="5198" spans="1:4" ht="30" x14ac:dyDescent="0.25">
      <c r="A5198" s="13">
        <v>5213415</v>
      </c>
      <c r="B5198" s="14" t="s">
        <v>19396</v>
      </c>
      <c r="C5198" s="15" t="s">
        <v>15970</v>
      </c>
      <c r="D5198" s="16">
        <v>632.96</v>
      </c>
    </row>
    <row r="5199" spans="1:4" ht="30" x14ac:dyDescent="0.25">
      <c r="A5199" s="13">
        <v>5213420</v>
      </c>
      <c r="B5199" s="14" t="s">
        <v>19397</v>
      </c>
      <c r="C5199" s="15" t="s">
        <v>15970</v>
      </c>
      <c r="D5199" s="16">
        <v>653.84</v>
      </c>
    </row>
    <row r="5200" spans="1:4" ht="30" x14ac:dyDescent="0.25">
      <c r="A5200" s="13">
        <v>5213543</v>
      </c>
      <c r="B5200" s="14" t="s">
        <v>19398</v>
      </c>
      <c r="C5200" s="15" t="s">
        <v>14537</v>
      </c>
      <c r="D5200" s="16">
        <v>1158.22</v>
      </c>
    </row>
    <row r="5201" spans="1:4" ht="30" x14ac:dyDescent="0.25">
      <c r="A5201" s="13">
        <v>5213552</v>
      </c>
      <c r="B5201" s="14" t="s">
        <v>19399</v>
      </c>
      <c r="C5201" s="15" t="s">
        <v>14537</v>
      </c>
      <c r="D5201" s="16">
        <v>1258.18</v>
      </c>
    </row>
    <row r="5202" spans="1:4" ht="30" x14ac:dyDescent="0.25">
      <c r="A5202" s="13">
        <v>5213561</v>
      </c>
      <c r="B5202" s="14" t="s">
        <v>19400</v>
      </c>
      <c r="C5202" s="15" t="s">
        <v>14537</v>
      </c>
      <c r="D5202" s="16">
        <v>1508.08</v>
      </c>
    </row>
    <row r="5203" spans="1:4" ht="30" x14ac:dyDescent="0.25">
      <c r="A5203" s="13">
        <v>5213544</v>
      </c>
      <c r="B5203" s="14" t="s">
        <v>19401</v>
      </c>
      <c r="C5203" s="15" t="s">
        <v>14537</v>
      </c>
      <c r="D5203" s="16">
        <v>2494.75</v>
      </c>
    </row>
    <row r="5204" spans="1:4" ht="30" x14ac:dyDescent="0.25">
      <c r="A5204" s="13">
        <v>5213553</v>
      </c>
      <c r="B5204" s="14" t="s">
        <v>19402</v>
      </c>
      <c r="C5204" s="15" t="s">
        <v>14537</v>
      </c>
      <c r="D5204" s="16">
        <v>2719.66</v>
      </c>
    </row>
    <row r="5205" spans="1:4" ht="30" x14ac:dyDescent="0.25">
      <c r="A5205" s="13">
        <v>5213562</v>
      </c>
      <c r="B5205" s="14" t="s">
        <v>19403</v>
      </c>
      <c r="C5205" s="15" t="s">
        <v>14537</v>
      </c>
      <c r="D5205" s="16">
        <v>3281.93</v>
      </c>
    </row>
    <row r="5206" spans="1:4" ht="30" x14ac:dyDescent="0.25">
      <c r="A5206" s="13">
        <v>5213545</v>
      </c>
      <c r="B5206" s="14" t="s">
        <v>19404</v>
      </c>
      <c r="C5206" s="15" t="s">
        <v>14537</v>
      </c>
      <c r="D5206" s="16">
        <v>3296.66</v>
      </c>
    </row>
    <row r="5207" spans="1:4" ht="30" x14ac:dyDescent="0.25">
      <c r="A5207" s="13">
        <v>5213554</v>
      </c>
      <c r="B5207" s="14" t="s">
        <v>19405</v>
      </c>
      <c r="C5207" s="15" t="s">
        <v>14537</v>
      </c>
      <c r="D5207" s="16">
        <v>3596.54</v>
      </c>
    </row>
    <row r="5208" spans="1:4" ht="30" x14ac:dyDescent="0.25">
      <c r="A5208" s="13">
        <v>5213563</v>
      </c>
      <c r="B5208" s="14" t="s">
        <v>19406</v>
      </c>
      <c r="C5208" s="15" t="s">
        <v>14537</v>
      </c>
      <c r="D5208" s="16">
        <v>4346.24</v>
      </c>
    </row>
    <row r="5209" spans="1:4" ht="30" x14ac:dyDescent="0.25">
      <c r="A5209" s="13">
        <v>5213546</v>
      </c>
      <c r="B5209" s="14" t="s">
        <v>19407</v>
      </c>
      <c r="C5209" s="15" t="s">
        <v>14537</v>
      </c>
      <c r="D5209" s="16">
        <v>4454.88</v>
      </c>
    </row>
    <row r="5210" spans="1:4" ht="30" x14ac:dyDescent="0.25">
      <c r="A5210" s="13">
        <v>5213555</v>
      </c>
      <c r="B5210" s="14" t="s">
        <v>19408</v>
      </c>
      <c r="C5210" s="15" t="s">
        <v>14537</v>
      </c>
      <c r="D5210" s="16">
        <v>4854.72</v>
      </c>
    </row>
    <row r="5211" spans="1:4" ht="30" x14ac:dyDescent="0.25">
      <c r="A5211" s="13">
        <v>5213564</v>
      </c>
      <c r="B5211" s="14" t="s">
        <v>19409</v>
      </c>
      <c r="C5211" s="15" t="s">
        <v>14537</v>
      </c>
      <c r="D5211" s="16">
        <v>5854.32</v>
      </c>
    </row>
    <row r="5212" spans="1:4" ht="30" x14ac:dyDescent="0.25">
      <c r="A5212" s="13">
        <v>5213548</v>
      </c>
      <c r="B5212" s="14" t="s">
        <v>19410</v>
      </c>
      <c r="C5212" s="15" t="s">
        <v>14537</v>
      </c>
      <c r="D5212" s="16">
        <v>6593.32</v>
      </c>
    </row>
    <row r="5213" spans="1:4" ht="30" x14ac:dyDescent="0.25">
      <c r="A5213" s="13">
        <v>5213557</v>
      </c>
      <c r="B5213" s="14" t="s">
        <v>19411</v>
      </c>
      <c r="C5213" s="15" t="s">
        <v>14537</v>
      </c>
      <c r="D5213" s="16">
        <v>7193.08</v>
      </c>
    </row>
    <row r="5214" spans="1:4" ht="30" x14ac:dyDescent="0.25">
      <c r="A5214" s="13">
        <v>5213566</v>
      </c>
      <c r="B5214" s="14" t="s">
        <v>19412</v>
      </c>
      <c r="C5214" s="15" t="s">
        <v>14537</v>
      </c>
      <c r="D5214" s="16">
        <v>8692.48</v>
      </c>
    </row>
    <row r="5215" spans="1:4" ht="30" x14ac:dyDescent="0.25">
      <c r="A5215" s="13">
        <v>5213576</v>
      </c>
      <c r="B5215" s="14" t="s">
        <v>19413</v>
      </c>
      <c r="C5215" s="15" t="s">
        <v>15970</v>
      </c>
      <c r="D5215" s="16">
        <v>593.94000000000005</v>
      </c>
    </row>
    <row r="5216" spans="1:4" ht="30" x14ac:dyDescent="0.25">
      <c r="A5216" s="13">
        <v>5213577</v>
      </c>
      <c r="B5216" s="14" t="s">
        <v>19414</v>
      </c>
      <c r="C5216" s="15" t="s">
        <v>15970</v>
      </c>
      <c r="D5216" s="16">
        <v>643.91999999999996</v>
      </c>
    </row>
    <row r="5217" spans="1:4" ht="30" x14ac:dyDescent="0.25">
      <c r="A5217" s="13">
        <v>5213578</v>
      </c>
      <c r="B5217" s="14" t="s">
        <v>19415</v>
      </c>
      <c r="C5217" s="15" t="s">
        <v>15970</v>
      </c>
      <c r="D5217" s="16">
        <v>768.87</v>
      </c>
    </row>
    <row r="5218" spans="1:4" ht="30" x14ac:dyDescent="0.25">
      <c r="A5218" s="13">
        <v>5213425</v>
      </c>
      <c r="B5218" s="14" t="s">
        <v>19416</v>
      </c>
      <c r="C5218" s="15" t="s">
        <v>15970</v>
      </c>
      <c r="D5218" s="16">
        <v>607.15</v>
      </c>
    </row>
    <row r="5219" spans="1:4" ht="30" x14ac:dyDescent="0.25">
      <c r="A5219" s="13">
        <v>5213426</v>
      </c>
      <c r="B5219" s="14" t="s">
        <v>19417</v>
      </c>
      <c r="C5219" s="15" t="s">
        <v>15970</v>
      </c>
      <c r="D5219" s="16">
        <v>732.1</v>
      </c>
    </row>
    <row r="5220" spans="1:4" ht="30" x14ac:dyDescent="0.25">
      <c r="A5220" s="13">
        <v>5213427</v>
      </c>
      <c r="B5220" s="14" t="s">
        <v>19418</v>
      </c>
      <c r="C5220" s="15" t="s">
        <v>15970</v>
      </c>
      <c r="D5220" s="16">
        <v>803.02</v>
      </c>
    </row>
    <row r="5221" spans="1:4" ht="30" x14ac:dyDescent="0.25">
      <c r="A5221" s="13">
        <v>5213567</v>
      </c>
      <c r="B5221" s="14" t="s">
        <v>19419</v>
      </c>
      <c r="C5221" s="15" t="s">
        <v>15970</v>
      </c>
      <c r="D5221" s="16">
        <v>880.26</v>
      </c>
    </row>
    <row r="5222" spans="1:4" ht="30" x14ac:dyDescent="0.25">
      <c r="A5222" s="13">
        <v>5213486</v>
      </c>
      <c r="B5222" s="14" t="s">
        <v>19420</v>
      </c>
      <c r="C5222" s="15" t="s">
        <v>15970</v>
      </c>
      <c r="D5222" s="16">
        <v>972.47</v>
      </c>
    </row>
    <row r="5223" spans="1:4" ht="30" x14ac:dyDescent="0.25">
      <c r="A5223" s="13">
        <v>5213487</v>
      </c>
      <c r="B5223" s="14" t="s">
        <v>19421</v>
      </c>
      <c r="C5223" s="15" t="s">
        <v>15970</v>
      </c>
      <c r="D5223" s="16">
        <v>1097.42</v>
      </c>
    </row>
    <row r="5224" spans="1:4" ht="30" x14ac:dyDescent="0.25">
      <c r="A5224" s="13">
        <v>5213488</v>
      </c>
      <c r="B5224" s="14" t="s">
        <v>19422</v>
      </c>
      <c r="C5224" s="15" t="s">
        <v>15970</v>
      </c>
      <c r="D5224" s="16">
        <v>1168.3399999999999</v>
      </c>
    </row>
    <row r="5225" spans="1:4" ht="30" x14ac:dyDescent="0.25">
      <c r="A5225" s="13">
        <v>5213568</v>
      </c>
      <c r="B5225" s="14" t="s">
        <v>19423</v>
      </c>
      <c r="C5225" s="15" t="s">
        <v>15970</v>
      </c>
      <c r="D5225" s="16">
        <v>1245.58</v>
      </c>
    </row>
    <row r="5226" spans="1:4" ht="30" x14ac:dyDescent="0.25">
      <c r="A5226" s="13">
        <v>5213483</v>
      </c>
      <c r="B5226" s="14" t="s">
        <v>19424</v>
      </c>
      <c r="C5226" s="15" t="s">
        <v>15970</v>
      </c>
      <c r="D5226" s="16">
        <v>1030.79</v>
      </c>
    </row>
    <row r="5227" spans="1:4" ht="30" x14ac:dyDescent="0.25">
      <c r="A5227" s="13">
        <v>5213484</v>
      </c>
      <c r="B5227" s="14" t="s">
        <v>19425</v>
      </c>
      <c r="C5227" s="15" t="s">
        <v>15970</v>
      </c>
      <c r="D5227" s="16">
        <v>1155.74</v>
      </c>
    </row>
    <row r="5228" spans="1:4" ht="30" x14ac:dyDescent="0.25">
      <c r="A5228" s="13">
        <v>5213485</v>
      </c>
      <c r="B5228" s="14" t="s">
        <v>19426</v>
      </c>
      <c r="C5228" s="15" t="s">
        <v>15970</v>
      </c>
      <c r="D5228" s="16">
        <v>1226.6600000000001</v>
      </c>
    </row>
    <row r="5229" spans="1:4" ht="30" x14ac:dyDescent="0.25">
      <c r="A5229" s="13">
        <v>5213434</v>
      </c>
      <c r="B5229" s="14" t="s">
        <v>19427</v>
      </c>
      <c r="C5229" s="15" t="s">
        <v>15970</v>
      </c>
      <c r="D5229" s="16">
        <v>665.47</v>
      </c>
    </row>
    <row r="5230" spans="1:4" ht="30" x14ac:dyDescent="0.25">
      <c r="A5230" s="13">
        <v>5213435</v>
      </c>
      <c r="B5230" s="14" t="s">
        <v>19428</v>
      </c>
      <c r="C5230" s="15" t="s">
        <v>15970</v>
      </c>
      <c r="D5230" s="16">
        <v>790.42</v>
      </c>
    </row>
    <row r="5231" spans="1:4" ht="30" x14ac:dyDescent="0.25">
      <c r="A5231" s="13">
        <v>5213436</v>
      </c>
      <c r="B5231" s="14" t="s">
        <v>19429</v>
      </c>
      <c r="C5231" s="15" t="s">
        <v>15970</v>
      </c>
      <c r="D5231" s="16">
        <v>861.34</v>
      </c>
    </row>
    <row r="5232" spans="1:4" ht="30" x14ac:dyDescent="0.25">
      <c r="A5232" s="13">
        <v>5213430</v>
      </c>
      <c r="B5232" s="14" t="s">
        <v>19430</v>
      </c>
      <c r="C5232" s="15" t="s">
        <v>15970</v>
      </c>
      <c r="D5232" s="16">
        <v>388.22</v>
      </c>
    </row>
    <row r="5233" spans="1:4" ht="30" x14ac:dyDescent="0.25">
      <c r="A5233" s="13">
        <v>5213431</v>
      </c>
      <c r="B5233" s="14" t="s">
        <v>19431</v>
      </c>
      <c r="C5233" s="15" t="s">
        <v>15970</v>
      </c>
      <c r="D5233" s="16">
        <v>438.2</v>
      </c>
    </row>
    <row r="5234" spans="1:4" ht="30" x14ac:dyDescent="0.25">
      <c r="A5234" s="13">
        <v>5213433</v>
      </c>
      <c r="B5234" s="14" t="s">
        <v>19432</v>
      </c>
      <c r="C5234" s="15" t="s">
        <v>15970</v>
      </c>
      <c r="D5234" s="16">
        <v>379.81</v>
      </c>
    </row>
    <row r="5235" spans="1:4" ht="30" x14ac:dyDescent="0.25">
      <c r="A5235" s="13">
        <v>5213428</v>
      </c>
      <c r="B5235" s="14" t="s">
        <v>19433</v>
      </c>
      <c r="C5235" s="15" t="s">
        <v>15970</v>
      </c>
      <c r="D5235" s="16">
        <v>521.85</v>
      </c>
    </row>
    <row r="5236" spans="1:4" ht="30" x14ac:dyDescent="0.25">
      <c r="A5236" s="13">
        <v>5213432</v>
      </c>
      <c r="B5236" s="14" t="s">
        <v>19434</v>
      </c>
      <c r="C5236" s="15" t="s">
        <v>15970</v>
      </c>
      <c r="D5236" s="16">
        <v>563.15</v>
      </c>
    </row>
    <row r="5237" spans="1:4" ht="30" x14ac:dyDescent="0.25">
      <c r="A5237" s="13">
        <v>5213429</v>
      </c>
      <c r="B5237" s="14" t="s">
        <v>19435</v>
      </c>
      <c r="C5237" s="15" t="s">
        <v>15970</v>
      </c>
      <c r="D5237" s="16">
        <v>613.19000000000005</v>
      </c>
    </row>
    <row r="5238" spans="1:4" ht="30" x14ac:dyDescent="0.25">
      <c r="A5238" s="13">
        <v>5213516</v>
      </c>
      <c r="B5238" s="14" t="s">
        <v>19436</v>
      </c>
      <c r="C5238" s="15" t="s">
        <v>14537</v>
      </c>
      <c r="D5238" s="16">
        <v>865.44</v>
      </c>
    </row>
    <row r="5239" spans="1:4" ht="30" x14ac:dyDescent="0.25">
      <c r="A5239" s="13">
        <v>5213525</v>
      </c>
      <c r="B5239" s="14" t="s">
        <v>19437</v>
      </c>
      <c r="C5239" s="15" t="s">
        <v>14537</v>
      </c>
      <c r="D5239" s="16">
        <v>965.4</v>
      </c>
    </row>
    <row r="5240" spans="1:4" ht="30" x14ac:dyDescent="0.25">
      <c r="A5240" s="13">
        <v>5213534</v>
      </c>
      <c r="B5240" s="14" t="s">
        <v>19438</v>
      </c>
      <c r="C5240" s="15" t="s">
        <v>14537</v>
      </c>
      <c r="D5240" s="16">
        <v>1215.3</v>
      </c>
    </row>
    <row r="5241" spans="1:4" ht="30" x14ac:dyDescent="0.25">
      <c r="A5241" s="13">
        <v>5213517</v>
      </c>
      <c r="B5241" s="14" t="s">
        <v>19439</v>
      </c>
      <c r="C5241" s="15" t="s">
        <v>14537</v>
      </c>
      <c r="D5241" s="16">
        <v>1835.99</v>
      </c>
    </row>
    <row r="5242" spans="1:4" ht="30" x14ac:dyDescent="0.25">
      <c r="A5242" s="13">
        <v>5213526</v>
      </c>
      <c r="B5242" s="14" t="s">
        <v>19440</v>
      </c>
      <c r="C5242" s="15" t="s">
        <v>14537</v>
      </c>
      <c r="D5242" s="16">
        <v>2060.9</v>
      </c>
    </row>
    <row r="5243" spans="1:4" ht="30" x14ac:dyDescent="0.25">
      <c r="A5243" s="13">
        <v>5213535</v>
      </c>
      <c r="B5243" s="14" t="s">
        <v>19441</v>
      </c>
      <c r="C5243" s="15" t="s">
        <v>14537</v>
      </c>
      <c r="D5243" s="16">
        <v>2623.18</v>
      </c>
    </row>
    <row r="5244" spans="1:4" ht="30" x14ac:dyDescent="0.25">
      <c r="A5244" s="13">
        <v>5213518</v>
      </c>
      <c r="B5244" s="14" t="s">
        <v>19442</v>
      </c>
      <c r="C5244" s="15" t="s">
        <v>14537</v>
      </c>
      <c r="D5244" s="16">
        <v>2418.3200000000002</v>
      </c>
    </row>
    <row r="5245" spans="1:4" ht="30" x14ac:dyDescent="0.25">
      <c r="A5245" s="13">
        <v>5213527</v>
      </c>
      <c r="B5245" s="14" t="s">
        <v>19443</v>
      </c>
      <c r="C5245" s="15" t="s">
        <v>14537</v>
      </c>
      <c r="D5245" s="16">
        <v>2718.2</v>
      </c>
    </row>
    <row r="5246" spans="1:4" ht="30" x14ac:dyDescent="0.25">
      <c r="A5246" s="13">
        <v>5213536</v>
      </c>
      <c r="B5246" s="14" t="s">
        <v>19444</v>
      </c>
      <c r="C5246" s="15" t="s">
        <v>14537</v>
      </c>
      <c r="D5246" s="16">
        <v>3467.9</v>
      </c>
    </row>
    <row r="5247" spans="1:4" ht="30" x14ac:dyDescent="0.25">
      <c r="A5247" s="13">
        <v>5213519</v>
      </c>
      <c r="B5247" s="14" t="s">
        <v>19445</v>
      </c>
      <c r="C5247" s="15" t="s">
        <v>14537</v>
      </c>
      <c r="D5247" s="16">
        <v>3283.76</v>
      </c>
    </row>
    <row r="5248" spans="1:4" ht="30" x14ac:dyDescent="0.25">
      <c r="A5248" s="13">
        <v>5213528</v>
      </c>
      <c r="B5248" s="14" t="s">
        <v>19446</v>
      </c>
      <c r="C5248" s="15" t="s">
        <v>14537</v>
      </c>
      <c r="D5248" s="16">
        <v>3683.6</v>
      </c>
    </row>
    <row r="5249" spans="1:4" ht="30" x14ac:dyDescent="0.25">
      <c r="A5249" s="13">
        <v>5213537</v>
      </c>
      <c r="B5249" s="14" t="s">
        <v>19447</v>
      </c>
      <c r="C5249" s="15" t="s">
        <v>14537</v>
      </c>
      <c r="D5249" s="16">
        <v>4683.2</v>
      </c>
    </row>
    <row r="5250" spans="1:4" ht="30" x14ac:dyDescent="0.25">
      <c r="A5250" s="13">
        <v>5213521</v>
      </c>
      <c r="B5250" s="14" t="s">
        <v>19448</v>
      </c>
      <c r="C5250" s="15" t="s">
        <v>14537</v>
      </c>
      <c r="D5250" s="16">
        <v>4836.6400000000003</v>
      </c>
    </row>
    <row r="5251" spans="1:4" ht="30" x14ac:dyDescent="0.25">
      <c r="A5251" s="13">
        <v>5213530</v>
      </c>
      <c r="B5251" s="14" t="s">
        <v>19449</v>
      </c>
      <c r="C5251" s="15" t="s">
        <v>14537</v>
      </c>
      <c r="D5251" s="16">
        <v>5436.4</v>
      </c>
    </row>
    <row r="5252" spans="1:4" ht="30" x14ac:dyDescent="0.25">
      <c r="A5252" s="13">
        <v>5213539</v>
      </c>
      <c r="B5252" s="14" t="s">
        <v>19450</v>
      </c>
      <c r="C5252" s="15" t="s">
        <v>14537</v>
      </c>
      <c r="D5252" s="16">
        <v>6935.8</v>
      </c>
    </row>
    <row r="5253" spans="1:4" x14ac:dyDescent="0.25">
      <c r="A5253" s="13">
        <v>5213573</v>
      </c>
      <c r="B5253" s="14" t="s">
        <v>19451</v>
      </c>
      <c r="C5253" s="15" t="s">
        <v>15970</v>
      </c>
      <c r="D5253" s="16">
        <v>447.55</v>
      </c>
    </row>
    <row r="5254" spans="1:4" x14ac:dyDescent="0.25">
      <c r="A5254" s="13">
        <v>5213574</v>
      </c>
      <c r="B5254" s="14" t="s">
        <v>19452</v>
      </c>
      <c r="C5254" s="15" t="s">
        <v>15970</v>
      </c>
      <c r="D5254" s="16">
        <v>497.53</v>
      </c>
    </row>
    <row r="5255" spans="1:4" x14ac:dyDescent="0.25">
      <c r="A5255" s="13">
        <v>5213575</v>
      </c>
      <c r="B5255" s="14" t="s">
        <v>19453</v>
      </c>
      <c r="C5255" s="15" t="s">
        <v>15970</v>
      </c>
      <c r="D5255" s="16">
        <v>622.48</v>
      </c>
    </row>
    <row r="5256" spans="1:4" ht="30" x14ac:dyDescent="0.25">
      <c r="A5256" s="13">
        <v>5213480</v>
      </c>
      <c r="B5256" s="14" t="s">
        <v>19454</v>
      </c>
      <c r="C5256" s="15" t="s">
        <v>15970</v>
      </c>
      <c r="D5256" s="16">
        <v>920.56</v>
      </c>
    </row>
    <row r="5257" spans="1:4" ht="30" x14ac:dyDescent="0.25">
      <c r="A5257" s="13">
        <v>5213481</v>
      </c>
      <c r="B5257" s="14" t="s">
        <v>19455</v>
      </c>
      <c r="C5257" s="15" t="s">
        <v>15970</v>
      </c>
      <c r="D5257" s="16">
        <v>1045.51</v>
      </c>
    </row>
    <row r="5258" spans="1:4" ht="30" x14ac:dyDescent="0.25">
      <c r="A5258" s="13">
        <v>5213482</v>
      </c>
      <c r="B5258" s="14" t="s">
        <v>19456</v>
      </c>
      <c r="C5258" s="15" t="s">
        <v>15970</v>
      </c>
      <c r="D5258" s="16">
        <v>1116.43</v>
      </c>
    </row>
    <row r="5259" spans="1:4" ht="30" x14ac:dyDescent="0.25">
      <c r="A5259" s="13">
        <v>5213422</v>
      </c>
      <c r="B5259" s="14" t="s">
        <v>19457</v>
      </c>
      <c r="C5259" s="15" t="s">
        <v>15970</v>
      </c>
      <c r="D5259" s="16">
        <v>534.61</v>
      </c>
    </row>
    <row r="5260" spans="1:4" ht="30" x14ac:dyDescent="0.25">
      <c r="A5260" s="13">
        <v>5213423</v>
      </c>
      <c r="B5260" s="14" t="s">
        <v>19458</v>
      </c>
      <c r="C5260" s="15" t="s">
        <v>15970</v>
      </c>
      <c r="D5260" s="16">
        <v>584.59</v>
      </c>
    </row>
    <row r="5261" spans="1:4" ht="30" x14ac:dyDescent="0.25">
      <c r="A5261" s="13">
        <v>5213424</v>
      </c>
      <c r="B5261" s="14" t="s">
        <v>19459</v>
      </c>
      <c r="C5261" s="15" t="s">
        <v>15970</v>
      </c>
      <c r="D5261" s="16">
        <v>709.54</v>
      </c>
    </row>
    <row r="5262" spans="1:4" ht="30" x14ac:dyDescent="0.25">
      <c r="A5262" s="13">
        <v>5213437</v>
      </c>
      <c r="B5262" s="14" t="s">
        <v>19460</v>
      </c>
      <c r="C5262" s="15" t="s">
        <v>15970</v>
      </c>
      <c r="D5262" s="16">
        <v>555.24</v>
      </c>
    </row>
    <row r="5263" spans="1:4" ht="30" x14ac:dyDescent="0.25">
      <c r="A5263" s="13">
        <v>5213438</v>
      </c>
      <c r="B5263" s="14" t="s">
        <v>19461</v>
      </c>
      <c r="C5263" s="15" t="s">
        <v>15970</v>
      </c>
      <c r="D5263" s="16">
        <v>680.19</v>
      </c>
    </row>
    <row r="5264" spans="1:4" ht="30" x14ac:dyDescent="0.25">
      <c r="A5264" s="13">
        <v>5213439</v>
      </c>
      <c r="B5264" s="14" t="s">
        <v>19462</v>
      </c>
      <c r="C5264" s="15" t="s">
        <v>15970</v>
      </c>
      <c r="D5264" s="16">
        <v>751.11</v>
      </c>
    </row>
    <row r="5265" spans="1:4" ht="30" x14ac:dyDescent="0.25">
      <c r="A5265" s="13">
        <v>5212556</v>
      </c>
      <c r="B5265" s="14" t="s">
        <v>19463</v>
      </c>
      <c r="C5265" s="15" t="s">
        <v>19245</v>
      </c>
      <c r="D5265" s="16">
        <v>2.02</v>
      </c>
    </row>
    <row r="5266" spans="1:4" ht="30" x14ac:dyDescent="0.25">
      <c r="A5266" s="13">
        <v>5213649</v>
      </c>
      <c r="B5266" s="14" t="s">
        <v>19464</v>
      </c>
      <c r="C5266" s="15" t="s">
        <v>14537</v>
      </c>
      <c r="D5266" s="16">
        <v>100211.47</v>
      </c>
    </row>
    <row r="5267" spans="1:4" ht="30" x14ac:dyDescent="0.25">
      <c r="A5267" s="13">
        <v>5213591</v>
      </c>
      <c r="B5267" s="14" t="s">
        <v>19465</v>
      </c>
      <c r="C5267" s="15" t="s">
        <v>14537</v>
      </c>
      <c r="D5267" s="16">
        <v>100211.47</v>
      </c>
    </row>
    <row r="5268" spans="1:4" ht="30" x14ac:dyDescent="0.25">
      <c r="A5268" s="13">
        <v>5213718</v>
      </c>
      <c r="B5268" s="14" t="s">
        <v>19466</v>
      </c>
      <c r="C5268" s="15" t="s">
        <v>14537</v>
      </c>
      <c r="D5268" s="16">
        <v>111665.23</v>
      </c>
    </row>
    <row r="5269" spans="1:4" ht="30" x14ac:dyDescent="0.25">
      <c r="A5269" s="13">
        <v>5213741</v>
      </c>
      <c r="B5269" s="14" t="s">
        <v>19467</v>
      </c>
      <c r="C5269" s="15" t="s">
        <v>14537</v>
      </c>
      <c r="D5269" s="16">
        <v>111665.23</v>
      </c>
    </row>
    <row r="5270" spans="1:4" ht="30" x14ac:dyDescent="0.25">
      <c r="A5270" s="13">
        <v>5213776</v>
      </c>
      <c r="B5270" s="14" t="s">
        <v>19468</v>
      </c>
      <c r="C5270" s="15" t="s">
        <v>14537</v>
      </c>
      <c r="D5270" s="16">
        <v>121756.67</v>
      </c>
    </row>
    <row r="5271" spans="1:4" ht="30" x14ac:dyDescent="0.25">
      <c r="A5271" s="13">
        <v>5213799</v>
      </c>
      <c r="B5271" s="14" t="s">
        <v>19469</v>
      </c>
      <c r="C5271" s="15" t="s">
        <v>14537</v>
      </c>
      <c r="D5271" s="16">
        <v>121756.67</v>
      </c>
    </row>
    <row r="5272" spans="1:4" x14ac:dyDescent="0.25">
      <c r="A5272" s="13">
        <v>5213363</v>
      </c>
      <c r="B5272" s="14" t="s">
        <v>19470</v>
      </c>
      <c r="C5272" s="15" t="s">
        <v>15970</v>
      </c>
      <c r="D5272" s="16">
        <v>41.21</v>
      </c>
    </row>
    <row r="5273" spans="1:4" x14ac:dyDescent="0.25">
      <c r="A5273" s="13">
        <v>5213667</v>
      </c>
      <c r="B5273" s="14" t="s">
        <v>19471</v>
      </c>
      <c r="C5273" s="15" t="s">
        <v>14537</v>
      </c>
      <c r="D5273" s="16">
        <v>363.98</v>
      </c>
    </row>
    <row r="5274" spans="1:4" x14ac:dyDescent="0.25">
      <c r="A5274" s="13">
        <v>5213683</v>
      </c>
      <c r="B5274" s="14" t="s">
        <v>19472</v>
      </c>
      <c r="C5274" s="15" t="s">
        <v>14537</v>
      </c>
      <c r="D5274" s="16">
        <v>255.93</v>
      </c>
    </row>
    <row r="5275" spans="1:4" x14ac:dyDescent="0.25">
      <c r="A5275" s="13">
        <v>5213660</v>
      </c>
      <c r="B5275" s="14" t="s">
        <v>19473</v>
      </c>
      <c r="C5275" s="15" t="s">
        <v>14537</v>
      </c>
      <c r="D5275" s="16">
        <v>213.28</v>
      </c>
    </row>
    <row r="5276" spans="1:4" x14ac:dyDescent="0.25">
      <c r="A5276" s="13">
        <v>5213364</v>
      </c>
      <c r="B5276" s="14" t="s">
        <v>19474</v>
      </c>
      <c r="C5276" s="15" t="s">
        <v>15970</v>
      </c>
      <c r="D5276" s="16">
        <v>22.06</v>
      </c>
    </row>
    <row r="5277" spans="1:4" x14ac:dyDescent="0.25">
      <c r="A5277" s="13">
        <v>5213832</v>
      </c>
      <c r="B5277" s="14" t="s">
        <v>19475</v>
      </c>
      <c r="C5277" s="15" t="s">
        <v>15970</v>
      </c>
      <c r="D5277" s="16">
        <v>4.74</v>
      </c>
    </row>
    <row r="5278" spans="1:4" x14ac:dyDescent="0.25">
      <c r="A5278" s="13">
        <v>5213830</v>
      </c>
      <c r="B5278" s="14" t="s">
        <v>19476</v>
      </c>
      <c r="C5278" s="15" t="s">
        <v>15970</v>
      </c>
      <c r="D5278" s="16">
        <v>5.05</v>
      </c>
    </row>
    <row r="5279" spans="1:4" ht="30" x14ac:dyDescent="0.25">
      <c r="A5279" s="13">
        <v>5213831</v>
      </c>
      <c r="B5279" s="14" t="s">
        <v>19477</v>
      </c>
      <c r="C5279" s="15" t="s">
        <v>15970</v>
      </c>
      <c r="D5279" s="16">
        <v>57.34</v>
      </c>
    </row>
    <row r="5280" spans="1:4" x14ac:dyDescent="0.25">
      <c r="A5280" s="13">
        <v>5213849</v>
      </c>
      <c r="B5280" s="14" t="s">
        <v>19478</v>
      </c>
      <c r="C5280" s="15" t="s">
        <v>675</v>
      </c>
      <c r="D5280" s="16">
        <v>4.04</v>
      </c>
    </row>
    <row r="5281" spans="1:4" ht="45" x14ac:dyDescent="0.25">
      <c r="A5281" s="13">
        <v>5213636</v>
      </c>
      <c r="B5281" s="14" t="s">
        <v>19479</v>
      </c>
      <c r="C5281" s="15" t="s">
        <v>14537</v>
      </c>
      <c r="D5281" s="16">
        <v>98941.05</v>
      </c>
    </row>
    <row r="5282" spans="1:4" ht="45" x14ac:dyDescent="0.25">
      <c r="A5282" s="13">
        <v>5213642</v>
      </c>
      <c r="B5282" s="14" t="s">
        <v>19480</v>
      </c>
      <c r="C5282" s="15" t="s">
        <v>14537</v>
      </c>
      <c r="D5282" s="16">
        <v>98941.05</v>
      </c>
    </row>
    <row r="5283" spans="1:4" ht="45" x14ac:dyDescent="0.25">
      <c r="A5283" s="13">
        <v>5213757</v>
      </c>
      <c r="B5283" s="14" t="s">
        <v>19481</v>
      </c>
      <c r="C5283" s="15" t="s">
        <v>14537</v>
      </c>
      <c r="D5283" s="16">
        <v>109745.05</v>
      </c>
    </row>
    <row r="5284" spans="1:4" ht="45" x14ac:dyDescent="0.25">
      <c r="A5284" s="13">
        <v>5213763</v>
      </c>
      <c r="B5284" s="14" t="s">
        <v>19482</v>
      </c>
      <c r="C5284" s="15" t="s">
        <v>14537</v>
      </c>
      <c r="D5284" s="16">
        <v>109745.05</v>
      </c>
    </row>
    <row r="5285" spans="1:4" ht="45" x14ac:dyDescent="0.25">
      <c r="A5285" s="13">
        <v>5213815</v>
      </c>
      <c r="B5285" s="14" t="s">
        <v>19483</v>
      </c>
      <c r="C5285" s="15" t="s">
        <v>14537</v>
      </c>
      <c r="D5285" s="16">
        <v>120549.05</v>
      </c>
    </row>
    <row r="5286" spans="1:4" ht="45" x14ac:dyDescent="0.25">
      <c r="A5286" s="13">
        <v>5213821</v>
      </c>
      <c r="B5286" s="14" t="s">
        <v>19484</v>
      </c>
      <c r="C5286" s="15" t="s">
        <v>14537</v>
      </c>
      <c r="D5286" s="16">
        <v>120549.05</v>
      </c>
    </row>
    <row r="5287" spans="1:4" ht="30" x14ac:dyDescent="0.25">
      <c r="A5287" s="13">
        <v>5213630</v>
      </c>
      <c r="B5287" s="14" t="s">
        <v>19485</v>
      </c>
      <c r="C5287" s="15" t="s">
        <v>14537</v>
      </c>
      <c r="D5287" s="16">
        <v>59241.14</v>
      </c>
    </row>
    <row r="5288" spans="1:4" ht="30" x14ac:dyDescent="0.25">
      <c r="A5288" s="13">
        <v>5213584</v>
      </c>
      <c r="B5288" s="14" t="s">
        <v>19486</v>
      </c>
      <c r="C5288" s="15" t="s">
        <v>14537</v>
      </c>
      <c r="D5288" s="16">
        <v>59241.14</v>
      </c>
    </row>
    <row r="5289" spans="1:4" ht="30" x14ac:dyDescent="0.25">
      <c r="A5289" s="13">
        <v>5213711</v>
      </c>
      <c r="B5289" s="14" t="s">
        <v>19487</v>
      </c>
      <c r="C5289" s="15" t="s">
        <v>14537</v>
      </c>
      <c r="D5289" s="16">
        <v>66212.19</v>
      </c>
    </row>
    <row r="5290" spans="1:4" ht="30" x14ac:dyDescent="0.25">
      <c r="A5290" s="13">
        <v>5213734</v>
      </c>
      <c r="B5290" s="14" t="s">
        <v>19488</v>
      </c>
      <c r="C5290" s="15" t="s">
        <v>14537</v>
      </c>
      <c r="D5290" s="16">
        <v>66212.19</v>
      </c>
    </row>
    <row r="5291" spans="1:4" ht="30" x14ac:dyDescent="0.25">
      <c r="A5291" s="13">
        <v>5213769</v>
      </c>
      <c r="B5291" s="14" t="s">
        <v>19489</v>
      </c>
      <c r="C5291" s="15" t="s">
        <v>14537</v>
      </c>
      <c r="D5291" s="16">
        <v>72026.94</v>
      </c>
    </row>
    <row r="5292" spans="1:4" ht="30" x14ac:dyDescent="0.25">
      <c r="A5292" s="13">
        <v>5213792</v>
      </c>
      <c r="B5292" s="14" t="s">
        <v>19490</v>
      </c>
      <c r="C5292" s="15" t="s">
        <v>14537</v>
      </c>
      <c r="D5292" s="16">
        <v>72026.94</v>
      </c>
    </row>
    <row r="5293" spans="1:4" ht="30" x14ac:dyDescent="0.25">
      <c r="A5293" s="13">
        <v>5213844</v>
      </c>
      <c r="B5293" s="14" t="s">
        <v>19491</v>
      </c>
      <c r="C5293" s="15" t="s">
        <v>675</v>
      </c>
      <c r="D5293" s="16">
        <v>3.38</v>
      </c>
    </row>
    <row r="5294" spans="1:4" ht="30" x14ac:dyDescent="0.25">
      <c r="A5294" s="13">
        <v>5213869</v>
      </c>
      <c r="B5294" s="14" t="s">
        <v>19492</v>
      </c>
      <c r="C5294" s="15" t="s">
        <v>14537</v>
      </c>
      <c r="D5294" s="16">
        <v>2391.64</v>
      </c>
    </row>
    <row r="5295" spans="1:4" ht="30" x14ac:dyDescent="0.25">
      <c r="A5295" s="13">
        <v>5213870</v>
      </c>
      <c r="B5295" s="14" t="s">
        <v>19493</v>
      </c>
      <c r="C5295" s="15" t="s">
        <v>14537</v>
      </c>
      <c r="D5295" s="16">
        <v>3281.2</v>
      </c>
    </row>
    <row r="5296" spans="1:4" ht="30" x14ac:dyDescent="0.25">
      <c r="A5296" s="13">
        <v>5213871</v>
      </c>
      <c r="B5296" s="14" t="s">
        <v>19494</v>
      </c>
      <c r="C5296" s="15" t="s">
        <v>14537</v>
      </c>
      <c r="D5296" s="16">
        <v>3361.5</v>
      </c>
    </row>
    <row r="5297" spans="1:4" ht="30" x14ac:dyDescent="0.25">
      <c r="A5297" s="13">
        <v>5213872</v>
      </c>
      <c r="B5297" s="14" t="s">
        <v>19495</v>
      </c>
      <c r="C5297" s="15" t="s">
        <v>14537</v>
      </c>
      <c r="D5297" s="16">
        <v>5311.18</v>
      </c>
    </row>
    <row r="5298" spans="1:4" ht="30" x14ac:dyDescent="0.25">
      <c r="A5298" s="13">
        <v>5213867</v>
      </c>
      <c r="B5298" s="14" t="s">
        <v>19496</v>
      </c>
      <c r="C5298" s="15" t="s">
        <v>14537</v>
      </c>
      <c r="D5298" s="16">
        <v>562.14</v>
      </c>
    </row>
    <row r="5299" spans="1:4" ht="30" x14ac:dyDescent="0.25">
      <c r="A5299" s="13">
        <v>5213863</v>
      </c>
      <c r="B5299" s="14" t="s">
        <v>19497</v>
      </c>
      <c r="C5299" s="15" t="s">
        <v>14537</v>
      </c>
      <c r="D5299" s="16">
        <v>450.42</v>
      </c>
    </row>
    <row r="5300" spans="1:4" ht="30" x14ac:dyDescent="0.25">
      <c r="A5300" s="13">
        <v>5213864</v>
      </c>
      <c r="B5300" s="14" t="s">
        <v>19498</v>
      </c>
      <c r="C5300" s="15" t="s">
        <v>14537</v>
      </c>
      <c r="D5300" s="16">
        <v>479.57</v>
      </c>
    </row>
    <row r="5301" spans="1:4" ht="30" x14ac:dyDescent="0.25">
      <c r="A5301" s="13">
        <v>5213865</v>
      </c>
      <c r="B5301" s="14" t="s">
        <v>19499</v>
      </c>
      <c r="C5301" s="15" t="s">
        <v>14537</v>
      </c>
      <c r="D5301" s="16">
        <v>508.93</v>
      </c>
    </row>
    <row r="5302" spans="1:4" ht="30" x14ac:dyDescent="0.25">
      <c r="A5302" s="13">
        <v>5213866</v>
      </c>
      <c r="B5302" s="14" t="s">
        <v>19500</v>
      </c>
      <c r="C5302" s="15" t="s">
        <v>14537</v>
      </c>
      <c r="D5302" s="16">
        <v>574.88</v>
      </c>
    </row>
    <row r="5303" spans="1:4" ht="30" x14ac:dyDescent="0.25">
      <c r="A5303" s="13">
        <v>5213855</v>
      </c>
      <c r="B5303" s="14" t="s">
        <v>19501</v>
      </c>
      <c r="C5303" s="15" t="s">
        <v>14537</v>
      </c>
      <c r="D5303" s="16">
        <v>404.83</v>
      </c>
    </row>
    <row r="5304" spans="1:4" ht="30" x14ac:dyDescent="0.25">
      <c r="A5304" s="13">
        <v>5213856</v>
      </c>
      <c r="B5304" s="14" t="s">
        <v>19502</v>
      </c>
      <c r="C5304" s="15" t="s">
        <v>14537</v>
      </c>
      <c r="D5304" s="16">
        <v>419.89</v>
      </c>
    </row>
    <row r="5305" spans="1:4" ht="30" x14ac:dyDescent="0.25">
      <c r="A5305" s="13">
        <v>5213857</v>
      </c>
      <c r="B5305" s="14" t="s">
        <v>19503</v>
      </c>
      <c r="C5305" s="15" t="s">
        <v>14537</v>
      </c>
      <c r="D5305" s="16">
        <v>434.29</v>
      </c>
    </row>
    <row r="5306" spans="1:4" ht="30" x14ac:dyDescent="0.25">
      <c r="A5306" s="13">
        <v>5213858</v>
      </c>
      <c r="B5306" s="14" t="s">
        <v>19504</v>
      </c>
      <c r="C5306" s="15" t="s">
        <v>14537</v>
      </c>
      <c r="D5306" s="16">
        <v>449.55</v>
      </c>
    </row>
    <row r="5307" spans="1:4" ht="30" x14ac:dyDescent="0.25">
      <c r="A5307" s="13">
        <v>5213859</v>
      </c>
      <c r="B5307" s="14" t="s">
        <v>19505</v>
      </c>
      <c r="C5307" s="15" t="s">
        <v>14537</v>
      </c>
      <c r="D5307" s="16">
        <v>445.1</v>
      </c>
    </row>
    <row r="5308" spans="1:4" ht="30" x14ac:dyDescent="0.25">
      <c r="A5308" s="13">
        <v>5213860</v>
      </c>
      <c r="B5308" s="14" t="s">
        <v>19506</v>
      </c>
      <c r="C5308" s="15" t="s">
        <v>14537</v>
      </c>
      <c r="D5308" s="16">
        <v>460.09</v>
      </c>
    </row>
    <row r="5309" spans="1:4" ht="30" x14ac:dyDescent="0.25">
      <c r="A5309" s="13">
        <v>5213861</v>
      </c>
      <c r="B5309" s="14" t="s">
        <v>19507</v>
      </c>
      <c r="C5309" s="15" t="s">
        <v>14537</v>
      </c>
      <c r="D5309" s="16">
        <v>488.1</v>
      </c>
    </row>
    <row r="5310" spans="1:4" ht="30" x14ac:dyDescent="0.25">
      <c r="A5310" s="13">
        <v>5213862</v>
      </c>
      <c r="B5310" s="14" t="s">
        <v>19508</v>
      </c>
      <c r="C5310" s="15" t="s">
        <v>14537</v>
      </c>
      <c r="D5310" s="16">
        <v>553.67999999999995</v>
      </c>
    </row>
    <row r="5311" spans="1:4" ht="30" x14ac:dyDescent="0.25">
      <c r="A5311" s="13">
        <v>5213868</v>
      </c>
      <c r="B5311" s="14" t="s">
        <v>19509</v>
      </c>
      <c r="C5311" s="15" t="s">
        <v>14537</v>
      </c>
      <c r="D5311" s="16">
        <v>1108</v>
      </c>
    </row>
    <row r="5312" spans="1:4" x14ac:dyDescent="0.25">
      <c r="A5312" s="13">
        <v>5219546</v>
      </c>
      <c r="B5312" s="14" t="s">
        <v>19510</v>
      </c>
      <c r="C5312" s="15" t="s">
        <v>14537</v>
      </c>
      <c r="D5312" s="16">
        <v>336.7</v>
      </c>
    </row>
    <row r="5313" spans="1:4" ht="30" x14ac:dyDescent="0.25">
      <c r="A5313" s="13">
        <v>5216111</v>
      </c>
      <c r="B5313" s="14" t="s">
        <v>19511</v>
      </c>
      <c r="C5313" s="15" t="s">
        <v>14537</v>
      </c>
      <c r="D5313" s="16">
        <v>115.99</v>
      </c>
    </row>
    <row r="5314" spans="1:4" ht="30" x14ac:dyDescent="0.25">
      <c r="A5314" s="13">
        <v>5213351</v>
      </c>
      <c r="B5314" s="14" t="s">
        <v>19512</v>
      </c>
      <c r="C5314" s="15" t="s">
        <v>14537</v>
      </c>
      <c r="D5314" s="16">
        <v>707.83</v>
      </c>
    </row>
    <row r="5315" spans="1:4" ht="30" x14ac:dyDescent="0.25">
      <c r="A5315" s="13">
        <v>5213350</v>
      </c>
      <c r="B5315" s="14" t="s">
        <v>19513</v>
      </c>
      <c r="C5315" s="15" t="s">
        <v>14537</v>
      </c>
      <c r="D5315" s="16">
        <v>1909.11</v>
      </c>
    </row>
    <row r="5316" spans="1:4" ht="30" x14ac:dyDescent="0.25">
      <c r="A5316" s="13">
        <v>5213352</v>
      </c>
      <c r="B5316" s="14" t="s">
        <v>19514</v>
      </c>
      <c r="C5316" s="15" t="s">
        <v>14537</v>
      </c>
      <c r="D5316" s="16">
        <v>1030.3599999999999</v>
      </c>
    </row>
    <row r="5317" spans="1:4" ht="30" x14ac:dyDescent="0.25">
      <c r="A5317" s="13">
        <v>5213353</v>
      </c>
      <c r="B5317" s="14" t="s">
        <v>19515</v>
      </c>
      <c r="C5317" s="15" t="s">
        <v>14537</v>
      </c>
      <c r="D5317" s="16">
        <v>3026.88</v>
      </c>
    </row>
    <row r="5318" spans="1:4" ht="30" x14ac:dyDescent="0.25">
      <c r="A5318" s="13">
        <v>5213360</v>
      </c>
      <c r="B5318" s="14" t="s">
        <v>19516</v>
      </c>
      <c r="C5318" s="15" t="s">
        <v>14537</v>
      </c>
      <c r="D5318" s="16">
        <v>35.97</v>
      </c>
    </row>
    <row r="5319" spans="1:4" ht="30" x14ac:dyDescent="0.25">
      <c r="A5319" s="13">
        <v>5219605</v>
      </c>
      <c r="B5319" s="14" t="s">
        <v>19517</v>
      </c>
      <c r="C5319" s="15" t="s">
        <v>14537</v>
      </c>
      <c r="D5319" s="16">
        <v>32.32</v>
      </c>
    </row>
    <row r="5320" spans="1:4" ht="30" x14ac:dyDescent="0.25">
      <c r="A5320" s="13">
        <v>5219606</v>
      </c>
      <c r="B5320" s="14" t="s">
        <v>19518</v>
      </c>
      <c r="C5320" s="15" t="s">
        <v>14537</v>
      </c>
      <c r="D5320" s="16">
        <v>43.82</v>
      </c>
    </row>
    <row r="5321" spans="1:4" ht="30" x14ac:dyDescent="0.25">
      <c r="A5321" s="13">
        <v>5219607</v>
      </c>
      <c r="B5321" s="14" t="s">
        <v>19519</v>
      </c>
      <c r="C5321" s="15" t="s">
        <v>14537</v>
      </c>
      <c r="D5321" s="16">
        <v>36.36</v>
      </c>
    </row>
    <row r="5322" spans="1:4" ht="30" x14ac:dyDescent="0.25">
      <c r="A5322" s="13">
        <v>5219608</v>
      </c>
      <c r="B5322" s="14" t="s">
        <v>19520</v>
      </c>
      <c r="C5322" s="15" t="s">
        <v>14537</v>
      </c>
      <c r="D5322" s="16">
        <v>43.82</v>
      </c>
    </row>
    <row r="5323" spans="1:4" ht="30" x14ac:dyDescent="0.25">
      <c r="A5323" s="13">
        <v>5219609</v>
      </c>
      <c r="B5323" s="14" t="s">
        <v>19521</v>
      </c>
      <c r="C5323" s="15" t="s">
        <v>14537</v>
      </c>
      <c r="D5323" s="16">
        <v>36.36</v>
      </c>
    </row>
    <row r="5324" spans="1:4" ht="30" x14ac:dyDescent="0.25">
      <c r="A5324" s="13">
        <v>5219610</v>
      </c>
      <c r="B5324" s="14" t="s">
        <v>19522</v>
      </c>
      <c r="C5324" s="15" t="s">
        <v>14537</v>
      </c>
      <c r="D5324" s="16">
        <v>46.75</v>
      </c>
    </row>
    <row r="5325" spans="1:4" ht="30" x14ac:dyDescent="0.25">
      <c r="A5325" s="13">
        <v>5219611</v>
      </c>
      <c r="B5325" s="14" t="s">
        <v>19523</v>
      </c>
      <c r="C5325" s="15" t="s">
        <v>14537</v>
      </c>
      <c r="D5325" s="16">
        <v>42.34</v>
      </c>
    </row>
    <row r="5326" spans="1:4" ht="30" x14ac:dyDescent="0.25">
      <c r="A5326" s="13">
        <v>5213359</v>
      </c>
      <c r="B5326" s="14" t="s">
        <v>19524</v>
      </c>
      <c r="C5326" s="15" t="s">
        <v>14537</v>
      </c>
      <c r="D5326" s="16">
        <v>31.6</v>
      </c>
    </row>
    <row r="5327" spans="1:4" ht="30" x14ac:dyDescent="0.25">
      <c r="A5327" s="13">
        <v>5219612</v>
      </c>
      <c r="B5327" s="14" t="s">
        <v>19525</v>
      </c>
      <c r="C5327" s="15" t="s">
        <v>14537</v>
      </c>
      <c r="D5327" s="16">
        <v>28.81</v>
      </c>
    </row>
    <row r="5328" spans="1:4" ht="30" x14ac:dyDescent="0.25">
      <c r="A5328" s="13">
        <v>5219613</v>
      </c>
      <c r="B5328" s="14" t="s">
        <v>19526</v>
      </c>
      <c r="C5328" s="15" t="s">
        <v>14537</v>
      </c>
      <c r="D5328" s="16">
        <v>36.17</v>
      </c>
    </row>
    <row r="5329" spans="1:4" ht="30" x14ac:dyDescent="0.25">
      <c r="A5329" s="13">
        <v>5219614</v>
      </c>
      <c r="B5329" s="14" t="s">
        <v>19527</v>
      </c>
      <c r="C5329" s="15" t="s">
        <v>14537</v>
      </c>
      <c r="D5329" s="16">
        <v>33.46</v>
      </c>
    </row>
    <row r="5330" spans="1:4" ht="30" x14ac:dyDescent="0.25">
      <c r="A5330" s="13">
        <v>5219615</v>
      </c>
      <c r="B5330" s="14" t="s">
        <v>19528</v>
      </c>
      <c r="C5330" s="15" t="s">
        <v>14537</v>
      </c>
      <c r="D5330" s="16">
        <v>37.15</v>
      </c>
    </row>
    <row r="5331" spans="1:4" ht="30" x14ac:dyDescent="0.25">
      <c r="A5331" s="13">
        <v>5219616</v>
      </c>
      <c r="B5331" s="14" t="s">
        <v>19529</v>
      </c>
      <c r="C5331" s="15" t="s">
        <v>14537</v>
      </c>
      <c r="D5331" s="16">
        <v>34.01</v>
      </c>
    </row>
    <row r="5332" spans="1:4" ht="30" x14ac:dyDescent="0.25">
      <c r="A5332" s="13">
        <v>5219617</v>
      </c>
      <c r="B5332" s="14" t="s">
        <v>19530</v>
      </c>
      <c r="C5332" s="15" t="s">
        <v>14537</v>
      </c>
      <c r="D5332" s="16">
        <v>43.94</v>
      </c>
    </row>
    <row r="5333" spans="1:4" ht="30" x14ac:dyDescent="0.25">
      <c r="A5333" s="13">
        <v>5219618</v>
      </c>
      <c r="B5333" s="14" t="s">
        <v>19531</v>
      </c>
      <c r="C5333" s="15" t="s">
        <v>14537</v>
      </c>
      <c r="D5333" s="16">
        <v>41.15</v>
      </c>
    </row>
    <row r="5334" spans="1:4" ht="30" x14ac:dyDescent="0.25">
      <c r="A5334" s="13">
        <v>5219619</v>
      </c>
      <c r="B5334" s="14" t="s">
        <v>19532</v>
      </c>
      <c r="C5334" s="15" t="s">
        <v>14537</v>
      </c>
      <c r="D5334" s="16">
        <v>47.01</v>
      </c>
    </row>
    <row r="5335" spans="1:4" x14ac:dyDescent="0.25">
      <c r="A5335" s="13">
        <v>5219620</v>
      </c>
      <c r="B5335" s="14" t="s">
        <v>19533</v>
      </c>
      <c r="C5335" s="15" t="s">
        <v>14537</v>
      </c>
      <c r="D5335" s="16">
        <v>44.25</v>
      </c>
    </row>
    <row r="5336" spans="1:4" ht="30" x14ac:dyDescent="0.25">
      <c r="A5336" s="13">
        <v>5219621</v>
      </c>
      <c r="B5336" s="14" t="s">
        <v>19534</v>
      </c>
      <c r="C5336" s="15" t="s">
        <v>14537</v>
      </c>
      <c r="D5336" s="16">
        <v>56.23</v>
      </c>
    </row>
    <row r="5337" spans="1:4" ht="30" x14ac:dyDescent="0.25">
      <c r="A5337" s="13">
        <v>5219622</v>
      </c>
      <c r="B5337" s="14" t="s">
        <v>19535</v>
      </c>
      <c r="C5337" s="15" t="s">
        <v>14537</v>
      </c>
      <c r="D5337" s="16">
        <v>53.53</v>
      </c>
    </row>
    <row r="5338" spans="1:4" ht="30" x14ac:dyDescent="0.25">
      <c r="A5338" s="13">
        <v>5219623</v>
      </c>
      <c r="B5338" s="14" t="s">
        <v>19536</v>
      </c>
      <c r="C5338" s="15" t="s">
        <v>14537</v>
      </c>
      <c r="D5338" s="16">
        <v>60.9</v>
      </c>
    </row>
    <row r="5339" spans="1:4" ht="30" x14ac:dyDescent="0.25">
      <c r="A5339" s="13">
        <v>5219624</v>
      </c>
      <c r="B5339" s="14" t="s">
        <v>19537</v>
      </c>
      <c r="C5339" s="15" t="s">
        <v>14537</v>
      </c>
      <c r="D5339" s="16">
        <v>58.09</v>
      </c>
    </row>
    <row r="5340" spans="1:4" ht="30" x14ac:dyDescent="0.25">
      <c r="A5340" s="13">
        <v>5219625</v>
      </c>
      <c r="B5340" s="14" t="s">
        <v>19538</v>
      </c>
      <c r="C5340" s="15" t="s">
        <v>14537</v>
      </c>
      <c r="D5340" s="16">
        <v>60.91</v>
      </c>
    </row>
    <row r="5341" spans="1:4" ht="30" x14ac:dyDescent="0.25">
      <c r="A5341" s="13">
        <v>5219626</v>
      </c>
      <c r="B5341" s="14" t="s">
        <v>19539</v>
      </c>
      <c r="C5341" s="15" t="s">
        <v>14537</v>
      </c>
      <c r="D5341" s="16">
        <v>58.09</v>
      </c>
    </row>
    <row r="5342" spans="1:4" ht="30" x14ac:dyDescent="0.25">
      <c r="A5342" s="13">
        <v>5219627</v>
      </c>
      <c r="B5342" s="14" t="s">
        <v>19540</v>
      </c>
      <c r="C5342" s="15" t="s">
        <v>14537</v>
      </c>
      <c r="D5342" s="16">
        <v>43.66</v>
      </c>
    </row>
    <row r="5343" spans="1:4" ht="30" x14ac:dyDescent="0.25">
      <c r="A5343" s="13">
        <v>5219628</v>
      </c>
      <c r="B5343" s="14" t="s">
        <v>19541</v>
      </c>
      <c r="C5343" s="15" t="s">
        <v>14537</v>
      </c>
      <c r="D5343" s="16">
        <v>40.799999999999997</v>
      </c>
    </row>
    <row r="5344" spans="1:4" ht="30" x14ac:dyDescent="0.25">
      <c r="A5344" s="13">
        <v>5219629</v>
      </c>
      <c r="B5344" s="14" t="s">
        <v>19542</v>
      </c>
      <c r="C5344" s="15" t="s">
        <v>14537</v>
      </c>
      <c r="D5344" s="16">
        <v>50.77</v>
      </c>
    </row>
    <row r="5345" spans="1:4" ht="30" x14ac:dyDescent="0.25">
      <c r="A5345" s="13">
        <v>5219630</v>
      </c>
      <c r="B5345" s="14" t="s">
        <v>19543</v>
      </c>
      <c r="C5345" s="15" t="s">
        <v>14537</v>
      </c>
      <c r="D5345" s="16">
        <v>47.9</v>
      </c>
    </row>
    <row r="5346" spans="1:4" ht="30" x14ac:dyDescent="0.25">
      <c r="A5346" s="13">
        <v>5219631</v>
      </c>
      <c r="B5346" s="14" t="s">
        <v>19544</v>
      </c>
      <c r="C5346" s="15" t="s">
        <v>14537</v>
      </c>
      <c r="D5346" s="16">
        <v>55.03</v>
      </c>
    </row>
    <row r="5347" spans="1:4" ht="30" x14ac:dyDescent="0.25">
      <c r="A5347" s="13">
        <v>5219632</v>
      </c>
      <c r="B5347" s="14" t="s">
        <v>19545</v>
      </c>
      <c r="C5347" s="15" t="s">
        <v>14537</v>
      </c>
      <c r="D5347" s="16">
        <v>52.07</v>
      </c>
    </row>
    <row r="5348" spans="1:4" ht="30" x14ac:dyDescent="0.25">
      <c r="A5348" s="13">
        <v>5219633</v>
      </c>
      <c r="B5348" s="14" t="s">
        <v>19546</v>
      </c>
      <c r="C5348" s="15" t="s">
        <v>14537</v>
      </c>
      <c r="D5348" s="16">
        <v>59.36</v>
      </c>
    </row>
    <row r="5349" spans="1:4" ht="30" x14ac:dyDescent="0.25">
      <c r="A5349" s="13">
        <v>5219634</v>
      </c>
      <c r="B5349" s="14" t="s">
        <v>19547</v>
      </c>
      <c r="C5349" s="15" t="s">
        <v>14537</v>
      </c>
      <c r="D5349" s="16">
        <v>56.59</v>
      </c>
    </row>
    <row r="5350" spans="1:4" ht="30" x14ac:dyDescent="0.25">
      <c r="A5350" s="13">
        <v>5213395</v>
      </c>
      <c r="B5350" s="14" t="s">
        <v>19548</v>
      </c>
      <c r="C5350" s="15" t="s">
        <v>14537</v>
      </c>
      <c r="D5350" s="16">
        <v>42</v>
      </c>
    </row>
    <row r="5351" spans="1:4" ht="30" x14ac:dyDescent="0.25">
      <c r="A5351" s="13">
        <v>5213394</v>
      </c>
      <c r="B5351" s="14" t="s">
        <v>19549</v>
      </c>
      <c r="C5351" s="15" t="s">
        <v>14537</v>
      </c>
      <c r="D5351" s="16">
        <v>37.14</v>
      </c>
    </row>
    <row r="5352" spans="1:4" ht="30" x14ac:dyDescent="0.25">
      <c r="A5352" s="13">
        <v>5219635</v>
      </c>
      <c r="B5352" s="14" t="s">
        <v>19550</v>
      </c>
      <c r="C5352" s="15" t="s">
        <v>14537</v>
      </c>
      <c r="D5352" s="16">
        <v>38.86</v>
      </c>
    </row>
    <row r="5353" spans="1:4" ht="30" x14ac:dyDescent="0.25">
      <c r="A5353" s="13">
        <v>5219636</v>
      </c>
      <c r="B5353" s="14" t="s">
        <v>19551</v>
      </c>
      <c r="C5353" s="15" t="s">
        <v>14537</v>
      </c>
      <c r="D5353" s="16">
        <v>33.57</v>
      </c>
    </row>
    <row r="5354" spans="1:4" ht="30" x14ac:dyDescent="0.25">
      <c r="A5354" s="13">
        <v>5219637</v>
      </c>
      <c r="B5354" s="14" t="s">
        <v>19552</v>
      </c>
      <c r="C5354" s="15" t="s">
        <v>14537</v>
      </c>
      <c r="D5354" s="16">
        <v>79.95</v>
      </c>
    </row>
    <row r="5355" spans="1:4" ht="30" x14ac:dyDescent="0.25">
      <c r="A5355" s="13">
        <v>5219638</v>
      </c>
      <c r="B5355" s="14" t="s">
        <v>19553</v>
      </c>
      <c r="C5355" s="15" t="s">
        <v>14537</v>
      </c>
      <c r="D5355" s="16">
        <v>76.31</v>
      </c>
    </row>
    <row r="5356" spans="1:4" ht="30" x14ac:dyDescent="0.25">
      <c r="A5356" s="13">
        <v>5213393</v>
      </c>
      <c r="B5356" s="14" t="s">
        <v>19554</v>
      </c>
      <c r="C5356" s="15" t="s">
        <v>14537</v>
      </c>
      <c r="D5356" s="16">
        <v>36.69</v>
      </c>
    </row>
    <row r="5357" spans="1:4" ht="30" x14ac:dyDescent="0.25">
      <c r="A5357" s="13">
        <v>5213392</v>
      </c>
      <c r="B5357" s="14" t="s">
        <v>19555</v>
      </c>
      <c r="C5357" s="15" t="s">
        <v>14537</v>
      </c>
      <c r="D5357" s="16">
        <v>30.86</v>
      </c>
    </row>
    <row r="5358" spans="1:4" ht="30" x14ac:dyDescent="0.25">
      <c r="A5358" s="13">
        <v>5219639</v>
      </c>
      <c r="B5358" s="14" t="s">
        <v>19556</v>
      </c>
      <c r="C5358" s="15" t="s">
        <v>14537</v>
      </c>
      <c r="D5358" s="16">
        <v>35.130000000000003</v>
      </c>
    </row>
    <row r="5359" spans="1:4" ht="30" x14ac:dyDescent="0.25">
      <c r="A5359" s="13">
        <v>5219640</v>
      </c>
      <c r="B5359" s="14" t="s">
        <v>19557</v>
      </c>
      <c r="C5359" s="15" t="s">
        <v>14537</v>
      </c>
      <c r="D5359" s="16">
        <v>29.73</v>
      </c>
    </row>
    <row r="5360" spans="1:4" ht="30" x14ac:dyDescent="0.25">
      <c r="A5360" s="13">
        <v>5219641</v>
      </c>
      <c r="B5360" s="14" t="s">
        <v>19558</v>
      </c>
      <c r="C5360" s="15" t="s">
        <v>14537</v>
      </c>
      <c r="D5360" s="16">
        <v>70.67</v>
      </c>
    </row>
    <row r="5361" spans="1:4" ht="30" x14ac:dyDescent="0.25">
      <c r="A5361" s="13">
        <v>5219642</v>
      </c>
      <c r="B5361" s="14" t="s">
        <v>19559</v>
      </c>
      <c r="C5361" s="15" t="s">
        <v>14537</v>
      </c>
      <c r="D5361" s="16">
        <v>67.08</v>
      </c>
    </row>
    <row r="5362" spans="1:4" x14ac:dyDescent="0.25">
      <c r="A5362" s="13">
        <v>5213362</v>
      </c>
      <c r="B5362" s="14" t="s">
        <v>19560</v>
      </c>
      <c r="C5362" s="15" t="s">
        <v>14537</v>
      </c>
      <c r="D5362" s="16">
        <v>96.63</v>
      </c>
    </row>
    <row r="5363" spans="1:4" ht="30" x14ac:dyDescent="0.25">
      <c r="A5363" s="13">
        <v>5213361</v>
      </c>
      <c r="B5363" s="14" t="s">
        <v>19561</v>
      </c>
      <c r="C5363" s="15" t="s">
        <v>14537</v>
      </c>
      <c r="D5363" s="16">
        <v>95.15</v>
      </c>
    </row>
    <row r="5364" spans="1:4" x14ac:dyDescent="0.25">
      <c r="A5364" s="13">
        <v>5219643</v>
      </c>
      <c r="B5364" s="14" t="s">
        <v>19562</v>
      </c>
      <c r="C5364" s="15" t="s">
        <v>14537</v>
      </c>
      <c r="D5364" s="16">
        <v>85.18</v>
      </c>
    </row>
    <row r="5365" spans="1:4" x14ac:dyDescent="0.25">
      <c r="A5365" s="13">
        <v>5219644</v>
      </c>
      <c r="B5365" s="14" t="s">
        <v>19563</v>
      </c>
      <c r="C5365" s="15" t="s">
        <v>14537</v>
      </c>
      <c r="D5365" s="16">
        <v>83.92</v>
      </c>
    </row>
    <row r="5366" spans="1:4" ht="30" x14ac:dyDescent="0.25">
      <c r="A5366" s="13">
        <v>5214000</v>
      </c>
      <c r="B5366" s="14" t="s">
        <v>19564</v>
      </c>
      <c r="C5366" s="15" t="s">
        <v>15970</v>
      </c>
      <c r="D5366" s="16">
        <v>334.97</v>
      </c>
    </row>
    <row r="5367" spans="1:4" x14ac:dyDescent="0.25">
      <c r="A5367" s="13">
        <v>5301014</v>
      </c>
      <c r="B5367" s="14" t="s">
        <v>19565</v>
      </c>
      <c r="C5367" s="15" t="s">
        <v>16336</v>
      </c>
      <c r="D5367" s="16">
        <v>141.41999999999999</v>
      </c>
    </row>
    <row r="5368" spans="1:4" x14ac:dyDescent="0.25">
      <c r="A5368" s="13">
        <v>5300995</v>
      </c>
      <c r="B5368" s="14" t="s">
        <v>19566</v>
      </c>
      <c r="C5368" s="15" t="s">
        <v>14537</v>
      </c>
      <c r="D5368" s="16">
        <v>2505.02</v>
      </c>
    </row>
    <row r="5369" spans="1:4" x14ac:dyDescent="0.25">
      <c r="A5369" s="13">
        <v>5300996</v>
      </c>
      <c r="B5369" s="14" t="s">
        <v>19567</v>
      </c>
      <c r="C5369" s="15" t="s">
        <v>14537</v>
      </c>
      <c r="D5369" s="16">
        <v>3273.43</v>
      </c>
    </row>
    <row r="5370" spans="1:4" x14ac:dyDescent="0.25">
      <c r="A5370" s="13">
        <v>5300998</v>
      </c>
      <c r="B5370" s="14" t="s">
        <v>19568</v>
      </c>
      <c r="C5370" s="15" t="s">
        <v>14537</v>
      </c>
      <c r="D5370" s="16">
        <v>6438.45</v>
      </c>
    </row>
    <row r="5371" spans="1:4" x14ac:dyDescent="0.25">
      <c r="A5371" s="13">
        <v>5300997</v>
      </c>
      <c r="B5371" s="14" t="s">
        <v>19569</v>
      </c>
      <c r="C5371" s="15" t="s">
        <v>14537</v>
      </c>
      <c r="D5371" s="16">
        <v>5351</v>
      </c>
    </row>
    <row r="5372" spans="1:4" x14ac:dyDescent="0.25">
      <c r="A5372" s="13">
        <v>5300999</v>
      </c>
      <c r="B5372" s="14" t="s">
        <v>19570</v>
      </c>
      <c r="C5372" s="15" t="s">
        <v>14537</v>
      </c>
      <c r="D5372" s="16">
        <v>896.85</v>
      </c>
    </row>
    <row r="5373" spans="1:4" x14ac:dyDescent="0.25">
      <c r="A5373" s="13">
        <v>5301000</v>
      </c>
      <c r="B5373" s="14" t="s">
        <v>19571</v>
      </c>
      <c r="C5373" s="15" t="s">
        <v>14537</v>
      </c>
      <c r="D5373" s="16">
        <v>1363.54</v>
      </c>
    </row>
    <row r="5374" spans="1:4" x14ac:dyDescent="0.25">
      <c r="A5374" s="13">
        <v>5301001</v>
      </c>
      <c r="B5374" s="14" t="s">
        <v>19572</v>
      </c>
      <c r="C5374" s="15" t="s">
        <v>14537</v>
      </c>
      <c r="D5374" s="16">
        <v>655.05999999999995</v>
      </c>
    </row>
    <row r="5375" spans="1:4" x14ac:dyDescent="0.25">
      <c r="A5375" s="13">
        <v>5301002</v>
      </c>
      <c r="B5375" s="14" t="s">
        <v>19573</v>
      </c>
      <c r="C5375" s="15" t="s">
        <v>14537</v>
      </c>
      <c r="D5375" s="16">
        <v>411.1</v>
      </c>
    </row>
    <row r="5376" spans="1:4" x14ac:dyDescent="0.25">
      <c r="A5376" s="13">
        <v>5301003</v>
      </c>
      <c r="B5376" s="14" t="s">
        <v>19574</v>
      </c>
      <c r="C5376" s="15" t="s">
        <v>14537</v>
      </c>
      <c r="D5376" s="16">
        <v>403.09</v>
      </c>
    </row>
    <row r="5377" spans="1:4" ht="30" x14ac:dyDescent="0.25">
      <c r="A5377" s="13">
        <v>5301064</v>
      </c>
      <c r="B5377" s="14" t="s">
        <v>19575</v>
      </c>
      <c r="C5377" s="15" t="s">
        <v>14537</v>
      </c>
      <c r="D5377" s="16">
        <v>598.70000000000005</v>
      </c>
    </row>
    <row r="5378" spans="1:4" ht="45" x14ac:dyDescent="0.25">
      <c r="A5378" s="13">
        <v>5301046</v>
      </c>
      <c r="B5378" s="14" t="s">
        <v>19576</v>
      </c>
      <c r="C5378" s="15" t="s">
        <v>14537</v>
      </c>
      <c r="D5378" s="16">
        <v>1226.97</v>
      </c>
    </row>
    <row r="5379" spans="1:4" ht="30" x14ac:dyDescent="0.25">
      <c r="A5379" s="13">
        <v>5301065</v>
      </c>
      <c r="B5379" s="14" t="s">
        <v>19577</v>
      </c>
      <c r="C5379" s="15" t="s">
        <v>14537</v>
      </c>
      <c r="D5379" s="16">
        <v>1079.17</v>
      </c>
    </row>
    <row r="5380" spans="1:4" ht="45" x14ac:dyDescent="0.25">
      <c r="A5380" s="13">
        <v>5301047</v>
      </c>
      <c r="B5380" s="14" t="s">
        <v>19578</v>
      </c>
      <c r="C5380" s="15" t="s">
        <v>14537</v>
      </c>
      <c r="D5380" s="16">
        <v>2099.9899999999998</v>
      </c>
    </row>
    <row r="5381" spans="1:4" ht="30" x14ac:dyDescent="0.25">
      <c r="A5381" s="13">
        <v>5301066</v>
      </c>
      <c r="B5381" s="14" t="s">
        <v>19579</v>
      </c>
      <c r="C5381" s="15" t="s">
        <v>14537</v>
      </c>
      <c r="D5381" s="16">
        <v>1208.49</v>
      </c>
    </row>
    <row r="5382" spans="1:4" ht="45" x14ac:dyDescent="0.25">
      <c r="A5382" s="13">
        <v>5301048</v>
      </c>
      <c r="B5382" s="14" t="s">
        <v>19580</v>
      </c>
      <c r="C5382" s="15" t="s">
        <v>14537</v>
      </c>
      <c r="D5382" s="16">
        <v>2285.9299999999998</v>
      </c>
    </row>
    <row r="5383" spans="1:4" ht="30" x14ac:dyDescent="0.25">
      <c r="A5383" s="13">
        <v>5301040</v>
      </c>
      <c r="B5383" s="14" t="s">
        <v>19581</v>
      </c>
      <c r="C5383" s="15" t="s">
        <v>14537</v>
      </c>
      <c r="D5383" s="16">
        <v>2243.87</v>
      </c>
    </row>
    <row r="5384" spans="1:4" ht="30" x14ac:dyDescent="0.25">
      <c r="A5384" s="13">
        <v>5301058</v>
      </c>
      <c r="B5384" s="14" t="s">
        <v>19582</v>
      </c>
      <c r="C5384" s="15" t="s">
        <v>14537</v>
      </c>
      <c r="D5384" s="16">
        <v>1604.2</v>
      </c>
    </row>
    <row r="5385" spans="1:4" ht="30" x14ac:dyDescent="0.25">
      <c r="A5385" s="13">
        <v>5301041</v>
      </c>
      <c r="B5385" s="14" t="s">
        <v>19583</v>
      </c>
      <c r="C5385" s="15" t="s">
        <v>14537</v>
      </c>
      <c r="D5385" s="16">
        <v>4998.21</v>
      </c>
    </row>
    <row r="5386" spans="1:4" ht="30" x14ac:dyDescent="0.25">
      <c r="A5386" s="13">
        <v>5301059</v>
      </c>
      <c r="B5386" s="14" t="s">
        <v>19584</v>
      </c>
      <c r="C5386" s="15" t="s">
        <v>14537</v>
      </c>
      <c r="D5386" s="16">
        <v>3945.41</v>
      </c>
    </row>
    <row r="5387" spans="1:4" ht="30" x14ac:dyDescent="0.25">
      <c r="A5387" s="13">
        <v>5301060</v>
      </c>
      <c r="B5387" s="14" t="s">
        <v>19585</v>
      </c>
      <c r="C5387" s="15" t="s">
        <v>14537</v>
      </c>
      <c r="D5387" s="16">
        <v>4367.3100000000004</v>
      </c>
    </row>
    <row r="5388" spans="1:4" ht="30" x14ac:dyDescent="0.25">
      <c r="A5388" s="13">
        <v>5301042</v>
      </c>
      <c r="B5388" s="14" t="s">
        <v>19586</v>
      </c>
      <c r="C5388" s="15" t="s">
        <v>14537</v>
      </c>
      <c r="D5388" s="16">
        <v>5479.37</v>
      </c>
    </row>
    <row r="5389" spans="1:4" ht="45" x14ac:dyDescent="0.25">
      <c r="A5389" s="13">
        <v>5301072</v>
      </c>
      <c r="B5389" s="14" t="s">
        <v>19587</v>
      </c>
      <c r="C5389" s="15" t="s">
        <v>14537</v>
      </c>
      <c r="D5389" s="16">
        <v>5350.86</v>
      </c>
    </row>
    <row r="5390" spans="1:4" ht="45" x14ac:dyDescent="0.25">
      <c r="A5390" s="13">
        <v>5301054</v>
      </c>
      <c r="B5390" s="14" t="s">
        <v>19588</v>
      </c>
      <c r="C5390" s="15" t="s">
        <v>14537</v>
      </c>
      <c r="D5390" s="16">
        <v>5882.88</v>
      </c>
    </row>
    <row r="5391" spans="1:4" ht="45" x14ac:dyDescent="0.25">
      <c r="A5391" s="13">
        <v>5301070</v>
      </c>
      <c r="B5391" s="14" t="s">
        <v>19589</v>
      </c>
      <c r="C5391" s="15" t="s">
        <v>14537</v>
      </c>
      <c r="D5391" s="16">
        <v>2385.2600000000002</v>
      </c>
    </row>
    <row r="5392" spans="1:4" ht="45" x14ac:dyDescent="0.25">
      <c r="A5392" s="13">
        <v>5301052</v>
      </c>
      <c r="B5392" s="14" t="s">
        <v>19590</v>
      </c>
      <c r="C5392" s="15" t="s">
        <v>14537</v>
      </c>
      <c r="D5392" s="16">
        <v>2893.49</v>
      </c>
    </row>
    <row r="5393" spans="1:4" ht="45" x14ac:dyDescent="0.25">
      <c r="A5393" s="13">
        <v>5301071</v>
      </c>
      <c r="B5393" s="14" t="s">
        <v>19591</v>
      </c>
      <c r="C5393" s="15" t="s">
        <v>14537</v>
      </c>
      <c r="D5393" s="16">
        <v>3168.62</v>
      </c>
    </row>
    <row r="5394" spans="1:4" ht="45" x14ac:dyDescent="0.25">
      <c r="A5394" s="13">
        <v>5301053</v>
      </c>
      <c r="B5394" s="14" t="s">
        <v>19592</v>
      </c>
      <c r="C5394" s="15" t="s">
        <v>14537</v>
      </c>
      <c r="D5394" s="16">
        <v>3677.27</v>
      </c>
    </row>
    <row r="5395" spans="1:4" ht="30" x14ac:dyDescent="0.25">
      <c r="A5395" s="13">
        <v>5301061</v>
      </c>
      <c r="B5395" s="14" t="s">
        <v>19593</v>
      </c>
      <c r="C5395" s="15" t="s">
        <v>14537</v>
      </c>
      <c r="D5395" s="16">
        <v>183.67</v>
      </c>
    </row>
    <row r="5396" spans="1:4" ht="30" x14ac:dyDescent="0.25">
      <c r="A5396" s="13">
        <v>5301043</v>
      </c>
      <c r="B5396" s="14" t="s">
        <v>19594</v>
      </c>
      <c r="C5396" s="15" t="s">
        <v>14537</v>
      </c>
      <c r="D5396" s="16">
        <v>686.37</v>
      </c>
    </row>
    <row r="5397" spans="1:4" ht="30" x14ac:dyDescent="0.25">
      <c r="A5397" s="13">
        <v>5301062</v>
      </c>
      <c r="B5397" s="14" t="s">
        <v>19595</v>
      </c>
      <c r="C5397" s="15" t="s">
        <v>14537</v>
      </c>
      <c r="D5397" s="16">
        <v>320.3</v>
      </c>
    </row>
    <row r="5398" spans="1:4" ht="30" x14ac:dyDescent="0.25">
      <c r="A5398" s="13">
        <v>5301044</v>
      </c>
      <c r="B5398" s="14" t="s">
        <v>19596</v>
      </c>
      <c r="C5398" s="15" t="s">
        <v>14537</v>
      </c>
      <c r="D5398" s="16">
        <v>1028.8900000000001</v>
      </c>
    </row>
    <row r="5399" spans="1:4" ht="30" x14ac:dyDescent="0.25">
      <c r="A5399" s="13">
        <v>5301063</v>
      </c>
      <c r="B5399" s="14" t="s">
        <v>19597</v>
      </c>
      <c r="C5399" s="15" t="s">
        <v>14537</v>
      </c>
      <c r="D5399" s="16">
        <v>371.62</v>
      </c>
    </row>
    <row r="5400" spans="1:4" ht="45" x14ac:dyDescent="0.25">
      <c r="A5400" s="13">
        <v>5301045</v>
      </c>
      <c r="B5400" s="14" t="s">
        <v>19598</v>
      </c>
      <c r="C5400" s="15" t="s">
        <v>14537</v>
      </c>
      <c r="D5400" s="16">
        <v>1129.1500000000001</v>
      </c>
    </row>
    <row r="5401" spans="1:4" ht="30" x14ac:dyDescent="0.25">
      <c r="A5401" s="13">
        <v>5301037</v>
      </c>
      <c r="B5401" s="14" t="s">
        <v>19599</v>
      </c>
      <c r="C5401" s="15" t="s">
        <v>14537</v>
      </c>
      <c r="D5401" s="16">
        <v>1179.96</v>
      </c>
    </row>
    <row r="5402" spans="1:4" ht="30" x14ac:dyDescent="0.25">
      <c r="A5402" s="13">
        <v>5301055</v>
      </c>
      <c r="B5402" s="14" t="s">
        <v>19600</v>
      </c>
      <c r="C5402" s="15" t="s">
        <v>14537</v>
      </c>
      <c r="D5402" s="16">
        <v>671.4</v>
      </c>
    </row>
    <row r="5403" spans="1:4" ht="30" x14ac:dyDescent="0.25">
      <c r="A5403" s="13">
        <v>5301038</v>
      </c>
      <c r="B5403" s="14" t="s">
        <v>19601</v>
      </c>
      <c r="C5403" s="15" t="s">
        <v>14537</v>
      </c>
      <c r="D5403" s="16">
        <v>2447.5100000000002</v>
      </c>
    </row>
    <row r="5404" spans="1:4" ht="30" x14ac:dyDescent="0.25">
      <c r="A5404" s="13">
        <v>5301056</v>
      </c>
      <c r="B5404" s="14" t="s">
        <v>19602</v>
      </c>
      <c r="C5404" s="15" t="s">
        <v>14537</v>
      </c>
      <c r="D5404" s="16">
        <v>1722.35</v>
      </c>
    </row>
    <row r="5405" spans="1:4" ht="30" x14ac:dyDescent="0.25">
      <c r="A5405" s="13">
        <v>5301057</v>
      </c>
      <c r="B5405" s="14" t="s">
        <v>19603</v>
      </c>
      <c r="C5405" s="15" t="s">
        <v>14537</v>
      </c>
      <c r="D5405" s="16">
        <v>1916</v>
      </c>
    </row>
    <row r="5406" spans="1:4" ht="30" x14ac:dyDescent="0.25">
      <c r="A5406" s="13">
        <v>5301039</v>
      </c>
      <c r="B5406" s="14" t="s">
        <v>19604</v>
      </c>
      <c r="C5406" s="15" t="s">
        <v>14537</v>
      </c>
      <c r="D5406" s="16">
        <v>2692.36</v>
      </c>
    </row>
    <row r="5407" spans="1:4" ht="45" x14ac:dyDescent="0.25">
      <c r="A5407" s="13">
        <v>5301069</v>
      </c>
      <c r="B5407" s="14" t="s">
        <v>19605</v>
      </c>
      <c r="C5407" s="15" t="s">
        <v>14537</v>
      </c>
      <c r="D5407" s="16">
        <v>2430.09</v>
      </c>
    </row>
    <row r="5408" spans="1:4" ht="45" x14ac:dyDescent="0.25">
      <c r="A5408" s="13">
        <v>5301051</v>
      </c>
      <c r="B5408" s="14" t="s">
        <v>19606</v>
      </c>
      <c r="C5408" s="15" t="s">
        <v>14537</v>
      </c>
      <c r="D5408" s="16">
        <v>2869.14</v>
      </c>
    </row>
    <row r="5409" spans="1:4" ht="45" x14ac:dyDescent="0.25">
      <c r="A5409" s="13">
        <v>5301067</v>
      </c>
      <c r="B5409" s="14" t="s">
        <v>19607</v>
      </c>
      <c r="C5409" s="15" t="s">
        <v>14537</v>
      </c>
      <c r="D5409" s="16">
        <v>1075.3599999999999</v>
      </c>
    </row>
    <row r="5410" spans="1:4" ht="45" x14ac:dyDescent="0.25">
      <c r="A5410" s="13">
        <v>5301049</v>
      </c>
      <c r="B5410" s="14" t="s">
        <v>19608</v>
      </c>
      <c r="C5410" s="15" t="s">
        <v>14537</v>
      </c>
      <c r="D5410" s="16">
        <v>1513.45</v>
      </c>
    </row>
    <row r="5411" spans="1:4" ht="45" x14ac:dyDescent="0.25">
      <c r="A5411" s="13">
        <v>5301068</v>
      </c>
      <c r="B5411" s="14" t="s">
        <v>19609</v>
      </c>
      <c r="C5411" s="15" t="s">
        <v>14537</v>
      </c>
      <c r="D5411" s="16">
        <v>1359.86</v>
      </c>
    </row>
    <row r="5412" spans="1:4" ht="45" x14ac:dyDescent="0.25">
      <c r="A5412" s="13">
        <v>5301050</v>
      </c>
      <c r="B5412" s="14" t="s">
        <v>19610</v>
      </c>
      <c r="C5412" s="15" t="s">
        <v>14537</v>
      </c>
      <c r="D5412" s="16">
        <v>1798.16</v>
      </c>
    </row>
    <row r="5413" spans="1:4" ht="30" x14ac:dyDescent="0.25">
      <c r="A5413" s="13">
        <v>5301022</v>
      </c>
      <c r="B5413" s="14" t="s">
        <v>19611</v>
      </c>
      <c r="C5413" s="15" t="s">
        <v>14537</v>
      </c>
      <c r="D5413" s="16">
        <v>976.67</v>
      </c>
    </row>
    <row r="5414" spans="1:4" ht="30" x14ac:dyDescent="0.25">
      <c r="A5414" s="13">
        <v>5301021</v>
      </c>
      <c r="B5414" s="14" t="s">
        <v>19612</v>
      </c>
      <c r="C5414" s="15" t="s">
        <v>14537</v>
      </c>
      <c r="D5414" s="16">
        <v>617.45000000000005</v>
      </c>
    </row>
    <row r="5415" spans="1:4" ht="30" x14ac:dyDescent="0.25">
      <c r="A5415" s="13">
        <v>5301020</v>
      </c>
      <c r="B5415" s="14" t="s">
        <v>19613</v>
      </c>
      <c r="C5415" s="15" t="s">
        <v>211</v>
      </c>
      <c r="D5415" s="16">
        <v>331.05</v>
      </c>
    </row>
    <row r="5416" spans="1:4" ht="30" x14ac:dyDescent="0.25">
      <c r="A5416" s="13">
        <v>5301018</v>
      </c>
      <c r="B5416" s="14" t="s">
        <v>19614</v>
      </c>
      <c r="C5416" s="15" t="s">
        <v>211</v>
      </c>
      <c r="D5416" s="16">
        <v>90.83</v>
      </c>
    </row>
    <row r="5417" spans="1:4" ht="30" x14ac:dyDescent="0.25">
      <c r="A5417" s="13">
        <v>5301019</v>
      </c>
      <c r="B5417" s="14" t="s">
        <v>19615</v>
      </c>
      <c r="C5417" s="15" t="s">
        <v>211</v>
      </c>
      <c r="D5417" s="16">
        <v>268.39</v>
      </c>
    </row>
    <row r="5418" spans="1:4" ht="30" x14ac:dyDescent="0.25">
      <c r="A5418" s="13">
        <v>5301077</v>
      </c>
      <c r="B5418" s="14" t="s">
        <v>19616</v>
      </c>
      <c r="C5418" s="15" t="s">
        <v>14537</v>
      </c>
      <c r="D5418" s="16">
        <v>5173.37</v>
      </c>
    </row>
    <row r="5419" spans="1:4" ht="30" x14ac:dyDescent="0.25">
      <c r="A5419" s="13">
        <v>5301078</v>
      </c>
      <c r="B5419" s="14" t="s">
        <v>19617</v>
      </c>
      <c r="C5419" s="15" t="s">
        <v>14537</v>
      </c>
      <c r="D5419" s="16">
        <v>5829.78</v>
      </c>
    </row>
    <row r="5420" spans="1:4" ht="30" x14ac:dyDescent="0.25">
      <c r="A5420" s="13">
        <v>5301079</v>
      </c>
      <c r="B5420" s="14" t="s">
        <v>19618</v>
      </c>
      <c r="C5420" s="15" t="s">
        <v>14537</v>
      </c>
      <c r="D5420" s="16">
        <v>8303.18</v>
      </c>
    </row>
    <row r="5421" spans="1:4" ht="30" x14ac:dyDescent="0.25">
      <c r="A5421" s="13">
        <v>5301080</v>
      </c>
      <c r="B5421" s="14" t="s">
        <v>19619</v>
      </c>
      <c r="C5421" s="15" t="s">
        <v>14537</v>
      </c>
      <c r="D5421" s="16">
        <v>9928.42</v>
      </c>
    </row>
    <row r="5422" spans="1:4" ht="30" x14ac:dyDescent="0.25">
      <c r="A5422" s="13">
        <v>5301081</v>
      </c>
      <c r="B5422" s="14" t="s">
        <v>19620</v>
      </c>
      <c r="C5422" s="15" t="s">
        <v>14537</v>
      </c>
      <c r="D5422" s="16">
        <v>12167.12</v>
      </c>
    </row>
    <row r="5423" spans="1:4" ht="30" x14ac:dyDescent="0.25">
      <c r="A5423" s="13">
        <v>5301023</v>
      </c>
      <c r="B5423" s="14" t="s">
        <v>19621</v>
      </c>
      <c r="C5423" s="15" t="s">
        <v>14537</v>
      </c>
      <c r="D5423" s="16">
        <v>4014.48</v>
      </c>
    </row>
    <row r="5424" spans="1:4" ht="30" x14ac:dyDescent="0.25">
      <c r="A5424" s="13">
        <v>5301024</v>
      </c>
      <c r="B5424" s="14" t="s">
        <v>19622</v>
      </c>
      <c r="C5424" s="15" t="s">
        <v>14537</v>
      </c>
      <c r="D5424" s="16">
        <v>4670.8900000000003</v>
      </c>
    </row>
    <row r="5425" spans="1:4" ht="30" x14ac:dyDescent="0.25">
      <c r="A5425" s="13">
        <v>5301025</v>
      </c>
      <c r="B5425" s="14" t="s">
        <v>19623</v>
      </c>
      <c r="C5425" s="15" t="s">
        <v>14537</v>
      </c>
      <c r="D5425" s="16">
        <v>7144.29</v>
      </c>
    </row>
    <row r="5426" spans="1:4" ht="30" x14ac:dyDescent="0.25">
      <c r="A5426" s="13">
        <v>5301026</v>
      </c>
      <c r="B5426" s="14" t="s">
        <v>19624</v>
      </c>
      <c r="C5426" s="15" t="s">
        <v>14537</v>
      </c>
      <c r="D5426" s="16">
        <v>8769.5400000000009</v>
      </c>
    </row>
    <row r="5427" spans="1:4" ht="30" x14ac:dyDescent="0.25">
      <c r="A5427" s="13">
        <v>5301027</v>
      </c>
      <c r="B5427" s="14" t="s">
        <v>19625</v>
      </c>
      <c r="C5427" s="15" t="s">
        <v>14537</v>
      </c>
      <c r="D5427" s="16">
        <v>11008.23</v>
      </c>
    </row>
    <row r="5428" spans="1:4" ht="30" x14ac:dyDescent="0.25">
      <c r="A5428" s="13">
        <v>5301028</v>
      </c>
      <c r="B5428" s="14" t="s">
        <v>19626</v>
      </c>
      <c r="C5428" s="15" t="s">
        <v>14537</v>
      </c>
      <c r="D5428" s="16">
        <v>3956.16</v>
      </c>
    </row>
    <row r="5429" spans="1:4" ht="30" x14ac:dyDescent="0.25">
      <c r="A5429" s="13">
        <v>5301082</v>
      </c>
      <c r="B5429" s="14" t="s">
        <v>19627</v>
      </c>
      <c r="C5429" s="15" t="s">
        <v>14537</v>
      </c>
      <c r="D5429" s="16">
        <v>5022.04</v>
      </c>
    </row>
    <row r="5430" spans="1:4" ht="30" x14ac:dyDescent="0.25">
      <c r="A5430" s="13">
        <v>5301029</v>
      </c>
      <c r="B5430" s="14" t="s">
        <v>19628</v>
      </c>
      <c r="C5430" s="15" t="s">
        <v>14537</v>
      </c>
      <c r="D5430" s="16">
        <v>4612.57</v>
      </c>
    </row>
    <row r="5431" spans="1:4" ht="30" x14ac:dyDescent="0.25">
      <c r="A5431" s="13">
        <v>5301083</v>
      </c>
      <c r="B5431" s="14" t="s">
        <v>19629</v>
      </c>
      <c r="C5431" s="15" t="s">
        <v>14537</v>
      </c>
      <c r="D5431" s="16">
        <v>5678.45</v>
      </c>
    </row>
    <row r="5432" spans="1:4" ht="30" x14ac:dyDescent="0.25">
      <c r="A5432" s="13">
        <v>5301030</v>
      </c>
      <c r="B5432" s="14" t="s">
        <v>19630</v>
      </c>
      <c r="C5432" s="15" t="s">
        <v>14537</v>
      </c>
      <c r="D5432" s="16">
        <v>7085.97</v>
      </c>
    </row>
    <row r="5433" spans="1:4" ht="30" x14ac:dyDescent="0.25">
      <c r="A5433" s="13">
        <v>5301084</v>
      </c>
      <c r="B5433" s="14" t="s">
        <v>19631</v>
      </c>
      <c r="C5433" s="15" t="s">
        <v>14537</v>
      </c>
      <c r="D5433" s="16">
        <v>8151.85</v>
      </c>
    </row>
    <row r="5434" spans="1:4" ht="30" x14ac:dyDescent="0.25">
      <c r="A5434" s="13">
        <v>5301031</v>
      </c>
      <c r="B5434" s="14" t="s">
        <v>19632</v>
      </c>
      <c r="C5434" s="15" t="s">
        <v>14537</v>
      </c>
      <c r="D5434" s="16">
        <v>8711.2099999999991</v>
      </c>
    </row>
    <row r="5435" spans="1:4" ht="30" x14ac:dyDescent="0.25">
      <c r="A5435" s="13">
        <v>5301085</v>
      </c>
      <c r="B5435" s="14" t="s">
        <v>19633</v>
      </c>
      <c r="C5435" s="15" t="s">
        <v>14537</v>
      </c>
      <c r="D5435" s="16">
        <v>9777.09</v>
      </c>
    </row>
    <row r="5436" spans="1:4" ht="30" x14ac:dyDescent="0.25">
      <c r="A5436" s="13">
        <v>5301032</v>
      </c>
      <c r="B5436" s="14" t="s">
        <v>19634</v>
      </c>
      <c r="C5436" s="15" t="s">
        <v>14537</v>
      </c>
      <c r="D5436" s="16">
        <v>10949.91</v>
      </c>
    </row>
    <row r="5437" spans="1:4" ht="30" x14ac:dyDescent="0.25">
      <c r="A5437" s="13">
        <v>5301086</v>
      </c>
      <c r="B5437" s="14" t="s">
        <v>19635</v>
      </c>
      <c r="C5437" s="15" t="s">
        <v>14537</v>
      </c>
      <c r="D5437" s="16">
        <v>12015.79</v>
      </c>
    </row>
    <row r="5438" spans="1:4" ht="30" x14ac:dyDescent="0.25">
      <c r="A5438" s="13">
        <v>5301033</v>
      </c>
      <c r="B5438" s="14" t="s">
        <v>19636</v>
      </c>
      <c r="C5438" s="15" t="s">
        <v>14537</v>
      </c>
      <c r="D5438" s="16">
        <v>79.209999999999994</v>
      </c>
    </row>
    <row r="5439" spans="1:4" ht="30" x14ac:dyDescent="0.25">
      <c r="A5439" s="13">
        <v>5301034</v>
      </c>
      <c r="B5439" s="14" t="s">
        <v>19637</v>
      </c>
      <c r="C5439" s="15" t="s">
        <v>14537</v>
      </c>
      <c r="D5439" s="16">
        <v>565.78</v>
      </c>
    </row>
    <row r="5440" spans="1:4" ht="30" x14ac:dyDescent="0.25">
      <c r="A5440" s="13">
        <v>5301073</v>
      </c>
      <c r="B5440" s="14" t="s">
        <v>19638</v>
      </c>
      <c r="C5440" s="15" t="s">
        <v>14537</v>
      </c>
      <c r="D5440" s="16">
        <v>474.05</v>
      </c>
    </row>
    <row r="5441" spans="1:4" ht="30" x14ac:dyDescent="0.25">
      <c r="A5441" s="13">
        <v>5301074</v>
      </c>
      <c r="B5441" s="14" t="s">
        <v>19639</v>
      </c>
      <c r="C5441" s="15" t="s">
        <v>14537</v>
      </c>
      <c r="D5441" s="16">
        <v>1628.84</v>
      </c>
    </row>
    <row r="5442" spans="1:4" ht="30" x14ac:dyDescent="0.25">
      <c r="A5442" s="13">
        <v>5301015</v>
      </c>
      <c r="B5442" s="14" t="s">
        <v>19640</v>
      </c>
      <c r="C5442" s="15" t="s">
        <v>14537</v>
      </c>
      <c r="D5442" s="16">
        <v>1035.79</v>
      </c>
    </row>
    <row r="5443" spans="1:4" ht="30" x14ac:dyDescent="0.25">
      <c r="A5443" s="13">
        <v>5300992</v>
      </c>
      <c r="B5443" s="14" t="s">
        <v>29064</v>
      </c>
      <c r="C5443" s="15" t="s">
        <v>15970</v>
      </c>
      <c r="D5443" s="16">
        <v>14.9</v>
      </c>
    </row>
    <row r="5444" spans="1:4" ht="30" x14ac:dyDescent="0.25">
      <c r="A5444" s="13">
        <v>5300994</v>
      </c>
      <c r="B5444" s="14" t="s">
        <v>29065</v>
      </c>
      <c r="C5444" s="15" t="s">
        <v>15970</v>
      </c>
      <c r="D5444" s="16">
        <v>14.62</v>
      </c>
    </row>
    <row r="5445" spans="1:4" ht="30" x14ac:dyDescent="0.25">
      <c r="A5445" s="13">
        <v>5300993</v>
      </c>
      <c r="B5445" s="14" t="s">
        <v>19641</v>
      </c>
      <c r="C5445" s="15" t="s">
        <v>15970</v>
      </c>
      <c r="D5445" s="16">
        <v>9.4499999999999993</v>
      </c>
    </row>
    <row r="5446" spans="1:4" x14ac:dyDescent="0.25">
      <c r="A5446" s="13">
        <v>5301088</v>
      </c>
      <c r="B5446" s="14" t="s">
        <v>19642</v>
      </c>
      <c r="C5446" s="15" t="s">
        <v>14537</v>
      </c>
      <c r="D5446" s="16">
        <v>325.13</v>
      </c>
    </row>
    <row r="5447" spans="1:4" x14ac:dyDescent="0.25">
      <c r="A5447" s="13">
        <v>5301004</v>
      </c>
      <c r="B5447" s="14" t="s">
        <v>19643</v>
      </c>
      <c r="C5447" s="15" t="s">
        <v>14537</v>
      </c>
      <c r="D5447" s="16">
        <v>461.57</v>
      </c>
    </row>
    <row r="5448" spans="1:4" x14ac:dyDescent="0.25">
      <c r="A5448" s="13">
        <v>5301087</v>
      </c>
      <c r="B5448" s="14" t="s">
        <v>19644</v>
      </c>
      <c r="C5448" s="15" t="s">
        <v>14537</v>
      </c>
      <c r="D5448" s="16">
        <v>192.08</v>
      </c>
    </row>
    <row r="5449" spans="1:4" x14ac:dyDescent="0.25">
      <c r="A5449" s="13">
        <v>5301005</v>
      </c>
      <c r="B5449" s="14" t="s">
        <v>19645</v>
      </c>
      <c r="C5449" s="15" t="s">
        <v>14537</v>
      </c>
      <c r="D5449" s="16">
        <v>418.91</v>
      </c>
    </row>
    <row r="5450" spans="1:4" x14ac:dyDescent="0.25">
      <c r="A5450" s="13">
        <v>5301006</v>
      </c>
      <c r="B5450" s="14" t="s">
        <v>19646</v>
      </c>
      <c r="C5450" s="15" t="s">
        <v>14537</v>
      </c>
      <c r="D5450" s="16">
        <v>516.15</v>
      </c>
    </row>
    <row r="5451" spans="1:4" x14ac:dyDescent="0.25">
      <c r="A5451" s="13">
        <v>5301008</v>
      </c>
      <c r="B5451" s="14" t="s">
        <v>19647</v>
      </c>
      <c r="C5451" s="15" t="s">
        <v>14537</v>
      </c>
      <c r="D5451" s="16">
        <v>931.42</v>
      </c>
    </row>
    <row r="5452" spans="1:4" x14ac:dyDescent="0.25">
      <c r="A5452" s="13">
        <v>5301007</v>
      </c>
      <c r="B5452" s="14" t="s">
        <v>19648</v>
      </c>
      <c r="C5452" s="15" t="s">
        <v>14537</v>
      </c>
      <c r="D5452" s="16">
        <v>850.78</v>
      </c>
    </row>
    <row r="5453" spans="1:4" x14ac:dyDescent="0.25">
      <c r="A5453" s="13">
        <v>5301009</v>
      </c>
      <c r="B5453" s="14" t="s">
        <v>19649</v>
      </c>
      <c r="C5453" s="15" t="s">
        <v>14537</v>
      </c>
      <c r="D5453" s="16">
        <v>265.19</v>
      </c>
    </row>
    <row r="5454" spans="1:4" x14ac:dyDescent="0.25">
      <c r="A5454" s="13">
        <v>5301010</v>
      </c>
      <c r="B5454" s="14" t="s">
        <v>19650</v>
      </c>
      <c r="C5454" s="15" t="s">
        <v>14537</v>
      </c>
      <c r="D5454" s="16">
        <v>401.69</v>
      </c>
    </row>
    <row r="5455" spans="1:4" x14ac:dyDescent="0.25">
      <c r="A5455" s="13">
        <v>5301011</v>
      </c>
      <c r="B5455" s="14" t="s">
        <v>19651</v>
      </c>
      <c r="C5455" s="15" t="s">
        <v>14537</v>
      </c>
      <c r="D5455" s="16">
        <v>332.33</v>
      </c>
    </row>
    <row r="5456" spans="1:4" x14ac:dyDescent="0.25">
      <c r="A5456" s="13">
        <v>5301012</v>
      </c>
      <c r="B5456" s="14" t="s">
        <v>19652</v>
      </c>
      <c r="C5456" s="15" t="s">
        <v>14537</v>
      </c>
      <c r="D5456" s="16">
        <v>235.34</v>
      </c>
    </row>
    <row r="5457" spans="1:4" x14ac:dyDescent="0.25">
      <c r="A5457" s="13">
        <v>5301013</v>
      </c>
      <c r="B5457" s="14" t="s">
        <v>19653</v>
      </c>
      <c r="C5457" s="15" t="s">
        <v>14537</v>
      </c>
      <c r="D5457" s="16">
        <v>202.51</v>
      </c>
    </row>
    <row r="5458" spans="1:4" ht="30" x14ac:dyDescent="0.25">
      <c r="A5458" s="13">
        <v>5301016</v>
      </c>
      <c r="B5458" s="14" t="s">
        <v>19654</v>
      </c>
      <c r="C5458" s="15" t="s">
        <v>14537</v>
      </c>
      <c r="D5458" s="16">
        <v>1714.48</v>
      </c>
    </row>
    <row r="5459" spans="1:4" ht="30" x14ac:dyDescent="0.25">
      <c r="A5459" s="13">
        <v>5301017</v>
      </c>
      <c r="B5459" s="14" t="s">
        <v>19655</v>
      </c>
      <c r="C5459" s="15" t="s">
        <v>14537</v>
      </c>
      <c r="D5459" s="16">
        <v>1253.7</v>
      </c>
    </row>
    <row r="5460" spans="1:4" ht="30" x14ac:dyDescent="0.25">
      <c r="A5460" s="13">
        <v>5301035</v>
      </c>
      <c r="B5460" s="14" t="s">
        <v>19656</v>
      </c>
      <c r="C5460" s="15" t="s">
        <v>14537</v>
      </c>
      <c r="D5460" s="16">
        <v>118.67</v>
      </c>
    </row>
    <row r="5461" spans="1:4" ht="30" x14ac:dyDescent="0.25">
      <c r="A5461" s="13">
        <v>5301036</v>
      </c>
      <c r="B5461" s="14" t="s">
        <v>19657</v>
      </c>
      <c r="C5461" s="15" t="s">
        <v>14537</v>
      </c>
      <c r="D5461" s="16">
        <v>1131.57</v>
      </c>
    </row>
    <row r="5462" spans="1:4" ht="30" x14ac:dyDescent="0.25">
      <c r="A5462" s="13">
        <v>5301075</v>
      </c>
      <c r="B5462" s="14" t="s">
        <v>19658</v>
      </c>
      <c r="C5462" s="15" t="s">
        <v>14537</v>
      </c>
      <c r="D5462" s="16">
        <v>543.48</v>
      </c>
    </row>
    <row r="5463" spans="1:4" ht="30" x14ac:dyDescent="0.25">
      <c r="A5463" s="13">
        <v>5301076</v>
      </c>
      <c r="B5463" s="14" t="s">
        <v>19659</v>
      </c>
      <c r="C5463" s="15" t="s">
        <v>14537</v>
      </c>
      <c r="D5463" s="16">
        <v>1798.84</v>
      </c>
    </row>
    <row r="5464" spans="1:4" ht="30" x14ac:dyDescent="0.25">
      <c r="A5464" s="13">
        <v>5405977</v>
      </c>
      <c r="B5464" s="14" t="s">
        <v>19660</v>
      </c>
      <c r="C5464" s="15" t="s">
        <v>14731</v>
      </c>
      <c r="D5464" s="16">
        <v>37.549999999999997</v>
      </c>
    </row>
    <row r="5465" spans="1:4" ht="30" x14ac:dyDescent="0.25">
      <c r="A5465" s="13">
        <v>5406044</v>
      </c>
      <c r="B5465" s="14" t="s">
        <v>19661</v>
      </c>
      <c r="C5465" s="15" t="s">
        <v>14731</v>
      </c>
      <c r="D5465" s="16">
        <v>210.36</v>
      </c>
    </row>
    <row r="5466" spans="1:4" ht="30" x14ac:dyDescent="0.25">
      <c r="A5466" s="13">
        <v>5406045</v>
      </c>
      <c r="B5466" s="14" t="s">
        <v>19662</v>
      </c>
      <c r="C5466" s="15" t="s">
        <v>14731</v>
      </c>
      <c r="D5466" s="16">
        <v>223.7</v>
      </c>
    </row>
    <row r="5467" spans="1:4" ht="30" x14ac:dyDescent="0.25">
      <c r="A5467" s="13">
        <v>5406046</v>
      </c>
      <c r="B5467" s="14" t="s">
        <v>19663</v>
      </c>
      <c r="C5467" s="15" t="s">
        <v>14731</v>
      </c>
      <c r="D5467" s="16">
        <v>250.22</v>
      </c>
    </row>
    <row r="5468" spans="1:4" ht="30" x14ac:dyDescent="0.25">
      <c r="A5468" s="13">
        <v>5406047</v>
      </c>
      <c r="B5468" s="14" t="s">
        <v>19664</v>
      </c>
      <c r="C5468" s="15" t="s">
        <v>14731</v>
      </c>
      <c r="D5468" s="16">
        <v>329.95</v>
      </c>
    </row>
    <row r="5469" spans="1:4" ht="30" x14ac:dyDescent="0.25">
      <c r="A5469" s="13">
        <v>5405978</v>
      </c>
      <c r="B5469" s="14" t="s">
        <v>19665</v>
      </c>
      <c r="C5469" s="15" t="s">
        <v>14731</v>
      </c>
      <c r="D5469" s="16">
        <v>64.239999999999995</v>
      </c>
    </row>
    <row r="5470" spans="1:4" ht="30" x14ac:dyDescent="0.25">
      <c r="A5470" s="13">
        <v>5405982</v>
      </c>
      <c r="B5470" s="14" t="s">
        <v>19666</v>
      </c>
      <c r="C5470" s="15" t="s">
        <v>14731</v>
      </c>
      <c r="D5470" s="16">
        <v>77.42</v>
      </c>
    </row>
    <row r="5471" spans="1:4" ht="30" x14ac:dyDescent="0.25">
      <c r="A5471" s="13">
        <v>5405983</v>
      </c>
      <c r="B5471" s="14" t="s">
        <v>19667</v>
      </c>
      <c r="C5471" s="15" t="s">
        <v>14731</v>
      </c>
      <c r="D5471" s="16">
        <v>90.76</v>
      </c>
    </row>
    <row r="5472" spans="1:4" ht="30" x14ac:dyDescent="0.25">
      <c r="A5472" s="13">
        <v>5405984</v>
      </c>
      <c r="B5472" s="14" t="s">
        <v>19668</v>
      </c>
      <c r="C5472" s="15" t="s">
        <v>14731</v>
      </c>
      <c r="D5472" s="16">
        <v>117.28</v>
      </c>
    </row>
    <row r="5473" spans="1:4" ht="30" x14ac:dyDescent="0.25">
      <c r="A5473" s="13">
        <v>5405985</v>
      </c>
      <c r="B5473" s="14" t="s">
        <v>19669</v>
      </c>
      <c r="C5473" s="15" t="s">
        <v>14731</v>
      </c>
      <c r="D5473" s="16">
        <v>143.97</v>
      </c>
    </row>
    <row r="5474" spans="1:4" ht="30" x14ac:dyDescent="0.25">
      <c r="A5474" s="13">
        <v>5406043</v>
      </c>
      <c r="B5474" s="14" t="s">
        <v>19670</v>
      </c>
      <c r="C5474" s="15" t="s">
        <v>14731</v>
      </c>
      <c r="D5474" s="16">
        <v>170.49</v>
      </c>
    </row>
    <row r="5475" spans="1:4" ht="45" x14ac:dyDescent="0.25">
      <c r="A5475" s="13">
        <v>5405975</v>
      </c>
      <c r="B5475" s="14" t="s">
        <v>19671</v>
      </c>
      <c r="C5475" s="15" t="s">
        <v>15970</v>
      </c>
      <c r="D5475" s="16">
        <v>43.19</v>
      </c>
    </row>
    <row r="5476" spans="1:4" ht="30" x14ac:dyDescent="0.25">
      <c r="A5476" s="13">
        <v>5405970</v>
      </c>
      <c r="B5476" s="14" t="s">
        <v>19672</v>
      </c>
      <c r="C5476" s="15" t="s">
        <v>14731</v>
      </c>
      <c r="D5476" s="16">
        <v>1439.35</v>
      </c>
    </row>
    <row r="5477" spans="1:4" ht="30" x14ac:dyDescent="0.25">
      <c r="A5477" s="13">
        <v>5405972</v>
      </c>
      <c r="B5477" s="14" t="s">
        <v>19673</v>
      </c>
      <c r="C5477" s="15" t="s">
        <v>14731</v>
      </c>
      <c r="D5477" s="16">
        <v>1322.52</v>
      </c>
    </row>
    <row r="5478" spans="1:4" ht="30" x14ac:dyDescent="0.25">
      <c r="A5478" s="13">
        <v>5405971</v>
      </c>
      <c r="B5478" s="14" t="s">
        <v>19674</v>
      </c>
      <c r="C5478" s="15" t="s">
        <v>14731</v>
      </c>
      <c r="D5478" s="16">
        <v>1612.76</v>
      </c>
    </row>
    <row r="5479" spans="1:4" ht="30" x14ac:dyDescent="0.25">
      <c r="A5479" s="13">
        <v>5405973</v>
      </c>
      <c r="B5479" s="14" t="s">
        <v>19675</v>
      </c>
      <c r="C5479" s="15" t="s">
        <v>14731</v>
      </c>
      <c r="D5479" s="16">
        <v>1495.93</v>
      </c>
    </row>
    <row r="5480" spans="1:4" ht="30" x14ac:dyDescent="0.25">
      <c r="A5480" s="13">
        <v>5405986</v>
      </c>
      <c r="B5480" s="14" t="s">
        <v>19676</v>
      </c>
      <c r="C5480" s="15" t="s">
        <v>15970</v>
      </c>
      <c r="D5480" s="16">
        <v>9.6300000000000008</v>
      </c>
    </row>
    <row r="5481" spans="1:4" ht="30" x14ac:dyDescent="0.25">
      <c r="A5481" s="13">
        <v>5405976</v>
      </c>
      <c r="B5481" s="14" t="s">
        <v>19677</v>
      </c>
      <c r="C5481" s="15" t="s">
        <v>15970</v>
      </c>
      <c r="D5481" s="16">
        <v>134.55000000000001</v>
      </c>
    </row>
    <row r="5482" spans="1:4" ht="30" x14ac:dyDescent="0.25">
      <c r="A5482" s="13">
        <v>5406023</v>
      </c>
      <c r="B5482" s="14" t="s">
        <v>19678</v>
      </c>
      <c r="C5482" s="15" t="s">
        <v>15970</v>
      </c>
      <c r="D5482" s="16">
        <v>360.35</v>
      </c>
    </row>
    <row r="5483" spans="1:4" ht="30" x14ac:dyDescent="0.25">
      <c r="A5483" s="13">
        <v>5406033</v>
      </c>
      <c r="B5483" s="14" t="s">
        <v>19679</v>
      </c>
      <c r="C5483" s="15" t="s">
        <v>15970</v>
      </c>
      <c r="D5483" s="16">
        <v>344</v>
      </c>
    </row>
    <row r="5484" spans="1:4" ht="30" x14ac:dyDescent="0.25">
      <c r="A5484" s="13">
        <v>5406024</v>
      </c>
      <c r="B5484" s="14" t="s">
        <v>19680</v>
      </c>
      <c r="C5484" s="15" t="s">
        <v>15970</v>
      </c>
      <c r="D5484" s="16">
        <v>384.63</v>
      </c>
    </row>
    <row r="5485" spans="1:4" ht="30" x14ac:dyDescent="0.25">
      <c r="A5485" s="13">
        <v>5406034</v>
      </c>
      <c r="B5485" s="14" t="s">
        <v>19681</v>
      </c>
      <c r="C5485" s="15" t="s">
        <v>15970</v>
      </c>
      <c r="D5485" s="16">
        <v>368.27</v>
      </c>
    </row>
    <row r="5486" spans="1:4" ht="30" x14ac:dyDescent="0.25">
      <c r="A5486" s="13">
        <v>5406031</v>
      </c>
      <c r="B5486" s="14" t="s">
        <v>19682</v>
      </c>
      <c r="C5486" s="15" t="s">
        <v>15970</v>
      </c>
      <c r="D5486" s="16">
        <v>340.48</v>
      </c>
    </row>
    <row r="5487" spans="1:4" ht="30" x14ac:dyDescent="0.25">
      <c r="A5487" s="13">
        <v>5406041</v>
      </c>
      <c r="B5487" s="14" t="s">
        <v>19683</v>
      </c>
      <c r="C5487" s="15" t="s">
        <v>15970</v>
      </c>
      <c r="D5487" s="16">
        <v>324.12</v>
      </c>
    </row>
    <row r="5488" spans="1:4" ht="30" x14ac:dyDescent="0.25">
      <c r="A5488" s="13">
        <v>5406032</v>
      </c>
      <c r="B5488" s="14" t="s">
        <v>19684</v>
      </c>
      <c r="C5488" s="15" t="s">
        <v>15970</v>
      </c>
      <c r="D5488" s="16">
        <v>364.75</v>
      </c>
    </row>
    <row r="5489" spans="1:4" ht="30" x14ac:dyDescent="0.25">
      <c r="A5489" s="13">
        <v>5406042</v>
      </c>
      <c r="B5489" s="14" t="s">
        <v>19685</v>
      </c>
      <c r="C5489" s="15" t="s">
        <v>15970</v>
      </c>
      <c r="D5489" s="16">
        <v>348.4</v>
      </c>
    </row>
    <row r="5490" spans="1:4" ht="30" x14ac:dyDescent="0.25">
      <c r="A5490" s="13">
        <v>5406025</v>
      </c>
      <c r="B5490" s="14" t="s">
        <v>19686</v>
      </c>
      <c r="C5490" s="15" t="s">
        <v>15970</v>
      </c>
      <c r="D5490" s="16">
        <v>345.78</v>
      </c>
    </row>
    <row r="5491" spans="1:4" ht="30" x14ac:dyDescent="0.25">
      <c r="A5491" s="13">
        <v>5406035</v>
      </c>
      <c r="B5491" s="14" t="s">
        <v>19687</v>
      </c>
      <c r="C5491" s="15" t="s">
        <v>15970</v>
      </c>
      <c r="D5491" s="16">
        <v>329.42</v>
      </c>
    </row>
    <row r="5492" spans="1:4" ht="30" x14ac:dyDescent="0.25">
      <c r="A5492" s="13">
        <v>5406026</v>
      </c>
      <c r="B5492" s="14" t="s">
        <v>19688</v>
      </c>
      <c r="C5492" s="15" t="s">
        <v>15970</v>
      </c>
      <c r="D5492" s="16">
        <v>370.05</v>
      </c>
    </row>
    <row r="5493" spans="1:4" ht="30" x14ac:dyDescent="0.25">
      <c r="A5493" s="13">
        <v>5406036</v>
      </c>
      <c r="B5493" s="14" t="s">
        <v>19689</v>
      </c>
      <c r="C5493" s="15" t="s">
        <v>15970</v>
      </c>
      <c r="D5493" s="16">
        <v>353.7</v>
      </c>
    </row>
    <row r="5494" spans="1:4" ht="30" x14ac:dyDescent="0.25">
      <c r="A5494" s="13">
        <v>5406027</v>
      </c>
      <c r="B5494" s="14" t="s">
        <v>19690</v>
      </c>
      <c r="C5494" s="15" t="s">
        <v>15970</v>
      </c>
      <c r="D5494" s="16">
        <v>343</v>
      </c>
    </row>
    <row r="5495" spans="1:4" ht="30" x14ac:dyDescent="0.25">
      <c r="A5495" s="13">
        <v>5406037</v>
      </c>
      <c r="B5495" s="14" t="s">
        <v>19691</v>
      </c>
      <c r="C5495" s="15" t="s">
        <v>15970</v>
      </c>
      <c r="D5495" s="16">
        <v>326.64</v>
      </c>
    </row>
    <row r="5496" spans="1:4" ht="30" x14ac:dyDescent="0.25">
      <c r="A5496" s="13">
        <v>5406028</v>
      </c>
      <c r="B5496" s="14" t="s">
        <v>19692</v>
      </c>
      <c r="C5496" s="15" t="s">
        <v>15970</v>
      </c>
      <c r="D5496" s="16">
        <v>367.28</v>
      </c>
    </row>
    <row r="5497" spans="1:4" ht="30" x14ac:dyDescent="0.25">
      <c r="A5497" s="13">
        <v>5406038</v>
      </c>
      <c r="B5497" s="14" t="s">
        <v>19693</v>
      </c>
      <c r="C5497" s="15" t="s">
        <v>15970</v>
      </c>
      <c r="D5497" s="16">
        <v>350.92</v>
      </c>
    </row>
    <row r="5498" spans="1:4" ht="30" x14ac:dyDescent="0.25">
      <c r="A5498" s="13">
        <v>5406029</v>
      </c>
      <c r="B5498" s="14" t="s">
        <v>19694</v>
      </c>
      <c r="C5498" s="15" t="s">
        <v>15970</v>
      </c>
      <c r="D5498" s="16">
        <v>341.46</v>
      </c>
    </row>
    <row r="5499" spans="1:4" ht="30" x14ac:dyDescent="0.25">
      <c r="A5499" s="13">
        <v>5406039</v>
      </c>
      <c r="B5499" s="14" t="s">
        <v>19695</v>
      </c>
      <c r="C5499" s="15" t="s">
        <v>15970</v>
      </c>
      <c r="D5499" s="16">
        <v>325.10000000000002</v>
      </c>
    </row>
    <row r="5500" spans="1:4" ht="30" x14ac:dyDescent="0.25">
      <c r="A5500" s="13">
        <v>5406030</v>
      </c>
      <c r="B5500" s="14" t="s">
        <v>19696</v>
      </c>
      <c r="C5500" s="15" t="s">
        <v>15970</v>
      </c>
      <c r="D5500" s="16">
        <v>365.74</v>
      </c>
    </row>
    <row r="5501" spans="1:4" ht="30" x14ac:dyDescent="0.25">
      <c r="A5501" s="13">
        <v>5406040</v>
      </c>
      <c r="B5501" s="14" t="s">
        <v>19697</v>
      </c>
      <c r="C5501" s="15" t="s">
        <v>15970</v>
      </c>
      <c r="D5501" s="16">
        <v>349.38</v>
      </c>
    </row>
    <row r="5502" spans="1:4" x14ac:dyDescent="0.25">
      <c r="A5502" s="13">
        <v>5405987</v>
      </c>
      <c r="B5502" s="14" t="s">
        <v>19698</v>
      </c>
      <c r="C5502" s="15" t="s">
        <v>14537</v>
      </c>
      <c r="D5502" s="16">
        <v>10.86</v>
      </c>
    </row>
    <row r="5503" spans="1:4" ht="30" x14ac:dyDescent="0.25">
      <c r="A5503" s="13">
        <v>5405979</v>
      </c>
      <c r="B5503" s="14" t="s">
        <v>19699</v>
      </c>
      <c r="C5503" s="15" t="s">
        <v>15970</v>
      </c>
      <c r="D5503" s="16">
        <v>19.989999999999998</v>
      </c>
    </row>
    <row r="5504" spans="1:4" x14ac:dyDescent="0.25">
      <c r="A5504" s="13">
        <v>5502806</v>
      </c>
      <c r="B5504" s="14" t="s">
        <v>19700</v>
      </c>
      <c r="C5504" s="15" t="s">
        <v>14731</v>
      </c>
      <c r="D5504" s="16">
        <v>130.16</v>
      </c>
    </row>
    <row r="5505" spans="1:4" x14ac:dyDescent="0.25">
      <c r="A5505" s="13">
        <v>5502807</v>
      </c>
      <c r="B5505" s="14" t="s">
        <v>19701</v>
      </c>
      <c r="C5505" s="15" t="s">
        <v>14731</v>
      </c>
      <c r="D5505" s="16">
        <v>15.52</v>
      </c>
    </row>
    <row r="5506" spans="1:4" x14ac:dyDescent="0.25">
      <c r="A5506" s="13">
        <v>5503041</v>
      </c>
      <c r="B5506" s="14" t="s">
        <v>19702</v>
      </c>
      <c r="C5506" s="15" t="s">
        <v>14731</v>
      </c>
      <c r="D5506" s="16">
        <v>8.8699999999999992</v>
      </c>
    </row>
    <row r="5507" spans="1:4" x14ac:dyDescent="0.25">
      <c r="A5507" s="13">
        <v>5502978</v>
      </c>
      <c r="B5507" s="14" t="s">
        <v>19703</v>
      </c>
      <c r="C5507" s="15" t="s">
        <v>14731</v>
      </c>
      <c r="D5507" s="16">
        <v>5.07</v>
      </c>
    </row>
    <row r="5508" spans="1:4" x14ac:dyDescent="0.25">
      <c r="A5508" s="13">
        <v>5502822</v>
      </c>
      <c r="B5508" s="14" t="s">
        <v>19704</v>
      </c>
      <c r="C5508" s="15" t="s">
        <v>14731</v>
      </c>
      <c r="D5508" s="16">
        <v>40.24</v>
      </c>
    </row>
    <row r="5509" spans="1:4" x14ac:dyDescent="0.25">
      <c r="A5509" s="13">
        <v>5502979</v>
      </c>
      <c r="B5509" s="14" t="s">
        <v>19705</v>
      </c>
      <c r="C5509" s="15" t="s">
        <v>14731</v>
      </c>
      <c r="D5509" s="16">
        <v>16.89</v>
      </c>
    </row>
    <row r="5510" spans="1:4" ht="30" x14ac:dyDescent="0.25">
      <c r="A5510" s="13">
        <v>5501700</v>
      </c>
      <c r="B5510" s="14" t="s">
        <v>19706</v>
      </c>
      <c r="C5510" s="15" t="s">
        <v>15970</v>
      </c>
      <c r="D5510" s="16">
        <v>0.53</v>
      </c>
    </row>
    <row r="5511" spans="1:4" x14ac:dyDescent="0.25">
      <c r="A5511" s="13">
        <v>5500991</v>
      </c>
      <c r="B5511" s="14" t="s">
        <v>19707</v>
      </c>
      <c r="C5511" s="15" t="s">
        <v>14731</v>
      </c>
      <c r="D5511" s="16">
        <v>170.28</v>
      </c>
    </row>
    <row r="5512" spans="1:4" x14ac:dyDescent="0.25">
      <c r="A5512" s="13">
        <v>5515739</v>
      </c>
      <c r="B5512" s="14" t="s">
        <v>19708</v>
      </c>
      <c r="C5512" s="15" t="s">
        <v>14731</v>
      </c>
      <c r="D5512" s="16">
        <v>45.05</v>
      </c>
    </row>
    <row r="5513" spans="1:4" ht="30" x14ac:dyDescent="0.25">
      <c r="A5513" s="13">
        <v>5505766</v>
      </c>
      <c r="B5513" s="14" t="s">
        <v>19709</v>
      </c>
      <c r="C5513" s="15" t="s">
        <v>14731</v>
      </c>
      <c r="D5513" s="16">
        <v>348.76</v>
      </c>
    </row>
    <row r="5514" spans="1:4" x14ac:dyDescent="0.25">
      <c r="A5514" s="13">
        <v>5501701</v>
      </c>
      <c r="B5514" s="14" t="s">
        <v>19710</v>
      </c>
      <c r="C5514" s="15" t="s">
        <v>14537</v>
      </c>
      <c r="D5514" s="16">
        <v>39.42</v>
      </c>
    </row>
    <row r="5515" spans="1:4" x14ac:dyDescent="0.25">
      <c r="A5515" s="13">
        <v>5501702</v>
      </c>
      <c r="B5515" s="14" t="s">
        <v>19711</v>
      </c>
      <c r="C5515" s="15" t="s">
        <v>14537</v>
      </c>
      <c r="D5515" s="16">
        <v>98.56</v>
      </c>
    </row>
    <row r="5516" spans="1:4" ht="30" x14ac:dyDescent="0.25">
      <c r="A5516" s="13">
        <v>5502972</v>
      </c>
      <c r="B5516" s="14" t="s">
        <v>19712</v>
      </c>
      <c r="C5516" s="15" t="s">
        <v>14731</v>
      </c>
      <c r="D5516" s="16">
        <v>201.2</v>
      </c>
    </row>
    <row r="5517" spans="1:4" ht="30" x14ac:dyDescent="0.25">
      <c r="A5517" s="13">
        <v>5502968</v>
      </c>
      <c r="B5517" s="14" t="s">
        <v>19713</v>
      </c>
      <c r="C5517" s="15" t="s">
        <v>14731</v>
      </c>
      <c r="D5517" s="16">
        <v>22.71</v>
      </c>
    </row>
    <row r="5518" spans="1:4" ht="30" x14ac:dyDescent="0.25">
      <c r="A5518" s="13">
        <v>5502969</v>
      </c>
      <c r="B5518" s="14" t="s">
        <v>19714</v>
      </c>
      <c r="C5518" s="15" t="s">
        <v>14731</v>
      </c>
      <c r="D5518" s="16">
        <v>28.64</v>
      </c>
    </row>
    <row r="5519" spans="1:4" ht="30" x14ac:dyDescent="0.25">
      <c r="A5519" s="13">
        <v>5502970</v>
      </c>
      <c r="B5519" s="14" t="s">
        <v>19715</v>
      </c>
      <c r="C5519" s="15" t="s">
        <v>14731</v>
      </c>
      <c r="D5519" s="16">
        <v>52.47</v>
      </c>
    </row>
    <row r="5520" spans="1:4" ht="30" x14ac:dyDescent="0.25">
      <c r="A5520" s="13">
        <v>5502971</v>
      </c>
      <c r="B5520" s="14" t="s">
        <v>19716</v>
      </c>
      <c r="C5520" s="15" t="s">
        <v>14731</v>
      </c>
      <c r="D5520" s="16">
        <v>97.67</v>
      </c>
    </row>
    <row r="5521" spans="1:4" x14ac:dyDescent="0.25">
      <c r="A5521" s="13">
        <v>5502663</v>
      </c>
      <c r="B5521" s="14" t="s">
        <v>19717</v>
      </c>
      <c r="C5521" s="15" t="s">
        <v>14731</v>
      </c>
      <c r="D5521" s="16">
        <v>33.96</v>
      </c>
    </row>
    <row r="5522" spans="1:4" x14ac:dyDescent="0.25">
      <c r="A5522" s="13">
        <v>5502993</v>
      </c>
      <c r="B5522" s="14" t="s">
        <v>19718</v>
      </c>
      <c r="C5522" s="15" t="s">
        <v>14731</v>
      </c>
      <c r="D5522" s="16">
        <v>25.54</v>
      </c>
    </row>
    <row r="5523" spans="1:4" ht="30" x14ac:dyDescent="0.25">
      <c r="A5523" s="13">
        <v>5502967</v>
      </c>
      <c r="B5523" s="14" t="s">
        <v>19719</v>
      </c>
      <c r="C5523" s="15" t="s">
        <v>14731</v>
      </c>
      <c r="D5523" s="16">
        <v>111.33</v>
      </c>
    </row>
    <row r="5524" spans="1:4" ht="30" x14ac:dyDescent="0.25">
      <c r="A5524" s="13">
        <v>5502963</v>
      </c>
      <c r="B5524" s="14" t="s">
        <v>19720</v>
      </c>
      <c r="C5524" s="15" t="s">
        <v>14731</v>
      </c>
      <c r="D5524" s="16">
        <v>13.6</v>
      </c>
    </row>
    <row r="5525" spans="1:4" ht="30" x14ac:dyDescent="0.25">
      <c r="A5525" s="13">
        <v>5502964</v>
      </c>
      <c r="B5525" s="14" t="s">
        <v>19721</v>
      </c>
      <c r="C5525" s="15" t="s">
        <v>14731</v>
      </c>
      <c r="D5525" s="16">
        <v>17.02</v>
      </c>
    </row>
    <row r="5526" spans="1:4" ht="30" x14ac:dyDescent="0.25">
      <c r="A5526" s="13">
        <v>5502965</v>
      </c>
      <c r="B5526" s="14" t="s">
        <v>19722</v>
      </c>
      <c r="C5526" s="15" t="s">
        <v>14731</v>
      </c>
      <c r="D5526" s="16">
        <v>30.65</v>
      </c>
    </row>
    <row r="5527" spans="1:4" ht="30" x14ac:dyDescent="0.25">
      <c r="A5527" s="13">
        <v>5502966</v>
      </c>
      <c r="B5527" s="14" t="s">
        <v>19723</v>
      </c>
      <c r="C5527" s="15" t="s">
        <v>14731</v>
      </c>
      <c r="D5527" s="16">
        <v>56.18</v>
      </c>
    </row>
    <row r="5528" spans="1:4" x14ac:dyDescent="0.25">
      <c r="A5528" s="13">
        <v>5501706</v>
      </c>
      <c r="B5528" s="14" t="s">
        <v>19724</v>
      </c>
      <c r="C5528" s="15" t="s">
        <v>14731</v>
      </c>
      <c r="D5528" s="16">
        <v>6.95</v>
      </c>
    </row>
    <row r="5529" spans="1:4" ht="45" x14ac:dyDescent="0.25">
      <c r="A5529" s="13">
        <v>5501880</v>
      </c>
      <c r="B5529" s="14" t="s">
        <v>19725</v>
      </c>
      <c r="C5529" s="15" t="s">
        <v>14731</v>
      </c>
      <c r="D5529" s="16">
        <v>12.03</v>
      </c>
    </row>
    <row r="5530" spans="1:4" ht="45" x14ac:dyDescent="0.25">
      <c r="A5530" s="13">
        <v>5502114</v>
      </c>
      <c r="B5530" s="14" t="s">
        <v>19726</v>
      </c>
      <c r="C5530" s="15" t="s">
        <v>14731</v>
      </c>
      <c r="D5530" s="16">
        <v>8.01</v>
      </c>
    </row>
    <row r="5531" spans="1:4" ht="45" x14ac:dyDescent="0.25">
      <c r="A5531" s="13">
        <v>5501906</v>
      </c>
      <c r="B5531" s="14" t="s">
        <v>19727</v>
      </c>
      <c r="C5531" s="15" t="s">
        <v>14731</v>
      </c>
      <c r="D5531" s="16">
        <v>10.76</v>
      </c>
    </row>
    <row r="5532" spans="1:4" ht="45" x14ac:dyDescent="0.25">
      <c r="A5532" s="13">
        <v>5502140</v>
      </c>
      <c r="B5532" s="14" t="s">
        <v>19728</v>
      </c>
      <c r="C5532" s="15" t="s">
        <v>14731</v>
      </c>
      <c r="D5532" s="16">
        <v>6.72</v>
      </c>
    </row>
    <row r="5533" spans="1:4" ht="45" x14ac:dyDescent="0.25">
      <c r="A5533" s="13">
        <v>5501932</v>
      </c>
      <c r="B5533" s="14" t="s">
        <v>19729</v>
      </c>
      <c r="C5533" s="15" t="s">
        <v>14731</v>
      </c>
      <c r="D5533" s="16">
        <v>10.76</v>
      </c>
    </row>
    <row r="5534" spans="1:4" ht="45" x14ac:dyDescent="0.25">
      <c r="A5534" s="13">
        <v>5502166</v>
      </c>
      <c r="B5534" s="14" t="s">
        <v>19730</v>
      </c>
      <c r="C5534" s="15" t="s">
        <v>14731</v>
      </c>
      <c r="D5534" s="16">
        <v>7.16</v>
      </c>
    </row>
    <row r="5535" spans="1:4" ht="45" x14ac:dyDescent="0.25">
      <c r="A5535" s="13">
        <v>5501881</v>
      </c>
      <c r="B5535" s="14" t="s">
        <v>19731</v>
      </c>
      <c r="C5535" s="15" t="s">
        <v>14731</v>
      </c>
      <c r="D5535" s="16">
        <v>12.3</v>
      </c>
    </row>
    <row r="5536" spans="1:4" ht="45" x14ac:dyDescent="0.25">
      <c r="A5536" s="13">
        <v>5502115</v>
      </c>
      <c r="B5536" s="14" t="s">
        <v>19732</v>
      </c>
      <c r="C5536" s="15" t="s">
        <v>14731</v>
      </c>
      <c r="D5536" s="16">
        <v>8.7100000000000009</v>
      </c>
    </row>
    <row r="5537" spans="1:4" ht="45" x14ac:dyDescent="0.25">
      <c r="A5537" s="13">
        <v>5501907</v>
      </c>
      <c r="B5537" s="14" t="s">
        <v>19733</v>
      </c>
      <c r="C5537" s="15" t="s">
        <v>14731</v>
      </c>
      <c r="D5537" s="16">
        <v>10.93</v>
      </c>
    </row>
    <row r="5538" spans="1:4" ht="45" x14ac:dyDescent="0.25">
      <c r="A5538" s="13">
        <v>5502141</v>
      </c>
      <c r="B5538" s="14" t="s">
        <v>19734</v>
      </c>
      <c r="C5538" s="15" t="s">
        <v>14731</v>
      </c>
      <c r="D5538" s="16">
        <v>7.31</v>
      </c>
    </row>
    <row r="5539" spans="1:4" ht="45" x14ac:dyDescent="0.25">
      <c r="A5539" s="13">
        <v>5501933</v>
      </c>
      <c r="B5539" s="14" t="s">
        <v>19735</v>
      </c>
      <c r="C5539" s="15" t="s">
        <v>14731</v>
      </c>
      <c r="D5539" s="16">
        <v>10.93</v>
      </c>
    </row>
    <row r="5540" spans="1:4" ht="45" x14ac:dyDescent="0.25">
      <c r="A5540" s="13">
        <v>5502167</v>
      </c>
      <c r="B5540" s="14" t="s">
        <v>19736</v>
      </c>
      <c r="C5540" s="15" t="s">
        <v>14731</v>
      </c>
      <c r="D5540" s="16">
        <v>7.31</v>
      </c>
    </row>
    <row r="5541" spans="1:4" ht="45" x14ac:dyDescent="0.25">
      <c r="A5541" s="13">
        <v>5501882</v>
      </c>
      <c r="B5541" s="14" t="s">
        <v>19737</v>
      </c>
      <c r="C5541" s="15" t="s">
        <v>14731</v>
      </c>
      <c r="D5541" s="16">
        <v>12.56</v>
      </c>
    </row>
    <row r="5542" spans="1:4" ht="45" x14ac:dyDescent="0.25">
      <c r="A5542" s="13">
        <v>5502116</v>
      </c>
      <c r="B5542" s="14" t="s">
        <v>19738</v>
      </c>
      <c r="C5542" s="15" t="s">
        <v>14731</v>
      </c>
      <c r="D5542" s="16">
        <v>8.94</v>
      </c>
    </row>
    <row r="5543" spans="1:4" ht="45" x14ac:dyDescent="0.25">
      <c r="A5543" s="13">
        <v>5501908</v>
      </c>
      <c r="B5543" s="14" t="s">
        <v>19739</v>
      </c>
      <c r="C5543" s="15" t="s">
        <v>14731</v>
      </c>
      <c r="D5543" s="16">
        <v>11.11</v>
      </c>
    </row>
    <row r="5544" spans="1:4" ht="45" x14ac:dyDescent="0.25">
      <c r="A5544" s="13">
        <v>5502142</v>
      </c>
      <c r="B5544" s="14" t="s">
        <v>19740</v>
      </c>
      <c r="C5544" s="15" t="s">
        <v>14731</v>
      </c>
      <c r="D5544" s="16">
        <v>7.49</v>
      </c>
    </row>
    <row r="5545" spans="1:4" ht="45" x14ac:dyDescent="0.25">
      <c r="A5545" s="13">
        <v>5501934</v>
      </c>
      <c r="B5545" s="14" t="s">
        <v>19741</v>
      </c>
      <c r="C5545" s="15" t="s">
        <v>14731</v>
      </c>
      <c r="D5545" s="16">
        <v>11.07</v>
      </c>
    </row>
    <row r="5546" spans="1:4" ht="45" x14ac:dyDescent="0.25">
      <c r="A5546" s="13">
        <v>5502168</v>
      </c>
      <c r="B5546" s="14" t="s">
        <v>19742</v>
      </c>
      <c r="C5546" s="15" t="s">
        <v>14731</v>
      </c>
      <c r="D5546" s="16">
        <v>7.45</v>
      </c>
    </row>
    <row r="5547" spans="1:4" ht="45" x14ac:dyDescent="0.25">
      <c r="A5547" s="13">
        <v>5501883</v>
      </c>
      <c r="B5547" s="14" t="s">
        <v>19743</v>
      </c>
      <c r="C5547" s="15" t="s">
        <v>14731</v>
      </c>
      <c r="D5547" s="16">
        <v>12.83</v>
      </c>
    </row>
    <row r="5548" spans="1:4" ht="45" x14ac:dyDescent="0.25">
      <c r="A5548" s="13">
        <v>5502117</v>
      </c>
      <c r="B5548" s="14" t="s">
        <v>19744</v>
      </c>
      <c r="C5548" s="15" t="s">
        <v>14731</v>
      </c>
      <c r="D5548" s="16">
        <v>9.2200000000000006</v>
      </c>
    </row>
    <row r="5549" spans="1:4" ht="45" x14ac:dyDescent="0.25">
      <c r="A5549" s="13">
        <v>5501909</v>
      </c>
      <c r="B5549" s="14" t="s">
        <v>19745</v>
      </c>
      <c r="C5549" s="15" t="s">
        <v>14731</v>
      </c>
      <c r="D5549" s="16">
        <v>11.29</v>
      </c>
    </row>
    <row r="5550" spans="1:4" ht="45" x14ac:dyDescent="0.25">
      <c r="A5550" s="13">
        <v>5502143</v>
      </c>
      <c r="B5550" s="14" t="s">
        <v>19746</v>
      </c>
      <c r="C5550" s="15" t="s">
        <v>14731</v>
      </c>
      <c r="D5550" s="16">
        <v>7.68</v>
      </c>
    </row>
    <row r="5551" spans="1:4" ht="45" x14ac:dyDescent="0.25">
      <c r="A5551" s="13">
        <v>5501935</v>
      </c>
      <c r="B5551" s="14" t="s">
        <v>19747</v>
      </c>
      <c r="C5551" s="15" t="s">
        <v>14731</v>
      </c>
      <c r="D5551" s="16">
        <v>11.24</v>
      </c>
    </row>
    <row r="5552" spans="1:4" ht="45" x14ac:dyDescent="0.25">
      <c r="A5552" s="13">
        <v>5502169</v>
      </c>
      <c r="B5552" s="14" t="s">
        <v>19748</v>
      </c>
      <c r="C5552" s="15" t="s">
        <v>14731</v>
      </c>
      <c r="D5552" s="16">
        <v>7.63</v>
      </c>
    </row>
    <row r="5553" spans="1:4" ht="45" x14ac:dyDescent="0.25">
      <c r="A5553" s="13">
        <v>5501884</v>
      </c>
      <c r="B5553" s="14" t="s">
        <v>19749</v>
      </c>
      <c r="C5553" s="15" t="s">
        <v>14731</v>
      </c>
      <c r="D5553" s="16">
        <v>13.48</v>
      </c>
    </row>
    <row r="5554" spans="1:4" ht="45" x14ac:dyDescent="0.25">
      <c r="A5554" s="13">
        <v>5502118</v>
      </c>
      <c r="B5554" s="14" t="s">
        <v>19750</v>
      </c>
      <c r="C5554" s="15" t="s">
        <v>14731</v>
      </c>
      <c r="D5554" s="16">
        <v>9.5</v>
      </c>
    </row>
    <row r="5555" spans="1:4" ht="45" x14ac:dyDescent="0.25">
      <c r="A5555" s="13">
        <v>5501910</v>
      </c>
      <c r="B5555" s="14" t="s">
        <v>19751</v>
      </c>
      <c r="C5555" s="15" t="s">
        <v>14731</v>
      </c>
      <c r="D5555" s="16">
        <v>11.46</v>
      </c>
    </row>
    <row r="5556" spans="1:4" ht="45" x14ac:dyDescent="0.25">
      <c r="A5556" s="13">
        <v>5502144</v>
      </c>
      <c r="B5556" s="14" t="s">
        <v>19752</v>
      </c>
      <c r="C5556" s="15" t="s">
        <v>14731</v>
      </c>
      <c r="D5556" s="16">
        <v>7.82</v>
      </c>
    </row>
    <row r="5557" spans="1:4" ht="45" x14ac:dyDescent="0.25">
      <c r="A5557" s="13">
        <v>5501936</v>
      </c>
      <c r="B5557" s="14" t="s">
        <v>19753</v>
      </c>
      <c r="C5557" s="15" t="s">
        <v>14731</v>
      </c>
      <c r="D5557" s="16">
        <v>11.37</v>
      </c>
    </row>
    <row r="5558" spans="1:4" ht="45" x14ac:dyDescent="0.25">
      <c r="A5558" s="13">
        <v>5502170</v>
      </c>
      <c r="B5558" s="14" t="s">
        <v>19754</v>
      </c>
      <c r="C5558" s="15" t="s">
        <v>14731</v>
      </c>
      <c r="D5558" s="16">
        <v>7.77</v>
      </c>
    </row>
    <row r="5559" spans="1:4" ht="45" x14ac:dyDescent="0.25">
      <c r="A5559" s="13">
        <v>5501885</v>
      </c>
      <c r="B5559" s="14" t="s">
        <v>19755</v>
      </c>
      <c r="C5559" s="15" t="s">
        <v>14731</v>
      </c>
      <c r="D5559" s="16">
        <v>13.98</v>
      </c>
    </row>
    <row r="5560" spans="1:4" ht="45" x14ac:dyDescent="0.25">
      <c r="A5560" s="13">
        <v>5502119</v>
      </c>
      <c r="B5560" s="14" t="s">
        <v>19756</v>
      </c>
      <c r="C5560" s="15" t="s">
        <v>14731</v>
      </c>
      <c r="D5560" s="16">
        <v>10.39</v>
      </c>
    </row>
    <row r="5561" spans="1:4" ht="45" x14ac:dyDescent="0.25">
      <c r="A5561" s="13">
        <v>5501911</v>
      </c>
      <c r="B5561" s="14" t="s">
        <v>19757</v>
      </c>
      <c r="C5561" s="15" t="s">
        <v>14731</v>
      </c>
      <c r="D5561" s="16">
        <v>12.14</v>
      </c>
    </row>
    <row r="5562" spans="1:4" ht="45" x14ac:dyDescent="0.25">
      <c r="A5562" s="13">
        <v>5502145</v>
      </c>
      <c r="B5562" s="14" t="s">
        <v>19758</v>
      </c>
      <c r="C5562" s="15" t="s">
        <v>14731</v>
      </c>
      <c r="D5562" s="16">
        <v>8.15</v>
      </c>
    </row>
    <row r="5563" spans="1:4" ht="45" x14ac:dyDescent="0.25">
      <c r="A5563" s="13">
        <v>5501937</v>
      </c>
      <c r="B5563" s="14" t="s">
        <v>19759</v>
      </c>
      <c r="C5563" s="15" t="s">
        <v>14731</v>
      </c>
      <c r="D5563" s="16">
        <v>12.08</v>
      </c>
    </row>
    <row r="5564" spans="1:4" ht="45" x14ac:dyDescent="0.25">
      <c r="A5564" s="13">
        <v>5502171</v>
      </c>
      <c r="B5564" s="14" t="s">
        <v>19760</v>
      </c>
      <c r="C5564" s="15" t="s">
        <v>14731</v>
      </c>
      <c r="D5564" s="16">
        <v>8.0500000000000007</v>
      </c>
    </row>
    <row r="5565" spans="1:4" ht="45" x14ac:dyDescent="0.25">
      <c r="A5565" s="13">
        <v>5501886</v>
      </c>
      <c r="B5565" s="14" t="s">
        <v>19761</v>
      </c>
      <c r="C5565" s="15" t="s">
        <v>14731</v>
      </c>
      <c r="D5565" s="16">
        <v>15.09</v>
      </c>
    </row>
    <row r="5566" spans="1:4" ht="45" x14ac:dyDescent="0.25">
      <c r="A5566" s="13">
        <v>5502120</v>
      </c>
      <c r="B5566" s="14" t="s">
        <v>19762</v>
      </c>
      <c r="C5566" s="15" t="s">
        <v>14731</v>
      </c>
      <c r="D5566" s="16">
        <v>11.53</v>
      </c>
    </row>
    <row r="5567" spans="1:4" ht="45" x14ac:dyDescent="0.25">
      <c r="A5567" s="13">
        <v>5501912</v>
      </c>
      <c r="B5567" s="14" t="s">
        <v>19763</v>
      </c>
      <c r="C5567" s="15" t="s">
        <v>14731</v>
      </c>
      <c r="D5567" s="16">
        <v>12.61</v>
      </c>
    </row>
    <row r="5568" spans="1:4" ht="45" x14ac:dyDescent="0.25">
      <c r="A5568" s="13">
        <v>5502146</v>
      </c>
      <c r="B5568" s="14" t="s">
        <v>19764</v>
      </c>
      <c r="C5568" s="15" t="s">
        <v>14731</v>
      </c>
      <c r="D5568" s="16">
        <v>9.0500000000000007</v>
      </c>
    </row>
    <row r="5569" spans="1:4" ht="45" x14ac:dyDescent="0.25">
      <c r="A5569" s="13">
        <v>5501938</v>
      </c>
      <c r="B5569" s="14" t="s">
        <v>19765</v>
      </c>
      <c r="C5569" s="15" t="s">
        <v>14731</v>
      </c>
      <c r="D5569" s="16">
        <v>12.51</v>
      </c>
    </row>
    <row r="5570" spans="1:4" ht="45" x14ac:dyDescent="0.25">
      <c r="A5570" s="13">
        <v>5502172</v>
      </c>
      <c r="B5570" s="14" t="s">
        <v>19766</v>
      </c>
      <c r="C5570" s="15" t="s">
        <v>14731</v>
      </c>
      <c r="D5570" s="16">
        <v>8.94</v>
      </c>
    </row>
    <row r="5571" spans="1:4" ht="45" x14ac:dyDescent="0.25">
      <c r="A5571" s="13">
        <v>5501876</v>
      </c>
      <c r="B5571" s="14" t="s">
        <v>19767</v>
      </c>
      <c r="C5571" s="15" t="s">
        <v>14731</v>
      </c>
      <c r="D5571" s="16">
        <v>9.99</v>
      </c>
    </row>
    <row r="5572" spans="1:4" ht="45" x14ac:dyDescent="0.25">
      <c r="A5572" s="13">
        <v>5502110</v>
      </c>
      <c r="B5572" s="14" t="s">
        <v>19768</v>
      </c>
      <c r="C5572" s="15" t="s">
        <v>14731</v>
      </c>
      <c r="D5572" s="16">
        <v>6.35</v>
      </c>
    </row>
    <row r="5573" spans="1:4" ht="45" x14ac:dyDescent="0.25">
      <c r="A5573" s="13">
        <v>5501902</v>
      </c>
      <c r="B5573" s="14" t="s">
        <v>19769</v>
      </c>
      <c r="C5573" s="15" t="s">
        <v>14731</v>
      </c>
      <c r="D5573" s="16">
        <v>9.57</v>
      </c>
    </row>
    <row r="5574" spans="1:4" ht="45" x14ac:dyDescent="0.25">
      <c r="A5574" s="13">
        <v>5502136</v>
      </c>
      <c r="B5574" s="14" t="s">
        <v>19770</v>
      </c>
      <c r="C5574" s="15" t="s">
        <v>14731</v>
      </c>
      <c r="D5574" s="16">
        <v>5.94</v>
      </c>
    </row>
    <row r="5575" spans="1:4" ht="45" x14ac:dyDescent="0.25">
      <c r="A5575" s="13">
        <v>5501928</v>
      </c>
      <c r="B5575" s="14" t="s">
        <v>19771</v>
      </c>
      <c r="C5575" s="15" t="s">
        <v>14731</v>
      </c>
      <c r="D5575" s="16">
        <v>9.64</v>
      </c>
    </row>
    <row r="5576" spans="1:4" ht="45" x14ac:dyDescent="0.25">
      <c r="A5576" s="13">
        <v>5502162</v>
      </c>
      <c r="B5576" s="14" t="s">
        <v>19772</v>
      </c>
      <c r="C5576" s="15" t="s">
        <v>14731</v>
      </c>
      <c r="D5576" s="16">
        <v>6.01</v>
      </c>
    </row>
    <row r="5577" spans="1:4" ht="45" x14ac:dyDescent="0.25">
      <c r="A5577" s="13">
        <v>5501877</v>
      </c>
      <c r="B5577" s="14" t="s">
        <v>19773</v>
      </c>
      <c r="C5577" s="15" t="s">
        <v>14731</v>
      </c>
      <c r="D5577" s="16">
        <v>10.76</v>
      </c>
    </row>
    <row r="5578" spans="1:4" ht="45" x14ac:dyDescent="0.25">
      <c r="A5578" s="13">
        <v>5502111</v>
      </c>
      <c r="B5578" s="14" t="s">
        <v>19774</v>
      </c>
      <c r="C5578" s="15" t="s">
        <v>14731</v>
      </c>
      <c r="D5578" s="16">
        <v>6.72</v>
      </c>
    </row>
    <row r="5579" spans="1:4" ht="45" x14ac:dyDescent="0.25">
      <c r="A5579" s="13">
        <v>5501903</v>
      </c>
      <c r="B5579" s="14" t="s">
        <v>19775</v>
      </c>
      <c r="C5579" s="15" t="s">
        <v>14731</v>
      </c>
      <c r="D5579" s="16">
        <v>9.82</v>
      </c>
    </row>
    <row r="5580" spans="1:4" ht="45" x14ac:dyDescent="0.25">
      <c r="A5580" s="13">
        <v>5502137</v>
      </c>
      <c r="B5580" s="14" t="s">
        <v>19776</v>
      </c>
      <c r="C5580" s="15" t="s">
        <v>14731</v>
      </c>
      <c r="D5580" s="16">
        <v>6.16</v>
      </c>
    </row>
    <row r="5581" spans="1:4" ht="45" x14ac:dyDescent="0.25">
      <c r="A5581" s="13">
        <v>5501929</v>
      </c>
      <c r="B5581" s="14" t="s">
        <v>19777</v>
      </c>
      <c r="C5581" s="15" t="s">
        <v>14731</v>
      </c>
      <c r="D5581" s="16">
        <v>9.85</v>
      </c>
    </row>
    <row r="5582" spans="1:4" ht="45" x14ac:dyDescent="0.25">
      <c r="A5582" s="13">
        <v>5502163</v>
      </c>
      <c r="B5582" s="14" t="s">
        <v>19778</v>
      </c>
      <c r="C5582" s="15" t="s">
        <v>14731</v>
      </c>
      <c r="D5582" s="16">
        <v>6.2</v>
      </c>
    </row>
    <row r="5583" spans="1:4" ht="45" x14ac:dyDescent="0.25">
      <c r="A5583" s="13">
        <v>5501875</v>
      </c>
      <c r="B5583" s="14" t="s">
        <v>19779</v>
      </c>
      <c r="C5583" s="15" t="s">
        <v>14731</v>
      </c>
      <c r="D5583" s="16">
        <v>9.57</v>
      </c>
    </row>
    <row r="5584" spans="1:4" ht="45" x14ac:dyDescent="0.25">
      <c r="A5584" s="13">
        <v>5502109</v>
      </c>
      <c r="B5584" s="14" t="s">
        <v>19780</v>
      </c>
      <c r="C5584" s="15" t="s">
        <v>14731</v>
      </c>
      <c r="D5584" s="16">
        <v>5.94</v>
      </c>
    </row>
    <row r="5585" spans="1:4" ht="45" x14ac:dyDescent="0.25">
      <c r="A5585" s="13">
        <v>5501901</v>
      </c>
      <c r="B5585" s="14" t="s">
        <v>19781</v>
      </c>
      <c r="C5585" s="15" t="s">
        <v>14731</v>
      </c>
      <c r="D5585" s="16">
        <v>8.9</v>
      </c>
    </row>
    <row r="5586" spans="1:4" ht="45" x14ac:dyDescent="0.25">
      <c r="A5586" s="13">
        <v>5502135</v>
      </c>
      <c r="B5586" s="14" t="s">
        <v>19782</v>
      </c>
      <c r="C5586" s="15" t="s">
        <v>14731</v>
      </c>
      <c r="D5586" s="16">
        <v>5.22</v>
      </c>
    </row>
    <row r="5587" spans="1:4" ht="45" x14ac:dyDescent="0.25">
      <c r="A5587" s="13">
        <v>5501927</v>
      </c>
      <c r="B5587" s="14" t="s">
        <v>19783</v>
      </c>
      <c r="C5587" s="15" t="s">
        <v>14731</v>
      </c>
      <c r="D5587" s="16">
        <v>9.39</v>
      </c>
    </row>
    <row r="5588" spans="1:4" ht="45" x14ac:dyDescent="0.25">
      <c r="A5588" s="13">
        <v>5502161</v>
      </c>
      <c r="B5588" s="14" t="s">
        <v>19784</v>
      </c>
      <c r="C5588" s="15" t="s">
        <v>14731</v>
      </c>
      <c r="D5588" s="16">
        <v>5.31</v>
      </c>
    </row>
    <row r="5589" spans="1:4" ht="45" x14ac:dyDescent="0.25">
      <c r="A5589" s="13">
        <v>5501878</v>
      </c>
      <c r="B5589" s="14" t="s">
        <v>19785</v>
      </c>
      <c r="C5589" s="15" t="s">
        <v>14731</v>
      </c>
      <c r="D5589" s="16">
        <v>11.07</v>
      </c>
    </row>
    <row r="5590" spans="1:4" ht="45" x14ac:dyDescent="0.25">
      <c r="A5590" s="13">
        <v>5502112</v>
      </c>
      <c r="B5590" s="14" t="s">
        <v>19786</v>
      </c>
      <c r="C5590" s="15" t="s">
        <v>14731</v>
      </c>
      <c r="D5590" s="16">
        <v>7.45</v>
      </c>
    </row>
    <row r="5591" spans="1:4" ht="45" x14ac:dyDescent="0.25">
      <c r="A5591" s="13">
        <v>5501904</v>
      </c>
      <c r="B5591" s="14" t="s">
        <v>19787</v>
      </c>
      <c r="C5591" s="15" t="s">
        <v>14731</v>
      </c>
      <c r="D5591" s="16">
        <v>9.99</v>
      </c>
    </row>
    <row r="5592" spans="1:4" ht="45" x14ac:dyDescent="0.25">
      <c r="A5592" s="13">
        <v>5502138</v>
      </c>
      <c r="B5592" s="14" t="s">
        <v>19788</v>
      </c>
      <c r="C5592" s="15" t="s">
        <v>14731</v>
      </c>
      <c r="D5592" s="16">
        <v>6.38</v>
      </c>
    </row>
    <row r="5593" spans="1:4" ht="45" x14ac:dyDescent="0.25">
      <c r="A5593" s="13">
        <v>5501930</v>
      </c>
      <c r="B5593" s="14" t="s">
        <v>19789</v>
      </c>
      <c r="C5593" s="15" t="s">
        <v>14731</v>
      </c>
      <c r="D5593" s="16">
        <v>10.029999999999999</v>
      </c>
    </row>
    <row r="5594" spans="1:4" ht="45" x14ac:dyDescent="0.25">
      <c r="A5594" s="13">
        <v>5502164</v>
      </c>
      <c r="B5594" s="14" t="s">
        <v>19790</v>
      </c>
      <c r="C5594" s="15" t="s">
        <v>14731</v>
      </c>
      <c r="D5594" s="16">
        <v>6.38</v>
      </c>
    </row>
    <row r="5595" spans="1:4" ht="45" x14ac:dyDescent="0.25">
      <c r="A5595" s="13">
        <v>5501879</v>
      </c>
      <c r="B5595" s="14" t="s">
        <v>19791</v>
      </c>
      <c r="C5595" s="15" t="s">
        <v>14731</v>
      </c>
      <c r="D5595" s="16">
        <v>11.37</v>
      </c>
    </row>
    <row r="5596" spans="1:4" ht="45" x14ac:dyDescent="0.25">
      <c r="A5596" s="13">
        <v>5502113</v>
      </c>
      <c r="B5596" s="14" t="s">
        <v>19792</v>
      </c>
      <c r="C5596" s="15" t="s">
        <v>14731</v>
      </c>
      <c r="D5596" s="16">
        <v>7.73</v>
      </c>
    </row>
    <row r="5597" spans="1:4" ht="45" x14ac:dyDescent="0.25">
      <c r="A5597" s="13">
        <v>5501905</v>
      </c>
      <c r="B5597" s="14" t="s">
        <v>19793</v>
      </c>
      <c r="C5597" s="15" t="s">
        <v>14731</v>
      </c>
      <c r="D5597" s="16">
        <v>10.210000000000001</v>
      </c>
    </row>
    <row r="5598" spans="1:4" ht="45" x14ac:dyDescent="0.25">
      <c r="A5598" s="13">
        <v>5502139</v>
      </c>
      <c r="B5598" s="14" t="s">
        <v>19794</v>
      </c>
      <c r="C5598" s="15" t="s">
        <v>14731</v>
      </c>
      <c r="D5598" s="16">
        <v>6.57</v>
      </c>
    </row>
    <row r="5599" spans="1:4" ht="45" x14ac:dyDescent="0.25">
      <c r="A5599" s="13">
        <v>5501931</v>
      </c>
      <c r="B5599" s="14" t="s">
        <v>19795</v>
      </c>
      <c r="C5599" s="15" t="s">
        <v>14731</v>
      </c>
      <c r="D5599" s="16">
        <v>10.62</v>
      </c>
    </row>
    <row r="5600" spans="1:4" ht="45" x14ac:dyDescent="0.25">
      <c r="A5600" s="13">
        <v>5502165</v>
      </c>
      <c r="B5600" s="14" t="s">
        <v>19796</v>
      </c>
      <c r="C5600" s="15" t="s">
        <v>14731</v>
      </c>
      <c r="D5600" s="16">
        <v>6.57</v>
      </c>
    </row>
    <row r="5601" spans="1:4" ht="45" x14ac:dyDescent="0.25">
      <c r="A5601" s="13">
        <v>5502825</v>
      </c>
      <c r="B5601" s="14" t="s">
        <v>19797</v>
      </c>
      <c r="C5601" s="15" t="s">
        <v>14731</v>
      </c>
      <c r="D5601" s="16">
        <v>15.94</v>
      </c>
    </row>
    <row r="5602" spans="1:4" ht="45" x14ac:dyDescent="0.25">
      <c r="A5602" s="13">
        <v>5502834</v>
      </c>
      <c r="B5602" s="14" t="s">
        <v>19798</v>
      </c>
      <c r="C5602" s="15" t="s">
        <v>14731</v>
      </c>
      <c r="D5602" s="16">
        <v>11.97</v>
      </c>
    </row>
    <row r="5603" spans="1:4" ht="45" x14ac:dyDescent="0.25">
      <c r="A5603" s="13">
        <v>5502826</v>
      </c>
      <c r="B5603" s="14" t="s">
        <v>19799</v>
      </c>
      <c r="C5603" s="15" t="s">
        <v>14731</v>
      </c>
      <c r="D5603" s="16">
        <v>12.88</v>
      </c>
    </row>
    <row r="5604" spans="1:4" ht="45" x14ac:dyDescent="0.25">
      <c r="A5604" s="13">
        <v>5502835</v>
      </c>
      <c r="B5604" s="14" t="s">
        <v>19800</v>
      </c>
      <c r="C5604" s="15" t="s">
        <v>14731</v>
      </c>
      <c r="D5604" s="16">
        <v>9.33</v>
      </c>
    </row>
    <row r="5605" spans="1:4" ht="45" x14ac:dyDescent="0.25">
      <c r="A5605" s="13">
        <v>5502827</v>
      </c>
      <c r="B5605" s="14" t="s">
        <v>19801</v>
      </c>
      <c r="C5605" s="15" t="s">
        <v>14731</v>
      </c>
      <c r="D5605" s="16">
        <v>12.72</v>
      </c>
    </row>
    <row r="5606" spans="1:4" ht="45" x14ac:dyDescent="0.25">
      <c r="A5606" s="13">
        <v>5502836</v>
      </c>
      <c r="B5606" s="14" t="s">
        <v>19802</v>
      </c>
      <c r="C5606" s="15" t="s">
        <v>14731</v>
      </c>
      <c r="D5606" s="16">
        <v>9.16</v>
      </c>
    </row>
    <row r="5607" spans="1:4" ht="45" x14ac:dyDescent="0.25">
      <c r="A5607" s="13">
        <v>5502356</v>
      </c>
      <c r="B5607" s="14" t="s">
        <v>19803</v>
      </c>
      <c r="C5607" s="15" t="s">
        <v>14731</v>
      </c>
      <c r="D5607" s="16">
        <v>18.25</v>
      </c>
    </row>
    <row r="5608" spans="1:4" ht="45" x14ac:dyDescent="0.25">
      <c r="A5608" s="13">
        <v>5502590</v>
      </c>
      <c r="B5608" s="14" t="s">
        <v>19804</v>
      </c>
      <c r="C5608" s="15" t="s">
        <v>14731</v>
      </c>
      <c r="D5608" s="16">
        <v>10.75</v>
      </c>
    </row>
    <row r="5609" spans="1:4" ht="45" x14ac:dyDescent="0.25">
      <c r="A5609" s="13">
        <v>5502382</v>
      </c>
      <c r="B5609" s="14" t="s">
        <v>19805</v>
      </c>
      <c r="C5609" s="15" t="s">
        <v>14731</v>
      </c>
      <c r="D5609" s="16">
        <v>16.79</v>
      </c>
    </row>
    <row r="5610" spans="1:4" ht="45" x14ac:dyDescent="0.25">
      <c r="A5610" s="13">
        <v>5502616</v>
      </c>
      <c r="B5610" s="14" t="s">
        <v>19806</v>
      </c>
      <c r="C5610" s="15" t="s">
        <v>14731</v>
      </c>
      <c r="D5610" s="16">
        <v>9.14</v>
      </c>
    </row>
    <row r="5611" spans="1:4" ht="45" x14ac:dyDescent="0.25">
      <c r="A5611" s="13">
        <v>5502408</v>
      </c>
      <c r="B5611" s="14" t="s">
        <v>19807</v>
      </c>
      <c r="C5611" s="15" t="s">
        <v>14731</v>
      </c>
      <c r="D5611" s="16">
        <v>16.79</v>
      </c>
    </row>
    <row r="5612" spans="1:4" ht="45" x14ac:dyDescent="0.25">
      <c r="A5612" s="13">
        <v>5502642</v>
      </c>
      <c r="B5612" s="14" t="s">
        <v>19808</v>
      </c>
      <c r="C5612" s="15" t="s">
        <v>14731</v>
      </c>
      <c r="D5612" s="16">
        <v>9.09</v>
      </c>
    </row>
    <row r="5613" spans="1:4" ht="45" x14ac:dyDescent="0.25">
      <c r="A5613" s="13">
        <v>5502357</v>
      </c>
      <c r="B5613" s="14" t="s">
        <v>19809</v>
      </c>
      <c r="C5613" s="15" t="s">
        <v>14731</v>
      </c>
      <c r="D5613" s="16">
        <v>18.55</v>
      </c>
    </row>
    <row r="5614" spans="1:4" ht="45" x14ac:dyDescent="0.25">
      <c r="A5614" s="13">
        <v>5502591</v>
      </c>
      <c r="B5614" s="14" t="s">
        <v>19810</v>
      </c>
      <c r="C5614" s="15" t="s">
        <v>14731</v>
      </c>
      <c r="D5614" s="16">
        <v>11.07</v>
      </c>
    </row>
    <row r="5615" spans="1:4" ht="45" x14ac:dyDescent="0.25">
      <c r="A5615" s="13">
        <v>5502383</v>
      </c>
      <c r="B5615" s="14" t="s">
        <v>19811</v>
      </c>
      <c r="C5615" s="15" t="s">
        <v>14731</v>
      </c>
      <c r="D5615" s="16">
        <v>16.98</v>
      </c>
    </row>
    <row r="5616" spans="1:4" ht="45" x14ac:dyDescent="0.25">
      <c r="A5616" s="13">
        <v>5502617</v>
      </c>
      <c r="B5616" s="14" t="s">
        <v>19812</v>
      </c>
      <c r="C5616" s="15" t="s">
        <v>14731</v>
      </c>
      <c r="D5616" s="16">
        <v>9.2799999999999994</v>
      </c>
    </row>
    <row r="5617" spans="1:4" ht="45" x14ac:dyDescent="0.25">
      <c r="A5617" s="13">
        <v>5502409</v>
      </c>
      <c r="B5617" s="14" t="s">
        <v>19813</v>
      </c>
      <c r="C5617" s="15" t="s">
        <v>14731</v>
      </c>
      <c r="D5617" s="16">
        <v>16.93</v>
      </c>
    </row>
    <row r="5618" spans="1:4" ht="45" x14ac:dyDescent="0.25">
      <c r="A5618" s="13">
        <v>5502643</v>
      </c>
      <c r="B5618" s="14" t="s">
        <v>19814</v>
      </c>
      <c r="C5618" s="15" t="s">
        <v>14731</v>
      </c>
      <c r="D5618" s="16">
        <v>9.2799999999999994</v>
      </c>
    </row>
    <row r="5619" spans="1:4" ht="45" x14ac:dyDescent="0.25">
      <c r="A5619" s="13">
        <v>5502358</v>
      </c>
      <c r="B5619" s="14" t="s">
        <v>19815</v>
      </c>
      <c r="C5619" s="15" t="s">
        <v>14731</v>
      </c>
      <c r="D5619" s="16">
        <v>18.84</v>
      </c>
    </row>
    <row r="5620" spans="1:4" ht="45" x14ac:dyDescent="0.25">
      <c r="A5620" s="13">
        <v>5502592</v>
      </c>
      <c r="B5620" s="14" t="s">
        <v>19816</v>
      </c>
      <c r="C5620" s="15" t="s">
        <v>14731</v>
      </c>
      <c r="D5620" s="16">
        <v>11.33</v>
      </c>
    </row>
    <row r="5621" spans="1:4" ht="45" x14ac:dyDescent="0.25">
      <c r="A5621" s="13">
        <v>5502384</v>
      </c>
      <c r="B5621" s="14" t="s">
        <v>19817</v>
      </c>
      <c r="C5621" s="15" t="s">
        <v>14731</v>
      </c>
      <c r="D5621" s="16">
        <v>17.170000000000002</v>
      </c>
    </row>
    <row r="5622" spans="1:4" ht="45" x14ac:dyDescent="0.25">
      <c r="A5622" s="13">
        <v>5502618</v>
      </c>
      <c r="B5622" s="14" t="s">
        <v>19818</v>
      </c>
      <c r="C5622" s="15" t="s">
        <v>14731</v>
      </c>
      <c r="D5622" s="16">
        <v>10.24</v>
      </c>
    </row>
    <row r="5623" spans="1:4" ht="45" x14ac:dyDescent="0.25">
      <c r="A5623" s="13">
        <v>5502410</v>
      </c>
      <c r="B5623" s="14" t="s">
        <v>19819</v>
      </c>
      <c r="C5623" s="15" t="s">
        <v>14731</v>
      </c>
      <c r="D5623" s="16">
        <v>17.13</v>
      </c>
    </row>
    <row r="5624" spans="1:4" ht="45" x14ac:dyDescent="0.25">
      <c r="A5624" s="13">
        <v>5502644</v>
      </c>
      <c r="B5624" s="14" t="s">
        <v>19820</v>
      </c>
      <c r="C5624" s="15" t="s">
        <v>14731</v>
      </c>
      <c r="D5624" s="16">
        <v>10.17</v>
      </c>
    </row>
    <row r="5625" spans="1:4" ht="45" x14ac:dyDescent="0.25">
      <c r="A5625" s="13">
        <v>5502359</v>
      </c>
      <c r="B5625" s="14" t="s">
        <v>19821</v>
      </c>
      <c r="C5625" s="15" t="s">
        <v>14731</v>
      </c>
      <c r="D5625" s="16">
        <v>19.14</v>
      </c>
    </row>
    <row r="5626" spans="1:4" ht="45" x14ac:dyDescent="0.25">
      <c r="A5626" s="13">
        <v>5502593</v>
      </c>
      <c r="B5626" s="14" t="s">
        <v>19822</v>
      </c>
      <c r="C5626" s="15" t="s">
        <v>14731</v>
      </c>
      <c r="D5626" s="16">
        <v>11.65</v>
      </c>
    </row>
    <row r="5627" spans="1:4" ht="45" x14ac:dyDescent="0.25">
      <c r="A5627" s="13">
        <v>5502385</v>
      </c>
      <c r="B5627" s="14" t="s">
        <v>19823</v>
      </c>
      <c r="C5627" s="15" t="s">
        <v>14731</v>
      </c>
      <c r="D5627" s="16">
        <v>17.36</v>
      </c>
    </row>
    <row r="5628" spans="1:4" ht="45" x14ac:dyDescent="0.25">
      <c r="A5628" s="13">
        <v>5502619</v>
      </c>
      <c r="B5628" s="14" t="s">
        <v>19824</v>
      </c>
      <c r="C5628" s="15" t="s">
        <v>14731</v>
      </c>
      <c r="D5628" s="16">
        <v>10.43</v>
      </c>
    </row>
    <row r="5629" spans="1:4" ht="45" x14ac:dyDescent="0.25">
      <c r="A5629" s="13">
        <v>5502411</v>
      </c>
      <c r="B5629" s="14" t="s">
        <v>19825</v>
      </c>
      <c r="C5629" s="15" t="s">
        <v>14731</v>
      </c>
      <c r="D5629" s="16">
        <v>17.32</v>
      </c>
    </row>
    <row r="5630" spans="1:4" ht="45" x14ac:dyDescent="0.25">
      <c r="A5630" s="13">
        <v>5502645</v>
      </c>
      <c r="B5630" s="14" t="s">
        <v>19826</v>
      </c>
      <c r="C5630" s="15" t="s">
        <v>14731</v>
      </c>
      <c r="D5630" s="16">
        <v>10.36</v>
      </c>
    </row>
    <row r="5631" spans="1:4" ht="45" x14ac:dyDescent="0.25">
      <c r="A5631" s="13">
        <v>5502360</v>
      </c>
      <c r="B5631" s="14" t="s">
        <v>19827</v>
      </c>
      <c r="C5631" s="15" t="s">
        <v>14731</v>
      </c>
      <c r="D5631" s="16">
        <v>19.940000000000001</v>
      </c>
    </row>
    <row r="5632" spans="1:4" ht="45" x14ac:dyDescent="0.25">
      <c r="A5632" s="13">
        <v>5502594</v>
      </c>
      <c r="B5632" s="14" t="s">
        <v>19828</v>
      </c>
      <c r="C5632" s="15" t="s">
        <v>14731</v>
      </c>
      <c r="D5632" s="16">
        <v>12.68</v>
      </c>
    </row>
    <row r="5633" spans="1:4" ht="45" x14ac:dyDescent="0.25">
      <c r="A5633" s="13">
        <v>5502386</v>
      </c>
      <c r="B5633" s="14" t="s">
        <v>19829</v>
      </c>
      <c r="C5633" s="15" t="s">
        <v>14731</v>
      </c>
      <c r="D5633" s="16">
        <v>18.07</v>
      </c>
    </row>
    <row r="5634" spans="1:4" ht="45" x14ac:dyDescent="0.25">
      <c r="A5634" s="13">
        <v>5502620</v>
      </c>
      <c r="B5634" s="14" t="s">
        <v>19830</v>
      </c>
      <c r="C5634" s="15" t="s">
        <v>14731</v>
      </c>
      <c r="D5634" s="16">
        <v>10.56</v>
      </c>
    </row>
    <row r="5635" spans="1:4" ht="45" x14ac:dyDescent="0.25">
      <c r="A5635" s="13">
        <v>5502412</v>
      </c>
      <c r="B5635" s="14" t="s">
        <v>19831</v>
      </c>
      <c r="C5635" s="15" t="s">
        <v>14731</v>
      </c>
      <c r="D5635" s="16">
        <v>18.010000000000002</v>
      </c>
    </row>
    <row r="5636" spans="1:4" ht="45" x14ac:dyDescent="0.25">
      <c r="A5636" s="13">
        <v>5502646</v>
      </c>
      <c r="B5636" s="14" t="s">
        <v>19832</v>
      </c>
      <c r="C5636" s="15" t="s">
        <v>14731</v>
      </c>
      <c r="D5636" s="16">
        <v>10.49</v>
      </c>
    </row>
    <row r="5637" spans="1:4" ht="45" x14ac:dyDescent="0.25">
      <c r="A5637" s="13">
        <v>5502361</v>
      </c>
      <c r="B5637" s="14" t="s">
        <v>19833</v>
      </c>
      <c r="C5637" s="15" t="s">
        <v>14731</v>
      </c>
      <c r="D5637" s="16">
        <v>20.440000000000001</v>
      </c>
    </row>
    <row r="5638" spans="1:4" ht="45" x14ac:dyDescent="0.25">
      <c r="A5638" s="13">
        <v>5502595</v>
      </c>
      <c r="B5638" s="14" t="s">
        <v>19834</v>
      </c>
      <c r="C5638" s="15" t="s">
        <v>14731</v>
      </c>
      <c r="D5638" s="16">
        <v>13.16</v>
      </c>
    </row>
    <row r="5639" spans="1:4" ht="45" x14ac:dyDescent="0.25">
      <c r="A5639" s="13">
        <v>5502387</v>
      </c>
      <c r="B5639" s="14" t="s">
        <v>19835</v>
      </c>
      <c r="C5639" s="15" t="s">
        <v>14731</v>
      </c>
      <c r="D5639" s="16">
        <v>18.43</v>
      </c>
    </row>
    <row r="5640" spans="1:4" ht="45" x14ac:dyDescent="0.25">
      <c r="A5640" s="13">
        <v>5502621</v>
      </c>
      <c r="B5640" s="14" t="s">
        <v>19836</v>
      </c>
      <c r="C5640" s="15" t="s">
        <v>14731</v>
      </c>
      <c r="D5640" s="16">
        <v>10.94</v>
      </c>
    </row>
    <row r="5641" spans="1:4" ht="45" x14ac:dyDescent="0.25">
      <c r="A5641" s="13">
        <v>5502413</v>
      </c>
      <c r="B5641" s="14" t="s">
        <v>19837</v>
      </c>
      <c r="C5641" s="15" t="s">
        <v>14731</v>
      </c>
      <c r="D5641" s="16">
        <v>18.309999999999999</v>
      </c>
    </row>
    <row r="5642" spans="1:4" ht="45" x14ac:dyDescent="0.25">
      <c r="A5642" s="13">
        <v>5502647</v>
      </c>
      <c r="B5642" s="14" t="s">
        <v>19838</v>
      </c>
      <c r="C5642" s="15" t="s">
        <v>14731</v>
      </c>
      <c r="D5642" s="16">
        <v>10.81</v>
      </c>
    </row>
    <row r="5643" spans="1:4" ht="45" x14ac:dyDescent="0.25">
      <c r="A5643" s="13">
        <v>5502362</v>
      </c>
      <c r="B5643" s="14" t="s">
        <v>19839</v>
      </c>
      <c r="C5643" s="15" t="s">
        <v>14731</v>
      </c>
      <c r="D5643" s="16">
        <v>21.85</v>
      </c>
    </row>
    <row r="5644" spans="1:4" ht="45" x14ac:dyDescent="0.25">
      <c r="A5644" s="13">
        <v>5502596</v>
      </c>
      <c r="B5644" s="14" t="s">
        <v>19840</v>
      </c>
      <c r="C5644" s="15" t="s">
        <v>14731</v>
      </c>
      <c r="D5644" s="16">
        <v>13.96</v>
      </c>
    </row>
    <row r="5645" spans="1:4" ht="45" x14ac:dyDescent="0.25">
      <c r="A5645" s="13">
        <v>5502388</v>
      </c>
      <c r="B5645" s="14" t="s">
        <v>19841</v>
      </c>
      <c r="C5645" s="15" t="s">
        <v>14731</v>
      </c>
      <c r="D5645" s="16">
        <v>18.899999999999999</v>
      </c>
    </row>
    <row r="5646" spans="1:4" ht="45" x14ac:dyDescent="0.25">
      <c r="A5646" s="13">
        <v>5502622</v>
      </c>
      <c r="B5646" s="14" t="s">
        <v>19842</v>
      </c>
      <c r="C5646" s="15" t="s">
        <v>14731</v>
      </c>
      <c r="D5646" s="16">
        <v>11.45</v>
      </c>
    </row>
    <row r="5647" spans="1:4" ht="45" x14ac:dyDescent="0.25">
      <c r="A5647" s="13">
        <v>5502414</v>
      </c>
      <c r="B5647" s="14" t="s">
        <v>19843</v>
      </c>
      <c r="C5647" s="15" t="s">
        <v>14731</v>
      </c>
      <c r="D5647" s="16">
        <v>18.78</v>
      </c>
    </row>
    <row r="5648" spans="1:4" ht="45" x14ac:dyDescent="0.25">
      <c r="A5648" s="13">
        <v>5502648</v>
      </c>
      <c r="B5648" s="14" t="s">
        <v>19844</v>
      </c>
      <c r="C5648" s="15" t="s">
        <v>14731</v>
      </c>
      <c r="D5648" s="16">
        <v>11.33</v>
      </c>
    </row>
    <row r="5649" spans="1:4" ht="45" x14ac:dyDescent="0.25">
      <c r="A5649" s="13">
        <v>5502352</v>
      </c>
      <c r="B5649" s="14" t="s">
        <v>19845</v>
      </c>
      <c r="C5649" s="15" t="s">
        <v>14731</v>
      </c>
      <c r="D5649" s="16">
        <v>16.36</v>
      </c>
    </row>
    <row r="5650" spans="1:4" ht="45" x14ac:dyDescent="0.25">
      <c r="A5650" s="13">
        <v>5502586</v>
      </c>
      <c r="B5650" s="14" t="s">
        <v>19846</v>
      </c>
      <c r="C5650" s="15" t="s">
        <v>14731</v>
      </c>
      <c r="D5650" s="16">
        <v>8.7100000000000009</v>
      </c>
    </row>
    <row r="5651" spans="1:4" ht="45" x14ac:dyDescent="0.25">
      <c r="A5651" s="13">
        <v>5502378</v>
      </c>
      <c r="B5651" s="14" t="s">
        <v>19847</v>
      </c>
      <c r="C5651" s="15" t="s">
        <v>14731</v>
      </c>
      <c r="D5651" s="16">
        <v>15.36</v>
      </c>
    </row>
    <row r="5652" spans="1:4" ht="45" x14ac:dyDescent="0.25">
      <c r="A5652" s="13">
        <v>5502612</v>
      </c>
      <c r="B5652" s="14" t="s">
        <v>19848</v>
      </c>
      <c r="C5652" s="15" t="s">
        <v>14731</v>
      </c>
      <c r="D5652" s="16">
        <v>8.23</v>
      </c>
    </row>
    <row r="5653" spans="1:4" ht="45" x14ac:dyDescent="0.25">
      <c r="A5653" s="13">
        <v>5502404</v>
      </c>
      <c r="B5653" s="14" t="s">
        <v>19849</v>
      </c>
      <c r="C5653" s="15" t="s">
        <v>14731</v>
      </c>
      <c r="D5653" s="16">
        <v>15.43</v>
      </c>
    </row>
    <row r="5654" spans="1:4" ht="45" x14ac:dyDescent="0.25">
      <c r="A5654" s="13">
        <v>5502638</v>
      </c>
      <c r="B5654" s="14" t="s">
        <v>19850</v>
      </c>
      <c r="C5654" s="15" t="s">
        <v>14731</v>
      </c>
      <c r="D5654" s="16">
        <v>8.32</v>
      </c>
    </row>
    <row r="5655" spans="1:4" ht="45" x14ac:dyDescent="0.25">
      <c r="A5655" s="13">
        <v>5502353</v>
      </c>
      <c r="B5655" s="14" t="s">
        <v>19851</v>
      </c>
      <c r="C5655" s="15" t="s">
        <v>14731</v>
      </c>
      <c r="D5655" s="16">
        <v>16.739999999999998</v>
      </c>
    </row>
    <row r="5656" spans="1:4" ht="45" x14ac:dyDescent="0.25">
      <c r="A5656" s="13">
        <v>5502587</v>
      </c>
      <c r="B5656" s="14" t="s">
        <v>19852</v>
      </c>
      <c r="C5656" s="15" t="s">
        <v>14731</v>
      </c>
      <c r="D5656" s="16">
        <v>9.09</v>
      </c>
    </row>
    <row r="5657" spans="1:4" ht="45" x14ac:dyDescent="0.25">
      <c r="A5657" s="13">
        <v>5502379</v>
      </c>
      <c r="B5657" s="14" t="s">
        <v>19853</v>
      </c>
      <c r="C5657" s="15" t="s">
        <v>14731</v>
      </c>
      <c r="D5657" s="16">
        <v>15.65</v>
      </c>
    </row>
    <row r="5658" spans="1:4" ht="45" x14ac:dyDescent="0.25">
      <c r="A5658" s="13">
        <v>5502613</v>
      </c>
      <c r="B5658" s="14" t="s">
        <v>19854</v>
      </c>
      <c r="C5658" s="15" t="s">
        <v>14731</v>
      </c>
      <c r="D5658" s="16">
        <v>8.51</v>
      </c>
    </row>
    <row r="5659" spans="1:4" ht="45" x14ac:dyDescent="0.25">
      <c r="A5659" s="13">
        <v>5502405</v>
      </c>
      <c r="B5659" s="14" t="s">
        <v>19855</v>
      </c>
      <c r="C5659" s="15" t="s">
        <v>14731</v>
      </c>
      <c r="D5659" s="16">
        <v>16.22</v>
      </c>
    </row>
    <row r="5660" spans="1:4" ht="45" x14ac:dyDescent="0.25">
      <c r="A5660" s="13">
        <v>5502639</v>
      </c>
      <c r="B5660" s="14" t="s">
        <v>19856</v>
      </c>
      <c r="C5660" s="15" t="s">
        <v>14731</v>
      </c>
      <c r="D5660" s="16">
        <v>8.56</v>
      </c>
    </row>
    <row r="5661" spans="1:4" ht="45" x14ac:dyDescent="0.25">
      <c r="A5661" s="13">
        <v>5502351</v>
      </c>
      <c r="B5661" s="14" t="s">
        <v>19857</v>
      </c>
      <c r="C5661" s="15" t="s">
        <v>14731</v>
      </c>
      <c r="D5661" s="16">
        <v>15.36</v>
      </c>
    </row>
    <row r="5662" spans="1:4" ht="45" x14ac:dyDescent="0.25">
      <c r="A5662" s="13">
        <v>5502585</v>
      </c>
      <c r="B5662" s="14" t="s">
        <v>19858</v>
      </c>
      <c r="C5662" s="15" t="s">
        <v>14731</v>
      </c>
      <c r="D5662" s="16">
        <v>8.23</v>
      </c>
    </row>
    <row r="5663" spans="1:4" ht="45" x14ac:dyDescent="0.25">
      <c r="A5663" s="13">
        <v>5502377</v>
      </c>
      <c r="B5663" s="14" t="s">
        <v>19859</v>
      </c>
      <c r="C5663" s="15" t="s">
        <v>14731</v>
      </c>
      <c r="D5663" s="16">
        <v>15.07</v>
      </c>
    </row>
    <row r="5664" spans="1:4" ht="45" x14ac:dyDescent="0.25">
      <c r="A5664" s="13">
        <v>5502611</v>
      </c>
      <c r="B5664" s="14" t="s">
        <v>19860</v>
      </c>
      <c r="C5664" s="15" t="s">
        <v>14731</v>
      </c>
      <c r="D5664" s="16">
        <v>7.94</v>
      </c>
    </row>
    <row r="5665" spans="1:4" ht="45" x14ac:dyDescent="0.25">
      <c r="A5665" s="13">
        <v>5502403</v>
      </c>
      <c r="B5665" s="14" t="s">
        <v>19861</v>
      </c>
      <c r="C5665" s="15" t="s">
        <v>14731</v>
      </c>
      <c r="D5665" s="16">
        <v>15.18</v>
      </c>
    </row>
    <row r="5666" spans="1:4" ht="45" x14ac:dyDescent="0.25">
      <c r="A5666" s="13">
        <v>5502637</v>
      </c>
      <c r="B5666" s="14" t="s">
        <v>19862</v>
      </c>
      <c r="C5666" s="15" t="s">
        <v>14731</v>
      </c>
      <c r="D5666" s="16">
        <v>8.0299999999999994</v>
      </c>
    </row>
    <row r="5667" spans="1:4" x14ac:dyDescent="0.25">
      <c r="A5667" s="13">
        <v>5502187</v>
      </c>
      <c r="B5667" s="14" t="s">
        <v>19863</v>
      </c>
      <c r="C5667" s="15" t="s">
        <v>14731</v>
      </c>
      <c r="D5667" s="16">
        <v>7.2</v>
      </c>
    </row>
    <row r="5668" spans="1:4" ht="45" x14ac:dyDescent="0.25">
      <c r="A5668" s="13">
        <v>5502354</v>
      </c>
      <c r="B5668" s="14" t="s">
        <v>19864</v>
      </c>
      <c r="C5668" s="15" t="s">
        <v>14731</v>
      </c>
      <c r="D5668" s="16">
        <v>17.13</v>
      </c>
    </row>
    <row r="5669" spans="1:4" ht="45" x14ac:dyDescent="0.25">
      <c r="A5669" s="13">
        <v>5502588</v>
      </c>
      <c r="B5669" s="14" t="s">
        <v>19865</v>
      </c>
      <c r="C5669" s="15" t="s">
        <v>14731</v>
      </c>
      <c r="D5669" s="16">
        <v>10.17</v>
      </c>
    </row>
    <row r="5670" spans="1:4" ht="45" x14ac:dyDescent="0.25">
      <c r="A5670" s="13">
        <v>5502380</v>
      </c>
      <c r="B5670" s="14" t="s">
        <v>19866</v>
      </c>
      <c r="C5670" s="15" t="s">
        <v>14731</v>
      </c>
      <c r="D5670" s="16">
        <v>16.41</v>
      </c>
    </row>
    <row r="5671" spans="1:4" ht="45" x14ac:dyDescent="0.25">
      <c r="A5671" s="13">
        <v>5502614</v>
      </c>
      <c r="B5671" s="14" t="s">
        <v>19867</v>
      </c>
      <c r="C5671" s="15" t="s">
        <v>14731</v>
      </c>
      <c r="D5671" s="16">
        <v>8.7100000000000009</v>
      </c>
    </row>
    <row r="5672" spans="1:4" ht="45" x14ac:dyDescent="0.25">
      <c r="A5672" s="13">
        <v>5502406</v>
      </c>
      <c r="B5672" s="14" t="s">
        <v>19868</v>
      </c>
      <c r="C5672" s="15" t="s">
        <v>14731</v>
      </c>
      <c r="D5672" s="16">
        <v>16.41</v>
      </c>
    </row>
    <row r="5673" spans="1:4" ht="45" x14ac:dyDescent="0.25">
      <c r="A5673" s="13">
        <v>5502640</v>
      </c>
      <c r="B5673" s="14" t="s">
        <v>19869</v>
      </c>
      <c r="C5673" s="15" t="s">
        <v>14731</v>
      </c>
      <c r="D5673" s="16">
        <v>8.75</v>
      </c>
    </row>
    <row r="5674" spans="1:4" ht="45" x14ac:dyDescent="0.25">
      <c r="A5674" s="13">
        <v>5502355</v>
      </c>
      <c r="B5674" s="14" t="s">
        <v>19870</v>
      </c>
      <c r="C5674" s="15" t="s">
        <v>14731</v>
      </c>
      <c r="D5674" s="16">
        <v>17.41</v>
      </c>
    </row>
    <row r="5675" spans="1:4" ht="45" x14ac:dyDescent="0.25">
      <c r="A5675" s="13">
        <v>5502589</v>
      </c>
      <c r="B5675" s="14" t="s">
        <v>19871</v>
      </c>
      <c r="C5675" s="15" t="s">
        <v>14731</v>
      </c>
      <c r="D5675" s="16">
        <v>10.49</v>
      </c>
    </row>
    <row r="5676" spans="1:4" ht="45" x14ac:dyDescent="0.25">
      <c r="A5676" s="13">
        <v>5502381</v>
      </c>
      <c r="B5676" s="14" t="s">
        <v>19872</v>
      </c>
      <c r="C5676" s="15" t="s">
        <v>14731</v>
      </c>
      <c r="D5676" s="16">
        <v>16.600000000000001</v>
      </c>
    </row>
    <row r="5677" spans="1:4" ht="45" x14ac:dyDescent="0.25">
      <c r="A5677" s="13">
        <v>5502615</v>
      </c>
      <c r="B5677" s="14" t="s">
        <v>19873</v>
      </c>
      <c r="C5677" s="15" t="s">
        <v>14731</v>
      </c>
      <c r="D5677" s="16">
        <v>8.9499999999999993</v>
      </c>
    </row>
    <row r="5678" spans="1:4" ht="45" x14ac:dyDescent="0.25">
      <c r="A5678" s="13">
        <v>5502407</v>
      </c>
      <c r="B5678" s="14" t="s">
        <v>19874</v>
      </c>
      <c r="C5678" s="15" t="s">
        <v>14731</v>
      </c>
      <c r="D5678" s="16">
        <v>16.600000000000001</v>
      </c>
    </row>
    <row r="5679" spans="1:4" ht="45" x14ac:dyDescent="0.25">
      <c r="A5679" s="13">
        <v>5502641</v>
      </c>
      <c r="B5679" s="14" t="s">
        <v>19875</v>
      </c>
      <c r="C5679" s="15" t="s">
        <v>14731</v>
      </c>
      <c r="D5679" s="16">
        <v>8.9499999999999993</v>
      </c>
    </row>
    <row r="5680" spans="1:4" ht="45" x14ac:dyDescent="0.25">
      <c r="A5680" s="13">
        <v>5502880</v>
      </c>
      <c r="B5680" s="14" t="s">
        <v>19876</v>
      </c>
      <c r="C5680" s="15" t="s">
        <v>14731</v>
      </c>
      <c r="D5680" s="16">
        <v>15.12</v>
      </c>
    </row>
    <row r="5681" spans="1:4" ht="45" x14ac:dyDescent="0.25">
      <c r="A5681" s="13">
        <v>5502857</v>
      </c>
      <c r="B5681" s="14" t="s">
        <v>19877</v>
      </c>
      <c r="C5681" s="15" t="s">
        <v>14731</v>
      </c>
      <c r="D5681" s="16">
        <v>22.27</v>
      </c>
    </row>
    <row r="5682" spans="1:4" ht="45" x14ac:dyDescent="0.25">
      <c r="A5682" s="13">
        <v>5502881</v>
      </c>
      <c r="B5682" s="14" t="s">
        <v>19878</v>
      </c>
      <c r="C5682" s="15" t="s">
        <v>14731</v>
      </c>
      <c r="D5682" s="16">
        <v>11.71</v>
      </c>
    </row>
    <row r="5683" spans="1:4" ht="45" x14ac:dyDescent="0.25">
      <c r="A5683" s="13">
        <v>5502859</v>
      </c>
      <c r="B5683" s="14" t="s">
        <v>19879</v>
      </c>
      <c r="C5683" s="15" t="s">
        <v>14731</v>
      </c>
      <c r="D5683" s="16">
        <v>19.02</v>
      </c>
    </row>
    <row r="5684" spans="1:4" ht="45" x14ac:dyDescent="0.25">
      <c r="A5684" s="13">
        <v>5502882</v>
      </c>
      <c r="B5684" s="14" t="s">
        <v>19880</v>
      </c>
      <c r="C5684" s="15" t="s">
        <v>14731</v>
      </c>
      <c r="D5684" s="16">
        <v>11.58</v>
      </c>
    </row>
    <row r="5685" spans="1:4" ht="45" x14ac:dyDescent="0.25">
      <c r="A5685" s="13">
        <v>5502858</v>
      </c>
      <c r="B5685" s="14" t="s">
        <v>19881</v>
      </c>
      <c r="C5685" s="15" t="s">
        <v>14731</v>
      </c>
      <c r="D5685" s="16">
        <v>19.73</v>
      </c>
    </row>
    <row r="5686" spans="1:4" ht="45" x14ac:dyDescent="0.25">
      <c r="A5686" s="13">
        <v>5502747</v>
      </c>
      <c r="B5686" s="14" t="s">
        <v>19882</v>
      </c>
      <c r="C5686" s="15" t="s">
        <v>14731</v>
      </c>
      <c r="D5686" s="16">
        <v>46.76</v>
      </c>
    </row>
    <row r="5687" spans="1:4" ht="45" x14ac:dyDescent="0.25">
      <c r="A5687" s="13">
        <v>5502773</v>
      </c>
      <c r="B5687" s="14" t="s">
        <v>19883</v>
      </c>
      <c r="C5687" s="15" t="s">
        <v>14731</v>
      </c>
      <c r="D5687" s="16">
        <v>45.26</v>
      </c>
    </row>
    <row r="5688" spans="1:4" ht="45" x14ac:dyDescent="0.25">
      <c r="A5688" s="13">
        <v>5502799</v>
      </c>
      <c r="B5688" s="14" t="s">
        <v>19884</v>
      </c>
      <c r="C5688" s="15" t="s">
        <v>14731</v>
      </c>
      <c r="D5688" s="16">
        <v>44.79</v>
      </c>
    </row>
    <row r="5689" spans="1:4" ht="45" x14ac:dyDescent="0.25">
      <c r="A5689" s="13">
        <v>5502748</v>
      </c>
      <c r="B5689" s="14" t="s">
        <v>19885</v>
      </c>
      <c r="C5689" s="15" t="s">
        <v>14731</v>
      </c>
      <c r="D5689" s="16">
        <v>47.23</v>
      </c>
    </row>
    <row r="5690" spans="1:4" ht="45" x14ac:dyDescent="0.25">
      <c r="A5690" s="13">
        <v>5502774</v>
      </c>
      <c r="B5690" s="14" t="s">
        <v>19886</v>
      </c>
      <c r="C5690" s="15" t="s">
        <v>14731</v>
      </c>
      <c r="D5690" s="16">
        <v>45.54</v>
      </c>
    </row>
    <row r="5691" spans="1:4" ht="45" x14ac:dyDescent="0.25">
      <c r="A5691" s="13">
        <v>5502800</v>
      </c>
      <c r="B5691" s="14" t="s">
        <v>19887</v>
      </c>
      <c r="C5691" s="15" t="s">
        <v>14731</v>
      </c>
      <c r="D5691" s="16">
        <v>45.07</v>
      </c>
    </row>
    <row r="5692" spans="1:4" ht="45" x14ac:dyDescent="0.25">
      <c r="A5692" s="13">
        <v>5502749</v>
      </c>
      <c r="B5692" s="14" t="s">
        <v>19888</v>
      </c>
      <c r="C5692" s="15" t="s">
        <v>14731</v>
      </c>
      <c r="D5692" s="16">
        <v>47.6</v>
      </c>
    </row>
    <row r="5693" spans="1:4" ht="45" x14ac:dyDescent="0.25">
      <c r="A5693" s="13">
        <v>5502775</v>
      </c>
      <c r="B5693" s="14" t="s">
        <v>19889</v>
      </c>
      <c r="C5693" s="15" t="s">
        <v>14731</v>
      </c>
      <c r="D5693" s="16">
        <v>45.82</v>
      </c>
    </row>
    <row r="5694" spans="1:4" ht="45" x14ac:dyDescent="0.25">
      <c r="A5694" s="13">
        <v>5502801</v>
      </c>
      <c r="B5694" s="14" t="s">
        <v>19890</v>
      </c>
      <c r="C5694" s="15" t="s">
        <v>14731</v>
      </c>
      <c r="D5694" s="16">
        <v>45.26</v>
      </c>
    </row>
    <row r="5695" spans="1:4" ht="45" x14ac:dyDescent="0.25">
      <c r="A5695" s="13">
        <v>5502750</v>
      </c>
      <c r="B5695" s="14" t="s">
        <v>19891</v>
      </c>
      <c r="C5695" s="15" t="s">
        <v>14731</v>
      </c>
      <c r="D5695" s="16">
        <v>49.69</v>
      </c>
    </row>
    <row r="5696" spans="1:4" ht="45" x14ac:dyDescent="0.25">
      <c r="A5696" s="13">
        <v>5502776</v>
      </c>
      <c r="B5696" s="14" t="s">
        <v>19892</v>
      </c>
      <c r="C5696" s="15" t="s">
        <v>14731</v>
      </c>
      <c r="D5696" s="16">
        <v>46.1</v>
      </c>
    </row>
    <row r="5697" spans="1:4" ht="45" x14ac:dyDescent="0.25">
      <c r="A5697" s="13">
        <v>5502802</v>
      </c>
      <c r="B5697" s="14" t="s">
        <v>19893</v>
      </c>
      <c r="C5697" s="15" t="s">
        <v>14731</v>
      </c>
      <c r="D5697" s="16">
        <v>45.54</v>
      </c>
    </row>
    <row r="5698" spans="1:4" ht="45" x14ac:dyDescent="0.25">
      <c r="A5698" s="13">
        <v>5502751</v>
      </c>
      <c r="B5698" s="14" t="s">
        <v>19894</v>
      </c>
      <c r="C5698" s="15" t="s">
        <v>14731</v>
      </c>
      <c r="D5698" s="16">
        <v>50.19</v>
      </c>
    </row>
    <row r="5699" spans="1:4" ht="45" x14ac:dyDescent="0.25">
      <c r="A5699" s="13">
        <v>5502777</v>
      </c>
      <c r="B5699" s="14" t="s">
        <v>19895</v>
      </c>
      <c r="C5699" s="15" t="s">
        <v>14731</v>
      </c>
      <c r="D5699" s="16">
        <v>46.38</v>
      </c>
    </row>
    <row r="5700" spans="1:4" ht="45" x14ac:dyDescent="0.25">
      <c r="A5700" s="13">
        <v>5502803</v>
      </c>
      <c r="B5700" s="14" t="s">
        <v>19896</v>
      </c>
      <c r="C5700" s="15" t="s">
        <v>14731</v>
      </c>
      <c r="D5700" s="16">
        <v>45.73</v>
      </c>
    </row>
    <row r="5701" spans="1:4" ht="45" x14ac:dyDescent="0.25">
      <c r="A5701" s="13">
        <v>5502752</v>
      </c>
      <c r="B5701" s="14" t="s">
        <v>19897</v>
      </c>
      <c r="C5701" s="15" t="s">
        <v>14731</v>
      </c>
      <c r="D5701" s="16">
        <v>50.94</v>
      </c>
    </row>
    <row r="5702" spans="1:4" ht="45" x14ac:dyDescent="0.25">
      <c r="A5702" s="13">
        <v>5502778</v>
      </c>
      <c r="B5702" s="14" t="s">
        <v>19898</v>
      </c>
      <c r="C5702" s="15" t="s">
        <v>14731</v>
      </c>
      <c r="D5702" s="16">
        <v>46.95</v>
      </c>
    </row>
    <row r="5703" spans="1:4" ht="45" x14ac:dyDescent="0.25">
      <c r="A5703" s="13">
        <v>5502804</v>
      </c>
      <c r="B5703" s="14" t="s">
        <v>19899</v>
      </c>
      <c r="C5703" s="15" t="s">
        <v>14731</v>
      </c>
      <c r="D5703" s="16">
        <v>46.2</v>
      </c>
    </row>
    <row r="5704" spans="1:4" ht="45" x14ac:dyDescent="0.25">
      <c r="A5704" s="13">
        <v>5502753</v>
      </c>
      <c r="B5704" s="14" t="s">
        <v>19900</v>
      </c>
      <c r="C5704" s="15" t="s">
        <v>14731</v>
      </c>
      <c r="D5704" s="16">
        <v>52.19</v>
      </c>
    </row>
    <row r="5705" spans="1:4" ht="45" x14ac:dyDescent="0.25">
      <c r="A5705" s="13">
        <v>5502779</v>
      </c>
      <c r="B5705" s="14" t="s">
        <v>19901</v>
      </c>
      <c r="C5705" s="15" t="s">
        <v>14731</v>
      </c>
      <c r="D5705" s="16">
        <v>49.44</v>
      </c>
    </row>
    <row r="5706" spans="1:4" ht="45" x14ac:dyDescent="0.25">
      <c r="A5706" s="13">
        <v>5502805</v>
      </c>
      <c r="B5706" s="14" t="s">
        <v>19902</v>
      </c>
      <c r="C5706" s="15" t="s">
        <v>14731</v>
      </c>
      <c r="D5706" s="16">
        <v>46.85</v>
      </c>
    </row>
    <row r="5707" spans="1:4" ht="30" x14ac:dyDescent="0.25">
      <c r="A5707" s="13">
        <v>5502743</v>
      </c>
      <c r="B5707" s="14" t="s">
        <v>19903</v>
      </c>
      <c r="C5707" s="15" t="s">
        <v>14731</v>
      </c>
      <c r="D5707" s="16">
        <v>44.6</v>
      </c>
    </row>
    <row r="5708" spans="1:4" ht="45" x14ac:dyDescent="0.25">
      <c r="A5708" s="13">
        <v>5502769</v>
      </c>
      <c r="B5708" s="14" t="s">
        <v>19904</v>
      </c>
      <c r="C5708" s="15" t="s">
        <v>14731</v>
      </c>
      <c r="D5708" s="16">
        <v>42.26</v>
      </c>
    </row>
    <row r="5709" spans="1:4" ht="30" x14ac:dyDescent="0.25">
      <c r="A5709" s="13">
        <v>5502795</v>
      </c>
      <c r="B5709" s="14" t="s">
        <v>19905</v>
      </c>
      <c r="C5709" s="15" t="s">
        <v>14731</v>
      </c>
      <c r="D5709" s="16">
        <v>42.08</v>
      </c>
    </row>
    <row r="5710" spans="1:4" ht="30" x14ac:dyDescent="0.25">
      <c r="A5710" s="13">
        <v>5502744</v>
      </c>
      <c r="B5710" s="14" t="s">
        <v>19906</v>
      </c>
      <c r="C5710" s="15" t="s">
        <v>14731</v>
      </c>
      <c r="D5710" s="16">
        <v>45.26</v>
      </c>
    </row>
    <row r="5711" spans="1:4" ht="45" x14ac:dyDescent="0.25">
      <c r="A5711" s="13">
        <v>5502770</v>
      </c>
      <c r="B5711" s="14" t="s">
        <v>19907</v>
      </c>
      <c r="C5711" s="15" t="s">
        <v>14731</v>
      </c>
      <c r="D5711" s="16">
        <v>42.7</v>
      </c>
    </row>
    <row r="5712" spans="1:4" ht="30" x14ac:dyDescent="0.25">
      <c r="A5712" s="13">
        <v>5502796</v>
      </c>
      <c r="B5712" s="14" t="s">
        <v>19908</v>
      </c>
      <c r="C5712" s="15" t="s">
        <v>14731</v>
      </c>
      <c r="D5712" s="16">
        <v>42.39</v>
      </c>
    </row>
    <row r="5713" spans="1:4" ht="30" x14ac:dyDescent="0.25">
      <c r="A5713" s="13">
        <v>5502742</v>
      </c>
      <c r="B5713" s="14" t="s">
        <v>19909</v>
      </c>
      <c r="C5713" s="15" t="s">
        <v>14731</v>
      </c>
      <c r="D5713" s="16">
        <v>42.26</v>
      </c>
    </row>
    <row r="5714" spans="1:4" ht="45" x14ac:dyDescent="0.25">
      <c r="A5714" s="13">
        <v>5502768</v>
      </c>
      <c r="B5714" s="14" t="s">
        <v>19910</v>
      </c>
      <c r="C5714" s="15" t="s">
        <v>14731</v>
      </c>
      <c r="D5714" s="16">
        <v>41.83</v>
      </c>
    </row>
    <row r="5715" spans="1:4" ht="30" x14ac:dyDescent="0.25">
      <c r="A5715" s="13">
        <v>5502794</v>
      </c>
      <c r="B5715" s="14" t="s">
        <v>19911</v>
      </c>
      <c r="C5715" s="15" t="s">
        <v>14731</v>
      </c>
      <c r="D5715" s="16">
        <v>41.64</v>
      </c>
    </row>
    <row r="5716" spans="1:4" ht="30" x14ac:dyDescent="0.25">
      <c r="A5716" s="13">
        <v>5502745</v>
      </c>
      <c r="B5716" s="14" t="s">
        <v>19912</v>
      </c>
      <c r="C5716" s="15" t="s">
        <v>14731</v>
      </c>
      <c r="D5716" s="16">
        <v>45.82</v>
      </c>
    </row>
    <row r="5717" spans="1:4" ht="45" x14ac:dyDescent="0.25">
      <c r="A5717" s="13">
        <v>5502771</v>
      </c>
      <c r="B5717" s="14" t="s">
        <v>19913</v>
      </c>
      <c r="C5717" s="15" t="s">
        <v>14731</v>
      </c>
      <c r="D5717" s="16">
        <v>44.7</v>
      </c>
    </row>
    <row r="5718" spans="1:4" ht="30" x14ac:dyDescent="0.25">
      <c r="A5718" s="13">
        <v>5502797</v>
      </c>
      <c r="B5718" s="14" t="s">
        <v>19914</v>
      </c>
      <c r="C5718" s="15" t="s">
        <v>14731</v>
      </c>
      <c r="D5718" s="16">
        <v>42.64</v>
      </c>
    </row>
    <row r="5719" spans="1:4" ht="30" x14ac:dyDescent="0.25">
      <c r="A5719" s="13">
        <v>5502746</v>
      </c>
      <c r="B5719" s="14" t="s">
        <v>19915</v>
      </c>
      <c r="C5719" s="15" t="s">
        <v>14731</v>
      </c>
      <c r="D5719" s="16">
        <v>46.29</v>
      </c>
    </row>
    <row r="5720" spans="1:4" ht="45" x14ac:dyDescent="0.25">
      <c r="A5720" s="13">
        <v>5502772</v>
      </c>
      <c r="B5720" s="14" t="s">
        <v>19916</v>
      </c>
      <c r="C5720" s="15" t="s">
        <v>14731</v>
      </c>
      <c r="D5720" s="16">
        <v>44.98</v>
      </c>
    </row>
    <row r="5721" spans="1:4" ht="30" x14ac:dyDescent="0.25">
      <c r="A5721" s="13">
        <v>5502798</v>
      </c>
      <c r="B5721" s="14" t="s">
        <v>19917</v>
      </c>
      <c r="C5721" s="15" t="s">
        <v>14731</v>
      </c>
      <c r="D5721" s="16">
        <v>42.95</v>
      </c>
    </row>
    <row r="5722" spans="1:4" ht="30" x14ac:dyDescent="0.25">
      <c r="A5722" s="13">
        <v>5502886</v>
      </c>
      <c r="B5722" s="14" t="s">
        <v>19918</v>
      </c>
      <c r="C5722" s="15" t="s">
        <v>14731</v>
      </c>
      <c r="D5722" s="16">
        <v>54.53</v>
      </c>
    </row>
    <row r="5723" spans="1:4" ht="45" x14ac:dyDescent="0.25">
      <c r="A5723" s="13">
        <v>5502887</v>
      </c>
      <c r="B5723" s="14" t="s">
        <v>19919</v>
      </c>
      <c r="C5723" s="15" t="s">
        <v>14731</v>
      </c>
      <c r="D5723" s="16">
        <v>49.82</v>
      </c>
    </row>
    <row r="5724" spans="1:4" ht="30" x14ac:dyDescent="0.25">
      <c r="A5724" s="13">
        <v>5502888</v>
      </c>
      <c r="B5724" s="14" t="s">
        <v>19920</v>
      </c>
      <c r="C5724" s="15" t="s">
        <v>14731</v>
      </c>
      <c r="D5724" s="16">
        <v>47.23</v>
      </c>
    </row>
    <row r="5725" spans="1:4" x14ac:dyDescent="0.25">
      <c r="A5725" s="13">
        <v>5502820</v>
      </c>
      <c r="B5725" s="14" t="s">
        <v>19921</v>
      </c>
      <c r="C5725" s="15" t="s">
        <v>14731</v>
      </c>
      <c r="D5725" s="16">
        <v>6.8</v>
      </c>
    </row>
    <row r="5726" spans="1:4" ht="30" x14ac:dyDescent="0.25">
      <c r="A5726" s="13">
        <v>5502904</v>
      </c>
      <c r="B5726" s="14" t="s">
        <v>19922</v>
      </c>
      <c r="C5726" s="15" t="s">
        <v>14731</v>
      </c>
      <c r="D5726" s="16">
        <v>20.32</v>
      </c>
    </row>
    <row r="5727" spans="1:4" ht="45" x14ac:dyDescent="0.25">
      <c r="A5727" s="13">
        <v>5502930</v>
      </c>
      <c r="B5727" s="14" t="s">
        <v>19923</v>
      </c>
      <c r="C5727" s="15" t="s">
        <v>14731</v>
      </c>
      <c r="D5727" s="16">
        <v>19.27</v>
      </c>
    </row>
    <row r="5728" spans="1:4" ht="30" x14ac:dyDescent="0.25">
      <c r="A5728" s="13">
        <v>5502956</v>
      </c>
      <c r="B5728" s="14" t="s">
        <v>19924</v>
      </c>
      <c r="C5728" s="15" t="s">
        <v>14731</v>
      </c>
      <c r="D5728" s="16">
        <v>18.89</v>
      </c>
    </row>
    <row r="5729" spans="1:4" ht="30" x14ac:dyDescent="0.25">
      <c r="A5729" s="13">
        <v>5502905</v>
      </c>
      <c r="B5729" s="14" t="s">
        <v>19925</v>
      </c>
      <c r="C5729" s="15" t="s">
        <v>14731</v>
      </c>
      <c r="D5729" s="16">
        <v>22.81</v>
      </c>
    </row>
    <row r="5730" spans="1:4" ht="45" x14ac:dyDescent="0.25">
      <c r="A5730" s="13">
        <v>5502931</v>
      </c>
      <c r="B5730" s="14" t="s">
        <v>19926</v>
      </c>
      <c r="C5730" s="15" t="s">
        <v>14731</v>
      </c>
      <c r="D5730" s="16">
        <v>19.46</v>
      </c>
    </row>
    <row r="5731" spans="1:4" ht="30" x14ac:dyDescent="0.25">
      <c r="A5731" s="13">
        <v>5502957</v>
      </c>
      <c r="B5731" s="14" t="s">
        <v>19927</v>
      </c>
      <c r="C5731" s="15" t="s">
        <v>14731</v>
      </c>
      <c r="D5731" s="16">
        <v>19.079999999999998</v>
      </c>
    </row>
    <row r="5732" spans="1:4" ht="30" x14ac:dyDescent="0.25">
      <c r="A5732" s="13">
        <v>5502906</v>
      </c>
      <c r="B5732" s="14" t="s">
        <v>19928</v>
      </c>
      <c r="C5732" s="15" t="s">
        <v>14731</v>
      </c>
      <c r="D5732" s="16">
        <v>23.09</v>
      </c>
    </row>
    <row r="5733" spans="1:4" ht="45" x14ac:dyDescent="0.25">
      <c r="A5733" s="13">
        <v>5502932</v>
      </c>
      <c r="B5733" s="14" t="s">
        <v>19929</v>
      </c>
      <c r="C5733" s="15" t="s">
        <v>14731</v>
      </c>
      <c r="D5733" s="16">
        <v>19.649999999999999</v>
      </c>
    </row>
    <row r="5734" spans="1:4" ht="30" x14ac:dyDescent="0.25">
      <c r="A5734" s="13">
        <v>5502958</v>
      </c>
      <c r="B5734" s="14" t="s">
        <v>19930</v>
      </c>
      <c r="C5734" s="15" t="s">
        <v>14731</v>
      </c>
      <c r="D5734" s="16">
        <v>19.27</v>
      </c>
    </row>
    <row r="5735" spans="1:4" ht="30" x14ac:dyDescent="0.25">
      <c r="A5735" s="13">
        <v>5502907</v>
      </c>
      <c r="B5735" s="14" t="s">
        <v>19931</v>
      </c>
      <c r="C5735" s="15" t="s">
        <v>14731</v>
      </c>
      <c r="D5735" s="16">
        <v>23.52</v>
      </c>
    </row>
    <row r="5736" spans="1:4" ht="45" x14ac:dyDescent="0.25">
      <c r="A5736" s="13">
        <v>5502933</v>
      </c>
      <c r="B5736" s="14" t="s">
        <v>19932</v>
      </c>
      <c r="C5736" s="15" t="s">
        <v>14731</v>
      </c>
      <c r="D5736" s="16">
        <v>19.940000000000001</v>
      </c>
    </row>
    <row r="5737" spans="1:4" ht="30" x14ac:dyDescent="0.25">
      <c r="A5737" s="13">
        <v>5502959</v>
      </c>
      <c r="B5737" s="14" t="s">
        <v>19933</v>
      </c>
      <c r="C5737" s="15" t="s">
        <v>14731</v>
      </c>
      <c r="D5737" s="16">
        <v>19.46</v>
      </c>
    </row>
    <row r="5738" spans="1:4" ht="30" x14ac:dyDescent="0.25">
      <c r="A5738" s="13">
        <v>5502908</v>
      </c>
      <c r="B5738" s="14" t="s">
        <v>19934</v>
      </c>
      <c r="C5738" s="15" t="s">
        <v>14731</v>
      </c>
      <c r="D5738" s="16">
        <v>23.8</v>
      </c>
    </row>
    <row r="5739" spans="1:4" ht="45" x14ac:dyDescent="0.25">
      <c r="A5739" s="13">
        <v>5502934</v>
      </c>
      <c r="B5739" s="14" t="s">
        <v>19935</v>
      </c>
      <c r="C5739" s="15" t="s">
        <v>14731</v>
      </c>
      <c r="D5739" s="16">
        <v>20.13</v>
      </c>
    </row>
    <row r="5740" spans="1:4" ht="30" x14ac:dyDescent="0.25">
      <c r="A5740" s="13">
        <v>5502960</v>
      </c>
      <c r="B5740" s="14" t="s">
        <v>19936</v>
      </c>
      <c r="C5740" s="15" t="s">
        <v>14731</v>
      </c>
      <c r="D5740" s="16">
        <v>19.559999999999999</v>
      </c>
    </row>
    <row r="5741" spans="1:4" ht="30" x14ac:dyDescent="0.25">
      <c r="A5741" s="13">
        <v>5502909</v>
      </c>
      <c r="B5741" s="14" t="s">
        <v>19937</v>
      </c>
      <c r="C5741" s="15" t="s">
        <v>14731</v>
      </c>
      <c r="D5741" s="16">
        <v>24.37</v>
      </c>
    </row>
    <row r="5742" spans="1:4" ht="45" x14ac:dyDescent="0.25">
      <c r="A5742" s="13">
        <v>5502935</v>
      </c>
      <c r="B5742" s="14" t="s">
        <v>19938</v>
      </c>
      <c r="C5742" s="15" t="s">
        <v>14731</v>
      </c>
      <c r="D5742" s="16">
        <v>20.51</v>
      </c>
    </row>
    <row r="5743" spans="1:4" ht="30" x14ac:dyDescent="0.25">
      <c r="A5743" s="13">
        <v>5502961</v>
      </c>
      <c r="B5743" s="14" t="s">
        <v>19939</v>
      </c>
      <c r="C5743" s="15" t="s">
        <v>14731</v>
      </c>
      <c r="D5743" s="16">
        <v>19.940000000000001</v>
      </c>
    </row>
    <row r="5744" spans="1:4" ht="30" x14ac:dyDescent="0.25">
      <c r="A5744" s="13">
        <v>5502910</v>
      </c>
      <c r="B5744" s="14" t="s">
        <v>19940</v>
      </c>
      <c r="C5744" s="15" t="s">
        <v>14731</v>
      </c>
      <c r="D5744" s="16">
        <v>25.37</v>
      </c>
    </row>
    <row r="5745" spans="1:4" ht="45" x14ac:dyDescent="0.25">
      <c r="A5745" s="13">
        <v>5502936</v>
      </c>
      <c r="B5745" s="14" t="s">
        <v>19941</v>
      </c>
      <c r="C5745" s="15" t="s">
        <v>14731</v>
      </c>
      <c r="D5745" s="16">
        <v>23.23</v>
      </c>
    </row>
    <row r="5746" spans="1:4" ht="30" x14ac:dyDescent="0.25">
      <c r="A5746" s="13">
        <v>5502962</v>
      </c>
      <c r="B5746" s="14" t="s">
        <v>19942</v>
      </c>
      <c r="C5746" s="15" t="s">
        <v>14731</v>
      </c>
      <c r="D5746" s="16">
        <v>20.41</v>
      </c>
    </row>
    <row r="5747" spans="1:4" ht="30" x14ac:dyDescent="0.25">
      <c r="A5747" s="13">
        <v>5502900</v>
      </c>
      <c r="B5747" s="14" t="s">
        <v>19943</v>
      </c>
      <c r="C5747" s="15" t="s">
        <v>14731</v>
      </c>
      <c r="D5747" s="16">
        <v>18.8</v>
      </c>
    </row>
    <row r="5748" spans="1:4" ht="30" x14ac:dyDescent="0.25">
      <c r="A5748" s="13">
        <v>5502926</v>
      </c>
      <c r="B5748" s="14" t="s">
        <v>19944</v>
      </c>
      <c r="C5748" s="15" t="s">
        <v>14731</v>
      </c>
      <c r="D5748" s="16">
        <v>18.23</v>
      </c>
    </row>
    <row r="5749" spans="1:4" ht="30" x14ac:dyDescent="0.25">
      <c r="A5749" s="13">
        <v>5502952</v>
      </c>
      <c r="B5749" s="14" t="s">
        <v>19945</v>
      </c>
      <c r="C5749" s="15" t="s">
        <v>14731</v>
      </c>
      <c r="D5749" s="16">
        <v>18.04</v>
      </c>
    </row>
    <row r="5750" spans="1:4" ht="30" x14ac:dyDescent="0.25">
      <c r="A5750" s="13">
        <v>5502901</v>
      </c>
      <c r="B5750" s="14" t="s">
        <v>19946</v>
      </c>
      <c r="C5750" s="15" t="s">
        <v>14731</v>
      </c>
      <c r="D5750" s="16">
        <v>19.18</v>
      </c>
    </row>
    <row r="5751" spans="1:4" ht="30" x14ac:dyDescent="0.25">
      <c r="A5751" s="13">
        <v>5502927</v>
      </c>
      <c r="B5751" s="14" t="s">
        <v>19947</v>
      </c>
      <c r="C5751" s="15" t="s">
        <v>14731</v>
      </c>
      <c r="D5751" s="16">
        <v>18.510000000000002</v>
      </c>
    </row>
    <row r="5752" spans="1:4" ht="30" x14ac:dyDescent="0.25">
      <c r="A5752" s="13">
        <v>5502953</v>
      </c>
      <c r="B5752" s="14" t="s">
        <v>19948</v>
      </c>
      <c r="C5752" s="15" t="s">
        <v>14731</v>
      </c>
      <c r="D5752" s="16">
        <v>18.32</v>
      </c>
    </row>
    <row r="5753" spans="1:4" ht="30" x14ac:dyDescent="0.25">
      <c r="A5753" s="13">
        <v>5502899</v>
      </c>
      <c r="B5753" s="14" t="s">
        <v>19949</v>
      </c>
      <c r="C5753" s="15" t="s">
        <v>14731</v>
      </c>
      <c r="D5753" s="16">
        <v>18.23</v>
      </c>
    </row>
    <row r="5754" spans="1:4" ht="30" x14ac:dyDescent="0.25">
      <c r="A5754" s="13">
        <v>5502925</v>
      </c>
      <c r="B5754" s="14" t="s">
        <v>19950</v>
      </c>
      <c r="C5754" s="15" t="s">
        <v>14731</v>
      </c>
      <c r="D5754" s="16">
        <v>17.940000000000001</v>
      </c>
    </row>
    <row r="5755" spans="1:4" ht="30" x14ac:dyDescent="0.25">
      <c r="A5755" s="13">
        <v>5502951</v>
      </c>
      <c r="B5755" s="14" t="s">
        <v>19951</v>
      </c>
      <c r="C5755" s="15" t="s">
        <v>14731</v>
      </c>
      <c r="D5755" s="16">
        <v>17.75</v>
      </c>
    </row>
    <row r="5756" spans="1:4" ht="30" x14ac:dyDescent="0.25">
      <c r="A5756" s="13">
        <v>5502902</v>
      </c>
      <c r="B5756" s="14" t="s">
        <v>19952</v>
      </c>
      <c r="C5756" s="15" t="s">
        <v>14731</v>
      </c>
      <c r="D5756" s="16">
        <v>19.649999999999999</v>
      </c>
    </row>
    <row r="5757" spans="1:4" ht="30" x14ac:dyDescent="0.25">
      <c r="A5757" s="13">
        <v>5502928</v>
      </c>
      <c r="B5757" s="14" t="s">
        <v>19953</v>
      </c>
      <c r="C5757" s="15" t="s">
        <v>14731</v>
      </c>
      <c r="D5757" s="16">
        <v>18.8</v>
      </c>
    </row>
    <row r="5758" spans="1:4" ht="30" x14ac:dyDescent="0.25">
      <c r="A5758" s="13">
        <v>5502954</v>
      </c>
      <c r="B5758" s="14" t="s">
        <v>19954</v>
      </c>
      <c r="C5758" s="15" t="s">
        <v>14731</v>
      </c>
      <c r="D5758" s="16">
        <v>18.510000000000002</v>
      </c>
    </row>
    <row r="5759" spans="1:4" ht="30" x14ac:dyDescent="0.25">
      <c r="A5759" s="13">
        <v>5502903</v>
      </c>
      <c r="B5759" s="14" t="s">
        <v>19955</v>
      </c>
      <c r="C5759" s="15" t="s">
        <v>14731</v>
      </c>
      <c r="D5759" s="16">
        <v>19.940000000000001</v>
      </c>
    </row>
    <row r="5760" spans="1:4" ht="30" x14ac:dyDescent="0.25">
      <c r="A5760" s="13">
        <v>5502929</v>
      </c>
      <c r="B5760" s="14" t="s">
        <v>19956</v>
      </c>
      <c r="C5760" s="15" t="s">
        <v>14731</v>
      </c>
      <c r="D5760" s="16">
        <v>18.989999999999998</v>
      </c>
    </row>
    <row r="5761" spans="1:4" ht="30" x14ac:dyDescent="0.25">
      <c r="A5761" s="13">
        <v>5502955</v>
      </c>
      <c r="B5761" s="14" t="s">
        <v>19957</v>
      </c>
      <c r="C5761" s="15" t="s">
        <v>14731</v>
      </c>
      <c r="D5761" s="16">
        <v>18.7</v>
      </c>
    </row>
    <row r="5762" spans="1:4" ht="30" x14ac:dyDescent="0.25">
      <c r="A5762" s="13">
        <v>5502889</v>
      </c>
      <c r="B5762" s="14" t="s">
        <v>19958</v>
      </c>
      <c r="C5762" s="15" t="s">
        <v>14731</v>
      </c>
      <c r="D5762" s="16">
        <v>25.8</v>
      </c>
    </row>
    <row r="5763" spans="1:4" ht="30" x14ac:dyDescent="0.25">
      <c r="A5763" s="13">
        <v>5502996</v>
      </c>
      <c r="B5763" s="14" t="s">
        <v>19959</v>
      </c>
      <c r="C5763" s="15" t="s">
        <v>14731</v>
      </c>
      <c r="D5763" s="16">
        <v>23.52</v>
      </c>
    </row>
    <row r="5764" spans="1:4" ht="30" x14ac:dyDescent="0.25">
      <c r="A5764" s="13">
        <v>5502997</v>
      </c>
      <c r="B5764" s="14" t="s">
        <v>19960</v>
      </c>
      <c r="C5764" s="15" t="s">
        <v>14731</v>
      </c>
      <c r="D5764" s="16">
        <v>22.81</v>
      </c>
    </row>
    <row r="5765" spans="1:4" ht="30" x14ac:dyDescent="0.25">
      <c r="A5765" s="13">
        <v>5501716</v>
      </c>
      <c r="B5765" s="14" t="s">
        <v>19961</v>
      </c>
      <c r="C5765" s="15" t="s">
        <v>14731</v>
      </c>
      <c r="D5765" s="16">
        <v>20.350000000000001</v>
      </c>
    </row>
    <row r="5766" spans="1:4" ht="30" x14ac:dyDescent="0.25">
      <c r="A5766" s="13">
        <v>5501717</v>
      </c>
      <c r="B5766" s="14" t="s">
        <v>19962</v>
      </c>
      <c r="C5766" s="15" t="s">
        <v>14731</v>
      </c>
      <c r="D5766" s="16">
        <v>22.93</v>
      </c>
    </row>
    <row r="5767" spans="1:4" ht="30" x14ac:dyDescent="0.25">
      <c r="A5767" s="13">
        <v>5501712</v>
      </c>
      <c r="B5767" s="14" t="s">
        <v>19963</v>
      </c>
      <c r="C5767" s="15" t="s">
        <v>14731</v>
      </c>
      <c r="D5767" s="16">
        <v>11.82</v>
      </c>
    </row>
    <row r="5768" spans="1:4" ht="30" x14ac:dyDescent="0.25">
      <c r="A5768" s="13">
        <v>5501713</v>
      </c>
      <c r="B5768" s="14" t="s">
        <v>19964</v>
      </c>
      <c r="C5768" s="15" t="s">
        <v>14731</v>
      </c>
      <c r="D5768" s="16">
        <v>13.1</v>
      </c>
    </row>
    <row r="5769" spans="1:4" ht="30" x14ac:dyDescent="0.25">
      <c r="A5769" s="13">
        <v>5501711</v>
      </c>
      <c r="B5769" s="14" t="s">
        <v>19965</v>
      </c>
      <c r="C5769" s="15" t="s">
        <v>14731</v>
      </c>
      <c r="D5769" s="16">
        <v>9.48</v>
      </c>
    </row>
    <row r="5770" spans="1:4" x14ac:dyDescent="0.25">
      <c r="A5770" s="13">
        <v>5501710</v>
      </c>
      <c r="B5770" s="14" t="s">
        <v>19966</v>
      </c>
      <c r="C5770" s="15" t="s">
        <v>14731</v>
      </c>
      <c r="D5770" s="16">
        <v>2.83</v>
      </c>
    </row>
    <row r="5771" spans="1:4" ht="30" x14ac:dyDescent="0.25">
      <c r="A5771" s="13">
        <v>5501714</v>
      </c>
      <c r="B5771" s="14" t="s">
        <v>19967</v>
      </c>
      <c r="C5771" s="15" t="s">
        <v>14731</v>
      </c>
      <c r="D5771" s="16">
        <v>15.42</v>
      </c>
    </row>
    <row r="5772" spans="1:4" ht="30" x14ac:dyDescent="0.25">
      <c r="A5772" s="13">
        <v>5501715</v>
      </c>
      <c r="B5772" s="14" t="s">
        <v>19968</v>
      </c>
      <c r="C5772" s="15" t="s">
        <v>14731</v>
      </c>
      <c r="D5772" s="16">
        <v>17.760000000000002</v>
      </c>
    </row>
    <row r="5773" spans="1:4" x14ac:dyDescent="0.25">
      <c r="A5773" s="13">
        <v>5502986</v>
      </c>
      <c r="B5773" s="14" t="s">
        <v>19969</v>
      </c>
      <c r="C5773" s="15" t="s">
        <v>14731</v>
      </c>
      <c r="D5773" s="16">
        <v>3.24</v>
      </c>
    </row>
    <row r="5774" spans="1:4" ht="30" x14ac:dyDescent="0.25">
      <c r="A5774" s="13">
        <v>5502977</v>
      </c>
      <c r="B5774" s="14" t="s">
        <v>19970</v>
      </c>
      <c r="C5774" s="15" t="s">
        <v>14731</v>
      </c>
      <c r="D5774" s="16">
        <v>8.75</v>
      </c>
    </row>
    <row r="5775" spans="1:4" x14ac:dyDescent="0.25">
      <c r="A5775" s="13">
        <v>5502985</v>
      </c>
      <c r="B5775" s="14" t="s">
        <v>19971</v>
      </c>
      <c r="C5775" s="15" t="s">
        <v>15970</v>
      </c>
      <c r="D5775" s="16">
        <v>0.56999999999999995</v>
      </c>
    </row>
    <row r="5776" spans="1:4" x14ac:dyDescent="0.25">
      <c r="A5776" s="13">
        <v>5503018</v>
      </c>
      <c r="B5776" s="14" t="s">
        <v>19972</v>
      </c>
      <c r="C5776" s="15" t="s">
        <v>16336</v>
      </c>
      <c r="D5776" s="16">
        <v>64.989999999999995</v>
      </c>
    </row>
    <row r="5777" spans="1:4" x14ac:dyDescent="0.25">
      <c r="A5777" s="13">
        <v>5505768</v>
      </c>
      <c r="B5777" s="14" t="s">
        <v>19973</v>
      </c>
      <c r="C5777" s="15" t="s">
        <v>15970</v>
      </c>
      <c r="D5777" s="16">
        <v>83.23</v>
      </c>
    </row>
    <row r="5778" spans="1:4" x14ac:dyDescent="0.25">
      <c r="A5778" s="13">
        <v>5503020</v>
      </c>
      <c r="B5778" s="14" t="s">
        <v>19974</v>
      </c>
      <c r="C5778" s="15" t="s">
        <v>16336</v>
      </c>
      <c r="D5778" s="16">
        <v>286.77</v>
      </c>
    </row>
    <row r="5779" spans="1:4" ht="30" x14ac:dyDescent="0.25">
      <c r="A5779" s="13">
        <v>5605798</v>
      </c>
      <c r="B5779" s="14" t="s">
        <v>29066</v>
      </c>
      <c r="C5779" s="15" t="s">
        <v>211</v>
      </c>
      <c r="D5779" s="16">
        <v>85.26</v>
      </c>
    </row>
    <row r="5780" spans="1:4" ht="45" x14ac:dyDescent="0.25">
      <c r="A5780" s="13">
        <v>5605925</v>
      </c>
      <c r="B5780" s="14" t="s">
        <v>29067</v>
      </c>
      <c r="C5780" s="15" t="s">
        <v>211</v>
      </c>
      <c r="D5780" s="16">
        <v>80.59</v>
      </c>
    </row>
    <row r="5781" spans="1:4" ht="30" x14ac:dyDescent="0.25">
      <c r="A5781" s="13">
        <v>5605799</v>
      </c>
      <c r="B5781" s="14" t="s">
        <v>29068</v>
      </c>
      <c r="C5781" s="15" t="s">
        <v>211</v>
      </c>
      <c r="D5781" s="16">
        <v>95.18</v>
      </c>
    </row>
    <row r="5782" spans="1:4" ht="30" x14ac:dyDescent="0.25">
      <c r="A5782" s="13">
        <v>5605800</v>
      </c>
      <c r="B5782" s="14" t="s">
        <v>29069</v>
      </c>
      <c r="C5782" s="15" t="s">
        <v>211</v>
      </c>
      <c r="D5782" s="16">
        <v>107.61</v>
      </c>
    </row>
    <row r="5783" spans="1:4" ht="45" x14ac:dyDescent="0.25">
      <c r="A5783" s="13">
        <v>5613944</v>
      </c>
      <c r="B5783" s="14" t="s">
        <v>29070</v>
      </c>
      <c r="C5783" s="15" t="s">
        <v>211</v>
      </c>
      <c r="D5783" s="16">
        <v>132.63</v>
      </c>
    </row>
    <row r="5784" spans="1:4" ht="30" x14ac:dyDescent="0.25">
      <c r="A5784" s="13">
        <v>5605894</v>
      </c>
      <c r="B5784" s="14" t="s">
        <v>19975</v>
      </c>
      <c r="C5784" s="15" t="s">
        <v>211</v>
      </c>
      <c r="D5784" s="16">
        <v>49.09</v>
      </c>
    </row>
    <row r="5785" spans="1:4" ht="30" x14ac:dyDescent="0.25">
      <c r="A5785" s="13">
        <v>5605895</v>
      </c>
      <c r="B5785" s="14" t="s">
        <v>19976</v>
      </c>
      <c r="C5785" s="15" t="s">
        <v>211</v>
      </c>
      <c r="D5785" s="16">
        <v>52.69</v>
      </c>
    </row>
    <row r="5786" spans="1:4" ht="30" x14ac:dyDescent="0.25">
      <c r="A5786" s="13">
        <v>5605896</v>
      </c>
      <c r="B5786" s="14" t="s">
        <v>19977</v>
      </c>
      <c r="C5786" s="15" t="s">
        <v>211</v>
      </c>
      <c r="D5786" s="16">
        <v>58.1</v>
      </c>
    </row>
    <row r="5787" spans="1:4" ht="30" x14ac:dyDescent="0.25">
      <c r="A5787" s="13">
        <v>5605911</v>
      </c>
      <c r="B5787" s="14" t="s">
        <v>728</v>
      </c>
      <c r="C5787" s="15" t="s">
        <v>211</v>
      </c>
      <c r="D5787" s="16">
        <v>38.700000000000003</v>
      </c>
    </row>
    <row r="5788" spans="1:4" ht="30" x14ac:dyDescent="0.25">
      <c r="A5788" s="13">
        <v>5605912</v>
      </c>
      <c r="B5788" s="14" t="s">
        <v>19978</v>
      </c>
      <c r="C5788" s="15" t="s">
        <v>211</v>
      </c>
      <c r="D5788" s="16">
        <v>61.89</v>
      </c>
    </row>
    <row r="5789" spans="1:4" ht="30" x14ac:dyDescent="0.25">
      <c r="A5789" s="13">
        <v>5605938</v>
      </c>
      <c r="B5789" s="14" t="s">
        <v>19979</v>
      </c>
      <c r="C5789" s="15" t="s">
        <v>211</v>
      </c>
      <c r="D5789" s="16">
        <v>21.16</v>
      </c>
    </row>
    <row r="5790" spans="1:4" ht="30" x14ac:dyDescent="0.25">
      <c r="A5790" s="13">
        <v>5605939</v>
      </c>
      <c r="B5790" s="14" t="s">
        <v>19980</v>
      </c>
      <c r="C5790" s="15" t="s">
        <v>211</v>
      </c>
      <c r="D5790" s="16">
        <v>25.43</v>
      </c>
    </row>
    <row r="5791" spans="1:4" ht="30" x14ac:dyDescent="0.25">
      <c r="A5791" s="13">
        <v>5605940</v>
      </c>
      <c r="B5791" s="14" t="s">
        <v>19981</v>
      </c>
      <c r="C5791" s="15" t="s">
        <v>211</v>
      </c>
      <c r="D5791" s="16">
        <v>58.39</v>
      </c>
    </row>
    <row r="5792" spans="1:4" x14ac:dyDescent="0.25">
      <c r="A5792" s="13">
        <v>5605942</v>
      </c>
      <c r="B5792" s="14" t="s">
        <v>19982</v>
      </c>
      <c r="C5792" s="15" t="s">
        <v>15970</v>
      </c>
      <c r="D5792" s="16">
        <v>47.7</v>
      </c>
    </row>
    <row r="5793" spans="1:4" ht="30" x14ac:dyDescent="0.25">
      <c r="A5793" s="13">
        <v>5605955</v>
      </c>
      <c r="B5793" s="14" t="s">
        <v>19983</v>
      </c>
      <c r="C5793" s="15" t="s">
        <v>14537</v>
      </c>
      <c r="D5793" s="16">
        <v>718.56</v>
      </c>
    </row>
    <row r="5794" spans="1:4" ht="30" x14ac:dyDescent="0.25">
      <c r="A5794" s="13">
        <v>5605956</v>
      </c>
      <c r="B5794" s="14" t="s">
        <v>19984</v>
      </c>
      <c r="C5794" s="15" t="s">
        <v>14537</v>
      </c>
      <c r="D5794" s="16">
        <v>863.9</v>
      </c>
    </row>
    <row r="5795" spans="1:4" ht="30" x14ac:dyDescent="0.25">
      <c r="A5795" s="13">
        <v>5605953</v>
      </c>
      <c r="B5795" s="14" t="s">
        <v>19985</v>
      </c>
      <c r="C5795" s="15" t="s">
        <v>14537</v>
      </c>
      <c r="D5795" s="16">
        <v>513.15</v>
      </c>
    </row>
    <row r="5796" spans="1:4" ht="30" x14ac:dyDescent="0.25">
      <c r="A5796" s="13">
        <v>5605954</v>
      </c>
      <c r="B5796" s="14" t="s">
        <v>19986</v>
      </c>
      <c r="C5796" s="15" t="s">
        <v>14537</v>
      </c>
      <c r="D5796" s="16">
        <v>623.48</v>
      </c>
    </row>
    <row r="5797" spans="1:4" ht="45" x14ac:dyDescent="0.25">
      <c r="A5797" s="13">
        <v>5605909</v>
      </c>
      <c r="B5797" s="14" t="s">
        <v>19987</v>
      </c>
      <c r="C5797" s="15" t="s">
        <v>14537</v>
      </c>
      <c r="D5797" s="16">
        <v>482.7</v>
      </c>
    </row>
    <row r="5798" spans="1:4" ht="45" x14ac:dyDescent="0.25">
      <c r="A5798" s="13">
        <v>5605908</v>
      </c>
      <c r="B5798" s="14" t="s">
        <v>19988</v>
      </c>
      <c r="C5798" s="15" t="s">
        <v>14537</v>
      </c>
      <c r="D5798" s="16">
        <v>482.7</v>
      </c>
    </row>
    <row r="5799" spans="1:4" ht="45" x14ac:dyDescent="0.25">
      <c r="A5799" s="13">
        <v>5605907</v>
      </c>
      <c r="B5799" s="14" t="s">
        <v>19989</v>
      </c>
      <c r="C5799" s="15" t="s">
        <v>14537</v>
      </c>
      <c r="D5799" s="16">
        <v>514.79</v>
      </c>
    </row>
    <row r="5800" spans="1:4" ht="45" x14ac:dyDescent="0.25">
      <c r="A5800" s="13">
        <v>5605906</v>
      </c>
      <c r="B5800" s="14" t="s">
        <v>19990</v>
      </c>
      <c r="C5800" s="15" t="s">
        <v>14537</v>
      </c>
      <c r="D5800" s="16">
        <v>618.04999999999995</v>
      </c>
    </row>
    <row r="5801" spans="1:4" ht="45" x14ac:dyDescent="0.25">
      <c r="A5801" s="13">
        <v>5605905</v>
      </c>
      <c r="B5801" s="14" t="s">
        <v>19991</v>
      </c>
      <c r="C5801" s="15" t="s">
        <v>14537</v>
      </c>
      <c r="D5801" s="16">
        <v>718.19</v>
      </c>
    </row>
    <row r="5802" spans="1:4" ht="45" x14ac:dyDescent="0.25">
      <c r="A5802" s="13">
        <v>5605944</v>
      </c>
      <c r="B5802" s="14" t="s">
        <v>19992</v>
      </c>
      <c r="C5802" s="15" t="s">
        <v>14537</v>
      </c>
      <c r="D5802" s="16">
        <v>434.47</v>
      </c>
    </row>
    <row r="5803" spans="1:4" ht="45" x14ac:dyDescent="0.25">
      <c r="A5803" s="13">
        <v>5605910</v>
      </c>
      <c r="B5803" s="14" t="s">
        <v>29071</v>
      </c>
      <c r="C5803" s="15" t="s">
        <v>14537</v>
      </c>
      <c r="D5803" s="16">
        <v>509.33</v>
      </c>
    </row>
    <row r="5804" spans="1:4" ht="45" x14ac:dyDescent="0.25">
      <c r="A5804" s="13">
        <v>5605945</v>
      </c>
      <c r="B5804" s="14" t="s">
        <v>729</v>
      </c>
      <c r="C5804" s="15" t="s">
        <v>14537</v>
      </c>
      <c r="D5804" s="16">
        <v>540.71</v>
      </c>
    </row>
    <row r="5805" spans="1:4" ht="45" x14ac:dyDescent="0.25">
      <c r="A5805" s="13">
        <v>5605946</v>
      </c>
      <c r="B5805" s="14" t="s">
        <v>19993</v>
      </c>
      <c r="C5805" s="15" t="s">
        <v>14537</v>
      </c>
      <c r="D5805" s="16">
        <v>514.79</v>
      </c>
    </row>
    <row r="5806" spans="1:4" ht="45" x14ac:dyDescent="0.25">
      <c r="A5806" s="13">
        <v>5605947</v>
      </c>
      <c r="B5806" s="14" t="s">
        <v>19994</v>
      </c>
      <c r="C5806" s="15" t="s">
        <v>14537</v>
      </c>
      <c r="D5806" s="16">
        <v>576.53</v>
      </c>
    </row>
    <row r="5807" spans="1:4" ht="45" x14ac:dyDescent="0.25">
      <c r="A5807" s="13">
        <v>5605948</v>
      </c>
      <c r="B5807" s="14" t="s">
        <v>19995</v>
      </c>
      <c r="C5807" s="15" t="s">
        <v>14537</v>
      </c>
      <c r="D5807" s="16">
        <v>718.19</v>
      </c>
    </row>
    <row r="5808" spans="1:4" ht="45" x14ac:dyDescent="0.25">
      <c r="A5808" s="13">
        <v>5605949</v>
      </c>
      <c r="B5808" s="14" t="s">
        <v>19996</v>
      </c>
      <c r="C5808" s="15" t="s">
        <v>14537</v>
      </c>
      <c r="D5808" s="16">
        <v>1018.35</v>
      </c>
    </row>
    <row r="5809" spans="1:4" ht="45" x14ac:dyDescent="0.25">
      <c r="A5809" s="13">
        <v>5605950</v>
      </c>
      <c r="B5809" s="14" t="s">
        <v>19997</v>
      </c>
      <c r="C5809" s="15" t="s">
        <v>14537</v>
      </c>
      <c r="D5809" s="16">
        <v>1043.76</v>
      </c>
    </row>
    <row r="5810" spans="1:4" ht="45" x14ac:dyDescent="0.25">
      <c r="A5810" s="13">
        <v>5605951</v>
      </c>
      <c r="B5810" s="14" t="s">
        <v>19998</v>
      </c>
      <c r="C5810" s="15" t="s">
        <v>14537</v>
      </c>
      <c r="D5810" s="16">
        <v>1647.44</v>
      </c>
    </row>
    <row r="5811" spans="1:4" ht="45" x14ac:dyDescent="0.25">
      <c r="A5811" s="13">
        <v>5605952</v>
      </c>
      <c r="B5811" s="14" t="s">
        <v>19999</v>
      </c>
      <c r="C5811" s="15" t="s">
        <v>14537</v>
      </c>
      <c r="D5811" s="16">
        <v>2499.0100000000002</v>
      </c>
    </row>
    <row r="5812" spans="1:4" ht="45" x14ac:dyDescent="0.25">
      <c r="A5812" s="13">
        <v>5605932</v>
      </c>
      <c r="B5812" s="14" t="s">
        <v>29072</v>
      </c>
      <c r="C5812" s="15" t="s">
        <v>211</v>
      </c>
      <c r="D5812" s="16">
        <v>128.05000000000001</v>
      </c>
    </row>
    <row r="5813" spans="1:4" ht="45" x14ac:dyDescent="0.25">
      <c r="A5813" s="13">
        <v>5605934</v>
      </c>
      <c r="B5813" s="14" t="s">
        <v>29073</v>
      </c>
      <c r="C5813" s="15" t="s">
        <v>211</v>
      </c>
      <c r="D5813" s="16">
        <v>138.83000000000001</v>
      </c>
    </row>
    <row r="5814" spans="1:4" ht="45" x14ac:dyDescent="0.25">
      <c r="A5814" s="13">
        <v>5605928</v>
      </c>
      <c r="B5814" s="14" t="s">
        <v>29074</v>
      </c>
      <c r="C5814" s="15" t="s">
        <v>211</v>
      </c>
      <c r="D5814" s="16">
        <v>165.54</v>
      </c>
    </row>
    <row r="5815" spans="1:4" ht="45" x14ac:dyDescent="0.25">
      <c r="A5815" s="13">
        <v>5605935</v>
      </c>
      <c r="B5815" s="14" t="s">
        <v>29075</v>
      </c>
      <c r="C5815" s="15" t="s">
        <v>211</v>
      </c>
      <c r="D5815" s="16">
        <v>152.66999999999999</v>
      </c>
    </row>
    <row r="5816" spans="1:4" ht="45" x14ac:dyDescent="0.25">
      <c r="A5816" s="13">
        <v>5605936</v>
      </c>
      <c r="B5816" s="14" t="s">
        <v>29076</v>
      </c>
      <c r="C5816" s="15" t="s">
        <v>211</v>
      </c>
      <c r="D5816" s="16">
        <v>233.53</v>
      </c>
    </row>
    <row r="5817" spans="1:4" ht="45" x14ac:dyDescent="0.25">
      <c r="A5817" s="13">
        <v>5605937</v>
      </c>
      <c r="B5817" s="14" t="s">
        <v>29077</v>
      </c>
      <c r="C5817" s="15" t="s">
        <v>211</v>
      </c>
      <c r="D5817" s="16">
        <v>289.60000000000002</v>
      </c>
    </row>
    <row r="5818" spans="1:4" ht="45" x14ac:dyDescent="0.25">
      <c r="A5818" s="13">
        <v>5605957</v>
      </c>
      <c r="B5818" s="14" t="s">
        <v>20000</v>
      </c>
      <c r="C5818" s="15" t="s">
        <v>211</v>
      </c>
      <c r="D5818" s="16">
        <v>216.8</v>
      </c>
    </row>
    <row r="5819" spans="1:4" ht="45" x14ac:dyDescent="0.25">
      <c r="A5819" s="13">
        <v>5605958</v>
      </c>
      <c r="B5819" s="14" t="s">
        <v>20001</v>
      </c>
      <c r="C5819" s="15" t="s">
        <v>211</v>
      </c>
      <c r="D5819" s="16">
        <v>248.02</v>
      </c>
    </row>
    <row r="5820" spans="1:4" ht="45" x14ac:dyDescent="0.25">
      <c r="A5820" s="13">
        <v>5605959</v>
      </c>
      <c r="B5820" s="14" t="s">
        <v>20002</v>
      </c>
      <c r="C5820" s="15" t="s">
        <v>211</v>
      </c>
      <c r="D5820" s="16">
        <v>300.24</v>
      </c>
    </row>
    <row r="5821" spans="1:4" ht="45" x14ac:dyDescent="0.25">
      <c r="A5821" s="13">
        <v>5605960</v>
      </c>
      <c r="B5821" s="14" t="s">
        <v>20003</v>
      </c>
      <c r="C5821" s="15" t="s">
        <v>211</v>
      </c>
      <c r="D5821" s="16">
        <v>393.47</v>
      </c>
    </row>
    <row r="5822" spans="1:4" ht="45" x14ac:dyDescent="0.25">
      <c r="A5822" s="13">
        <v>5605961</v>
      </c>
      <c r="B5822" s="14" t="s">
        <v>20004</v>
      </c>
      <c r="C5822" s="15" t="s">
        <v>211</v>
      </c>
      <c r="D5822" s="16">
        <v>448.4</v>
      </c>
    </row>
    <row r="5823" spans="1:4" ht="30" x14ac:dyDescent="0.25">
      <c r="A5823" s="13">
        <v>5605885</v>
      </c>
      <c r="B5823" s="14" t="s">
        <v>20005</v>
      </c>
      <c r="C5823" s="15" t="s">
        <v>211</v>
      </c>
      <c r="D5823" s="16">
        <v>219.09</v>
      </c>
    </row>
    <row r="5824" spans="1:4" ht="30" x14ac:dyDescent="0.25">
      <c r="A5824" s="13">
        <v>5605886</v>
      </c>
      <c r="B5824" s="14" t="s">
        <v>20006</v>
      </c>
      <c r="C5824" s="15" t="s">
        <v>211</v>
      </c>
      <c r="D5824" s="16">
        <v>237.42</v>
      </c>
    </row>
    <row r="5825" spans="1:4" ht="30" x14ac:dyDescent="0.25">
      <c r="A5825" s="13">
        <v>5605883</v>
      </c>
      <c r="B5825" s="14" t="s">
        <v>20007</v>
      </c>
      <c r="C5825" s="15" t="s">
        <v>211</v>
      </c>
      <c r="D5825" s="16">
        <v>178.07</v>
      </c>
    </row>
    <row r="5826" spans="1:4" ht="30" x14ac:dyDescent="0.25">
      <c r="A5826" s="13">
        <v>5605884</v>
      </c>
      <c r="B5826" s="14" t="s">
        <v>20008</v>
      </c>
      <c r="C5826" s="15" t="s">
        <v>211</v>
      </c>
      <c r="D5826" s="16">
        <v>196.4</v>
      </c>
    </row>
    <row r="5827" spans="1:4" ht="30" x14ac:dyDescent="0.25">
      <c r="A5827" s="13">
        <v>5605962</v>
      </c>
      <c r="B5827" s="14" t="s">
        <v>20009</v>
      </c>
      <c r="C5827" s="15" t="s">
        <v>211</v>
      </c>
      <c r="D5827" s="16">
        <v>158.6</v>
      </c>
    </row>
    <row r="5828" spans="1:4" ht="30" x14ac:dyDescent="0.25">
      <c r="A5828" s="13">
        <v>5605881</v>
      </c>
      <c r="B5828" s="14" t="s">
        <v>29078</v>
      </c>
      <c r="C5828" s="15" t="s">
        <v>211</v>
      </c>
      <c r="D5828" s="16">
        <v>227.77</v>
      </c>
    </row>
    <row r="5829" spans="1:4" ht="30" x14ac:dyDescent="0.25">
      <c r="A5829" s="13">
        <v>5605882</v>
      </c>
      <c r="B5829" s="14" t="s">
        <v>727</v>
      </c>
      <c r="C5829" s="15" t="s">
        <v>211</v>
      </c>
      <c r="D5829" s="16">
        <v>381.8</v>
      </c>
    </row>
    <row r="5830" spans="1:4" ht="30" x14ac:dyDescent="0.25">
      <c r="A5830" s="13">
        <v>5605963</v>
      </c>
      <c r="B5830" s="14" t="s">
        <v>20010</v>
      </c>
      <c r="C5830" s="15" t="s">
        <v>211</v>
      </c>
      <c r="D5830" s="16">
        <v>247.48</v>
      </c>
    </row>
    <row r="5831" spans="1:4" ht="30" x14ac:dyDescent="0.25">
      <c r="A5831" s="13">
        <v>5605964</v>
      </c>
      <c r="B5831" s="14" t="s">
        <v>20011</v>
      </c>
      <c r="C5831" s="15" t="s">
        <v>211</v>
      </c>
      <c r="D5831" s="16">
        <v>316.56</v>
      </c>
    </row>
    <row r="5832" spans="1:4" ht="30" x14ac:dyDescent="0.25">
      <c r="A5832" s="13">
        <v>5605965</v>
      </c>
      <c r="B5832" s="14" t="s">
        <v>20012</v>
      </c>
      <c r="C5832" s="15" t="s">
        <v>211</v>
      </c>
      <c r="D5832" s="16">
        <v>373.49</v>
      </c>
    </row>
    <row r="5833" spans="1:4" ht="30" x14ac:dyDescent="0.25">
      <c r="A5833" s="13">
        <v>5605966</v>
      </c>
      <c r="B5833" s="14" t="s">
        <v>20013</v>
      </c>
      <c r="C5833" s="15" t="s">
        <v>211</v>
      </c>
      <c r="D5833" s="16">
        <v>415.91</v>
      </c>
    </row>
    <row r="5834" spans="1:4" ht="30" x14ac:dyDescent="0.25">
      <c r="A5834" s="13">
        <v>5605967</v>
      </c>
      <c r="B5834" s="14" t="s">
        <v>20014</v>
      </c>
      <c r="C5834" s="15" t="s">
        <v>211</v>
      </c>
      <c r="D5834" s="16">
        <v>469.66</v>
      </c>
    </row>
    <row r="5835" spans="1:4" ht="30" x14ac:dyDescent="0.25">
      <c r="A5835" s="13">
        <v>5605968</v>
      </c>
      <c r="B5835" s="14" t="s">
        <v>20015</v>
      </c>
      <c r="C5835" s="15" t="s">
        <v>211</v>
      </c>
      <c r="D5835" s="16">
        <v>574.46</v>
      </c>
    </row>
    <row r="5836" spans="1:4" ht="30" x14ac:dyDescent="0.25">
      <c r="A5836" s="13">
        <v>5605969</v>
      </c>
      <c r="B5836" s="14" t="s">
        <v>20016</v>
      </c>
      <c r="C5836" s="15" t="s">
        <v>211</v>
      </c>
      <c r="D5836" s="16">
        <v>693.79</v>
      </c>
    </row>
    <row r="5837" spans="1:4" ht="30" x14ac:dyDescent="0.25">
      <c r="A5837" s="13">
        <v>5909130</v>
      </c>
      <c r="B5837" s="14" t="s">
        <v>20017</v>
      </c>
      <c r="C5837" s="15" t="s">
        <v>79</v>
      </c>
      <c r="D5837" s="16">
        <v>26.08</v>
      </c>
    </row>
    <row r="5838" spans="1:4" ht="45" x14ac:dyDescent="0.25">
      <c r="A5838" s="13">
        <v>5914703</v>
      </c>
      <c r="B5838" s="14" t="s">
        <v>20018</v>
      </c>
      <c r="C5838" s="15" t="s">
        <v>79</v>
      </c>
      <c r="D5838" s="16">
        <v>5.51</v>
      </c>
    </row>
    <row r="5839" spans="1:4" ht="45" x14ac:dyDescent="0.25">
      <c r="A5839" s="13">
        <v>5914704</v>
      </c>
      <c r="B5839" s="14" t="s">
        <v>20019</v>
      </c>
      <c r="C5839" s="15" t="s">
        <v>79</v>
      </c>
      <c r="D5839" s="16">
        <v>5.57</v>
      </c>
    </row>
    <row r="5840" spans="1:4" ht="45" x14ac:dyDescent="0.25">
      <c r="A5840" s="13">
        <v>5914710</v>
      </c>
      <c r="B5840" s="14" t="s">
        <v>20020</v>
      </c>
      <c r="C5840" s="15" t="s">
        <v>79</v>
      </c>
      <c r="D5840" s="16">
        <v>10.8</v>
      </c>
    </row>
    <row r="5841" spans="1:4" ht="45" x14ac:dyDescent="0.25">
      <c r="A5841" s="13">
        <v>5914711</v>
      </c>
      <c r="B5841" s="14" t="s">
        <v>20021</v>
      </c>
      <c r="C5841" s="15" t="s">
        <v>79</v>
      </c>
      <c r="D5841" s="16">
        <v>9.7799999999999994</v>
      </c>
    </row>
    <row r="5842" spans="1:4" ht="45" x14ac:dyDescent="0.25">
      <c r="A5842" s="13">
        <v>5914712</v>
      </c>
      <c r="B5842" s="14" t="s">
        <v>20022</v>
      </c>
      <c r="C5842" s="15" t="s">
        <v>79</v>
      </c>
      <c r="D5842" s="16">
        <v>9.8000000000000007</v>
      </c>
    </row>
    <row r="5843" spans="1:4" ht="30" x14ac:dyDescent="0.25">
      <c r="A5843" s="13">
        <v>5915369</v>
      </c>
      <c r="B5843" s="14" t="s">
        <v>20023</v>
      </c>
      <c r="C5843" s="15" t="s">
        <v>14537</v>
      </c>
      <c r="D5843" s="16">
        <v>7397.38</v>
      </c>
    </row>
    <row r="5844" spans="1:4" ht="30" x14ac:dyDescent="0.25">
      <c r="A5844" s="13">
        <v>5915401</v>
      </c>
      <c r="B5844" s="14" t="s">
        <v>20024</v>
      </c>
      <c r="C5844" s="15" t="s">
        <v>14537</v>
      </c>
      <c r="D5844" s="16">
        <v>6814.52</v>
      </c>
    </row>
    <row r="5845" spans="1:4" ht="30" x14ac:dyDescent="0.25">
      <c r="A5845" s="13">
        <v>5915402</v>
      </c>
      <c r="B5845" s="14" t="s">
        <v>20025</v>
      </c>
      <c r="C5845" s="15" t="s">
        <v>14537</v>
      </c>
      <c r="D5845" s="16">
        <v>3912.55</v>
      </c>
    </row>
    <row r="5846" spans="1:4" ht="30" x14ac:dyDescent="0.25">
      <c r="A5846" s="13">
        <v>5915400</v>
      </c>
      <c r="B5846" s="14" t="s">
        <v>20026</v>
      </c>
      <c r="C5846" s="15" t="s">
        <v>14537</v>
      </c>
      <c r="D5846" s="16">
        <v>3476.66</v>
      </c>
    </row>
    <row r="5847" spans="1:4" ht="45" x14ac:dyDescent="0.25">
      <c r="A5847" s="13">
        <v>5914651</v>
      </c>
      <c r="B5847" s="14" t="s">
        <v>20027</v>
      </c>
      <c r="C5847" s="15" t="s">
        <v>79</v>
      </c>
      <c r="D5847" s="16">
        <v>2.58</v>
      </c>
    </row>
    <row r="5848" spans="1:4" ht="45" x14ac:dyDescent="0.25">
      <c r="A5848" s="13">
        <v>5914648</v>
      </c>
      <c r="B5848" s="14" t="s">
        <v>20028</v>
      </c>
      <c r="C5848" s="15" t="s">
        <v>79</v>
      </c>
      <c r="D5848" s="16">
        <v>7.78</v>
      </c>
    </row>
    <row r="5849" spans="1:4" ht="30" x14ac:dyDescent="0.25">
      <c r="A5849" s="13">
        <v>5914647</v>
      </c>
      <c r="B5849" s="14" t="s">
        <v>20029</v>
      </c>
      <c r="C5849" s="15" t="s">
        <v>79</v>
      </c>
      <c r="D5849" s="16">
        <v>1.8</v>
      </c>
    </row>
    <row r="5850" spans="1:4" ht="45" x14ac:dyDescent="0.25">
      <c r="A5850" s="13">
        <v>5915411</v>
      </c>
      <c r="B5850" s="14" t="s">
        <v>20030</v>
      </c>
      <c r="C5850" s="15" t="s">
        <v>79</v>
      </c>
      <c r="D5850" s="16">
        <v>3.54</v>
      </c>
    </row>
    <row r="5851" spans="1:4" ht="30" x14ac:dyDescent="0.25">
      <c r="A5851" s="13">
        <v>5915409</v>
      </c>
      <c r="B5851" s="14" t="s">
        <v>20031</v>
      </c>
      <c r="C5851" s="15" t="s">
        <v>79</v>
      </c>
      <c r="D5851" s="16">
        <v>8.74</v>
      </c>
    </row>
    <row r="5852" spans="1:4" ht="30" x14ac:dyDescent="0.25">
      <c r="A5852" s="13">
        <v>5915407</v>
      </c>
      <c r="B5852" s="14" t="s">
        <v>20032</v>
      </c>
      <c r="C5852" s="15" t="s">
        <v>79</v>
      </c>
      <c r="D5852" s="16">
        <v>2.75</v>
      </c>
    </row>
    <row r="5853" spans="1:4" ht="30" x14ac:dyDescent="0.25">
      <c r="A5853" s="13">
        <v>5914354</v>
      </c>
      <c r="B5853" s="14" t="s">
        <v>20033</v>
      </c>
      <c r="C5853" s="15" t="s">
        <v>79</v>
      </c>
      <c r="D5853" s="16">
        <v>1.87</v>
      </c>
    </row>
    <row r="5854" spans="1:4" ht="30" x14ac:dyDescent="0.25">
      <c r="A5854" s="13">
        <v>5915406</v>
      </c>
      <c r="B5854" s="14" t="s">
        <v>20034</v>
      </c>
      <c r="C5854" s="15" t="s">
        <v>79</v>
      </c>
      <c r="D5854" s="16">
        <v>9.56</v>
      </c>
    </row>
    <row r="5855" spans="1:4" ht="45" x14ac:dyDescent="0.25">
      <c r="A5855" s="13">
        <v>5914652</v>
      </c>
      <c r="B5855" s="14" t="s">
        <v>20035</v>
      </c>
      <c r="C5855" s="15" t="s">
        <v>79</v>
      </c>
      <c r="D5855" s="16">
        <v>3.45</v>
      </c>
    </row>
    <row r="5856" spans="1:4" ht="30" x14ac:dyDescent="0.25">
      <c r="A5856" s="13">
        <v>5915417</v>
      </c>
      <c r="B5856" s="14" t="s">
        <v>20036</v>
      </c>
      <c r="C5856" s="15" t="s">
        <v>79</v>
      </c>
      <c r="D5856" s="16">
        <v>5.45</v>
      </c>
    </row>
    <row r="5857" spans="1:4" ht="30" x14ac:dyDescent="0.25">
      <c r="A5857" s="13">
        <v>5915414</v>
      </c>
      <c r="B5857" s="14" t="s">
        <v>20037</v>
      </c>
      <c r="C5857" s="15" t="s">
        <v>79</v>
      </c>
      <c r="D5857" s="16">
        <v>2.87</v>
      </c>
    </row>
    <row r="5858" spans="1:4" ht="30" x14ac:dyDescent="0.25">
      <c r="A5858" s="13">
        <v>5914351</v>
      </c>
      <c r="B5858" s="14" t="s">
        <v>20038</v>
      </c>
      <c r="C5858" s="15" t="s">
        <v>79</v>
      </c>
      <c r="D5858" s="16">
        <v>2.64</v>
      </c>
    </row>
    <row r="5859" spans="1:4" ht="45" x14ac:dyDescent="0.25">
      <c r="A5859" s="13">
        <v>5914645</v>
      </c>
      <c r="B5859" s="14" t="s">
        <v>20039</v>
      </c>
      <c r="C5859" s="15" t="s">
        <v>79</v>
      </c>
      <c r="D5859" s="16">
        <v>2.78</v>
      </c>
    </row>
    <row r="5860" spans="1:4" ht="45" x14ac:dyDescent="0.25">
      <c r="A5860" s="13">
        <v>5914642</v>
      </c>
      <c r="B5860" s="14" t="s">
        <v>20040</v>
      </c>
      <c r="C5860" s="15" t="s">
        <v>79</v>
      </c>
      <c r="D5860" s="16">
        <v>5.38</v>
      </c>
    </row>
    <row r="5861" spans="1:4" ht="30" x14ac:dyDescent="0.25">
      <c r="A5861" s="13">
        <v>5914641</v>
      </c>
      <c r="B5861" s="14" t="s">
        <v>20041</v>
      </c>
      <c r="C5861" s="15" t="s">
        <v>79</v>
      </c>
      <c r="D5861" s="16">
        <v>1.93</v>
      </c>
    </row>
    <row r="5862" spans="1:4" ht="45" x14ac:dyDescent="0.25">
      <c r="A5862" s="13">
        <v>5915456</v>
      </c>
      <c r="B5862" s="14" t="s">
        <v>20042</v>
      </c>
      <c r="C5862" s="15" t="s">
        <v>79</v>
      </c>
      <c r="D5862" s="16">
        <v>3.64</v>
      </c>
    </row>
    <row r="5863" spans="1:4" ht="30" x14ac:dyDescent="0.25">
      <c r="A5863" s="13">
        <v>5915454</v>
      </c>
      <c r="B5863" s="14" t="s">
        <v>20043</v>
      </c>
      <c r="C5863" s="15" t="s">
        <v>79</v>
      </c>
      <c r="D5863" s="16">
        <v>6.24</v>
      </c>
    </row>
    <row r="5864" spans="1:4" ht="30" x14ac:dyDescent="0.25">
      <c r="A5864" s="13">
        <v>5915399</v>
      </c>
      <c r="B5864" s="14" t="s">
        <v>20044</v>
      </c>
      <c r="C5864" s="15" t="s">
        <v>79</v>
      </c>
      <c r="D5864" s="16">
        <v>2.79</v>
      </c>
    </row>
    <row r="5865" spans="1:4" ht="30" x14ac:dyDescent="0.25">
      <c r="A5865" s="13">
        <v>5914353</v>
      </c>
      <c r="B5865" s="14" t="s">
        <v>20045</v>
      </c>
      <c r="C5865" s="15" t="s">
        <v>79</v>
      </c>
      <c r="D5865" s="16">
        <v>1.45</v>
      </c>
    </row>
    <row r="5866" spans="1:4" ht="30" x14ac:dyDescent="0.25">
      <c r="A5866" s="13">
        <v>5915470</v>
      </c>
      <c r="B5866" s="14" t="s">
        <v>20046</v>
      </c>
      <c r="C5866" s="15" t="s">
        <v>79</v>
      </c>
      <c r="D5866" s="16">
        <v>2.11</v>
      </c>
    </row>
    <row r="5867" spans="1:4" ht="30" x14ac:dyDescent="0.25">
      <c r="A5867" s="13">
        <v>5915459</v>
      </c>
      <c r="B5867" s="14" t="s">
        <v>20047</v>
      </c>
      <c r="C5867" s="15" t="s">
        <v>79</v>
      </c>
      <c r="D5867" s="16">
        <v>7.3</v>
      </c>
    </row>
    <row r="5868" spans="1:4" ht="30" x14ac:dyDescent="0.25">
      <c r="A5868" s="13">
        <v>5915476</v>
      </c>
      <c r="B5868" s="14" t="s">
        <v>20048</v>
      </c>
      <c r="C5868" s="15" t="s">
        <v>79</v>
      </c>
      <c r="D5868" s="16">
        <v>30.83</v>
      </c>
    </row>
    <row r="5869" spans="1:4" ht="45" x14ac:dyDescent="0.25">
      <c r="A5869" s="13">
        <v>5914702</v>
      </c>
      <c r="B5869" s="14" t="s">
        <v>20049</v>
      </c>
      <c r="C5869" s="15" t="s">
        <v>79</v>
      </c>
      <c r="D5869" s="16">
        <v>14.55</v>
      </c>
    </row>
    <row r="5870" spans="1:4" ht="45" x14ac:dyDescent="0.25">
      <c r="A5870" s="13">
        <v>5914701</v>
      </c>
      <c r="B5870" s="14" t="s">
        <v>20050</v>
      </c>
      <c r="C5870" s="15" t="s">
        <v>79</v>
      </c>
      <c r="D5870" s="16">
        <v>14.93</v>
      </c>
    </row>
    <row r="5871" spans="1:4" ht="30" x14ac:dyDescent="0.25">
      <c r="A5871" s="13">
        <v>5915018</v>
      </c>
      <c r="B5871" s="14" t="s">
        <v>29079</v>
      </c>
      <c r="C5871" s="15" t="s">
        <v>79</v>
      </c>
      <c r="D5871" s="16">
        <v>9.85</v>
      </c>
    </row>
    <row r="5872" spans="1:4" ht="45" x14ac:dyDescent="0.25">
      <c r="A5872" s="13">
        <v>5906592</v>
      </c>
      <c r="B5872" s="14" t="s">
        <v>20051</v>
      </c>
      <c r="C5872" s="15" t="s">
        <v>14537</v>
      </c>
      <c r="D5872" s="16">
        <v>31.85</v>
      </c>
    </row>
    <row r="5873" spans="1:4" ht="45" x14ac:dyDescent="0.25">
      <c r="A5873" s="13">
        <v>5906591</v>
      </c>
      <c r="B5873" s="14" t="s">
        <v>20052</v>
      </c>
      <c r="C5873" s="15" t="s">
        <v>14537</v>
      </c>
      <c r="D5873" s="16">
        <v>30.29</v>
      </c>
    </row>
    <row r="5874" spans="1:4" ht="30" x14ac:dyDescent="0.25">
      <c r="A5874" s="13">
        <v>5914653</v>
      </c>
      <c r="B5874" s="14" t="s">
        <v>20053</v>
      </c>
      <c r="C5874" s="15" t="s">
        <v>79</v>
      </c>
      <c r="D5874" s="16">
        <v>3.47</v>
      </c>
    </row>
    <row r="5875" spans="1:4" ht="30" x14ac:dyDescent="0.25">
      <c r="A5875" s="13">
        <v>5915405</v>
      </c>
      <c r="B5875" s="14" t="s">
        <v>20054</v>
      </c>
      <c r="C5875" s="15" t="s">
        <v>79</v>
      </c>
      <c r="D5875" s="16">
        <v>5.52</v>
      </c>
    </row>
    <row r="5876" spans="1:4" ht="30" x14ac:dyDescent="0.25">
      <c r="A5876" s="13">
        <v>5914657</v>
      </c>
      <c r="B5876" s="14" t="s">
        <v>20055</v>
      </c>
      <c r="C5876" s="15" t="s">
        <v>79</v>
      </c>
      <c r="D5876" s="16">
        <v>17.260000000000002</v>
      </c>
    </row>
    <row r="5877" spans="1:4" ht="30" x14ac:dyDescent="0.25">
      <c r="A5877" s="13">
        <v>5914363</v>
      </c>
      <c r="B5877" s="14" t="s">
        <v>20056</v>
      </c>
      <c r="C5877" s="15" t="s">
        <v>79</v>
      </c>
      <c r="D5877" s="16">
        <v>17.23</v>
      </c>
    </row>
    <row r="5878" spans="1:4" ht="45" x14ac:dyDescent="0.25">
      <c r="A5878" s="13">
        <v>5914646</v>
      </c>
      <c r="B5878" s="14" t="s">
        <v>20057</v>
      </c>
      <c r="C5878" s="15" t="s">
        <v>79</v>
      </c>
      <c r="D5878" s="16">
        <v>8.8800000000000008</v>
      </c>
    </row>
    <row r="5879" spans="1:4" ht="30" x14ac:dyDescent="0.25">
      <c r="A5879" s="13">
        <v>5919535</v>
      </c>
      <c r="B5879" s="14" t="s">
        <v>20058</v>
      </c>
      <c r="C5879" s="15" t="s">
        <v>79</v>
      </c>
      <c r="D5879" s="16">
        <v>18.93</v>
      </c>
    </row>
    <row r="5880" spans="1:4" ht="30" x14ac:dyDescent="0.25">
      <c r="A5880" s="13">
        <v>5919533</v>
      </c>
      <c r="B5880" s="14" t="s">
        <v>20059</v>
      </c>
      <c r="C5880" s="15" t="s">
        <v>79</v>
      </c>
      <c r="D5880" s="16">
        <v>63.68</v>
      </c>
    </row>
    <row r="5881" spans="1:4" ht="30" x14ac:dyDescent="0.25">
      <c r="A5881" s="13">
        <v>5919534</v>
      </c>
      <c r="B5881" s="14" t="s">
        <v>20060</v>
      </c>
      <c r="C5881" s="15" t="s">
        <v>79</v>
      </c>
      <c r="D5881" s="16">
        <v>58.13</v>
      </c>
    </row>
    <row r="5882" spans="1:4" ht="30" x14ac:dyDescent="0.25">
      <c r="A5882" s="13">
        <v>5909007</v>
      </c>
      <c r="B5882" s="14" t="s">
        <v>20061</v>
      </c>
      <c r="C5882" s="15" t="s">
        <v>79</v>
      </c>
      <c r="D5882" s="16">
        <v>17.55</v>
      </c>
    </row>
    <row r="5883" spans="1:4" ht="30" x14ac:dyDescent="0.25">
      <c r="A5883" s="13">
        <v>5919538</v>
      </c>
      <c r="B5883" s="14" t="s">
        <v>20062</v>
      </c>
      <c r="C5883" s="15" t="s">
        <v>79</v>
      </c>
      <c r="D5883" s="16">
        <v>14.76</v>
      </c>
    </row>
    <row r="5884" spans="1:4" ht="30" x14ac:dyDescent="0.25">
      <c r="A5884" s="13">
        <v>5919540</v>
      </c>
      <c r="B5884" s="14" t="s">
        <v>20063</v>
      </c>
      <c r="C5884" s="15" t="s">
        <v>79</v>
      </c>
      <c r="D5884" s="16">
        <v>3.36</v>
      </c>
    </row>
    <row r="5885" spans="1:4" ht="45" x14ac:dyDescent="0.25">
      <c r="A5885" s="13">
        <v>5914705</v>
      </c>
      <c r="B5885" s="14" t="s">
        <v>20064</v>
      </c>
      <c r="C5885" s="15" t="s">
        <v>79</v>
      </c>
      <c r="D5885" s="16">
        <v>21.6</v>
      </c>
    </row>
    <row r="5886" spans="1:4" ht="45" x14ac:dyDescent="0.25">
      <c r="A5886" s="13">
        <v>5914706</v>
      </c>
      <c r="B5886" s="14" t="s">
        <v>20065</v>
      </c>
      <c r="C5886" s="15" t="s">
        <v>79</v>
      </c>
      <c r="D5886" s="16">
        <v>19.55</v>
      </c>
    </row>
    <row r="5887" spans="1:4" ht="45" x14ac:dyDescent="0.25">
      <c r="A5887" s="13">
        <v>5914707</v>
      </c>
      <c r="B5887" s="14" t="s">
        <v>20066</v>
      </c>
      <c r="C5887" s="15" t="s">
        <v>79</v>
      </c>
      <c r="D5887" s="16">
        <v>19.59</v>
      </c>
    </row>
    <row r="5888" spans="1:4" ht="45" x14ac:dyDescent="0.25">
      <c r="A5888" s="13">
        <v>5914677</v>
      </c>
      <c r="B5888" s="14" t="s">
        <v>20067</v>
      </c>
      <c r="C5888" s="15" t="s">
        <v>79</v>
      </c>
      <c r="D5888" s="16">
        <v>29.16</v>
      </c>
    </row>
    <row r="5889" spans="1:4" ht="45" x14ac:dyDescent="0.25">
      <c r="A5889" s="13">
        <v>5914676</v>
      </c>
      <c r="B5889" s="14" t="s">
        <v>20068</v>
      </c>
      <c r="C5889" s="15" t="s">
        <v>79</v>
      </c>
      <c r="D5889" s="16">
        <v>24.59</v>
      </c>
    </row>
    <row r="5890" spans="1:4" ht="45" x14ac:dyDescent="0.25">
      <c r="A5890" s="13">
        <v>5915016</v>
      </c>
      <c r="B5890" s="14" t="s">
        <v>29080</v>
      </c>
      <c r="C5890" s="15" t="s">
        <v>79</v>
      </c>
      <c r="D5890" s="16">
        <v>15.77</v>
      </c>
    </row>
    <row r="5891" spans="1:4" ht="45" x14ac:dyDescent="0.25">
      <c r="A5891" s="13">
        <v>5915017</v>
      </c>
      <c r="B5891" s="14" t="s">
        <v>29081</v>
      </c>
      <c r="C5891" s="15" t="s">
        <v>79</v>
      </c>
      <c r="D5891" s="16">
        <v>19.079999999999998</v>
      </c>
    </row>
    <row r="5892" spans="1:4" ht="60" x14ac:dyDescent="0.25">
      <c r="A5892" s="13">
        <v>5914678</v>
      </c>
      <c r="B5892" s="14" t="s">
        <v>20069</v>
      </c>
      <c r="C5892" s="15" t="s">
        <v>79</v>
      </c>
      <c r="D5892" s="16">
        <v>34.96</v>
      </c>
    </row>
    <row r="5893" spans="1:4" ht="60" x14ac:dyDescent="0.25">
      <c r="A5893" s="13">
        <v>5914679</v>
      </c>
      <c r="B5893" s="14" t="s">
        <v>20070</v>
      </c>
      <c r="C5893" s="15" t="s">
        <v>79</v>
      </c>
      <c r="D5893" s="16">
        <v>55.23</v>
      </c>
    </row>
    <row r="5894" spans="1:4" ht="45" x14ac:dyDescent="0.25">
      <c r="A5894" s="13">
        <v>5914681</v>
      </c>
      <c r="B5894" s="14" t="s">
        <v>20071</v>
      </c>
      <c r="C5894" s="15" t="s">
        <v>79</v>
      </c>
      <c r="D5894" s="16">
        <v>65.900000000000006</v>
      </c>
    </row>
    <row r="5895" spans="1:4" ht="60" x14ac:dyDescent="0.25">
      <c r="A5895" s="13">
        <v>5914680</v>
      </c>
      <c r="B5895" s="14" t="s">
        <v>20072</v>
      </c>
      <c r="C5895" s="15" t="s">
        <v>79</v>
      </c>
      <c r="D5895" s="16">
        <v>46.3</v>
      </c>
    </row>
    <row r="5896" spans="1:4" ht="30" x14ac:dyDescent="0.25">
      <c r="A5896" s="13">
        <v>5915015</v>
      </c>
      <c r="B5896" s="14" t="s">
        <v>20073</v>
      </c>
      <c r="C5896" s="15" t="s">
        <v>79</v>
      </c>
      <c r="D5896" s="16">
        <v>21.43</v>
      </c>
    </row>
    <row r="5897" spans="1:4" ht="30" x14ac:dyDescent="0.25">
      <c r="A5897" s="13">
        <v>5915373</v>
      </c>
      <c r="B5897" s="14" t="s">
        <v>20074</v>
      </c>
      <c r="C5897" s="15" t="s">
        <v>79</v>
      </c>
      <c r="D5897" s="16">
        <v>18.64</v>
      </c>
    </row>
    <row r="5898" spans="1:4" ht="30" x14ac:dyDescent="0.25">
      <c r="A5898" s="13">
        <v>5914333</v>
      </c>
      <c r="B5898" s="14" t="s">
        <v>20075</v>
      </c>
      <c r="C5898" s="15" t="s">
        <v>79</v>
      </c>
      <c r="D5898" s="16">
        <v>33.08</v>
      </c>
    </row>
    <row r="5899" spans="1:4" ht="30" x14ac:dyDescent="0.25">
      <c r="A5899" s="13">
        <v>5914655</v>
      </c>
      <c r="B5899" s="14" t="s">
        <v>20076</v>
      </c>
      <c r="C5899" s="15" t="s">
        <v>79</v>
      </c>
      <c r="D5899" s="16">
        <v>35.840000000000003</v>
      </c>
    </row>
    <row r="5900" spans="1:4" ht="30" x14ac:dyDescent="0.25">
      <c r="A5900" s="13">
        <v>5915474</v>
      </c>
      <c r="B5900" s="14" t="s">
        <v>20077</v>
      </c>
      <c r="C5900" s="15" t="s">
        <v>79</v>
      </c>
      <c r="D5900" s="16">
        <v>33.67</v>
      </c>
    </row>
    <row r="5901" spans="1:4" ht="30" x14ac:dyDescent="0.25">
      <c r="A5901" s="13">
        <v>5914654</v>
      </c>
      <c r="B5901" s="14" t="s">
        <v>20078</v>
      </c>
      <c r="C5901" s="15" t="s">
        <v>79</v>
      </c>
      <c r="D5901" s="16">
        <v>30.97</v>
      </c>
    </row>
    <row r="5902" spans="1:4" ht="45" x14ac:dyDescent="0.25">
      <c r="A5902" s="13">
        <v>5914686</v>
      </c>
      <c r="B5902" s="14" t="s">
        <v>20079</v>
      </c>
      <c r="C5902" s="15" t="s">
        <v>79</v>
      </c>
      <c r="D5902" s="16">
        <v>24.42</v>
      </c>
    </row>
    <row r="5903" spans="1:4" ht="45" x14ac:dyDescent="0.25">
      <c r="A5903" s="13">
        <v>5914685</v>
      </c>
      <c r="B5903" s="14" t="s">
        <v>20080</v>
      </c>
      <c r="C5903" s="15" t="s">
        <v>79</v>
      </c>
      <c r="D5903" s="16">
        <v>24.81</v>
      </c>
    </row>
    <row r="5904" spans="1:4" ht="45" x14ac:dyDescent="0.25">
      <c r="A5904" s="13">
        <v>5914682</v>
      </c>
      <c r="B5904" s="14" t="s">
        <v>20081</v>
      </c>
      <c r="C5904" s="15" t="s">
        <v>79</v>
      </c>
      <c r="D5904" s="16">
        <v>31.86</v>
      </c>
    </row>
    <row r="5905" spans="1:4" ht="45" x14ac:dyDescent="0.25">
      <c r="A5905" s="13">
        <v>5915019</v>
      </c>
      <c r="B5905" s="14" t="s">
        <v>29082</v>
      </c>
      <c r="C5905" s="15" t="s">
        <v>79</v>
      </c>
      <c r="D5905" s="16">
        <v>13.36</v>
      </c>
    </row>
    <row r="5906" spans="1:4" ht="45" x14ac:dyDescent="0.25">
      <c r="A5906" s="13">
        <v>5914683</v>
      </c>
      <c r="B5906" s="14" t="s">
        <v>20082</v>
      </c>
      <c r="C5906" s="15" t="s">
        <v>79</v>
      </c>
      <c r="D5906" s="16">
        <v>36.24</v>
      </c>
    </row>
    <row r="5907" spans="1:4" ht="45" x14ac:dyDescent="0.25">
      <c r="A5907" s="13">
        <v>5915020</v>
      </c>
      <c r="B5907" s="14" t="s">
        <v>29083</v>
      </c>
      <c r="C5907" s="15" t="s">
        <v>79</v>
      </c>
      <c r="D5907" s="16">
        <v>15.36</v>
      </c>
    </row>
    <row r="5908" spans="1:4" ht="45" x14ac:dyDescent="0.25">
      <c r="A5908" s="13">
        <v>5914684</v>
      </c>
      <c r="B5908" s="14" t="s">
        <v>20083</v>
      </c>
      <c r="C5908" s="15" t="s">
        <v>79</v>
      </c>
      <c r="D5908" s="16">
        <v>27.61</v>
      </c>
    </row>
    <row r="5909" spans="1:4" ht="45" x14ac:dyDescent="0.25">
      <c r="A5909" s="13">
        <v>5915021</v>
      </c>
      <c r="B5909" s="14" t="s">
        <v>29084</v>
      </c>
      <c r="C5909" s="15" t="s">
        <v>79</v>
      </c>
      <c r="D5909" s="16">
        <v>11.58</v>
      </c>
    </row>
    <row r="5910" spans="1:4" ht="30" x14ac:dyDescent="0.25">
      <c r="A5910" s="13">
        <v>5914675</v>
      </c>
      <c r="B5910" s="14" t="s">
        <v>20084</v>
      </c>
      <c r="C5910" s="15" t="s">
        <v>79</v>
      </c>
      <c r="D5910" s="16">
        <v>2.94</v>
      </c>
    </row>
    <row r="5911" spans="1:4" ht="30" x14ac:dyDescent="0.25">
      <c r="A5911" s="13">
        <v>5915433</v>
      </c>
      <c r="B5911" s="14" t="s">
        <v>20085</v>
      </c>
      <c r="C5911" s="15" t="s">
        <v>79</v>
      </c>
      <c r="D5911" s="16">
        <v>37.28</v>
      </c>
    </row>
    <row r="5912" spans="1:4" ht="45" x14ac:dyDescent="0.25">
      <c r="A5912" s="13">
        <v>5914304</v>
      </c>
      <c r="B5912" s="14" t="s">
        <v>20086</v>
      </c>
      <c r="C5912" s="15" t="s">
        <v>79</v>
      </c>
      <c r="D5912" s="16">
        <v>3.62</v>
      </c>
    </row>
    <row r="5913" spans="1:4" ht="45" x14ac:dyDescent="0.25">
      <c r="A5913" s="13">
        <v>5914305</v>
      </c>
      <c r="B5913" s="14" t="s">
        <v>20087</v>
      </c>
      <c r="C5913" s="15" t="s">
        <v>79</v>
      </c>
      <c r="D5913" s="16">
        <v>3.59</v>
      </c>
    </row>
    <row r="5914" spans="1:4" ht="45" x14ac:dyDescent="0.25">
      <c r="A5914" s="13">
        <v>5915440</v>
      </c>
      <c r="B5914" s="14" t="s">
        <v>20088</v>
      </c>
      <c r="C5914" s="15" t="s">
        <v>79</v>
      </c>
      <c r="D5914" s="16">
        <v>3.2</v>
      </c>
    </row>
    <row r="5915" spans="1:4" ht="45" x14ac:dyDescent="0.25">
      <c r="A5915" s="13">
        <v>5914306</v>
      </c>
      <c r="B5915" s="14" t="s">
        <v>20089</v>
      </c>
      <c r="C5915" s="15" t="s">
        <v>79</v>
      </c>
      <c r="D5915" s="16">
        <v>2.98</v>
      </c>
    </row>
    <row r="5916" spans="1:4" ht="45" x14ac:dyDescent="0.25">
      <c r="A5916" s="13">
        <v>5914307</v>
      </c>
      <c r="B5916" s="14" t="s">
        <v>20090</v>
      </c>
      <c r="C5916" s="15" t="s">
        <v>79</v>
      </c>
      <c r="D5916" s="16">
        <v>2.82</v>
      </c>
    </row>
    <row r="5917" spans="1:4" ht="45" x14ac:dyDescent="0.25">
      <c r="A5917" s="13">
        <v>5914308</v>
      </c>
      <c r="B5917" s="14" t="s">
        <v>20091</v>
      </c>
      <c r="C5917" s="15" t="s">
        <v>79</v>
      </c>
      <c r="D5917" s="16">
        <v>2.73</v>
      </c>
    </row>
    <row r="5918" spans="1:4" ht="45" x14ac:dyDescent="0.25">
      <c r="A5918" s="13">
        <v>5914309</v>
      </c>
      <c r="B5918" s="14" t="s">
        <v>20092</v>
      </c>
      <c r="C5918" s="15" t="s">
        <v>79</v>
      </c>
      <c r="D5918" s="16">
        <v>6.02</v>
      </c>
    </row>
    <row r="5919" spans="1:4" ht="45" x14ac:dyDescent="0.25">
      <c r="A5919" s="13">
        <v>5914310</v>
      </c>
      <c r="B5919" s="14" t="s">
        <v>20093</v>
      </c>
      <c r="C5919" s="15" t="s">
        <v>79</v>
      </c>
      <c r="D5919" s="16">
        <v>5.03</v>
      </c>
    </row>
    <row r="5920" spans="1:4" ht="45" x14ac:dyDescent="0.25">
      <c r="A5920" s="13">
        <v>5914352</v>
      </c>
      <c r="B5920" s="14" t="s">
        <v>20094</v>
      </c>
      <c r="C5920" s="15" t="s">
        <v>79</v>
      </c>
      <c r="D5920" s="16">
        <v>4.47</v>
      </c>
    </row>
    <row r="5921" spans="1:4" ht="45" x14ac:dyDescent="0.25">
      <c r="A5921" s="13">
        <v>5914311</v>
      </c>
      <c r="B5921" s="14" t="s">
        <v>20095</v>
      </c>
      <c r="C5921" s="15" t="s">
        <v>79</v>
      </c>
      <c r="D5921" s="16">
        <v>4.1100000000000003</v>
      </c>
    </row>
    <row r="5922" spans="1:4" ht="45" x14ac:dyDescent="0.25">
      <c r="A5922" s="13">
        <v>5914312</v>
      </c>
      <c r="B5922" s="14" t="s">
        <v>20096</v>
      </c>
      <c r="C5922" s="15" t="s">
        <v>79</v>
      </c>
      <c r="D5922" s="16">
        <v>3.89</v>
      </c>
    </row>
    <row r="5923" spans="1:4" ht="45" x14ac:dyDescent="0.25">
      <c r="A5923" s="13">
        <v>5914313</v>
      </c>
      <c r="B5923" s="14" t="s">
        <v>20097</v>
      </c>
      <c r="C5923" s="15" t="s">
        <v>79</v>
      </c>
      <c r="D5923" s="16">
        <v>3.72</v>
      </c>
    </row>
    <row r="5924" spans="1:4" ht="45" x14ac:dyDescent="0.25">
      <c r="A5924" s="13">
        <v>5914339</v>
      </c>
      <c r="B5924" s="14" t="s">
        <v>20098</v>
      </c>
      <c r="C5924" s="15" t="s">
        <v>79</v>
      </c>
      <c r="D5924" s="16">
        <v>9.19</v>
      </c>
    </row>
    <row r="5925" spans="1:4" ht="45" x14ac:dyDescent="0.25">
      <c r="A5925" s="13">
        <v>5914650</v>
      </c>
      <c r="B5925" s="14" t="s">
        <v>20099</v>
      </c>
      <c r="C5925" s="15" t="s">
        <v>79</v>
      </c>
      <c r="D5925" s="16">
        <v>11.41</v>
      </c>
    </row>
    <row r="5926" spans="1:4" ht="45" x14ac:dyDescent="0.25">
      <c r="A5926" s="13">
        <v>5914358</v>
      </c>
      <c r="B5926" s="14" t="s">
        <v>20100</v>
      </c>
      <c r="C5926" s="15" t="s">
        <v>79</v>
      </c>
      <c r="D5926" s="16">
        <v>8.66</v>
      </c>
    </row>
    <row r="5927" spans="1:4" ht="30" x14ac:dyDescent="0.25">
      <c r="A5927" s="13">
        <v>5915421</v>
      </c>
      <c r="B5927" s="14" t="s">
        <v>20101</v>
      </c>
      <c r="C5927" s="15" t="s">
        <v>79</v>
      </c>
      <c r="D5927" s="16">
        <v>24.93</v>
      </c>
    </row>
    <row r="5928" spans="1:4" ht="45" x14ac:dyDescent="0.25">
      <c r="A5928" s="13">
        <v>5914649</v>
      </c>
      <c r="B5928" s="14" t="s">
        <v>20102</v>
      </c>
      <c r="C5928" s="15" t="s">
        <v>79</v>
      </c>
      <c r="D5928" s="16">
        <v>7.93</v>
      </c>
    </row>
    <row r="5929" spans="1:4" ht="45" x14ac:dyDescent="0.25">
      <c r="A5929" s="13">
        <v>5914643</v>
      </c>
      <c r="B5929" s="14" t="s">
        <v>20103</v>
      </c>
      <c r="C5929" s="15" t="s">
        <v>79</v>
      </c>
      <c r="D5929" s="16">
        <v>5.19</v>
      </c>
    </row>
    <row r="5930" spans="1:4" ht="30" x14ac:dyDescent="0.25">
      <c r="A5930" s="13">
        <v>5914328</v>
      </c>
      <c r="B5930" s="14" t="s">
        <v>20104</v>
      </c>
      <c r="C5930" s="15" t="s">
        <v>79</v>
      </c>
      <c r="D5930" s="16">
        <v>27.39</v>
      </c>
    </row>
    <row r="5931" spans="1:4" ht="45" x14ac:dyDescent="0.25">
      <c r="A5931" s="13">
        <v>5914610</v>
      </c>
      <c r="B5931" s="14" t="s">
        <v>20105</v>
      </c>
      <c r="C5931" s="15" t="s">
        <v>79</v>
      </c>
      <c r="D5931" s="16">
        <v>37.31</v>
      </c>
    </row>
    <row r="5932" spans="1:4" ht="45" x14ac:dyDescent="0.25">
      <c r="A5932" s="13">
        <v>5915408</v>
      </c>
      <c r="B5932" s="14" t="s">
        <v>20106</v>
      </c>
      <c r="C5932" s="15" t="s">
        <v>79</v>
      </c>
      <c r="D5932" s="16">
        <v>5.7</v>
      </c>
    </row>
    <row r="5933" spans="1:4" ht="30" x14ac:dyDescent="0.25">
      <c r="A5933" s="13">
        <v>5915306</v>
      </c>
      <c r="B5933" s="14" t="s">
        <v>20107</v>
      </c>
      <c r="C5933" s="15" t="s">
        <v>14537</v>
      </c>
      <c r="D5933" s="16">
        <v>35.520000000000003</v>
      </c>
    </row>
    <row r="5934" spans="1:4" ht="45" x14ac:dyDescent="0.25">
      <c r="A5934" s="13">
        <v>5914708</v>
      </c>
      <c r="B5934" s="14" t="s">
        <v>20108</v>
      </c>
      <c r="C5934" s="15" t="s">
        <v>79</v>
      </c>
      <c r="D5934" s="16">
        <v>40.4</v>
      </c>
    </row>
    <row r="5935" spans="1:4" ht="45" x14ac:dyDescent="0.25">
      <c r="A5935" s="13">
        <v>5914687</v>
      </c>
      <c r="B5935" s="14" t="s">
        <v>20109</v>
      </c>
      <c r="C5935" s="15" t="s">
        <v>79</v>
      </c>
      <c r="D5935" s="16">
        <v>40.42</v>
      </c>
    </row>
    <row r="5936" spans="1:4" ht="45" x14ac:dyDescent="0.25">
      <c r="A5936" s="13">
        <v>5914709</v>
      </c>
      <c r="B5936" s="14" t="s">
        <v>20110</v>
      </c>
      <c r="C5936" s="15" t="s">
        <v>79</v>
      </c>
      <c r="D5936" s="16">
        <v>44.53</v>
      </c>
    </row>
    <row r="5937" spans="1:4" ht="45" x14ac:dyDescent="0.25">
      <c r="A5937" s="13">
        <v>5914688</v>
      </c>
      <c r="B5937" s="14" t="s">
        <v>20111</v>
      </c>
      <c r="C5937" s="15" t="s">
        <v>79</v>
      </c>
      <c r="D5937" s="16">
        <v>43.72</v>
      </c>
    </row>
    <row r="5938" spans="1:4" ht="45" x14ac:dyDescent="0.25">
      <c r="A5938" s="13">
        <v>5914695</v>
      </c>
      <c r="B5938" s="14" t="s">
        <v>20112</v>
      </c>
      <c r="C5938" s="15" t="s">
        <v>79</v>
      </c>
      <c r="D5938" s="16">
        <v>31.7</v>
      </c>
    </row>
    <row r="5939" spans="1:4" ht="45" x14ac:dyDescent="0.25">
      <c r="A5939" s="13">
        <v>5914689</v>
      </c>
      <c r="B5939" s="14" t="s">
        <v>20113</v>
      </c>
      <c r="C5939" s="15" t="s">
        <v>79</v>
      </c>
      <c r="D5939" s="16">
        <v>31.72</v>
      </c>
    </row>
    <row r="5940" spans="1:4" ht="45" x14ac:dyDescent="0.25">
      <c r="A5940" s="13">
        <v>5914696</v>
      </c>
      <c r="B5940" s="14" t="s">
        <v>20114</v>
      </c>
      <c r="C5940" s="15" t="s">
        <v>79</v>
      </c>
      <c r="D5940" s="16">
        <v>34.94</v>
      </c>
    </row>
    <row r="5941" spans="1:4" ht="45" x14ac:dyDescent="0.25">
      <c r="A5941" s="13">
        <v>5914690</v>
      </c>
      <c r="B5941" s="14" t="s">
        <v>20115</v>
      </c>
      <c r="C5941" s="15" t="s">
        <v>79</v>
      </c>
      <c r="D5941" s="16">
        <v>34.31</v>
      </c>
    </row>
    <row r="5942" spans="1:4" ht="45" x14ac:dyDescent="0.25">
      <c r="A5942" s="13">
        <v>5914697</v>
      </c>
      <c r="B5942" s="14" t="s">
        <v>20116</v>
      </c>
      <c r="C5942" s="15" t="s">
        <v>79</v>
      </c>
      <c r="D5942" s="16">
        <v>26.76</v>
      </c>
    </row>
    <row r="5943" spans="1:4" ht="45" x14ac:dyDescent="0.25">
      <c r="A5943" s="13">
        <v>5914691</v>
      </c>
      <c r="B5943" s="14" t="s">
        <v>20117</v>
      </c>
      <c r="C5943" s="15" t="s">
        <v>79</v>
      </c>
      <c r="D5943" s="16">
        <v>26.77</v>
      </c>
    </row>
    <row r="5944" spans="1:4" ht="45" x14ac:dyDescent="0.25">
      <c r="A5944" s="13">
        <v>5914698</v>
      </c>
      <c r="B5944" s="14" t="s">
        <v>20118</v>
      </c>
      <c r="C5944" s="15" t="s">
        <v>79</v>
      </c>
      <c r="D5944" s="16">
        <v>29.5</v>
      </c>
    </row>
    <row r="5945" spans="1:4" ht="45" x14ac:dyDescent="0.25">
      <c r="A5945" s="13">
        <v>5914692</v>
      </c>
      <c r="B5945" s="14" t="s">
        <v>20119</v>
      </c>
      <c r="C5945" s="15" t="s">
        <v>79</v>
      </c>
      <c r="D5945" s="16">
        <v>28.96</v>
      </c>
    </row>
    <row r="5946" spans="1:4" ht="45" x14ac:dyDescent="0.25">
      <c r="A5946" s="13">
        <v>5914699</v>
      </c>
      <c r="B5946" s="14" t="s">
        <v>20120</v>
      </c>
      <c r="C5946" s="15" t="s">
        <v>79</v>
      </c>
      <c r="D5946" s="16">
        <v>29.96</v>
      </c>
    </row>
    <row r="5947" spans="1:4" ht="45" x14ac:dyDescent="0.25">
      <c r="A5947" s="13">
        <v>5914693</v>
      </c>
      <c r="B5947" s="14" t="s">
        <v>20121</v>
      </c>
      <c r="C5947" s="15" t="s">
        <v>79</v>
      </c>
      <c r="D5947" s="16">
        <v>29.97</v>
      </c>
    </row>
    <row r="5948" spans="1:4" ht="45" x14ac:dyDescent="0.25">
      <c r="A5948" s="13">
        <v>5914700</v>
      </c>
      <c r="B5948" s="14" t="s">
        <v>20122</v>
      </c>
      <c r="C5948" s="15" t="s">
        <v>79</v>
      </c>
      <c r="D5948" s="16">
        <v>33.020000000000003</v>
      </c>
    </row>
    <row r="5949" spans="1:4" ht="45" x14ac:dyDescent="0.25">
      <c r="A5949" s="13">
        <v>5914694</v>
      </c>
      <c r="B5949" s="14" t="s">
        <v>20123</v>
      </c>
      <c r="C5949" s="15" t="s">
        <v>79</v>
      </c>
      <c r="D5949" s="16">
        <v>32.42</v>
      </c>
    </row>
    <row r="5950" spans="1:4" ht="30" x14ac:dyDescent="0.25">
      <c r="A5950" s="13">
        <v>5915441</v>
      </c>
      <c r="B5950" s="14" t="s">
        <v>20124</v>
      </c>
      <c r="C5950" s="15" t="s">
        <v>79</v>
      </c>
      <c r="D5950" s="16">
        <v>97.38</v>
      </c>
    </row>
    <row r="5951" spans="1:4" ht="30" x14ac:dyDescent="0.25">
      <c r="A5951" s="13">
        <v>5901639</v>
      </c>
      <c r="B5951" s="14" t="s">
        <v>20125</v>
      </c>
      <c r="C5951" s="15" t="s">
        <v>20126</v>
      </c>
      <c r="D5951" s="16">
        <v>0.9</v>
      </c>
    </row>
    <row r="5952" spans="1:4" ht="30" x14ac:dyDescent="0.25">
      <c r="A5952" s="13">
        <v>5901638</v>
      </c>
      <c r="B5952" s="14" t="s">
        <v>20127</v>
      </c>
      <c r="C5952" s="15" t="s">
        <v>20126</v>
      </c>
      <c r="D5952" s="16">
        <v>0.72</v>
      </c>
    </row>
    <row r="5953" spans="1:4" ht="30" x14ac:dyDescent="0.25">
      <c r="A5953" s="13">
        <v>5901640</v>
      </c>
      <c r="B5953" s="14" t="s">
        <v>20128</v>
      </c>
      <c r="C5953" s="15" t="s">
        <v>20126</v>
      </c>
      <c r="D5953" s="16">
        <v>0.65</v>
      </c>
    </row>
    <row r="5954" spans="1:4" x14ac:dyDescent="0.25">
      <c r="A5954" s="13">
        <v>5914359</v>
      </c>
      <c r="B5954" s="14" t="s">
        <v>20129</v>
      </c>
      <c r="C5954" s="15" t="s">
        <v>20126</v>
      </c>
      <c r="D5954" s="16">
        <v>1.25</v>
      </c>
    </row>
    <row r="5955" spans="1:4" ht="30" x14ac:dyDescent="0.25">
      <c r="A5955" s="13">
        <v>5914374</v>
      </c>
      <c r="B5955" s="14" t="s">
        <v>20130</v>
      </c>
      <c r="C5955" s="15" t="s">
        <v>20126</v>
      </c>
      <c r="D5955" s="16">
        <v>1</v>
      </c>
    </row>
    <row r="5956" spans="1:4" x14ac:dyDescent="0.25">
      <c r="A5956" s="13">
        <v>5914389</v>
      </c>
      <c r="B5956" s="14" t="s">
        <v>20131</v>
      </c>
      <c r="C5956" s="15" t="s">
        <v>20126</v>
      </c>
      <c r="D5956" s="16">
        <v>0.81</v>
      </c>
    </row>
    <row r="5957" spans="1:4" x14ac:dyDescent="0.25">
      <c r="A5957" s="13">
        <v>5915319</v>
      </c>
      <c r="B5957" s="14" t="s">
        <v>20132</v>
      </c>
      <c r="C5957" s="15" t="s">
        <v>20126</v>
      </c>
      <c r="D5957" s="16">
        <v>0.9</v>
      </c>
    </row>
    <row r="5958" spans="1:4" ht="30" x14ac:dyDescent="0.25">
      <c r="A5958" s="13">
        <v>5915320</v>
      </c>
      <c r="B5958" s="14" t="s">
        <v>20133</v>
      </c>
      <c r="C5958" s="15" t="s">
        <v>20126</v>
      </c>
      <c r="D5958" s="16">
        <v>0.72</v>
      </c>
    </row>
    <row r="5959" spans="1:4" x14ac:dyDescent="0.25">
      <c r="A5959" s="13">
        <v>5915321</v>
      </c>
      <c r="B5959" s="14" t="s">
        <v>20134</v>
      </c>
      <c r="C5959" s="15" t="s">
        <v>20126</v>
      </c>
      <c r="D5959" s="16">
        <v>0.65</v>
      </c>
    </row>
    <row r="5960" spans="1:4" x14ac:dyDescent="0.25">
      <c r="A5960" s="13">
        <v>5914314</v>
      </c>
      <c r="B5960" s="14" t="s">
        <v>20135</v>
      </c>
      <c r="C5960" s="15" t="s">
        <v>20126</v>
      </c>
      <c r="D5960" s="16">
        <v>1.23</v>
      </c>
    </row>
    <row r="5961" spans="1:4" ht="30" x14ac:dyDescent="0.25">
      <c r="A5961" s="13">
        <v>5914329</v>
      </c>
      <c r="B5961" s="14" t="s">
        <v>20136</v>
      </c>
      <c r="C5961" s="15" t="s">
        <v>20126</v>
      </c>
      <c r="D5961" s="16">
        <v>0.99</v>
      </c>
    </row>
    <row r="5962" spans="1:4" x14ac:dyDescent="0.25">
      <c r="A5962" s="13">
        <v>5914344</v>
      </c>
      <c r="B5962" s="14" t="s">
        <v>20137</v>
      </c>
      <c r="C5962" s="15" t="s">
        <v>20126</v>
      </c>
      <c r="D5962" s="16">
        <v>0.8</v>
      </c>
    </row>
    <row r="5963" spans="1:4" x14ac:dyDescent="0.25">
      <c r="A5963" s="13">
        <v>5914539</v>
      </c>
      <c r="B5963" s="14" t="s">
        <v>20138</v>
      </c>
      <c r="C5963" s="15" t="s">
        <v>20126</v>
      </c>
      <c r="D5963" s="16">
        <v>0.98</v>
      </c>
    </row>
    <row r="5964" spans="1:4" x14ac:dyDescent="0.25">
      <c r="A5964" s="13">
        <v>5914554</v>
      </c>
      <c r="B5964" s="14" t="s">
        <v>20139</v>
      </c>
      <c r="C5964" s="15" t="s">
        <v>20126</v>
      </c>
      <c r="D5964" s="16">
        <v>0.78</v>
      </c>
    </row>
    <row r="5965" spans="1:4" x14ac:dyDescent="0.25">
      <c r="A5965" s="13">
        <v>5914569</v>
      </c>
      <c r="B5965" s="14" t="s">
        <v>20140</v>
      </c>
      <c r="C5965" s="15" t="s">
        <v>20126</v>
      </c>
      <c r="D5965" s="16">
        <v>0.63</v>
      </c>
    </row>
    <row r="5966" spans="1:4" ht="30" x14ac:dyDescent="0.25">
      <c r="A5966" s="13">
        <v>5915012</v>
      </c>
      <c r="B5966" s="14" t="s">
        <v>20141</v>
      </c>
      <c r="C5966" s="15" t="s">
        <v>20126</v>
      </c>
      <c r="D5966" s="16">
        <v>2.11</v>
      </c>
    </row>
    <row r="5967" spans="1:4" ht="30" x14ac:dyDescent="0.25">
      <c r="A5967" s="13">
        <v>5915013</v>
      </c>
      <c r="B5967" s="14" t="s">
        <v>20142</v>
      </c>
      <c r="C5967" s="15" t="s">
        <v>20126</v>
      </c>
      <c r="D5967" s="16">
        <v>1.69</v>
      </c>
    </row>
    <row r="5968" spans="1:4" ht="30" x14ac:dyDescent="0.25">
      <c r="A5968" s="13">
        <v>5915014</v>
      </c>
      <c r="B5968" s="14" t="s">
        <v>20143</v>
      </c>
      <c r="C5968" s="15" t="s">
        <v>20126</v>
      </c>
      <c r="D5968" s="16">
        <v>1.37</v>
      </c>
    </row>
    <row r="5969" spans="1:4" ht="30" x14ac:dyDescent="0.25">
      <c r="A5969" s="13">
        <v>5914584</v>
      </c>
      <c r="B5969" s="14" t="s">
        <v>20144</v>
      </c>
      <c r="C5969" s="15" t="s">
        <v>20126</v>
      </c>
      <c r="D5969" s="16">
        <v>2.7</v>
      </c>
    </row>
    <row r="5970" spans="1:4" ht="30" x14ac:dyDescent="0.25">
      <c r="A5970" s="13">
        <v>5914599</v>
      </c>
      <c r="B5970" s="14" t="s">
        <v>20145</v>
      </c>
      <c r="C5970" s="15" t="s">
        <v>20126</v>
      </c>
      <c r="D5970" s="16">
        <v>2.16</v>
      </c>
    </row>
    <row r="5971" spans="1:4" ht="30" x14ac:dyDescent="0.25">
      <c r="A5971" s="13">
        <v>5914614</v>
      </c>
      <c r="B5971" s="14" t="s">
        <v>20146</v>
      </c>
      <c r="C5971" s="15" t="s">
        <v>20126</v>
      </c>
      <c r="D5971" s="16">
        <v>1.75</v>
      </c>
    </row>
    <row r="5972" spans="1:4" ht="30" x14ac:dyDescent="0.25">
      <c r="A5972" s="13">
        <v>5914581</v>
      </c>
      <c r="B5972" s="14" t="s">
        <v>20147</v>
      </c>
      <c r="C5972" s="15" t="s">
        <v>20126</v>
      </c>
      <c r="D5972" s="16">
        <v>2.4500000000000002</v>
      </c>
    </row>
    <row r="5973" spans="1:4" ht="30" x14ac:dyDescent="0.25">
      <c r="A5973" s="13">
        <v>5914582</v>
      </c>
      <c r="B5973" s="14" t="s">
        <v>20148</v>
      </c>
      <c r="C5973" s="15" t="s">
        <v>20126</v>
      </c>
      <c r="D5973" s="16">
        <v>1.96</v>
      </c>
    </row>
    <row r="5974" spans="1:4" ht="30" x14ac:dyDescent="0.25">
      <c r="A5974" s="13">
        <v>5914583</v>
      </c>
      <c r="B5974" s="14" t="s">
        <v>20149</v>
      </c>
      <c r="C5974" s="15" t="s">
        <v>20126</v>
      </c>
      <c r="D5974" s="16">
        <v>1.58</v>
      </c>
    </row>
    <row r="5975" spans="1:4" x14ac:dyDescent="0.25">
      <c r="A5975" s="13">
        <v>5914449</v>
      </c>
      <c r="B5975" s="14" t="s">
        <v>20150</v>
      </c>
      <c r="C5975" s="15" t="s">
        <v>20126</v>
      </c>
      <c r="D5975" s="16">
        <v>1.05</v>
      </c>
    </row>
    <row r="5976" spans="1:4" x14ac:dyDescent="0.25">
      <c r="A5976" s="13">
        <v>5914464</v>
      </c>
      <c r="B5976" s="14" t="s">
        <v>20151</v>
      </c>
      <c r="C5976" s="15" t="s">
        <v>20126</v>
      </c>
      <c r="D5976" s="16">
        <v>0.84</v>
      </c>
    </row>
    <row r="5977" spans="1:4" x14ac:dyDescent="0.25">
      <c r="A5977" s="13">
        <v>5914479</v>
      </c>
      <c r="B5977" s="14" t="s">
        <v>20152</v>
      </c>
      <c r="C5977" s="15" t="s">
        <v>20126</v>
      </c>
      <c r="D5977" s="16">
        <v>0.68</v>
      </c>
    </row>
    <row r="5978" spans="1:4" x14ac:dyDescent="0.25">
      <c r="A5978" s="13">
        <v>5915322</v>
      </c>
      <c r="B5978" s="14" t="s">
        <v>20153</v>
      </c>
      <c r="C5978" s="15" t="s">
        <v>20126</v>
      </c>
      <c r="D5978" s="16">
        <v>1.82</v>
      </c>
    </row>
    <row r="5979" spans="1:4" x14ac:dyDescent="0.25">
      <c r="A5979" s="13">
        <v>5915323</v>
      </c>
      <c r="B5979" s="14" t="s">
        <v>20154</v>
      </c>
      <c r="C5979" s="15" t="s">
        <v>20126</v>
      </c>
      <c r="D5979" s="16">
        <v>1.46</v>
      </c>
    </row>
    <row r="5980" spans="1:4" x14ac:dyDescent="0.25">
      <c r="A5980" s="13">
        <v>5915324</v>
      </c>
      <c r="B5980" s="14" t="s">
        <v>20155</v>
      </c>
      <c r="C5980" s="15" t="s">
        <v>20126</v>
      </c>
      <c r="D5980" s="16">
        <v>1.18</v>
      </c>
    </row>
    <row r="5981" spans="1:4" x14ac:dyDescent="0.25">
      <c r="A5981" s="13">
        <v>5914404</v>
      </c>
      <c r="B5981" s="14" t="s">
        <v>20156</v>
      </c>
      <c r="C5981" s="15" t="s">
        <v>20126</v>
      </c>
      <c r="D5981" s="16">
        <v>1.1599999999999999</v>
      </c>
    </row>
    <row r="5982" spans="1:4" x14ac:dyDescent="0.25">
      <c r="A5982" s="13">
        <v>5914419</v>
      </c>
      <c r="B5982" s="14" t="s">
        <v>20157</v>
      </c>
      <c r="C5982" s="15" t="s">
        <v>20126</v>
      </c>
      <c r="D5982" s="16">
        <v>0.93</v>
      </c>
    </row>
    <row r="5983" spans="1:4" x14ac:dyDescent="0.25">
      <c r="A5983" s="13">
        <v>5914434</v>
      </c>
      <c r="B5983" s="14" t="s">
        <v>20158</v>
      </c>
      <c r="C5983" s="15" t="s">
        <v>20126</v>
      </c>
      <c r="D5983" s="16">
        <v>0.75</v>
      </c>
    </row>
    <row r="5984" spans="1:4" ht="30" x14ac:dyDescent="0.25">
      <c r="A5984" s="13">
        <v>5914635</v>
      </c>
      <c r="B5984" s="14" t="s">
        <v>20159</v>
      </c>
      <c r="C5984" s="15" t="s">
        <v>20126</v>
      </c>
      <c r="D5984" s="16">
        <v>1.1000000000000001</v>
      </c>
    </row>
    <row r="5985" spans="1:4" ht="30" x14ac:dyDescent="0.25">
      <c r="A5985" s="13">
        <v>5914636</v>
      </c>
      <c r="B5985" s="14" t="s">
        <v>20160</v>
      </c>
      <c r="C5985" s="15" t="s">
        <v>20126</v>
      </c>
      <c r="D5985" s="16">
        <v>0.88</v>
      </c>
    </row>
    <row r="5986" spans="1:4" ht="30" x14ac:dyDescent="0.25">
      <c r="A5986" s="13">
        <v>5914637</v>
      </c>
      <c r="B5986" s="14" t="s">
        <v>20161</v>
      </c>
      <c r="C5986" s="15" t="s">
        <v>20126</v>
      </c>
      <c r="D5986" s="16">
        <v>0.71</v>
      </c>
    </row>
    <row r="5987" spans="1:4" ht="30" x14ac:dyDescent="0.25">
      <c r="A5987" s="13">
        <v>5914638</v>
      </c>
      <c r="B5987" s="14" t="s">
        <v>20162</v>
      </c>
      <c r="C5987" s="15" t="s">
        <v>20126</v>
      </c>
      <c r="D5987" s="16">
        <v>0.87</v>
      </c>
    </row>
    <row r="5988" spans="1:4" ht="30" x14ac:dyDescent="0.25">
      <c r="A5988" s="13">
        <v>5914639</v>
      </c>
      <c r="B5988" s="14" t="s">
        <v>20163</v>
      </c>
      <c r="C5988" s="15" t="s">
        <v>20126</v>
      </c>
      <c r="D5988" s="16">
        <v>0.69</v>
      </c>
    </row>
    <row r="5989" spans="1:4" ht="30" x14ac:dyDescent="0.25">
      <c r="A5989" s="13">
        <v>5914640</v>
      </c>
      <c r="B5989" s="14" t="s">
        <v>20164</v>
      </c>
      <c r="C5989" s="15" t="s">
        <v>20126</v>
      </c>
      <c r="D5989" s="16">
        <v>0.56000000000000005</v>
      </c>
    </row>
    <row r="5990" spans="1:4" x14ac:dyDescent="0.25">
      <c r="A5990" s="13">
        <v>5915466</v>
      </c>
      <c r="B5990" s="14" t="s">
        <v>20165</v>
      </c>
      <c r="C5990" s="15" t="s">
        <v>20126</v>
      </c>
      <c r="D5990" s="16">
        <v>1.98</v>
      </c>
    </row>
    <row r="5991" spans="1:4" ht="30" x14ac:dyDescent="0.25">
      <c r="A5991" s="13">
        <v>5915467</v>
      </c>
      <c r="B5991" s="14" t="s">
        <v>20166</v>
      </c>
      <c r="C5991" s="15" t="s">
        <v>20126</v>
      </c>
      <c r="D5991" s="16">
        <v>1.58</v>
      </c>
    </row>
    <row r="5992" spans="1:4" x14ac:dyDescent="0.25">
      <c r="A5992" s="13">
        <v>5915468</v>
      </c>
      <c r="B5992" s="14" t="s">
        <v>20167</v>
      </c>
      <c r="C5992" s="15" t="s">
        <v>20126</v>
      </c>
      <c r="D5992" s="16">
        <v>1.28</v>
      </c>
    </row>
    <row r="5993" spans="1:4" x14ac:dyDescent="0.25">
      <c r="A5993" s="13">
        <v>5914617</v>
      </c>
      <c r="B5993" s="14" t="s">
        <v>20168</v>
      </c>
      <c r="C5993" s="15" t="s">
        <v>20126</v>
      </c>
      <c r="D5993" s="16">
        <v>1.53</v>
      </c>
    </row>
    <row r="5994" spans="1:4" ht="30" x14ac:dyDescent="0.25">
      <c r="A5994" s="13">
        <v>5914618</v>
      </c>
      <c r="B5994" s="14" t="s">
        <v>20169</v>
      </c>
      <c r="C5994" s="15" t="s">
        <v>20126</v>
      </c>
      <c r="D5994" s="16">
        <v>1.23</v>
      </c>
    </row>
    <row r="5995" spans="1:4" x14ac:dyDescent="0.25">
      <c r="A5995" s="13">
        <v>5914619</v>
      </c>
      <c r="B5995" s="14" t="s">
        <v>20170</v>
      </c>
      <c r="C5995" s="15" t="s">
        <v>20126</v>
      </c>
      <c r="D5995" s="16">
        <v>0.99</v>
      </c>
    </row>
    <row r="5996" spans="1:4" x14ac:dyDescent="0.25">
      <c r="A5996" s="13">
        <v>5915451</v>
      </c>
      <c r="B5996" s="14" t="s">
        <v>20171</v>
      </c>
      <c r="C5996" s="15" t="s">
        <v>20126</v>
      </c>
      <c r="D5996" s="16">
        <v>2.54</v>
      </c>
    </row>
    <row r="5997" spans="1:4" ht="30" x14ac:dyDescent="0.25">
      <c r="A5997" s="13">
        <v>5915452</v>
      </c>
      <c r="B5997" s="14" t="s">
        <v>20172</v>
      </c>
      <c r="C5997" s="15" t="s">
        <v>20126</v>
      </c>
      <c r="D5997" s="16">
        <v>2.0299999999999998</v>
      </c>
    </row>
    <row r="5998" spans="1:4" x14ac:dyDescent="0.25">
      <c r="A5998" s="13">
        <v>5915453</v>
      </c>
      <c r="B5998" s="14" t="s">
        <v>20173</v>
      </c>
      <c r="C5998" s="15" t="s">
        <v>20126</v>
      </c>
      <c r="D5998" s="16">
        <v>1.64</v>
      </c>
    </row>
    <row r="5999" spans="1:4" x14ac:dyDescent="0.25">
      <c r="A5999" s="13">
        <v>5915448</v>
      </c>
      <c r="B5999" s="14" t="s">
        <v>20174</v>
      </c>
      <c r="C5999" s="15" t="s">
        <v>20126</v>
      </c>
      <c r="D5999" s="16">
        <v>1.97</v>
      </c>
    </row>
    <row r="6000" spans="1:4" ht="30" x14ac:dyDescent="0.25">
      <c r="A6000" s="13">
        <v>5915449</v>
      </c>
      <c r="B6000" s="14" t="s">
        <v>20175</v>
      </c>
      <c r="C6000" s="15" t="s">
        <v>20126</v>
      </c>
      <c r="D6000" s="16">
        <v>1.57</v>
      </c>
    </row>
    <row r="6001" spans="1:4" x14ac:dyDescent="0.25">
      <c r="A6001" s="13">
        <v>5915450</v>
      </c>
      <c r="B6001" s="14" t="s">
        <v>20176</v>
      </c>
      <c r="C6001" s="15" t="s">
        <v>20126</v>
      </c>
      <c r="D6001" s="16">
        <v>1.27</v>
      </c>
    </row>
    <row r="6002" spans="1:4" x14ac:dyDescent="0.25">
      <c r="A6002" s="13">
        <v>5901641</v>
      </c>
      <c r="B6002" s="14" t="s">
        <v>20177</v>
      </c>
      <c r="C6002" s="15" t="s">
        <v>20178</v>
      </c>
      <c r="D6002" s="16">
        <v>0.9</v>
      </c>
    </row>
    <row r="6003" spans="1:4" ht="30" x14ac:dyDescent="0.25">
      <c r="A6003" s="13">
        <v>5901642</v>
      </c>
      <c r="B6003" s="14" t="s">
        <v>20179</v>
      </c>
      <c r="C6003" s="15" t="s">
        <v>20178</v>
      </c>
      <c r="D6003" s="16">
        <v>0.27</v>
      </c>
    </row>
    <row r="6004" spans="1:4" ht="30" x14ac:dyDescent="0.25">
      <c r="A6004" s="13">
        <v>5901643</v>
      </c>
      <c r="B6004" s="14" t="s">
        <v>20180</v>
      </c>
      <c r="C6004" s="15" t="s">
        <v>20178</v>
      </c>
      <c r="D6004" s="16">
        <v>0.25</v>
      </c>
    </row>
    <row r="6005" spans="1:4" x14ac:dyDescent="0.25">
      <c r="A6005" s="13">
        <v>5901644</v>
      </c>
      <c r="B6005" s="14" t="s">
        <v>20181</v>
      </c>
      <c r="C6005" s="15" t="s">
        <v>20178</v>
      </c>
      <c r="D6005" s="16">
        <v>0.56000000000000005</v>
      </c>
    </row>
    <row r="6006" spans="1:4" ht="30" x14ac:dyDescent="0.25">
      <c r="A6006" s="13">
        <v>5901645</v>
      </c>
      <c r="B6006" s="14" t="s">
        <v>20182</v>
      </c>
      <c r="C6006" s="15" t="s">
        <v>20178</v>
      </c>
      <c r="D6006" s="16">
        <v>0.25</v>
      </c>
    </row>
    <row r="6007" spans="1:4" x14ac:dyDescent="0.25">
      <c r="A6007" s="13">
        <v>5901646</v>
      </c>
      <c r="B6007" s="14" t="s">
        <v>20183</v>
      </c>
      <c r="C6007" s="15" t="s">
        <v>20178</v>
      </c>
      <c r="D6007" s="16">
        <v>0.46</v>
      </c>
    </row>
    <row r="6008" spans="1:4" x14ac:dyDescent="0.25">
      <c r="A6008" s="13">
        <v>5901647</v>
      </c>
      <c r="B6008" s="14" t="s">
        <v>20184</v>
      </c>
      <c r="C6008" s="15" t="s">
        <v>20178</v>
      </c>
      <c r="D6008" s="16">
        <v>0.41</v>
      </c>
    </row>
    <row r="6009" spans="1:4" x14ac:dyDescent="0.25">
      <c r="A6009" s="13">
        <v>5901648</v>
      </c>
      <c r="B6009" s="14" t="s">
        <v>20185</v>
      </c>
      <c r="C6009" s="15" t="s">
        <v>20178</v>
      </c>
      <c r="D6009" s="16">
        <v>0.36</v>
      </c>
    </row>
    <row r="6010" spans="1:4" x14ac:dyDescent="0.25">
      <c r="A6010" s="13">
        <v>5901649</v>
      </c>
      <c r="B6010" s="14" t="s">
        <v>20186</v>
      </c>
      <c r="C6010" s="15" t="s">
        <v>20178</v>
      </c>
      <c r="D6010" s="16">
        <v>1.29</v>
      </c>
    </row>
    <row r="6011" spans="1:4" ht="30" x14ac:dyDescent="0.25">
      <c r="A6011" s="13">
        <v>5901650</v>
      </c>
      <c r="B6011" s="14" t="s">
        <v>20187</v>
      </c>
      <c r="C6011" s="15" t="s">
        <v>20178</v>
      </c>
      <c r="D6011" s="16">
        <v>0.88</v>
      </c>
    </row>
    <row r="6012" spans="1:4" ht="30" x14ac:dyDescent="0.25">
      <c r="A6012" s="13">
        <v>5901651</v>
      </c>
      <c r="B6012" s="14" t="s">
        <v>20188</v>
      </c>
      <c r="C6012" s="15" t="s">
        <v>20178</v>
      </c>
      <c r="D6012" s="16">
        <v>0.26</v>
      </c>
    </row>
    <row r="6013" spans="1:4" ht="30" x14ac:dyDescent="0.25">
      <c r="A6013" s="13">
        <v>5901652</v>
      </c>
      <c r="B6013" s="14" t="s">
        <v>20189</v>
      </c>
      <c r="C6013" s="15" t="s">
        <v>20178</v>
      </c>
      <c r="D6013" s="16">
        <v>0.25</v>
      </c>
    </row>
    <row r="6014" spans="1:4" ht="30" x14ac:dyDescent="0.25">
      <c r="A6014" s="13">
        <v>5901653</v>
      </c>
      <c r="B6014" s="14" t="s">
        <v>20190</v>
      </c>
      <c r="C6014" s="15" t="s">
        <v>20178</v>
      </c>
      <c r="D6014" s="16">
        <v>0.55000000000000004</v>
      </c>
    </row>
    <row r="6015" spans="1:4" ht="30" x14ac:dyDescent="0.25">
      <c r="A6015" s="13">
        <v>5901654</v>
      </c>
      <c r="B6015" s="14" t="s">
        <v>20191</v>
      </c>
      <c r="C6015" s="15" t="s">
        <v>20178</v>
      </c>
      <c r="D6015" s="16">
        <v>0.24</v>
      </c>
    </row>
    <row r="6016" spans="1:4" ht="30" x14ac:dyDescent="0.25">
      <c r="A6016" s="13">
        <v>5901655</v>
      </c>
      <c r="B6016" s="14" t="s">
        <v>20192</v>
      </c>
      <c r="C6016" s="15" t="s">
        <v>20178</v>
      </c>
      <c r="D6016" s="16">
        <v>0.45</v>
      </c>
    </row>
    <row r="6017" spans="1:4" ht="30" x14ac:dyDescent="0.25">
      <c r="A6017" s="13">
        <v>5901656</v>
      </c>
      <c r="B6017" s="14" t="s">
        <v>20193</v>
      </c>
      <c r="C6017" s="15" t="s">
        <v>20178</v>
      </c>
      <c r="D6017" s="16">
        <v>0.4</v>
      </c>
    </row>
    <row r="6018" spans="1:4" ht="30" x14ac:dyDescent="0.25">
      <c r="A6018" s="13">
        <v>5901657</v>
      </c>
      <c r="B6018" s="14" t="s">
        <v>20194</v>
      </c>
      <c r="C6018" s="15" t="s">
        <v>20178</v>
      </c>
      <c r="D6018" s="16">
        <v>0.35</v>
      </c>
    </row>
    <row r="6019" spans="1:4" ht="30" x14ac:dyDescent="0.25">
      <c r="A6019" s="13">
        <v>5901658</v>
      </c>
      <c r="B6019" s="14" t="s">
        <v>20195</v>
      </c>
      <c r="C6019" s="15" t="s">
        <v>20178</v>
      </c>
      <c r="D6019" s="16">
        <v>1.25</v>
      </c>
    </row>
    <row r="6020" spans="1:4" ht="30" x14ac:dyDescent="0.25">
      <c r="A6020" s="13">
        <v>5901659</v>
      </c>
      <c r="B6020" s="14" t="s">
        <v>20196</v>
      </c>
      <c r="C6020" s="15" t="s">
        <v>20178</v>
      </c>
      <c r="D6020" s="16">
        <v>0.89</v>
      </c>
    </row>
    <row r="6021" spans="1:4" ht="30" x14ac:dyDescent="0.25">
      <c r="A6021" s="13">
        <v>5901660</v>
      </c>
      <c r="B6021" s="14" t="s">
        <v>20197</v>
      </c>
      <c r="C6021" s="15" t="s">
        <v>20178</v>
      </c>
      <c r="D6021" s="16">
        <v>0.26</v>
      </c>
    </row>
    <row r="6022" spans="1:4" ht="30" x14ac:dyDescent="0.25">
      <c r="A6022" s="13">
        <v>5901661</v>
      </c>
      <c r="B6022" s="14" t="s">
        <v>20198</v>
      </c>
      <c r="C6022" s="15" t="s">
        <v>20178</v>
      </c>
      <c r="D6022" s="16">
        <v>0.25</v>
      </c>
    </row>
    <row r="6023" spans="1:4" ht="30" x14ac:dyDescent="0.25">
      <c r="A6023" s="13">
        <v>5901662</v>
      </c>
      <c r="B6023" s="14" t="s">
        <v>20199</v>
      </c>
      <c r="C6023" s="15" t="s">
        <v>20178</v>
      </c>
      <c r="D6023" s="16">
        <v>0.56000000000000005</v>
      </c>
    </row>
    <row r="6024" spans="1:4" ht="30" x14ac:dyDescent="0.25">
      <c r="A6024" s="13">
        <v>5901663</v>
      </c>
      <c r="B6024" s="14" t="s">
        <v>20200</v>
      </c>
      <c r="C6024" s="15" t="s">
        <v>20178</v>
      </c>
      <c r="D6024" s="16">
        <v>0.24</v>
      </c>
    </row>
    <row r="6025" spans="1:4" ht="30" x14ac:dyDescent="0.25">
      <c r="A6025" s="13">
        <v>5901664</v>
      </c>
      <c r="B6025" s="14" t="s">
        <v>20201</v>
      </c>
      <c r="C6025" s="15" t="s">
        <v>20178</v>
      </c>
      <c r="D6025" s="16">
        <v>0.45</v>
      </c>
    </row>
    <row r="6026" spans="1:4" ht="30" x14ac:dyDescent="0.25">
      <c r="A6026" s="13">
        <v>5901665</v>
      </c>
      <c r="B6026" s="14" t="s">
        <v>20202</v>
      </c>
      <c r="C6026" s="15" t="s">
        <v>20178</v>
      </c>
      <c r="D6026" s="16">
        <v>0.4</v>
      </c>
    </row>
    <row r="6027" spans="1:4" ht="30" x14ac:dyDescent="0.25">
      <c r="A6027" s="13">
        <v>5901666</v>
      </c>
      <c r="B6027" s="14" t="s">
        <v>20203</v>
      </c>
      <c r="C6027" s="15" t="s">
        <v>20178</v>
      </c>
      <c r="D6027" s="16">
        <v>0.36</v>
      </c>
    </row>
    <row r="6028" spans="1:4" x14ac:dyDescent="0.25">
      <c r="A6028" s="13">
        <v>5901667</v>
      </c>
      <c r="B6028" s="14" t="s">
        <v>20204</v>
      </c>
      <c r="C6028" s="15" t="s">
        <v>20178</v>
      </c>
      <c r="D6028" s="16">
        <v>1.27</v>
      </c>
    </row>
    <row r="6029" spans="1:4" ht="30" x14ac:dyDescent="0.25">
      <c r="A6029" s="13">
        <v>5914511</v>
      </c>
      <c r="B6029" s="14" t="s">
        <v>20205</v>
      </c>
      <c r="C6029" s="15" t="s">
        <v>20126</v>
      </c>
      <c r="D6029" s="16">
        <v>0.27</v>
      </c>
    </row>
    <row r="6030" spans="1:4" ht="30" x14ac:dyDescent="0.25">
      <c r="A6030" s="13">
        <v>5914510</v>
      </c>
      <c r="B6030" s="14" t="s">
        <v>20206</v>
      </c>
      <c r="C6030" s="15" t="s">
        <v>20126</v>
      </c>
      <c r="D6030" s="16">
        <v>0.24</v>
      </c>
    </row>
    <row r="6031" spans="1:4" ht="45" x14ac:dyDescent="0.25">
      <c r="A6031" s="13">
        <v>5906597</v>
      </c>
      <c r="B6031" s="14" t="s">
        <v>20207</v>
      </c>
      <c r="C6031" s="15" t="s">
        <v>20208</v>
      </c>
      <c r="D6031" s="16">
        <v>12.76</v>
      </c>
    </row>
    <row r="6032" spans="1:4" ht="45" x14ac:dyDescent="0.25">
      <c r="A6032" s="13">
        <v>5906598</v>
      </c>
      <c r="B6032" s="14" t="s">
        <v>20209</v>
      </c>
      <c r="C6032" s="15" t="s">
        <v>20208</v>
      </c>
      <c r="D6032" s="16">
        <v>10.210000000000001</v>
      </c>
    </row>
    <row r="6033" spans="1:4" ht="45" x14ac:dyDescent="0.25">
      <c r="A6033" s="13">
        <v>5906599</v>
      </c>
      <c r="B6033" s="14" t="s">
        <v>20210</v>
      </c>
      <c r="C6033" s="15" t="s">
        <v>20208</v>
      </c>
      <c r="D6033" s="16">
        <v>8.25</v>
      </c>
    </row>
    <row r="6034" spans="1:4" ht="45" x14ac:dyDescent="0.25">
      <c r="A6034" s="13">
        <v>5906594</v>
      </c>
      <c r="B6034" s="14" t="s">
        <v>20211</v>
      </c>
      <c r="C6034" s="15" t="s">
        <v>20208</v>
      </c>
      <c r="D6034" s="16">
        <v>8.51</v>
      </c>
    </row>
    <row r="6035" spans="1:4" ht="45" x14ac:dyDescent="0.25">
      <c r="A6035" s="13">
        <v>5906595</v>
      </c>
      <c r="B6035" s="14" t="s">
        <v>20212</v>
      </c>
      <c r="C6035" s="15" t="s">
        <v>20208</v>
      </c>
      <c r="D6035" s="16">
        <v>6.8</v>
      </c>
    </row>
    <row r="6036" spans="1:4" ht="45" x14ac:dyDescent="0.25">
      <c r="A6036" s="13">
        <v>5906596</v>
      </c>
      <c r="B6036" s="14" t="s">
        <v>20213</v>
      </c>
      <c r="C6036" s="15" t="s">
        <v>20208</v>
      </c>
      <c r="D6036" s="16">
        <v>5.5</v>
      </c>
    </row>
    <row r="6037" spans="1:4" x14ac:dyDescent="0.25">
      <c r="A6037" s="13">
        <v>5901668</v>
      </c>
      <c r="B6037" s="14" t="s">
        <v>20214</v>
      </c>
      <c r="C6037" s="15" t="s">
        <v>20178</v>
      </c>
      <c r="D6037" s="16">
        <v>0.91</v>
      </c>
    </row>
    <row r="6038" spans="1:4" ht="30" x14ac:dyDescent="0.25">
      <c r="A6038" s="13">
        <v>5901669</v>
      </c>
      <c r="B6038" s="14" t="s">
        <v>20215</v>
      </c>
      <c r="C6038" s="15" t="s">
        <v>20178</v>
      </c>
      <c r="D6038" s="16">
        <v>0.27</v>
      </c>
    </row>
    <row r="6039" spans="1:4" ht="30" x14ac:dyDescent="0.25">
      <c r="A6039" s="13">
        <v>5901670</v>
      </c>
      <c r="B6039" s="14" t="s">
        <v>20216</v>
      </c>
      <c r="C6039" s="15" t="s">
        <v>20178</v>
      </c>
      <c r="D6039" s="16">
        <v>0.26</v>
      </c>
    </row>
    <row r="6040" spans="1:4" x14ac:dyDescent="0.25">
      <c r="A6040" s="13">
        <v>5901671</v>
      </c>
      <c r="B6040" s="14" t="s">
        <v>20217</v>
      </c>
      <c r="C6040" s="15" t="s">
        <v>20178</v>
      </c>
      <c r="D6040" s="16">
        <v>0.56999999999999995</v>
      </c>
    </row>
    <row r="6041" spans="1:4" ht="30" x14ac:dyDescent="0.25">
      <c r="A6041" s="13">
        <v>5901672</v>
      </c>
      <c r="B6041" s="14" t="s">
        <v>20218</v>
      </c>
      <c r="C6041" s="15" t="s">
        <v>20178</v>
      </c>
      <c r="D6041" s="16">
        <v>0.25</v>
      </c>
    </row>
    <row r="6042" spans="1:4" x14ac:dyDescent="0.25">
      <c r="A6042" s="13">
        <v>5901673</v>
      </c>
      <c r="B6042" s="14" t="s">
        <v>20219</v>
      </c>
      <c r="C6042" s="15" t="s">
        <v>20178</v>
      </c>
      <c r="D6042" s="16">
        <v>0.46</v>
      </c>
    </row>
    <row r="6043" spans="1:4" x14ac:dyDescent="0.25">
      <c r="A6043" s="13">
        <v>5901674</v>
      </c>
      <c r="B6043" s="14" t="s">
        <v>20220</v>
      </c>
      <c r="C6043" s="15" t="s">
        <v>20178</v>
      </c>
      <c r="D6043" s="16">
        <v>0.41</v>
      </c>
    </row>
    <row r="6044" spans="1:4" x14ac:dyDescent="0.25">
      <c r="A6044" s="13">
        <v>5901675</v>
      </c>
      <c r="B6044" s="14" t="s">
        <v>20221</v>
      </c>
      <c r="C6044" s="15" t="s">
        <v>20178</v>
      </c>
      <c r="D6044" s="16">
        <v>0.36</v>
      </c>
    </row>
    <row r="6045" spans="1:4" x14ac:dyDescent="0.25">
      <c r="A6045" s="13">
        <v>5901676</v>
      </c>
      <c r="B6045" s="14" t="s">
        <v>20222</v>
      </c>
      <c r="C6045" s="15" t="s">
        <v>20178</v>
      </c>
      <c r="D6045" s="16">
        <v>1.3</v>
      </c>
    </row>
    <row r="6046" spans="1:4" ht="30" x14ac:dyDescent="0.25">
      <c r="A6046" s="13">
        <v>5901677</v>
      </c>
      <c r="B6046" s="14" t="s">
        <v>20223</v>
      </c>
      <c r="C6046" s="15" t="s">
        <v>20178</v>
      </c>
      <c r="D6046" s="16">
        <v>0.89</v>
      </c>
    </row>
    <row r="6047" spans="1:4" ht="30" x14ac:dyDescent="0.25">
      <c r="A6047" s="13">
        <v>5901678</v>
      </c>
      <c r="B6047" s="14" t="s">
        <v>20224</v>
      </c>
      <c r="C6047" s="15" t="s">
        <v>20178</v>
      </c>
      <c r="D6047" s="16">
        <v>0.27</v>
      </c>
    </row>
    <row r="6048" spans="1:4" ht="30" x14ac:dyDescent="0.25">
      <c r="A6048" s="13">
        <v>5901679</v>
      </c>
      <c r="B6048" s="14" t="s">
        <v>20225</v>
      </c>
      <c r="C6048" s="15" t="s">
        <v>20178</v>
      </c>
      <c r="D6048" s="16">
        <v>0.25</v>
      </c>
    </row>
    <row r="6049" spans="1:4" ht="30" x14ac:dyDescent="0.25">
      <c r="A6049" s="13">
        <v>5901680</v>
      </c>
      <c r="B6049" s="14" t="s">
        <v>20226</v>
      </c>
      <c r="C6049" s="15" t="s">
        <v>20178</v>
      </c>
      <c r="D6049" s="16">
        <v>0.56000000000000005</v>
      </c>
    </row>
    <row r="6050" spans="1:4" ht="30" x14ac:dyDescent="0.25">
      <c r="A6050" s="13">
        <v>5901681</v>
      </c>
      <c r="B6050" s="14" t="s">
        <v>20227</v>
      </c>
      <c r="C6050" s="15" t="s">
        <v>20178</v>
      </c>
      <c r="D6050" s="16">
        <v>0.25</v>
      </c>
    </row>
    <row r="6051" spans="1:4" ht="30" x14ac:dyDescent="0.25">
      <c r="A6051" s="13">
        <v>5901682</v>
      </c>
      <c r="B6051" s="14" t="s">
        <v>20228</v>
      </c>
      <c r="C6051" s="15" t="s">
        <v>20178</v>
      </c>
      <c r="D6051" s="16">
        <v>0.46</v>
      </c>
    </row>
    <row r="6052" spans="1:4" ht="30" x14ac:dyDescent="0.25">
      <c r="A6052" s="13">
        <v>5901683</v>
      </c>
      <c r="B6052" s="14" t="s">
        <v>20229</v>
      </c>
      <c r="C6052" s="15" t="s">
        <v>20178</v>
      </c>
      <c r="D6052" s="16">
        <v>0.4</v>
      </c>
    </row>
    <row r="6053" spans="1:4" ht="30" x14ac:dyDescent="0.25">
      <c r="A6053" s="13">
        <v>5901684</v>
      </c>
      <c r="B6053" s="14" t="s">
        <v>20230</v>
      </c>
      <c r="C6053" s="15" t="s">
        <v>20178</v>
      </c>
      <c r="D6053" s="16">
        <v>0.36</v>
      </c>
    </row>
    <row r="6054" spans="1:4" ht="30" x14ac:dyDescent="0.25">
      <c r="A6054" s="13">
        <v>5901685</v>
      </c>
      <c r="B6054" s="14" t="s">
        <v>20231</v>
      </c>
      <c r="C6054" s="15" t="s">
        <v>20178</v>
      </c>
      <c r="D6054" s="16">
        <v>1.27</v>
      </c>
    </row>
    <row r="6055" spans="1:4" ht="30" x14ac:dyDescent="0.25">
      <c r="A6055" s="13">
        <v>5914360</v>
      </c>
      <c r="B6055" s="14" t="s">
        <v>20232</v>
      </c>
      <c r="C6055" s="15" t="s">
        <v>20126</v>
      </c>
      <c r="D6055" s="16">
        <v>1.1499999999999999</v>
      </c>
    </row>
    <row r="6056" spans="1:4" ht="30" x14ac:dyDescent="0.25">
      <c r="A6056" s="13">
        <v>5914361</v>
      </c>
      <c r="B6056" s="14" t="s">
        <v>20233</v>
      </c>
      <c r="C6056" s="15" t="s">
        <v>20126</v>
      </c>
      <c r="D6056" s="16">
        <v>0.92</v>
      </c>
    </row>
    <row r="6057" spans="1:4" ht="30" x14ac:dyDescent="0.25">
      <c r="A6057" s="13">
        <v>5914362</v>
      </c>
      <c r="B6057" s="14" t="s">
        <v>20234</v>
      </c>
      <c r="C6057" s="15" t="s">
        <v>20126</v>
      </c>
      <c r="D6057" s="16">
        <v>0.75</v>
      </c>
    </row>
    <row r="6058" spans="1:4" ht="30" x14ac:dyDescent="0.25">
      <c r="A6058" s="13">
        <v>5914364</v>
      </c>
      <c r="B6058" s="14" t="s">
        <v>20235</v>
      </c>
      <c r="C6058" s="15" t="s">
        <v>20126</v>
      </c>
      <c r="D6058" s="16">
        <v>0.89</v>
      </c>
    </row>
    <row r="6059" spans="1:4" ht="30" x14ac:dyDescent="0.25">
      <c r="A6059" s="13">
        <v>5914365</v>
      </c>
      <c r="B6059" s="14" t="s">
        <v>20236</v>
      </c>
      <c r="C6059" s="15" t="s">
        <v>20126</v>
      </c>
      <c r="D6059" s="16">
        <v>0.71</v>
      </c>
    </row>
    <row r="6060" spans="1:4" ht="30" x14ac:dyDescent="0.25">
      <c r="A6060" s="13">
        <v>5914366</v>
      </c>
      <c r="B6060" s="14" t="s">
        <v>20237</v>
      </c>
      <c r="C6060" s="15" t="s">
        <v>20126</v>
      </c>
      <c r="D6060" s="16">
        <v>0.56999999999999995</v>
      </c>
    </row>
    <row r="6061" spans="1:4" ht="30" x14ac:dyDescent="0.25">
      <c r="A6061" s="13">
        <v>5914315</v>
      </c>
      <c r="B6061" s="14" t="s">
        <v>20238</v>
      </c>
      <c r="C6061" s="15" t="s">
        <v>20126</v>
      </c>
      <c r="D6061" s="16">
        <v>1.1100000000000001</v>
      </c>
    </row>
    <row r="6062" spans="1:4" ht="30" x14ac:dyDescent="0.25">
      <c r="A6062" s="13">
        <v>5914330</v>
      </c>
      <c r="B6062" s="14" t="s">
        <v>20239</v>
      </c>
      <c r="C6062" s="15" t="s">
        <v>20126</v>
      </c>
      <c r="D6062" s="16">
        <v>0.89</v>
      </c>
    </row>
    <row r="6063" spans="1:4" ht="30" x14ac:dyDescent="0.25">
      <c r="A6063" s="13">
        <v>5914345</v>
      </c>
      <c r="B6063" s="14" t="s">
        <v>20240</v>
      </c>
      <c r="C6063" s="15" t="s">
        <v>20126</v>
      </c>
      <c r="D6063" s="16">
        <v>0.72</v>
      </c>
    </row>
    <row r="6064" spans="1:4" ht="30" x14ac:dyDescent="0.25">
      <c r="A6064" s="13">
        <v>5914367</v>
      </c>
      <c r="B6064" s="14" t="s">
        <v>20241</v>
      </c>
      <c r="C6064" s="15" t="s">
        <v>20126</v>
      </c>
      <c r="D6064" s="16">
        <v>1.66</v>
      </c>
    </row>
    <row r="6065" spans="1:4" ht="30" x14ac:dyDescent="0.25">
      <c r="A6065" s="13">
        <v>5914368</v>
      </c>
      <c r="B6065" s="14" t="s">
        <v>20242</v>
      </c>
      <c r="C6065" s="15" t="s">
        <v>20126</v>
      </c>
      <c r="D6065" s="16">
        <v>1.32</v>
      </c>
    </row>
    <row r="6066" spans="1:4" ht="30" x14ac:dyDescent="0.25">
      <c r="A6066" s="13">
        <v>5914369</v>
      </c>
      <c r="B6066" s="14" t="s">
        <v>20243</v>
      </c>
      <c r="C6066" s="15" t="s">
        <v>20126</v>
      </c>
      <c r="D6066" s="16">
        <v>1.07</v>
      </c>
    </row>
    <row r="6067" spans="1:4" ht="45" x14ac:dyDescent="0.25">
      <c r="A6067" s="13">
        <v>5914489</v>
      </c>
      <c r="B6067" s="14" t="s">
        <v>20244</v>
      </c>
      <c r="C6067" s="15" t="s">
        <v>20126</v>
      </c>
      <c r="D6067" s="16">
        <v>0.24</v>
      </c>
    </row>
    <row r="6068" spans="1:4" ht="45" x14ac:dyDescent="0.25">
      <c r="A6068" s="13">
        <v>5914491</v>
      </c>
      <c r="B6068" s="14" t="s">
        <v>20245</v>
      </c>
      <c r="C6068" s="15" t="s">
        <v>20126</v>
      </c>
      <c r="D6068" s="16">
        <v>0.27</v>
      </c>
    </row>
    <row r="6069" spans="1:4" ht="45" x14ac:dyDescent="0.25">
      <c r="A6069" s="13">
        <v>5914490</v>
      </c>
      <c r="B6069" s="14" t="s">
        <v>20246</v>
      </c>
      <c r="C6069" s="15" t="s">
        <v>20126</v>
      </c>
      <c r="D6069" s="16">
        <v>0.24</v>
      </c>
    </row>
    <row r="6070" spans="1:4" ht="45" x14ac:dyDescent="0.25">
      <c r="A6070" s="13">
        <v>5914495</v>
      </c>
      <c r="B6070" s="14" t="s">
        <v>20247</v>
      </c>
      <c r="C6070" s="15" t="s">
        <v>20126</v>
      </c>
      <c r="D6070" s="16">
        <v>1.56</v>
      </c>
    </row>
    <row r="6071" spans="1:4" ht="45" x14ac:dyDescent="0.25">
      <c r="A6071" s="13">
        <v>5914494</v>
      </c>
      <c r="B6071" s="14" t="s">
        <v>20248</v>
      </c>
      <c r="C6071" s="15" t="s">
        <v>20126</v>
      </c>
      <c r="D6071" s="16">
        <v>3.44</v>
      </c>
    </row>
    <row r="6072" spans="1:4" ht="30" x14ac:dyDescent="0.25">
      <c r="A6072" s="13">
        <v>5914487</v>
      </c>
      <c r="B6072" s="14" t="s">
        <v>20249</v>
      </c>
      <c r="C6072" s="15" t="s">
        <v>20126</v>
      </c>
      <c r="D6072" s="16">
        <v>0.24</v>
      </c>
    </row>
    <row r="6073" spans="1:4" ht="30" x14ac:dyDescent="0.25">
      <c r="A6073" s="13">
        <v>5914488</v>
      </c>
      <c r="B6073" s="14" t="s">
        <v>20250</v>
      </c>
      <c r="C6073" s="15" t="s">
        <v>20126</v>
      </c>
      <c r="D6073" s="16">
        <v>0.27</v>
      </c>
    </row>
    <row r="6074" spans="1:4" ht="45" x14ac:dyDescent="0.25">
      <c r="A6074" s="13">
        <v>5914493</v>
      </c>
      <c r="B6074" s="14" t="s">
        <v>20251</v>
      </c>
      <c r="C6074" s="15" t="s">
        <v>20126</v>
      </c>
      <c r="D6074" s="16">
        <v>5.78</v>
      </c>
    </row>
    <row r="6075" spans="1:4" ht="45" x14ac:dyDescent="0.25">
      <c r="A6075" s="13">
        <v>5914492</v>
      </c>
      <c r="B6075" s="14" t="s">
        <v>20252</v>
      </c>
      <c r="C6075" s="15" t="s">
        <v>20126</v>
      </c>
      <c r="D6075" s="16">
        <v>13.68</v>
      </c>
    </row>
    <row r="6076" spans="1:4" ht="30" x14ac:dyDescent="0.25">
      <c r="A6076" s="13">
        <v>5914482</v>
      </c>
      <c r="B6076" s="14" t="s">
        <v>20253</v>
      </c>
      <c r="C6076" s="15" t="s">
        <v>20126</v>
      </c>
      <c r="D6076" s="16">
        <v>0.61</v>
      </c>
    </row>
    <row r="6077" spans="1:4" ht="30" x14ac:dyDescent="0.25">
      <c r="A6077" s="13">
        <v>5914483</v>
      </c>
      <c r="B6077" s="14" t="s">
        <v>20254</v>
      </c>
      <c r="C6077" s="15" t="s">
        <v>20126</v>
      </c>
      <c r="D6077" s="16">
        <v>0.44</v>
      </c>
    </row>
    <row r="6078" spans="1:4" ht="30" x14ac:dyDescent="0.25">
      <c r="A6078" s="13">
        <v>5914480</v>
      </c>
      <c r="B6078" s="14" t="s">
        <v>20255</v>
      </c>
      <c r="C6078" s="15" t="s">
        <v>20126</v>
      </c>
      <c r="D6078" s="16">
        <v>0.64</v>
      </c>
    </row>
    <row r="6079" spans="1:4" ht="30" x14ac:dyDescent="0.25">
      <c r="A6079" s="13">
        <v>5914481</v>
      </c>
      <c r="B6079" s="14" t="s">
        <v>20256</v>
      </c>
      <c r="C6079" s="15" t="s">
        <v>20126</v>
      </c>
      <c r="D6079" s="16">
        <v>0.42</v>
      </c>
    </row>
    <row r="6080" spans="1:4" ht="30" x14ac:dyDescent="0.25">
      <c r="A6080" s="13">
        <v>5914485</v>
      </c>
      <c r="B6080" s="14" t="s">
        <v>20257</v>
      </c>
      <c r="C6080" s="15" t="s">
        <v>20126</v>
      </c>
      <c r="D6080" s="16">
        <v>3.98</v>
      </c>
    </row>
    <row r="6081" spans="1:4" ht="30" x14ac:dyDescent="0.25">
      <c r="A6081" s="13">
        <v>5914486</v>
      </c>
      <c r="B6081" s="14" t="s">
        <v>20258</v>
      </c>
      <c r="C6081" s="15" t="s">
        <v>20126</v>
      </c>
      <c r="D6081" s="16">
        <v>4.92</v>
      </c>
    </row>
    <row r="6082" spans="1:4" ht="30" x14ac:dyDescent="0.25">
      <c r="A6082" s="13">
        <v>5914484</v>
      </c>
      <c r="B6082" s="14" t="s">
        <v>20259</v>
      </c>
      <c r="C6082" s="15" t="s">
        <v>20126</v>
      </c>
      <c r="D6082" s="16">
        <v>3.45</v>
      </c>
    </row>
    <row r="6083" spans="1:4" ht="30" x14ac:dyDescent="0.25">
      <c r="A6083" s="13">
        <v>5914620</v>
      </c>
      <c r="B6083" s="14" t="s">
        <v>20260</v>
      </c>
      <c r="C6083" s="15" t="s">
        <v>20126</v>
      </c>
      <c r="D6083" s="16">
        <v>2.66</v>
      </c>
    </row>
    <row r="6084" spans="1:4" ht="30" x14ac:dyDescent="0.25">
      <c r="A6084" s="13">
        <v>5914621</v>
      </c>
      <c r="B6084" s="14" t="s">
        <v>20261</v>
      </c>
      <c r="C6084" s="15" t="s">
        <v>20126</v>
      </c>
      <c r="D6084" s="16">
        <v>2.13</v>
      </c>
    </row>
    <row r="6085" spans="1:4" ht="30" x14ac:dyDescent="0.25">
      <c r="A6085" s="13">
        <v>5914622</v>
      </c>
      <c r="B6085" s="14" t="s">
        <v>20262</v>
      </c>
      <c r="C6085" s="15" t="s">
        <v>20126</v>
      </c>
      <c r="D6085" s="16">
        <v>1.72</v>
      </c>
    </row>
    <row r="6086" spans="1:4" ht="30" x14ac:dyDescent="0.25">
      <c r="A6086" s="13">
        <v>5901695</v>
      </c>
      <c r="B6086" s="14" t="s">
        <v>20263</v>
      </c>
      <c r="C6086" s="15" t="s">
        <v>20178</v>
      </c>
      <c r="D6086" s="16">
        <v>0.74</v>
      </c>
    </row>
    <row r="6087" spans="1:4" ht="30" x14ac:dyDescent="0.25">
      <c r="A6087" s="13">
        <v>5901696</v>
      </c>
      <c r="B6087" s="14" t="s">
        <v>20264</v>
      </c>
      <c r="C6087" s="15" t="s">
        <v>20178</v>
      </c>
      <c r="D6087" s="16">
        <v>0.55000000000000004</v>
      </c>
    </row>
    <row r="6088" spans="1:4" ht="30" x14ac:dyDescent="0.25">
      <c r="A6088" s="13">
        <v>5901697</v>
      </c>
      <c r="B6088" s="14" t="s">
        <v>20265</v>
      </c>
      <c r="C6088" s="15" t="s">
        <v>20178</v>
      </c>
      <c r="D6088" s="16">
        <v>2.2599999999999998</v>
      </c>
    </row>
    <row r="6089" spans="1:4" ht="30" x14ac:dyDescent="0.25">
      <c r="A6089" s="13">
        <v>5901698</v>
      </c>
      <c r="B6089" s="14" t="s">
        <v>20266</v>
      </c>
      <c r="C6089" s="15" t="s">
        <v>20178</v>
      </c>
      <c r="D6089" s="16">
        <v>2.2599999999999998</v>
      </c>
    </row>
    <row r="6090" spans="1:4" ht="30" x14ac:dyDescent="0.25">
      <c r="A6090" s="13">
        <v>5916654</v>
      </c>
      <c r="B6090" s="14" t="s">
        <v>20267</v>
      </c>
      <c r="C6090" s="15" t="s">
        <v>20178</v>
      </c>
      <c r="D6090" s="16">
        <v>1.33</v>
      </c>
    </row>
    <row r="6091" spans="1:4" ht="30" x14ac:dyDescent="0.25">
      <c r="A6091" s="13">
        <v>5916637</v>
      </c>
      <c r="B6091" s="14" t="s">
        <v>20268</v>
      </c>
      <c r="C6091" s="15" t="s">
        <v>20178</v>
      </c>
      <c r="D6091" s="16">
        <v>6.61</v>
      </c>
    </row>
    <row r="6092" spans="1:4" ht="30" x14ac:dyDescent="0.25">
      <c r="A6092" s="13">
        <v>5916618</v>
      </c>
      <c r="B6092" s="14" t="s">
        <v>20269</v>
      </c>
      <c r="C6092" s="15" t="s">
        <v>20178</v>
      </c>
      <c r="D6092" s="16">
        <v>6.61</v>
      </c>
    </row>
    <row r="6093" spans="1:4" ht="30" x14ac:dyDescent="0.25">
      <c r="A6093" s="13">
        <v>5914334</v>
      </c>
      <c r="B6093" s="14" t="s">
        <v>20270</v>
      </c>
      <c r="C6093" s="15" t="s">
        <v>20126</v>
      </c>
      <c r="D6093" s="16">
        <v>1.17</v>
      </c>
    </row>
    <row r="6094" spans="1:4" ht="30" x14ac:dyDescent="0.25">
      <c r="A6094" s="13">
        <v>5914335</v>
      </c>
      <c r="B6094" s="14" t="s">
        <v>20271</v>
      </c>
      <c r="C6094" s="15" t="s">
        <v>20126</v>
      </c>
      <c r="D6094" s="16">
        <v>0.94</v>
      </c>
    </row>
    <row r="6095" spans="1:4" ht="30" x14ac:dyDescent="0.25">
      <c r="A6095" s="13">
        <v>5914336</v>
      </c>
      <c r="B6095" s="14" t="s">
        <v>20272</v>
      </c>
      <c r="C6095" s="15" t="s">
        <v>20126</v>
      </c>
      <c r="D6095" s="16">
        <v>0.76</v>
      </c>
    </row>
    <row r="6096" spans="1:4" ht="30" x14ac:dyDescent="0.25">
      <c r="A6096" s="13">
        <v>5914346</v>
      </c>
      <c r="B6096" s="14" t="s">
        <v>20273</v>
      </c>
      <c r="C6096" s="15" t="s">
        <v>20126</v>
      </c>
      <c r="D6096" s="16">
        <v>1.68</v>
      </c>
    </row>
    <row r="6097" spans="1:4" ht="30" x14ac:dyDescent="0.25">
      <c r="A6097" s="13">
        <v>5914347</v>
      </c>
      <c r="B6097" s="14" t="s">
        <v>20274</v>
      </c>
      <c r="C6097" s="15" t="s">
        <v>20126</v>
      </c>
      <c r="D6097" s="16">
        <v>1.35</v>
      </c>
    </row>
    <row r="6098" spans="1:4" ht="30" x14ac:dyDescent="0.25">
      <c r="A6098" s="13">
        <v>5914348</v>
      </c>
      <c r="B6098" s="14" t="s">
        <v>20275</v>
      </c>
      <c r="C6098" s="15" t="s">
        <v>20126</v>
      </c>
      <c r="D6098" s="16">
        <v>1.0900000000000001</v>
      </c>
    </row>
    <row r="6099" spans="1:4" ht="30" x14ac:dyDescent="0.25">
      <c r="A6099" s="13">
        <v>5914611</v>
      </c>
      <c r="B6099" s="14" t="s">
        <v>20276</v>
      </c>
      <c r="C6099" s="15" t="s">
        <v>20126</v>
      </c>
      <c r="D6099" s="16">
        <v>1.82</v>
      </c>
    </row>
    <row r="6100" spans="1:4" ht="30" x14ac:dyDescent="0.25">
      <c r="A6100" s="13">
        <v>5914613</v>
      </c>
      <c r="B6100" s="14" t="s">
        <v>20277</v>
      </c>
      <c r="C6100" s="15" t="s">
        <v>20126</v>
      </c>
      <c r="D6100" s="16">
        <v>1.46</v>
      </c>
    </row>
    <row r="6101" spans="1:4" ht="30" x14ac:dyDescent="0.25">
      <c r="A6101" s="13">
        <v>5914612</v>
      </c>
      <c r="B6101" s="14" t="s">
        <v>20278</v>
      </c>
      <c r="C6101" s="15" t="s">
        <v>20126</v>
      </c>
      <c r="D6101" s="16">
        <v>1.18</v>
      </c>
    </row>
    <row r="6102" spans="1:4" x14ac:dyDescent="0.25">
      <c r="A6102" s="13">
        <v>5901686</v>
      </c>
      <c r="B6102" s="14" t="s">
        <v>20279</v>
      </c>
      <c r="C6102" s="15" t="s">
        <v>20178</v>
      </c>
      <c r="D6102" s="16">
        <v>2.59</v>
      </c>
    </row>
    <row r="6103" spans="1:4" x14ac:dyDescent="0.25">
      <c r="A6103" s="13">
        <v>5901687</v>
      </c>
      <c r="B6103" s="14" t="s">
        <v>20280</v>
      </c>
      <c r="C6103" s="15" t="s">
        <v>20178</v>
      </c>
      <c r="D6103" s="16">
        <v>0.77</v>
      </c>
    </row>
    <row r="6104" spans="1:4" x14ac:dyDescent="0.25">
      <c r="A6104" s="13">
        <v>5901688</v>
      </c>
      <c r="B6104" s="14" t="s">
        <v>20281</v>
      </c>
      <c r="C6104" s="15" t="s">
        <v>20178</v>
      </c>
      <c r="D6104" s="16">
        <v>0.73</v>
      </c>
    </row>
    <row r="6105" spans="1:4" x14ac:dyDescent="0.25">
      <c r="A6105" s="13">
        <v>5901689</v>
      </c>
      <c r="B6105" s="14" t="s">
        <v>20282</v>
      </c>
      <c r="C6105" s="15" t="s">
        <v>20178</v>
      </c>
      <c r="D6105" s="16">
        <v>1.62</v>
      </c>
    </row>
    <row r="6106" spans="1:4" x14ac:dyDescent="0.25">
      <c r="A6106" s="13">
        <v>5901690</v>
      </c>
      <c r="B6106" s="14" t="s">
        <v>20283</v>
      </c>
      <c r="C6106" s="15" t="s">
        <v>20178</v>
      </c>
      <c r="D6106" s="16">
        <v>0.71</v>
      </c>
    </row>
    <row r="6107" spans="1:4" x14ac:dyDescent="0.25">
      <c r="A6107" s="13">
        <v>5901691</v>
      </c>
      <c r="B6107" s="14" t="s">
        <v>20284</v>
      </c>
      <c r="C6107" s="15" t="s">
        <v>20178</v>
      </c>
      <c r="D6107" s="16">
        <v>1.32</v>
      </c>
    </row>
    <row r="6108" spans="1:4" x14ac:dyDescent="0.25">
      <c r="A6108" s="13">
        <v>5901692</v>
      </c>
      <c r="B6108" s="14" t="s">
        <v>20285</v>
      </c>
      <c r="C6108" s="15" t="s">
        <v>20178</v>
      </c>
      <c r="D6108" s="16">
        <v>1.1599999999999999</v>
      </c>
    </row>
    <row r="6109" spans="1:4" x14ac:dyDescent="0.25">
      <c r="A6109" s="13">
        <v>5901693</v>
      </c>
      <c r="B6109" s="14" t="s">
        <v>20286</v>
      </c>
      <c r="C6109" s="15" t="s">
        <v>20178</v>
      </c>
      <c r="D6109" s="16">
        <v>1.04</v>
      </c>
    </row>
    <row r="6110" spans="1:4" x14ac:dyDescent="0.25">
      <c r="A6110" s="13">
        <v>5901694</v>
      </c>
      <c r="B6110" s="14" t="s">
        <v>20287</v>
      </c>
      <c r="C6110" s="15" t="s">
        <v>20178</v>
      </c>
      <c r="D6110" s="16">
        <v>3.68</v>
      </c>
    </row>
    <row r="6111" spans="1:4" ht="30" x14ac:dyDescent="0.25">
      <c r="A6111" s="13">
        <v>5914512</v>
      </c>
      <c r="B6111" s="14" t="s">
        <v>20288</v>
      </c>
      <c r="C6111" s="15" t="s">
        <v>20126</v>
      </c>
      <c r="D6111" s="16">
        <v>1.46</v>
      </c>
    </row>
    <row r="6112" spans="1:4" ht="30" x14ac:dyDescent="0.25">
      <c r="A6112" s="13">
        <v>5914496</v>
      </c>
      <c r="B6112" s="14" t="s">
        <v>20289</v>
      </c>
      <c r="C6112" s="15" t="s">
        <v>20126</v>
      </c>
      <c r="D6112" s="16">
        <v>1.1399999999999999</v>
      </c>
    </row>
    <row r="6113" spans="1:4" ht="30" x14ac:dyDescent="0.25">
      <c r="A6113" s="13">
        <v>5914513</v>
      </c>
      <c r="B6113" s="14" t="s">
        <v>20290</v>
      </c>
      <c r="C6113" s="15" t="s">
        <v>20126</v>
      </c>
      <c r="D6113" s="16">
        <v>0.82</v>
      </c>
    </row>
    <row r="6114" spans="1:4" ht="30" x14ac:dyDescent="0.25">
      <c r="A6114" s="13">
        <v>5914497</v>
      </c>
      <c r="B6114" s="14" t="s">
        <v>20291</v>
      </c>
      <c r="C6114" s="15" t="s">
        <v>20126</v>
      </c>
      <c r="D6114" s="16">
        <v>0.62</v>
      </c>
    </row>
    <row r="6115" spans="1:4" ht="30" x14ac:dyDescent="0.25">
      <c r="A6115" s="13">
        <v>5914500</v>
      </c>
      <c r="B6115" s="14" t="s">
        <v>20292</v>
      </c>
      <c r="C6115" s="15" t="s">
        <v>20126</v>
      </c>
      <c r="D6115" s="16">
        <v>1.1399999999999999</v>
      </c>
    </row>
    <row r="6116" spans="1:4" ht="30" x14ac:dyDescent="0.25">
      <c r="A6116" s="13">
        <v>5914498</v>
      </c>
      <c r="B6116" s="14" t="s">
        <v>20293</v>
      </c>
      <c r="C6116" s="15" t="s">
        <v>20126</v>
      </c>
      <c r="D6116" s="16">
        <v>0.89</v>
      </c>
    </row>
    <row r="6117" spans="1:4" ht="30" x14ac:dyDescent="0.25">
      <c r="A6117" s="13">
        <v>5914501</v>
      </c>
      <c r="B6117" s="14" t="s">
        <v>20294</v>
      </c>
      <c r="C6117" s="15" t="s">
        <v>20126</v>
      </c>
      <c r="D6117" s="16">
        <v>0.64</v>
      </c>
    </row>
    <row r="6118" spans="1:4" ht="30" x14ac:dyDescent="0.25">
      <c r="A6118" s="13">
        <v>5914499</v>
      </c>
      <c r="B6118" s="14" t="s">
        <v>20295</v>
      </c>
      <c r="C6118" s="15" t="s">
        <v>20126</v>
      </c>
      <c r="D6118" s="16">
        <v>0.49</v>
      </c>
    </row>
    <row r="6119" spans="1:4" ht="30" x14ac:dyDescent="0.25">
      <c r="A6119" s="13">
        <v>5914504</v>
      </c>
      <c r="B6119" s="14" t="s">
        <v>20296</v>
      </c>
      <c r="C6119" s="15" t="s">
        <v>20126</v>
      </c>
      <c r="D6119" s="16">
        <v>0.96</v>
      </c>
    </row>
    <row r="6120" spans="1:4" ht="30" x14ac:dyDescent="0.25">
      <c r="A6120" s="13">
        <v>5914502</v>
      </c>
      <c r="B6120" s="14" t="s">
        <v>20297</v>
      </c>
      <c r="C6120" s="15" t="s">
        <v>20126</v>
      </c>
      <c r="D6120" s="16">
        <v>0.75</v>
      </c>
    </row>
    <row r="6121" spans="1:4" ht="30" x14ac:dyDescent="0.25">
      <c r="A6121" s="13">
        <v>5914505</v>
      </c>
      <c r="B6121" s="14" t="s">
        <v>20298</v>
      </c>
      <c r="C6121" s="15" t="s">
        <v>20126</v>
      </c>
      <c r="D6121" s="16">
        <v>0.54</v>
      </c>
    </row>
    <row r="6122" spans="1:4" ht="30" x14ac:dyDescent="0.25">
      <c r="A6122" s="13">
        <v>5914503</v>
      </c>
      <c r="B6122" s="14" t="s">
        <v>20299</v>
      </c>
      <c r="C6122" s="15" t="s">
        <v>20126</v>
      </c>
      <c r="D6122" s="16">
        <v>0.41</v>
      </c>
    </row>
    <row r="6123" spans="1:4" ht="30" x14ac:dyDescent="0.25">
      <c r="A6123" s="13">
        <v>5914508</v>
      </c>
      <c r="B6123" s="14" t="s">
        <v>20300</v>
      </c>
      <c r="C6123" s="15" t="s">
        <v>20126</v>
      </c>
      <c r="D6123" s="16">
        <v>1.08</v>
      </c>
    </row>
    <row r="6124" spans="1:4" ht="30" x14ac:dyDescent="0.25">
      <c r="A6124" s="13">
        <v>5914506</v>
      </c>
      <c r="B6124" s="14" t="s">
        <v>20301</v>
      </c>
      <c r="C6124" s="15" t="s">
        <v>20126</v>
      </c>
      <c r="D6124" s="16">
        <v>0.84</v>
      </c>
    </row>
    <row r="6125" spans="1:4" ht="30" x14ac:dyDescent="0.25">
      <c r="A6125" s="13">
        <v>5914509</v>
      </c>
      <c r="B6125" s="14" t="s">
        <v>20302</v>
      </c>
      <c r="C6125" s="15" t="s">
        <v>20126</v>
      </c>
      <c r="D6125" s="16">
        <v>0.61</v>
      </c>
    </row>
    <row r="6126" spans="1:4" ht="30" x14ac:dyDescent="0.25">
      <c r="A6126" s="13">
        <v>5914507</v>
      </c>
      <c r="B6126" s="14" t="s">
        <v>20303</v>
      </c>
      <c r="C6126" s="15" t="s">
        <v>20126</v>
      </c>
      <c r="D6126" s="16">
        <v>0.46</v>
      </c>
    </row>
    <row r="6127" spans="1:4" ht="30" x14ac:dyDescent="0.25">
      <c r="A6127" s="13">
        <v>5915491</v>
      </c>
      <c r="B6127" s="14" t="s">
        <v>20304</v>
      </c>
      <c r="C6127" s="15" t="s">
        <v>16336</v>
      </c>
      <c r="D6127" s="16">
        <v>18.13</v>
      </c>
    </row>
    <row r="6128" spans="1:4" ht="30" x14ac:dyDescent="0.25">
      <c r="A6128" s="13">
        <v>5915492</v>
      </c>
      <c r="B6128" s="14" t="s">
        <v>20305</v>
      </c>
      <c r="C6128" s="15" t="s">
        <v>16336</v>
      </c>
      <c r="D6128" s="16">
        <v>14.5</v>
      </c>
    </row>
    <row r="6129" spans="1:4" ht="30" x14ac:dyDescent="0.25">
      <c r="A6129" s="13">
        <v>5915493</v>
      </c>
      <c r="B6129" s="14" t="s">
        <v>20306</v>
      </c>
      <c r="C6129" s="15" t="s">
        <v>16336</v>
      </c>
      <c r="D6129" s="16">
        <v>11.72</v>
      </c>
    </row>
    <row r="6130" spans="1:4" ht="30" x14ac:dyDescent="0.25">
      <c r="A6130" s="13">
        <v>5915488</v>
      </c>
      <c r="B6130" s="14" t="s">
        <v>20307</v>
      </c>
      <c r="C6130" s="15" t="s">
        <v>16336</v>
      </c>
      <c r="D6130" s="16">
        <v>12.88</v>
      </c>
    </row>
    <row r="6131" spans="1:4" ht="30" x14ac:dyDescent="0.25">
      <c r="A6131" s="13">
        <v>5915489</v>
      </c>
      <c r="B6131" s="14" t="s">
        <v>20308</v>
      </c>
      <c r="C6131" s="15" t="s">
        <v>16336</v>
      </c>
      <c r="D6131" s="16">
        <v>10.3</v>
      </c>
    </row>
    <row r="6132" spans="1:4" ht="30" x14ac:dyDescent="0.25">
      <c r="A6132" s="13">
        <v>5915490</v>
      </c>
      <c r="B6132" s="14" t="s">
        <v>20309</v>
      </c>
      <c r="C6132" s="15" t="s">
        <v>16336</v>
      </c>
      <c r="D6132" s="16">
        <v>8.32</v>
      </c>
    </row>
    <row r="6133" spans="1:4" ht="30" x14ac:dyDescent="0.25">
      <c r="A6133" s="13">
        <v>5915494</v>
      </c>
      <c r="B6133" s="14" t="s">
        <v>20310</v>
      </c>
      <c r="C6133" s="15" t="s">
        <v>16336</v>
      </c>
      <c r="D6133" s="16">
        <v>30.9</v>
      </c>
    </row>
    <row r="6134" spans="1:4" ht="30" x14ac:dyDescent="0.25">
      <c r="A6134" s="13">
        <v>5915495</v>
      </c>
      <c r="B6134" s="14" t="s">
        <v>20311</v>
      </c>
      <c r="C6134" s="15" t="s">
        <v>16336</v>
      </c>
      <c r="D6134" s="16">
        <v>24.72</v>
      </c>
    </row>
    <row r="6135" spans="1:4" ht="30" x14ac:dyDescent="0.25">
      <c r="A6135" s="13">
        <v>5915496</v>
      </c>
      <c r="B6135" s="14" t="s">
        <v>20312</v>
      </c>
      <c r="C6135" s="15" t="s">
        <v>16336</v>
      </c>
      <c r="D6135" s="16">
        <v>19.97</v>
      </c>
    </row>
    <row r="6136" spans="1:4" ht="30" x14ac:dyDescent="0.25">
      <c r="A6136" s="13">
        <v>5915325</v>
      </c>
      <c r="B6136" s="14" t="s">
        <v>20313</v>
      </c>
      <c r="C6136" s="15" t="s">
        <v>16336</v>
      </c>
      <c r="D6136" s="16">
        <v>65.64</v>
      </c>
    </row>
    <row r="6137" spans="1:4" ht="30" x14ac:dyDescent="0.25">
      <c r="A6137" s="13">
        <v>5915326</v>
      </c>
      <c r="B6137" s="14" t="s">
        <v>20314</v>
      </c>
      <c r="C6137" s="15" t="s">
        <v>16336</v>
      </c>
      <c r="D6137" s="16">
        <v>52.48</v>
      </c>
    </row>
    <row r="6138" spans="1:4" ht="30" x14ac:dyDescent="0.25">
      <c r="A6138" s="13">
        <v>5915327</v>
      </c>
      <c r="B6138" s="14" t="s">
        <v>20315</v>
      </c>
      <c r="C6138" s="15" t="s">
        <v>16336</v>
      </c>
      <c r="D6138" s="16">
        <v>42.43</v>
      </c>
    </row>
    <row r="6139" spans="1:4" ht="30" x14ac:dyDescent="0.25">
      <c r="A6139" s="13">
        <v>5915328</v>
      </c>
      <c r="B6139" s="14" t="s">
        <v>20316</v>
      </c>
      <c r="C6139" s="15" t="s">
        <v>16336</v>
      </c>
      <c r="D6139" s="16">
        <v>79.239999999999995</v>
      </c>
    </row>
    <row r="6140" spans="1:4" ht="30" x14ac:dyDescent="0.25">
      <c r="A6140" s="13">
        <v>5915329</v>
      </c>
      <c r="B6140" s="14" t="s">
        <v>20317</v>
      </c>
      <c r="C6140" s="15" t="s">
        <v>16336</v>
      </c>
      <c r="D6140" s="16">
        <v>63.36</v>
      </c>
    </row>
    <row r="6141" spans="1:4" ht="30" x14ac:dyDescent="0.25">
      <c r="A6141" s="13">
        <v>5915330</v>
      </c>
      <c r="B6141" s="14" t="s">
        <v>20318</v>
      </c>
      <c r="C6141" s="15" t="s">
        <v>16336</v>
      </c>
      <c r="D6141" s="16">
        <v>51.22</v>
      </c>
    </row>
    <row r="6142" spans="1:4" ht="30" x14ac:dyDescent="0.25">
      <c r="A6142" s="13">
        <v>5915331</v>
      </c>
      <c r="B6142" s="14" t="s">
        <v>20319</v>
      </c>
      <c r="C6142" s="15" t="s">
        <v>16336</v>
      </c>
      <c r="D6142" s="16">
        <v>155.55000000000001</v>
      </c>
    </row>
    <row r="6143" spans="1:4" ht="30" x14ac:dyDescent="0.25">
      <c r="A6143" s="13">
        <v>5915332</v>
      </c>
      <c r="B6143" s="14" t="s">
        <v>20320</v>
      </c>
      <c r="C6143" s="15" t="s">
        <v>16336</v>
      </c>
      <c r="D6143" s="16">
        <v>124.38</v>
      </c>
    </row>
    <row r="6144" spans="1:4" ht="30" x14ac:dyDescent="0.25">
      <c r="A6144" s="13">
        <v>5915333</v>
      </c>
      <c r="B6144" s="14" t="s">
        <v>20321</v>
      </c>
      <c r="C6144" s="15" t="s">
        <v>16336</v>
      </c>
      <c r="D6144" s="16">
        <v>100.55</v>
      </c>
    </row>
    <row r="6145" spans="1:4" ht="30" x14ac:dyDescent="0.25">
      <c r="A6145" s="13">
        <v>5915364</v>
      </c>
      <c r="B6145" s="14" t="s">
        <v>20322</v>
      </c>
      <c r="C6145" s="15" t="s">
        <v>16336</v>
      </c>
      <c r="D6145" s="16">
        <v>179.43</v>
      </c>
    </row>
    <row r="6146" spans="1:4" ht="30" x14ac:dyDescent="0.25">
      <c r="A6146" s="13">
        <v>5915365</v>
      </c>
      <c r="B6146" s="14" t="s">
        <v>20323</v>
      </c>
      <c r="C6146" s="15" t="s">
        <v>16336</v>
      </c>
      <c r="D6146" s="16">
        <v>143.47999999999999</v>
      </c>
    </row>
    <row r="6147" spans="1:4" ht="30" x14ac:dyDescent="0.25">
      <c r="A6147" s="13">
        <v>5915361</v>
      </c>
      <c r="B6147" s="14" t="s">
        <v>20324</v>
      </c>
      <c r="C6147" s="15" t="s">
        <v>16336</v>
      </c>
      <c r="D6147" s="16">
        <v>115.98</v>
      </c>
    </row>
    <row r="6148" spans="1:4" ht="30" x14ac:dyDescent="0.25">
      <c r="A6148" s="13">
        <v>5919716</v>
      </c>
      <c r="B6148" s="14" t="s">
        <v>20325</v>
      </c>
      <c r="C6148" s="15" t="s">
        <v>16336</v>
      </c>
      <c r="D6148" s="16">
        <v>195.23</v>
      </c>
    </row>
    <row r="6149" spans="1:4" x14ac:dyDescent="0.25">
      <c r="A6149" s="13">
        <v>5919717</v>
      </c>
      <c r="B6149" s="14" t="s">
        <v>20326</v>
      </c>
      <c r="C6149" s="15" t="s">
        <v>16336</v>
      </c>
      <c r="D6149" s="16">
        <v>168.14</v>
      </c>
    </row>
    <row r="6150" spans="1:4" ht="30" x14ac:dyDescent="0.25">
      <c r="A6150" s="13">
        <v>6106220</v>
      </c>
      <c r="B6150" s="14" t="s">
        <v>20327</v>
      </c>
      <c r="C6150" s="15" t="s">
        <v>282</v>
      </c>
      <c r="D6150" s="16">
        <v>12.04</v>
      </c>
    </row>
    <row r="6151" spans="1:4" ht="30" x14ac:dyDescent="0.25">
      <c r="A6151" s="13">
        <v>6106183</v>
      </c>
      <c r="B6151" s="14" t="s">
        <v>20328</v>
      </c>
      <c r="C6151" s="15" t="s">
        <v>14731</v>
      </c>
      <c r="D6151" s="16">
        <v>391.65</v>
      </c>
    </row>
    <row r="6152" spans="1:4" ht="30" x14ac:dyDescent="0.25">
      <c r="A6152" s="13">
        <v>6106182</v>
      </c>
      <c r="B6152" s="14" t="s">
        <v>20329</v>
      </c>
      <c r="C6152" s="15" t="s">
        <v>14731</v>
      </c>
      <c r="D6152" s="16">
        <v>335.7</v>
      </c>
    </row>
    <row r="6153" spans="1:4" ht="30" x14ac:dyDescent="0.25">
      <c r="A6153" s="13">
        <v>6106194</v>
      </c>
      <c r="B6153" s="14" t="s">
        <v>20330</v>
      </c>
      <c r="C6153" s="15" t="s">
        <v>14731</v>
      </c>
      <c r="D6153" s="16">
        <v>830.44</v>
      </c>
    </row>
    <row r="6154" spans="1:4" ht="30" x14ac:dyDescent="0.25">
      <c r="A6154" s="13">
        <v>6106195</v>
      </c>
      <c r="B6154" s="14" t="s">
        <v>20331</v>
      </c>
      <c r="C6154" s="15" t="s">
        <v>14731</v>
      </c>
      <c r="D6154" s="16">
        <v>920.83</v>
      </c>
    </row>
    <row r="6155" spans="1:4" ht="30" x14ac:dyDescent="0.25">
      <c r="A6155" s="13">
        <v>6106331</v>
      </c>
      <c r="B6155" s="14" t="s">
        <v>20332</v>
      </c>
      <c r="C6155" s="15" t="s">
        <v>14731</v>
      </c>
      <c r="D6155" s="16">
        <v>2051.7600000000002</v>
      </c>
    </row>
    <row r="6156" spans="1:4" ht="30" x14ac:dyDescent="0.25">
      <c r="A6156" s="13">
        <v>6106332</v>
      </c>
      <c r="B6156" s="14" t="s">
        <v>20333</v>
      </c>
      <c r="C6156" s="15" t="s">
        <v>14731</v>
      </c>
      <c r="D6156" s="16">
        <v>2185.69</v>
      </c>
    </row>
    <row r="6157" spans="1:4" ht="30" x14ac:dyDescent="0.25">
      <c r="A6157" s="13">
        <v>6106206</v>
      </c>
      <c r="B6157" s="14" t="s">
        <v>20334</v>
      </c>
      <c r="C6157" s="15" t="s">
        <v>14731</v>
      </c>
      <c r="D6157" s="16">
        <v>2266.54</v>
      </c>
    </row>
    <row r="6158" spans="1:4" ht="30" x14ac:dyDescent="0.25">
      <c r="A6158" s="13">
        <v>6106207</v>
      </c>
      <c r="B6158" s="14" t="s">
        <v>20335</v>
      </c>
      <c r="C6158" s="15" t="s">
        <v>14731</v>
      </c>
      <c r="D6158" s="16">
        <v>2415.91</v>
      </c>
    </row>
    <row r="6159" spans="1:4" ht="30" x14ac:dyDescent="0.25">
      <c r="A6159" s="13">
        <v>6106222</v>
      </c>
      <c r="B6159" s="14" t="s">
        <v>20336</v>
      </c>
      <c r="C6159" s="15" t="s">
        <v>14731</v>
      </c>
      <c r="D6159" s="16">
        <v>391.65</v>
      </c>
    </row>
    <row r="6160" spans="1:4" ht="30" x14ac:dyDescent="0.25">
      <c r="A6160" s="13">
        <v>6106221</v>
      </c>
      <c r="B6160" s="14" t="s">
        <v>20337</v>
      </c>
      <c r="C6160" s="15" t="s">
        <v>14731</v>
      </c>
      <c r="D6160" s="16">
        <v>335.7</v>
      </c>
    </row>
    <row r="6161" spans="1:4" ht="30" x14ac:dyDescent="0.25">
      <c r="A6161" s="13">
        <v>6106224</v>
      </c>
      <c r="B6161" s="14" t="s">
        <v>20338</v>
      </c>
      <c r="C6161" s="15" t="s">
        <v>14731</v>
      </c>
      <c r="D6161" s="16">
        <v>830.44</v>
      </c>
    </row>
    <row r="6162" spans="1:4" ht="30" x14ac:dyDescent="0.25">
      <c r="A6162" s="13">
        <v>6106225</v>
      </c>
      <c r="B6162" s="14" t="s">
        <v>20339</v>
      </c>
      <c r="C6162" s="15" t="s">
        <v>14731</v>
      </c>
      <c r="D6162" s="16">
        <v>920.83</v>
      </c>
    </row>
    <row r="6163" spans="1:4" ht="30" x14ac:dyDescent="0.25">
      <c r="A6163" s="13">
        <v>6106228</v>
      </c>
      <c r="B6163" s="14" t="s">
        <v>20340</v>
      </c>
      <c r="C6163" s="15" t="s">
        <v>14731</v>
      </c>
      <c r="D6163" s="16">
        <v>2054.11</v>
      </c>
    </row>
    <row r="6164" spans="1:4" ht="30" x14ac:dyDescent="0.25">
      <c r="A6164" s="13">
        <v>6106229</v>
      </c>
      <c r="B6164" s="14" t="s">
        <v>20341</v>
      </c>
      <c r="C6164" s="15" t="s">
        <v>14731</v>
      </c>
      <c r="D6164" s="16">
        <v>2188.31</v>
      </c>
    </row>
    <row r="6165" spans="1:4" ht="30" x14ac:dyDescent="0.25">
      <c r="A6165" s="13">
        <v>6106328</v>
      </c>
      <c r="B6165" s="14" t="s">
        <v>20342</v>
      </c>
      <c r="C6165" s="15" t="s">
        <v>14731</v>
      </c>
      <c r="D6165" s="16">
        <v>134.1</v>
      </c>
    </row>
    <row r="6166" spans="1:4" ht="30" x14ac:dyDescent="0.25">
      <c r="A6166" s="13">
        <v>6106330</v>
      </c>
      <c r="B6166" s="14" t="s">
        <v>20343</v>
      </c>
      <c r="C6166" s="15" t="s">
        <v>14731</v>
      </c>
      <c r="D6166" s="16">
        <v>666.64</v>
      </c>
    </row>
    <row r="6167" spans="1:4" ht="30" x14ac:dyDescent="0.25">
      <c r="A6167" s="13">
        <v>6106326</v>
      </c>
      <c r="B6167" s="14" t="s">
        <v>20344</v>
      </c>
      <c r="C6167" s="15" t="s">
        <v>14731</v>
      </c>
      <c r="D6167" s="16">
        <v>55.34</v>
      </c>
    </row>
    <row r="6168" spans="1:4" ht="30" x14ac:dyDescent="0.25">
      <c r="A6168" s="13">
        <v>6106324</v>
      </c>
      <c r="B6168" s="14" t="s">
        <v>20345</v>
      </c>
      <c r="C6168" s="15" t="s">
        <v>14731</v>
      </c>
      <c r="D6168" s="16">
        <v>33.369999999999997</v>
      </c>
    </row>
    <row r="6169" spans="1:4" ht="30" x14ac:dyDescent="0.25">
      <c r="A6169" s="13">
        <v>6106327</v>
      </c>
      <c r="B6169" s="14" t="s">
        <v>20346</v>
      </c>
      <c r="C6169" s="15" t="s">
        <v>14731</v>
      </c>
      <c r="D6169" s="16">
        <v>134.09</v>
      </c>
    </row>
    <row r="6170" spans="1:4" ht="30" x14ac:dyDescent="0.25">
      <c r="A6170" s="13">
        <v>6106329</v>
      </c>
      <c r="B6170" s="14" t="s">
        <v>20347</v>
      </c>
      <c r="C6170" s="15" t="s">
        <v>14731</v>
      </c>
      <c r="D6170" s="16">
        <v>667.69</v>
      </c>
    </row>
    <row r="6171" spans="1:4" ht="30" x14ac:dyDescent="0.25">
      <c r="A6171" s="13">
        <v>6106325</v>
      </c>
      <c r="B6171" s="14" t="s">
        <v>20348</v>
      </c>
      <c r="C6171" s="15" t="s">
        <v>14731</v>
      </c>
      <c r="D6171" s="16">
        <v>55.49</v>
      </c>
    </row>
    <row r="6172" spans="1:4" ht="30" x14ac:dyDescent="0.25">
      <c r="A6172" s="13">
        <v>6208126</v>
      </c>
      <c r="B6172" s="14" t="s">
        <v>20349</v>
      </c>
      <c r="C6172" s="15" t="s">
        <v>282</v>
      </c>
      <c r="D6172" s="16">
        <v>20.46</v>
      </c>
    </row>
    <row r="6173" spans="1:4" x14ac:dyDescent="0.25">
      <c r="A6173" s="13">
        <v>6205797</v>
      </c>
      <c r="B6173" s="14" t="s">
        <v>20350</v>
      </c>
      <c r="C6173" s="15" t="s">
        <v>282</v>
      </c>
      <c r="D6173" s="16">
        <v>12.56</v>
      </c>
    </row>
    <row r="6174" spans="1:4" ht="30" x14ac:dyDescent="0.25">
      <c r="A6174" s="13">
        <v>6205791</v>
      </c>
      <c r="B6174" s="14" t="s">
        <v>20351</v>
      </c>
      <c r="C6174" s="15" t="s">
        <v>211</v>
      </c>
      <c r="D6174" s="16">
        <v>360.92</v>
      </c>
    </row>
    <row r="6175" spans="1:4" ht="30" x14ac:dyDescent="0.25">
      <c r="A6175" s="13">
        <v>6205792</v>
      </c>
      <c r="B6175" s="14" t="s">
        <v>20352</v>
      </c>
      <c r="C6175" s="15" t="s">
        <v>211</v>
      </c>
      <c r="D6175" s="16">
        <v>432.61</v>
      </c>
    </row>
    <row r="6176" spans="1:4" ht="30" x14ac:dyDescent="0.25">
      <c r="A6176" s="13">
        <v>6205793</v>
      </c>
      <c r="B6176" s="14" t="s">
        <v>20353</v>
      </c>
      <c r="C6176" s="15" t="s">
        <v>211</v>
      </c>
      <c r="D6176" s="16">
        <v>508.12</v>
      </c>
    </row>
    <row r="6177" spans="1:4" x14ac:dyDescent="0.25">
      <c r="A6177" s="13">
        <v>6205796</v>
      </c>
      <c r="B6177" s="14" t="s">
        <v>20354</v>
      </c>
      <c r="C6177" s="15" t="s">
        <v>211</v>
      </c>
      <c r="D6177" s="16">
        <v>903.69</v>
      </c>
    </row>
    <row r="6178" spans="1:4" x14ac:dyDescent="0.25">
      <c r="A6178" s="13">
        <v>6219451</v>
      </c>
      <c r="B6178" s="14" t="s">
        <v>20355</v>
      </c>
      <c r="C6178" s="15" t="s">
        <v>211</v>
      </c>
      <c r="D6178" s="16">
        <v>971.06</v>
      </c>
    </row>
    <row r="6179" spans="1:4" x14ac:dyDescent="0.25">
      <c r="A6179" s="13">
        <v>6219452</v>
      </c>
      <c r="B6179" s="14" t="s">
        <v>20356</v>
      </c>
      <c r="C6179" s="15" t="s">
        <v>211</v>
      </c>
      <c r="D6179" s="16">
        <v>1042.25</v>
      </c>
    </row>
    <row r="6180" spans="1:4" x14ac:dyDescent="0.25">
      <c r="A6180" s="13">
        <v>6205794</v>
      </c>
      <c r="B6180" s="14" t="s">
        <v>20357</v>
      </c>
      <c r="C6180" s="15" t="s">
        <v>211</v>
      </c>
      <c r="D6180" s="16">
        <v>780.4</v>
      </c>
    </row>
    <row r="6181" spans="1:4" x14ac:dyDescent="0.25">
      <c r="A6181" s="13">
        <v>6205795</v>
      </c>
      <c r="B6181" s="14" t="s">
        <v>20358</v>
      </c>
      <c r="C6181" s="15" t="s">
        <v>211</v>
      </c>
      <c r="D6181" s="16">
        <v>840.13</v>
      </c>
    </row>
    <row r="6182" spans="1:4" ht="30" x14ac:dyDescent="0.25">
      <c r="A6182" s="13">
        <v>6219521</v>
      </c>
      <c r="B6182" s="14" t="s">
        <v>20359</v>
      </c>
      <c r="C6182" s="15" t="s">
        <v>14731</v>
      </c>
      <c r="D6182" s="16">
        <v>177.81</v>
      </c>
    </row>
    <row r="6183" spans="1:4" ht="30" x14ac:dyDescent="0.25">
      <c r="A6183" s="13">
        <v>6219527</v>
      </c>
      <c r="B6183" s="14" t="s">
        <v>20360</v>
      </c>
      <c r="C6183" s="15" t="s">
        <v>15970</v>
      </c>
      <c r="D6183" s="16">
        <v>436.22</v>
      </c>
    </row>
    <row r="6184" spans="1:4" ht="30" x14ac:dyDescent="0.25">
      <c r="A6184" s="13">
        <v>6219526</v>
      </c>
      <c r="B6184" s="14" t="s">
        <v>20361</v>
      </c>
      <c r="C6184" s="15" t="s">
        <v>211</v>
      </c>
      <c r="D6184" s="16">
        <v>57.85</v>
      </c>
    </row>
    <row r="6185" spans="1:4" ht="30" x14ac:dyDescent="0.25">
      <c r="A6185" s="13">
        <v>6219525</v>
      </c>
      <c r="B6185" s="14" t="s">
        <v>20362</v>
      </c>
      <c r="C6185" s="15" t="s">
        <v>211</v>
      </c>
      <c r="D6185" s="16">
        <v>53.41</v>
      </c>
    </row>
    <row r="6186" spans="1:4" x14ac:dyDescent="0.25">
      <c r="A6186" s="13">
        <v>6219508</v>
      </c>
      <c r="B6186" s="14" t="s">
        <v>20363</v>
      </c>
      <c r="C6186" s="15" t="s">
        <v>211</v>
      </c>
      <c r="D6186" s="16">
        <v>361.21</v>
      </c>
    </row>
    <row r="6187" spans="1:4" x14ac:dyDescent="0.25">
      <c r="A6187" s="13">
        <v>6219511</v>
      </c>
      <c r="B6187" s="14" t="s">
        <v>20364</v>
      </c>
      <c r="C6187" s="15" t="s">
        <v>211</v>
      </c>
      <c r="D6187" s="16">
        <v>261.48</v>
      </c>
    </row>
    <row r="6188" spans="1:4" ht="30" x14ac:dyDescent="0.25">
      <c r="A6188" s="13">
        <v>6219500</v>
      </c>
      <c r="B6188" s="14" t="s">
        <v>20365</v>
      </c>
      <c r="C6188" s="15" t="s">
        <v>14731</v>
      </c>
      <c r="D6188" s="16">
        <v>147.08000000000001</v>
      </c>
    </row>
    <row r="6189" spans="1:4" ht="30" x14ac:dyDescent="0.25">
      <c r="A6189" s="13">
        <v>6219418</v>
      </c>
      <c r="B6189" s="14" t="s">
        <v>20366</v>
      </c>
      <c r="C6189" s="15" t="s">
        <v>14731</v>
      </c>
      <c r="D6189" s="16">
        <v>317.81</v>
      </c>
    </row>
    <row r="6190" spans="1:4" ht="30" x14ac:dyDescent="0.25">
      <c r="A6190" s="13">
        <v>6219412</v>
      </c>
      <c r="B6190" s="14" t="s">
        <v>20367</v>
      </c>
      <c r="C6190" s="15" t="s">
        <v>14731</v>
      </c>
      <c r="D6190" s="16">
        <v>223.39</v>
      </c>
    </row>
    <row r="6191" spans="1:4" ht="30" x14ac:dyDescent="0.25">
      <c r="A6191" s="13">
        <v>6219406</v>
      </c>
      <c r="B6191" s="14" t="s">
        <v>20368</v>
      </c>
      <c r="C6191" s="15" t="s">
        <v>14731</v>
      </c>
      <c r="D6191" s="16">
        <v>157.83000000000001</v>
      </c>
    </row>
    <row r="6192" spans="1:4" ht="30" x14ac:dyDescent="0.25">
      <c r="A6192" s="13">
        <v>6219501</v>
      </c>
      <c r="B6192" s="14" t="s">
        <v>20369</v>
      </c>
      <c r="C6192" s="15" t="s">
        <v>14731</v>
      </c>
      <c r="D6192" s="16">
        <v>159.19</v>
      </c>
    </row>
    <row r="6193" spans="1:4" ht="30" x14ac:dyDescent="0.25">
      <c r="A6193" s="13">
        <v>6219419</v>
      </c>
      <c r="B6193" s="14" t="s">
        <v>20370</v>
      </c>
      <c r="C6193" s="15" t="s">
        <v>14731</v>
      </c>
      <c r="D6193" s="16">
        <v>349.95</v>
      </c>
    </row>
    <row r="6194" spans="1:4" ht="30" x14ac:dyDescent="0.25">
      <c r="A6194" s="13">
        <v>6219413</v>
      </c>
      <c r="B6194" s="14" t="s">
        <v>20371</v>
      </c>
      <c r="C6194" s="15" t="s">
        <v>14731</v>
      </c>
      <c r="D6194" s="16">
        <v>243.98</v>
      </c>
    </row>
    <row r="6195" spans="1:4" ht="30" x14ac:dyDescent="0.25">
      <c r="A6195" s="13">
        <v>6219407</v>
      </c>
      <c r="B6195" s="14" t="s">
        <v>20372</v>
      </c>
      <c r="C6195" s="15" t="s">
        <v>14731</v>
      </c>
      <c r="D6195" s="16">
        <v>171.06</v>
      </c>
    </row>
    <row r="6196" spans="1:4" ht="30" x14ac:dyDescent="0.25">
      <c r="A6196" s="13">
        <v>6219502</v>
      </c>
      <c r="B6196" s="14" t="s">
        <v>20373</v>
      </c>
      <c r="C6196" s="15" t="s">
        <v>14731</v>
      </c>
      <c r="D6196" s="16">
        <v>171.46</v>
      </c>
    </row>
    <row r="6197" spans="1:4" ht="30" x14ac:dyDescent="0.25">
      <c r="A6197" s="13">
        <v>6219420</v>
      </c>
      <c r="B6197" s="14" t="s">
        <v>20374</v>
      </c>
      <c r="C6197" s="15" t="s">
        <v>14731</v>
      </c>
      <c r="D6197" s="16">
        <v>391.5</v>
      </c>
    </row>
    <row r="6198" spans="1:4" ht="30" x14ac:dyDescent="0.25">
      <c r="A6198" s="13">
        <v>6219414</v>
      </c>
      <c r="B6198" s="14" t="s">
        <v>20375</v>
      </c>
      <c r="C6198" s="15" t="s">
        <v>14731</v>
      </c>
      <c r="D6198" s="16">
        <v>268.06</v>
      </c>
    </row>
    <row r="6199" spans="1:4" ht="30" x14ac:dyDescent="0.25">
      <c r="A6199" s="13">
        <v>6219408</v>
      </c>
      <c r="B6199" s="14" t="s">
        <v>20376</v>
      </c>
      <c r="C6199" s="15" t="s">
        <v>14731</v>
      </c>
      <c r="D6199" s="16">
        <v>184.31</v>
      </c>
    </row>
    <row r="6200" spans="1:4" ht="30" x14ac:dyDescent="0.25">
      <c r="A6200" s="13">
        <v>6219503</v>
      </c>
      <c r="B6200" s="14" t="s">
        <v>20377</v>
      </c>
      <c r="C6200" s="15" t="s">
        <v>14731</v>
      </c>
      <c r="D6200" s="16">
        <v>198.35</v>
      </c>
    </row>
    <row r="6201" spans="1:4" ht="30" x14ac:dyDescent="0.25">
      <c r="A6201" s="13">
        <v>6219421</v>
      </c>
      <c r="B6201" s="14" t="s">
        <v>20378</v>
      </c>
      <c r="C6201" s="15" t="s">
        <v>14731</v>
      </c>
      <c r="D6201" s="16">
        <v>465.3</v>
      </c>
    </row>
    <row r="6202" spans="1:4" ht="30" x14ac:dyDescent="0.25">
      <c r="A6202" s="13">
        <v>6219415</v>
      </c>
      <c r="B6202" s="14" t="s">
        <v>20379</v>
      </c>
      <c r="C6202" s="15" t="s">
        <v>14731</v>
      </c>
      <c r="D6202" s="16">
        <v>312.79000000000002</v>
      </c>
    </row>
    <row r="6203" spans="1:4" ht="30" x14ac:dyDescent="0.25">
      <c r="A6203" s="13">
        <v>6219409</v>
      </c>
      <c r="B6203" s="14" t="s">
        <v>20380</v>
      </c>
      <c r="C6203" s="15" t="s">
        <v>14731</v>
      </c>
      <c r="D6203" s="16">
        <v>214.77</v>
      </c>
    </row>
    <row r="6204" spans="1:4" ht="30" x14ac:dyDescent="0.25">
      <c r="A6204" s="13">
        <v>6219518</v>
      </c>
      <c r="B6204" s="14" t="s">
        <v>20381</v>
      </c>
      <c r="C6204" s="15" t="s">
        <v>14731</v>
      </c>
      <c r="D6204" s="16">
        <v>54.7</v>
      </c>
    </row>
    <row r="6205" spans="1:4" ht="30" x14ac:dyDescent="0.25">
      <c r="A6205" s="13">
        <v>6219504</v>
      </c>
      <c r="B6205" s="14" t="s">
        <v>20382</v>
      </c>
      <c r="C6205" s="15" t="s">
        <v>14731</v>
      </c>
      <c r="D6205" s="16">
        <v>114.68</v>
      </c>
    </row>
    <row r="6206" spans="1:4" ht="30" x14ac:dyDescent="0.25">
      <c r="A6206" s="13">
        <v>6219422</v>
      </c>
      <c r="B6206" s="14" t="s">
        <v>20383</v>
      </c>
      <c r="C6206" s="15" t="s">
        <v>14731</v>
      </c>
      <c r="D6206" s="16">
        <v>257.42</v>
      </c>
    </row>
    <row r="6207" spans="1:4" ht="30" x14ac:dyDescent="0.25">
      <c r="A6207" s="13">
        <v>6219416</v>
      </c>
      <c r="B6207" s="14" t="s">
        <v>20384</v>
      </c>
      <c r="C6207" s="15" t="s">
        <v>14731</v>
      </c>
      <c r="D6207" s="16">
        <v>197.25</v>
      </c>
    </row>
    <row r="6208" spans="1:4" ht="30" x14ac:dyDescent="0.25">
      <c r="A6208" s="13">
        <v>6219410</v>
      </c>
      <c r="B6208" s="14" t="s">
        <v>20385</v>
      </c>
      <c r="C6208" s="15" t="s">
        <v>14731</v>
      </c>
      <c r="D6208" s="16">
        <v>137.12</v>
      </c>
    </row>
    <row r="6209" spans="1:4" ht="30" x14ac:dyDescent="0.25">
      <c r="A6209" s="13">
        <v>6219505</v>
      </c>
      <c r="B6209" s="14" t="s">
        <v>20386</v>
      </c>
      <c r="C6209" s="15" t="s">
        <v>14731</v>
      </c>
      <c r="D6209" s="16">
        <v>107.55</v>
      </c>
    </row>
    <row r="6210" spans="1:4" ht="30" x14ac:dyDescent="0.25">
      <c r="A6210" s="13">
        <v>6219423</v>
      </c>
      <c r="B6210" s="14" t="s">
        <v>20387</v>
      </c>
      <c r="C6210" s="15" t="s">
        <v>14731</v>
      </c>
      <c r="D6210" s="16">
        <v>253.54</v>
      </c>
    </row>
    <row r="6211" spans="1:4" ht="30" x14ac:dyDescent="0.25">
      <c r="A6211" s="13">
        <v>6219417</v>
      </c>
      <c r="B6211" s="14" t="s">
        <v>20388</v>
      </c>
      <c r="C6211" s="15" t="s">
        <v>14731</v>
      </c>
      <c r="D6211" s="16">
        <v>191.88</v>
      </c>
    </row>
    <row r="6212" spans="1:4" ht="30" x14ac:dyDescent="0.25">
      <c r="A6212" s="13">
        <v>6219411</v>
      </c>
      <c r="B6212" s="14" t="s">
        <v>20389</v>
      </c>
      <c r="C6212" s="15" t="s">
        <v>14731</v>
      </c>
      <c r="D6212" s="16">
        <v>130.31</v>
      </c>
    </row>
    <row r="6213" spans="1:4" x14ac:dyDescent="0.25">
      <c r="A6213" s="13">
        <v>6219520</v>
      </c>
      <c r="B6213" s="14" t="s">
        <v>20390</v>
      </c>
      <c r="C6213" s="15" t="s">
        <v>15970</v>
      </c>
      <c r="D6213" s="16">
        <v>63.9</v>
      </c>
    </row>
    <row r="6214" spans="1:4" ht="30" x14ac:dyDescent="0.25">
      <c r="A6214" s="13">
        <v>6219433</v>
      </c>
      <c r="B6214" s="14" t="s">
        <v>20391</v>
      </c>
      <c r="C6214" s="15" t="s">
        <v>211</v>
      </c>
      <c r="D6214" s="16">
        <v>113.12</v>
      </c>
    </row>
    <row r="6215" spans="1:4" ht="30" x14ac:dyDescent="0.25">
      <c r="A6215" s="13">
        <v>6205801</v>
      </c>
      <c r="B6215" s="14" t="s">
        <v>20392</v>
      </c>
      <c r="C6215" s="15" t="s">
        <v>211</v>
      </c>
      <c r="D6215" s="16">
        <v>73.69</v>
      </c>
    </row>
    <row r="6216" spans="1:4" ht="30" x14ac:dyDescent="0.25">
      <c r="A6216" s="13">
        <v>6219524</v>
      </c>
      <c r="B6216" s="14" t="s">
        <v>20393</v>
      </c>
      <c r="C6216" s="15" t="s">
        <v>14537</v>
      </c>
      <c r="D6216" s="16">
        <v>12.02</v>
      </c>
    </row>
    <row r="6217" spans="1:4" x14ac:dyDescent="0.25">
      <c r="A6217" s="13">
        <v>6416036</v>
      </c>
      <c r="B6217" s="14" t="s">
        <v>20394</v>
      </c>
      <c r="C6217" s="15" t="s">
        <v>14731</v>
      </c>
      <c r="D6217" s="16">
        <v>115.67</v>
      </c>
    </row>
    <row r="6218" spans="1:4" x14ac:dyDescent="0.25">
      <c r="A6218" s="13">
        <v>6416038</v>
      </c>
      <c r="B6218" s="14" t="s">
        <v>20395</v>
      </c>
      <c r="C6218" s="15" t="s">
        <v>14731</v>
      </c>
      <c r="D6218" s="16">
        <v>70.02</v>
      </c>
    </row>
    <row r="6219" spans="1:4" x14ac:dyDescent="0.25">
      <c r="A6219" s="13">
        <v>6416037</v>
      </c>
      <c r="B6219" s="14" t="s">
        <v>20396</v>
      </c>
      <c r="C6219" s="15" t="s">
        <v>14731</v>
      </c>
      <c r="D6219" s="16">
        <v>126.14</v>
      </c>
    </row>
    <row r="6220" spans="1:4" ht="30" x14ac:dyDescent="0.25">
      <c r="A6220" s="13">
        <v>6416035</v>
      </c>
      <c r="B6220" s="14" t="s">
        <v>20397</v>
      </c>
      <c r="C6220" s="15" t="s">
        <v>14731</v>
      </c>
      <c r="D6220" s="16">
        <v>79.48</v>
      </c>
    </row>
    <row r="6221" spans="1:4" x14ac:dyDescent="0.25">
      <c r="A6221" s="13">
        <v>6416076</v>
      </c>
      <c r="B6221" s="14" t="s">
        <v>20398</v>
      </c>
      <c r="C6221" s="15" t="s">
        <v>79</v>
      </c>
      <c r="D6221" s="16">
        <v>160.05000000000001</v>
      </c>
    </row>
    <row r="6222" spans="1:4" x14ac:dyDescent="0.25">
      <c r="A6222" s="13">
        <v>6416075</v>
      </c>
      <c r="B6222" s="14" t="s">
        <v>20399</v>
      </c>
      <c r="C6222" s="15" t="s">
        <v>79</v>
      </c>
      <c r="D6222" s="16">
        <v>100.86</v>
      </c>
    </row>
    <row r="6223" spans="1:4" x14ac:dyDescent="0.25">
      <c r="A6223" s="13">
        <v>6416226</v>
      </c>
      <c r="B6223" s="14" t="s">
        <v>20400</v>
      </c>
      <c r="C6223" s="15" t="s">
        <v>79</v>
      </c>
      <c r="D6223" s="16">
        <v>148.28</v>
      </c>
    </row>
    <row r="6224" spans="1:4" x14ac:dyDescent="0.25">
      <c r="A6224" s="13">
        <v>6416225</v>
      </c>
      <c r="B6224" s="14" t="s">
        <v>20401</v>
      </c>
      <c r="C6224" s="15" t="s">
        <v>79</v>
      </c>
      <c r="D6224" s="16">
        <v>87.79</v>
      </c>
    </row>
    <row r="6225" spans="1:4" ht="30" x14ac:dyDescent="0.25">
      <c r="A6225" s="13">
        <v>6416084</v>
      </c>
      <c r="B6225" s="14" t="s">
        <v>20402</v>
      </c>
      <c r="C6225" s="15" t="s">
        <v>79</v>
      </c>
      <c r="D6225" s="16">
        <v>150.81</v>
      </c>
    </row>
    <row r="6226" spans="1:4" x14ac:dyDescent="0.25">
      <c r="A6226" s="13">
        <v>6416083</v>
      </c>
      <c r="B6226" s="14" t="s">
        <v>20403</v>
      </c>
      <c r="C6226" s="15" t="s">
        <v>79</v>
      </c>
      <c r="D6226" s="16">
        <v>88.62</v>
      </c>
    </row>
    <row r="6227" spans="1:4" ht="30" x14ac:dyDescent="0.25">
      <c r="A6227" s="13">
        <v>6416234</v>
      </c>
      <c r="B6227" s="14" t="s">
        <v>20404</v>
      </c>
      <c r="C6227" s="15" t="s">
        <v>79</v>
      </c>
      <c r="D6227" s="16">
        <v>157.54</v>
      </c>
    </row>
    <row r="6228" spans="1:4" x14ac:dyDescent="0.25">
      <c r="A6228" s="13">
        <v>6416233</v>
      </c>
      <c r="B6228" s="14" t="s">
        <v>20405</v>
      </c>
      <c r="C6228" s="15" t="s">
        <v>79</v>
      </c>
      <c r="D6228" s="16">
        <v>96.46</v>
      </c>
    </row>
    <row r="6229" spans="1:4" ht="30" x14ac:dyDescent="0.25">
      <c r="A6229" s="13">
        <v>6416236</v>
      </c>
      <c r="B6229" s="14" t="s">
        <v>20406</v>
      </c>
      <c r="C6229" s="15" t="s">
        <v>79</v>
      </c>
      <c r="D6229" s="16">
        <v>161.94</v>
      </c>
    </row>
    <row r="6230" spans="1:4" x14ac:dyDescent="0.25">
      <c r="A6230" s="13">
        <v>6416235</v>
      </c>
      <c r="B6230" s="14" t="s">
        <v>20407</v>
      </c>
      <c r="C6230" s="15" t="s">
        <v>79</v>
      </c>
      <c r="D6230" s="16">
        <v>101.64</v>
      </c>
    </row>
    <row r="6231" spans="1:4" x14ac:dyDescent="0.25">
      <c r="A6231" s="13">
        <v>6416040</v>
      </c>
      <c r="B6231" s="14" t="s">
        <v>20408</v>
      </c>
      <c r="C6231" s="15" t="s">
        <v>14731</v>
      </c>
      <c r="D6231" s="16">
        <v>174.7</v>
      </c>
    </row>
    <row r="6232" spans="1:4" x14ac:dyDescent="0.25">
      <c r="A6232" s="13">
        <v>6416039</v>
      </c>
      <c r="B6232" s="14" t="s">
        <v>20409</v>
      </c>
      <c r="C6232" s="15" t="s">
        <v>14731</v>
      </c>
      <c r="D6232" s="16">
        <v>96.59</v>
      </c>
    </row>
    <row r="6233" spans="1:4" ht="30" x14ac:dyDescent="0.25">
      <c r="A6233" s="13">
        <v>6416042</v>
      </c>
      <c r="B6233" s="14" t="s">
        <v>20410</v>
      </c>
      <c r="C6233" s="15" t="s">
        <v>14731</v>
      </c>
      <c r="D6233" s="16">
        <v>217.14</v>
      </c>
    </row>
    <row r="6234" spans="1:4" ht="30" x14ac:dyDescent="0.25">
      <c r="A6234" s="13">
        <v>6416041</v>
      </c>
      <c r="B6234" s="14" t="s">
        <v>20411</v>
      </c>
      <c r="C6234" s="15" t="s">
        <v>14731</v>
      </c>
      <c r="D6234" s="16">
        <v>140.65</v>
      </c>
    </row>
    <row r="6235" spans="1:4" x14ac:dyDescent="0.25">
      <c r="A6235" s="13">
        <v>6416080</v>
      </c>
      <c r="B6235" s="14" t="s">
        <v>20412</v>
      </c>
      <c r="C6235" s="15" t="s">
        <v>79</v>
      </c>
      <c r="D6235" s="16">
        <v>156.46</v>
      </c>
    </row>
    <row r="6236" spans="1:4" x14ac:dyDescent="0.25">
      <c r="A6236" s="13">
        <v>6416079</v>
      </c>
      <c r="B6236" s="14" t="s">
        <v>20413</v>
      </c>
      <c r="C6236" s="15" t="s">
        <v>79</v>
      </c>
      <c r="D6236" s="16">
        <v>111.37</v>
      </c>
    </row>
    <row r="6237" spans="1:4" x14ac:dyDescent="0.25">
      <c r="A6237" s="13">
        <v>6416143</v>
      </c>
      <c r="B6237" s="14" t="s">
        <v>20414</v>
      </c>
      <c r="C6237" s="15" t="s">
        <v>79</v>
      </c>
      <c r="D6237" s="16">
        <v>161</v>
      </c>
    </row>
    <row r="6238" spans="1:4" x14ac:dyDescent="0.25">
      <c r="A6238" s="13">
        <v>6416262</v>
      </c>
      <c r="B6238" s="14" t="s">
        <v>20415</v>
      </c>
      <c r="C6238" s="15" t="s">
        <v>79</v>
      </c>
      <c r="D6238" s="16">
        <v>114.66</v>
      </c>
    </row>
    <row r="6239" spans="1:4" x14ac:dyDescent="0.25">
      <c r="A6239" s="13">
        <v>6416078</v>
      </c>
      <c r="B6239" s="14" t="s">
        <v>20416</v>
      </c>
      <c r="C6239" s="15" t="s">
        <v>79</v>
      </c>
      <c r="D6239" s="16">
        <v>162.76</v>
      </c>
    </row>
    <row r="6240" spans="1:4" x14ac:dyDescent="0.25">
      <c r="A6240" s="13">
        <v>6416077</v>
      </c>
      <c r="B6240" s="14" t="s">
        <v>20417</v>
      </c>
      <c r="C6240" s="15" t="s">
        <v>79</v>
      </c>
      <c r="D6240" s="16">
        <v>113.11</v>
      </c>
    </row>
    <row r="6241" spans="1:4" ht="30" x14ac:dyDescent="0.25">
      <c r="A6241" s="13">
        <v>6416088</v>
      </c>
      <c r="B6241" s="14" t="s">
        <v>20418</v>
      </c>
      <c r="C6241" s="15" t="s">
        <v>79</v>
      </c>
      <c r="D6241" s="16">
        <v>157.44999999999999</v>
      </c>
    </row>
    <row r="6242" spans="1:4" ht="30" x14ac:dyDescent="0.25">
      <c r="A6242" s="13">
        <v>6416087</v>
      </c>
      <c r="B6242" s="14" t="s">
        <v>20419</v>
      </c>
      <c r="C6242" s="15" t="s">
        <v>79</v>
      </c>
      <c r="D6242" s="16">
        <v>111.62</v>
      </c>
    </row>
    <row r="6243" spans="1:4" ht="30" x14ac:dyDescent="0.25">
      <c r="A6243" s="13">
        <v>6416246</v>
      </c>
      <c r="B6243" s="14" t="s">
        <v>20420</v>
      </c>
      <c r="C6243" s="15" t="s">
        <v>79</v>
      </c>
      <c r="D6243" s="16">
        <v>161.5</v>
      </c>
    </row>
    <row r="6244" spans="1:4" ht="30" x14ac:dyDescent="0.25">
      <c r="A6244" s="13">
        <v>6416245</v>
      </c>
      <c r="B6244" s="14" t="s">
        <v>20421</v>
      </c>
      <c r="C6244" s="15" t="s">
        <v>79</v>
      </c>
      <c r="D6244" s="16">
        <v>114.93</v>
      </c>
    </row>
    <row r="6245" spans="1:4" ht="30" x14ac:dyDescent="0.25">
      <c r="A6245" s="13">
        <v>6416248</v>
      </c>
      <c r="B6245" s="14" t="s">
        <v>20422</v>
      </c>
      <c r="C6245" s="15" t="s">
        <v>79</v>
      </c>
      <c r="D6245" s="16">
        <v>170.09</v>
      </c>
    </row>
    <row r="6246" spans="1:4" ht="30" x14ac:dyDescent="0.25">
      <c r="A6246" s="13">
        <v>6416247</v>
      </c>
      <c r="B6246" s="14" t="s">
        <v>20423</v>
      </c>
      <c r="C6246" s="15" t="s">
        <v>79</v>
      </c>
      <c r="D6246" s="16">
        <v>118.74</v>
      </c>
    </row>
    <row r="6247" spans="1:4" x14ac:dyDescent="0.25">
      <c r="A6247" s="13">
        <v>6416214</v>
      </c>
      <c r="B6247" s="14" t="s">
        <v>20424</v>
      </c>
      <c r="C6247" s="15" t="s">
        <v>79</v>
      </c>
      <c r="D6247" s="16">
        <v>185.77</v>
      </c>
    </row>
    <row r="6248" spans="1:4" x14ac:dyDescent="0.25">
      <c r="A6248" s="13">
        <v>6416218</v>
      </c>
      <c r="B6248" s="14" t="s">
        <v>20425</v>
      </c>
      <c r="C6248" s="15" t="s">
        <v>79</v>
      </c>
      <c r="D6248" s="16">
        <v>152.38</v>
      </c>
    </row>
    <row r="6249" spans="1:4" x14ac:dyDescent="0.25">
      <c r="A6249" s="13">
        <v>6416211</v>
      </c>
      <c r="B6249" s="14" t="s">
        <v>20426</v>
      </c>
      <c r="C6249" s="15" t="s">
        <v>79</v>
      </c>
      <c r="D6249" s="16">
        <v>185.4</v>
      </c>
    </row>
    <row r="6250" spans="1:4" x14ac:dyDescent="0.25">
      <c r="A6250" s="13">
        <v>6416215</v>
      </c>
      <c r="B6250" s="14" t="s">
        <v>20427</v>
      </c>
      <c r="C6250" s="15" t="s">
        <v>79</v>
      </c>
      <c r="D6250" s="16">
        <v>152.96</v>
      </c>
    </row>
    <row r="6251" spans="1:4" x14ac:dyDescent="0.25">
      <c r="A6251" s="13">
        <v>6416212</v>
      </c>
      <c r="B6251" s="14" t="s">
        <v>20428</v>
      </c>
      <c r="C6251" s="15" t="s">
        <v>79</v>
      </c>
      <c r="D6251" s="16">
        <v>189.36</v>
      </c>
    </row>
    <row r="6252" spans="1:4" x14ac:dyDescent="0.25">
      <c r="A6252" s="13">
        <v>6416216</v>
      </c>
      <c r="B6252" s="14" t="s">
        <v>20429</v>
      </c>
      <c r="C6252" s="15" t="s">
        <v>79</v>
      </c>
      <c r="D6252" s="16">
        <v>157.71</v>
      </c>
    </row>
    <row r="6253" spans="1:4" x14ac:dyDescent="0.25">
      <c r="A6253" s="13">
        <v>6416213</v>
      </c>
      <c r="B6253" s="14" t="s">
        <v>20430</v>
      </c>
      <c r="C6253" s="15" t="s">
        <v>79</v>
      </c>
      <c r="D6253" s="16">
        <v>190.15</v>
      </c>
    </row>
    <row r="6254" spans="1:4" x14ac:dyDescent="0.25">
      <c r="A6254" s="13">
        <v>6416217</v>
      </c>
      <c r="B6254" s="14" t="s">
        <v>20431</v>
      </c>
      <c r="C6254" s="15" t="s">
        <v>79</v>
      </c>
      <c r="D6254" s="16">
        <v>160.07</v>
      </c>
    </row>
    <row r="6255" spans="1:4" ht="30" x14ac:dyDescent="0.25">
      <c r="A6255" s="13">
        <v>6416289</v>
      </c>
      <c r="B6255" s="14" t="s">
        <v>20432</v>
      </c>
      <c r="C6255" s="15" t="s">
        <v>14731</v>
      </c>
      <c r="D6255" s="16">
        <v>101.78</v>
      </c>
    </row>
    <row r="6256" spans="1:4" ht="30" x14ac:dyDescent="0.25">
      <c r="A6256" s="13">
        <v>6416288</v>
      </c>
      <c r="B6256" s="14" t="s">
        <v>20433</v>
      </c>
      <c r="C6256" s="15" t="s">
        <v>14731</v>
      </c>
      <c r="D6256" s="16">
        <v>77.67</v>
      </c>
    </row>
    <row r="6257" spans="1:4" ht="30" x14ac:dyDescent="0.25">
      <c r="A6257" s="13">
        <v>6416098</v>
      </c>
      <c r="B6257" s="14" t="s">
        <v>20434</v>
      </c>
      <c r="C6257" s="15" t="s">
        <v>79</v>
      </c>
      <c r="D6257" s="16">
        <v>136.72999999999999</v>
      </c>
    </row>
    <row r="6258" spans="1:4" ht="30" x14ac:dyDescent="0.25">
      <c r="A6258" s="13">
        <v>6416097</v>
      </c>
      <c r="B6258" s="14" t="s">
        <v>20435</v>
      </c>
      <c r="C6258" s="15" t="s">
        <v>79</v>
      </c>
      <c r="D6258" s="16">
        <v>113.68</v>
      </c>
    </row>
    <row r="6259" spans="1:4" ht="30" x14ac:dyDescent="0.25">
      <c r="A6259" s="13">
        <v>6416258</v>
      </c>
      <c r="B6259" s="14" t="s">
        <v>20436</v>
      </c>
      <c r="C6259" s="15" t="s">
        <v>79</v>
      </c>
      <c r="D6259" s="16">
        <v>142.65</v>
      </c>
    </row>
    <row r="6260" spans="1:4" ht="30" x14ac:dyDescent="0.25">
      <c r="A6260" s="13">
        <v>6416259</v>
      </c>
      <c r="B6260" s="14" t="s">
        <v>20437</v>
      </c>
      <c r="C6260" s="15" t="s">
        <v>79</v>
      </c>
      <c r="D6260" s="16">
        <v>113.45</v>
      </c>
    </row>
    <row r="6261" spans="1:4" x14ac:dyDescent="0.25">
      <c r="A6261" s="13">
        <v>6416074</v>
      </c>
      <c r="B6261" s="14" t="s">
        <v>20438</v>
      </c>
      <c r="C6261" s="15" t="s">
        <v>14731</v>
      </c>
      <c r="D6261" s="16">
        <v>225.27</v>
      </c>
    </row>
    <row r="6262" spans="1:4" x14ac:dyDescent="0.25">
      <c r="A6262" s="13">
        <v>6416073</v>
      </c>
      <c r="B6262" s="14" t="s">
        <v>20439</v>
      </c>
      <c r="C6262" s="15" t="s">
        <v>14731</v>
      </c>
      <c r="D6262" s="16">
        <v>126.43</v>
      </c>
    </row>
    <row r="6263" spans="1:4" x14ac:dyDescent="0.25">
      <c r="A6263" s="13">
        <v>6416220</v>
      </c>
      <c r="B6263" s="14" t="s">
        <v>20440</v>
      </c>
      <c r="C6263" s="15" t="s">
        <v>14731</v>
      </c>
      <c r="D6263" s="16">
        <v>226.95</v>
      </c>
    </row>
    <row r="6264" spans="1:4" x14ac:dyDescent="0.25">
      <c r="A6264" s="13">
        <v>6416219</v>
      </c>
      <c r="B6264" s="14" t="s">
        <v>20441</v>
      </c>
      <c r="C6264" s="15" t="s">
        <v>14731</v>
      </c>
      <c r="D6264" s="16">
        <v>123.27</v>
      </c>
    </row>
    <row r="6265" spans="1:4" x14ac:dyDescent="0.25">
      <c r="A6265" s="13">
        <v>6416222</v>
      </c>
      <c r="B6265" s="14" t="s">
        <v>20442</v>
      </c>
      <c r="C6265" s="15" t="s">
        <v>14731</v>
      </c>
      <c r="D6265" s="16">
        <v>241.73</v>
      </c>
    </row>
    <row r="6266" spans="1:4" x14ac:dyDescent="0.25">
      <c r="A6266" s="13">
        <v>6416221</v>
      </c>
      <c r="B6266" s="14" t="s">
        <v>20443</v>
      </c>
      <c r="C6266" s="15" t="s">
        <v>14731</v>
      </c>
      <c r="D6266" s="16">
        <v>140.19</v>
      </c>
    </row>
    <row r="6267" spans="1:4" x14ac:dyDescent="0.25">
      <c r="A6267" s="13">
        <v>6416224</v>
      </c>
      <c r="B6267" s="14" t="s">
        <v>20444</v>
      </c>
      <c r="C6267" s="15" t="s">
        <v>14731</v>
      </c>
      <c r="D6267" s="16">
        <v>243.58</v>
      </c>
    </row>
    <row r="6268" spans="1:4" x14ac:dyDescent="0.25">
      <c r="A6268" s="13">
        <v>6416223</v>
      </c>
      <c r="B6268" s="14" t="s">
        <v>20445</v>
      </c>
      <c r="C6268" s="15" t="s">
        <v>14731</v>
      </c>
      <c r="D6268" s="16">
        <v>137.03</v>
      </c>
    </row>
    <row r="6269" spans="1:4" ht="30" x14ac:dyDescent="0.25">
      <c r="A6269" s="13">
        <v>6416082</v>
      </c>
      <c r="B6269" s="14" t="s">
        <v>20446</v>
      </c>
      <c r="C6269" s="15" t="s">
        <v>14731</v>
      </c>
      <c r="D6269" s="16">
        <v>225.27</v>
      </c>
    </row>
    <row r="6270" spans="1:4" ht="30" x14ac:dyDescent="0.25">
      <c r="A6270" s="13">
        <v>6416081</v>
      </c>
      <c r="B6270" s="14" t="s">
        <v>20447</v>
      </c>
      <c r="C6270" s="15" t="s">
        <v>14731</v>
      </c>
      <c r="D6270" s="16">
        <v>126.43</v>
      </c>
    </row>
    <row r="6271" spans="1:4" ht="30" x14ac:dyDescent="0.25">
      <c r="A6271" s="13">
        <v>6416228</v>
      </c>
      <c r="B6271" s="14" t="s">
        <v>20448</v>
      </c>
      <c r="C6271" s="15" t="s">
        <v>14731</v>
      </c>
      <c r="D6271" s="16">
        <v>226.95</v>
      </c>
    </row>
    <row r="6272" spans="1:4" ht="30" x14ac:dyDescent="0.25">
      <c r="A6272" s="13">
        <v>6416227</v>
      </c>
      <c r="B6272" s="14" t="s">
        <v>20449</v>
      </c>
      <c r="C6272" s="15" t="s">
        <v>14731</v>
      </c>
      <c r="D6272" s="16">
        <v>123.27</v>
      </c>
    </row>
    <row r="6273" spans="1:4" ht="30" x14ac:dyDescent="0.25">
      <c r="A6273" s="13">
        <v>6416230</v>
      </c>
      <c r="B6273" s="14" t="s">
        <v>20450</v>
      </c>
      <c r="C6273" s="15" t="s">
        <v>14731</v>
      </c>
      <c r="D6273" s="16">
        <v>240.67</v>
      </c>
    </row>
    <row r="6274" spans="1:4" ht="30" x14ac:dyDescent="0.25">
      <c r="A6274" s="13">
        <v>6416229</v>
      </c>
      <c r="B6274" s="14" t="s">
        <v>20451</v>
      </c>
      <c r="C6274" s="15" t="s">
        <v>14731</v>
      </c>
      <c r="D6274" s="16">
        <v>139.62</v>
      </c>
    </row>
    <row r="6275" spans="1:4" ht="30" x14ac:dyDescent="0.25">
      <c r="A6275" s="13">
        <v>6416232</v>
      </c>
      <c r="B6275" s="14" t="s">
        <v>20452</v>
      </c>
      <c r="C6275" s="15" t="s">
        <v>14731</v>
      </c>
      <c r="D6275" s="16">
        <v>242.52</v>
      </c>
    </row>
    <row r="6276" spans="1:4" ht="30" x14ac:dyDescent="0.25">
      <c r="A6276" s="13">
        <v>6416231</v>
      </c>
      <c r="B6276" s="14" t="s">
        <v>20453</v>
      </c>
      <c r="C6276" s="15" t="s">
        <v>14731</v>
      </c>
      <c r="D6276" s="16">
        <v>136.47</v>
      </c>
    </row>
    <row r="6277" spans="1:4" ht="30" x14ac:dyDescent="0.25">
      <c r="A6277" s="13">
        <v>6416086</v>
      </c>
      <c r="B6277" s="14" t="s">
        <v>20454</v>
      </c>
      <c r="C6277" s="15" t="s">
        <v>79</v>
      </c>
      <c r="D6277" s="16">
        <v>155.76</v>
      </c>
    </row>
    <row r="6278" spans="1:4" ht="30" x14ac:dyDescent="0.25">
      <c r="A6278" s="13">
        <v>6416085</v>
      </c>
      <c r="B6278" s="14" t="s">
        <v>20455</v>
      </c>
      <c r="C6278" s="15" t="s">
        <v>79</v>
      </c>
      <c r="D6278" s="16">
        <v>110.99</v>
      </c>
    </row>
    <row r="6279" spans="1:4" ht="30" x14ac:dyDescent="0.25">
      <c r="A6279" s="13">
        <v>6416238</v>
      </c>
      <c r="B6279" s="14" t="s">
        <v>20456</v>
      </c>
      <c r="C6279" s="15" t="s">
        <v>79</v>
      </c>
      <c r="D6279" s="16">
        <v>146.38</v>
      </c>
    </row>
    <row r="6280" spans="1:4" ht="30" x14ac:dyDescent="0.25">
      <c r="A6280" s="13">
        <v>6416237</v>
      </c>
      <c r="B6280" s="14" t="s">
        <v>20457</v>
      </c>
      <c r="C6280" s="15" t="s">
        <v>79</v>
      </c>
      <c r="D6280" s="16">
        <v>100.26</v>
      </c>
    </row>
    <row r="6281" spans="1:4" ht="30" x14ac:dyDescent="0.25">
      <c r="A6281" s="13">
        <v>6416240</v>
      </c>
      <c r="B6281" s="14" t="s">
        <v>20458</v>
      </c>
      <c r="C6281" s="15" t="s">
        <v>79</v>
      </c>
      <c r="D6281" s="16">
        <v>157.91999999999999</v>
      </c>
    </row>
    <row r="6282" spans="1:4" ht="30" x14ac:dyDescent="0.25">
      <c r="A6282" s="13">
        <v>6416239</v>
      </c>
      <c r="B6282" s="14" t="s">
        <v>20459</v>
      </c>
      <c r="C6282" s="15" t="s">
        <v>79</v>
      </c>
      <c r="D6282" s="16">
        <v>109.56</v>
      </c>
    </row>
    <row r="6283" spans="1:4" ht="30" x14ac:dyDescent="0.25">
      <c r="A6283" s="13">
        <v>6416242</v>
      </c>
      <c r="B6283" s="14" t="s">
        <v>20460</v>
      </c>
      <c r="C6283" s="15" t="s">
        <v>79</v>
      </c>
      <c r="D6283" s="16">
        <v>158.35</v>
      </c>
    </row>
    <row r="6284" spans="1:4" ht="30" x14ac:dyDescent="0.25">
      <c r="A6284" s="13">
        <v>6416241</v>
      </c>
      <c r="B6284" s="14" t="s">
        <v>20461</v>
      </c>
      <c r="C6284" s="15" t="s">
        <v>79</v>
      </c>
      <c r="D6284" s="16">
        <v>115.74</v>
      </c>
    </row>
    <row r="6285" spans="1:4" ht="30" x14ac:dyDescent="0.25">
      <c r="A6285" s="13">
        <v>6416244</v>
      </c>
      <c r="B6285" s="14" t="s">
        <v>20462</v>
      </c>
      <c r="C6285" s="15" t="s">
        <v>79</v>
      </c>
      <c r="D6285" s="16">
        <v>158</v>
      </c>
    </row>
    <row r="6286" spans="1:4" ht="30" x14ac:dyDescent="0.25">
      <c r="A6286" s="13">
        <v>6416243</v>
      </c>
      <c r="B6286" s="14" t="s">
        <v>20463</v>
      </c>
      <c r="C6286" s="15" t="s">
        <v>79</v>
      </c>
      <c r="D6286" s="16">
        <v>115.33</v>
      </c>
    </row>
    <row r="6287" spans="1:4" x14ac:dyDescent="0.25">
      <c r="A6287" s="13">
        <v>6416250</v>
      </c>
      <c r="B6287" s="14" t="s">
        <v>20464</v>
      </c>
      <c r="C6287" s="15" t="s">
        <v>14731</v>
      </c>
      <c r="D6287" s="16">
        <v>59.32</v>
      </c>
    </row>
    <row r="6288" spans="1:4" x14ac:dyDescent="0.25">
      <c r="A6288" s="13">
        <v>6416153</v>
      </c>
      <c r="B6288" s="14" t="s">
        <v>20465</v>
      </c>
      <c r="C6288" s="15" t="s">
        <v>14731</v>
      </c>
      <c r="D6288" s="16">
        <v>17.68</v>
      </c>
    </row>
    <row r="6289" spans="1:4" ht="30" x14ac:dyDescent="0.25">
      <c r="A6289" s="13">
        <v>6416185</v>
      </c>
      <c r="B6289" s="14" t="s">
        <v>20466</v>
      </c>
      <c r="C6289" s="15" t="s">
        <v>14731</v>
      </c>
      <c r="D6289" s="16">
        <v>95.02</v>
      </c>
    </row>
    <row r="6290" spans="1:4" ht="30" x14ac:dyDescent="0.25">
      <c r="A6290" s="13">
        <v>6416184</v>
      </c>
      <c r="B6290" s="14" t="s">
        <v>20467</v>
      </c>
      <c r="C6290" s="15" t="s">
        <v>14731</v>
      </c>
      <c r="D6290" s="16">
        <v>71.91</v>
      </c>
    </row>
    <row r="6291" spans="1:4" ht="30" x14ac:dyDescent="0.25">
      <c r="A6291" s="13">
        <v>6416030</v>
      </c>
      <c r="B6291" s="14" t="s">
        <v>20468</v>
      </c>
      <c r="C6291" s="15" t="s">
        <v>14731</v>
      </c>
      <c r="D6291" s="16">
        <v>59.03</v>
      </c>
    </row>
    <row r="6292" spans="1:4" ht="30" x14ac:dyDescent="0.25">
      <c r="A6292" s="13">
        <v>6416029</v>
      </c>
      <c r="B6292" s="14" t="s">
        <v>20469</v>
      </c>
      <c r="C6292" s="15" t="s">
        <v>14731</v>
      </c>
      <c r="D6292" s="16">
        <v>35.22</v>
      </c>
    </row>
    <row r="6293" spans="1:4" ht="30" x14ac:dyDescent="0.25">
      <c r="A6293" s="13">
        <v>6416056</v>
      </c>
      <c r="B6293" s="14" t="s">
        <v>20470</v>
      </c>
      <c r="C6293" s="15" t="s">
        <v>14731</v>
      </c>
      <c r="D6293" s="16">
        <v>89.89</v>
      </c>
    </row>
    <row r="6294" spans="1:4" ht="30" x14ac:dyDescent="0.25">
      <c r="A6294" s="13">
        <v>6416278</v>
      </c>
      <c r="B6294" s="14" t="s">
        <v>20471</v>
      </c>
      <c r="C6294" s="15" t="s">
        <v>14731</v>
      </c>
      <c r="D6294" s="16">
        <v>23.12</v>
      </c>
    </row>
    <row r="6295" spans="1:4" ht="30" x14ac:dyDescent="0.25">
      <c r="A6295" s="13">
        <v>6416047</v>
      </c>
      <c r="B6295" s="14" t="s">
        <v>20472</v>
      </c>
      <c r="C6295" s="15" t="s">
        <v>14731</v>
      </c>
      <c r="D6295" s="16">
        <v>45.53</v>
      </c>
    </row>
    <row r="6296" spans="1:4" ht="30" x14ac:dyDescent="0.25">
      <c r="A6296" s="13">
        <v>6416090</v>
      </c>
      <c r="B6296" s="14" t="s">
        <v>20473</v>
      </c>
      <c r="C6296" s="15" t="s">
        <v>14731</v>
      </c>
      <c r="D6296" s="16">
        <v>354.81</v>
      </c>
    </row>
    <row r="6297" spans="1:4" ht="30" x14ac:dyDescent="0.25">
      <c r="A6297" s="13">
        <v>6416089</v>
      </c>
      <c r="B6297" s="14" t="s">
        <v>20474</v>
      </c>
      <c r="C6297" s="15" t="s">
        <v>14731</v>
      </c>
      <c r="D6297" s="16">
        <v>261.77</v>
      </c>
    </row>
    <row r="6298" spans="1:4" x14ac:dyDescent="0.25">
      <c r="A6298" s="13">
        <v>6416094</v>
      </c>
      <c r="B6298" s="14" t="s">
        <v>20475</v>
      </c>
      <c r="C6298" s="15" t="s">
        <v>14731</v>
      </c>
      <c r="D6298" s="16">
        <v>282.52</v>
      </c>
    </row>
    <row r="6299" spans="1:4" x14ac:dyDescent="0.25">
      <c r="A6299" s="13">
        <v>6416093</v>
      </c>
      <c r="B6299" s="14" t="s">
        <v>20476</v>
      </c>
      <c r="C6299" s="15" t="s">
        <v>14731</v>
      </c>
      <c r="D6299" s="16">
        <v>206.91</v>
      </c>
    </row>
    <row r="6300" spans="1:4" x14ac:dyDescent="0.25">
      <c r="A6300" s="13">
        <v>6416092</v>
      </c>
      <c r="B6300" s="14" t="s">
        <v>20477</v>
      </c>
      <c r="C6300" s="15" t="s">
        <v>14731</v>
      </c>
      <c r="D6300" s="16">
        <v>235.92</v>
      </c>
    </row>
    <row r="6301" spans="1:4" x14ac:dyDescent="0.25">
      <c r="A6301" s="13">
        <v>6416091</v>
      </c>
      <c r="B6301" s="14" t="s">
        <v>20478</v>
      </c>
      <c r="C6301" s="15" t="s">
        <v>14731</v>
      </c>
      <c r="D6301" s="16">
        <v>156.86000000000001</v>
      </c>
    </row>
    <row r="6302" spans="1:4" x14ac:dyDescent="0.25">
      <c r="A6302" s="13">
        <v>6817809</v>
      </c>
      <c r="B6302" s="14" t="s">
        <v>20479</v>
      </c>
      <c r="C6302" s="15" t="s">
        <v>211</v>
      </c>
      <c r="D6302" s="16">
        <v>1000.52</v>
      </c>
    </row>
    <row r="6303" spans="1:4" x14ac:dyDescent="0.25">
      <c r="A6303" s="13">
        <v>6817810</v>
      </c>
      <c r="B6303" s="14" t="s">
        <v>20480</v>
      </c>
      <c r="C6303" s="15" t="s">
        <v>211</v>
      </c>
      <c r="D6303" s="16">
        <v>910.8</v>
      </c>
    </row>
    <row r="6304" spans="1:4" x14ac:dyDescent="0.25">
      <c r="A6304" s="13">
        <v>6817811</v>
      </c>
      <c r="B6304" s="14" t="s">
        <v>20481</v>
      </c>
      <c r="C6304" s="15" t="s">
        <v>211</v>
      </c>
      <c r="D6304" s="16">
        <v>1068.0899999999999</v>
      </c>
    </row>
    <row r="6305" spans="1:4" x14ac:dyDescent="0.25">
      <c r="A6305" s="13">
        <v>6817812</v>
      </c>
      <c r="B6305" s="14" t="s">
        <v>20482</v>
      </c>
      <c r="C6305" s="15" t="s">
        <v>211</v>
      </c>
      <c r="D6305" s="16">
        <v>968.92</v>
      </c>
    </row>
    <row r="6306" spans="1:4" x14ac:dyDescent="0.25">
      <c r="A6306" s="13">
        <v>6817813</v>
      </c>
      <c r="B6306" s="14" t="s">
        <v>20483</v>
      </c>
      <c r="C6306" s="15" t="s">
        <v>211</v>
      </c>
      <c r="D6306" s="16">
        <v>1686.1</v>
      </c>
    </row>
    <row r="6307" spans="1:4" ht="30" x14ac:dyDescent="0.25">
      <c r="A6307" s="13">
        <v>6817814</v>
      </c>
      <c r="B6307" s="14" t="s">
        <v>20484</v>
      </c>
      <c r="C6307" s="15" t="s">
        <v>211</v>
      </c>
      <c r="D6307" s="16">
        <v>1530.26</v>
      </c>
    </row>
    <row r="6308" spans="1:4" x14ac:dyDescent="0.25">
      <c r="A6308" s="13">
        <v>6817815</v>
      </c>
      <c r="B6308" s="14" t="s">
        <v>20485</v>
      </c>
      <c r="C6308" s="15" t="s">
        <v>211</v>
      </c>
      <c r="D6308" s="16">
        <v>1407.42</v>
      </c>
    </row>
    <row r="6309" spans="1:4" ht="30" x14ac:dyDescent="0.25">
      <c r="A6309" s="13">
        <v>6817816</v>
      </c>
      <c r="B6309" s="14" t="s">
        <v>20486</v>
      </c>
      <c r="C6309" s="15" t="s">
        <v>211</v>
      </c>
      <c r="D6309" s="16">
        <v>1251.58</v>
      </c>
    </row>
    <row r="6310" spans="1:4" x14ac:dyDescent="0.25">
      <c r="A6310" s="13">
        <v>6817817</v>
      </c>
      <c r="B6310" s="14" t="s">
        <v>20487</v>
      </c>
      <c r="C6310" s="15" t="s">
        <v>211</v>
      </c>
      <c r="D6310" s="16">
        <v>1147.3599999999999</v>
      </c>
    </row>
    <row r="6311" spans="1:4" x14ac:dyDescent="0.25">
      <c r="A6311" s="13">
        <v>6817818</v>
      </c>
      <c r="B6311" s="14" t="s">
        <v>20488</v>
      </c>
      <c r="C6311" s="15" t="s">
        <v>211</v>
      </c>
      <c r="D6311" s="16">
        <v>1039.93</v>
      </c>
    </row>
    <row r="6312" spans="1:4" x14ac:dyDescent="0.25">
      <c r="A6312" s="13">
        <v>6817819</v>
      </c>
      <c r="B6312" s="14" t="s">
        <v>20489</v>
      </c>
      <c r="C6312" s="15" t="s">
        <v>211</v>
      </c>
      <c r="D6312" s="16">
        <v>1769.48</v>
      </c>
    </row>
    <row r="6313" spans="1:4" ht="30" x14ac:dyDescent="0.25">
      <c r="A6313" s="13">
        <v>6817820</v>
      </c>
      <c r="B6313" s="14" t="s">
        <v>20490</v>
      </c>
      <c r="C6313" s="15" t="s">
        <v>211</v>
      </c>
      <c r="D6313" s="16">
        <v>1601.83</v>
      </c>
    </row>
    <row r="6314" spans="1:4" x14ac:dyDescent="0.25">
      <c r="A6314" s="13">
        <v>6817821</v>
      </c>
      <c r="B6314" s="14" t="s">
        <v>20491</v>
      </c>
      <c r="C6314" s="15" t="s">
        <v>211</v>
      </c>
      <c r="D6314" s="16">
        <v>1500</v>
      </c>
    </row>
    <row r="6315" spans="1:4" ht="30" x14ac:dyDescent="0.25">
      <c r="A6315" s="13">
        <v>6817822</v>
      </c>
      <c r="B6315" s="14" t="s">
        <v>20492</v>
      </c>
      <c r="C6315" s="15" t="s">
        <v>211</v>
      </c>
      <c r="D6315" s="16">
        <v>1332.36</v>
      </c>
    </row>
    <row r="6316" spans="1:4" x14ac:dyDescent="0.25">
      <c r="A6316" s="13">
        <v>6817823</v>
      </c>
      <c r="B6316" s="14" t="s">
        <v>20493</v>
      </c>
      <c r="C6316" s="15" t="s">
        <v>211</v>
      </c>
      <c r="D6316" s="16">
        <v>1230.8399999999999</v>
      </c>
    </row>
    <row r="6317" spans="1:4" x14ac:dyDescent="0.25">
      <c r="A6317" s="13">
        <v>6817824</v>
      </c>
      <c r="B6317" s="14" t="s">
        <v>20494</v>
      </c>
      <c r="C6317" s="15" t="s">
        <v>211</v>
      </c>
      <c r="D6317" s="16">
        <v>1113.96</v>
      </c>
    </row>
    <row r="6318" spans="1:4" x14ac:dyDescent="0.25">
      <c r="A6318" s="13">
        <v>6817825</v>
      </c>
      <c r="B6318" s="14" t="s">
        <v>20495</v>
      </c>
      <c r="C6318" s="15" t="s">
        <v>211</v>
      </c>
      <c r="D6318" s="16">
        <v>1791.8</v>
      </c>
    </row>
    <row r="6319" spans="1:4" ht="30" x14ac:dyDescent="0.25">
      <c r="A6319" s="13">
        <v>6817826</v>
      </c>
      <c r="B6319" s="14" t="s">
        <v>20496</v>
      </c>
      <c r="C6319" s="15" t="s">
        <v>211</v>
      </c>
      <c r="D6319" s="16">
        <v>1612.35</v>
      </c>
    </row>
    <row r="6320" spans="1:4" x14ac:dyDescent="0.25">
      <c r="A6320" s="13">
        <v>6817827</v>
      </c>
      <c r="B6320" s="14" t="s">
        <v>20497</v>
      </c>
      <c r="C6320" s="15" t="s">
        <v>211</v>
      </c>
      <c r="D6320" s="16">
        <v>1592.58</v>
      </c>
    </row>
    <row r="6321" spans="1:4" ht="30" x14ac:dyDescent="0.25">
      <c r="A6321" s="13">
        <v>6817828</v>
      </c>
      <c r="B6321" s="14" t="s">
        <v>20498</v>
      </c>
      <c r="C6321" s="15" t="s">
        <v>211</v>
      </c>
      <c r="D6321" s="16">
        <v>1413.12</v>
      </c>
    </row>
    <row r="6322" spans="1:4" ht="30" x14ac:dyDescent="0.25">
      <c r="A6322" s="13">
        <v>6817753</v>
      </c>
      <c r="B6322" s="14" t="s">
        <v>20499</v>
      </c>
      <c r="C6322" s="15" t="s">
        <v>211</v>
      </c>
      <c r="D6322" s="16">
        <v>1348.49</v>
      </c>
    </row>
    <row r="6323" spans="1:4" ht="30" x14ac:dyDescent="0.25">
      <c r="A6323" s="13">
        <v>6817754</v>
      </c>
      <c r="B6323" s="14" t="s">
        <v>20500</v>
      </c>
      <c r="C6323" s="15" t="s">
        <v>211</v>
      </c>
      <c r="D6323" s="16">
        <v>1222.1600000000001</v>
      </c>
    </row>
    <row r="6324" spans="1:4" ht="30" x14ac:dyDescent="0.25">
      <c r="A6324" s="13">
        <v>6817755</v>
      </c>
      <c r="B6324" s="14" t="s">
        <v>20501</v>
      </c>
      <c r="C6324" s="15" t="s">
        <v>211</v>
      </c>
      <c r="D6324" s="16">
        <v>1286.92</v>
      </c>
    </row>
    <row r="6325" spans="1:4" ht="30" x14ac:dyDescent="0.25">
      <c r="A6325" s="13">
        <v>6817756</v>
      </c>
      <c r="B6325" s="14" t="s">
        <v>20502</v>
      </c>
      <c r="C6325" s="15" t="s">
        <v>211</v>
      </c>
      <c r="D6325" s="16">
        <v>1160.5999999999999</v>
      </c>
    </row>
    <row r="6326" spans="1:4" ht="30" x14ac:dyDescent="0.25">
      <c r="A6326" s="13">
        <v>6817763</v>
      </c>
      <c r="B6326" s="14" t="s">
        <v>20503</v>
      </c>
      <c r="C6326" s="15" t="s">
        <v>211</v>
      </c>
      <c r="D6326" s="16">
        <v>1627.39</v>
      </c>
    </row>
    <row r="6327" spans="1:4" ht="30" x14ac:dyDescent="0.25">
      <c r="A6327" s="13">
        <v>6817764</v>
      </c>
      <c r="B6327" s="14" t="s">
        <v>20504</v>
      </c>
      <c r="C6327" s="15" t="s">
        <v>211</v>
      </c>
      <c r="D6327" s="16">
        <v>1460.37</v>
      </c>
    </row>
    <row r="6328" spans="1:4" ht="30" x14ac:dyDescent="0.25">
      <c r="A6328" s="13">
        <v>6817765</v>
      </c>
      <c r="B6328" s="14" t="s">
        <v>20505</v>
      </c>
      <c r="C6328" s="15" t="s">
        <v>211</v>
      </c>
      <c r="D6328" s="16">
        <v>1898.83</v>
      </c>
    </row>
    <row r="6329" spans="1:4" ht="30" x14ac:dyDescent="0.25">
      <c r="A6329" s="13">
        <v>6817766</v>
      </c>
      <c r="B6329" s="14" t="s">
        <v>20506</v>
      </c>
      <c r="C6329" s="15" t="s">
        <v>211</v>
      </c>
      <c r="D6329" s="16">
        <v>1745.23</v>
      </c>
    </row>
    <row r="6330" spans="1:4" ht="30" x14ac:dyDescent="0.25">
      <c r="A6330" s="13">
        <v>6817757</v>
      </c>
      <c r="B6330" s="14" t="s">
        <v>20507</v>
      </c>
      <c r="C6330" s="15" t="s">
        <v>211</v>
      </c>
      <c r="D6330" s="16">
        <v>1286.92</v>
      </c>
    </row>
    <row r="6331" spans="1:4" ht="30" x14ac:dyDescent="0.25">
      <c r="A6331" s="13">
        <v>6817758</v>
      </c>
      <c r="B6331" s="14" t="s">
        <v>20508</v>
      </c>
      <c r="C6331" s="15" t="s">
        <v>211</v>
      </c>
      <c r="D6331" s="16">
        <v>1160.5999999999999</v>
      </c>
    </row>
    <row r="6332" spans="1:4" ht="30" x14ac:dyDescent="0.25">
      <c r="A6332" s="13">
        <v>6817759</v>
      </c>
      <c r="B6332" s="14" t="s">
        <v>20509</v>
      </c>
      <c r="C6332" s="15" t="s">
        <v>211</v>
      </c>
      <c r="D6332" s="16">
        <v>1406.75</v>
      </c>
    </row>
    <row r="6333" spans="1:4" ht="30" x14ac:dyDescent="0.25">
      <c r="A6333" s="13">
        <v>6817760</v>
      </c>
      <c r="B6333" s="14" t="s">
        <v>20510</v>
      </c>
      <c r="C6333" s="15" t="s">
        <v>211</v>
      </c>
      <c r="D6333" s="16">
        <v>1282.6400000000001</v>
      </c>
    </row>
    <row r="6334" spans="1:4" ht="30" x14ac:dyDescent="0.25">
      <c r="A6334" s="13">
        <v>6817761</v>
      </c>
      <c r="B6334" s="14" t="s">
        <v>20511</v>
      </c>
      <c r="C6334" s="15" t="s">
        <v>211</v>
      </c>
      <c r="D6334" s="16">
        <v>1729.57</v>
      </c>
    </row>
    <row r="6335" spans="1:4" ht="30" x14ac:dyDescent="0.25">
      <c r="A6335" s="13">
        <v>6817762</v>
      </c>
      <c r="B6335" s="14" t="s">
        <v>20512</v>
      </c>
      <c r="C6335" s="15" t="s">
        <v>211</v>
      </c>
      <c r="D6335" s="16">
        <v>1562.54</v>
      </c>
    </row>
    <row r="6336" spans="1:4" ht="30" x14ac:dyDescent="0.25">
      <c r="A6336" s="13">
        <v>6817767</v>
      </c>
      <c r="B6336" s="14" t="s">
        <v>20513</v>
      </c>
      <c r="C6336" s="15" t="s">
        <v>211</v>
      </c>
      <c r="D6336" s="16">
        <v>1987.55</v>
      </c>
    </row>
    <row r="6337" spans="1:4" ht="30" x14ac:dyDescent="0.25">
      <c r="A6337" s="13">
        <v>6817768</v>
      </c>
      <c r="B6337" s="14" t="s">
        <v>20514</v>
      </c>
      <c r="C6337" s="15" t="s">
        <v>211</v>
      </c>
      <c r="D6337" s="16">
        <v>1825.8</v>
      </c>
    </row>
    <row r="6338" spans="1:4" ht="30" x14ac:dyDescent="0.25">
      <c r="A6338" s="13">
        <v>6817769</v>
      </c>
      <c r="B6338" s="14" t="s">
        <v>20515</v>
      </c>
      <c r="C6338" s="15" t="s">
        <v>211</v>
      </c>
      <c r="D6338" s="16">
        <v>1656.77</v>
      </c>
    </row>
    <row r="6339" spans="1:4" ht="30" x14ac:dyDescent="0.25">
      <c r="A6339" s="13">
        <v>6817770</v>
      </c>
      <c r="B6339" s="14" t="s">
        <v>20516</v>
      </c>
      <c r="C6339" s="15" t="s">
        <v>211</v>
      </c>
      <c r="D6339" s="16">
        <v>1495.03</v>
      </c>
    </row>
    <row r="6340" spans="1:4" ht="30" x14ac:dyDescent="0.25">
      <c r="A6340" s="13">
        <v>6817777</v>
      </c>
      <c r="B6340" s="14" t="s">
        <v>20517</v>
      </c>
      <c r="C6340" s="15" t="s">
        <v>211</v>
      </c>
      <c r="D6340" s="16">
        <v>2753.54</v>
      </c>
    </row>
    <row r="6341" spans="1:4" ht="30" x14ac:dyDescent="0.25">
      <c r="A6341" s="13">
        <v>6817778</v>
      </c>
      <c r="B6341" s="14" t="s">
        <v>20518</v>
      </c>
      <c r="C6341" s="15" t="s">
        <v>211</v>
      </c>
      <c r="D6341" s="16">
        <v>2563.63</v>
      </c>
    </row>
    <row r="6342" spans="1:4" ht="30" x14ac:dyDescent="0.25">
      <c r="A6342" s="13">
        <v>6817779</v>
      </c>
      <c r="B6342" s="14" t="s">
        <v>20519</v>
      </c>
      <c r="C6342" s="15" t="s">
        <v>211</v>
      </c>
      <c r="D6342" s="16">
        <v>3253.51</v>
      </c>
    </row>
    <row r="6343" spans="1:4" ht="30" x14ac:dyDescent="0.25">
      <c r="A6343" s="13">
        <v>6817780</v>
      </c>
      <c r="B6343" s="14" t="s">
        <v>20520</v>
      </c>
      <c r="C6343" s="15" t="s">
        <v>211</v>
      </c>
      <c r="D6343" s="16">
        <v>3013.04</v>
      </c>
    </row>
    <row r="6344" spans="1:4" ht="30" x14ac:dyDescent="0.25">
      <c r="A6344" s="13">
        <v>6817771</v>
      </c>
      <c r="B6344" s="14" t="s">
        <v>20521</v>
      </c>
      <c r="C6344" s="15" t="s">
        <v>211</v>
      </c>
      <c r="D6344" s="16">
        <v>1913.15</v>
      </c>
    </row>
    <row r="6345" spans="1:4" ht="30" x14ac:dyDescent="0.25">
      <c r="A6345" s="13">
        <v>6817772</v>
      </c>
      <c r="B6345" s="14" t="s">
        <v>20522</v>
      </c>
      <c r="C6345" s="15" t="s">
        <v>211</v>
      </c>
      <c r="D6345" s="16">
        <v>1754.24</v>
      </c>
    </row>
    <row r="6346" spans="1:4" ht="30" x14ac:dyDescent="0.25">
      <c r="A6346" s="13">
        <v>6817773</v>
      </c>
      <c r="B6346" s="14" t="s">
        <v>20523</v>
      </c>
      <c r="C6346" s="15" t="s">
        <v>211</v>
      </c>
      <c r="D6346" s="16">
        <v>2300.64</v>
      </c>
    </row>
    <row r="6347" spans="1:4" ht="30" x14ac:dyDescent="0.25">
      <c r="A6347" s="13">
        <v>6817774</v>
      </c>
      <c r="B6347" s="14" t="s">
        <v>20524</v>
      </c>
      <c r="C6347" s="15" t="s">
        <v>211</v>
      </c>
      <c r="D6347" s="16">
        <v>2087.21</v>
      </c>
    </row>
    <row r="6348" spans="1:4" ht="30" x14ac:dyDescent="0.25">
      <c r="A6348" s="13">
        <v>6817775</v>
      </c>
      <c r="B6348" s="14" t="s">
        <v>20525</v>
      </c>
      <c r="C6348" s="15" t="s">
        <v>211</v>
      </c>
      <c r="D6348" s="16">
        <v>2525.46</v>
      </c>
    </row>
    <row r="6349" spans="1:4" ht="30" x14ac:dyDescent="0.25">
      <c r="A6349" s="13">
        <v>6817776</v>
      </c>
      <c r="B6349" s="14" t="s">
        <v>20526</v>
      </c>
      <c r="C6349" s="15" t="s">
        <v>211</v>
      </c>
      <c r="D6349" s="16">
        <v>2329.1799999999998</v>
      </c>
    </row>
    <row r="6350" spans="1:4" ht="30" x14ac:dyDescent="0.25">
      <c r="A6350" s="13">
        <v>6817781</v>
      </c>
      <c r="B6350" s="14" t="s">
        <v>20527</v>
      </c>
      <c r="C6350" s="15" t="s">
        <v>211</v>
      </c>
      <c r="D6350" s="16">
        <v>2728.31</v>
      </c>
    </row>
    <row r="6351" spans="1:4" ht="30" x14ac:dyDescent="0.25">
      <c r="A6351" s="13">
        <v>6817782</v>
      </c>
      <c r="B6351" s="14" t="s">
        <v>20528</v>
      </c>
      <c r="C6351" s="15" t="s">
        <v>211</v>
      </c>
      <c r="D6351" s="16">
        <v>2531.15</v>
      </c>
    </row>
    <row r="6352" spans="1:4" ht="30" x14ac:dyDescent="0.25">
      <c r="A6352" s="13">
        <v>6817783</v>
      </c>
      <c r="B6352" s="14" t="s">
        <v>20529</v>
      </c>
      <c r="C6352" s="15" t="s">
        <v>211</v>
      </c>
      <c r="D6352" s="16">
        <v>2207.58</v>
      </c>
    </row>
    <row r="6353" spans="1:4" ht="30" x14ac:dyDescent="0.25">
      <c r="A6353" s="13">
        <v>6817784</v>
      </c>
      <c r="B6353" s="14" t="s">
        <v>20530</v>
      </c>
      <c r="C6353" s="15" t="s">
        <v>211</v>
      </c>
      <c r="D6353" s="16">
        <v>2010.42</v>
      </c>
    </row>
    <row r="6354" spans="1:4" ht="30" x14ac:dyDescent="0.25">
      <c r="A6354" s="13">
        <v>6817791</v>
      </c>
      <c r="B6354" s="14" t="s">
        <v>20531</v>
      </c>
      <c r="C6354" s="15" t="s">
        <v>211</v>
      </c>
      <c r="D6354" s="16">
        <v>4034.69</v>
      </c>
    </row>
    <row r="6355" spans="1:4" ht="30" x14ac:dyDescent="0.25">
      <c r="A6355" s="13">
        <v>6817792</v>
      </c>
      <c r="B6355" s="14" t="s">
        <v>20532</v>
      </c>
      <c r="C6355" s="15" t="s">
        <v>211</v>
      </c>
      <c r="D6355" s="16">
        <v>3742.6</v>
      </c>
    </row>
    <row r="6356" spans="1:4" ht="30" x14ac:dyDescent="0.25">
      <c r="A6356" s="13">
        <v>6817793</v>
      </c>
      <c r="B6356" s="14" t="s">
        <v>20533</v>
      </c>
      <c r="C6356" s="15" t="s">
        <v>211</v>
      </c>
      <c r="D6356" s="16">
        <v>4615.49</v>
      </c>
    </row>
    <row r="6357" spans="1:4" ht="30" x14ac:dyDescent="0.25">
      <c r="A6357" s="13">
        <v>6817794</v>
      </c>
      <c r="B6357" s="14" t="s">
        <v>20534</v>
      </c>
      <c r="C6357" s="15" t="s">
        <v>211</v>
      </c>
      <c r="D6357" s="16">
        <v>4323.3999999999996</v>
      </c>
    </row>
    <row r="6358" spans="1:4" ht="30" x14ac:dyDescent="0.25">
      <c r="A6358" s="13">
        <v>6817785</v>
      </c>
      <c r="B6358" s="14" t="s">
        <v>20535</v>
      </c>
      <c r="C6358" s="15" t="s">
        <v>211</v>
      </c>
      <c r="D6358" s="16">
        <v>2822.4</v>
      </c>
    </row>
    <row r="6359" spans="1:4" ht="30" x14ac:dyDescent="0.25">
      <c r="A6359" s="13">
        <v>6817786</v>
      </c>
      <c r="B6359" s="14" t="s">
        <v>20536</v>
      </c>
      <c r="C6359" s="15" t="s">
        <v>211</v>
      </c>
      <c r="D6359" s="16">
        <v>2562.58</v>
      </c>
    </row>
    <row r="6360" spans="1:4" ht="30" x14ac:dyDescent="0.25">
      <c r="A6360" s="13">
        <v>6817787</v>
      </c>
      <c r="B6360" s="14" t="s">
        <v>20537</v>
      </c>
      <c r="C6360" s="15" t="s">
        <v>211</v>
      </c>
      <c r="D6360" s="16">
        <v>3276.51</v>
      </c>
    </row>
    <row r="6361" spans="1:4" ht="30" x14ac:dyDescent="0.25">
      <c r="A6361" s="13">
        <v>6817788</v>
      </c>
      <c r="B6361" s="14" t="s">
        <v>20538</v>
      </c>
      <c r="C6361" s="15" t="s">
        <v>211</v>
      </c>
      <c r="D6361" s="16">
        <v>3037.57</v>
      </c>
    </row>
    <row r="6362" spans="1:4" ht="30" x14ac:dyDescent="0.25">
      <c r="A6362" s="13">
        <v>6817789</v>
      </c>
      <c r="B6362" s="14" t="s">
        <v>20539</v>
      </c>
      <c r="C6362" s="15" t="s">
        <v>211</v>
      </c>
      <c r="D6362" s="16">
        <v>3674.02</v>
      </c>
    </row>
    <row r="6363" spans="1:4" ht="30" x14ac:dyDescent="0.25">
      <c r="A6363" s="13">
        <v>6817790</v>
      </c>
      <c r="B6363" s="14" t="s">
        <v>20540</v>
      </c>
      <c r="C6363" s="15" t="s">
        <v>211</v>
      </c>
      <c r="D6363" s="16">
        <v>3442.83</v>
      </c>
    </row>
    <row r="6364" spans="1:4" ht="30" x14ac:dyDescent="0.25">
      <c r="A6364" s="13">
        <v>6817795</v>
      </c>
      <c r="B6364" s="14" t="s">
        <v>20541</v>
      </c>
      <c r="C6364" s="15" t="s">
        <v>211</v>
      </c>
      <c r="D6364" s="16">
        <v>3525.68</v>
      </c>
    </row>
    <row r="6365" spans="1:4" ht="30" x14ac:dyDescent="0.25">
      <c r="A6365" s="13">
        <v>6817796</v>
      </c>
      <c r="B6365" s="14" t="s">
        <v>20542</v>
      </c>
      <c r="C6365" s="15" t="s">
        <v>211</v>
      </c>
      <c r="D6365" s="16">
        <v>3297.18</v>
      </c>
    </row>
    <row r="6366" spans="1:4" ht="30" x14ac:dyDescent="0.25">
      <c r="A6366" s="13">
        <v>6817797</v>
      </c>
      <c r="B6366" s="14" t="s">
        <v>20543</v>
      </c>
      <c r="C6366" s="15" t="s">
        <v>211</v>
      </c>
      <c r="D6366" s="16">
        <v>2978.36</v>
      </c>
    </row>
    <row r="6367" spans="1:4" ht="30" x14ac:dyDescent="0.25">
      <c r="A6367" s="13">
        <v>6817798</v>
      </c>
      <c r="B6367" s="14" t="s">
        <v>20544</v>
      </c>
      <c r="C6367" s="15" t="s">
        <v>211</v>
      </c>
      <c r="D6367" s="16">
        <v>2749.86</v>
      </c>
    </row>
    <row r="6368" spans="1:4" ht="30" x14ac:dyDescent="0.25">
      <c r="A6368" s="13">
        <v>6817805</v>
      </c>
      <c r="B6368" s="14" t="s">
        <v>20545</v>
      </c>
      <c r="C6368" s="15" t="s">
        <v>211</v>
      </c>
      <c r="D6368" s="16">
        <v>5726.26</v>
      </c>
    </row>
    <row r="6369" spans="1:4" ht="30" x14ac:dyDescent="0.25">
      <c r="A6369" s="13">
        <v>6817806</v>
      </c>
      <c r="B6369" s="14" t="s">
        <v>20546</v>
      </c>
      <c r="C6369" s="15" t="s">
        <v>211</v>
      </c>
      <c r="D6369" s="16">
        <v>5382.57</v>
      </c>
    </row>
    <row r="6370" spans="1:4" ht="30" x14ac:dyDescent="0.25">
      <c r="A6370" s="13">
        <v>6817807</v>
      </c>
      <c r="B6370" s="14" t="s">
        <v>20547</v>
      </c>
      <c r="C6370" s="15" t="s">
        <v>211</v>
      </c>
      <c r="D6370" s="16">
        <v>6367.72</v>
      </c>
    </row>
    <row r="6371" spans="1:4" ht="30" x14ac:dyDescent="0.25">
      <c r="A6371" s="13">
        <v>6817808</v>
      </c>
      <c r="B6371" s="14" t="s">
        <v>20548</v>
      </c>
      <c r="C6371" s="15" t="s">
        <v>211</v>
      </c>
      <c r="D6371" s="16">
        <v>6024.03</v>
      </c>
    </row>
    <row r="6372" spans="1:4" ht="30" x14ac:dyDescent="0.25">
      <c r="A6372" s="13">
        <v>6817799</v>
      </c>
      <c r="B6372" s="14" t="s">
        <v>20549</v>
      </c>
      <c r="C6372" s="15" t="s">
        <v>211</v>
      </c>
      <c r="D6372" s="16">
        <v>3738.18</v>
      </c>
    </row>
    <row r="6373" spans="1:4" ht="30" x14ac:dyDescent="0.25">
      <c r="A6373" s="13">
        <v>6817800</v>
      </c>
      <c r="B6373" s="14" t="s">
        <v>20550</v>
      </c>
      <c r="C6373" s="15" t="s">
        <v>211</v>
      </c>
      <c r="D6373" s="16">
        <v>3431.97</v>
      </c>
    </row>
    <row r="6374" spans="1:4" ht="30" x14ac:dyDescent="0.25">
      <c r="A6374" s="13">
        <v>6817801</v>
      </c>
      <c r="B6374" s="14" t="s">
        <v>20551</v>
      </c>
      <c r="C6374" s="15" t="s">
        <v>211</v>
      </c>
      <c r="D6374" s="16">
        <v>4563.25</v>
      </c>
    </row>
    <row r="6375" spans="1:4" ht="30" x14ac:dyDescent="0.25">
      <c r="A6375" s="383">
        <v>6817802</v>
      </c>
      <c r="B6375" s="17" t="s">
        <v>20552</v>
      </c>
      <c r="C6375" s="18" t="s">
        <v>211</v>
      </c>
      <c r="D6375" s="19">
        <v>4290.7700000000004</v>
      </c>
    </row>
    <row r="6376" spans="1:4" ht="30" x14ac:dyDescent="0.25">
      <c r="A6376" s="383">
        <v>6817803</v>
      </c>
      <c r="B6376" s="17" t="s">
        <v>20553</v>
      </c>
      <c r="C6376" s="18" t="s">
        <v>211</v>
      </c>
      <c r="D6376" s="19">
        <v>5156.0600000000004</v>
      </c>
    </row>
    <row r="6377" spans="1:4" ht="30" x14ac:dyDescent="0.25">
      <c r="A6377" s="383">
        <v>6817804</v>
      </c>
      <c r="B6377" s="17" t="s">
        <v>20554</v>
      </c>
      <c r="C6377" s="18" t="s">
        <v>211</v>
      </c>
      <c r="D6377" s="19">
        <v>4812.37</v>
      </c>
    </row>
    <row r="6378" spans="1:4" ht="30" x14ac:dyDescent="0.25">
      <c r="A6378" s="383">
        <v>6817885</v>
      </c>
      <c r="B6378" s="17" t="s">
        <v>20555</v>
      </c>
      <c r="C6378" s="18" t="s">
        <v>211</v>
      </c>
      <c r="D6378" s="19">
        <v>1259.29</v>
      </c>
    </row>
    <row r="6379" spans="1:4" ht="30" x14ac:dyDescent="0.25">
      <c r="A6379" s="383">
        <v>6817886</v>
      </c>
      <c r="B6379" s="17" t="s">
        <v>20556</v>
      </c>
      <c r="C6379" s="18" t="s">
        <v>211</v>
      </c>
      <c r="D6379" s="19">
        <v>1134.81</v>
      </c>
    </row>
    <row r="6380" spans="1:4" ht="30" x14ac:dyDescent="0.25">
      <c r="A6380" s="383">
        <v>6817887</v>
      </c>
      <c r="B6380" s="17" t="s">
        <v>20557</v>
      </c>
      <c r="C6380" s="18" t="s">
        <v>211</v>
      </c>
      <c r="D6380" s="19">
        <v>1369.16</v>
      </c>
    </row>
    <row r="6381" spans="1:4" ht="30" x14ac:dyDescent="0.25">
      <c r="A6381" s="383">
        <v>6817888</v>
      </c>
      <c r="B6381" s="17" t="s">
        <v>20558</v>
      </c>
      <c r="C6381" s="18" t="s">
        <v>211</v>
      </c>
      <c r="D6381" s="19">
        <v>1227</v>
      </c>
    </row>
    <row r="6382" spans="1:4" ht="30" x14ac:dyDescent="0.25">
      <c r="A6382" s="383">
        <v>6817889</v>
      </c>
      <c r="B6382" s="17" t="s">
        <v>20559</v>
      </c>
      <c r="C6382" s="18" t="s">
        <v>211</v>
      </c>
      <c r="D6382" s="19">
        <v>2030.42</v>
      </c>
    </row>
    <row r="6383" spans="1:4" ht="30" x14ac:dyDescent="0.25">
      <c r="A6383" s="383">
        <v>6817890</v>
      </c>
      <c r="B6383" s="17" t="s">
        <v>20560</v>
      </c>
      <c r="C6383" s="18" t="s">
        <v>211</v>
      </c>
      <c r="D6383" s="19">
        <v>1830.19</v>
      </c>
    </row>
    <row r="6384" spans="1:4" ht="30" x14ac:dyDescent="0.25">
      <c r="A6384" s="383">
        <v>6817891</v>
      </c>
      <c r="B6384" s="17" t="s">
        <v>20561</v>
      </c>
      <c r="C6384" s="18" t="s">
        <v>211</v>
      </c>
      <c r="D6384" s="19">
        <v>1751.74</v>
      </c>
    </row>
    <row r="6385" spans="1:4" ht="30" x14ac:dyDescent="0.25">
      <c r="A6385" s="383">
        <v>6817892</v>
      </c>
      <c r="B6385" s="17" t="s">
        <v>20562</v>
      </c>
      <c r="C6385" s="18" t="s">
        <v>211</v>
      </c>
      <c r="D6385" s="19">
        <v>1551.51</v>
      </c>
    </row>
    <row r="6386" spans="1:4" ht="30" x14ac:dyDescent="0.25">
      <c r="A6386" s="383">
        <v>6817893</v>
      </c>
      <c r="B6386" s="17" t="s">
        <v>20563</v>
      </c>
      <c r="C6386" s="18" t="s">
        <v>211</v>
      </c>
      <c r="D6386" s="19">
        <v>1532.28</v>
      </c>
    </row>
    <row r="6387" spans="1:4" ht="30" x14ac:dyDescent="0.25">
      <c r="A6387" s="383">
        <v>6817894</v>
      </c>
      <c r="B6387" s="17" t="s">
        <v>20564</v>
      </c>
      <c r="C6387" s="18" t="s">
        <v>211</v>
      </c>
      <c r="D6387" s="19">
        <v>1371.27</v>
      </c>
    </row>
    <row r="6388" spans="1:4" ht="30" x14ac:dyDescent="0.25">
      <c r="A6388" s="383">
        <v>6817895</v>
      </c>
      <c r="B6388" s="17" t="s">
        <v>20565</v>
      </c>
      <c r="C6388" s="18" t="s">
        <v>211</v>
      </c>
      <c r="D6388" s="19">
        <v>2182.6</v>
      </c>
    </row>
    <row r="6389" spans="1:4" ht="30" x14ac:dyDescent="0.25">
      <c r="A6389" s="383">
        <v>6817896</v>
      </c>
      <c r="B6389" s="17" t="s">
        <v>20566</v>
      </c>
      <c r="C6389" s="18" t="s">
        <v>211</v>
      </c>
      <c r="D6389" s="19">
        <v>1961.11</v>
      </c>
    </row>
    <row r="6390" spans="1:4" ht="30" x14ac:dyDescent="0.25">
      <c r="A6390" s="383">
        <v>6817897</v>
      </c>
      <c r="B6390" s="17" t="s">
        <v>20567</v>
      </c>
      <c r="C6390" s="18" t="s">
        <v>211</v>
      </c>
      <c r="D6390" s="19">
        <v>1913.12</v>
      </c>
    </row>
    <row r="6391" spans="1:4" ht="30" x14ac:dyDescent="0.25">
      <c r="A6391" s="383">
        <v>6817898</v>
      </c>
      <c r="B6391" s="17" t="s">
        <v>20568</v>
      </c>
      <c r="C6391" s="18" t="s">
        <v>211</v>
      </c>
      <c r="D6391" s="19">
        <v>1691.64</v>
      </c>
    </row>
    <row r="6392" spans="1:4" ht="30" x14ac:dyDescent="0.25">
      <c r="A6392" s="383">
        <v>6817899</v>
      </c>
      <c r="B6392" s="17" t="s">
        <v>20569</v>
      </c>
      <c r="C6392" s="18" t="s">
        <v>211</v>
      </c>
      <c r="D6392" s="19">
        <v>1683.89</v>
      </c>
    </row>
    <row r="6393" spans="1:4" ht="30" x14ac:dyDescent="0.25">
      <c r="A6393" s="383">
        <v>6817900</v>
      </c>
      <c r="B6393" s="17" t="s">
        <v>20570</v>
      </c>
      <c r="C6393" s="18" t="s">
        <v>211</v>
      </c>
      <c r="D6393" s="19">
        <v>1504.06</v>
      </c>
    </row>
    <row r="6394" spans="1:4" ht="30" x14ac:dyDescent="0.25">
      <c r="A6394" s="383">
        <v>6817901</v>
      </c>
      <c r="B6394" s="17" t="s">
        <v>20571</v>
      </c>
      <c r="C6394" s="18" t="s">
        <v>211</v>
      </c>
      <c r="D6394" s="19">
        <v>2277.34</v>
      </c>
    </row>
    <row r="6395" spans="1:4" ht="30" x14ac:dyDescent="0.25">
      <c r="A6395" s="383">
        <v>6817902</v>
      </c>
      <c r="B6395" s="17" t="s">
        <v>20572</v>
      </c>
      <c r="C6395" s="18" t="s">
        <v>211</v>
      </c>
      <c r="D6395" s="19">
        <v>2033.53</v>
      </c>
    </row>
    <row r="6396" spans="1:4" ht="30" x14ac:dyDescent="0.25">
      <c r="A6396" s="383">
        <v>6817903</v>
      </c>
      <c r="B6396" s="17" t="s">
        <v>20573</v>
      </c>
      <c r="C6396" s="18" t="s">
        <v>211</v>
      </c>
      <c r="D6396" s="19">
        <v>2078.12</v>
      </c>
    </row>
    <row r="6397" spans="1:4" ht="30" x14ac:dyDescent="0.25">
      <c r="A6397" s="383">
        <v>6817904</v>
      </c>
      <c r="B6397" s="17" t="s">
        <v>20574</v>
      </c>
      <c r="C6397" s="18" t="s">
        <v>211</v>
      </c>
      <c r="D6397" s="19">
        <v>1834.3</v>
      </c>
    </row>
    <row r="6398" spans="1:4" ht="30" x14ac:dyDescent="0.25">
      <c r="A6398" s="383">
        <v>6817829</v>
      </c>
      <c r="B6398" s="17" t="s">
        <v>20575</v>
      </c>
      <c r="C6398" s="18" t="s">
        <v>211</v>
      </c>
      <c r="D6398" s="19">
        <v>1673.29</v>
      </c>
    </row>
    <row r="6399" spans="1:4" ht="30" x14ac:dyDescent="0.25">
      <c r="A6399" s="383">
        <v>6817830</v>
      </c>
      <c r="B6399" s="17" t="s">
        <v>20576</v>
      </c>
      <c r="C6399" s="18" t="s">
        <v>211</v>
      </c>
      <c r="D6399" s="19">
        <v>1511.84</v>
      </c>
    </row>
    <row r="6400" spans="1:4" ht="30" x14ac:dyDescent="0.25">
      <c r="A6400" s="383">
        <v>6817831</v>
      </c>
      <c r="B6400" s="17" t="s">
        <v>20577</v>
      </c>
      <c r="C6400" s="18" t="s">
        <v>211</v>
      </c>
      <c r="D6400" s="19">
        <v>1611.72</v>
      </c>
    </row>
    <row r="6401" spans="1:4" ht="30" x14ac:dyDescent="0.25">
      <c r="A6401" s="383">
        <v>6817832</v>
      </c>
      <c r="B6401" s="17" t="s">
        <v>20578</v>
      </c>
      <c r="C6401" s="18" t="s">
        <v>211</v>
      </c>
      <c r="D6401" s="19">
        <v>1450.28</v>
      </c>
    </row>
    <row r="6402" spans="1:4" ht="30" x14ac:dyDescent="0.25">
      <c r="A6402" s="383">
        <v>6817839</v>
      </c>
      <c r="B6402" s="17" t="s">
        <v>20579</v>
      </c>
      <c r="C6402" s="18" t="s">
        <v>211</v>
      </c>
      <c r="D6402" s="19">
        <v>1958.13</v>
      </c>
    </row>
    <row r="6403" spans="1:4" ht="30" x14ac:dyDescent="0.25">
      <c r="A6403" s="383">
        <v>6817840</v>
      </c>
      <c r="B6403" s="17" t="s">
        <v>20580</v>
      </c>
      <c r="C6403" s="18" t="s">
        <v>211</v>
      </c>
      <c r="D6403" s="19">
        <v>1754.81</v>
      </c>
    </row>
    <row r="6404" spans="1:4" ht="30" x14ac:dyDescent="0.25">
      <c r="A6404" s="383">
        <v>6817841</v>
      </c>
      <c r="B6404" s="17" t="s">
        <v>20581</v>
      </c>
      <c r="C6404" s="18" t="s">
        <v>211</v>
      </c>
      <c r="D6404" s="19">
        <v>2229.5700000000002</v>
      </c>
    </row>
    <row r="6405" spans="1:4" ht="30" x14ac:dyDescent="0.25">
      <c r="A6405" s="383">
        <v>6817842</v>
      </c>
      <c r="B6405" s="17" t="s">
        <v>20582</v>
      </c>
      <c r="C6405" s="18" t="s">
        <v>211</v>
      </c>
      <c r="D6405" s="19">
        <v>2039.67</v>
      </c>
    </row>
    <row r="6406" spans="1:4" ht="30" x14ac:dyDescent="0.25">
      <c r="A6406" s="383">
        <v>6817833</v>
      </c>
      <c r="B6406" s="17" t="s">
        <v>20583</v>
      </c>
      <c r="C6406" s="18" t="s">
        <v>211</v>
      </c>
      <c r="D6406" s="19">
        <v>1611.72</v>
      </c>
    </row>
    <row r="6407" spans="1:4" ht="30" x14ac:dyDescent="0.25">
      <c r="A6407" s="383">
        <v>6817834</v>
      </c>
      <c r="B6407" s="17" t="s">
        <v>20584</v>
      </c>
      <c r="C6407" s="18" t="s">
        <v>211</v>
      </c>
      <c r="D6407" s="19">
        <v>1450.28</v>
      </c>
    </row>
    <row r="6408" spans="1:4" ht="30" x14ac:dyDescent="0.25">
      <c r="A6408" s="383">
        <v>6817835</v>
      </c>
      <c r="B6408" s="17" t="s">
        <v>20585</v>
      </c>
      <c r="C6408" s="18" t="s">
        <v>211</v>
      </c>
      <c r="D6408" s="19">
        <v>1731.55</v>
      </c>
    </row>
    <row r="6409" spans="1:4" ht="30" x14ac:dyDescent="0.25">
      <c r="A6409" s="383">
        <v>6817836</v>
      </c>
      <c r="B6409" s="17" t="s">
        <v>20586</v>
      </c>
      <c r="C6409" s="18" t="s">
        <v>211</v>
      </c>
      <c r="D6409" s="19">
        <v>1572.32</v>
      </c>
    </row>
    <row r="6410" spans="1:4" ht="30" x14ac:dyDescent="0.25">
      <c r="A6410" s="383">
        <v>6817837</v>
      </c>
      <c r="B6410" s="17" t="s">
        <v>20587</v>
      </c>
      <c r="C6410" s="18" t="s">
        <v>211</v>
      </c>
      <c r="D6410" s="19">
        <v>2060.31</v>
      </c>
    </row>
    <row r="6411" spans="1:4" ht="30" x14ac:dyDescent="0.25">
      <c r="A6411" s="383">
        <v>6817838</v>
      </c>
      <c r="B6411" s="17" t="s">
        <v>20588</v>
      </c>
      <c r="C6411" s="18" t="s">
        <v>211</v>
      </c>
      <c r="D6411" s="19">
        <v>1856.98</v>
      </c>
    </row>
    <row r="6412" spans="1:4" ht="30" x14ac:dyDescent="0.25">
      <c r="A6412" s="383">
        <v>6817843</v>
      </c>
      <c r="B6412" s="17" t="s">
        <v>20589</v>
      </c>
      <c r="C6412" s="18" t="s">
        <v>211</v>
      </c>
      <c r="D6412" s="19">
        <v>2379.87</v>
      </c>
    </row>
    <row r="6413" spans="1:4" ht="30" x14ac:dyDescent="0.25">
      <c r="A6413" s="383">
        <v>6817844</v>
      </c>
      <c r="B6413" s="17" t="s">
        <v>20590</v>
      </c>
      <c r="C6413" s="18" t="s">
        <v>211</v>
      </c>
      <c r="D6413" s="19">
        <v>2174.41</v>
      </c>
    </row>
    <row r="6414" spans="1:4" ht="30" x14ac:dyDescent="0.25">
      <c r="A6414" s="383">
        <v>6817845</v>
      </c>
      <c r="B6414" s="17" t="s">
        <v>20591</v>
      </c>
      <c r="C6414" s="18" t="s">
        <v>211</v>
      </c>
      <c r="D6414" s="19">
        <v>2049.09</v>
      </c>
    </row>
    <row r="6415" spans="1:4" ht="30" x14ac:dyDescent="0.25">
      <c r="A6415" s="383">
        <v>6817846</v>
      </c>
      <c r="B6415" s="17" t="s">
        <v>20592</v>
      </c>
      <c r="C6415" s="18" t="s">
        <v>211</v>
      </c>
      <c r="D6415" s="19">
        <v>1843.64</v>
      </c>
    </row>
    <row r="6416" spans="1:4" ht="30" x14ac:dyDescent="0.25">
      <c r="A6416" s="383">
        <v>6817853</v>
      </c>
      <c r="B6416" s="17" t="s">
        <v>20593</v>
      </c>
      <c r="C6416" s="18" t="s">
        <v>211</v>
      </c>
      <c r="D6416" s="19">
        <v>3156.08</v>
      </c>
    </row>
    <row r="6417" spans="1:4" ht="30" x14ac:dyDescent="0.25">
      <c r="A6417" s="383">
        <v>6817854</v>
      </c>
      <c r="B6417" s="17" t="s">
        <v>20594</v>
      </c>
      <c r="C6417" s="18" t="s">
        <v>211</v>
      </c>
      <c r="D6417" s="19">
        <v>2920.14</v>
      </c>
    </row>
    <row r="6418" spans="1:4" ht="30" x14ac:dyDescent="0.25">
      <c r="A6418" s="383">
        <v>6817855</v>
      </c>
      <c r="B6418" s="17" t="s">
        <v>20595</v>
      </c>
      <c r="C6418" s="18" t="s">
        <v>211</v>
      </c>
      <c r="D6418" s="19">
        <v>3657.72</v>
      </c>
    </row>
    <row r="6419" spans="1:4" ht="30" x14ac:dyDescent="0.25">
      <c r="A6419" s="383">
        <v>6817856</v>
      </c>
      <c r="B6419" s="17" t="s">
        <v>20596</v>
      </c>
      <c r="C6419" s="18" t="s">
        <v>211</v>
      </c>
      <c r="D6419" s="19">
        <v>3371.18</v>
      </c>
    </row>
    <row r="6420" spans="1:4" ht="30" x14ac:dyDescent="0.25">
      <c r="A6420" s="383">
        <v>6817847</v>
      </c>
      <c r="B6420" s="17" t="s">
        <v>20597</v>
      </c>
      <c r="C6420" s="18" t="s">
        <v>211</v>
      </c>
      <c r="D6420" s="19">
        <v>2309.75</v>
      </c>
    </row>
    <row r="6421" spans="1:4" ht="30" x14ac:dyDescent="0.25">
      <c r="A6421" s="383">
        <v>6817848</v>
      </c>
      <c r="B6421" s="17" t="s">
        <v>20598</v>
      </c>
      <c r="C6421" s="18" t="s">
        <v>211</v>
      </c>
      <c r="D6421" s="19">
        <v>2105.9899999999998</v>
      </c>
    </row>
    <row r="6422" spans="1:4" ht="30" x14ac:dyDescent="0.25">
      <c r="A6422" s="383">
        <v>6817849</v>
      </c>
      <c r="B6422" s="17" t="s">
        <v>20599</v>
      </c>
      <c r="C6422" s="18" t="s">
        <v>211</v>
      </c>
      <c r="D6422" s="19">
        <v>2698.9</v>
      </c>
    </row>
    <row r="6423" spans="1:4" ht="30" x14ac:dyDescent="0.25">
      <c r="A6423" s="383">
        <v>6817850</v>
      </c>
      <c r="B6423" s="17" t="s">
        <v>20600</v>
      </c>
      <c r="C6423" s="18" t="s">
        <v>211</v>
      </c>
      <c r="D6423" s="19">
        <v>2440.58</v>
      </c>
    </row>
    <row r="6424" spans="1:4" ht="30" x14ac:dyDescent="0.25">
      <c r="A6424" s="383">
        <v>6817851</v>
      </c>
      <c r="B6424" s="17" t="s">
        <v>20601</v>
      </c>
      <c r="C6424" s="18" t="s">
        <v>211</v>
      </c>
      <c r="D6424" s="19">
        <v>2928</v>
      </c>
    </row>
    <row r="6425" spans="1:4" ht="30" x14ac:dyDescent="0.25">
      <c r="A6425" s="383">
        <v>6817852</v>
      </c>
      <c r="B6425" s="17" t="s">
        <v>20602</v>
      </c>
      <c r="C6425" s="18" t="s">
        <v>211</v>
      </c>
      <c r="D6425" s="19">
        <v>2685.69</v>
      </c>
    </row>
    <row r="6426" spans="1:4" ht="30" x14ac:dyDescent="0.25">
      <c r="A6426" s="383">
        <v>6817857</v>
      </c>
      <c r="B6426" s="17" t="s">
        <v>20603</v>
      </c>
      <c r="C6426" s="18" t="s">
        <v>211</v>
      </c>
      <c r="D6426" s="19">
        <v>3197.37</v>
      </c>
    </row>
    <row r="6427" spans="1:4" ht="30" x14ac:dyDescent="0.25">
      <c r="A6427" s="383">
        <v>6817858</v>
      </c>
      <c r="B6427" s="17" t="s">
        <v>20604</v>
      </c>
      <c r="C6427" s="18" t="s">
        <v>211</v>
      </c>
      <c r="D6427" s="19">
        <v>2945.54</v>
      </c>
    </row>
    <row r="6428" spans="1:4" ht="30" x14ac:dyDescent="0.25">
      <c r="A6428" s="383">
        <v>6817859</v>
      </c>
      <c r="B6428" s="17" t="s">
        <v>20605</v>
      </c>
      <c r="C6428" s="18" t="s">
        <v>211</v>
      </c>
      <c r="D6428" s="19">
        <v>2676.64</v>
      </c>
    </row>
    <row r="6429" spans="1:4" ht="30" x14ac:dyDescent="0.25">
      <c r="A6429" s="383">
        <v>6817860</v>
      </c>
      <c r="B6429" s="17" t="s">
        <v>20606</v>
      </c>
      <c r="C6429" s="18" t="s">
        <v>211</v>
      </c>
      <c r="D6429" s="19">
        <v>2424.81</v>
      </c>
    </row>
    <row r="6430" spans="1:4" ht="30" x14ac:dyDescent="0.25">
      <c r="A6430" s="383">
        <v>6817867</v>
      </c>
      <c r="B6430" s="17" t="s">
        <v>20607</v>
      </c>
      <c r="C6430" s="18" t="s">
        <v>211</v>
      </c>
      <c r="D6430" s="19">
        <v>4515.6400000000003</v>
      </c>
    </row>
    <row r="6431" spans="1:4" ht="30" x14ac:dyDescent="0.25">
      <c r="A6431" s="383">
        <v>6817868</v>
      </c>
      <c r="B6431" s="17" t="s">
        <v>20608</v>
      </c>
      <c r="C6431" s="18" t="s">
        <v>211</v>
      </c>
      <c r="D6431" s="19">
        <v>4166.53</v>
      </c>
    </row>
    <row r="6432" spans="1:4" ht="30" x14ac:dyDescent="0.25">
      <c r="A6432" s="383">
        <v>6817869</v>
      </c>
      <c r="B6432" s="17" t="s">
        <v>20609</v>
      </c>
      <c r="C6432" s="18" t="s">
        <v>211</v>
      </c>
      <c r="D6432" s="19">
        <v>5100.72</v>
      </c>
    </row>
    <row r="6433" spans="1:4" ht="30" x14ac:dyDescent="0.25">
      <c r="A6433" s="383">
        <v>6817870</v>
      </c>
      <c r="B6433" s="17" t="s">
        <v>20610</v>
      </c>
      <c r="C6433" s="18" t="s">
        <v>211</v>
      </c>
      <c r="D6433" s="19">
        <v>4750.46</v>
      </c>
    </row>
    <row r="6434" spans="1:4" ht="30" x14ac:dyDescent="0.25">
      <c r="A6434" s="383">
        <v>6817861</v>
      </c>
      <c r="B6434" s="17" t="s">
        <v>20611</v>
      </c>
      <c r="C6434" s="18" t="s">
        <v>211</v>
      </c>
      <c r="D6434" s="19">
        <v>3293.13</v>
      </c>
    </row>
    <row r="6435" spans="1:4" ht="30" x14ac:dyDescent="0.25">
      <c r="A6435" s="383">
        <v>6817862</v>
      </c>
      <c r="B6435" s="17" t="s">
        <v>20612</v>
      </c>
      <c r="C6435" s="18" t="s">
        <v>211</v>
      </c>
      <c r="D6435" s="19">
        <v>2978.61</v>
      </c>
    </row>
    <row r="6436" spans="1:4" ht="30" x14ac:dyDescent="0.25">
      <c r="A6436" s="383">
        <v>6817863</v>
      </c>
      <c r="B6436" s="17" t="s">
        <v>20613</v>
      </c>
      <c r="C6436" s="18" t="s">
        <v>211</v>
      </c>
      <c r="D6436" s="19">
        <v>3751.52</v>
      </c>
    </row>
    <row r="6437" spans="1:4" ht="30" x14ac:dyDescent="0.25">
      <c r="A6437" s="383">
        <v>6817864</v>
      </c>
      <c r="B6437" s="17" t="s">
        <v>20614</v>
      </c>
      <c r="C6437" s="18" t="s">
        <v>211</v>
      </c>
      <c r="D6437" s="19">
        <v>3456.73</v>
      </c>
    </row>
    <row r="6438" spans="1:4" ht="30" x14ac:dyDescent="0.25">
      <c r="A6438" s="383">
        <v>6817865</v>
      </c>
      <c r="B6438" s="17" t="s">
        <v>20615</v>
      </c>
      <c r="C6438" s="18" t="s">
        <v>211</v>
      </c>
      <c r="D6438" s="19">
        <v>4149.03</v>
      </c>
    </row>
    <row r="6439" spans="1:4" ht="30" x14ac:dyDescent="0.25">
      <c r="A6439" s="383">
        <v>6817866</v>
      </c>
      <c r="B6439" s="17" t="s">
        <v>20616</v>
      </c>
      <c r="C6439" s="18" t="s">
        <v>211</v>
      </c>
      <c r="D6439" s="19">
        <v>3861.99</v>
      </c>
    </row>
    <row r="6440" spans="1:4" ht="30" x14ac:dyDescent="0.25">
      <c r="A6440" s="383">
        <v>6817871</v>
      </c>
      <c r="B6440" s="17" t="s">
        <v>20617</v>
      </c>
      <c r="C6440" s="18" t="s">
        <v>211</v>
      </c>
      <c r="D6440" s="19">
        <v>4093.49</v>
      </c>
    </row>
    <row r="6441" spans="1:4" ht="30" x14ac:dyDescent="0.25">
      <c r="A6441" s="383">
        <v>6817872</v>
      </c>
      <c r="B6441" s="17" t="s">
        <v>20618</v>
      </c>
      <c r="C6441" s="18" t="s">
        <v>211</v>
      </c>
      <c r="D6441" s="19">
        <v>3800.59</v>
      </c>
    </row>
    <row r="6442" spans="1:4" ht="30" x14ac:dyDescent="0.25">
      <c r="A6442" s="383">
        <v>6817873</v>
      </c>
      <c r="B6442" s="17" t="s">
        <v>20619</v>
      </c>
      <c r="C6442" s="18" t="s">
        <v>211</v>
      </c>
      <c r="D6442" s="19">
        <v>3546.17</v>
      </c>
    </row>
    <row r="6443" spans="1:4" ht="30" x14ac:dyDescent="0.25">
      <c r="A6443" s="383">
        <v>6817874</v>
      </c>
      <c r="B6443" s="17" t="s">
        <v>20620</v>
      </c>
      <c r="C6443" s="18" t="s">
        <v>211</v>
      </c>
      <c r="D6443" s="19">
        <v>3253.27</v>
      </c>
    </row>
    <row r="6444" spans="1:4" ht="30" x14ac:dyDescent="0.25">
      <c r="A6444" s="383">
        <v>6817881</v>
      </c>
      <c r="B6444" s="17" t="s">
        <v>20621</v>
      </c>
      <c r="C6444" s="18" t="s">
        <v>211</v>
      </c>
      <c r="D6444" s="19">
        <v>6305.84</v>
      </c>
    </row>
    <row r="6445" spans="1:4" ht="30" x14ac:dyDescent="0.25">
      <c r="A6445" s="383">
        <v>6817882</v>
      </c>
      <c r="B6445" s="17" t="s">
        <v>20622</v>
      </c>
      <c r="C6445" s="18" t="s">
        <v>211</v>
      </c>
      <c r="D6445" s="19">
        <v>5895.43</v>
      </c>
    </row>
    <row r="6446" spans="1:4" ht="30" x14ac:dyDescent="0.25">
      <c r="A6446" s="383">
        <v>6817883</v>
      </c>
      <c r="B6446" s="17" t="s">
        <v>20623</v>
      </c>
      <c r="C6446" s="18" t="s">
        <v>211</v>
      </c>
      <c r="D6446" s="19">
        <v>6951.58</v>
      </c>
    </row>
    <row r="6447" spans="1:4" ht="30" x14ac:dyDescent="0.25">
      <c r="A6447" s="383">
        <v>6817884</v>
      </c>
      <c r="B6447" s="17" t="s">
        <v>20624</v>
      </c>
      <c r="C6447" s="18" t="s">
        <v>211</v>
      </c>
      <c r="D6447" s="19">
        <v>6540.02</v>
      </c>
    </row>
    <row r="6448" spans="1:4" ht="30" x14ac:dyDescent="0.25">
      <c r="A6448" s="383">
        <v>6817875</v>
      </c>
      <c r="B6448" s="17" t="s">
        <v>20625</v>
      </c>
      <c r="C6448" s="18" t="s">
        <v>211</v>
      </c>
      <c r="D6448" s="19">
        <v>4311.93</v>
      </c>
    </row>
    <row r="6449" spans="1:4" ht="30" x14ac:dyDescent="0.25">
      <c r="A6449" s="383">
        <v>6817876</v>
      </c>
      <c r="B6449" s="17" t="s">
        <v>20626</v>
      </c>
      <c r="C6449" s="18" t="s">
        <v>211</v>
      </c>
      <c r="D6449" s="19">
        <v>3940.15</v>
      </c>
    </row>
    <row r="6450" spans="1:4" ht="30" x14ac:dyDescent="0.25">
      <c r="A6450" s="383">
        <v>6817877</v>
      </c>
      <c r="B6450" s="17" t="s">
        <v>20627</v>
      </c>
      <c r="C6450" s="18" t="s">
        <v>211</v>
      </c>
      <c r="D6450" s="19">
        <v>5137</v>
      </c>
    </row>
    <row r="6451" spans="1:4" ht="30" x14ac:dyDescent="0.25">
      <c r="A6451" s="383">
        <v>6817878</v>
      </c>
      <c r="B6451" s="17" t="s">
        <v>20628</v>
      </c>
      <c r="C6451" s="18" t="s">
        <v>211</v>
      </c>
      <c r="D6451" s="19">
        <v>4798.95</v>
      </c>
    </row>
    <row r="6452" spans="1:4" ht="30" x14ac:dyDescent="0.25">
      <c r="A6452" s="383">
        <v>6817879</v>
      </c>
      <c r="B6452" s="17" t="s">
        <v>20629</v>
      </c>
      <c r="C6452" s="18" t="s">
        <v>211</v>
      </c>
      <c r="D6452" s="19">
        <v>5735.76</v>
      </c>
    </row>
    <row r="6453" spans="1:4" ht="30" x14ac:dyDescent="0.25">
      <c r="A6453" s="383">
        <v>6817880</v>
      </c>
      <c r="B6453" s="17" t="s">
        <v>20630</v>
      </c>
      <c r="C6453" s="18" t="s">
        <v>211</v>
      </c>
      <c r="D6453" s="19">
        <v>5325.31</v>
      </c>
    </row>
    <row r="6454" spans="1:4" x14ac:dyDescent="0.25">
      <c r="A6454" s="383">
        <v>7119788</v>
      </c>
      <c r="B6454" s="17" t="s">
        <v>20631</v>
      </c>
      <c r="C6454" s="18" t="s">
        <v>20632</v>
      </c>
      <c r="D6454" s="19">
        <v>316357.09999999998</v>
      </c>
    </row>
    <row r="6455" spans="1:4" x14ac:dyDescent="0.25">
      <c r="A6455" s="383">
        <v>7119714</v>
      </c>
      <c r="B6455" s="17" t="s">
        <v>20633</v>
      </c>
      <c r="C6455" s="18" t="s">
        <v>14537</v>
      </c>
      <c r="D6455" s="19">
        <v>2166.7600000000002</v>
      </c>
    </row>
    <row r="6456" spans="1:4" x14ac:dyDescent="0.25">
      <c r="A6456" s="383">
        <v>7119715</v>
      </c>
      <c r="B6456" s="17" t="s">
        <v>20634</v>
      </c>
      <c r="C6456" s="18" t="s">
        <v>14537</v>
      </c>
      <c r="D6456" s="19">
        <v>1558.16</v>
      </c>
    </row>
    <row r="6457" spans="1:4" ht="30" x14ac:dyDescent="0.25">
      <c r="A6457" s="383">
        <v>7119678</v>
      </c>
      <c r="B6457" s="17" t="s">
        <v>20635</v>
      </c>
      <c r="C6457" s="18" t="s">
        <v>79</v>
      </c>
      <c r="D6457" s="19">
        <v>9593.39</v>
      </c>
    </row>
    <row r="6458" spans="1:4" x14ac:dyDescent="0.25">
      <c r="A6458" s="383">
        <v>7119712</v>
      </c>
      <c r="B6458" s="17" t="s">
        <v>20636</v>
      </c>
      <c r="C6458" s="18" t="s">
        <v>14537</v>
      </c>
      <c r="D6458" s="19">
        <v>11760.18</v>
      </c>
    </row>
    <row r="6459" spans="1:4" x14ac:dyDescent="0.25">
      <c r="A6459" s="383">
        <v>7119694</v>
      </c>
      <c r="B6459" s="17" t="s">
        <v>20637</v>
      </c>
      <c r="C6459" s="18" t="s">
        <v>14537</v>
      </c>
      <c r="D6459" s="19">
        <v>7975.73</v>
      </c>
    </row>
    <row r="6460" spans="1:4" x14ac:dyDescent="0.25">
      <c r="A6460" s="383">
        <v>7119695</v>
      </c>
      <c r="B6460" s="17" t="s">
        <v>20638</v>
      </c>
      <c r="C6460" s="18" t="s">
        <v>14537</v>
      </c>
      <c r="D6460" s="19">
        <v>8662.14</v>
      </c>
    </row>
    <row r="6461" spans="1:4" x14ac:dyDescent="0.25">
      <c r="A6461" s="383">
        <v>7119696</v>
      </c>
      <c r="B6461" s="17" t="s">
        <v>20639</v>
      </c>
      <c r="C6461" s="18" t="s">
        <v>14537</v>
      </c>
      <c r="D6461" s="19">
        <v>13817.33</v>
      </c>
    </row>
    <row r="6462" spans="1:4" x14ac:dyDescent="0.25">
      <c r="A6462" s="383">
        <v>7119697</v>
      </c>
      <c r="B6462" s="17" t="s">
        <v>20640</v>
      </c>
      <c r="C6462" s="18" t="s">
        <v>14537</v>
      </c>
      <c r="D6462" s="19">
        <v>21978.95</v>
      </c>
    </row>
    <row r="6463" spans="1:4" x14ac:dyDescent="0.25">
      <c r="A6463" s="383">
        <v>7119698</v>
      </c>
      <c r="B6463" s="17" t="s">
        <v>20641</v>
      </c>
      <c r="C6463" s="18" t="s">
        <v>14537</v>
      </c>
      <c r="D6463" s="19">
        <v>28026.6</v>
      </c>
    </row>
    <row r="6464" spans="1:4" ht="30" x14ac:dyDescent="0.25">
      <c r="A6464" s="383">
        <v>7119688</v>
      </c>
      <c r="B6464" s="17" t="s">
        <v>20642</v>
      </c>
      <c r="C6464" s="18" t="s">
        <v>14537</v>
      </c>
      <c r="D6464" s="19">
        <v>7668.5</v>
      </c>
    </row>
    <row r="6465" spans="1:4" ht="30" x14ac:dyDescent="0.25">
      <c r="A6465" s="383">
        <v>7119689</v>
      </c>
      <c r="B6465" s="17" t="s">
        <v>20643</v>
      </c>
      <c r="C6465" s="18" t="s">
        <v>14537</v>
      </c>
      <c r="D6465" s="19">
        <v>14765.58</v>
      </c>
    </row>
    <row r="6466" spans="1:4" ht="30" x14ac:dyDescent="0.25">
      <c r="A6466" s="383">
        <v>7119690</v>
      </c>
      <c r="B6466" s="17" t="s">
        <v>20644</v>
      </c>
      <c r="C6466" s="18" t="s">
        <v>14537</v>
      </c>
      <c r="D6466" s="19">
        <v>17617.93</v>
      </c>
    </row>
    <row r="6467" spans="1:4" ht="30" x14ac:dyDescent="0.25">
      <c r="A6467" s="383">
        <v>7119691</v>
      </c>
      <c r="B6467" s="17" t="s">
        <v>20645</v>
      </c>
      <c r="C6467" s="18" t="s">
        <v>14537</v>
      </c>
      <c r="D6467" s="19">
        <v>24402.66</v>
      </c>
    </row>
    <row r="6468" spans="1:4" ht="30" x14ac:dyDescent="0.25">
      <c r="A6468" s="383">
        <v>7119692</v>
      </c>
      <c r="B6468" s="17" t="s">
        <v>20646</v>
      </c>
      <c r="C6468" s="18" t="s">
        <v>14537</v>
      </c>
      <c r="D6468" s="19">
        <v>26823.5</v>
      </c>
    </row>
    <row r="6469" spans="1:4" ht="30" x14ac:dyDescent="0.25">
      <c r="A6469" s="383">
        <v>7119693</v>
      </c>
      <c r="B6469" s="17" t="s">
        <v>20647</v>
      </c>
      <c r="C6469" s="18" t="s">
        <v>14537</v>
      </c>
      <c r="D6469" s="19">
        <v>34077.629999999997</v>
      </c>
    </row>
    <row r="6470" spans="1:4" ht="30" x14ac:dyDescent="0.25">
      <c r="A6470" s="383">
        <v>7119687</v>
      </c>
      <c r="B6470" s="17" t="s">
        <v>20648</v>
      </c>
      <c r="C6470" s="18" t="s">
        <v>14537</v>
      </c>
      <c r="D6470" s="19">
        <v>4037.68</v>
      </c>
    </row>
    <row r="6471" spans="1:4" x14ac:dyDescent="0.25">
      <c r="A6471" s="383">
        <v>7119681</v>
      </c>
      <c r="B6471" s="17" t="s">
        <v>20649</v>
      </c>
      <c r="C6471" s="18" t="s">
        <v>14537</v>
      </c>
      <c r="D6471" s="19">
        <v>8930.34</v>
      </c>
    </row>
    <row r="6472" spans="1:4" x14ac:dyDescent="0.25">
      <c r="A6472" s="383">
        <v>7119682</v>
      </c>
      <c r="B6472" s="17" t="s">
        <v>20650</v>
      </c>
      <c r="C6472" s="18" t="s">
        <v>14537</v>
      </c>
      <c r="D6472" s="19">
        <v>17086.09</v>
      </c>
    </row>
    <row r="6473" spans="1:4" x14ac:dyDescent="0.25">
      <c r="A6473" s="383">
        <v>7119683</v>
      </c>
      <c r="B6473" s="17" t="s">
        <v>20651</v>
      </c>
      <c r="C6473" s="18" t="s">
        <v>14537</v>
      </c>
      <c r="D6473" s="19">
        <v>20391.849999999999</v>
      </c>
    </row>
    <row r="6474" spans="1:4" x14ac:dyDescent="0.25">
      <c r="A6474" s="383">
        <v>7119684</v>
      </c>
      <c r="B6474" s="17" t="s">
        <v>20652</v>
      </c>
      <c r="C6474" s="18" t="s">
        <v>14537</v>
      </c>
      <c r="D6474" s="19">
        <v>28225.4</v>
      </c>
    </row>
    <row r="6475" spans="1:4" x14ac:dyDescent="0.25">
      <c r="A6475" s="383">
        <v>7119685</v>
      </c>
      <c r="B6475" s="17" t="s">
        <v>20653</v>
      </c>
      <c r="C6475" s="18" t="s">
        <v>14537</v>
      </c>
      <c r="D6475" s="19">
        <v>31020.15</v>
      </c>
    </row>
    <row r="6476" spans="1:4" x14ac:dyDescent="0.25">
      <c r="A6476" s="383">
        <v>7119686</v>
      </c>
      <c r="B6476" s="17" t="s">
        <v>20654</v>
      </c>
      <c r="C6476" s="18" t="s">
        <v>14537</v>
      </c>
      <c r="D6476" s="19">
        <v>39399.14</v>
      </c>
    </row>
    <row r="6477" spans="1:4" x14ac:dyDescent="0.25">
      <c r="A6477" s="383">
        <v>7119680</v>
      </c>
      <c r="B6477" s="17" t="s">
        <v>20655</v>
      </c>
      <c r="C6477" s="18" t="s">
        <v>14537</v>
      </c>
      <c r="D6477" s="19">
        <v>4682.68</v>
      </c>
    </row>
    <row r="6478" spans="1:4" x14ac:dyDescent="0.25">
      <c r="A6478" s="383">
        <v>7119710</v>
      </c>
      <c r="B6478" s="17" t="s">
        <v>20656</v>
      </c>
      <c r="C6478" s="18" t="s">
        <v>14537</v>
      </c>
      <c r="D6478" s="19">
        <v>716.03</v>
      </c>
    </row>
    <row r="6479" spans="1:4" ht="45" x14ac:dyDescent="0.25">
      <c r="A6479" s="383">
        <v>7107375</v>
      </c>
      <c r="B6479" s="17" t="s">
        <v>20657</v>
      </c>
      <c r="C6479" s="18" t="s">
        <v>14537</v>
      </c>
      <c r="D6479" s="19">
        <v>31787.200000000001</v>
      </c>
    </row>
    <row r="6480" spans="1:4" ht="45" x14ac:dyDescent="0.25">
      <c r="A6480" s="383">
        <v>7107376</v>
      </c>
      <c r="B6480" s="17" t="s">
        <v>20658</v>
      </c>
      <c r="C6480" s="18" t="s">
        <v>14537</v>
      </c>
      <c r="D6480" s="19">
        <v>50064.83</v>
      </c>
    </row>
    <row r="6481" spans="1:4" ht="45" x14ac:dyDescent="0.25">
      <c r="A6481" s="383">
        <v>7107377</v>
      </c>
      <c r="B6481" s="17" t="s">
        <v>20659</v>
      </c>
      <c r="C6481" s="18" t="s">
        <v>14537</v>
      </c>
      <c r="D6481" s="19">
        <v>72312.45</v>
      </c>
    </row>
    <row r="6482" spans="1:4" ht="45" x14ac:dyDescent="0.25">
      <c r="A6482" s="383">
        <v>7107374</v>
      </c>
      <c r="B6482" s="17" t="s">
        <v>20660</v>
      </c>
      <c r="C6482" s="18" t="s">
        <v>14537</v>
      </c>
      <c r="D6482" s="19">
        <v>20747.740000000002</v>
      </c>
    </row>
    <row r="6483" spans="1:4" ht="30" x14ac:dyDescent="0.25">
      <c r="A6483" s="383">
        <v>7119708</v>
      </c>
      <c r="B6483" s="17" t="s">
        <v>20661</v>
      </c>
      <c r="C6483" s="18" t="s">
        <v>14537</v>
      </c>
      <c r="D6483" s="19">
        <v>172711.69</v>
      </c>
    </row>
    <row r="6484" spans="1:4" ht="30" x14ac:dyDescent="0.25">
      <c r="A6484" s="383">
        <v>7119709</v>
      </c>
      <c r="B6484" s="17" t="s">
        <v>20662</v>
      </c>
      <c r="C6484" s="18" t="s">
        <v>14537</v>
      </c>
      <c r="D6484" s="19">
        <v>253314.78</v>
      </c>
    </row>
    <row r="6485" spans="1:4" x14ac:dyDescent="0.25">
      <c r="A6485" s="383">
        <v>7119706</v>
      </c>
      <c r="B6485" s="17" t="s">
        <v>20663</v>
      </c>
      <c r="C6485" s="18" t="s">
        <v>14537</v>
      </c>
      <c r="D6485" s="19">
        <v>51461.96</v>
      </c>
    </row>
    <row r="6486" spans="1:4" ht="30" x14ac:dyDescent="0.25">
      <c r="A6486" s="383">
        <v>7119707</v>
      </c>
      <c r="B6486" s="17" t="s">
        <v>20664</v>
      </c>
      <c r="C6486" s="18" t="s">
        <v>14537</v>
      </c>
      <c r="D6486" s="19">
        <v>122138.12</v>
      </c>
    </row>
    <row r="6487" spans="1:4" ht="30" x14ac:dyDescent="0.25">
      <c r="A6487" s="383">
        <v>7119787</v>
      </c>
      <c r="B6487" s="17" t="s">
        <v>20665</v>
      </c>
      <c r="C6487" s="18" t="s">
        <v>15970</v>
      </c>
      <c r="D6487" s="19">
        <v>393.77</v>
      </c>
    </row>
    <row r="6488" spans="1:4" x14ac:dyDescent="0.25">
      <c r="A6488" s="383">
        <v>7119647</v>
      </c>
      <c r="B6488" s="17" t="s">
        <v>20666</v>
      </c>
      <c r="C6488" s="18" t="s">
        <v>14537</v>
      </c>
      <c r="D6488" s="19">
        <v>2600.27</v>
      </c>
    </row>
    <row r="6489" spans="1:4" x14ac:dyDescent="0.25">
      <c r="A6489" s="383">
        <v>7119679</v>
      </c>
      <c r="B6489" s="17" t="s">
        <v>20667</v>
      </c>
      <c r="C6489" s="18" t="s">
        <v>79</v>
      </c>
      <c r="D6489" s="19">
        <v>45.95</v>
      </c>
    </row>
    <row r="6490" spans="1:4" x14ac:dyDescent="0.25">
      <c r="A6490" s="383">
        <v>7119711</v>
      </c>
      <c r="B6490" s="17" t="s">
        <v>20668</v>
      </c>
      <c r="C6490" s="18" t="s">
        <v>14537</v>
      </c>
      <c r="D6490" s="19">
        <v>887.21</v>
      </c>
    </row>
    <row r="6491" spans="1:4" ht="30" x14ac:dyDescent="0.25">
      <c r="A6491" s="383">
        <v>7107379</v>
      </c>
      <c r="B6491" s="17" t="s">
        <v>29085</v>
      </c>
      <c r="C6491" s="18" t="s">
        <v>15970</v>
      </c>
      <c r="D6491" s="19">
        <v>50.38</v>
      </c>
    </row>
    <row r="6492" spans="1:4" ht="30" x14ac:dyDescent="0.25">
      <c r="A6492" s="383">
        <v>7107381</v>
      </c>
      <c r="B6492" s="17" t="s">
        <v>29086</v>
      </c>
      <c r="C6492" s="18" t="s">
        <v>15970</v>
      </c>
      <c r="D6492" s="19">
        <v>52.02</v>
      </c>
    </row>
    <row r="6493" spans="1:4" ht="30" x14ac:dyDescent="0.25">
      <c r="A6493" s="383">
        <v>7107380</v>
      </c>
      <c r="B6493" s="17" t="s">
        <v>29087</v>
      </c>
      <c r="C6493" s="18" t="s">
        <v>15970</v>
      </c>
      <c r="D6493" s="19">
        <v>56.59</v>
      </c>
    </row>
    <row r="6494" spans="1:4" x14ac:dyDescent="0.25">
      <c r="A6494" s="383">
        <v>7107382</v>
      </c>
      <c r="B6494" s="17" t="s">
        <v>29088</v>
      </c>
      <c r="C6494" s="18" t="s">
        <v>15970</v>
      </c>
      <c r="D6494" s="19">
        <v>136.83000000000001</v>
      </c>
    </row>
    <row r="6495" spans="1:4" ht="30" x14ac:dyDescent="0.25">
      <c r="A6495" s="383">
        <v>7119713</v>
      </c>
      <c r="B6495" s="17" t="s">
        <v>20669</v>
      </c>
      <c r="C6495" s="18" t="s">
        <v>14537</v>
      </c>
      <c r="D6495" s="19">
        <v>253693.2</v>
      </c>
    </row>
    <row r="6496" spans="1:4" x14ac:dyDescent="0.25">
      <c r="A6496" s="383">
        <v>7119646</v>
      </c>
      <c r="B6496" s="17" t="s">
        <v>20670</v>
      </c>
      <c r="C6496" s="18" t="s">
        <v>79</v>
      </c>
      <c r="D6496" s="19">
        <v>1149.95</v>
      </c>
    </row>
    <row r="6497" spans="1:4" ht="30" x14ac:dyDescent="0.25">
      <c r="A6497" s="383">
        <v>7107384</v>
      </c>
      <c r="B6497" s="17" t="s">
        <v>29089</v>
      </c>
      <c r="C6497" s="18" t="s">
        <v>15970</v>
      </c>
      <c r="D6497" s="19">
        <v>91.22</v>
      </c>
    </row>
    <row r="6498" spans="1:4" x14ac:dyDescent="0.25">
      <c r="A6498" s="383">
        <v>7107378</v>
      </c>
      <c r="B6498" s="17" t="s">
        <v>29090</v>
      </c>
      <c r="C6498" s="18" t="s">
        <v>15970</v>
      </c>
      <c r="D6498" s="19">
        <v>161.21</v>
      </c>
    </row>
  </sheetData>
  <autoFilter ref="A7:D6498" xr:uid="{00000000-0009-0000-0000-000013000000}"/>
  <mergeCells count="4">
    <mergeCell ref="A2:D2"/>
    <mergeCell ref="A3:D3"/>
    <mergeCell ref="A4:D4"/>
    <mergeCell ref="A6:D6"/>
  </mergeCells>
  <pageMargins left="0.51181102362204722" right="0.51181102362204722" top="0.78740157480314965" bottom="0.78740157480314965" header="0.31496062992125984" footer="0.31496062992125984"/>
  <pageSetup paperSize="9" scale="74" orientation="portrait" r:id="rId1"/>
  <headerFooter>
    <oddFooter>&amp;LAGÊNCIA DE ASSUNTOS METROPOLITANOS DO PARANÁ - AMEP
DIRETORIA DE OBRAS
&amp;R&amp;P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pageSetUpPr fitToPage="1"/>
  </sheetPr>
  <dimension ref="A1:D1682"/>
  <sheetViews>
    <sheetView view="pageBreakPreview" zoomScale="60" zoomScaleNormal="100" workbookViewId="0">
      <selection activeCell="A4" sqref="A4:D4"/>
    </sheetView>
  </sheetViews>
  <sheetFormatPr defaultColWidth="9" defaultRowHeight="15" x14ac:dyDescent="0.25"/>
  <cols>
    <col min="1" max="1" width="12.42578125" style="1" customWidth="1"/>
    <col min="2" max="2" width="72.5703125" style="1" customWidth="1"/>
    <col min="3" max="3" width="10.140625" style="1" customWidth="1"/>
    <col min="4" max="4" width="13.5703125" style="1" customWidth="1"/>
    <col min="5" max="16384" width="9" style="1"/>
  </cols>
  <sheetData>
    <row r="1" spans="1:4" ht="92.25" customHeight="1" x14ac:dyDescent="0.25"/>
    <row r="2" spans="1:4" x14ac:dyDescent="0.25">
      <c r="A2" s="496" t="s">
        <v>7285</v>
      </c>
      <c r="B2" s="496"/>
      <c r="C2" s="496"/>
      <c r="D2" s="496"/>
    </row>
    <row r="3" spans="1:4" ht="31.5" customHeight="1" x14ac:dyDescent="0.25">
      <c r="A3" s="420" t="s">
        <v>42455</v>
      </c>
      <c r="B3" s="420"/>
      <c r="C3" s="420"/>
      <c r="D3" s="420"/>
    </row>
    <row r="4" spans="1:4" x14ac:dyDescent="0.25">
      <c r="A4" s="421" t="s">
        <v>26548</v>
      </c>
      <c r="B4" s="421"/>
      <c r="C4" s="421"/>
      <c r="D4" s="421"/>
    </row>
    <row r="6" spans="1:4" x14ac:dyDescent="0.25">
      <c r="A6" s="497" t="s">
        <v>29412</v>
      </c>
      <c r="B6" s="498"/>
      <c r="C6" s="498"/>
      <c r="D6" s="499"/>
    </row>
    <row r="7" spans="1:4" x14ac:dyDescent="0.25">
      <c r="A7" s="10" t="s">
        <v>2</v>
      </c>
      <c r="B7" s="11" t="s">
        <v>3</v>
      </c>
      <c r="C7" s="11" t="s">
        <v>5</v>
      </c>
      <c r="D7" s="12" t="s">
        <v>56</v>
      </c>
    </row>
    <row r="8" spans="1:4" x14ac:dyDescent="0.25">
      <c r="A8" s="13" t="s">
        <v>20671</v>
      </c>
      <c r="B8" s="20" t="s">
        <v>20672</v>
      </c>
      <c r="C8" s="15" t="s">
        <v>282</v>
      </c>
      <c r="D8" s="21">
        <v>6.1402999999999999</v>
      </c>
    </row>
    <row r="9" spans="1:4" x14ac:dyDescent="0.25">
      <c r="A9" s="13" t="s">
        <v>20673</v>
      </c>
      <c r="B9" s="20" t="s">
        <v>20674</v>
      </c>
      <c r="C9" s="15" t="s">
        <v>282</v>
      </c>
      <c r="D9" s="21">
        <v>6.0149999999999997</v>
      </c>
    </row>
    <row r="10" spans="1:4" x14ac:dyDescent="0.25">
      <c r="A10" s="13" t="s">
        <v>20675</v>
      </c>
      <c r="B10" s="20" t="s">
        <v>20676</v>
      </c>
      <c r="C10" s="15" t="s">
        <v>14731</v>
      </c>
      <c r="D10" s="21">
        <v>119.117</v>
      </c>
    </row>
    <row r="11" spans="1:4" x14ac:dyDescent="0.25">
      <c r="A11" s="13" t="s">
        <v>20677</v>
      </c>
      <c r="B11" s="20" t="s">
        <v>20678</v>
      </c>
      <c r="C11" s="15" t="s">
        <v>282</v>
      </c>
      <c r="D11" s="21">
        <v>27.3369</v>
      </c>
    </row>
    <row r="12" spans="1:4" x14ac:dyDescent="0.25">
      <c r="A12" s="13" t="s">
        <v>20679</v>
      </c>
      <c r="B12" s="20" t="s">
        <v>20680</v>
      </c>
      <c r="C12" s="15" t="s">
        <v>282</v>
      </c>
      <c r="D12" s="21">
        <v>13.074199999999999</v>
      </c>
    </row>
    <row r="13" spans="1:4" x14ac:dyDescent="0.25">
      <c r="A13" s="13" t="s">
        <v>20681</v>
      </c>
      <c r="B13" s="20" t="s">
        <v>20682</v>
      </c>
      <c r="C13" s="15" t="s">
        <v>592</v>
      </c>
      <c r="D13" s="21">
        <v>4.0995999999999997</v>
      </c>
    </row>
    <row r="14" spans="1:4" x14ac:dyDescent="0.25">
      <c r="A14" s="13" t="s">
        <v>20683</v>
      </c>
      <c r="B14" s="20" t="s">
        <v>20684</v>
      </c>
      <c r="C14" s="15" t="s">
        <v>282</v>
      </c>
      <c r="D14" s="21">
        <v>8.1479999999999997</v>
      </c>
    </row>
    <row r="15" spans="1:4" x14ac:dyDescent="0.25">
      <c r="A15" s="13" t="s">
        <v>20685</v>
      </c>
      <c r="B15" s="20" t="s">
        <v>20686</v>
      </c>
      <c r="C15" s="15" t="s">
        <v>282</v>
      </c>
      <c r="D15" s="21">
        <v>14.6945</v>
      </c>
    </row>
    <row r="16" spans="1:4" x14ac:dyDescent="0.25">
      <c r="A16" s="13" t="s">
        <v>20687</v>
      </c>
      <c r="B16" s="20" t="s">
        <v>20688</v>
      </c>
      <c r="C16" s="15" t="s">
        <v>282</v>
      </c>
      <c r="D16" s="21">
        <v>10.3048</v>
      </c>
    </row>
    <row r="17" spans="1:4" x14ac:dyDescent="0.25">
      <c r="A17" s="13" t="s">
        <v>20689</v>
      </c>
      <c r="B17" s="20" t="s">
        <v>20690</v>
      </c>
      <c r="C17" s="15" t="s">
        <v>282</v>
      </c>
      <c r="D17" s="21">
        <v>1.6234999999999999</v>
      </c>
    </row>
    <row r="18" spans="1:4" x14ac:dyDescent="0.25">
      <c r="A18" s="13" t="s">
        <v>20691</v>
      </c>
      <c r="B18" s="20" t="s">
        <v>20692</v>
      </c>
      <c r="C18" s="15" t="s">
        <v>282</v>
      </c>
      <c r="D18" s="21">
        <v>6.0149999999999997</v>
      </c>
    </row>
    <row r="19" spans="1:4" x14ac:dyDescent="0.25">
      <c r="A19" s="13" t="s">
        <v>20693</v>
      </c>
      <c r="B19" s="20" t="s">
        <v>20694</v>
      </c>
      <c r="C19" s="15" t="s">
        <v>282</v>
      </c>
      <c r="D19" s="21">
        <v>7.5701999999999998</v>
      </c>
    </row>
    <row r="20" spans="1:4" x14ac:dyDescent="0.25">
      <c r="A20" s="13" t="s">
        <v>20695</v>
      </c>
      <c r="B20" s="20" t="s">
        <v>20696</v>
      </c>
      <c r="C20" s="15" t="s">
        <v>14537</v>
      </c>
      <c r="D20" s="21">
        <v>22.3184</v>
      </c>
    </row>
    <row r="21" spans="1:4" x14ac:dyDescent="0.25">
      <c r="A21" s="13" t="s">
        <v>20697</v>
      </c>
      <c r="B21" s="20" t="s">
        <v>20698</v>
      </c>
      <c r="C21" s="15" t="s">
        <v>14537</v>
      </c>
      <c r="D21" s="21">
        <v>41.757100000000001</v>
      </c>
    </row>
    <row r="22" spans="1:4" x14ac:dyDescent="0.25">
      <c r="A22" s="13" t="s">
        <v>20699</v>
      </c>
      <c r="B22" s="20" t="s">
        <v>20700</v>
      </c>
      <c r="C22" s="15" t="s">
        <v>14537</v>
      </c>
      <c r="D22" s="21">
        <v>2.7907999999999999</v>
      </c>
    </row>
    <row r="23" spans="1:4" x14ac:dyDescent="0.25">
      <c r="A23" s="13" t="s">
        <v>20701</v>
      </c>
      <c r="B23" s="20" t="s">
        <v>20702</v>
      </c>
      <c r="C23" s="15" t="s">
        <v>14537</v>
      </c>
      <c r="D23" s="21">
        <v>18.5838</v>
      </c>
    </row>
    <row r="24" spans="1:4" x14ac:dyDescent="0.25">
      <c r="A24" s="13" t="s">
        <v>20703</v>
      </c>
      <c r="B24" s="20" t="s">
        <v>20704</v>
      </c>
      <c r="C24" s="15" t="s">
        <v>14537</v>
      </c>
      <c r="D24" s="21">
        <v>132.16470000000001</v>
      </c>
    </row>
    <row r="25" spans="1:4" x14ac:dyDescent="0.25">
      <c r="A25" s="13" t="s">
        <v>20705</v>
      </c>
      <c r="B25" s="20" t="s">
        <v>20706</v>
      </c>
      <c r="C25" s="15" t="s">
        <v>282</v>
      </c>
      <c r="D25" s="21">
        <v>7.0928000000000004</v>
      </c>
    </row>
    <row r="26" spans="1:4" x14ac:dyDescent="0.25">
      <c r="A26" s="13" t="s">
        <v>20707</v>
      </c>
      <c r="B26" s="20" t="s">
        <v>20708</v>
      </c>
      <c r="C26" s="15" t="s">
        <v>592</v>
      </c>
      <c r="D26" s="21">
        <v>23.9148</v>
      </c>
    </row>
    <row r="27" spans="1:4" x14ac:dyDescent="0.25">
      <c r="A27" s="13" t="s">
        <v>20709</v>
      </c>
      <c r="B27" s="20" t="s">
        <v>20710</v>
      </c>
      <c r="C27" s="15" t="s">
        <v>282</v>
      </c>
      <c r="D27" s="21">
        <v>45.159700000000001</v>
      </c>
    </row>
    <row r="28" spans="1:4" x14ac:dyDescent="0.25">
      <c r="A28" s="13" t="s">
        <v>20711</v>
      </c>
      <c r="B28" s="20" t="s">
        <v>20712</v>
      </c>
      <c r="C28" s="15" t="s">
        <v>592</v>
      </c>
      <c r="D28" s="21">
        <v>7.2671999999999999</v>
      </c>
    </row>
    <row r="29" spans="1:4" x14ac:dyDescent="0.25">
      <c r="A29" s="13" t="s">
        <v>20713</v>
      </c>
      <c r="B29" s="20" t="s">
        <v>20714</v>
      </c>
      <c r="C29" s="15" t="s">
        <v>14731</v>
      </c>
      <c r="D29" s="21">
        <v>114.9983</v>
      </c>
    </row>
    <row r="30" spans="1:4" x14ac:dyDescent="0.25">
      <c r="A30" s="13" t="s">
        <v>20715</v>
      </c>
      <c r="B30" s="20" t="s">
        <v>20716</v>
      </c>
      <c r="C30" s="15" t="s">
        <v>282</v>
      </c>
      <c r="D30" s="21">
        <v>1.6739999999999999</v>
      </c>
    </row>
    <row r="31" spans="1:4" x14ac:dyDescent="0.25">
      <c r="A31" s="13" t="s">
        <v>20717</v>
      </c>
      <c r="B31" s="20" t="s">
        <v>20718</v>
      </c>
      <c r="C31" s="15" t="s">
        <v>282</v>
      </c>
      <c r="D31" s="21">
        <v>6.5582000000000003</v>
      </c>
    </row>
    <row r="32" spans="1:4" x14ac:dyDescent="0.25">
      <c r="A32" s="13" t="s">
        <v>20719</v>
      </c>
      <c r="B32" s="20" t="s">
        <v>20720</v>
      </c>
      <c r="C32" s="15" t="s">
        <v>282</v>
      </c>
      <c r="D32" s="21">
        <v>47.881500000000003</v>
      </c>
    </row>
    <row r="33" spans="1:4" x14ac:dyDescent="0.25">
      <c r="A33" s="13" t="s">
        <v>20721</v>
      </c>
      <c r="B33" s="20" t="s">
        <v>20722</v>
      </c>
      <c r="C33" s="15" t="s">
        <v>592</v>
      </c>
      <c r="D33" s="21">
        <v>13.769</v>
      </c>
    </row>
    <row r="34" spans="1:4" x14ac:dyDescent="0.25">
      <c r="A34" s="13" t="s">
        <v>20723</v>
      </c>
      <c r="B34" s="20" t="s">
        <v>20724</v>
      </c>
      <c r="C34" s="15" t="s">
        <v>592</v>
      </c>
      <c r="D34" s="21">
        <v>4.9817</v>
      </c>
    </row>
    <row r="35" spans="1:4" x14ac:dyDescent="0.25">
      <c r="A35" s="13" t="s">
        <v>20725</v>
      </c>
      <c r="B35" s="20" t="s">
        <v>20726</v>
      </c>
      <c r="C35" s="15" t="s">
        <v>14537</v>
      </c>
      <c r="D35" s="21">
        <v>64990.154699999999</v>
      </c>
    </row>
    <row r="36" spans="1:4" x14ac:dyDescent="0.25">
      <c r="A36" s="13" t="s">
        <v>20727</v>
      </c>
      <c r="B36" s="20" t="s">
        <v>20728</v>
      </c>
      <c r="C36" s="15" t="s">
        <v>14537</v>
      </c>
      <c r="D36" s="21">
        <v>48796.756300000001</v>
      </c>
    </row>
    <row r="37" spans="1:4" x14ac:dyDescent="0.25">
      <c r="A37" s="13" t="s">
        <v>20729</v>
      </c>
      <c r="B37" s="20" t="s">
        <v>20730</v>
      </c>
      <c r="C37" s="15" t="s">
        <v>592</v>
      </c>
      <c r="D37" s="21">
        <v>5.2019000000000002</v>
      </c>
    </row>
    <row r="38" spans="1:4" x14ac:dyDescent="0.25">
      <c r="A38" s="13" t="s">
        <v>20731</v>
      </c>
      <c r="B38" s="20" t="s">
        <v>20732</v>
      </c>
      <c r="C38" s="15" t="s">
        <v>282</v>
      </c>
      <c r="D38" s="21">
        <v>8.75</v>
      </c>
    </row>
    <row r="39" spans="1:4" x14ac:dyDescent="0.25">
      <c r="A39" s="13" t="s">
        <v>20733</v>
      </c>
      <c r="B39" s="20" t="s">
        <v>20734</v>
      </c>
      <c r="C39" s="15" t="s">
        <v>14537</v>
      </c>
      <c r="D39" s="21">
        <v>505.0111</v>
      </c>
    </row>
    <row r="40" spans="1:4" x14ac:dyDescent="0.25">
      <c r="A40" s="13" t="s">
        <v>20735</v>
      </c>
      <c r="B40" s="20" t="s">
        <v>20736</v>
      </c>
      <c r="C40" s="15" t="s">
        <v>14537</v>
      </c>
      <c r="D40" s="21">
        <v>296.45580000000001</v>
      </c>
    </row>
    <row r="41" spans="1:4" x14ac:dyDescent="0.25">
      <c r="A41" s="13" t="s">
        <v>20737</v>
      </c>
      <c r="B41" s="20" t="s">
        <v>20738</v>
      </c>
      <c r="C41" s="15" t="s">
        <v>14537</v>
      </c>
      <c r="D41" s="21">
        <v>109.33450000000001</v>
      </c>
    </row>
    <row r="42" spans="1:4" x14ac:dyDescent="0.25">
      <c r="A42" s="13" t="s">
        <v>20739</v>
      </c>
      <c r="B42" s="20" t="s">
        <v>20740</v>
      </c>
      <c r="C42" s="15" t="s">
        <v>14537</v>
      </c>
      <c r="D42" s="21">
        <v>145.68700000000001</v>
      </c>
    </row>
    <row r="43" spans="1:4" x14ac:dyDescent="0.25">
      <c r="A43" s="13" t="s">
        <v>20741</v>
      </c>
      <c r="B43" s="20" t="s">
        <v>20742</v>
      </c>
      <c r="C43" s="15" t="s">
        <v>14537</v>
      </c>
      <c r="D43" s="21">
        <v>187.5701</v>
      </c>
    </row>
    <row r="44" spans="1:4" x14ac:dyDescent="0.25">
      <c r="A44" s="13" t="s">
        <v>20743</v>
      </c>
      <c r="B44" s="20" t="s">
        <v>20744</v>
      </c>
      <c r="C44" s="15" t="s">
        <v>282</v>
      </c>
      <c r="D44" s="21">
        <v>102.49379999999999</v>
      </c>
    </row>
    <row r="45" spans="1:4" x14ac:dyDescent="0.25">
      <c r="A45" s="13" t="s">
        <v>20745</v>
      </c>
      <c r="B45" s="20" t="s">
        <v>20746</v>
      </c>
      <c r="C45" s="15" t="s">
        <v>14537</v>
      </c>
      <c r="D45" s="21">
        <v>164.86519999999999</v>
      </c>
    </row>
    <row r="46" spans="1:4" x14ac:dyDescent="0.25">
      <c r="A46" s="13" t="s">
        <v>20747</v>
      </c>
      <c r="B46" s="20" t="s">
        <v>20748</v>
      </c>
      <c r="C46" s="15" t="s">
        <v>211</v>
      </c>
      <c r="D46" s="21">
        <v>0.11169999999999999</v>
      </c>
    </row>
    <row r="47" spans="1:4" x14ac:dyDescent="0.25">
      <c r="A47" s="13" t="s">
        <v>20749</v>
      </c>
      <c r="B47" s="20" t="s">
        <v>20750</v>
      </c>
      <c r="C47" s="15" t="s">
        <v>211</v>
      </c>
      <c r="D47" s="21">
        <v>1.8815</v>
      </c>
    </row>
    <row r="48" spans="1:4" x14ac:dyDescent="0.25">
      <c r="A48" s="13" t="s">
        <v>20751</v>
      </c>
      <c r="B48" s="20" t="s">
        <v>20752</v>
      </c>
      <c r="C48" s="15" t="s">
        <v>211</v>
      </c>
      <c r="D48" s="21">
        <v>7.0999999999999994E-2</v>
      </c>
    </row>
    <row r="49" spans="1:4" x14ac:dyDescent="0.25">
      <c r="A49" s="13" t="s">
        <v>20753</v>
      </c>
      <c r="B49" s="20" t="s">
        <v>20754</v>
      </c>
      <c r="C49" s="15" t="s">
        <v>14537</v>
      </c>
      <c r="D49" s="21">
        <v>1269.5155</v>
      </c>
    </row>
    <row r="50" spans="1:4" x14ac:dyDescent="0.25">
      <c r="A50" s="13" t="s">
        <v>20755</v>
      </c>
      <c r="B50" s="20" t="s">
        <v>20756</v>
      </c>
      <c r="C50" s="15" t="s">
        <v>14537</v>
      </c>
      <c r="D50" s="21">
        <v>7434.0289000000002</v>
      </c>
    </row>
    <row r="51" spans="1:4" x14ac:dyDescent="0.25">
      <c r="A51" s="13" t="s">
        <v>20757</v>
      </c>
      <c r="B51" s="20" t="s">
        <v>20758</v>
      </c>
      <c r="C51" s="15" t="s">
        <v>14537</v>
      </c>
      <c r="D51" s="21">
        <v>99227.248399999997</v>
      </c>
    </row>
    <row r="52" spans="1:4" x14ac:dyDescent="0.25">
      <c r="A52" s="13" t="s">
        <v>20759</v>
      </c>
      <c r="B52" s="20" t="s">
        <v>20760</v>
      </c>
      <c r="C52" s="15" t="s">
        <v>14537</v>
      </c>
      <c r="D52" s="21">
        <v>105746.7484</v>
      </c>
    </row>
    <row r="53" spans="1:4" x14ac:dyDescent="0.25">
      <c r="A53" s="13" t="s">
        <v>20761</v>
      </c>
      <c r="B53" s="20" t="s">
        <v>20762</v>
      </c>
      <c r="C53" s="15" t="s">
        <v>14537</v>
      </c>
      <c r="D53" s="21">
        <v>63602.709799999997</v>
      </c>
    </row>
    <row r="54" spans="1:4" x14ac:dyDescent="0.25">
      <c r="A54" s="13" t="s">
        <v>20763</v>
      </c>
      <c r="B54" s="20" t="s">
        <v>20764</v>
      </c>
      <c r="C54" s="15" t="s">
        <v>14537</v>
      </c>
      <c r="D54" s="21">
        <v>41954.217299999997</v>
      </c>
    </row>
    <row r="55" spans="1:4" x14ac:dyDescent="0.25">
      <c r="A55" s="13" t="s">
        <v>20765</v>
      </c>
      <c r="B55" s="20" t="s">
        <v>20766</v>
      </c>
      <c r="C55" s="15" t="s">
        <v>14537</v>
      </c>
      <c r="D55" s="21">
        <v>55217.218999999997</v>
      </c>
    </row>
    <row r="56" spans="1:4" x14ac:dyDescent="0.25">
      <c r="A56" s="13" t="s">
        <v>20767</v>
      </c>
      <c r="B56" s="20" t="s">
        <v>20768</v>
      </c>
      <c r="C56" s="15" t="s">
        <v>14537</v>
      </c>
      <c r="D56" s="21">
        <v>87406.540399999998</v>
      </c>
    </row>
    <row r="57" spans="1:4" x14ac:dyDescent="0.25">
      <c r="A57" s="13" t="s">
        <v>20769</v>
      </c>
      <c r="B57" s="20" t="s">
        <v>20770</v>
      </c>
      <c r="C57" s="15" t="s">
        <v>211</v>
      </c>
      <c r="D57" s="21">
        <v>136.57650000000001</v>
      </c>
    </row>
    <row r="58" spans="1:4" x14ac:dyDescent="0.25">
      <c r="A58" s="13" t="s">
        <v>20771</v>
      </c>
      <c r="B58" s="20" t="s">
        <v>20772</v>
      </c>
      <c r="C58" s="15" t="s">
        <v>211</v>
      </c>
      <c r="D58" s="21">
        <v>17.419799999999999</v>
      </c>
    </row>
    <row r="59" spans="1:4" x14ac:dyDescent="0.25">
      <c r="A59" s="13" t="s">
        <v>20773</v>
      </c>
      <c r="B59" s="20" t="s">
        <v>20774</v>
      </c>
      <c r="C59" s="15" t="s">
        <v>211</v>
      </c>
      <c r="D59" s="21">
        <v>0.75319999999999998</v>
      </c>
    </row>
    <row r="60" spans="1:4" x14ac:dyDescent="0.25">
      <c r="A60" s="13" t="s">
        <v>20775</v>
      </c>
      <c r="B60" s="20" t="s">
        <v>20776</v>
      </c>
      <c r="C60" s="15" t="s">
        <v>14537</v>
      </c>
      <c r="D60" s="21">
        <v>34560.170400000003</v>
      </c>
    </row>
    <row r="61" spans="1:4" x14ac:dyDescent="0.25">
      <c r="A61" s="13" t="s">
        <v>20777</v>
      </c>
      <c r="B61" s="20" t="s">
        <v>20778</v>
      </c>
      <c r="C61" s="15" t="s">
        <v>282</v>
      </c>
      <c r="D61" s="21">
        <v>16.308700000000002</v>
      </c>
    </row>
    <row r="62" spans="1:4" x14ac:dyDescent="0.25">
      <c r="A62" s="13" t="s">
        <v>20779</v>
      </c>
      <c r="B62" s="20" t="s">
        <v>20780</v>
      </c>
      <c r="C62" s="15" t="s">
        <v>14537</v>
      </c>
      <c r="D62" s="21">
        <v>15.372299999999999</v>
      </c>
    </row>
    <row r="63" spans="1:4" x14ac:dyDescent="0.25">
      <c r="A63" s="13" t="s">
        <v>20781</v>
      </c>
      <c r="B63" s="20" t="s">
        <v>20782</v>
      </c>
      <c r="C63" s="15" t="s">
        <v>14537</v>
      </c>
      <c r="D63" s="21">
        <v>20.099</v>
      </c>
    </row>
    <row r="64" spans="1:4" x14ac:dyDescent="0.25">
      <c r="A64" s="13" t="s">
        <v>20783</v>
      </c>
      <c r="B64" s="20" t="s">
        <v>20784</v>
      </c>
      <c r="C64" s="15" t="s">
        <v>282</v>
      </c>
      <c r="D64" s="21">
        <v>9.91</v>
      </c>
    </row>
    <row r="65" spans="1:4" x14ac:dyDescent="0.25">
      <c r="A65" s="13" t="s">
        <v>1405</v>
      </c>
      <c r="B65" s="20" t="s">
        <v>1406</v>
      </c>
      <c r="C65" s="15" t="s">
        <v>14537</v>
      </c>
      <c r="D65" s="21">
        <v>15.255599999999999</v>
      </c>
    </row>
    <row r="66" spans="1:4" x14ac:dyDescent="0.25">
      <c r="A66" s="13" t="s">
        <v>20785</v>
      </c>
      <c r="B66" s="20" t="s">
        <v>20786</v>
      </c>
      <c r="C66" s="15" t="s">
        <v>14731</v>
      </c>
      <c r="D66" s="21">
        <v>117.3317</v>
      </c>
    </row>
    <row r="67" spans="1:4" x14ac:dyDescent="0.25">
      <c r="A67" s="13" t="s">
        <v>20787</v>
      </c>
      <c r="B67" s="20" t="s">
        <v>20788</v>
      </c>
      <c r="C67" s="15" t="s">
        <v>14731</v>
      </c>
      <c r="D67" s="21">
        <v>113.3313</v>
      </c>
    </row>
    <row r="68" spans="1:4" x14ac:dyDescent="0.25">
      <c r="A68" s="13" t="s">
        <v>20789</v>
      </c>
      <c r="B68" s="20" t="s">
        <v>20790</v>
      </c>
      <c r="C68" s="15" t="s">
        <v>14731</v>
      </c>
      <c r="D68" s="21">
        <v>136.27080000000001</v>
      </c>
    </row>
    <row r="69" spans="1:4" x14ac:dyDescent="0.25">
      <c r="A69" s="13" t="s">
        <v>109</v>
      </c>
      <c r="B69" s="20" t="s">
        <v>1284</v>
      </c>
      <c r="C69" s="15" t="s">
        <v>282</v>
      </c>
      <c r="D69" s="21">
        <v>1.7459</v>
      </c>
    </row>
    <row r="70" spans="1:4" x14ac:dyDescent="0.25">
      <c r="A70" s="13" t="s">
        <v>20791</v>
      </c>
      <c r="B70" s="20" t="s">
        <v>20792</v>
      </c>
      <c r="C70" s="15" t="s">
        <v>282</v>
      </c>
      <c r="D70" s="21">
        <v>1.5775999999999999</v>
      </c>
    </row>
    <row r="71" spans="1:4" x14ac:dyDescent="0.25">
      <c r="A71" s="13" t="s">
        <v>20793</v>
      </c>
      <c r="B71" s="20" t="s">
        <v>20794</v>
      </c>
      <c r="C71" s="15" t="s">
        <v>14537</v>
      </c>
      <c r="D71" s="21">
        <v>381.44459999999998</v>
      </c>
    </row>
    <row r="72" spans="1:4" x14ac:dyDescent="0.25">
      <c r="A72" s="13" t="s">
        <v>20795</v>
      </c>
      <c r="B72" s="20" t="s">
        <v>20796</v>
      </c>
      <c r="C72" s="15" t="s">
        <v>14537</v>
      </c>
      <c r="D72" s="21">
        <v>480.01319999999998</v>
      </c>
    </row>
    <row r="73" spans="1:4" x14ac:dyDescent="0.25">
      <c r="A73" s="13" t="s">
        <v>20797</v>
      </c>
      <c r="B73" s="20" t="s">
        <v>20798</v>
      </c>
      <c r="C73" s="15" t="s">
        <v>14537</v>
      </c>
      <c r="D73" s="21">
        <v>556.7527</v>
      </c>
    </row>
    <row r="74" spans="1:4" x14ac:dyDescent="0.25">
      <c r="A74" s="13" t="s">
        <v>20799</v>
      </c>
      <c r="B74" s="20" t="s">
        <v>20800</v>
      </c>
      <c r="C74" s="15" t="s">
        <v>14537</v>
      </c>
      <c r="D74" s="21">
        <v>686.84349999999995</v>
      </c>
    </row>
    <row r="75" spans="1:4" x14ac:dyDescent="0.25">
      <c r="A75" s="13" t="s">
        <v>20801</v>
      </c>
      <c r="B75" s="20" t="s">
        <v>20802</v>
      </c>
      <c r="C75" s="15" t="s">
        <v>14537</v>
      </c>
      <c r="D75" s="21">
        <v>739.45920000000001</v>
      </c>
    </row>
    <row r="76" spans="1:4" x14ac:dyDescent="0.25">
      <c r="A76" s="13" t="s">
        <v>20803</v>
      </c>
      <c r="B76" s="20" t="s">
        <v>20804</v>
      </c>
      <c r="C76" s="15" t="s">
        <v>14537</v>
      </c>
      <c r="D76" s="21">
        <v>803.58230000000003</v>
      </c>
    </row>
    <row r="77" spans="1:4" x14ac:dyDescent="0.25">
      <c r="A77" s="13" t="s">
        <v>20805</v>
      </c>
      <c r="B77" s="20" t="s">
        <v>20806</v>
      </c>
      <c r="C77" s="15" t="s">
        <v>14537</v>
      </c>
      <c r="D77" s="21">
        <v>1024.7036000000001</v>
      </c>
    </row>
    <row r="78" spans="1:4" x14ac:dyDescent="0.25">
      <c r="A78" s="13" t="s">
        <v>20807</v>
      </c>
      <c r="B78" s="20" t="s">
        <v>20808</v>
      </c>
      <c r="C78" s="15" t="s">
        <v>14537</v>
      </c>
      <c r="D78" s="21">
        <v>1416.0869</v>
      </c>
    </row>
    <row r="79" spans="1:4" x14ac:dyDescent="0.25">
      <c r="A79" s="13" t="s">
        <v>20809</v>
      </c>
      <c r="B79" s="20" t="s">
        <v>20810</v>
      </c>
      <c r="C79" s="15" t="s">
        <v>14537</v>
      </c>
      <c r="D79" s="21">
        <v>1807.8902</v>
      </c>
    </row>
    <row r="80" spans="1:4" x14ac:dyDescent="0.25">
      <c r="A80" s="13" t="s">
        <v>20811</v>
      </c>
      <c r="B80" s="20" t="s">
        <v>20812</v>
      </c>
      <c r="C80" s="15" t="s">
        <v>211</v>
      </c>
      <c r="D80" s="21">
        <v>21.776900000000001</v>
      </c>
    </row>
    <row r="81" spans="1:4" x14ac:dyDescent="0.25">
      <c r="A81" s="13" t="s">
        <v>20813</v>
      </c>
      <c r="B81" s="20" t="s">
        <v>20814</v>
      </c>
      <c r="C81" s="15" t="s">
        <v>20815</v>
      </c>
      <c r="D81" s="21">
        <v>571.80200000000002</v>
      </c>
    </row>
    <row r="82" spans="1:4" x14ac:dyDescent="0.25">
      <c r="A82" s="13" t="s">
        <v>20816</v>
      </c>
      <c r="B82" s="20" t="s">
        <v>20817</v>
      </c>
      <c r="C82" s="15" t="s">
        <v>14537</v>
      </c>
      <c r="D82" s="21">
        <v>2328.9</v>
      </c>
    </row>
    <row r="83" spans="1:4" x14ac:dyDescent="0.25">
      <c r="A83" s="13" t="s">
        <v>20818</v>
      </c>
      <c r="B83" s="20" t="s">
        <v>20819</v>
      </c>
      <c r="C83" s="15" t="s">
        <v>14537</v>
      </c>
      <c r="D83" s="21">
        <v>2786.3879999999999</v>
      </c>
    </row>
    <row r="84" spans="1:4" x14ac:dyDescent="0.25">
      <c r="A84" s="13" t="s">
        <v>20820</v>
      </c>
      <c r="B84" s="20" t="s">
        <v>20821</v>
      </c>
      <c r="C84" s="15" t="s">
        <v>14537</v>
      </c>
      <c r="D84" s="21">
        <v>3198.5909000000001</v>
      </c>
    </row>
    <row r="85" spans="1:4" x14ac:dyDescent="0.25">
      <c r="A85" s="13" t="s">
        <v>20822</v>
      </c>
      <c r="B85" s="20" t="s">
        <v>20823</v>
      </c>
      <c r="C85" s="15" t="s">
        <v>282</v>
      </c>
      <c r="D85" s="21">
        <v>7.2519999999999998</v>
      </c>
    </row>
    <row r="86" spans="1:4" x14ac:dyDescent="0.25">
      <c r="A86" s="13" t="s">
        <v>20824</v>
      </c>
      <c r="B86" s="20" t="s">
        <v>20825</v>
      </c>
      <c r="C86" s="15" t="s">
        <v>79</v>
      </c>
      <c r="D86" s="21" t="s">
        <v>20826</v>
      </c>
    </row>
    <row r="87" spans="1:4" x14ac:dyDescent="0.25">
      <c r="A87" s="13" t="s">
        <v>20827</v>
      </c>
      <c r="B87" s="20" t="s">
        <v>20828</v>
      </c>
      <c r="C87" s="15" t="s">
        <v>14537</v>
      </c>
      <c r="D87" s="21">
        <v>462.25709999999998</v>
      </c>
    </row>
    <row r="88" spans="1:4" x14ac:dyDescent="0.25">
      <c r="A88" s="13" t="s">
        <v>20829</v>
      </c>
      <c r="B88" s="20" t="s">
        <v>20830</v>
      </c>
      <c r="C88" s="15" t="s">
        <v>14537</v>
      </c>
      <c r="D88" s="21">
        <v>602.12720000000002</v>
      </c>
    </row>
    <row r="89" spans="1:4" x14ac:dyDescent="0.25">
      <c r="A89" s="13" t="s">
        <v>20831</v>
      </c>
      <c r="B89" s="20" t="s">
        <v>20832</v>
      </c>
      <c r="C89" s="15" t="s">
        <v>15970</v>
      </c>
      <c r="D89" s="21">
        <v>37.805399999999999</v>
      </c>
    </row>
    <row r="90" spans="1:4" x14ac:dyDescent="0.25">
      <c r="A90" s="13" t="s">
        <v>20833</v>
      </c>
      <c r="B90" s="20" t="s">
        <v>20834</v>
      </c>
      <c r="C90" s="15" t="s">
        <v>14537</v>
      </c>
      <c r="D90" s="21">
        <v>713.66079999999999</v>
      </c>
    </row>
    <row r="91" spans="1:4" x14ac:dyDescent="0.25">
      <c r="A91" s="13" t="s">
        <v>20835</v>
      </c>
      <c r="B91" s="20" t="s">
        <v>20836</v>
      </c>
      <c r="C91" s="15" t="s">
        <v>211</v>
      </c>
      <c r="D91" s="21">
        <v>5.18</v>
      </c>
    </row>
    <row r="92" spans="1:4" x14ac:dyDescent="0.25">
      <c r="A92" s="13" t="s">
        <v>20837</v>
      </c>
      <c r="B92" s="20" t="s">
        <v>20838</v>
      </c>
      <c r="C92" s="15" t="s">
        <v>14537</v>
      </c>
      <c r="D92" s="21">
        <v>1093.7227</v>
      </c>
    </row>
    <row r="93" spans="1:4" x14ac:dyDescent="0.25">
      <c r="A93" s="13" t="s">
        <v>20839</v>
      </c>
      <c r="B93" s="20" t="s">
        <v>20840</v>
      </c>
      <c r="C93" s="15" t="s">
        <v>14537</v>
      </c>
      <c r="D93" s="21">
        <v>969.17020000000002</v>
      </c>
    </row>
    <row r="94" spans="1:4" x14ac:dyDescent="0.25">
      <c r="A94" s="13" t="s">
        <v>20841</v>
      </c>
      <c r="B94" s="20" t="s">
        <v>20842</v>
      </c>
      <c r="C94" s="15" t="s">
        <v>14537</v>
      </c>
      <c r="D94" s="21">
        <v>5879.7713000000003</v>
      </c>
    </row>
    <row r="95" spans="1:4" x14ac:dyDescent="0.25">
      <c r="A95" s="13" t="s">
        <v>20843</v>
      </c>
      <c r="B95" s="20" t="s">
        <v>20844</v>
      </c>
      <c r="C95" s="15" t="s">
        <v>14537</v>
      </c>
      <c r="D95" s="21">
        <v>1347.9933000000001</v>
      </c>
    </row>
    <row r="96" spans="1:4" x14ac:dyDescent="0.25">
      <c r="A96" s="13" t="s">
        <v>20845</v>
      </c>
      <c r="B96" s="20" t="s">
        <v>20846</v>
      </c>
      <c r="C96" s="15" t="s">
        <v>14537</v>
      </c>
      <c r="D96" s="21">
        <v>26161.805100000001</v>
      </c>
    </row>
    <row r="97" spans="1:4" x14ac:dyDescent="0.25">
      <c r="A97" s="13" t="s">
        <v>20847</v>
      </c>
      <c r="B97" s="20" t="s">
        <v>20848</v>
      </c>
      <c r="C97" s="15" t="s">
        <v>15970</v>
      </c>
      <c r="D97" s="21">
        <v>6.5033000000000003</v>
      </c>
    </row>
    <row r="98" spans="1:4" x14ac:dyDescent="0.25">
      <c r="A98" s="13" t="s">
        <v>20849</v>
      </c>
      <c r="B98" s="20" t="s">
        <v>20850</v>
      </c>
      <c r="C98" s="15" t="s">
        <v>14537</v>
      </c>
      <c r="D98" s="21">
        <v>16568.737799999999</v>
      </c>
    </row>
    <row r="99" spans="1:4" x14ac:dyDescent="0.25">
      <c r="A99" s="13" t="s">
        <v>20851</v>
      </c>
      <c r="B99" s="20" t="s">
        <v>20852</v>
      </c>
      <c r="C99" s="15" t="s">
        <v>14537</v>
      </c>
      <c r="D99" s="21">
        <v>22751.393599999999</v>
      </c>
    </row>
    <row r="100" spans="1:4" x14ac:dyDescent="0.25">
      <c r="A100" s="13" t="s">
        <v>20853</v>
      </c>
      <c r="B100" s="20" t="s">
        <v>20854</v>
      </c>
      <c r="C100" s="15" t="s">
        <v>14537</v>
      </c>
      <c r="D100" s="21">
        <v>25483.813600000001</v>
      </c>
    </row>
    <row r="101" spans="1:4" x14ac:dyDescent="0.25">
      <c r="A101" s="13" t="s">
        <v>20855</v>
      </c>
      <c r="B101" s="20" t="s">
        <v>20856</v>
      </c>
      <c r="C101" s="15" t="s">
        <v>14537</v>
      </c>
      <c r="D101" s="21">
        <v>27615.620599999998</v>
      </c>
    </row>
    <row r="102" spans="1:4" x14ac:dyDescent="0.25">
      <c r="A102" s="13" t="s">
        <v>20857</v>
      </c>
      <c r="B102" s="20" t="s">
        <v>20858</v>
      </c>
      <c r="C102" s="15" t="s">
        <v>211</v>
      </c>
      <c r="D102" s="21">
        <v>311.8931</v>
      </c>
    </row>
    <row r="103" spans="1:4" x14ac:dyDescent="0.25">
      <c r="A103" s="13" t="s">
        <v>20859</v>
      </c>
      <c r="B103" s="20" t="s">
        <v>20860</v>
      </c>
      <c r="C103" s="15" t="s">
        <v>211</v>
      </c>
      <c r="D103" s="21">
        <v>2016.06</v>
      </c>
    </row>
    <row r="104" spans="1:4" x14ac:dyDescent="0.25">
      <c r="A104" s="13" t="s">
        <v>20861</v>
      </c>
      <c r="B104" s="20" t="s">
        <v>20862</v>
      </c>
      <c r="C104" s="15" t="s">
        <v>211</v>
      </c>
      <c r="D104" s="21">
        <v>2530.7613000000001</v>
      </c>
    </row>
    <row r="105" spans="1:4" x14ac:dyDescent="0.25">
      <c r="A105" s="13" t="s">
        <v>20863</v>
      </c>
      <c r="B105" s="20" t="s">
        <v>20864</v>
      </c>
      <c r="C105" s="15" t="s">
        <v>211</v>
      </c>
      <c r="D105" s="21">
        <v>2832.6673999999998</v>
      </c>
    </row>
    <row r="106" spans="1:4" x14ac:dyDescent="0.25">
      <c r="A106" s="13" t="s">
        <v>20865</v>
      </c>
      <c r="B106" s="20" t="s">
        <v>20866</v>
      </c>
      <c r="C106" s="15" t="s">
        <v>14537</v>
      </c>
      <c r="D106" s="21">
        <v>4321.5981000000002</v>
      </c>
    </row>
    <row r="107" spans="1:4" x14ac:dyDescent="0.25">
      <c r="A107" s="13" t="s">
        <v>20867</v>
      </c>
      <c r="B107" s="20" t="s">
        <v>20868</v>
      </c>
      <c r="C107" s="15" t="s">
        <v>14537</v>
      </c>
      <c r="D107" s="21">
        <v>5907.7357000000002</v>
      </c>
    </row>
    <row r="108" spans="1:4" x14ac:dyDescent="0.25">
      <c r="A108" s="13" t="s">
        <v>20869</v>
      </c>
      <c r="B108" s="20" t="s">
        <v>20870</v>
      </c>
      <c r="C108" s="15" t="s">
        <v>14537</v>
      </c>
      <c r="D108" s="21">
        <v>6748.5391</v>
      </c>
    </row>
    <row r="109" spans="1:4" x14ac:dyDescent="0.25">
      <c r="A109" s="13" t="s">
        <v>20871</v>
      </c>
      <c r="B109" s="20" t="s">
        <v>20872</v>
      </c>
      <c r="C109" s="15" t="s">
        <v>14537</v>
      </c>
      <c r="D109" s="21">
        <v>7305.3100999999997</v>
      </c>
    </row>
    <row r="110" spans="1:4" x14ac:dyDescent="0.25">
      <c r="A110" s="13" t="s">
        <v>20873</v>
      </c>
      <c r="B110" s="20" t="s">
        <v>20874</v>
      </c>
      <c r="C110" s="15" t="s">
        <v>15970</v>
      </c>
      <c r="D110" s="21">
        <v>5.7</v>
      </c>
    </row>
    <row r="111" spans="1:4" x14ac:dyDescent="0.25">
      <c r="A111" s="13" t="s">
        <v>20875</v>
      </c>
      <c r="B111" s="20" t="s">
        <v>20876</v>
      </c>
      <c r="C111" s="15" t="s">
        <v>211</v>
      </c>
      <c r="D111" s="21">
        <v>58.850499999999997</v>
      </c>
    </row>
    <row r="112" spans="1:4" x14ac:dyDescent="0.25">
      <c r="A112" s="13" t="s">
        <v>20877</v>
      </c>
      <c r="B112" s="20" t="s">
        <v>20878</v>
      </c>
      <c r="C112" s="15" t="s">
        <v>14537</v>
      </c>
      <c r="D112" s="21">
        <v>1755.4748999999999</v>
      </c>
    </row>
    <row r="113" spans="1:4" x14ac:dyDescent="0.25">
      <c r="A113" s="13" t="s">
        <v>20879</v>
      </c>
      <c r="B113" s="20" t="s">
        <v>20880</v>
      </c>
      <c r="C113" s="15" t="s">
        <v>211</v>
      </c>
      <c r="D113" s="21">
        <v>207.74510000000001</v>
      </c>
    </row>
    <row r="114" spans="1:4" x14ac:dyDescent="0.25">
      <c r="A114" s="13" t="s">
        <v>20881</v>
      </c>
      <c r="B114" s="20" t="s">
        <v>20882</v>
      </c>
      <c r="C114" s="15" t="s">
        <v>211</v>
      </c>
      <c r="D114" s="21">
        <v>257.01240000000001</v>
      </c>
    </row>
    <row r="115" spans="1:4" x14ac:dyDescent="0.25">
      <c r="A115" s="13" t="s">
        <v>20883</v>
      </c>
      <c r="B115" s="20" t="s">
        <v>20884</v>
      </c>
      <c r="C115" s="15" t="s">
        <v>211</v>
      </c>
      <c r="D115" s="21">
        <v>341.57130000000001</v>
      </c>
    </row>
    <row r="116" spans="1:4" x14ac:dyDescent="0.25">
      <c r="A116" s="13" t="s">
        <v>20885</v>
      </c>
      <c r="B116" s="20" t="s">
        <v>20886</v>
      </c>
      <c r="C116" s="15" t="s">
        <v>211</v>
      </c>
      <c r="D116" s="21">
        <v>498.62849999999997</v>
      </c>
    </row>
    <row r="117" spans="1:4" x14ac:dyDescent="0.25">
      <c r="A117" s="13" t="s">
        <v>20887</v>
      </c>
      <c r="B117" s="20" t="s">
        <v>20888</v>
      </c>
      <c r="C117" s="15" t="s">
        <v>211</v>
      </c>
      <c r="D117" s="21">
        <v>693.32979999999998</v>
      </c>
    </row>
    <row r="118" spans="1:4" x14ac:dyDescent="0.25">
      <c r="A118" s="13" t="s">
        <v>20889</v>
      </c>
      <c r="B118" s="20" t="s">
        <v>20890</v>
      </c>
      <c r="C118" s="15" t="s">
        <v>211</v>
      </c>
      <c r="D118" s="21">
        <v>730.31690000000003</v>
      </c>
    </row>
    <row r="119" spans="1:4" x14ac:dyDescent="0.25">
      <c r="A119" s="13" t="s">
        <v>20891</v>
      </c>
      <c r="B119" s="20" t="s">
        <v>20892</v>
      </c>
      <c r="C119" s="15" t="s">
        <v>211</v>
      </c>
      <c r="D119" s="21">
        <v>899.25300000000004</v>
      </c>
    </row>
    <row r="120" spans="1:4" x14ac:dyDescent="0.25">
      <c r="A120" s="13" t="s">
        <v>20893</v>
      </c>
      <c r="B120" s="20" t="s">
        <v>20894</v>
      </c>
      <c r="C120" s="15" t="s">
        <v>14537</v>
      </c>
      <c r="D120" s="21">
        <v>2297.6486</v>
      </c>
    </row>
    <row r="121" spans="1:4" x14ac:dyDescent="0.25">
      <c r="A121" s="13" t="s">
        <v>20895</v>
      </c>
      <c r="B121" s="20" t="s">
        <v>20896</v>
      </c>
      <c r="C121" s="15" t="s">
        <v>211</v>
      </c>
      <c r="D121" s="21">
        <v>1295.3632</v>
      </c>
    </row>
    <row r="122" spans="1:4" x14ac:dyDescent="0.25">
      <c r="A122" s="13" t="s">
        <v>20897</v>
      </c>
      <c r="B122" s="20" t="s">
        <v>20898</v>
      </c>
      <c r="C122" s="15" t="s">
        <v>282</v>
      </c>
      <c r="D122" s="21">
        <v>3.0406</v>
      </c>
    </row>
    <row r="123" spans="1:4" x14ac:dyDescent="0.25">
      <c r="A123" s="13" t="s">
        <v>20899</v>
      </c>
      <c r="B123" s="20" t="s">
        <v>20900</v>
      </c>
      <c r="C123" s="15" t="s">
        <v>211</v>
      </c>
      <c r="D123" s="21">
        <v>1297.3812</v>
      </c>
    </row>
    <row r="124" spans="1:4" x14ac:dyDescent="0.25">
      <c r="A124" s="13" t="s">
        <v>20901</v>
      </c>
      <c r="B124" s="20" t="s">
        <v>20902</v>
      </c>
      <c r="C124" s="15" t="s">
        <v>211</v>
      </c>
      <c r="D124" s="21">
        <v>1740.0322000000001</v>
      </c>
    </row>
    <row r="125" spans="1:4" x14ac:dyDescent="0.25">
      <c r="A125" s="13" t="s">
        <v>20903</v>
      </c>
      <c r="B125" s="20" t="s">
        <v>20904</v>
      </c>
      <c r="C125" s="15" t="s">
        <v>211</v>
      </c>
      <c r="D125" s="21">
        <v>1908.9453000000001</v>
      </c>
    </row>
    <row r="126" spans="1:4" x14ac:dyDescent="0.25">
      <c r="A126" s="13" t="s">
        <v>20905</v>
      </c>
      <c r="B126" s="20" t="s">
        <v>20906</v>
      </c>
      <c r="C126" s="15" t="s">
        <v>14537</v>
      </c>
      <c r="D126" s="21">
        <v>2941.3615</v>
      </c>
    </row>
    <row r="127" spans="1:4" x14ac:dyDescent="0.25">
      <c r="A127" s="13" t="s">
        <v>20907</v>
      </c>
      <c r="B127" s="20" t="s">
        <v>20908</v>
      </c>
      <c r="C127" s="15" t="s">
        <v>14537</v>
      </c>
      <c r="D127" s="21">
        <v>3875.1936000000001</v>
      </c>
    </row>
    <row r="128" spans="1:4" x14ac:dyDescent="0.25">
      <c r="A128" s="13" t="s">
        <v>20909</v>
      </c>
      <c r="B128" s="20" t="s">
        <v>20910</v>
      </c>
      <c r="C128" s="15" t="s">
        <v>14537</v>
      </c>
      <c r="D128" s="21">
        <v>91.547200000000004</v>
      </c>
    </row>
    <row r="129" spans="1:4" x14ac:dyDescent="0.25">
      <c r="A129" s="13" t="s">
        <v>20911</v>
      </c>
      <c r="B129" s="20" t="s">
        <v>20912</v>
      </c>
      <c r="C129" s="15" t="s">
        <v>14537</v>
      </c>
      <c r="D129" s="21">
        <v>163.15350000000001</v>
      </c>
    </row>
    <row r="130" spans="1:4" x14ac:dyDescent="0.25">
      <c r="A130" s="13" t="s">
        <v>20913</v>
      </c>
      <c r="B130" s="20" t="s">
        <v>20914</v>
      </c>
      <c r="C130" s="15" t="s">
        <v>14537</v>
      </c>
      <c r="D130" s="21">
        <v>230.30950000000001</v>
      </c>
    </row>
    <row r="131" spans="1:4" x14ac:dyDescent="0.25">
      <c r="A131" s="13" t="s">
        <v>20915</v>
      </c>
      <c r="B131" s="20" t="s">
        <v>20916</v>
      </c>
      <c r="C131" s="15" t="s">
        <v>14537</v>
      </c>
      <c r="D131" s="21">
        <v>307.2901</v>
      </c>
    </row>
    <row r="132" spans="1:4" x14ac:dyDescent="0.25">
      <c r="A132" s="13" t="s">
        <v>20917</v>
      </c>
      <c r="B132" s="20" t="s">
        <v>20918</v>
      </c>
      <c r="C132" s="15" t="s">
        <v>14537</v>
      </c>
      <c r="D132" s="21">
        <v>4.5999999999999996</v>
      </c>
    </row>
    <row r="133" spans="1:4" x14ac:dyDescent="0.25">
      <c r="A133" s="13" t="s">
        <v>20919</v>
      </c>
      <c r="B133" s="20" t="s">
        <v>20920</v>
      </c>
      <c r="C133" s="15" t="s">
        <v>14537</v>
      </c>
      <c r="D133" s="21">
        <v>455.85</v>
      </c>
    </row>
    <row r="134" spans="1:4" x14ac:dyDescent="0.25">
      <c r="A134" s="13" t="s">
        <v>20921</v>
      </c>
      <c r="B134" s="20" t="s">
        <v>20922</v>
      </c>
      <c r="C134" s="15" t="s">
        <v>14537</v>
      </c>
      <c r="D134" s="21">
        <v>571.32090000000005</v>
      </c>
    </row>
    <row r="135" spans="1:4" x14ac:dyDescent="0.25">
      <c r="A135" s="13" t="s">
        <v>20923</v>
      </c>
      <c r="B135" s="20" t="s">
        <v>20924</v>
      </c>
      <c r="C135" s="15" t="s">
        <v>211</v>
      </c>
      <c r="D135" s="21">
        <v>58.728900000000003</v>
      </c>
    </row>
    <row r="136" spans="1:4" x14ac:dyDescent="0.25">
      <c r="A136" s="13" t="s">
        <v>20925</v>
      </c>
      <c r="B136" s="20" t="s">
        <v>20926</v>
      </c>
      <c r="C136" s="15" t="s">
        <v>211</v>
      </c>
      <c r="D136" s="21">
        <v>7.0834999999999999</v>
      </c>
    </row>
    <row r="137" spans="1:4" x14ac:dyDescent="0.25">
      <c r="A137" s="13" t="s">
        <v>20927</v>
      </c>
      <c r="B137" s="20" t="s">
        <v>20928</v>
      </c>
      <c r="C137" s="15" t="s">
        <v>14537</v>
      </c>
      <c r="D137" s="21">
        <v>2.8102999999999998</v>
      </c>
    </row>
    <row r="138" spans="1:4" x14ac:dyDescent="0.25">
      <c r="A138" s="13" t="s">
        <v>20929</v>
      </c>
      <c r="B138" s="20" t="s">
        <v>20930</v>
      </c>
      <c r="C138" s="15" t="s">
        <v>211</v>
      </c>
      <c r="D138" s="21">
        <v>12.4976</v>
      </c>
    </row>
    <row r="139" spans="1:4" x14ac:dyDescent="0.25">
      <c r="A139" s="13" t="s">
        <v>20931</v>
      </c>
      <c r="B139" s="20" t="s">
        <v>20932</v>
      </c>
      <c r="C139" s="15" t="s">
        <v>211</v>
      </c>
      <c r="D139" s="21">
        <v>29.578900000000001</v>
      </c>
    </row>
    <row r="140" spans="1:4" x14ac:dyDescent="0.25">
      <c r="A140" s="13" t="s">
        <v>20933</v>
      </c>
      <c r="B140" s="20" t="s">
        <v>20934</v>
      </c>
      <c r="C140" s="15" t="s">
        <v>15970</v>
      </c>
      <c r="D140" s="21">
        <v>11.9253</v>
      </c>
    </row>
    <row r="141" spans="1:4" x14ac:dyDescent="0.25">
      <c r="A141" s="13" t="s">
        <v>20935</v>
      </c>
      <c r="B141" s="20" t="s">
        <v>20936</v>
      </c>
      <c r="C141" s="15" t="s">
        <v>14537</v>
      </c>
      <c r="D141" s="21">
        <v>0.2092</v>
      </c>
    </row>
    <row r="142" spans="1:4" x14ac:dyDescent="0.25">
      <c r="A142" s="13" t="s">
        <v>20937</v>
      </c>
      <c r="B142" s="20" t="s">
        <v>20938</v>
      </c>
      <c r="C142" s="15" t="s">
        <v>14537</v>
      </c>
      <c r="D142" s="21">
        <v>64.885000000000005</v>
      </c>
    </row>
    <row r="143" spans="1:4" x14ac:dyDescent="0.25">
      <c r="A143" s="13" t="s">
        <v>20939</v>
      </c>
      <c r="B143" s="20" t="s">
        <v>20940</v>
      </c>
      <c r="C143" s="15" t="s">
        <v>14537</v>
      </c>
      <c r="D143" s="21">
        <v>101.724</v>
      </c>
    </row>
    <row r="144" spans="1:4" x14ac:dyDescent="0.25">
      <c r="A144" s="13" t="s">
        <v>20941</v>
      </c>
      <c r="B144" s="20" t="s">
        <v>20942</v>
      </c>
      <c r="C144" s="15" t="s">
        <v>14537</v>
      </c>
      <c r="D144" s="21">
        <v>214.6679</v>
      </c>
    </row>
    <row r="145" spans="1:4" x14ac:dyDescent="0.25">
      <c r="A145" s="13" t="s">
        <v>20943</v>
      </c>
      <c r="B145" s="20" t="s">
        <v>20944</v>
      </c>
      <c r="C145" s="15" t="s">
        <v>14537</v>
      </c>
      <c r="D145" s="21">
        <v>260.36849999999998</v>
      </c>
    </row>
    <row r="146" spans="1:4" x14ac:dyDescent="0.25">
      <c r="A146" s="13" t="s">
        <v>20945</v>
      </c>
      <c r="B146" s="20" t="s">
        <v>20946</v>
      </c>
      <c r="C146" s="15" t="s">
        <v>14537</v>
      </c>
      <c r="D146" s="21">
        <v>371.1515</v>
      </c>
    </row>
    <row r="147" spans="1:4" x14ac:dyDescent="0.25">
      <c r="A147" s="13" t="s">
        <v>20947</v>
      </c>
      <c r="B147" s="20" t="s">
        <v>20948</v>
      </c>
      <c r="C147" s="15" t="s">
        <v>14731</v>
      </c>
      <c r="D147" s="21">
        <v>114.2901</v>
      </c>
    </row>
    <row r="148" spans="1:4" x14ac:dyDescent="0.25">
      <c r="A148" s="13" t="s">
        <v>20949</v>
      </c>
      <c r="B148" s="20" t="s">
        <v>20950</v>
      </c>
      <c r="C148" s="15" t="s">
        <v>14731</v>
      </c>
      <c r="D148" s="21">
        <v>112.34950000000001</v>
      </c>
    </row>
    <row r="149" spans="1:4" x14ac:dyDescent="0.25">
      <c r="A149" s="13" t="s">
        <v>20951</v>
      </c>
      <c r="B149" s="20" t="s">
        <v>20952</v>
      </c>
      <c r="C149" s="15" t="s">
        <v>14731</v>
      </c>
      <c r="D149" s="21">
        <v>111.96939999999999</v>
      </c>
    </row>
    <row r="150" spans="1:4" x14ac:dyDescent="0.25">
      <c r="A150" s="13" t="s">
        <v>20953</v>
      </c>
      <c r="B150" s="20" t="s">
        <v>20954</v>
      </c>
      <c r="C150" s="15" t="s">
        <v>14731</v>
      </c>
      <c r="D150" s="21">
        <v>12.7187</v>
      </c>
    </row>
    <row r="151" spans="1:4" x14ac:dyDescent="0.25">
      <c r="A151" s="13" t="s">
        <v>105</v>
      </c>
      <c r="B151" s="20" t="s">
        <v>1280</v>
      </c>
      <c r="C151" s="15" t="s">
        <v>14537</v>
      </c>
      <c r="D151" s="21">
        <v>0.34399999999999997</v>
      </c>
    </row>
    <row r="152" spans="1:4" x14ac:dyDescent="0.25">
      <c r="A152" s="13" t="s">
        <v>20955</v>
      </c>
      <c r="B152" s="20" t="s">
        <v>20956</v>
      </c>
      <c r="C152" s="15" t="s">
        <v>14537</v>
      </c>
      <c r="D152" s="21">
        <v>319.17430000000002</v>
      </c>
    </row>
    <row r="153" spans="1:4" x14ac:dyDescent="0.25">
      <c r="A153" s="13" t="s">
        <v>20957</v>
      </c>
      <c r="B153" s="20" t="s">
        <v>20958</v>
      </c>
      <c r="C153" s="15" t="s">
        <v>14537</v>
      </c>
      <c r="D153" s="21">
        <v>834.95349999999996</v>
      </c>
    </row>
    <row r="154" spans="1:4" x14ac:dyDescent="0.25">
      <c r="A154" s="13" t="s">
        <v>20959</v>
      </c>
      <c r="B154" s="20" t="s">
        <v>20960</v>
      </c>
      <c r="C154" s="15" t="s">
        <v>14537</v>
      </c>
      <c r="D154" s="21">
        <v>677.30669999999998</v>
      </c>
    </row>
    <row r="155" spans="1:4" x14ac:dyDescent="0.25">
      <c r="A155" s="13" t="s">
        <v>20961</v>
      </c>
      <c r="B155" s="20" t="s">
        <v>20962</v>
      </c>
      <c r="C155" s="15" t="s">
        <v>20963</v>
      </c>
      <c r="D155" s="21">
        <v>1969.46</v>
      </c>
    </row>
    <row r="156" spans="1:4" x14ac:dyDescent="0.25">
      <c r="A156" s="13" t="s">
        <v>20964</v>
      </c>
      <c r="B156" s="20" t="s">
        <v>20965</v>
      </c>
      <c r="C156" s="15" t="s">
        <v>282</v>
      </c>
      <c r="D156" s="21">
        <v>3.8182</v>
      </c>
    </row>
    <row r="157" spans="1:4" x14ac:dyDescent="0.25">
      <c r="A157" s="13" t="s">
        <v>20966</v>
      </c>
      <c r="B157" s="20" t="s">
        <v>20967</v>
      </c>
      <c r="C157" s="15" t="s">
        <v>282</v>
      </c>
      <c r="D157" s="21">
        <v>2.9559000000000002</v>
      </c>
    </row>
    <row r="158" spans="1:4" x14ac:dyDescent="0.25">
      <c r="A158" s="13" t="s">
        <v>20968</v>
      </c>
      <c r="B158" s="20" t="s">
        <v>20969</v>
      </c>
      <c r="C158" s="15" t="s">
        <v>282</v>
      </c>
      <c r="D158" s="21">
        <v>0.14380000000000001</v>
      </c>
    </row>
    <row r="159" spans="1:4" x14ac:dyDescent="0.25">
      <c r="A159" s="13" t="s">
        <v>20970</v>
      </c>
      <c r="B159" s="20" t="s">
        <v>20971</v>
      </c>
      <c r="C159" s="15" t="s">
        <v>282</v>
      </c>
      <c r="D159" s="21">
        <v>33.5</v>
      </c>
    </row>
    <row r="160" spans="1:4" x14ac:dyDescent="0.25">
      <c r="A160" s="13" t="s">
        <v>20972</v>
      </c>
      <c r="B160" s="20" t="s">
        <v>20973</v>
      </c>
      <c r="C160" s="15" t="s">
        <v>14537</v>
      </c>
      <c r="D160" s="21">
        <v>63</v>
      </c>
    </row>
    <row r="161" spans="1:4" x14ac:dyDescent="0.25">
      <c r="A161" s="13" t="s">
        <v>20974</v>
      </c>
      <c r="B161" s="20" t="s">
        <v>20975</v>
      </c>
      <c r="C161" s="15" t="s">
        <v>282</v>
      </c>
      <c r="D161" s="21">
        <v>0.14660000000000001</v>
      </c>
    </row>
    <row r="162" spans="1:4" x14ac:dyDescent="0.25">
      <c r="A162" s="13" t="s">
        <v>20976</v>
      </c>
      <c r="B162" s="20" t="s">
        <v>20977</v>
      </c>
      <c r="C162" s="15" t="s">
        <v>15970</v>
      </c>
      <c r="D162" s="21">
        <v>200.34719999999999</v>
      </c>
    </row>
    <row r="163" spans="1:4" x14ac:dyDescent="0.25">
      <c r="A163" s="13" t="s">
        <v>20978</v>
      </c>
      <c r="B163" s="20" t="s">
        <v>20979</v>
      </c>
      <c r="C163" s="15" t="s">
        <v>14537</v>
      </c>
      <c r="D163" s="21">
        <v>602.31910000000005</v>
      </c>
    </row>
    <row r="164" spans="1:4" x14ac:dyDescent="0.25">
      <c r="A164" s="13" t="s">
        <v>20980</v>
      </c>
      <c r="B164" s="20" t="s">
        <v>20981</v>
      </c>
      <c r="C164" s="15" t="s">
        <v>14537</v>
      </c>
      <c r="D164" s="21">
        <v>955.34739999999999</v>
      </c>
    </row>
    <row r="165" spans="1:4" x14ac:dyDescent="0.25">
      <c r="A165" s="13" t="s">
        <v>20982</v>
      </c>
      <c r="B165" s="20" t="s">
        <v>20983</v>
      </c>
      <c r="C165" s="15" t="s">
        <v>14537</v>
      </c>
      <c r="D165" s="21">
        <v>755.85789999999997</v>
      </c>
    </row>
    <row r="166" spans="1:4" x14ac:dyDescent="0.25">
      <c r="A166" s="13" t="s">
        <v>20984</v>
      </c>
      <c r="B166" s="20" t="s">
        <v>20985</v>
      </c>
      <c r="C166" s="15" t="s">
        <v>14537</v>
      </c>
      <c r="D166" s="21">
        <v>1057.2102</v>
      </c>
    </row>
    <row r="167" spans="1:4" x14ac:dyDescent="0.25">
      <c r="A167" s="13" t="s">
        <v>20986</v>
      </c>
      <c r="B167" s="20" t="s">
        <v>20987</v>
      </c>
      <c r="C167" s="15" t="s">
        <v>14731</v>
      </c>
      <c r="D167" s="21">
        <v>551.18899999999996</v>
      </c>
    </row>
    <row r="168" spans="1:4" x14ac:dyDescent="0.25">
      <c r="A168" s="13" t="s">
        <v>20988</v>
      </c>
      <c r="B168" s="20" t="s">
        <v>20989</v>
      </c>
      <c r="C168" s="15" t="s">
        <v>15970</v>
      </c>
      <c r="D168" s="21">
        <v>215.68770000000001</v>
      </c>
    </row>
    <row r="169" spans="1:4" x14ac:dyDescent="0.25">
      <c r="A169" s="13" t="s">
        <v>20990</v>
      </c>
      <c r="B169" s="20" t="s">
        <v>20991</v>
      </c>
      <c r="C169" s="15" t="s">
        <v>15970</v>
      </c>
      <c r="D169" s="21">
        <v>236.40360000000001</v>
      </c>
    </row>
    <row r="170" spans="1:4" x14ac:dyDescent="0.25">
      <c r="A170" s="13" t="s">
        <v>20992</v>
      </c>
      <c r="B170" s="20" t="s">
        <v>20993</v>
      </c>
      <c r="C170" s="15" t="s">
        <v>20994</v>
      </c>
      <c r="D170" s="21">
        <v>0.79139999999999999</v>
      </c>
    </row>
    <row r="171" spans="1:4" x14ac:dyDescent="0.25">
      <c r="A171" s="13" t="s">
        <v>20995</v>
      </c>
      <c r="B171" s="20" t="s">
        <v>20996</v>
      </c>
      <c r="C171" s="15" t="s">
        <v>211</v>
      </c>
      <c r="D171" s="21">
        <v>12.7927</v>
      </c>
    </row>
    <row r="172" spans="1:4" x14ac:dyDescent="0.25">
      <c r="A172" s="13" t="s">
        <v>20997</v>
      </c>
      <c r="B172" s="20" t="s">
        <v>20998</v>
      </c>
      <c r="C172" s="15" t="s">
        <v>14731</v>
      </c>
      <c r="D172" s="21">
        <v>43.6494</v>
      </c>
    </row>
    <row r="173" spans="1:4" x14ac:dyDescent="0.25">
      <c r="A173" s="13" t="s">
        <v>20999</v>
      </c>
      <c r="B173" s="20" t="s">
        <v>21000</v>
      </c>
      <c r="C173" s="15" t="s">
        <v>592</v>
      </c>
      <c r="D173" s="21">
        <v>74.349000000000004</v>
      </c>
    </row>
    <row r="174" spans="1:4" x14ac:dyDescent="0.25">
      <c r="A174" s="13" t="s">
        <v>21001</v>
      </c>
      <c r="B174" s="20" t="s">
        <v>21002</v>
      </c>
      <c r="C174" s="15" t="s">
        <v>592</v>
      </c>
      <c r="D174" s="21">
        <v>29.582999999999998</v>
      </c>
    </row>
    <row r="175" spans="1:4" x14ac:dyDescent="0.25">
      <c r="A175" s="13" t="s">
        <v>21003</v>
      </c>
      <c r="B175" s="20" t="s">
        <v>21004</v>
      </c>
      <c r="C175" s="15" t="s">
        <v>211</v>
      </c>
      <c r="D175" s="21">
        <v>4.4184999999999999</v>
      </c>
    </row>
    <row r="176" spans="1:4" x14ac:dyDescent="0.25">
      <c r="A176" s="13" t="s">
        <v>21005</v>
      </c>
      <c r="B176" s="20" t="s">
        <v>21006</v>
      </c>
      <c r="C176" s="15" t="s">
        <v>14537</v>
      </c>
      <c r="D176" s="21">
        <v>25628.856100000001</v>
      </c>
    </row>
    <row r="177" spans="1:4" x14ac:dyDescent="0.25">
      <c r="A177" s="13" t="s">
        <v>21007</v>
      </c>
      <c r="B177" s="20" t="s">
        <v>21008</v>
      </c>
      <c r="C177" s="15" t="s">
        <v>14537</v>
      </c>
      <c r="D177" s="21">
        <v>19315.180799999998</v>
      </c>
    </row>
    <row r="178" spans="1:4" x14ac:dyDescent="0.25">
      <c r="A178" s="13" t="s">
        <v>21009</v>
      </c>
      <c r="B178" s="20" t="s">
        <v>21010</v>
      </c>
      <c r="C178" s="15" t="s">
        <v>211</v>
      </c>
      <c r="D178" s="21">
        <v>148.1129</v>
      </c>
    </row>
    <row r="179" spans="1:4" x14ac:dyDescent="0.25">
      <c r="A179" s="13" t="s">
        <v>21011</v>
      </c>
      <c r="B179" s="20" t="s">
        <v>21012</v>
      </c>
      <c r="C179" s="15" t="s">
        <v>14537</v>
      </c>
      <c r="D179" s="21">
        <v>3788.8085000000001</v>
      </c>
    </row>
    <row r="180" spans="1:4" x14ac:dyDescent="0.25">
      <c r="A180" s="13" t="s">
        <v>21013</v>
      </c>
      <c r="B180" s="20" t="s">
        <v>21014</v>
      </c>
      <c r="C180" s="15" t="s">
        <v>14537</v>
      </c>
      <c r="D180" s="21">
        <v>2850.6617000000001</v>
      </c>
    </row>
    <row r="181" spans="1:4" x14ac:dyDescent="0.25">
      <c r="A181" s="13" t="s">
        <v>21015</v>
      </c>
      <c r="B181" s="20" t="s">
        <v>21016</v>
      </c>
      <c r="C181" s="15" t="s">
        <v>211</v>
      </c>
      <c r="D181" s="21">
        <v>33.9358</v>
      </c>
    </row>
    <row r="182" spans="1:4" x14ac:dyDescent="0.25">
      <c r="A182" s="13" t="s">
        <v>21017</v>
      </c>
      <c r="B182" s="20" t="s">
        <v>21018</v>
      </c>
      <c r="C182" s="15" t="s">
        <v>211</v>
      </c>
      <c r="D182" s="21">
        <v>13.4114</v>
      </c>
    </row>
    <row r="183" spans="1:4" x14ac:dyDescent="0.25">
      <c r="A183" s="13" t="s">
        <v>21019</v>
      </c>
      <c r="B183" s="20" t="s">
        <v>21020</v>
      </c>
      <c r="C183" s="15" t="s">
        <v>211</v>
      </c>
      <c r="D183" s="21">
        <v>7.0613999999999999</v>
      </c>
    </row>
    <row r="184" spans="1:4" x14ac:dyDescent="0.25">
      <c r="A184" s="13" t="s">
        <v>21021</v>
      </c>
      <c r="B184" s="20" t="s">
        <v>21022</v>
      </c>
      <c r="C184" s="15" t="s">
        <v>211</v>
      </c>
      <c r="D184" s="21">
        <v>12.5146</v>
      </c>
    </row>
    <row r="185" spans="1:4" x14ac:dyDescent="0.25">
      <c r="A185" s="13" t="s">
        <v>21023</v>
      </c>
      <c r="B185" s="20" t="s">
        <v>21024</v>
      </c>
      <c r="C185" s="15" t="s">
        <v>211</v>
      </c>
      <c r="D185" s="21">
        <v>5.1638000000000002</v>
      </c>
    </row>
    <row r="186" spans="1:4" x14ac:dyDescent="0.25">
      <c r="A186" s="13" t="s">
        <v>21025</v>
      </c>
      <c r="B186" s="20" t="s">
        <v>21026</v>
      </c>
      <c r="C186" s="15" t="s">
        <v>211</v>
      </c>
      <c r="D186" s="21">
        <v>3.5436999999999999</v>
      </c>
    </row>
    <row r="187" spans="1:4" x14ac:dyDescent="0.25">
      <c r="A187" s="13" t="s">
        <v>29091</v>
      </c>
      <c r="B187" s="20" t="s">
        <v>29092</v>
      </c>
      <c r="C187" s="15" t="s">
        <v>14537</v>
      </c>
      <c r="D187" s="21">
        <v>76036.089000000007</v>
      </c>
    </row>
    <row r="188" spans="1:4" x14ac:dyDescent="0.25">
      <c r="A188" s="13" t="s">
        <v>29093</v>
      </c>
      <c r="B188" s="20" t="s">
        <v>29094</v>
      </c>
      <c r="C188" s="15" t="s">
        <v>14537</v>
      </c>
      <c r="D188" s="21">
        <v>69389.684099999999</v>
      </c>
    </row>
    <row r="189" spans="1:4" x14ac:dyDescent="0.25">
      <c r="A189" s="13" t="s">
        <v>29095</v>
      </c>
      <c r="B189" s="20" t="s">
        <v>29096</v>
      </c>
      <c r="C189" s="15" t="s">
        <v>14537</v>
      </c>
      <c r="D189" s="21">
        <v>116961.5554</v>
      </c>
    </row>
    <row r="190" spans="1:4" x14ac:dyDescent="0.25">
      <c r="A190" s="13" t="s">
        <v>29097</v>
      </c>
      <c r="B190" s="20" t="s">
        <v>29098</v>
      </c>
      <c r="C190" s="15" t="s">
        <v>14537</v>
      </c>
      <c r="D190" s="21">
        <v>117508.94620000001</v>
      </c>
    </row>
    <row r="191" spans="1:4" x14ac:dyDescent="0.25">
      <c r="A191" s="13" t="s">
        <v>29099</v>
      </c>
      <c r="B191" s="20" t="s">
        <v>29100</v>
      </c>
      <c r="C191" s="15" t="s">
        <v>14537</v>
      </c>
      <c r="D191" s="21">
        <v>69842.892999999996</v>
      </c>
    </row>
    <row r="192" spans="1:4" x14ac:dyDescent="0.25">
      <c r="A192" s="13" t="s">
        <v>29101</v>
      </c>
      <c r="B192" s="20" t="s">
        <v>29102</v>
      </c>
      <c r="C192" s="15" t="s">
        <v>14537</v>
      </c>
      <c r="D192" s="21">
        <v>136391.5987</v>
      </c>
    </row>
    <row r="193" spans="1:4" x14ac:dyDescent="0.25">
      <c r="A193" s="13" t="s">
        <v>29103</v>
      </c>
      <c r="B193" s="20" t="s">
        <v>29104</v>
      </c>
      <c r="C193" s="15" t="s">
        <v>14537</v>
      </c>
      <c r="D193" s="21">
        <v>46898.125599999999</v>
      </c>
    </row>
    <row r="194" spans="1:4" x14ac:dyDescent="0.25">
      <c r="A194" s="13" t="s">
        <v>21027</v>
      </c>
      <c r="B194" s="20" t="s">
        <v>21028</v>
      </c>
      <c r="C194" s="15" t="s">
        <v>211</v>
      </c>
      <c r="D194" s="21">
        <v>3.2227000000000001</v>
      </c>
    </row>
    <row r="195" spans="1:4" x14ac:dyDescent="0.25">
      <c r="A195" s="13" t="s">
        <v>21029</v>
      </c>
      <c r="B195" s="20" t="s">
        <v>21030</v>
      </c>
      <c r="C195" s="15" t="s">
        <v>211</v>
      </c>
      <c r="D195" s="21">
        <v>4.5182000000000002</v>
      </c>
    </row>
    <row r="196" spans="1:4" x14ac:dyDescent="0.25">
      <c r="A196" s="13" t="s">
        <v>21031</v>
      </c>
      <c r="B196" s="20" t="s">
        <v>21032</v>
      </c>
      <c r="C196" s="15" t="s">
        <v>14537</v>
      </c>
      <c r="D196" s="21">
        <v>199.2954</v>
      </c>
    </row>
    <row r="197" spans="1:4" x14ac:dyDescent="0.25">
      <c r="A197" s="13" t="s">
        <v>21033</v>
      </c>
      <c r="B197" s="20" t="s">
        <v>21034</v>
      </c>
      <c r="C197" s="15" t="s">
        <v>14537</v>
      </c>
      <c r="D197" s="21">
        <v>221.42760000000001</v>
      </c>
    </row>
    <row r="198" spans="1:4" x14ac:dyDescent="0.25">
      <c r="A198" s="13" t="s">
        <v>21035</v>
      </c>
      <c r="B198" s="20" t="s">
        <v>21036</v>
      </c>
      <c r="C198" s="15" t="s">
        <v>282</v>
      </c>
      <c r="D198" s="21">
        <v>0.5474</v>
      </c>
    </row>
    <row r="199" spans="1:4" x14ac:dyDescent="0.25">
      <c r="A199" s="13" t="s">
        <v>21037</v>
      </c>
      <c r="B199" s="20" t="s">
        <v>21038</v>
      </c>
      <c r="C199" s="15" t="s">
        <v>282</v>
      </c>
      <c r="D199" s="21">
        <v>0.61870000000000003</v>
      </c>
    </row>
    <row r="200" spans="1:4" x14ac:dyDescent="0.25">
      <c r="A200" s="13" t="s">
        <v>21039</v>
      </c>
      <c r="B200" s="20" t="s">
        <v>21040</v>
      </c>
      <c r="C200" s="15" t="s">
        <v>14537</v>
      </c>
      <c r="D200" s="21">
        <v>336.7749</v>
      </c>
    </row>
    <row r="201" spans="1:4" x14ac:dyDescent="0.25">
      <c r="A201" s="13" t="s">
        <v>21041</v>
      </c>
      <c r="B201" s="20" t="s">
        <v>21042</v>
      </c>
      <c r="C201" s="15" t="s">
        <v>14537</v>
      </c>
      <c r="D201" s="21">
        <v>1309.7188000000001</v>
      </c>
    </row>
    <row r="202" spans="1:4" x14ac:dyDescent="0.25">
      <c r="A202" s="13" t="s">
        <v>21043</v>
      </c>
      <c r="B202" s="20" t="s">
        <v>21044</v>
      </c>
      <c r="C202" s="15" t="s">
        <v>14537</v>
      </c>
      <c r="D202" s="21">
        <v>268.68740000000003</v>
      </c>
    </row>
    <row r="203" spans="1:4" x14ac:dyDescent="0.25">
      <c r="A203" s="13" t="s">
        <v>21045</v>
      </c>
      <c r="B203" s="20" t="s">
        <v>21046</v>
      </c>
      <c r="C203" s="15" t="s">
        <v>14537</v>
      </c>
      <c r="D203" s="21">
        <v>608.01379999999995</v>
      </c>
    </row>
    <row r="204" spans="1:4" x14ac:dyDescent="0.25">
      <c r="A204" s="13" t="s">
        <v>21047</v>
      </c>
      <c r="B204" s="20" t="s">
        <v>21048</v>
      </c>
      <c r="C204" s="15" t="s">
        <v>14537</v>
      </c>
      <c r="D204" s="21">
        <v>291.85550000000001</v>
      </c>
    </row>
    <row r="205" spans="1:4" x14ac:dyDescent="0.25">
      <c r="A205" s="13" t="s">
        <v>21049</v>
      </c>
      <c r="B205" s="20" t="s">
        <v>21050</v>
      </c>
      <c r="C205" s="15" t="s">
        <v>211</v>
      </c>
      <c r="D205" s="21">
        <v>294.80860000000001</v>
      </c>
    </row>
    <row r="206" spans="1:4" x14ac:dyDescent="0.25">
      <c r="A206" s="13" t="s">
        <v>21051</v>
      </c>
      <c r="B206" s="20" t="s">
        <v>21052</v>
      </c>
      <c r="C206" s="15" t="s">
        <v>211</v>
      </c>
      <c r="D206" s="21">
        <v>131.65270000000001</v>
      </c>
    </row>
    <row r="207" spans="1:4" x14ac:dyDescent="0.25">
      <c r="A207" s="13" t="s">
        <v>21053</v>
      </c>
      <c r="B207" s="20" t="s">
        <v>21054</v>
      </c>
      <c r="C207" s="15" t="s">
        <v>282</v>
      </c>
      <c r="D207" s="21">
        <v>9.6851000000000003</v>
      </c>
    </row>
    <row r="208" spans="1:4" x14ac:dyDescent="0.25">
      <c r="A208" s="13" t="s">
        <v>21055</v>
      </c>
      <c r="B208" s="20" t="s">
        <v>21056</v>
      </c>
      <c r="C208" s="15" t="s">
        <v>282</v>
      </c>
      <c r="D208" s="21">
        <v>9.2683</v>
      </c>
    </row>
    <row r="209" spans="1:4" x14ac:dyDescent="0.25">
      <c r="A209" s="13" t="s">
        <v>29105</v>
      </c>
      <c r="B209" s="20" t="s">
        <v>29106</v>
      </c>
      <c r="C209" s="15" t="s">
        <v>14537</v>
      </c>
      <c r="D209" s="21">
        <v>111.76</v>
      </c>
    </row>
    <row r="210" spans="1:4" x14ac:dyDescent="0.25">
      <c r="A210" s="13" t="s">
        <v>21057</v>
      </c>
      <c r="B210" s="20" t="s">
        <v>21058</v>
      </c>
      <c r="C210" s="15" t="s">
        <v>15970</v>
      </c>
      <c r="D210" s="21">
        <v>196.85470000000001</v>
      </c>
    </row>
    <row r="211" spans="1:4" x14ac:dyDescent="0.25">
      <c r="A211" s="13" t="s">
        <v>21059</v>
      </c>
      <c r="B211" s="20" t="s">
        <v>21060</v>
      </c>
      <c r="C211" s="15" t="s">
        <v>14537</v>
      </c>
      <c r="D211" s="21">
        <v>8.8909000000000002</v>
      </c>
    </row>
    <row r="212" spans="1:4" x14ac:dyDescent="0.25">
      <c r="A212" s="13" t="s">
        <v>21061</v>
      </c>
      <c r="B212" s="20" t="s">
        <v>21062</v>
      </c>
      <c r="C212" s="15" t="s">
        <v>14537</v>
      </c>
      <c r="D212" s="21">
        <v>0.81379999999999997</v>
      </c>
    </row>
    <row r="213" spans="1:4" x14ac:dyDescent="0.25">
      <c r="A213" s="13" t="s">
        <v>21063</v>
      </c>
      <c r="B213" s="20" t="s">
        <v>21064</v>
      </c>
      <c r="C213" s="15" t="s">
        <v>14537</v>
      </c>
      <c r="D213" s="21">
        <v>15.3432</v>
      </c>
    </row>
    <row r="214" spans="1:4" x14ac:dyDescent="0.25">
      <c r="A214" s="13" t="s">
        <v>21065</v>
      </c>
      <c r="B214" s="20" t="s">
        <v>21066</v>
      </c>
      <c r="C214" s="15" t="s">
        <v>14537</v>
      </c>
      <c r="D214" s="21">
        <v>3.2875000000000001</v>
      </c>
    </row>
    <row r="215" spans="1:4" x14ac:dyDescent="0.25">
      <c r="A215" s="13" t="s">
        <v>21067</v>
      </c>
      <c r="B215" s="20" t="s">
        <v>21068</v>
      </c>
      <c r="C215" s="15" t="s">
        <v>14537</v>
      </c>
      <c r="D215" s="21">
        <v>9.9175000000000004</v>
      </c>
    </row>
    <row r="216" spans="1:4" x14ac:dyDescent="0.25">
      <c r="A216" s="13" t="s">
        <v>21069</v>
      </c>
      <c r="B216" s="20" t="s">
        <v>21070</v>
      </c>
      <c r="C216" s="15" t="s">
        <v>14537</v>
      </c>
      <c r="D216" s="21">
        <v>29.024899999999999</v>
      </c>
    </row>
    <row r="217" spans="1:4" x14ac:dyDescent="0.25">
      <c r="A217" s="13" t="s">
        <v>21071</v>
      </c>
      <c r="B217" s="20" t="s">
        <v>21072</v>
      </c>
      <c r="C217" s="15" t="s">
        <v>282</v>
      </c>
      <c r="D217" s="21">
        <v>10.848599999999999</v>
      </c>
    </row>
    <row r="218" spans="1:4" x14ac:dyDescent="0.25">
      <c r="A218" s="13" t="s">
        <v>21073</v>
      </c>
      <c r="B218" s="20" t="s">
        <v>21074</v>
      </c>
      <c r="C218" s="15" t="s">
        <v>282</v>
      </c>
      <c r="D218" s="21">
        <v>0.57169999999999999</v>
      </c>
    </row>
    <row r="219" spans="1:4" x14ac:dyDescent="0.25">
      <c r="A219" s="13" t="s">
        <v>21075</v>
      </c>
      <c r="B219" s="20" t="s">
        <v>21076</v>
      </c>
      <c r="C219" s="15" t="s">
        <v>282</v>
      </c>
      <c r="D219" s="21">
        <v>9.9941999999999993</v>
      </c>
    </row>
    <row r="220" spans="1:4" x14ac:dyDescent="0.25">
      <c r="A220" s="13" t="s">
        <v>21077</v>
      </c>
      <c r="B220" s="20" t="s">
        <v>21078</v>
      </c>
      <c r="C220" s="15" t="s">
        <v>282</v>
      </c>
      <c r="D220" s="21">
        <v>9.9941999999999993</v>
      </c>
    </row>
    <row r="221" spans="1:4" x14ac:dyDescent="0.25">
      <c r="A221" s="13" t="s">
        <v>21079</v>
      </c>
      <c r="B221" s="20" t="s">
        <v>21080</v>
      </c>
      <c r="C221" s="15" t="s">
        <v>211</v>
      </c>
      <c r="D221" s="21">
        <v>14.7051</v>
      </c>
    </row>
    <row r="222" spans="1:4" x14ac:dyDescent="0.25">
      <c r="A222" s="13" t="s">
        <v>88</v>
      </c>
      <c r="B222" s="20" t="s">
        <v>1268</v>
      </c>
      <c r="C222" s="15" t="s">
        <v>211</v>
      </c>
      <c r="D222" s="21">
        <v>261.97579999999999</v>
      </c>
    </row>
    <row r="223" spans="1:4" x14ac:dyDescent="0.25">
      <c r="A223" s="13" t="s">
        <v>21081</v>
      </c>
      <c r="B223" s="20" t="s">
        <v>21082</v>
      </c>
      <c r="C223" s="15" t="s">
        <v>15970</v>
      </c>
      <c r="D223" s="21">
        <v>35.857900000000001</v>
      </c>
    </row>
    <row r="224" spans="1:4" x14ac:dyDescent="0.25">
      <c r="A224" s="13" t="s">
        <v>21083</v>
      </c>
      <c r="B224" s="20" t="s">
        <v>21084</v>
      </c>
      <c r="C224" s="15" t="s">
        <v>15970</v>
      </c>
      <c r="D224" s="21">
        <v>44.122</v>
      </c>
    </row>
    <row r="225" spans="1:4" x14ac:dyDescent="0.25">
      <c r="A225" s="13" t="s">
        <v>21085</v>
      </c>
      <c r="B225" s="20" t="s">
        <v>21086</v>
      </c>
      <c r="C225" s="15" t="s">
        <v>14537</v>
      </c>
      <c r="D225" s="21">
        <v>17.4038</v>
      </c>
    </row>
    <row r="226" spans="1:4" x14ac:dyDescent="0.25">
      <c r="A226" s="13" t="s">
        <v>21087</v>
      </c>
      <c r="B226" s="20" t="s">
        <v>21088</v>
      </c>
      <c r="C226" s="15" t="s">
        <v>14537</v>
      </c>
      <c r="D226" s="21">
        <v>24.6404</v>
      </c>
    </row>
    <row r="227" spans="1:4" x14ac:dyDescent="0.25">
      <c r="A227" s="13" t="s">
        <v>21089</v>
      </c>
      <c r="B227" s="20" t="s">
        <v>21090</v>
      </c>
      <c r="C227" s="15" t="s">
        <v>15970</v>
      </c>
      <c r="D227" s="21">
        <v>26.578499999999998</v>
      </c>
    </row>
    <row r="228" spans="1:4" x14ac:dyDescent="0.25">
      <c r="A228" s="13" t="s">
        <v>21091</v>
      </c>
      <c r="B228" s="20" t="s">
        <v>21092</v>
      </c>
      <c r="C228" s="15" t="s">
        <v>15970</v>
      </c>
      <c r="D228" s="21">
        <v>34.297499999999999</v>
      </c>
    </row>
    <row r="229" spans="1:4" x14ac:dyDescent="0.25">
      <c r="A229" s="13" t="s">
        <v>21093</v>
      </c>
      <c r="B229" s="20" t="s">
        <v>21094</v>
      </c>
      <c r="C229" s="15" t="s">
        <v>15970</v>
      </c>
      <c r="D229" s="21">
        <v>41.983400000000003</v>
      </c>
    </row>
    <row r="230" spans="1:4" x14ac:dyDescent="0.25">
      <c r="A230" s="13" t="s">
        <v>21095</v>
      </c>
      <c r="B230" s="20" t="s">
        <v>21096</v>
      </c>
      <c r="C230" s="15" t="s">
        <v>15970</v>
      </c>
      <c r="D230" s="21">
        <v>35.491199999999999</v>
      </c>
    </row>
    <row r="231" spans="1:4" x14ac:dyDescent="0.25">
      <c r="A231" s="13" t="s">
        <v>21097</v>
      </c>
      <c r="B231" s="20" t="s">
        <v>21098</v>
      </c>
      <c r="C231" s="15" t="s">
        <v>14731</v>
      </c>
      <c r="D231" s="21" t="s">
        <v>20826</v>
      </c>
    </row>
    <row r="232" spans="1:4" x14ac:dyDescent="0.25">
      <c r="A232" s="13" t="s">
        <v>21099</v>
      </c>
      <c r="B232" s="20" t="s">
        <v>21100</v>
      </c>
      <c r="C232" s="15" t="s">
        <v>14731</v>
      </c>
      <c r="D232" s="21" t="s">
        <v>20826</v>
      </c>
    </row>
    <row r="233" spans="1:4" x14ac:dyDescent="0.25">
      <c r="A233" s="13" t="s">
        <v>21101</v>
      </c>
      <c r="B233" s="20" t="s">
        <v>21102</v>
      </c>
      <c r="C233" s="15" t="s">
        <v>14731</v>
      </c>
      <c r="D233" s="21" t="s">
        <v>20826</v>
      </c>
    </row>
    <row r="234" spans="1:4" x14ac:dyDescent="0.25">
      <c r="A234" s="13" t="s">
        <v>21103</v>
      </c>
      <c r="B234" s="20" t="s">
        <v>21104</v>
      </c>
      <c r="C234" s="15" t="s">
        <v>14731</v>
      </c>
      <c r="D234" s="21" t="s">
        <v>20826</v>
      </c>
    </row>
    <row r="235" spans="1:4" x14ac:dyDescent="0.25">
      <c r="A235" s="13" t="s">
        <v>21105</v>
      </c>
      <c r="B235" s="20" t="s">
        <v>21106</v>
      </c>
      <c r="C235" s="15" t="s">
        <v>15970</v>
      </c>
      <c r="D235" s="21">
        <v>48.034999999999997</v>
      </c>
    </row>
    <row r="236" spans="1:4" x14ac:dyDescent="0.25">
      <c r="A236" s="13" t="s">
        <v>21107</v>
      </c>
      <c r="B236" s="20" t="s">
        <v>21108</v>
      </c>
      <c r="C236" s="15" t="s">
        <v>14537</v>
      </c>
      <c r="D236" s="21">
        <v>34.5381</v>
      </c>
    </row>
    <row r="237" spans="1:4" x14ac:dyDescent="0.25">
      <c r="A237" s="13" t="s">
        <v>21109</v>
      </c>
      <c r="B237" s="20" t="s">
        <v>21110</v>
      </c>
      <c r="C237" s="15" t="s">
        <v>14537</v>
      </c>
      <c r="D237" s="21">
        <v>62.538699999999999</v>
      </c>
    </row>
    <row r="238" spans="1:4" x14ac:dyDescent="0.25">
      <c r="A238" s="13" t="s">
        <v>21111</v>
      </c>
      <c r="B238" s="20" t="s">
        <v>21112</v>
      </c>
      <c r="C238" s="15" t="s">
        <v>14537</v>
      </c>
      <c r="D238" s="21">
        <v>137.8784</v>
      </c>
    </row>
    <row r="239" spans="1:4" x14ac:dyDescent="0.25">
      <c r="A239" s="13" t="s">
        <v>21113</v>
      </c>
      <c r="B239" s="20" t="s">
        <v>21114</v>
      </c>
      <c r="C239" s="15" t="s">
        <v>14537</v>
      </c>
      <c r="D239" s="21">
        <v>14.4458</v>
      </c>
    </row>
    <row r="240" spans="1:4" x14ac:dyDescent="0.25">
      <c r="A240" s="13" t="s">
        <v>21115</v>
      </c>
      <c r="B240" s="20" t="s">
        <v>21116</v>
      </c>
      <c r="C240" s="15" t="s">
        <v>14537</v>
      </c>
      <c r="D240" s="21">
        <v>25.086099999999998</v>
      </c>
    </row>
    <row r="241" spans="1:4" x14ac:dyDescent="0.25">
      <c r="A241" s="13" t="s">
        <v>21117</v>
      </c>
      <c r="B241" s="20" t="s">
        <v>21118</v>
      </c>
      <c r="C241" s="15" t="s">
        <v>14537</v>
      </c>
      <c r="D241" s="21">
        <v>33.419699999999999</v>
      </c>
    </row>
    <row r="242" spans="1:4" x14ac:dyDescent="0.25">
      <c r="A242" s="13" t="s">
        <v>21119</v>
      </c>
      <c r="B242" s="20" t="s">
        <v>21120</v>
      </c>
      <c r="C242" s="15" t="s">
        <v>14537</v>
      </c>
      <c r="D242" s="21">
        <v>45.191800000000001</v>
      </c>
    </row>
    <row r="243" spans="1:4" x14ac:dyDescent="0.25">
      <c r="A243" s="13" t="s">
        <v>21121</v>
      </c>
      <c r="B243" s="20" t="s">
        <v>21122</v>
      </c>
      <c r="C243" s="15" t="s">
        <v>14537</v>
      </c>
      <c r="D243" s="21">
        <v>66.353800000000007</v>
      </c>
    </row>
    <row r="244" spans="1:4" x14ac:dyDescent="0.25">
      <c r="A244" s="13" t="s">
        <v>21123</v>
      </c>
      <c r="B244" s="20" t="s">
        <v>21124</v>
      </c>
      <c r="C244" s="15" t="s">
        <v>14537</v>
      </c>
      <c r="D244" s="21">
        <v>4.0736999999999997</v>
      </c>
    </row>
    <row r="245" spans="1:4" x14ac:dyDescent="0.25">
      <c r="A245" s="13" t="s">
        <v>102</v>
      </c>
      <c r="B245" s="20" t="s">
        <v>1277</v>
      </c>
      <c r="C245" s="15" t="s">
        <v>14537</v>
      </c>
      <c r="D245" s="21">
        <v>7.4457000000000004</v>
      </c>
    </row>
    <row r="246" spans="1:4" x14ac:dyDescent="0.25">
      <c r="A246" s="13" t="s">
        <v>21125</v>
      </c>
      <c r="B246" s="20" t="s">
        <v>21126</v>
      </c>
      <c r="C246" s="15" t="s">
        <v>282</v>
      </c>
      <c r="D246" s="21">
        <v>10.6317</v>
      </c>
    </row>
    <row r="247" spans="1:4" x14ac:dyDescent="0.25">
      <c r="A247" s="13" t="s">
        <v>21127</v>
      </c>
      <c r="B247" s="20" t="s">
        <v>21128</v>
      </c>
      <c r="C247" s="15" t="s">
        <v>14537</v>
      </c>
      <c r="D247" s="21">
        <v>554.80529999999999</v>
      </c>
    </row>
    <row r="248" spans="1:4" x14ac:dyDescent="0.25">
      <c r="A248" s="13" t="s">
        <v>21129</v>
      </c>
      <c r="B248" s="20" t="s">
        <v>21130</v>
      </c>
      <c r="C248" s="15" t="s">
        <v>15970</v>
      </c>
      <c r="D248" s="21">
        <v>196.04429999999999</v>
      </c>
    </row>
    <row r="249" spans="1:4" x14ac:dyDescent="0.25">
      <c r="A249" s="13" t="s">
        <v>21131</v>
      </c>
      <c r="B249" s="20" t="s">
        <v>21132</v>
      </c>
      <c r="C249" s="15" t="s">
        <v>282</v>
      </c>
      <c r="D249" s="21">
        <v>19.290900000000001</v>
      </c>
    </row>
    <row r="250" spans="1:4" x14ac:dyDescent="0.25">
      <c r="A250" s="13" t="s">
        <v>21133</v>
      </c>
      <c r="B250" s="20" t="s">
        <v>21134</v>
      </c>
      <c r="C250" s="15" t="s">
        <v>14537</v>
      </c>
      <c r="D250" s="21">
        <v>195.82149999999999</v>
      </c>
    </row>
    <row r="251" spans="1:4" x14ac:dyDescent="0.25">
      <c r="A251" s="13" t="s">
        <v>21135</v>
      </c>
      <c r="B251" s="20" t="s">
        <v>21136</v>
      </c>
      <c r="C251" s="15" t="s">
        <v>14537</v>
      </c>
      <c r="D251" s="21">
        <v>140.52199999999999</v>
      </c>
    </row>
    <row r="252" spans="1:4" x14ac:dyDescent="0.25">
      <c r="A252" s="13" t="s">
        <v>21137</v>
      </c>
      <c r="B252" s="20" t="s">
        <v>21138</v>
      </c>
      <c r="C252" s="15" t="s">
        <v>14537</v>
      </c>
      <c r="D252" s="21">
        <v>496.20510000000002</v>
      </c>
    </row>
    <row r="253" spans="1:4" x14ac:dyDescent="0.25">
      <c r="A253" s="13" t="s">
        <v>121</v>
      </c>
      <c r="B253" s="20" t="s">
        <v>1290</v>
      </c>
      <c r="C253" s="15" t="s">
        <v>14537</v>
      </c>
      <c r="D253" s="21">
        <v>87.458399999999997</v>
      </c>
    </row>
    <row r="254" spans="1:4" x14ac:dyDescent="0.25">
      <c r="A254" s="13" t="s">
        <v>117</v>
      </c>
      <c r="B254" s="20" t="s">
        <v>1286</v>
      </c>
      <c r="C254" s="15" t="s">
        <v>211</v>
      </c>
      <c r="D254" s="21">
        <v>141.05850000000001</v>
      </c>
    </row>
    <row r="255" spans="1:4" x14ac:dyDescent="0.25">
      <c r="A255" s="13" t="s">
        <v>21139</v>
      </c>
      <c r="B255" s="20" t="s">
        <v>21140</v>
      </c>
      <c r="C255" s="15" t="s">
        <v>14537</v>
      </c>
      <c r="D255" s="21">
        <v>159.49379999999999</v>
      </c>
    </row>
    <row r="256" spans="1:4" x14ac:dyDescent="0.25">
      <c r="A256" s="13" t="s">
        <v>119</v>
      </c>
      <c r="B256" s="20" t="s">
        <v>1288</v>
      </c>
      <c r="C256" s="15" t="s">
        <v>14537</v>
      </c>
      <c r="D256" s="21">
        <v>193.77500000000001</v>
      </c>
    </row>
    <row r="257" spans="1:4" x14ac:dyDescent="0.25">
      <c r="A257" s="13" t="s">
        <v>21141</v>
      </c>
      <c r="B257" s="20" t="s">
        <v>21142</v>
      </c>
      <c r="C257" s="15" t="s">
        <v>14537</v>
      </c>
      <c r="D257" s="21">
        <v>256.88</v>
      </c>
    </row>
    <row r="258" spans="1:4" x14ac:dyDescent="0.25">
      <c r="A258" s="13" t="s">
        <v>21143</v>
      </c>
      <c r="B258" s="20" t="s">
        <v>21144</v>
      </c>
      <c r="C258" s="15" t="s">
        <v>14537</v>
      </c>
      <c r="D258" s="21">
        <v>60.54</v>
      </c>
    </row>
    <row r="259" spans="1:4" x14ac:dyDescent="0.25">
      <c r="A259" s="13" t="s">
        <v>116</v>
      </c>
      <c r="B259" s="20" t="s">
        <v>1285</v>
      </c>
      <c r="C259" s="15" t="s">
        <v>14537</v>
      </c>
      <c r="D259" s="21">
        <v>67.924999999999997</v>
      </c>
    </row>
    <row r="260" spans="1:4" x14ac:dyDescent="0.25">
      <c r="A260" s="13" t="s">
        <v>21145</v>
      </c>
      <c r="B260" s="20" t="s">
        <v>21146</v>
      </c>
      <c r="C260" s="15" t="s">
        <v>14537</v>
      </c>
      <c r="D260" s="21">
        <v>82.325000000000003</v>
      </c>
    </row>
    <row r="261" spans="1:4" x14ac:dyDescent="0.25">
      <c r="A261" s="13" t="s">
        <v>21147</v>
      </c>
      <c r="B261" s="20" t="s">
        <v>21148</v>
      </c>
      <c r="C261" s="15" t="s">
        <v>14537</v>
      </c>
      <c r="D261" s="21">
        <v>214.8681</v>
      </c>
    </row>
    <row r="262" spans="1:4" x14ac:dyDescent="0.25">
      <c r="A262" s="13" t="s">
        <v>118</v>
      </c>
      <c r="B262" s="20" t="s">
        <v>1287</v>
      </c>
      <c r="C262" s="15" t="s">
        <v>14537</v>
      </c>
      <c r="D262" s="21">
        <v>219.49</v>
      </c>
    </row>
    <row r="263" spans="1:4" x14ac:dyDescent="0.25">
      <c r="A263" s="13" t="s">
        <v>21149</v>
      </c>
      <c r="B263" s="20" t="s">
        <v>21150</v>
      </c>
      <c r="C263" s="15" t="s">
        <v>14537</v>
      </c>
      <c r="D263" s="21">
        <v>279.17869999999999</v>
      </c>
    </row>
    <row r="264" spans="1:4" x14ac:dyDescent="0.25">
      <c r="A264" s="13" t="s">
        <v>21151</v>
      </c>
      <c r="B264" s="20" t="s">
        <v>21152</v>
      </c>
      <c r="C264" s="15" t="s">
        <v>14537</v>
      </c>
      <c r="D264" s="21">
        <v>208.44720000000001</v>
      </c>
    </row>
    <row r="265" spans="1:4" x14ac:dyDescent="0.25">
      <c r="A265" s="13" t="s">
        <v>120</v>
      </c>
      <c r="B265" s="20" t="s">
        <v>1289</v>
      </c>
      <c r="C265" s="15" t="s">
        <v>14537</v>
      </c>
      <c r="D265" s="21">
        <v>267.88319999999999</v>
      </c>
    </row>
    <row r="266" spans="1:4" x14ac:dyDescent="0.25">
      <c r="A266" s="13" t="s">
        <v>21153</v>
      </c>
      <c r="B266" s="20" t="s">
        <v>21154</v>
      </c>
      <c r="C266" s="15" t="s">
        <v>14537</v>
      </c>
      <c r="D266" s="21">
        <v>363.25749999999999</v>
      </c>
    </row>
    <row r="267" spans="1:4" x14ac:dyDescent="0.25">
      <c r="A267" s="13" t="s">
        <v>21155</v>
      </c>
      <c r="B267" s="20" t="s">
        <v>21156</v>
      </c>
      <c r="C267" s="15" t="s">
        <v>592</v>
      </c>
      <c r="D267" s="21">
        <v>10.3489</v>
      </c>
    </row>
    <row r="268" spans="1:4" x14ac:dyDescent="0.25">
      <c r="A268" s="13" t="s">
        <v>21157</v>
      </c>
      <c r="B268" s="20" t="s">
        <v>21158</v>
      </c>
      <c r="C268" s="15" t="s">
        <v>14537</v>
      </c>
      <c r="D268" s="21">
        <v>64.345799999999997</v>
      </c>
    </row>
    <row r="269" spans="1:4" x14ac:dyDescent="0.25">
      <c r="A269" s="13" t="s">
        <v>21159</v>
      </c>
      <c r="B269" s="20" t="s">
        <v>21160</v>
      </c>
      <c r="C269" s="15" t="s">
        <v>14537</v>
      </c>
      <c r="D269" s="21">
        <v>82.164000000000001</v>
      </c>
    </row>
    <row r="270" spans="1:4" x14ac:dyDescent="0.25">
      <c r="A270" s="13" t="s">
        <v>21161</v>
      </c>
      <c r="B270" s="20" t="s">
        <v>21162</v>
      </c>
      <c r="C270" s="15" t="s">
        <v>14537</v>
      </c>
      <c r="D270" s="21">
        <v>131.77940000000001</v>
      </c>
    </row>
    <row r="271" spans="1:4" x14ac:dyDescent="0.25">
      <c r="A271" s="13" t="s">
        <v>21163</v>
      </c>
      <c r="B271" s="20" t="s">
        <v>21164</v>
      </c>
      <c r="C271" s="15" t="s">
        <v>14537</v>
      </c>
      <c r="D271" s="21">
        <v>257.77249999999998</v>
      </c>
    </row>
    <row r="272" spans="1:4" x14ac:dyDescent="0.25">
      <c r="A272" s="13" t="s">
        <v>21165</v>
      </c>
      <c r="B272" s="20" t="s">
        <v>21166</v>
      </c>
      <c r="C272" s="15" t="s">
        <v>14537</v>
      </c>
      <c r="D272" s="21">
        <v>395.1438</v>
      </c>
    </row>
    <row r="273" spans="1:4" x14ac:dyDescent="0.25">
      <c r="A273" s="13" t="s">
        <v>21167</v>
      </c>
      <c r="B273" s="20" t="s">
        <v>21168</v>
      </c>
      <c r="C273" s="15" t="s">
        <v>14537</v>
      </c>
      <c r="D273" s="21">
        <v>164.27180000000001</v>
      </c>
    </row>
    <row r="274" spans="1:4" x14ac:dyDescent="0.25">
      <c r="A274" s="13" t="s">
        <v>21169</v>
      </c>
      <c r="B274" s="20" t="s">
        <v>21170</v>
      </c>
      <c r="C274" s="15" t="s">
        <v>14537</v>
      </c>
      <c r="D274" s="21">
        <v>313.41829999999999</v>
      </c>
    </row>
    <row r="275" spans="1:4" x14ac:dyDescent="0.25">
      <c r="A275" s="13" t="s">
        <v>21171</v>
      </c>
      <c r="B275" s="20" t="s">
        <v>21172</v>
      </c>
      <c r="C275" s="15" t="s">
        <v>14537</v>
      </c>
      <c r="D275" s="21">
        <v>404.0933</v>
      </c>
    </row>
    <row r="276" spans="1:4" x14ac:dyDescent="0.25">
      <c r="A276" s="13" t="s">
        <v>21173</v>
      </c>
      <c r="B276" s="20" t="s">
        <v>21174</v>
      </c>
      <c r="C276" s="15" t="s">
        <v>14537</v>
      </c>
      <c r="D276" s="21">
        <v>282.33659999999998</v>
      </c>
    </row>
    <row r="277" spans="1:4" x14ac:dyDescent="0.25">
      <c r="A277" s="13" t="s">
        <v>21175</v>
      </c>
      <c r="B277" s="20" t="s">
        <v>21176</v>
      </c>
      <c r="C277" s="15" t="s">
        <v>14537</v>
      </c>
      <c r="D277" s="21">
        <v>317.04500000000002</v>
      </c>
    </row>
    <row r="278" spans="1:4" x14ac:dyDescent="0.25">
      <c r="A278" s="13" t="s">
        <v>21177</v>
      </c>
      <c r="B278" s="20" t="s">
        <v>21178</v>
      </c>
      <c r="C278" s="15" t="s">
        <v>14537</v>
      </c>
      <c r="D278" s="21">
        <v>544.38699999999994</v>
      </c>
    </row>
    <row r="279" spans="1:4" x14ac:dyDescent="0.25">
      <c r="A279" s="13" t="s">
        <v>21179</v>
      </c>
      <c r="B279" s="20" t="s">
        <v>21180</v>
      </c>
      <c r="C279" s="15" t="s">
        <v>14537</v>
      </c>
      <c r="D279" s="21">
        <v>5716.3220000000001</v>
      </c>
    </row>
    <row r="280" spans="1:4" x14ac:dyDescent="0.25">
      <c r="A280" s="13" t="s">
        <v>21181</v>
      </c>
      <c r="B280" s="20" t="s">
        <v>21182</v>
      </c>
      <c r="C280" s="15" t="s">
        <v>14537</v>
      </c>
      <c r="D280" s="21">
        <v>945.90970000000004</v>
      </c>
    </row>
    <row r="281" spans="1:4" x14ac:dyDescent="0.25">
      <c r="A281" s="13" t="s">
        <v>21183</v>
      </c>
      <c r="B281" s="20" t="s">
        <v>21184</v>
      </c>
      <c r="C281" s="15" t="s">
        <v>14537</v>
      </c>
      <c r="D281" s="21">
        <v>1429.076</v>
      </c>
    </row>
    <row r="282" spans="1:4" x14ac:dyDescent="0.25">
      <c r="A282" s="13" t="s">
        <v>21185</v>
      </c>
      <c r="B282" s="20" t="s">
        <v>21186</v>
      </c>
      <c r="C282" s="15" t="s">
        <v>14537</v>
      </c>
      <c r="D282" s="21">
        <v>307.56889999999999</v>
      </c>
    </row>
    <row r="283" spans="1:4" x14ac:dyDescent="0.25">
      <c r="A283" s="13" t="s">
        <v>21187</v>
      </c>
      <c r="B283" s="20" t="s">
        <v>21188</v>
      </c>
      <c r="C283" s="15" t="s">
        <v>14537</v>
      </c>
      <c r="D283" s="21">
        <v>753.23030000000006</v>
      </c>
    </row>
    <row r="284" spans="1:4" x14ac:dyDescent="0.25">
      <c r="A284" s="13" t="s">
        <v>21189</v>
      </c>
      <c r="B284" s="20" t="s">
        <v>21190</v>
      </c>
      <c r="C284" s="15" t="s">
        <v>14537</v>
      </c>
      <c r="D284" s="21">
        <v>7131.3882999999996</v>
      </c>
    </row>
    <row r="285" spans="1:4" x14ac:dyDescent="0.25">
      <c r="A285" s="13" t="s">
        <v>21191</v>
      </c>
      <c r="B285" s="20" t="s">
        <v>21192</v>
      </c>
      <c r="C285" s="15" t="s">
        <v>14537</v>
      </c>
      <c r="D285" s="21">
        <v>5856.4638000000004</v>
      </c>
    </row>
    <row r="286" spans="1:4" x14ac:dyDescent="0.25">
      <c r="A286" s="13" t="s">
        <v>21193</v>
      </c>
      <c r="B286" s="20" t="s">
        <v>21194</v>
      </c>
      <c r="C286" s="15" t="s">
        <v>14731</v>
      </c>
      <c r="D286" s="21" t="s">
        <v>20826</v>
      </c>
    </row>
    <row r="287" spans="1:4" x14ac:dyDescent="0.25">
      <c r="A287" s="13" t="s">
        <v>21195</v>
      </c>
      <c r="B287" s="20" t="s">
        <v>21196</v>
      </c>
      <c r="C287" s="15" t="s">
        <v>282</v>
      </c>
      <c r="D287" s="21">
        <v>6.87</v>
      </c>
    </row>
    <row r="288" spans="1:4" x14ac:dyDescent="0.25">
      <c r="A288" s="13" t="s">
        <v>21197</v>
      </c>
      <c r="B288" s="20" t="s">
        <v>21198</v>
      </c>
      <c r="C288" s="15" t="s">
        <v>14537</v>
      </c>
      <c r="D288" s="21">
        <v>139.9042</v>
      </c>
    </row>
    <row r="289" spans="1:4" x14ac:dyDescent="0.25">
      <c r="A289" s="13" t="s">
        <v>21199</v>
      </c>
      <c r="B289" s="20" t="s">
        <v>21200</v>
      </c>
      <c r="C289" s="15" t="s">
        <v>14537</v>
      </c>
      <c r="D289" s="21">
        <v>114.56140000000001</v>
      </c>
    </row>
    <row r="290" spans="1:4" x14ac:dyDescent="0.25">
      <c r="A290" s="13" t="s">
        <v>21201</v>
      </c>
      <c r="B290" s="20" t="s">
        <v>21202</v>
      </c>
      <c r="C290" s="15" t="s">
        <v>14537</v>
      </c>
      <c r="D290" s="21">
        <v>1464.3333</v>
      </c>
    </row>
    <row r="291" spans="1:4" x14ac:dyDescent="0.25">
      <c r="A291" s="13" t="s">
        <v>21203</v>
      </c>
      <c r="B291" s="20" t="s">
        <v>21204</v>
      </c>
      <c r="C291" s="15" t="s">
        <v>14537</v>
      </c>
      <c r="D291" s="21">
        <v>730.26059999999995</v>
      </c>
    </row>
    <row r="292" spans="1:4" x14ac:dyDescent="0.25">
      <c r="A292" s="13" t="s">
        <v>21205</v>
      </c>
      <c r="B292" s="20" t="s">
        <v>21206</v>
      </c>
      <c r="C292" s="15" t="s">
        <v>14537</v>
      </c>
      <c r="D292" s="21">
        <v>207.43</v>
      </c>
    </row>
    <row r="293" spans="1:4" x14ac:dyDescent="0.25">
      <c r="A293" s="13" t="s">
        <v>21207</v>
      </c>
      <c r="B293" s="20" t="s">
        <v>21208</v>
      </c>
      <c r="C293" s="15" t="s">
        <v>14537</v>
      </c>
      <c r="D293" s="21">
        <v>119.7398</v>
      </c>
    </row>
    <row r="294" spans="1:4" x14ac:dyDescent="0.25">
      <c r="A294" s="13" t="s">
        <v>21209</v>
      </c>
      <c r="B294" s="20" t="s">
        <v>21210</v>
      </c>
      <c r="C294" s="15" t="s">
        <v>14537</v>
      </c>
      <c r="D294" s="21">
        <v>196.62</v>
      </c>
    </row>
    <row r="295" spans="1:4" x14ac:dyDescent="0.25">
      <c r="A295" s="13" t="s">
        <v>21211</v>
      </c>
      <c r="B295" s="20" t="s">
        <v>21212</v>
      </c>
      <c r="C295" s="15" t="s">
        <v>211</v>
      </c>
      <c r="D295" s="21">
        <v>210.8252</v>
      </c>
    </row>
    <row r="296" spans="1:4" x14ac:dyDescent="0.25">
      <c r="A296" s="13" t="s">
        <v>21213</v>
      </c>
      <c r="B296" s="20" t="s">
        <v>21214</v>
      </c>
      <c r="C296" s="15" t="s">
        <v>211</v>
      </c>
      <c r="D296" s="21">
        <v>78.269000000000005</v>
      </c>
    </row>
    <row r="297" spans="1:4" x14ac:dyDescent="0.25">
      <c r="A297" s="13" t="s">
        <v>21215</v>
      </c>
      <c r="B297" s="20" t="s">
        <v>21216</v>
      </c>
      <c r="C297" s="15" t="s">
        <v>211</v>
      </c>
      <c r="D297" s="21">
        <v>94.226900000000001</v>
      </c>
    </row>
    <row r="298" spans="1:4" x14ac:dyDescent="0.25">
      <c r="A298" s="13" t="s">
        <v>21217</v>
      </c>
      <c r="B298" s="20" t="s">
        <v>21218</v>
      </c>
      <c r="C298" s="15" t="s">
        <v>211</v>
      </c>
      <c r="D298" s="21">
        <v>115</v>
      </c>
    </row>
    <row r="299" spans="1:4" x14ac:dyDescent="0.25">
      <c r="A299" s="13" t="s">
        <v>21219</v>
      </c>
      <c r="B299" s="20" t="s">
        <v>21220</v>
      </c>
      <c r="C299" s="15" t="s">
        <v>211</v>
      </c>
      <c r="D299" s="21">
        <v>161.7398</v>
      </c>
    </row>
    <row r="300" spans="1:4" x14ac:dyDescent="0.25">
      <c r="A300" s="13" t="s">
        <v>21221</v>
      </c>
      <c r="B300" s="20" t="s">
        <v>21222</v>
      </c>
      <c r="C300" s="15" t="s">
        <v>14537</v>
      </c>
      <c r="D300" s="21">
        <v>8638.2165000000005</v>
      </c>
    </row>
    <row r="301" spans="1:4" x14ac:dyDescent="0.25">
      <c r="A301" s="13" t="s">
        <v>21223</v>
      </c>
      <c r="B301" s="20" t="s">
        <v>21224</v>
      </c>
      <c r="C301" s="15" t="s">
        <v>14537</v>
      </c>
      <c r="D301" s="21">
        <v>12343.8737</v>
      </c>
    </row>
    <row r="302" spans="1:4" x14ac:dyDescent="0.25">
      <c r="A302" s="13" t="s">
        <v>21225</v>
      </c>
      <c r="B302" s="20" t="s">
        <v>21226</v>
      </c>
      <c r="C302" s="15" t="s">
        <v>14537</v>
      </c>
      <c r="D302" s="21">
        <v>18513.188999999998</v>
      </c>
    </row>
    <row r="303" spans="1:4" x14ac:dyDescent="0.25">
      <c r="A303" s="13" t="s">
        <v>21227</v>
      </c>
      <c r="B303" s="20" t="s">
        <v>21228</v>
      </c>
      <c r="C303" s="15" t="s">
        <v>14537</v>
      </c>
      <c r="D303" s="21">
        <v>30858.772300000001</v>
      </c>
    </row>
    <row r="304" spans="1:4" x14ac:dyDescent="0.25">
      <c r="A304" s="13" t="s">
        <v>21229</v>
      </c>
      <c r="B304" s="20" t="s">
        <v>21230</v>
      </c>
      <c r="C304" s="15" t="s">
        <v>211</v>
      </c>
      <c r="D304" s="21">
        <v>175.54050000000001</v>
      </c>
    </row>
    <row r="305" spans="1:4" x14ac:dyDescent="0.25">
      <c r="A305" s="13" t="s">
        <v>21231</v>
      </c>
      <c r="B305" s="20" t="s">
        <v>21232</v>
      </c>
      <c r="C305" s="15" t="s">
        <v>211</v>
      </c>
      <c r="D305" s="21">
        <v>243.70060000000001</v>
      </c>
    </row>
    <row r="306" spans="1:4" x14ac:dyDescent="0.25">
      <c r="A306" s="13" t="s">
        <v>21233</v>
      </c>
      <c r="B306" s="20" t="s">
        <v>21234</v>
      </c>
      <c r="C306" s="15" t="s">
        <v>282</v>
      </c>
      <c r="D306" s="21">
        <v>8.7484000000000002</v>
      </c>
    </row>
    <row r="307" spans="1:4" x14ac:dyDescent="0.25">
      <c r="A307" s="13" t="s">
        <v>21235</v>
      </c>
      <c r="B307" s="20" t="s">
        <v>21236</v>
      </c>
      <c r="C307" s="15" t="s">
        <v>211</v>
      </c>
      <c r="D307" s="21">
        <v>281.61950000000002</v>
      </c>
    </row>
    <row r="308" spans="1:4" x14ac:dyDescent="0.25">
      <c r="A308" s="13" t="s">
        <v>29107</v>
      </c>
      <c r="B308" s="20" t="s">
        <v>29108</v>
      </c>
      <c r="C308" s="15" t="s">
        <v>14537</v>
      </c>
      <c r="D308" s="21">
        <v>350.05</v>
      </c>
    </row>
    <row r="309" spans="1:4" x14ac:dyDescent="0.25">
      <c r="A309" s="13" t="s">
        <v>29109</v>
      </c>
      <c r="B309" s="20" t="s">
        <v>29110</v>
      </c>
      <c r="C309" s="15" t="s">
        <v>592</v>
      </c>
      <c r="D309" s="21">
        <v>125.14060000000001</v>
      </c>
    </row>
    <row r="310" spans="1:4" x14ac:dyDescent="0.25">
      <c r="A310" s="13" t="s">
        <v>29111</v>
      </c>
      <c r="B310" s="20" t="s">
        <v>29112</v>
      </c>
      <c r="C310" s="15" t="s">
        <v>592</v>
      </c>
      <c r="D310" s="21">
        <v>138.17179999999999</v>
      </c>
    </row>
    <row r="311" spans="1:4" x14ac:dyDescent="0.25">
      <c r="A311" s="13" t="s">
        <v>29113</v>
      </c>
      <c r="B311" s="20" t="s">
        <v>29114</v>
      </c>
      <c r="C311" s="15" t="s">
        <v>592</v>
      </c>
      <c r="D311" s="21">
        <v>202.90629999999999</v>
      </c>
    </row>
    <row r="312" spans="1:4" x14ac:dyDescent="0.25">
      <c r="A312" s="13" t="s">
        <v>21237</v>
      </c>
      <c r="B312" s="20" t="s">
        <v>21238</v>
      </c>
      <c r="C312" s="15" t="s">
        <v>592</v>
      </c>
      <c r="D312" s="21">
        <v>257.25310000000002</v>
      </c>
    </row>
    <row r="313" spans="1:4" x14ac:dyDescent="0.25">
      <c r="A313" s="13" t="s">
        <v>21239</v>
      </c>
      <c r="B313" s="20" t="s">
        <v>21240</v>
      </c>
      <c r="C313" s="15" t="s">
        <v>592</v>
      </c>
      <c r="D313" s="21">
        <v>57.119100000000003</v>
      </c>
    </row>
    <row r="314" spans="1:4" x14ac:dyDescent="0.25">
      <c r="A314" s="13" t="s">
        <v>21241</v>
      </c>
      <c r="B314" s="20" t="s">
        <v>21242</v>
      </c>
      <c r="C314" s="15" t="s">
        <v>592</v>
      </c>
      <c r="D314" s="21">
        <v>35.785200000000003</v>
      </c>
    </row>
    <row r="315" spans="1:4" x14ac:dyDescent="0.25">
      <c r="A315" s="13" t="s">
        <v>21243</v>
      </c>
      <c r="B315" s="20" t="s">
        <v>21244</v>
      </c>
      <c r="C315" s="15" t="s">
        <v>592</v>
      </c>
      <c r="D315" s="21">
        <v>42.562199999999997</v>
      </c>
    </row>
    <row r="316" spans="1:4" x14ac:dyDescent="0.25">
      <c r="A316" s="13" t="s">
        <v>21245</v>
      </c>
      <c r="B316" s="20" t="s">
        <v>21246</v>
      </c>
      <c r="C316" s="15" t="s">
        <v>211</v>
      </c>
      <c r="D316" s="21">
        <v>335.72570000000002</v>
      </c>
    </row>
    <row r="317" spans="1:4" x14ac:dyDescent="0.25">
      <c r="A317" s="13" t="s">
        <v>21247</v>
      </c>
      <c r="B317" s="20" t="s">
        <v>21248</v>
      </c>
      <c r="C317" s="15" t="s">
        <v>592</v>
      </c>
      <c r="D317" s="21">
        <v>3.9285000000000001</v>
      </c>
    </row>
    <row r="318" spans="1:4" x14ac:dyDescent="0.25">
      <c r="A318" s="13" t="s">
        <v>21249</v>
      </c>
      <c r="B318" s="20" t="s">
        <v>21250</v>
      </c>
      <c r="C318" s="15" t="s">
        <v>211</v>
      </c>
      <c r="D318" s="21">
        <v>476.56729999999999</v>
      </c>
    </row>
    <row r="319" spans="1:4" x14ac:dyDescent="0.25">
      <c r="A319" s="13" t="s">
        <v>21251</v>
      </c>
      <c r="B319" s="20" t="s">
        <v>21252</v>
      </c>
      <c r="C319" s="15" t="s">
        <v>15970</v>
      </c>
      <c r="D319" s="21">
        <v>4.1153000000000004</v>
      </c>
    </row>
    <row r="320" spans="1:4" x14ac:dyDescent="0.25">
      <c r="A320" s="13" t="s">
        <v>21253</v>
      </c>
      <c r="B320" s="20" t="s">
        <v>21254</v>
      </c>
      <c r="C320" s="15" t="s">
        <v>282</v>
      </c>
      <c r="D320" s="21">
        <v>11.6449</v>
      </c>
    </row>
    <row r="321" spans="1:4" x14ac:dyDescent="0.25">
      <c r="A321" s="13" t="s">
        <v>21255</v>
      </c>
      <c r="B321" s="20" t="s">
        <v>21256</v>
      </c>
      <c r="C321" s="15" t="s">
        <v>211</v>
      </c>
      <c r="D321" s="21">
        <v>597.55430000000001</v>
      </c>
    </row>
    <row r="322" spans="1:4" x14ac:dyDescent="0.25">
      <c r="A322" s="13" t="s">
        <v>21257</v>
      </c>
      <c r="B322" s="20" t="s">
        <v>21258</v>
      </c>
      <c r="C322" s="15" t="s">
        <v>211</v>
      </c>
      <c r="D322" s="21">
        <v>752.90700000000004</v>
      </c>
    </row>
    <row r="323" spans="1:4" x14ac:dyDescent="0.25">
      <c r="A323" s="13" t="s">
        <v>21259</v>
      </c>
      <c r="B323" s="20" t="s">
        <v>21260</v>
      </c>
      <c r="C323" s="15" t="s">
        <v>14537</v>
      </c>
      <c r="D323" s="21">
        <v>219.4965</v>
      </c>
    </row>
    <row r="324" spans="1:4" x14ac:dyDescent="0.25">
      <c r="A324" s="13" t="s">
        <v>21261</v>
      </c>
      <c r="B324" s="20" t="s">
        <v>21262</v>
      </c>
      <c r="C324" s="15" t="s">
        <v>15970</v>
      </c>
      <c r="D324" s="21">
        <v>1.5736000000000001</v>
      </c>
    </row>
    <row r="325" spans="1:4" x14ac:dyDescent="0.25">
      <c r="A325" s="13" t="s">
        <v>21263</v>
      </c>
      <c r="B325" s="20" t="s">
        <v>21264</v>
      </c>
      <c r="C325" s="15" t="s">
        <v>14537</v>
      </c>
      <c r="D325" s="21">
        <v>355</v>
      </c>
    </row>
    <row r="326" spans="1:4" x14ac:dyDescent="0.25">
      <c r="A326" s="13" t="s">
        <v>21265</v>
      </c>
      <c r="B326" s="20" t="s">
        <v>21266</v>
      </c>
      <c r="C326" s="15" t="s">
        <v>211</v>
      </c>
      <c r="D326" s="21">
        <v>54.2804</v>
      </c>
    </row>
    <row r="327" spans="1:4" x14ac:dyDescent="0.25">
      <c r="A327" s="13" t="s">
        <v>21267</v>
      </c>
      <c r="B327" s="20" t="s">
        <v>21268</v>
      </c>
      <c r="C327" s="15" t="s">
        <v>79</v>
      </c>
      <c r="D327" s="21" t="s">
        <v>20826</v>
      </c>
    </row>
    <row r="328" spans="1:4" x14ac:dyDescent="0.25">
      <c r="A328" s="13" t="s">
        <v>21269</v>
      </c>
      <c r="B328" s="20" t="s">
        <v>21270</v>
      </c>
      <c r="C328" s="15" t="s">
        <v>79</v>
      </c>
      <c r="D328" s="21" t="s">
        <v>20826</v>
      </c>
    </row>
    <row r="329" spans="1:4" x14ac:dyDescent="0.25">
      <c r="A329" s="13" t="s">
        <v>21271</v>
      </c>
      <c r="B329" s="20" t="s">
        <v>21272</v>
      </c>
      <c r="C329" s="15" t="s">
        <v>14731</v>
      </c>
      <c r="D329" s="21">
        <v>390.83120000000002</v>
      </c>
    </row>
    <row r="330" spans="1:4" x14ac:dyDescent="0.25">
      <c r="A330" s="13" t="s">
        <v>21273</v>
      </c>
      <c r="B330" s="20" t="s">
        <v>21274</v>
      </c>
      <c r="C330" s="15" t="s">
        <v>282</v>
      </c>
      <c r="D330" s="21">
        <v>28.9313</v>
      </c>
    </row>
    <row r="331" spans="1:4" x14ac:dyDescent="0.25">
      <c r="A331" s="13" t="s">
        <v>21275</v>
      </c>
      <c r="B331" s="20" t="s">
        <v>21276</v>
      </c>
      <c r="C331" s="15" t="s">
        <v>282</v>
      </c>
      <c r="D331" s="21">
        <v>29.3581</v>
      </c>
    </row>
    <row r="332" spans="1:4" x14ac:dyDescent="0.25">
      <c r="A332" s="13" t="s">
        <v>21277</v>
      </c>
      <c r="B332" s="20" t="s">
        <v>21278</v>
      </c>
      <c r="C332" s="15" t="s">
        <v>14537</v>
      </c>
      <c r="D332" s="21">
        <v>57536.1</v>
      </c>
    </row>
    <row r="333" spans="1:4" x14ac:dyDescent="0.25">
      <c r="A333" s="13" t="s">
        <v>21279</v>
      </c>
      <c r="B333" s="20" t="s">
        <v>21280</v>
      </c>
      <c r="C333" s="15" t="s">
        <v>14534</v>
      </c>
      <c r="D333" s="21">
        <v>107.4859</v>
      </c>
    </row>
    <row r="334" spans="1:4" x14ac:dyDescent="0.25">
      <c r="A334" s="13" t="s">
        <v>21281</v>
      </c>
      <c r="B334" s="20" t="s">
        <v>21282</v>
      </c>
      <c r="C334" s="15" t="s">
        <v>211</v>
      </c>
      <c r="D334" s="21">
        <v>31.191400000000002</v>
      </c>
    </row>
    <row r="335" spans="1:4" x14ac:dyDescent="0.25">
      <c r="A335" s="13" t="s">
        <v>21283</v>
      </c>
      <c r="B335" s="20" t="s">
        <v>21284</v>
      </c>
      <c r="C335" s="15" t="s">
        <v>14537</v>
      </c>
      <c r="D335" s="21">
        <v>97236.008900000001</v>
      </c>
    </row>
    <row r="336" spans="1:4" x14ac:dyDescent="0.25">
      <c r="A336" s="13" t="s">
        <v>21285</v>
      </c>
      <c r="B336" s="20" t="s">
        <v>21286</v>
      </c>
      <c r="C336" s="15" t="s">
        <v>14731</v>
      </c>
      <c r="D336" s="21">
        <v>109.6328</v>
      </c>
    </row>
    <row r="337" spans="1:4" x14ac:dyDescent="0.25">
      <c r="A337" s="13" t="s">
        <v>21287</v>
      </c>
      <c r="B337" s="20" t="s">
        <v>21288</v>
      </c>
      <c r="C337" s="15" t="s">
        <v>211</v>
      </c>
      <c r="D337" s="21">
        <v>11.3339</v>
      </c>
    </row>
    <row r="338" spans="1:4" x14ac:dyDescent="0.25">
      <c r="A338" s="13" t="s">
        <v>21289</v>
      </c>
      <c r="B338" s="20" t="s">
        <v>21290</v>
      </c>
      <c r="C338" s="15" t="s">
        <v>211</v>
      </c>
      <c r="D338" s="21">
        <v>809.11009999999999</v>
      </c>
    </row>
    <row r="339" spans="1:4" x14ac:dyDescent="0.25">
      <c r="A339" s="13" t="s">
        <v>21291</v>
      </c>
      <c r="B339" s="20" t="s">
        <v>21292</v>
      </c>
      <c r="C339" s="15" t="s">
        <v>14537</v>
      </c>
      <c r="D339" s="21">
        <v>3.6393</v>
      </c>
    </row>
    <row r="340" spans="1:4" x14ac:dyDescent="0.25">
      <c r="A340" s="13" t="s">
        <v>21293</v>
      </c>
      <c r="B340" s="20" t="s">
        <v>21294</v>
      </c>
      <c r="C340" s="15" t="s">
        <v>14537</v>
      </c>
      <c r="D340" s="21">
        <v>64507.150099999999</v>
      </c>
    </row>
    <row r="341" spans="1:4" x14ac:dyDescent="0.25">
      <c r="A341" s="13" t="s">
        <v>21295</v>
      </c>
      <c r="B341" s="20" t="s">
        <v>21296</v>
      </c>
      <c r="C341" s="15" t="s">
        <v>14537</v>
      </c>
      <c r="D341" s="21">
        <v>108040.0099</v>
      </c>
    </row>
    <row r="342" spans="1:4" x14ac:dyDescent="0.25">
      <c r="A342" s="13" t="s">
        <v>21297</v>
      </c>
      <c r="B342" s="20" t="s">
        <v>21298</v>
      </c>
      <c r="C342" s="15" t="s">
        <v>14537</v>
      </c>
      <c r="D342" s="21">
        <v>108407.1626</v>
      </c>
    </row>
    <row r="343" spans="1:4" x14ac:dyDescent="0.25">
      <c r="A343" s="13" t="s">
        <v>21299</v>
      </c>
      <c r="B343" s="20" t="s">
        <v>21300</v>
      </c>
      <c r="C343" s="15" t="s">
        <v>14537</v>
      </c>
      <c r="D343" s="21">
        <v>70321.899999999994</v>
      </c>
    </row>
    <row r="344" spans="1:4" x14ac:dyDescent="0.25">
      <c r="A344" s="13" t="s">
        <v>21301</v>
      </c>
      <c r="B344" s="20" t="s">
        <v>21302</v>
      </c>
      <c r="C344" s="15" t="s">
        <v>211</v>
      </c>
      <c r="D344" s="21">
        <v>2.4823</v>
      </c>
    </row>
    <row r="345" spans="1:4" x14ac:dyDescent="0.25">
      <c r="A345" s="13" t="s">
        <v>21303</v>
      </c>
      <c r="B345" s="20" t="s">
        <v>21304</v>
      </c>
      <c r="C345" s="15" t="s">
        <v>14537</v>
      </c>
      <c r="D345" s="21">
        <v>0.96760000000000002</v>
      </c>
    </row>
    <row r="346" spans="1:4" x14ac:dyDescent="0.25">
      <c r="A346" s="13" t="s">
        <v>21305</v>
      </c>
      <c r="B346" s="20" t="s">
        <v>21306</v>
      </c>
      <c r="C346" s="15" t="s">
        <v>14537</v>
      </c>
      <c r="D346" s="21">
        <v>5928</v>
      </c>
    </row>
    <row r="347" spans="1:4" x14ac:dyDescent="0.25">
      <c r="A347" s="13" t="s">
        <v>21307</v>
      </c>
      <c r="B347" s="20" t="s">
        <v>21308</v>
      </c>
      <c r="C347" s="15" t="s">
        <v>14537</v>
      </c>
      <c r="D347" s="21">
        <v>118844.01089999999</v>
      </c>
    </row>
    <row r="348" spans="1:4" x14ac:dyDescent="0.25">
      <c r="A348" s="13" t="s">
        <v>21309</v>
      </c>
      <c r="B348" s="20" t="s">
        <v>21310</v>
      </c>
      <c r="C348" s="15" t="s">
        <v>14537</v>
      </c>
      <c r="D348" s="21">
        <v>118498.6</v>
      </c>
    </row>
    <row r="349" spans="1:4" x14ac:dyDescent="0.25">
      <c r="A349" s="13" t="s">
        <v>21311</v>
      </c>
      <c r="B349" s="20" t="s">
        <v>21312</v>
      </c>
      <c r="C349" s="15" t="s">
        <v>14537</v>
      </c>
      <c r="D349" s="21">
        <v>11.32</v>
      </c>
    </row>
    <row r="350" spans="1:4" x14ac:dyDescent="0.25">
      <c r="A350" s="13" t="s">
        <v>21313</v>
      </c>
      <c r="B350" s="20" t="s">
        <v>21314</v>
      </c>
      <c r="C350" s="15" t="s">
        <v>15970</v>
      </c>
      <c r="D350" s="21">
        <v>33.664999999999999</v>
      </c>
    </row>
    <row r="351" spans="1:4" x14ac:dyDescent="0.25">
      <c r="A351" s="13" t="s">
        <v>21315</v>
      </c>
      <c r="B351" s="20" t="s">
        <v>21316</v>
      </c>
      <c r="C351" s="15" t="s">
        <v>15970</v>
      </c>
      <c r="D351" s="21">
        <v>40.5685</v>
      </c>
    </row>
    <row r="352" spans="1:4" x14ac:dyDescent="0.25">
      <c r="A352" s="13" t="s">
        <v>21317</v>
      </c>
      <c r="B352" s="20" t="s">
        <v>21318</v>
      </c>
      <c r="C352" s="15" t="s">
        <v>14537</v>
      </c>
      <c r="D352" s="21">
        <v>3.4887999999999999</v>
      </c>
    </row>
    <row r="353" spans="1:4" x14ac:dyDescent="0.25">
      <c r="A353" s="13" t="s">
        <v>21319</v>
      </c>
      <c r="B353" s="20" t="s">
        <v>21320</v>
      </c>
      <c r="C353" s="15" t="s">
        <v>282</v>
      </c>
      <c r="D353" s="21">
        <v>15.398300000000001</v>
      </c>
    </row>
    <row r="354" spans="1:4" x14ac:dyDescent="0.25">
      <c r="A354" s="13" t="s">
        <v>21321</v>
      </c>
      <c r="B354" s="20" t="s">
        <v>21322</v>
      </c>
      <c r="C354" s="15" t="s">
        <v>21323</v>
      </c>
      <c r="D354" s="21">
        <v>0.6321</v>
      </c>
    </row>
    <row r="355" spans="1:4" x14ac:dyDescent="0.25">
      <c r="A355" s="13" t="s">
        <v>21324</v>
      </c>
      <c r="B355" s="20" t="s">
        <v>21325</v>
      </c>
      <c r="C355" s="15" t="s">
        <v>282</v>
      </c>
      <c r="D355" s="21">
        <v>12.1204</v>
      </c>
    </row>
    <row r="356" spans="1:4" x14ac:dyDescent="0.25">
      <c r="A356" s="13" t="s">
        <v>21326</v>
      </c>
      <c r="B356" s="20" t="s">
        <v>21327</v>
      </c>
      <c r="C356" s="15" t="s">
        <v>21323</v>
      </c>
      <c r="D356" s="21">
        <v>1.7047000000000001</v>
      </c>
    </row>
    <row r="357" spans="1:4" x14ac:dyDescent="0.25">
      <c r="A357" s="13" t="s">
        <v>21328</v>
      </c>
      <c r="B357" s="20" t="s">
        <v>21329</v>
      </c>
      <c r="C357" s="15" t="s">
        <v>14537</v>
      </c>
      <c r="D357" s="21">
        <v>1.2927999999999999</v>
      </c>
    </row>
    <row r="358" spans="1:4" x14ac:dyDescent="0.25">
      <c r="A358" s="13" t="s">
        <v>21330</v>
      </c>
      <c r="B358" s="20" t="s">
        <v>21331</v>
      </c>
      <c r="C358" s="15" t="s">
        <v>14537</v>
      </c>
      <c r="D358" s="21">
        <v>1.4867999999999999</v>
      </c>
    </row>
    <row r="359" spans="1:4" x14ac:dyDescent="0.25">
      <c r="A359" s="13" t="s">
        <v>21332</v>
      </c>
      <c r="B359" s="20" t="s">
        <v>21333</v>
      </c>
      <c r="C359" s="15" t="s">
        <v>14537</v>
      </c>
      <c r="D359" s="21">
        <v>1.7946</v>
      </c>
    </row>
    <row r="360" spans="1:4" x14ac:dyDescent="0.25">
      <c r="A360" s="13" t="s">
        <v>21334</v>
      </c>
      <c r="B360" s="20" t="s">
        <v>21335</v>
      </c>
      <c r="C360" s="15" t="s">
        <v>14537</v>
      </c>
      <c r="D360" s="21">
        <v>2.5836999999999999</v>
      </c>
    </row>
    <row r="361" spans="1:4" x14ac:dyDescent="0.25">
      <c r="A361" s="13" t="s">
        <v>21336</v>
      </c>
      <c r="B361" s="20" t="s">
        <v>21337</v>
      </c>
      <c r="C361" s="15" t="s">
        <v>14537</v>
      </c>
      <c r="D361" s="21">
        <v>3.1414</v>
      </c>
    </row>
    <row r="362" spans="1:4" x14ac:dyDescent="0.25">
      <c r="A362" s="13" t="s">
        <v>21338</v>
      </c>
      <c r="B362" s="20" t="s">
        <v>21339</v>
      </c>
      <c r="C362" s="15" t="s">
        <v>14537</v>
      </c>
      <c r="D362" s="21">
        <v>3.4943</v>
      </c>
    </row>
    <row r="363" spans="1:4" x14ac:dyDescent="0.25">
      <c r="A363" s="13" t="s">
        <v>21340</v>
      </c>
      <c r="B363" s="20" t="s">
        <v>21341</v>
      </c>
      <c r="C363" s="15" t="s">
        <v>14537</v>
      </c>
      <c r="D363" s="21">
        <v>3.8458000000000001</v>
      </c>
    </row>
    <row r="364" spans="1:4" x14ac:dyDescent="0.25">
      <c r="A364" s="13" t="s">
        <v>21342</v>
      </c>
      <c r="B364" s="20" t="s">
        <v>21343</v>
      </c>
      <c r="C364" s="15" t="s">
        <v>14537</v>
      </c>
      <c r="D364" s="21">
        <v>4.7215999999999996</v>
      </c>
    </row>
    <row r="365" spans="1:4" x14ac:dyDescent="0.25">
      <c r="A365" s="13" t="s">
        <v>21344</v>
      </c>
      <c r="B365" s="20" t="s">
        <v>21345</v>
      </c>
      <c r="C365" s="15" t="s">
        <v>14537</v>
      </c>
      <c r="D365" s="21">
        <v>5.0068000000000001</v>
      </c>
    </row>
    <row r="366" spans="1:4" x14ac:dyDescent="0.25">
      <c r="A366" s="13" t="s">
        <v>21346</v>
      </c>
      <c r="B366" s="20" t="s">
        <v>21347</v>
      </c>
      <c r="C366" s="15" t="s">
        <v>14537</v>
      </c>
      <c r="D366" s="21">
        <v>6.5602999999999998</v>
      </c>
    </row>
    <row r="367" spans="1:4" x14ac:dyDescent="0.25">
      <c r="A367" s="13" t="s">
        <v>21348</v>
      </c>
      <c r="B367" s="20" t="s">
        <v>21349</v>
      </c>
      <c r="C367" s="15" t="s">
        <v>14537</v>
      </c>
      <c r="D367" s="21">
        <v>6.8143000000000002</v>
      </c>
    </row>
    <row r="368" spans="1:4" x14ac:dyDescent="0.25">
      <c r="A368" s="13" t="s">
        <v>21350</v>
      </c>
      <c r="B368" s="20" t="s">
        <v>21351</v>
      </c>
      <c r="C368" s="15" t="s">
        <v>14537</v>
      </c>
      <c r="D368" s="21">
        <v>8.0038</v>
      </c>
    </row>
    <row r="369" spans="1:4" x14ac:dyDescent="0.25">
      <c r="A369" s="13" t="s">
        <v>21352</v>
      </c>
      <c r="B369" s="20" t="s">
        <v>21353</v>
      </c>
      <c r="C369" s="15" t="s">
        <v>14537</v>
      </c>
      <c r="D369" s="21">
        <v>9.4512</v>
      </c>
    </row>
    <row r="370" spans="1:4" x14ac:dyDescent="0.25">
      <c r="A370" s="13" t="s">
        <v>21354</v>
      </c>
      <c r="B370" s="20" t="s">
        <v>21355</v>
      </c>
      <c r="C370" s="15" t="s">
        <v>14537</v>
      </c>
      <c r="D370" s="21">
        <v>10.0136</v>
      </c>
    </row>
    <row r="371" spans="1:4" x14ac:dyDescent="0.25">
      <c r="A371" s="13" t="s">
        <v>21356</v>
      </c>
      <c r="B371" s="20" t="s">
        <v>21357</v>
      </c>
      <c r="C371" s="15" t="s">
        <v>211</v>
      </c>
      <c r="D371" s="21">
        <v>23.664999999999999</v>
      </c>
    </row>
    <row r="372" spans="1:4" x14ac:dyDescent="0.25">
      <c r="A372" s="13" t="s">
        <v>21358</v>
      </c>
      <c r="B372" s="20" t="s">
        <v>21359</v>
      </c>
      <c r="C372" s="15" t="s">
        <v>211</v>
      </c>
      <c r="D372" s="21">
        <v>64.931399999999996</v>
      </c>
    </row>
    <row r="373" spans="1:4" x14ac:dyDescent="0.25">
      <c r="A373" s="13" t="s">
        <v>21360</v>
      </c>
      <c r="B373" s="20" t="s">
        <v>21361</v>
      </c>
      <c r="C373" s="15" t="s">
        <v>282</v>
      </c>
      <c r="D373" s="21">
        <v>12.5558</v>
      </c>
    </row>
    <row r="374" spans="1:4" x14ac:dyDescent="0.25">
      <c r="A374" s="13" t="s">
        <v>21362</v>
      </c>
      <c r="B374" s="20" t="s">
        <v>21363</v>
      </c>
      <c r="C374" s="15" t="s">
        <v>14537</v>
      </c>
      <c r="D374" s="21">
        <v>6.8898000000000001</v>
      </c>
    </row>
    <row r="375" spans="1:4" x14ac:dyDescent="0.25">
      <c r="A375" s="13" t="s">
        <v>21364</v>
      </c>
      <c r="B375" s="20" t="s">
        <v>21365</v>
      </c>
      <c r="C375" s="15" t="s">
        <v>14537</v>
      </c>
      <c r="D375" s="21">
        <v>1.3391999999999999</v>
      </c>
    </row>
    <row r="376" spans="1:4" x14ac:dyDescent="0.25">
      <c r="A376" s="13" t="s">
        <v>21366</v>
      </c>
      <c r="B376" s="20" t="s">
        <v>21367</v>
      </c>
      <c r="C376" s="15" t="s">
        <v>14537</v>
      </c>
      <c r="D376" s="21">
        <v>2.5562</v>
      </c>
    </row>
    <row r="377" spans="1:4" x14ac:dyDescent="0.25">
      <c r="A377" s="13" t="s">
        <v>21368</v>
      </c>
      <c r="B377" s="20" t="s">
        <v>21369</v>
      </c>
      <c r="C377" s="15" t="s">
        <v>14537</v>
      </c>
      <c r="D377" s="21">
        <v>4.1862000000000004</v>
      </c>
    </row>
    <row r="378" spans="1:4" x14ac:dyDescent="0.25">
      <c r="A378" s="13" t="s">
        <v>21370</v>
      </c>
      <c r="B378" s="20" t="s">
        <v>21371</v>
      </c>
      <c r="C378" s="15" t="s">
        <v>15970</v>
      </c>
      <c r="D378" s="21">
        <v>184.88310000000001</v>
      </c>
    </row>
    <row r="379" spans="1:4" x14ac:dyDescent="0.25">
      <c r="A379" s="13" t="s">
        <v>21372</v>
      </c>
      <c r="B379" s="20" t="s">
        <v>21373</v>
      </c>
      <c r="C379" s="15" t="s">
        <v>282</v>
      </c>
      <c r="D379" s="21">
        <v>18.132300000000001</v>
      </c>
    </row>
    <row r="380" spans="1:4" x14ac:dyDescent="0.25">
      <c r="A380" s="13" t="s">
        <v>21374</v>
      </c>
      <c r="B380" s="20" t="s">
        <v>21375</v>
      </c>
      <c r="C380" s="15" t="s">
        <v>14537</v>
      </c>
      <c r="D380" s="21">
        <v>23.000399999999999</v>
      </c>
    </row>
    <row r="381" spans="1:4" x14ac:dyDescent="0.25">
      <c r="A381" s="13" t="s">
        <v>21376</v>
      </c>
      <c r="B381" s="20" t="s">
        <v>21377</v>
      </c>
      <c r="C381" s="15" t="s">
        <v>592</v>
      </c>
      <c r="D381" s="21">
        <v>21.778700000000001</v>
      </c>
    </row>
    <row r="382" spans="1:4" x14ac:dyDescent="0.25">
      <c r="A382" s="13" t="s">
        <v>21378</v>
      </c>
      <c r="B382" s="20" t="s">
        <v>21379</v>
      </c>
      <c r="C382" s="15" t="s">
        <v>14731</v>
      </c>
      <c r="D382" s="21">
        <v>1988.7998</v>
      </c>
    </row>
    <row r="383" spans="1:4" x14ac:dyDescent="0.25">
      <c r="A383" s="13" t="s">
        <v>21380</v>
      </c>
      <c r="B383" s="20" t="s">
        <v>21381</v>
      </c>
      <c r="C383" s="15" t="s">
        <v>282</v>
      </c>
      <c r="D383" s="21">
        <v>8.3686000000000007</v>
      </c>
    </row>
    <row r="384" spans="1:4" x14ac:dyDescent="0.25">
      <c r="A384" s="13" t="s">
        <v>21382</v>
      </c>
      <c r="B384" s="20" t="s">
        <v>21383</v>
      </c>
      <c r="C384" s="15" t="s">
        <v>15970</v>
      </c>
      <c r="D384" s="21">
        <v>21.1752</v>
      </c>
    </row>
    <row r="385" spans="1:4" x14ac:dyDescent="0.25">
      <c r="A385" s="13" t="s">
        <v>21384</v>
      </c>
      <c r="B385" s="20" t="s">
        <v>21385</v>
      </c>
      <c r="C385" s="15" t="s">
        <v>15970</v>
      </c>
      <c r="D385" s="21">
        <v>61.0625</v>
      </c>
    </row>
    <row r="386" spans="1:4" x14ac:dyDescent="0.25">
      <c r="A386" s="13" t="s">
        <v>21386</v>
      </c>
      <c r="B386" s="20" t="s">
        <v>21387</v>
      </c>
      <c r="C386" s="15" t="s">
        <v>15970</v>
      </c>
      <c r="D386" s="21">
        <v>126.5681</v>
      </c>
    </row>
    <row r="387" spans="1:4" x14ac:dyDescent="0.25">
      <c r="A387" s="13" t="s">
        <v>21388</v>
      </c>
      <c r="B387" s="20" t="s">
        <v>21389</v>
      </c>
      <c r="C387" s="15" t="s">
        <v>15970</v>
      </c>
      <c r="D387" s="21">
        <v>147.64420000000001</v>
      </c>
    </row>
    <row r="388" spans="1:4" x14ac:dyDescent="0.25">
      <c r="A388" s="13" t="s">
        <v>21390</v>
      </c>
      <c r="B388" s="20" t="s">
        <v>21391</v>
      </c>
      <c r="C388" s="15" t="s">
        <v>282</v>
      </c>
      <c r="D388" s="21">
        <v>3.8551000000000002</v>
      </c>
    </row>
    <row r="389" spans="1:4" x14ac:dyDescent="0.25">
      <c r="A389" s="13" t="s">
        <v>21392</v>
      </c>
      <c r="B389" s="20" t="s">
        <v>21393</v>
      </c>
      <c r="C389" s="15" t="s">
        <v>282</v>
      </c>
      <c r="D389" s="21">
        <v>28.3049</v>
      </c>
    </row>
    <row r="390" spans="1:4" x14ac:dyDescent="0.25">
      <c r="A390" s="13" t="s">
        <v>21394</v>
      </c>
      <c r="B390" s="20" t="s">
        <v>21395</v>
      </c>
      <c r="C390" s="15" t="s">
        <v>14537</v>
      </c>
      <c r="D390" s="21">
        <v>5.2347999999999999</v>
      </c>
    </row>
    <row r="391" spans="1:4" x14ac:dyDescent="0.25">
      <c r="A391" s="13" t="s">
        <v>21396</v>
      </c>
      <c r="B391" s="20" t="s">
        <v>21397</v>
      </c>
      <c r="C391" s="15" t="s">
        <v>14537</v>
      </c>
      <c r="D391" s="21">
        <v>0.4501</v>
      </c>
    </row>
    <row r="392" spans="1:4" x14ac:dyDescent="0.25">
      <c r="A392" s="13" t="s">
        <v>21398</v>
      </c>
      <c r="B392" s="20" t="s">
        <v>21399</v>
      </c>
      <c r="C392" s="15" t="s">
        <v>14731</v>
      </c>
      <c r="D392" s="21">
        <v>100.1611</v>
      </c>
    </row>
    <row r="393" spans="1:4" x14ac:dyDescent="0.25">
      <c r="A393" s="13" t="s">
        <v>21400</v>
      </c>
      <c r="B393" s="20" t="s">
        <v>21401</v>
      </c>
      <c r="C393" s="15" t="s">
        <v>14731</v>
      </c>
      <c r="D393" s="21">
        <v>117.6191</v>
      </c>
    </row>
    <row r="394" spans="1:4" x14ac:dyDescent="0.25">
      <c r="A394" s="13" t="s">
        <v>21402</v>
      </c>
      <c r="B394" s="20" t="s">
        <v>21403</v>
      </c>
      <c r="C394" s="15" t="s">
        <v>14537</v>
      </c>
      <c r="D394" s="21">
        <v>127.3599</v>
      </c>
    </row>
    <row r="395" spans="1:4" x14ac:dyDescent="0.25">
      <c r="A395" s="13" t="s">
        <v>21404</v>
      </c>
      <c r="B395" s="20" t="s">
        <v>14620</v>
      </c>
      <c r="C395" s="15" t="s">
        <v>211</v>
      </c>
      <c r="D395" s="21" t="s">
        <v>20826</v>
      </c>
    </row>
    <row r="396" spans="1:4" x14ac:dyDescent="0.25">
      <c r="A396" s="13" t="s">
        <v>21405</v>
      </c>
      <c r="B396" s="20" t="s">
        <v>21406</v>
      </c>
      <c r="C396" s="15" t="s">
        <v>282</v>
      </c>
      <c r="D396" s="21">
        <v>100.8077</v>
      </c>
    </row>
    <row r="397" spans="1:4" x14ac:dyDescent="0.25">
      <c r="A397" s="13" t="s">
        <v>21407</v>
      </c>
      <c r="B397" s="20" t="s">
        <v>21408</v>
      </c>
      <c r="C397" s="15" t="s">
        <v>211</v>
      </c>
      <c r="D397" s="21">
        <v>0.70040000000000002</v>
      </c>
    </row>
    <row r="398" spans="1:4" x14ac:dyDescent="0.25">
      <c r="A398" s="13" t="s">
        <v>21409</v>
      </c>
      <c r="B398" s="20" t="s">
        <v>21410</v>
      </c>
      <c r="C398" s="15" t="s">
        <v>211</v>
      </c>
      <c r="D398" s="21">
        <v>162.02500000000001</v>
      </c>
    </row>
    <row r="399" spans="1:4" x14ac:dyDescent="0.25">
      <c r="A399" s="13" t="s">
        <v>21411</v>
      </c>
      <c r="B399" s="20" t="s">
        <v>21412</v>
      </c>
      <c r="C399" s="15" t="s">
        <v>211</v>
      </c>
      <c r="D399" s="21">
        <v>192.8</v>
      </c>
    </row>
    <row r="400" spans="1:4" x14ac:dyDescent="0.25">
      <c r="A400" s="13" t="s">
        <v>21413</v>
      </c>
      <c r="B400" s="20" t="s">
        <v>21414</v>
      </c>
      <c r="C400" s="15" t="s">
        <v>14731</v>
      </c>
      <c r="D400" s="21">
        <v>97.992699999999999</v>
      </c>
    </row>
    <row r="401" spans="1:4" x14ac:dyDescent="0.25">
      <c r="A401" s="13" t="s">
        <v>21415</v>
      </c>
      <c r="B401" s="20" t="s">
        <v>21416</v>
      </c>
      <c r="C401" s="15" t="s">
        <v>211</v>
      </c>
      <c r="D401" s="21">
        <v>0.18229999999999999</v>
      </c>
    </row>
    <row r="402" spans="1:4" x14ac:dyDescent="0.25">
      <c r="A402" s="13" t="s">
        <v>21417</v>
      </c>
      <c r="B402" s="20" t="s">
        <v>21418</v>
      </c>
      <c r="C402" s="15" t="s">
        <v>211</v>
      </c>
      <c r="D402" s="21">
        <v>268.8</v>
      </c>
    </row>
    <row r="403" spans="1:4" x14ac:dyDescent="0.25">
      <c r="A403" s="13" t="s">
        <v>21419</v>
      </c>
      <c r="B403" s="20" t="s">
        <v>21420</v>
      </c>
      <c r="C403" s="15" t="s">
        <v>282</v>
      </c>
      <c r="D403" s="21">
        <v>127.3044</v>
      </c>
    </row>
    <row r="404" spans="1:4" x14ac:dyDescent="0.25">
      <c r="A404" s="13" t="s">
        <v>21421</v>
      </c>
      <c r="B404" s="20" t="s">
        <v>21422</v>
      </c>
      <c r="C404" s="15" t="s">
        <v>211</v>
      </c>
      <c r="D404" s="21">
        <v>384.47500000000002</v>
      </c>
    </row>
    <row r="405" spans="1:4" x14ac:dyDescent="0.25">
      <c r="A405" s="13" t="s">
        <v>21423</v>
      </c>
      <c r="B405" s="20" t="s">
        <v>21424</v>
      </c>
      <c r="C405" s="15" t="s">
        <v>211</v>
      </c>
      <c r="D405" s="21">
        <v>393.75</v>
      </c>
    </row>
    <row r="406" spans="1:4" x14ac:dyDescent="0.25">
      <c r="A406" s="13" t="s">
        <v>21425</v>
      </c>
      <c r="B406" s="20" t="s">
        <v>21426</v>
      </c>
      <c r="C406" s="15" t="s">
        <v>282</v>
      </c>
      <c r="D406" s="21">
        <v>17.0078</v>
      </c>
    </row>
    <row r="407" spans="1:4" x14ac:dyDescent="0.25">
      <c r="A407" s="13" t="s">
        <v>21427</v>
      </c>
      <c r="B407" s="20" t="s">
        <v>21428</v>
      </c>
      <c r="C407" s="15" t="s">
        <v>282</v>
      </c>
      <c r="D407" s="21">
        <v>15.01</v>
      </c>
    </row>
    <row r="408" spans="1:4" x14ac:dyDescent="0.25">
      <c r="A408" s="13" t="s">
        <v>21429</v>
      </c>
      <c r="B408" s="20" t="s">
        <v>21430</v>
      </c>
      <c r="C408" s="15" t="s">
        <v>14537</v>
      </c>
      <c r="D408" s="21">
        <v>96953.4</v>
      </c>
    </row>
    <row r="409" spans="1:4" x14ac:dyDescent="0.25">
      <c r="A409" s="13" t="s">
        <v>21431</v>
      </c>
      <c r="B409" s="20" t="s">
        <v>21432</v>
      </c>
      <c r="C409" s="15" t="s">
        <v>14537</v>
      </c>
      <c r="D409" s="21">
        <v>426.17779999999999</v>
      </c>
    </row>
    <row r="410" spans="1:4" x14ac:dyDescent="0.25">
      <c r="A410" s="13" t="s">
        <v>21433</v>
      </c>
      <c r="B410" s="20" t="s">
        <v>21434</v>
      </c>
      <c r="C410" s="15" t="s">
        <v>14537</v>
      </c>
      <c r="D410" s="21">
        <v>283.71629999999999</v>
      </c>
    </row>
    <row r="411" spans="1:4" x14ac:dyDescent="0.25">
      <c r="A411" s="13" t="s">
        <v>21435</v>
      </c>
      <c r="B411" s="20" t="s">
        <v>21436</v>
      </c>
      <c r="C411" s="15" t="s">
        <v>14537</v>
      </c>
      <c r="D411" s="21">
        <v>288.37619999999998</v>
      </c>
    </row>
    <row r="412" spans="1:4" x14ac:dyDescent="0.25">
      <c r="A412" s="13" t="s">
        <v>21437</v>
      </c>
      <c r="B412" s="20" t="s">
        <v>21438</v>
      </c>
      <c r="C412" s="15" t="s">
        <v>14537</v>
      </c>
      <c r="D412" s="21">
        <v>336.1123</v>
      </c>
    </row>
    <row r="413" spans="1:4" x14ac:dyDescent="0.25">
      <c r="A413" s="13" t="s">
        <v>21439</v>
      </c>
      <c r="B413" s="20" t="s">
        <v>21440</v>
      </c>
      <c r="C413" s="15" t="s">
        <v>211</v>
      </c>
      <c r="D413" s="21">
        <v>9.7432999999999996</v>
      </c>
    </row>
    <row r="414" spans="1:4" x14ac:dyDescent="0.25">
      <c r="A414" s="13" t="s">
        <v>21441</v>
      </c>
      <c r="B414" s="20" t="s">
        <v>21442</v>
      </c>
      <c r="C414" s="15" t="s">
        <v>14537</v>
      </c>
      <c r="D414" s="21">
        <v>217723.77859999999</v>
      </c>
    </row>
    <row r="415" spans="1:4" x14ac:dyDescent="0.25">
      <c r="A415" s="13" t="s">
        <v>21443</v>
      </c>
      <c r="B415" s="20" t="s">
        <v>21444</v>
      </c>
      <c r="C415" s="15" t="s">
        <v>14537</v>
      </c>
      <c r="D415" s="21">
        <v>233990.59710000001</v>
      </c>
    </row>
    <row r="416" spans="1:4" x14ac:dyDescent="0.25">
      <c r="A416" s="13" t="s">
        <v>21445</v>
      </c>
      <c r="B416" s="20" t="s">
        <v>21446</v>
      </c>
      <c r="C416" s="15" t="s">
        <v>14537</v>
      </c>
      <c r="D416" s="21">
        <v>250313.2616</v>
      </c>
    </row>
    <row r="417" spans="1:4" x14ac:dyDescent="0.25">
      <c r="A417" s="13" t="s">
        <v>21447</v>
      </c>
      <c r="B417" s="20" t="s">
        <v>21448</v>
      </c>
      <c r="C417" s="15" t="s">
        <v>14537</v>
      </c>
      <c r="D417" s="21">
        <v>279100.58020000003</v>
      </c>
    </row>
    <row r="418" spans="1:4" x14ac:dyDescent="0.25">
      <c r="A418" s="13" t="s">
        <v>21449</v>
      </c>
      <c r="B418" s="20" t="s">
        <v>21450</v>
      </c>
      <c r="C418" s="15" t="s">
        <v>14537</v>
      </c>
      <c r="D418" s="21">
        <v>308865.4987</v>
      </c>
    </row>
    <row r="419" spans="1:4" x14ac:dyDescent="0.25">
      <c r="A419" s="13" t="s">
        <v>21451</v>
      </c>
      <c r="B419" s="20" t="s">
        <v>21452</v>
      </c>
      <c r="C419" s="15" t="s">
        <v>14537</v>
      </c>
      <c r="D419" s="21">
        <v>313645.27260000003</v>
      </c>
    </row>
    <row r="420" spans="1:4" x14ac:dyDescent="0.25">
      <c r="A420" s="13" t="s">
        <v>21453</v>
      </c>
      <c r="B420" s="20" t="s">
        <v>21454</v>
      </c>
      <c r="C420" s="15" t="s">
        <v>14537</v>
      </c>
      <c r="D420" s="21">
        <v>403558.53590000002</v>
      </c>
    </row>
    <row r="421" spans="1:4" x14ac:dyDescent="0.25">
      <c r="A421" s="13" t="s">
        <v>21455</v>
      </c>
      <c r="B421" s="20" t="s">
        <v>21456</v>
      </c>
      <c r="C421" s="15" t="s">
        <v>14537</v>
      </c>
      <c r="D421" s="21">
        <v>410082.37109999999</v>
      </c>
    </row>
    <row r="422" spans="1:4" x14ac:dyDescent="0.25">
      <c r="A422" s="13" t="s">
        <v>21457</v>
      </c>
      <c r="B422" s="20" t="s">
        <v>21458</v>
      </c>
      <c r="C422" s="15" t="s">
        <v>14537</v>
      </c>
      <c r="D422" s="21">
        <v>459643.9656</v>
      </c>
    </row>
    <row r="423" spans="1:4" x14ac:dyDescent="0.25">
      <c r="A423" s="13" t="s">
        <v>21459</v>
      </c>
      <c r="B423" s="20" t="s">
        <v>21460</v>
      </c>
      <c r="C423" s="15" t="s">
        <v>14537</v>
      </c>
      <c r="D423" s="21">
        <v>503650.64110000001</v>
      </c>
    </row>
    <row r="424" spans="1:4" x14ac:dyDescent="0.25">
      <c r="A424" s="13" t="s">
        <v>21461</v>
      </c>
      <c r="B424" s="20" t="s">
        <v>21462</v>
      </c>
      <c r="C424" s="15" t="s">
        <v>14537</v>
      </c>
      <c r="D424" s="21">
        <v>517093.72470000002</v>
      </c>
    </row>
    <row r="425" spans="1:4" x14ac:dyDescent="0.25">
      <c r="A425" s="13" t="s">
        <v>21463</v>
      </c>
      <c r="B425" s="20" t="s">
        <v>21464</v>
      </c>
      <c r="C425" s="15" t="s">
        <v>14537</v>
      </c>
      <c r="D425" s="21">
        <v>559720.77949999995</v>
      </c>
    </row>
    <row r="426" spans="1:4" x14ac:dyDescent="0.25">
      <c r="A426" s="13" t="s">
        <v>21465</v>
      </c>
      <c r="B426" s="20" t="s">
        <v>21466</v>
      </c>
      <c r="C426" s="15" t="s">
        <v>14537</v>
      </c>
      <c r="D426" s="21">
        <v>185669.7708</v>
      </c>
    </row>
    <row r="427" spans="1:4" x14ac:dyDescent="0.25">
      <c r="A427" s="13" t="s">
        <v>21467</v>
      </c>
      <c r="B427" s="20" t="s">
        <v>21468</v>
      </c>
      <c r="C427" s="15" t="s">
        <v>14537</v>
      </c>
      <c r="D427" s="21">
        <v>190541.0117</v>
      </c>
    </row>
    <row r="428" spans="1:4" x14ac:dyDescent="0.25">
      <c r="A428" s="13" t="s">
        <v>21469</v>
      </c>
      <c r="B428" s="20" t="s">
        <v>21470</v>
      </c>
      <c r="C428" s="15" t="s">
        <v>14537</v>
      </c>
      <c r="D428" s="21">
        <v>205070.42920000001</v>
      </c>
    </row>
    <row r="429" spans="1:4" x14ac:dyDescent="0.25">
      <c r="A429" s="13" t="s">
        <v>21471</v>
      </c>
      <c r="B429" s="20" t="s">
        <v>21472</v>
      </c>
      <c r="C429" s="15" t="s">
        <v>14537</v>
      </c>
      <c r="D429" s="21">
        <v>219598.37059999999</v>
      </c>
    </row>
    <row r="430" spans="1:4" x14ac:dyDescent="0.25">
      <c r="A430" s="13" t="s">
        <v>21473</v>
      </c>
      <c r="B430" s="20" t="s">
        <v>21474</v>
      </c>
      <c r="C430" s="15" t="s">
        <v>14537</v>
      </c>
      <c r="D430" s="21">
        <v>234135.80179999999</v>
      </c>
    </row>
    <row r="431" spans="1:4" x14ac:dyDescent="0.25">
      <c r="A431" s="13" t="s">
        <v>21475</v>
      </c>
      <c r="B431" s="20" t="s">
        <v>21476</v>
      </c>
      <c r="C431" s="15" t="s">
        <v>14537</v>
      </c>
      <c r="D431" s="21">
        <v>259464.09239999999</v>
      </c>
    </row>
    <row r="432" spans="1:4" x14ac:dyDescent="0.25">
      <c r="A432" s="13" t="s">
        <v>21477</v>
      </c>
      <c r="B432" s="20" t="s">
        <v>21478</v>
      </c>
      <c r="C432" s="15" t="s">
        <v>14537</v>
      </c>
      <c r="D432" s="21">
        <v>285753.1091</v>
      </c>
    </row>
    <row r="433" spans="1:4" x14ac:dyDescent="0.25">
      <c r="A433" s="13" t="s">
        <v>21479</v>
      </c>
      <c r="B433" s="20" t="s">
        <v>21480</v>
      </c>
      <c r="C433" s="15" t="s">
        <v>14537</v>
      </c>
      <c r="D433" s="21">
        <v>290452.53499999997</v>
      </c>
    </row>
    <row r="434" spans="1:4" x14ac:dyDescent="0.25">
      <c r="A434" s="13" t="s">
        <v>21481</v>
      </c>
      <c r="B434" s="20" t="s">
        <v>21482</v>
      </c>
      <c r="C434" s="15" t="s">
        <v>14537</v>
      </c>
      <c r="D434" s="21">
        <v>311573.33760000003</v>
      </c>
    </row>
    <row r="435" spans="1:4" x14ac:dyDescent="0.25">
      <c r="A435" s="13" t="s">
        <v>21483</v>
      </c>
      <c r="B435" s="20" t="s">
        <v>21484</v>
      </c>
      <c r="C435" s="15" t="s">
        <v>14537</v>
      </c>
      <c r="D435" s="21">
        <v>317984.68540000002</v>
      </c>
    </row>
    <row r="436" spans="1:4" x14ac:dyDescent="0.25">
      <c r="A436" s="13" t="s">
        <v>21485</v>
      </c>
      <c r="B436" s="20" t="s">
        <v>21486</v>
      </c>
      <c r="C436" s="15" t="s">
        <v>14537</v>
      </c>
      <c r="D436" s="21">
        <v>339131.71120000002</v>
      </c>
    </row>
    <row r="437" spans="1:4" x14ac:dyDescent="0.25">
      <c r="A437" s="13" t="s">
        <v>21487</v>
      </c>
      <c r="B437" s="20" t="s">
        <v>21488</v>
      </c>
      <c r="C437" s="15" t="s">
        <v>14537</v>
      </c>
      <c r="D437" s="21">
        <v>388664.44579999999</v>
      </c>
    </row>
    <row r="438" spans="1:4" x14ac:dyDescent="0.25">
      <c r="A438" s="13" t="s">
        <v>21489</v>
      </c>
      <c r="B438" s="20" t="s">
        <v>21490</v>
      </c>
      <c r="C438" s="15" t="s">
        <v>14537</v>
      </c>
      <c r="D438" s="21">
        <v>401878.53649999999</v>
      </c>
    </row>
    <row r="439" spans="1:4" x14ac:dyDescent="0.25">
      <c r="A439" s="13" t="s">
        <v>21491</v>
      </c>
      <c r="B439" s="20" t="s">
        <v>21492</v>
      </c>
      <c r="C439" s="15" t="s">
        <v>14537</v>
      </c>
      <c r="D439" s="21">
        <v>433156.0245</v>
      </c>
    </row>
    <row r="440" spans="1:4" x14ac:dyDescent="0.25">
      <c r="A440" s="13" t="s">
        <v>21493</v>
      </c>
      <c r="B440" s="20" t="s">
        <v>21494</v>
      </c>
      <c r="C440" s="15" t="s">
        <v>211</v>
      </c>
      <c r="D440" s="21">
        <v>1.4233</v>
      </c>
    </row>
    <row r="441" spans="1:4" x14ac:dyDescent="0.25">
      <c r="A441" s="13" t="s">
        <v>21495</v>
      </c>
      <c r="B441" s="20" t="s">
        <v>21496</v>
      </c>
      <c r="C441" s="15" t="s">
        <v>14537</v>
      </c>
      <c r="D441" s="21">
        <v>798.11</v>
      </c>
    </row>
    <row r="442" spans="1:4" x14ac:dyDescent="0.25">
      <c r="A442" s="13" t="s">
        <v>21497</v>
      </c>
      <c r="B442" s="20" t="s">
        <v>21498</v>
      </c>
      <c r="C442" s="15" t="s">
        <v>14537</v>
      </c>
      <c r="D442" s="21">
        <v>4.7778</v>
      </c>
    </row>
    <row r="443" spans="1:4" x14ac:dyDescent="0.25">
      <c r="A443" s="13" t="s">
        <v>21499</v>
      </c>
      <c r="B443" s="20" t="s">
        <v>21500</v>
      </c>
      <c r="C443" s="15" t="s">
        <v>14537</v>
      </c>
      <c r="D443" s="21">
        <v>91.417599999999993</v>
      </c>
    </row>
    <row r="444" spans="1:4" x14ac:dyDescent="0.25">
      <c r="A444" s="13" t="s">
        <v>21501</v>
      </c>
      <c r="B444" s="20" t="s">
        <v>21502</v>
      </c>
      <c r="C444" s="15" t="s">
        <v>14537</v>
      </c>
      <c r="D444" s="21">
        <v>84.326599999999999</v>
      </c>
    </row>
    <row r="445" spans="1:4" x14ac:dyDescent="0.25">
      <c r="A445" s="13" t="s">
        <v>21503</v>
      </c>
      <c r="B445" s="20" t="s">
        <v>21504</v>
      </c>
      <c r="C445" s="15" t="s">
        <v>14537</v>
      </c>
      <c r="D445" s="21">
        <v>29.355399999999999</v>
      </c>
    </row>
    <row r="446" spans="1:4" x14ac:dyDescent="0.25">
      <c r="A446" s="13" t="s">
        <v>21505</v>
      </c>
      <c r="B446" s="20" t="s">
        <v>21506</v>
      </c>
      <c r="C446" s="15" t="s">
        <v>211</v>
      </c>
      <c r="D446" s="21">
        <v>2.0164</v>
      </c>
    </row>
    <row r="447" spans="1:4" x14ac:dyDescent="0.25">
      <c r="A447" s="13" t="s">
        <v>21507</v>
      </c>
      <c r="B447" s="20" t="s">
        <v>21508</v>
      </c>
      <c r="C447" s="15" t="s">
        <v>14537</v>
      </c>
      <c r="D447" s="21">
        <v>200</v>
      </c>
    </row>
    <row r="448" spans="1:4" x14ac:dyDescent="0.25">
      <c r="A448" s="13" t="s">
        <v>21509</v>
      </c>
      <c r="B448" s="20" t="s">
        <v>21510</v>
      </c>
      <c r="C448" s="15" t="s">
        <v>14537</v>
      </c>
      <c r="D448" s="21">
        <v>82.623999999999995</v>
      </c>
    </row>
    <row r="449" spans="1:4" x14ac:dyDescent="0.25">
      <c r="A449" s="13" t="s">
        <v>21511</v>
      </c>
      <c r="B449" s="20" t="s">
        <v>21512</v>
      </c>
      <c r="C449" s="15" t="s">
        <v>14537</v>
      </c>
      <c r="D449" s="21">
        <v>36.752400000000002</v>
      </c>
    </row>
    <row r="450" spans="1:4" x14ac:dyDescent="0.25">
      <c r="A450" s="13" t="s">
        <v>21513</v>
      </c>
      <c r="B450" s="20" t="s">
        <v>21514</v>
      </c>
      <c r="C450" s="15" t="s">
        <v>15970</v>
      </c>
      <c r="D450" s="21">
        <v>60.375700000000002</v>
      </c>
    </row>
    <row r="451" spans="1:4" x14ac:dyDescent="0.25">
      <c r="A451" s="13" t="s">
        <v>21515</v>
      </c>
      <c r="B451" s="20" t="s">
        <v>21516</v>
      </c>
      <c r="C451" s="15" t="s">
        <v>592</v>
      </c>
      <c r="D451" s="21">
        <v>24.102</v>
      </c>
    </row>
    <row r="452" spans="1:4" x14ac:dyDescent="0.25">
      <c r="A452" s="13" t="s">
        <v>21517</v>
      </c>
      <c r="B452" s="20" t="s">
        <v>21518</v>
      </c>
      <c r="C452" s="15" t="s">
        <v>592</v>
      </c>
      <c r="D452" s="21">
        <v>27.096299999999999</v>
      </c>
    </row>
    <row r="453" spans="1:4" x14ac:dyDescent="0.25">
      <c r="A453" s="13" t="s">
        <v>21519</v>
      </c>
      <c r="B453" s="20" t="s">
        <v>21520</v>
      </c>
      <c r="C453" s="15" t="s">
        <v>282</v>
      </c>
      <c r="D453" s="21">
        <v>11.1097</v>
      </c>
    </row>
    <row r="454" spans="1:4" x14ac:dyDescent="0.25">
      <c r="A454" s="13" t="s">
        <v>21521</v>
      </c>
      <c r="B454" s="20" t="s">
        <v>21522</v>
      </c>
      <c r="C454" s="15" t="s">
        <v>211</v>
      </c>
      <c r="D454" s="21">
        <v>164.92150000000001</v>
      </c>
    </row>
    <row r="455" spans="1:4" x14ac:dyDescent="0.25">
      <c r="A455" s="13" t="s">
        <v>21523</v>
      </c>
      <c r="B455" s="20" t="s">
        <v>21524</v>
      </c>
      <c r="C455" s="15" t="s">
        <v>592</v>
      </c>
      <c r="D455" s="21">
        <v>8.5372000000000003</v>
      </c>
    </row>
    <row r="456" spans="1:4" x14ac:dyDescent="0.25">
      <c r="A456" s="13" t="s">
        <v>21525</v>
      </c>
      <c r="B456" s="20" t="s">
        <v>21526</v>
      </c>
      <c r="C456" s="15" t="s">
        <v>592</v>
      </c>
      <c r="D456" s="21">
        <v>7.7625000000000002</v>
      </c>
    </row>
    <row r="457" spans="1:4" x14ac:dyDescent="0.25">
      <c r="A457" s="13" t="s">
        <v>103</v>
      </c>
      <c r="B457" s="20" t="s">
        <v>1278</v>
      </c>
      <c r="C457" s="15" t="s">
        <v>282</v>
      </c>
      <c r="D457" s="21">
        <v>9.5577000000000005</v>
      </c>
    </row>
    <row r="458" spans="1:4" x14ac:dyDescent="0.25">
      <c r="A458" s="13" t="s">
        <v>21527</v>
      </c>
      <c r="B458" s="20" t="s">
        <v>21528</v>
      </c>
      <c r="C458" s="15" t="s">
        <v>282</v>
      </c>
      <c r="D458" s="21">
        <v>9.2501999999999995</v>
      </c>
    </row>
    <row r="459" spans="1:4" x14ac:dyDescent="0.25">
      <c r="A459" s="13" t="s">
        <v>21529</v>
      </c>
      <c r="B459" s="20" t="s">
        <v>21530</v>
      </c>
      <c r="C459" s="15" t="s">
        <v>282</v>
      </c>
      <c r="D459" s="21">
        <v>8.7658000000000005</v>
      </c>
    </row>
    <row r="460" spans="1:4" x14ac:dyDescent="0.25">
      <c r="A460" s="13" t="s">
        <v>21531</v>
      </c>
      <c r="B460" s="20" t="s">
        <v>21532</v>
      </c>
      <c r="C460" s="15" t="s">
        <v>282</v>
      </c>
      <c r="D460" s="21">
        <v>5.3399000000000001</v>
      </c>
    </row>
    <row r="461" spans="1:4" x14ac:dyDescent="0.25">
      <c r="A461" s="13" t="s">
        <v>21533</v>
      </c>
      <c r="B461" s="20" t="s">
        <v>21534</v>
      </c>
      <c r="C461" s="15" t="s">
        <v>14731</v>
      </c>
      <c r="D461" s="21">
        <v>132.33670000000001</v>
      </c>
    </row>
    <row r="462" spans="1:4" x14ac:dyDescent="0.25">
      <c r="A462" s="13" t="s">
        <v>21535</v>
      </c>
      <c r="B462" s="20" t="s">
        <v>21536</v>
      </c>
      <c r="C462" s="15" t="s">
        <v>14731</v>
      </c>
      <c r="D462" s="21">
        <v>138.78120000000001</v>
      </c>
    </row>
    <row r="463" spans="1:4" x14ac:dyDescent="0.25">
      <c r="A463" s="13" t="s">
        <v>21537</v>
      </c>
      <c r="B463" s="20" t="s">
        <v>21538</v>
      </c>
      <c r="C463" s="15" t="s">
        <v>282</v>
      </c>
      <c r="D463" s="21">
        <v>24.957899999999999</v>
      </c>
    </row>
    <row r="464" spans="1:4" x14ac:dyDescent="0.25">
      <c r="A464" s="13" t="s">
        <v>21539</v>
      </c>
      <c r="B464" s="20" t="s">
        <v>21540</v>
      </c>
      <c r="C464" s="15" t="s">
        <v>14537</v>
      </c>
      <c r="D464" s="21">
        <v>486.56790000000001</v>
      </c>
    </row>
    <row r="465" spans="1:4" x14ac:dyDescent="0.25">
      <c r="A465" s="13" t="s">
        <v>21541</v>
      </c>
      <c r="B465" s="20" t="s">
        <v>21542</v>
      </c>
      <c r="C465" s="15" t="s">
        <v>282</v>
      </c>
      <c r="D465" s="21">
        <v>57.581200000000003</v>
      </c>
    </row>
    <row r="466" spans="1:4" x14ac:dyDescent="0.25">
      <c r="A466" s="13" t="s">
        <v>21543</v>
      </c>
      <c r="B466" s="20" t="s">
        <v>21544</v>
      </c>
      <c r="C466" s="15" t="s">
        <v>282</v>
      </c>
      <c r="D466" s="21">
        <v>24.259</v>
      </c>
    </row>
    <row r="467" spans="1:4" x14ac:dyDescent="0.25">
      <c r="A467" s="13" t="s">
        <v>21545</v>
      </c>
      <c r="B467" s="20" t="s">
        <v>21546</v>
      </c>
      <c r="C467" s="15" t="s">
        <v>282</v>
      </c>
      <c r="D467" s="21">
        <v>178.28729999999999</v>
      </c>
    </row>
    <row r="468" spans="1:4" x14ac:dyDescent="0.25">
      <c r="A468" s="13" t="s">
        <v>21547</v>
      </c>
      <c r="B468" s="20" t="s">
        <v>21548</v>
      </c>
      <c r="C468" s="15" t="s">
        <v>14537</v>
      </c>
      <c r="D468" s="21">
        <v>421.30369999999999</v>
      </c>
    </row>
    <row r="469" spans="1:4" x14ac:dyDescent="0.25">
      <c r="A469" s="13" t="s">
        <v>115</v>
      </c>
      <c r="B469" s="20" t="s">
        <v>1283</v>
      </c>
      <c r="C469" s="15" t="s">
        <v>282</v>
      </c>
      <c r="D469" s="21">
        <v>34.287700000000001</v>
      </c>
    </row>
    <row r="470" spans="1:4" x14ac:dyDescent="0.25">
      <c r="A470" s="13" t="s">
        <v>21549</v>
      </c>
      <c r="B470" s="20" t="s">
        <v>21550</v>
      </c>
      <c r="C470" s="15" t="s">
        <v>282</v>
      </c>
      <c r="D470" s="21">
        <v>34.774900000000002</v>
      </c>
    </row>
    <row r="471" spans="1:4" x14ac:dyDescent="0.25">
      <c r="A471" s="13" t="s">
        <v>21551</v>
      </c>
      <c r="B471" s="20" t="s">
        <v>21552</v>
      </c>
      <c r="C471" s="15" t="s">
        <v>14537</v>
      </c>
      <c r="D471" s="21">
        <v>30.159400000000002</v>
      </c>
    </row>
    <row r="472" spans="1:4" x14ac:dyDescent="0.25">
      <c r="A472" s="13" t="s">
        <v>21553</v>
      </c>
      <c r="B472" s="20" t="s">
        <v>21554</v>
      </c>
      <c r="C472" s="15" t="s">
        <v>282</v>
      </c>
      <c r="D472" s="21">
        <v>57.338299999999997</v>
      </c>
    </row>
    <row r="473" spans="1:4" x14ac:dyDescent="0.25">
      <c r="A473" s="13" t="s">
        <v>21555</v>
      </c>
      <c r="B473" s="20" t="s">
        <v>21556</v>
      </c>
      <c r="C473" s="15" t="s">
        <v>14537</v>
      </c>
      <c r="D473" s="21">
        <v>7.7613000000000003</v>
      </c>
    </row>
    <row r="474" spans="1:4" x14ac:dyDescent="0.25">
      <c r="A474" s="13" t="s">
        <v>21557</v>
      </c>
      <c r="B474" s="20" t="s">
        <v>21558</v>
      </c>
      <c r="C474" s="15" t="s">
        <v>14537</v>
      </c>
      <c r="D474" s="21">
        <v>5.4955999999999996</v>
      </c>
    </row>
    <row r="475" spans="1:4" x14ac:dyDescent="0.25">
      <c r="A475" s="13" t="s">
        <v>21559</v>
      </c>
      <c r="B475" s="20" t="s">
        <v>21560</v>
      </c>
      <c r="C475" s="15" t="s">
        <v>14537</v>
      </c>
      <c r="D475" s="21">
        <v>2942.848</v>
      </c>
    </row>
    <row r="476" spans="1:4" x14ac:dyDescent="0.25">
      <c r="A476" s="13" t="s">
        <v>21561</v>
      </c>
      <c r="B476" s="20" t="s">
        <v>21562</v>
      </c>
      <c r="C476" s="15" t="s">
        <v>14537</v>
      </c>
      <c r="D476" s="21">
        <v>494.41</v>
      </c>
    </row>
    <row r="477" spans="1:4" x14ac:dyDescent="0.25">
      <c r="A477" s="13" t="s">
        <v>21563</v>
      </c>
      <c r="B477" s="20" t="s">
        <v>21564</v>
      </c>
      <c r="C477" s="15" t="s">
        <v>14537</v>
      </c>
      <c r="D477" s="21">
        <v>35.121699999999997</v>
      </c>
    </row>
    <row r="478" spans="1:4" x14ac:dyDescent="0.25">
      <c r="A478" s="13" t="s">
        <v>21565</v>
      </c>
      <c r="B478" s="20" t="s">
        <v>21566</v>
      </c>
      <c r="C478" s="15" t="s">
        <v>14537</v>
      </c>
      <c r="D478" s="21">
        <v>393.40219999999999</v>
      </c>
    </row>
    <row r="479" spans="1:4" x14ac:dyDescent="0.25">
      <c r="A479" s="13" t="s">
        <v>21567</v>
      </c>
      <c r="B479" s="20" t="s">
        <v>21568</v>
      </c>
      <c r="C479" s="15" t="s">
        <v>211</v>
      </c>
      <c r="D479" s="21">
        <v>100.6405</v>
      </c>
    </row>
    <row r="480" spans="1:4" x14ac:dyDescent="0.25">
      <c r="A480" s="13" t="s">
        <v>21569</v>
      </c>
      <c r="B480" s="20" t="s">
        <v>21570</v>
      </c>
      <c r="C480" s="15" t="s">
        <v>15970</v>
      </c>
      <c r="D480" s="21">
        <v>41.423000000000002</v>
      </c>
    </row>
    <row r="481" spans="1:4" x14ac:dyDescent="0.25">
      <c r="A481" s="13" t="s">
        <v>21571</v>
      </c>
      <c r="B481" s="20" t="s">
        <v>21572</v>
      </c>
      <c r="C481" s="15" t="s">
        <v>14537</v>
      </c>
      <c r="D481" s="21">
        <v>615.495</v>
      </c>
    </row>
    <row r="482" spans="1:4" x14ac:dyDescent="0.25">
      <c r="A482" s="13" t="s">
        <v>21573</v>
      </c>
      <c r="B482" s="20" t="s">
        <v>21574</v>
      </c>
      <c r="C482" s="15" t="s">
        <v>14537</v>
      </c>
      <c r="D482" s="21">
        <v>312.92910000000001</v>
      </c>
    </row>
    <row r="483" spans="1:4" x14ac:dyDescent="0.25">
      <c r="A483" s="13" t="s">
        <v>21575</v>
      </c>
      <c r="B483" s="20" t="s">
        <v>21576</v>
      </c>
      <c r="C483" s="15" t="s">
        <v>211</v>
      </c>
      <c r="D483" s="21">
        <v>170.65620000000001</v>
      </c>
    </row>
    <row r="484" spans="1:4" x14ac:dyDescent="0.25">
      <c r="A484" s="13" t="s">
        <v>21577</v>
      </c>
      <c r="B484" s="20" t="s">
        <v>21578</v>
      </c>
      <c r="C484" s="15" t="s">
        <v>15970</v>
      </c>
      <c r="D484" s="21">
        <v>33.320999999999998</v>
      </c>
    </row>
    <row r="485" spans="1:4" x14ac:dyDescent="0.25">
      <c r="A485" s="13" t="s">
        <v>21579</v>
      </c>
      <c r="B485" s="20" t="s">
        <v>21580</v>
      </c>
      <c r="C485" s="15" t="s">
        <v>15970</v>
      </c>
      <c r="D485" s="21">
        <v>20.211300000000001</v>
      </c>
    </row>
    <row r="486" spans="1:4" x14ac:dyDescent="0.25">
      <c r="A486" s="13" t="s">
        <v>21581</v>
      </c>
      <c r="B486" s="20" t="s">
        <v>21582</v>
      </c>
      <c r="C486" s="15" t="s">
        <v>15970</v>
      </c>
      <c r="D486" s="21">
        <v>26.3216</v>
      </c>
    </row>
    <row r="487" spans="1:4" x14ac:dyDescent="0.25">
      <c r="A487" s="13" t="s">
        <v>21583</v>
      </c>
      <c r="B487" s="20" t="s">
        <v>21584</v>
      </c>
      <c r="C487" s="15" t="s">
        <v>15970</v>
      </c>
      <c r="D487" s="21">
        <v>27.285699999999999</v>
      </c>
    </row>
    <row r="488" spans="1:4" x14ac:dyDescent="0.25">
      <c r="A488" s="13" t="s">
        <v>21585</v>
      </c>
      <c r="B488" s="20" t="s">
        <v>21586</v>
      </c>
      <c r="C488" s="15" t="s">
        <v>15970</v>
      </c>
      <c r="D488" s="21">
        <v>29.315300000000001</v>
      </c>
    </row>
    <row r="489" spans="1:4" x14ac:dyDescent="0.25">
      <c r="A489" s="13" t="s">
        <v>21587</v>
      </c>
      <c r="B489" s="20" t="s">
        <v>21588</v>
      </c>
      <c r="C489" s="15" t="s">
        <v>15970</v>
      </c>
      <c r="D489" s="21">
        <v>38.985599999999998</v>
      </c>
    </row>
    <row r="490" spans="1:4" x14ac:dyDescent="0.25">
      <c r="A490" s="13" t="s">
        <v>21589</v>
      </c>
      <c r="B490" s="20" t="s">
        <v>21590</v>
      </c>
      <c r="C490" s="15" t="s">
        <v>15970</v>
      </c>
      <c r="D490" s="21">
        <v>58.302799999999998</v>
      </c>
    </row>
    <row r="491" spans="1:4" x14ac:dyDescent="0.25">
      <c r="A491" s="13" t="s">
        <v>21591</v>
      </c>
      <c r="B491" s="20" t="s">
        <v>21592</v>
      </c>
      <c r="C491" s="15" t="s">
        <v>15970</v>
      </c>
      <c r="D491" s="21">
        <v>77.604600000000005</v>
      </c>
    </row>
    <row r="492" spans="1:4" x14ac:dyDescent="0.25">
      <c r="A492" s="13" t="s">
        <v>21593</v>
      </c>
      <c r="B492" s="20" t="s">
        <v>21594</v>
      </c>
      <c r="C492" s="15" t="s">
        <v>15970</v>
      </c>
      <c r="D492" s="21">
        <v>39.861499999999999</v>
      </c>
    </row>
    <row r="493" spans="1:4" x14ac:dyDescent="0.25">
      <c r="A493" s="13" t="s">
        <v>21595</v>
      </c>
      <c r="B493" s="20" t="s">
        <v>21596</v>
      </c>
      <c r="C493" s="15" t="s">
        <v>15970</v>
      </c>
      <c r="D493" s="21">
        <v>49.879300000000001</v>
      </c>
    </row>
    <row r="494" spans="1:4" x14ac:dyDescent="0.25">
      <c r="A494" s="13" t="s">
        <v>21597</v>
      </c>
      <c r="B494" s="20" t="s">
        <v>21598</v>
      </c>
      <c r="C494" s="15" t="s">
        <v>15970</v>
      </c>
      <c r="D494" s="21">
        <v>59.831600000000002</v>
      </c>
    </row>
    <row r="495" spans="1:4" x14ac:dyDescent="0.25">
      <c r="A495" s="13" t="s">
        <v>21599</v>
      </c>
      <c r="B495" s="20" t="s">
        <v>21600</v>
      </c>
      <c r="C495" s="15" t="s">
        <v>15970</v>
      </c>
      <c r="D495" s="21">
        <v>69.9696</v>
      </c>
    </row>
    <row r="496" spans="1:4" x14ac:dyDescent="0.25">
      <c r="A496" s="13" t="s">
        <v>21601</v>
      </c>
      <c r="B496" s="20" t="s">
        <v>21602</v>
      </c>
      <c r="C496" s="15" t="s">
        <v>15970</v>
      </c>
      <c r="D496" s="21">
        <v>32.973100000000002</v>
      </c>
    </row>
    <row r="497" spans="1:4" x14ac:dyDescent="0.25">
      <c r="A497" s="13" t="s">
        <v>21603</v>
      </c>
      <c r="B497" s="20" t="s">
        <v>21604</v>
      </c>
      <c r="C497" s="15" t="s">
        <v>15970</v>
      </c>
      <c r="D497" s="21">
        <v>41.1509</v>
      </c>
    </row>
    <row r="498" spans="1:4" x14ac:dyDescent="0.25">
      <c r="A498" s="13" t="s">
        <v>21605</v>
      </c>
      <c r="B498" s="20" t="s">
        <v>21606</v>
      </c>
      <c r="C498" s="15" t="s">
        <v>15970</v>
      </c>
      <c r="D498" s="21">
        <v>48.880099999999999</v>
      </c>
    </row>
    <row r="499" spans="1:4" x14ac:dyDescent="0.25">
      <c r="A499" s="13" t="s">
        <v>21607</v>
      </c>
      <c r="B499" s="20" t="s">
        <v>21608</v>
      </c>
      <c r="C499" s="15" t="s">
        <v>15970</v>
      </c>
      <c r="D499" s="21">
        <v>56.872399999999999</v>
      </c>
    </row>
    <row r="500" spans="1:4" x14ac:dyDescent="0.25">
      <c r="A500" s="13" t="s">
        <v>21609</v>
      </c>
      <c r="B500" s="20" t="s">
        <v>21610</v>
      </c>
      <c r="C500" s="15" t="s">
        <v>15970</v>
      </c>
      <c r="D500" s="21">
        <v>29.813099999999999</v>
      </c>
    </row>
    <row r="501" spans="1:4" x14ac:dyDescent="0.25">
      <c r="A501" s="13" t="s">
        <v>21611</v>
      </c>
      <c r="B501" s="20" t="s">
        <v>21612</v>
      </c>
      <c r="C501" s="15" t="s">
        <v>15970</v>
      </c>
      <c r="D501" s="21">
        <v>40.850499999999997</v>
      </c>
    </row>
    <row r="502" spans="1:4" x14ac:dyDescent="0.25">
      <c r="A502" s="13" t="s">
        <v>21613</v>
      </c>
      <c r="B502" s="20" t="s">
        <v>21614</v>
      </c>
      <c r="C502" s="15" t="s">
        <v>15970</v>
      </c>
      <c r="D502" s="21">
        <v>46.773899999999998</v>
      </c>
    </row>
    <row r="503" spans="1:4" x14ac:dyDescent="0.25">
      <c r="A503" s="13" t="s">
        <v>21615</v>
      </c>
      <c r="B503" s="20" t="s">
        <v>21616</v>
      </c>
      <c r="C503" s="15" t="s">
        <v>15970</v>
      </c>
      <c r="D503" s="21">
        <v>53.767499999999998</v>
      </c>
    </row>
    <row r="504" spans="1:4" x14ac:dyDescent="0.25">
      <c r="A504" s="13" t="s">
        <v>21617</v>
      </c>
      <c r="B504" s="20" t="s">
        <v>21618</v>
      </c>
      <c r="C504" s="15" t="s">
        <v>211</v>
      </c>
      <c r="D504" s="21">
        <v>58.970300000000002</v>
      </c>
    </row>
    <row r="505" spans="1:4" x14ac:dyDescent="0.25">
      <c r="A505" s="13" t="s">
        <v>21619</v>
      </c>
      <c r="B505" s="20" t="s">
        <v>21620</v>
      </c>
      <c r="C505" s="15" t="s">
        <v>14537</v>
      </c>
      <c r="D505" s="21">
        <v>391.8768</v>
      </c>
    </row>
    <row r="506" spans="1:4" x14ac:dyDescent="0.25">
      <c r="A506" s="13" t="s">
        <v>21621</v>
      </c>
      <c r="B506" s="20" t="s">
        <v>21622</v>
      </c>
      <c r="C506" s="15" t="s">
        <v>14537</v>
      </c>
      <c r="D506" s="21">
        <v>397.25479999999999</v>
      </c>
    </row>
    <row r="507" spans="1:4" x14ac:dyDescent="0.25">
      <c r="A507" s="13" t="s">
        <v>21623</v>
      </c>
      <c r="B507" s="20" t="s">
        <v>21624</v>
      </c>
      <c r="C507" s="15" t="s">
        <v>14537</v>
      </c>
      <c r="D507" s="21">
        <v>423.69099999999997</v>
      </c>
    </row>
    <row r="508" spans="1:4" x14ac:dyDescent="0.25">
      <c r="A508" s="13" t="s">
        <v>21625</v>
      </c>
      <c r="B508" s="20" t="s">
        <v>21626</v>
      </c>
      <c r="C508" s="15" t="s">
        <v>14537</v>
      </c>
      <c r="D508" s="21">
        <v>437.53930000000003</v>
      </c>
    </row>
    <row r="509" spans="1:4" x14ac:dyDescent="0.25">
      <c r="A509" s="13" t="s">
        <v>21627</v>
      </c>
      <c r="B509" s="20" t="s">
        <v>21628</v>
      </c>
      <c r="C509" s="15" t="s">
        <v>14537</v>
      </c>
      <c r="D509" s="21">
        <v>488.94470000000001</v>
      </c>
    </row>
    <row r="510" spans="1:4" x14ac:dyDescent="0.25">
      <c r="A510" s="13" t="s">
        <v>21629</v>
      </c>
      <c r="B510" s="20" t="s">
        <v>21630</v>
      </c>
      <c r="C510" s="15" t="s">
        <v>14537</v>
      </c>
      <c r="D510" s="21">
        <v>675.57060000000001</v>
      </c>
    </row>
    <row r="511" spans="1:4" x14ac:dyDescent="0.25">
      <c r="A511" s="13" t="s">
        <v>123</v>
      </c>
      <c r="B511" s="20" t="s">
        <v>21631</v>
      </c>
      <c r="C511" s="15" t="s">
        <v>14537</v>
      </c>
      <c r="D511" s="21">
        <v>926.74990000000003</v>
      </c>
    </row>
    <row r="512" spans="1:4" x14ac:dyDescent="0.25">
      <c r="A512" s="13" t="s">
        <v>21632</v>
      </c>
      <c r="B512" s="20" t="s">
        <v>21633</v>
      </c>
      <c r="C512" s="15" t="s">
        <v>14537</v>
      </c>
      <c r="D512" s="21">
        <v>10.558</v>
      </c>
    </row>
    <row r="513" spans="1:4" x14ac:dyDescent="0.25">
      <c r="A513" s="13" t="s">
        <v>21634</v>
      </c>
      <c r="B513" s="20" t="s">
        <v>21635</v>
      </c>
      <c r="C513" s="15" t="s">
        <v>14537</v>
      </c>
      <c r="D513" s="21">
        <v>19.907</v>
      </c>
    </row>
    <row r="514" spans="1:4" x14ac:dyDescent="0.25">
      <c r="A514" s="13" t="s">
        <v>21636</v>
      </c>
      <c r="B514" s="20" t="s">
        <v>21637</v>
      </c>
      <c r="C514" s="15" t="s">
        <v>15970</v>
      </c>
      <c r="D514" s="21">
        <v>47.331099999999999</v>
      </c>
    </row>
    <row r="515" spans="1:4" x14ac:dyDescent="0.25">
      <c r="A515" s="13" t="s">
        <v>21638</v>
      </c>
      <c r="B515" s="20" t="s">
        <v>21639</v>
      </c>
      <c r="C515" s="15" t="s">
        <v>15970</v>
      </c>
      <c r="D515" s="21">
        <v>15.641</v>
      </c>
    </row>
    <row r="516" spans="1:4" x14ac:dyDescent="0.25">
      <c r="A516" s="13" t="s">
        <v>21640</v>
      </c>
      <c r="B516" s="20" t="s">
        <v>21641</v>
      </c>
      <c r="C516" s="15" t="s">
        <v>14731</v>
      </c>
      <c r="D516" s="21" t="s">
        <v>20826</v>
      </c>
    </row>
    <row r="517" spans="1:4" x14ac:dyDescent="0.25">
      <c r="A517" s="13" t="s">
        <v>21642</v>
      </c>
      <c r="B517" s="20" t="s">
        <v>21643</v>
      </c>
      <c r="C517" s="15" t="s">
        <v>592</v>
      </c>
      <c r="D517" s="21">
        <v>13.252800000000001</v>
      </c>
    </row>
    <row r="518" spans="1:4" x14ac:dyDescent="0.25">
      <c r="A518" s="13" t="s">
        <v>21644</v>
      </c>
      <c r="B518" s="20" t="s">
        <v>21645</v>
      </c>
      <c r="C518" s="15" t="s">
        <v>282</v>
      </c>
      <c r="D518" s="21">
        <v>31.130700000000001</v>
      </c>
    </row>
    <row r="519" spans="1:4" x14ac:dyDescent="0.25">
      <c r="A519" s="13" t="s">
        <v>21646</v>
      </c>
      <c r="B519" s="20" t="s">
        <v>21647</v>
      </c>
      <c r="C519" s="15" t="s">
        <v>282</v>
      </c>
      <c r="D519" s="21">
        <v>12.619</v>
      </c>
    </row>
    <row r="520" spans="1:4" x14ac:dyDescent="0.25">
      <c r="A520" s="13" t="s">
        <v>21648</v>
      </c>
      <c r="B520" s="20" t="s">
        <v>21649</v>
      </c>
      <c r="C520" s="15" t="s">
        <v>211</v>
      </c>
      <c r="D520" s="21">
        <v>181.08160000000001</v>
      </c>
    </row>
    <row r="521" spans="1:4" x14ac:dyDescent="0.25">
      <c r="A521" s="13" t="s">
        <v>21650</v>
      </c>
      <c r="B521" s="20" t="s">
        <v>21651</v>
      </c>
      <c r="C521" s="15" t="s">
        <v>282</v>
      </c>
      <c r="D521" s="21">
        <v>5.0730000000000004</v>
      </c>
    </row>
    <row r="522" spans="1:4" x14ac:dyDescent="0.25">
      <c r="A522" s="13" t="s">
        <v>21652</v>
      </c>
      <c r="B522" s="20" t="s">
        <v>21653</v>
      </c>
      <c r="C522" s="15" t="s">
        <v>282</v>
      </c>
      <c r="D522" s="21">
        <v>5.0730000000000004</v>
      </c>
    </row>
    <row r="523" spans="1:4" x14ac:dyDescent="0.25">
      <c r="A523" s="13" t="s">
        <v>21654</v>
      </c>
      <c r="B523" s="20" t="s">
        <v>21655</v>
      </c>
      <c r="C523" s="15" t="s">
        <v>282</v>
      </c>
      <c r="D523" s="21">
        <v>5.0730000000000004</v>
      </c>
    </row>
    <row r="524" spans="1:4" x14ac:dyDescent="0.25">
      <c r="A524" s="13" t="s">
        <v>21656</v>
      </c>
      <c r="B524" s="20" t="s">
        <v>21657</v>
      </c>
      <c r="C524" s="15" t="s">
        <v>282</v>
      </c>
      <c r="D524" s="21">
        <v>5.0730000000000004</v>
      </c>
    </row>
    <row r="525" spans="1:4" x14ac:dyDescent="0.25">
      <c r="A525" s="13" t="s">
        <v>21658</v>
      </c>
      <c r="B525" s="20" t="s">
        <v>21659</v>
      </c>
      <c r="C525" s="15" t="s">
        <v>282</v>
      </c>
      <c r="D525" s="21">
        <v>5.0730000000000004</v>
      </c>
    </row>
    <row r="526" spans="1:4" x14ac:dyDescent="0.25">
      <c r="A526" s="13" t="s">
        <v>21660</v>
      </c>
      <c r="B526" s="20" t="s">
        <v>21661</v>
      </c>
      <c r="C526" s="15" t="s">
        <v>211</v>
      </c>
      <c r="D526" s="21">
        <v>59.03</v>
      </c>
    </row>
    <row r="527" spans="1:4" x14ac:dyDescent="0.25">
      <c r="A527" s="13" t="s">
        <v>21662</v>
      </c>
      <c r="B527" s="20" t="s">
        <v>21663</v>
      </c>
      <c r="C527" s="15" t="s">
        <v>211</v>
      </c>
      <c r="D527" s="21">
        <v>10.8224</v>
      </c>
    </row>
    <row r="528" spans="1:4" x14ac:dyDescent="0.25">
      <c r="A528" s="13" t="s">
        <v>21664</v>
      </c>
      <c r="B528" s="20" t="s">
        <v>21665</v>
      </c>
      <c r="C528" s="15" t="s">
        <v>211</v>
      </c>
      <c r="D528" s="21">
        <v>121.5637</v>
      </c>
    </row>
    <row r="529" spans="1:4" x14ac:dyDescent="0.25">
      <c r="A529" s="13" t="s">
        <v>21666</v>
      </c>
      <c r="B529" s="20" t="s">
        <v>21667</v>
      </c>
      <c r="C529" s="15" t="s">
        <v>211</v>
      </c>
      <c r="D529" s="21">
        <v>134.6651</v>
      </c>
    </row>
    <row r="530" spans="1:4" x14ac:dyDescent="0.25">
      <c r="A530" s="13" t="s">
        <v>21668</v>
      </c>
      <c r="B530" s="20" t="s">
        <v>21669</v>
      </c>
      <c r="C530" s="15" t="s">
        <v>211</v>
      </c>
      <c r="D530" s="21">
        <v>243.48820000000001</v>
      </c>
    </row>
    <row r="531" spans="1:4" x14ac:dyDescent="0.25">
      <c r="A531" s="13" t="s">
        <v>21670</v>
      </c>
      <c r="B531" s="20" t="s">
        <v>21671</v>
      </c>
      <c r="C531" s="15" t="s">
        <v>211</v>
      </c>
      <c r="D531" s="21">
        <v>539.52369999999996</v>
      </c>
    </row>
    <row r="532" spans="1:4" x14ac:dyDescent="0.25">
      <c r="A532" s="13" t="s">
        <v>21672</v>
      </c>
      <c r="B532" s="20" t="s">
        <v>21673</v>
      </c>
      <c r="C532" s="15" t="s">
        <v>14537</v>
      </c>
      <c r="D532" s="21">
        <v>22.2121</v>
      </c>
    </row>
    <row r="533" spans="1:4" x14ac:dyDescent="0.25">
      <c r="A533" s="13" t="s">
        <v>21674</v>
      </c>
      <c r="B533" s="20" t="s">
        <v>21675</v>
      </c>
      <c r="C533" s="15" t="s">
        <v>14537</v>
      </c>
      <c r="D533" s="21">
        <v>53.143599999999999</v>
      </c>
    </row>
    <row r="534" spans="1:4" x14ac:dyDescent="0.25">
      <c r="A534" s="13" t="s">
        <v>21676</v>
      </c>
      <c r="B534" s="20" t="s">
        <v>21677</v>
      </c>
      <c r="C534" s="15" t="s">
        <v>14537</v>
      </c>
      <c r="D534" s="21">
        <v>282.91469999999998</v>
      </c>
    </row>
    <row r="535" spans="1:4" x14ac:dyDescent="0.25">
      <c r="A535" s="13" t="s">
        <v>21678</v>
      </c>
      <c r="B535" s="20" t="s">
        <v>21679</v>
      </c>
      <c r="C535" s="15" t="s">
        <v>14537</v>
      </c>
      <c r="D535" s="21">
        <v>3149.1453000000001</v>
      </c>
    </row>
    <row r="536" spans="1:4" x14ac:dyDescent="0.25">
      <c r="A536" s="13" t="s">
        <v>21680</v>
      </c>
      <c r="B536" s="20" t="s">
        <v>21681</v>
      </c>
      <c r="C536" s="15" t="s">
        <v>14537</v>
      </c>
      <c r="D536" s="21">
        <v>7271.4303</v>
      </c>
    </row>
    <row r="537" spans="1:4" x14ac:dyDescent="0.25">
      <c r="A537" s="13" t="s">
        <v>21682</v>
      </c>
      <c r="B537" s="20" t="s">
        <v>21683</v>
      </c>
      <c r="C537" s="15" t="s">
        <v>14537</v>
      </c>
      <c r="D537" s="21">
        <v>8735.9264999999996</v>
      </c>
    </row>
    <row r="538" spans="1:4" x14ac:dyDescent="0.25">
      <c r="A538" s="13" t="s">
        <v>21684</v>
      </c>
      <c r="B538" s="20" t="s">
        <v>21685</v>
      </c>
      <c r="C538" s="15" t="s">
        <v>14537</v>
      </c>
      <c r="D538" s="21">
        <v>13002.849700000001</v>
      </c>
    </row>
    <row r="539" spans="1:4" x14ac:dyDescent="0.25">
      <c r="A539" s="13" t="s">
        <v>21686</v>
      </c>
      <c r="B539" s="20" t="s">
        <v>21687</v>
      </c>
      <c r="C539" s="15" t="s">
        <v>14537</v>
      </c>
      <c r="D539" s="21">
        <v>8416.6281999999992</v>
      </c>
    </row>
    <row r="540" spans="1:4" x14ac:dyDescent="0.25">
      <c r="A540" s="13" t="s">
        <v>21688</v>
      </c>
      <c r="B540" s="20" t="s">
        <v>21689</v>
      </c>
      <c r="C540" s="15" t="s">
        <v>14537</v>
      </c>
      <c r="D540" s="21">
        <v>31.564699999999998</v>
      </c>
    </row>
    <row r="541" spans="1:4" x14ac:dyDescent="0.25">
      <c r="A541" s="13" t="s">
        <v>21690</v>
      </c>
      <c r="B541" s="20" t="s">
        <v>21691</v>
      </c>
      <c r="C541" s="15" t="s">
        <v>14537</v>
      </c>
      <c r="D541" s="21">
        <v>2508.6352999999999</v>
      </c>
    </row>
    <row r="542" spans="1:4" x14ac:dyDescent="0.25">
      <c r="A542" s="13" t="s">
        <v>21692</v>
      </c>
      <c r="B542" s="20" t="s">
        <v>21693</v>
      </c>
      <c r="C542" s="15" t="s">
        <v>14537</v>
      </c>
      <c r="D542" s="21">
        <v>749.80280000000005</v>
      </c>
    </row>
    <row r="543" spans="1:4" x14ac:dyDescent="0.25">
      <c r="A543" s="13" t="s">
        <v>93</v>
      </c>
      <c r="B543" s="20" t="s">
        <v>1272</v>
      </c>
      <c r="C543" s="15" t="s">
        <v>14537</v>
      </c>
      <c r="D543" s="21">
        <v>367.50490000000002</v>
      </c>
    </row>
    <row r="544" spans="1:4" x14ac:dyDescent="0.25">
      <c r="A544" s="13" t="s">
        <v>21694</v>
      </c>
      <c r="B544" s="20" t="s">
        <v>21695</v>
      </c>
      <c r="C544" s="15" t="s">
        <v>14537</v>
      </c>
      <c r="D544" s="21">
        <v>1270.1612</v>
      </c>
    </row>
    <row r="545" spans="1:4" x14ac:dyDescent="0.25">
      <c r="A545" s="13" t="s">
        <v>21696</v>
      </c>
      <c r="B545" s="20" t="s">
        <v>21697</v>
      </c>
      <c r="C545" s="15" t="s">
        <v>211</v>
      </c>
      <c r="D545" s="21">
        <v>7.8639999999999999</v>
      </c>
    </row>
    <row r="546" spans="1:4" x14ac:dyDescent="0.25">
      <c r="A546" s="13" t="s">
        <v>21698</v>
      </c>
      <c r="B546" s="20" t="s">
        <v>21699</v>
      </c>
      <c r="C546" s="15" t="s">
        <v>211</v>
      </c>
      <c r="D546" s="21">
        <v>12.2232</v>
      </c>
    </row>
    <row r="547" spans="1:4" x14ac:dyDescent="0.25">
      <c r="A547" s="13" t="s">
        <v>21700</v>
      </c>
      <c r="B547" s="20" t="s">
        <v>21701</v>
      </c>
      <c r="C547" s="15" t="s">
        <v>211</v>
      </c>
      <c r="D547" s="21">
        <v>27.747800000000002</v>
      </c>
    </row>
    <row r="548" spans="1:4" x14ac:dyDescent="0.25">
      <c r="A548" s="13" t="s">
        <v>21702</v>
      </c>
      <c r="B548" s="20" t="s">
        <v>21703</v>
      </c>
      <c r="C548" s="15" t="s">
        <v>211</v>
      </c>
      <c r="D548" s="21">
        <v>38.855699999999999</v>
      </c>
    </row>
    <row r="549" spans="1:4" x14ac:dyDescent="0.25">
      <c r="A549" s="13" t="s">
        <v>21704</v>
      </c>
      <c r="B549" s="20" t="s">
        <v>21705</v>
      </c>
      <c r="C549" s="15" t="s">
        <v>211</v>
      </c>
      <c r="D549" s="21">
        <v>12.728300000000001</v>
      </c>
    </row>
    <row r="550" spans="1:4" x14ac:dyDescent="0.25">
      <c r="A550" s="13" t="s">
        <v>21706</v>
      </c>
      <c r="B550" s="20" t="s">
        <v>21707</v>
      </c>
      <c r="C550" s="15" t="s">
        <v>211</v>
      </c>
      <c r="D550" s="21">
        <v>21.418900000000001</v>
      </c>
    </row>
    <row r="551" spans="1:4" x14ac:dyDescent="0.25">
      <c r="A551" s="13" t="s">
        <v>21708</v>
      </c>
      <c r="B551" s="20" t="s">
        <v>21709</v>
      </c>
      <c r="C551" s="15" t="s">
        <v>211</v>
      </c>
      <c r="D551" s="21">
        <v>83.932400000000001</v>
      </c>
    </row>
    <row r="552" spans="1:4" x14ac:dyDescent="0.25">
      <c r="A552" s="13" t="s">
        <v>21710</v>
      </c>
      <c r="B552" s="20" t="s">
        <v>21711</v>
      </c>
      <c r="C552" s="15" t="s">
        <v>211</v>
      </c>
      <c r="D552" s="21">
        <v>82.625200000000007</v>
      </c>
    </row>
    <row r="553" spans="1:4" x14ac:dyDescent="0.25">
      <c r="A553" s="13" t="s">
        <v>21712</v>
      </c>
      <c r="B553" s="20" t="s">
        <v>21713</v>
      </c>
      <c r="C553" s="15" t="s">
        <v>211</v>
      </c>
      <c r="D553" s="21">
        <v>138.2407</v>
      </c>
    </row>
    <row r="554" spans="1:4" x14ac:dyDescent="0.25">
      <c r="A554" s="13" t="s">
        <v>21714</v>
      </c>
      <c r="B554" s="20" t="s">
        <v>21715</v>
      </c>
      <c r="C554" s="15" t="s">
        <v>14537</v>
      </c>
      <c r="D554" s="21">
        <v>507.71660000000003</v>
      </c>
    </row>
    <row r="555" spans="1:4" x14ac:dyDescent="0.25">
      <c r="A555" s="13" t="s">
        <v>21716</v>
      </c>
      <c r="B555" s="20" t="s">
        <v>21717</v>
      </c>
      <c r="C555" s="15" t="s">
        <v>15970</v>
      </c>
      <c r="D555" s="21">
        <v>5.4905999999999997</v>
      </c>
    </row>
    <row r="556" spans="1:4" x14ac:dyDescent="0.25">
      <c r="A556" s="13" t="s">
        <v>29115</v>
      </c>
      <c r="B556" s="20" t="s">
        <v>29116</v>
      </c>
      <c r="C556" s="15" t="s">
        <v>14537</v>
      </c>
      <c r="D556" s="21">
        <v>780.42639999999994</v>
      </c>
    </row>
    <row r="557" spans="1:4" x14ac:dyDescent="0.25">
      <c r="A557" s="13" t="s">
        <v>29117</v>
      </c>
      <c r="B557" s="20" t="s">
        <v>29118</v>
      </c>
      <c r="C557" s="15" t="s">
        <v>14537</v>
      </c>
      <c r="D557" s="21">
        <v>1357.5841</v>
      </c>
    </row>
    <row r="558" spans="1:4" x14ac:dyDescent="0.25">
      <c r="A558" s="13" t="s">
        <v>29119</v>
      </c>
      <c r="B558" s="20" t="s">
        <v>29120</v>
      </c>
      <c r="C558" s="15" t="s">
        <v>14537</v>
      </c>
      <c r="D558" s="21">
        <v>274.97699999999998</v>
      </c>
    </row>
    <row r="559" spans="1:4" x14ac:dyDescent="0.25">
      <c r="A559" s="13" t="s">
        <v>21718</v>
      </c>
      <c r="B559" s="20" t="s">
        <v>21719</v>
      </c>
      <c r="C559" s="15" t="s">
        <v>14537</v>
      </c>
      <c r="D559" s="21">
        <v>1957.0697</v>
      </c>
    </row>
    <row r="560" spans="1:4" x14ac:dyDescent="0.25">
      <c r="A560" s="13" t="s">
        <v>21720</v>
      </c>
      <c r="B560" s="20" t="s">
        <v>21721</v>
      </c>
      <c r="C560" s="15" t="s">
        <v>14537</v>
      </c>
      <c r="D560" s="21">
        <v>13.765000000000001</v>
      </c>
    </row>
    <row r="561" spans="1:4" x14ac:dyDescent="0.25">
      <c r="A561" s="13" t="s">
        <v>21722</v>
      </c>
      <c r="B561" s="20" t="s">
        <v>21723</v>
      </c>
      <c r="C561" s="15" t="s">
        <v>15970</v>
      </c>
      <c r="D561" s="21">
        <v>41.653799999999997</v>
      </c>
    </row>
    <row r="562" spans="1:4" x14ac:dyDescent="0.25">
      <c r="A562" s="13" t="s">
        <v>21724</v>
      </c>
      <c r="B562" s="20" t="s">
        <v>21725</v>
      </c>
      <c r="C562" s="15" t="s">
        <v>14537</v>
      </c>
      <c r="D562" s="21">
        <v>7385.2936</v>
      </c>
    </row>
    <row r="563" spans="1:4" x14ac:dyDescent="0.25">
      <c r="A563" s="13" t="s">
        <v>21726</v>
      </c>
      <c r="B563" s="20" t="s">
        <v>21727</v>
      </c>
      <c r="C563" s="15" t="s">
        <v>282</v>
      </c>
      <c r="D563" s="21">
        <v>52.071899999999999</v>
      </c>
    </row>
    <row r="564" spans="1:4" x14ac:dyDescent="0.25">
      <c r="A564" s="13" t="s">
        <v>21728</v>
      </c>
      <c r="B564" s="20" t="s">
        <v>21729</v>
      </c>
      <c r="C564" s="15" t="s">
        <v>211</v>
      </c>
      <c r="D564" s="21">
        <v>203.887</v>
      </c>
    </row>
    <row r="565" spans="1:4" x14ac:dyDescent="0.25">
      <c r="A565" s="13" t="s">
        <v>21730</v>
      </c>
      <c r="B565" s="20" t="s">
        <v>21731</v>
      </c>
      <c r="C565" s="15" t="s">
        <v>14537</v>
      </c>
      <c r="D565" s="21">
        <v>4379.9345999999996</v>
      </c>
    </row>
    <row r="566" spans="1:4" x14ac:dyDescent="0.25">
      <c r="A566" s="13" t="s">
        <v>21732</v>
      </c>
      <c r="B566" s="20" t="s">
        <v>21733</v>
      </c>
      <c r="C566" s="15" t="s">
        <v>14537</v>
      </c>
      <c r="D566" s="21">
        <v>2603.3868000000002</v>
      </c>
    </row>
    <row r="567" spans="1:4" x14ac:dyDescent="0.25">
      <c r="A567" s="13" t="s">
        <v>21734</v>
      </c>
      <c r="B567" s="20" t="s">
        <v>21735</v>
      </c>
      <c r="C567" s="15" t="s">
        <v>14537</v>
      </c>
      <c r="D567" s="21">
        <v>534.72050000000002</v>
      </c>
    </row>
    <row r="568" spans="1:4" x14ac:dyDescent="0.25">
      <c r="A568" s="13" t="s">
        <v>21736</v>
      </c>
      <c r="B568" s="20" t="s">
        <v>21737</v>
      </c>
      <c r="C568" s="15" t="s">
        <v>14537</v>
      </c>
      <c r="D568" s="21">
        <v>1443.8345999999999</v>
      </c>
    </row>
    <row r="569" spans="1:4" x14ac:dyDescent="0.25">
      <c r="A569" s="13" t="s">
        <v>21738</v>
      </c>
      <c r="B569" s="20" t="s">
        <v>21739</v>
      </c>
      <c r="C569" s="15" t="s">
        <v>211</v>
      </c>
      <c r="D569" s="21">
        <v>134.08150000000001</v>
      </c>
    </row>
    <row r="570" spans="1:4" x14ac:dyDescent="0.25">
      <c r="A570" s="13" t="s">
        <v>21740</v>
      </c>
      <c r="B570" s="20" t="s">
        <v>21741</v>
      </c>
      <c r="C570" s="15" t="s">
        <v>14537</v>
      </c>
      <c r="D570" s="21">
        <v>1104.9241999999999</v>
      </c>
    </row>
    <row r="571" spans="1:4" x14ac:dyDescent="0.25">
      <c r="A571" s="13" t="s">
        <v>21742</v>
      </c>
      <c r="B571" s="20" t="s">
        <v>21743</v>
      </c>
      <c r="C571" s="15" t="s">
        <v>14537</v>
      </c>
      <c r="D571" s="21">
        <v>9643.9536000000007</v>
      </c>
    </row>
    <row r="572" spans="1:4" x14ac:dyDescent="0.25">
      <c r="A572" s="13" t="s">
        <v>21744</v>
      </c>
      <c r="B572" s="20" t="s">
        <v>21745</v>
      </c>
      <c r="C572" s="15" t="s">
        <v>14537</v>
      </c>
      <c r="D572" s="21">
        <v>10576.684800000001</v>
      </c>
    </row>
    <row r="573" spans="1:4" x14ac:dyDescent="0.25">
      <c r="A573" s="13" t="s">
        <v>21746</v>
      </c>
      <c r="B573" s="20" t="s">
        <v>21747</v>
      </c>
      <c r="C573" s="15" t="s">
        <v>14537</v>
      </c>
      <c r="D573" s="21">
        <v>6.0697000000000001</v>
      </c>
    </row>
    <row r="574" spans="1:4" x14ac:dyDescent="0.25">
      <c r="A574" s="13" t="s">
        <v>21748</v>
      </c>
      <c r="B574" s="20" t="s">
        <v>21749</v>
      </c>
      <c r="C574" s="15" t="s">
        <v>14537</v>
      </c>
      <c r="D574" s="21">
        <v>390</v>
      </c>
    </row>
    <row r="575" spans="1:4" x14ac:dyDescent="0.25">
      <c r="A575" s="13" t="s">
        <v>21750</v>
      </c>
      <c r="B575" s="20" t="s">
        <v>21751</v>
      </c>
      <c r="C575" s="15" t="s">
        <v>14537</v>
      </c>
      <c r="D575" s="21">
        <v>38.265599999999999</v>
      </c>
    </row>
    <row r="576" spans="1:4" x14ac:dyDescent="0.25">
      <c r="A576" s="13" t="s">
        <v>21752</v>
      </c>
      <c r="B576" s="20" t="s">
        <v>21753</v>
      </c>
      <c r="C576" s="15" t="s">
        <v>14537</v>
      </c>
      <c r="D576" s="21">
        <v>5119.4511000000002</v>
      </c>
    </row>
    <row r="577" spans="1:4" x14ac:dyDescent="0.25">
      <c r="A577" s="13" t="s">
        <v>21754</v>
      </c>
      <c r="B577" s="20" t="s">
        <v>21755</v>
      </c>
      <c r="C577" s="15" t="s">
        <v>282</v>
      </c>
      <c r="D577" s="21">
        <v>0.12839999999999999</v>
      </c>
    </row>
    <row r="578" spans="1:4" x14ac:dyDescent="0.25">
      <c r="A578" s="13" t="s">
        <v>21756</v>
      </c>
      <c r="B578" s="20" t="s">
        <v>21757</v>
      </c>
      <c r="C578" s="15" t="s">
        <v>282</v>
      </c>
      <c r="D578" s="21">
        <v>2.5554999999999999</v>
      </c>
    </row>
    <row r="579" spans="1:4" x14ac:dyDescent="0.25">
      <c r="A579" s="13" t="s">
        <v>21758</v>
      </c>
      <c r="B579" s="20" t="s">
        <v>21759</v>
      </c>
      <c r="C579" s="15" t="s">
        <v>211</v>
      </c>
      <c r="D579" s="21">
        <v>102.3366</v>
      </c>
    </row>
    <row r="580" spans="1:4" x14ac:dyDescent="0.25">
      <c r="A580" s="13" t="s">
        <v>21760</v>
      </c>
      <c r="B580" s="20" t="s">
        <v>21761</v>
      </c>
      <c r="C580" s="15" t="s">
        <v>14537</v>
      </c>
      <c r="D580" s="21">
        <v>28437.070199999998</v>
      </c>
    </row>
    <row r="581" spans="1:4" x14ac:dyDescent="0.25">
      <c r="A581" s="13" t="s">
        <v>21762</v>
      </c>
      <c r="B581" s="20" t="s">
        <v>21763</v>
      </c>
      <c r="C581" s="15" t="s">
        <v>14537</v>
      </c>
      <c r="D581" s="21">
        <v>45943.9931</v>
      </c>
    </row>
    <row r="582" spans="1:4" x14ac:dyDescent="0.25">
      <c r="A582" s="13" t="s">
        <v>21764</v>
      </c>
      <c r="B582" s="20" t="s">
        <v>21765</v>
      </c>
      <c r="C582" s="15" t="s">
        <v>14537</v>
      </c>
      <c r="D582" s="21">
        <v>54560.227299999999</v>
      </c>
    </row>
    <row r="583" spans="1:4" x14ac:dyDescent="0.25">
      <c r="A583" s="13" t="s">
        <v>21766</v>
      </c>
      <c r="B583" s="20" t="s">
        <v>21767</v>
      </c>
      <c r="C583" s="15" t="s">
        <v>14537</v>
      </c>
      <c r="D583" s="21">
        <v>79877.655899999998</v>
      </c>
    </row>
    <row r="584" spans="1:4" x14ac:dyDescent="0.25">
      <c r="A584" s="13" t="s">
        <v>21768</v>
      </c>
      <c r="B584" s="20" t="s">
        <v>21769</v>
      </c>
      <c r="C584" s="15" t="s">
        <v>14537</v>
      </c>
      <c r="D584" s="21">
        <v>88132.840800000005</v>
      </c>
    </row>
    <row r="585" spans="1:4" x14ac:dyDescent="0.25">
      <c r="A585" s="13" t="s">
        <v>21770</v>
      </c>
      <c r="B585" s="20" t="s">
        <v>21771</v>
      </c>
      <c r="C585" s="15" t="s">
        <v>14537</v>
      </c>
      <c r="D585" s="21">
        <v>104925.18949999999</v>
      </c>
    </row>
    <row r="586" spans="1:4" x14ac:dyDescent="0.25">
      <c r="A586" s="13" t="s">
        <v>21772</v>
      </c>
      <c r="B586" s="20" t="s">
        <v>21773</v>
      </c>
      <c r="C586" s="15" t="s">
        <v>14537</v>
      </c>
      <c r="D586" s="21">
        <v>130130.79859999999</v>
      </c>
    </row>
    <row r="587" spans="1:4" x14ac:dyDescent="0.25">
      <c r="A587" s="13" t="s">
        <v>21774</v>
      </c>
      <c r="B587" s="20" t="s">
        <v>21775</v>
      </c>
      <c r="C587" s="15" t="s">
        <v>14537</v>
      </c>
      <c r="D587" s="21">
        <v>17518.0622</v>
      </c>
    </row>
    <row r="588" spans="1:4" x14ac:dyDescent="0.25">
      <c r="A588" s="13" t="s">
        <v>21776</v>
      </c>
      <c r="B588" s="20" t="s">
        <v>21777</v>
      </c>
      <c r="C588" s="15" t="s">
        <v>14537</v>
      </c>
      <c r="D588" s="21">
        <v>28298.547399999999</v>
      </c>
    </row>
    <row r="589" spans="1:4" x14ac:dyDescent="0.25">
      <c r="A589" s="13" t="s">
        <v>21778</v>
      </c>
      <c r="B589" s="20" t="s">
        <v>21779</v>
      </c>
      <c r="C589" s="15" t="s">
        <v>14537</v>
      </c>
      <c r="D589" s="21">
        <v>33605.8122</v>
      </c>
    </row>
    <row r="590" spans="1:4" x14ac:dyDescent="0.25">
      <c r="A590" s="13" t="s">
        <v>21780</v>
      </c>
      <c r="B590" s="20" t="s">
        <v>21781</v>
      </c>
      <c r="C590" s="15" t="s">
        <v>14537</v>
      </c>
      <c r="D590" s="21">
        <v>49206.921999999999</v>
      </c>
    </row>
    <row r="591" spans="1:4" x14ac:dyDescent="0.25">
      <c r="A591" s="13" t="s">
        <v>21782</v>
      </c>
      <c r="B591" s="20" t="s">
        <v>21783</v>
      </c>
      <c r="C591" s="15" t="s">
        <v>14537</v>
      </c>
      <c r="D591" s="21">
        <v>54288.068399999996</v>
      </c>
    </row>
    <row r="592" spans="1:4" x14ac:dyDescent="0.25">
      <c r="A592" s="13" t="s">
        <v>21784</v>
      </c>
      <c r="B592" s="20" t="s">
        <v>21785</v>
      </c>
      <c r="C592" s="15" t="s">
        <v>14537</v>
      </c>
      <c r="D592" s="21">
        <v>67082.337299999999</v>
      </c>
    </row>
    <row r="593" spans="1:4" x14ac:dyDescent="0.25">
      <c r="A593" s="13" t="s">
        <v>21786</v>
      </c>
      <c r="B593" s="20" t="s">
        <v>21787</v>
      </c>
      <c r="C593" s="15" t="s">
        <v>14537</v>
      </c>
      <c r="D593" s="21">
        <v>85317.060700000002</v>
      </c>
    </row>
    <row r="594" spans="1:4" x14ac:dyDescent="0.25">
      <c r="A594" s="13" t="s">
        <v>21788</v>
      </c>
      <c r="B594" s="20" t="s">
        <v>21789</v>
      </c>
      <c r="C594" s="15" t="s">
        <v>14537</v>
      </c>
      <c r="D594" s="21">
        <v>9.0219000000000005</v>
      </c>
    </row>
    <row r="595" spans="1:4" x14ac:dyDescent="0.25">
      <c r="A595" s="13" t="s">
        <v>21790</v>
      </c>
      <c r="B595" s="20" t="s">
        <v>21791</v>
      </c>
      <c r="C595" s="15" t="s">
        <v>14537</v>
      </c>
      <c r="D595" s="21">
        <v>5136.1614</v>
      </c>
    </row>
    <row r="596" spans="1:4" x14ac:dyDescent="0.25">
      <c r="A596" s="13" t="s">
        <v>21792</v>
      </c>
      <c r="B596" s="20" t="s">
        <v>21793</v>
      </c>
      <c r="C596" s="15" t="s">
        <v>282</v>
      </c>
      <c r="D596" s="21">
        <v>8.0769000000000002</v>
      </c>
    </row>
    <row r="597" spans="1:4" x14ac:dyDescent="0.25">
      <c r="A597" s="13" t="s">
        <v>112</v>
      </c>
      <c r="B597" s="20" t="s">
        <v>1282</v>
      </c>
      <c r="C597" s="15" t="s">
        <v>14731</v>
      </c>
      <c r="D597" s="21">
        <v>14.45</v>
      </c>
    </row>
    <row r="598" spans="1:4" x14ac:dyDescent="0.25">
      <c r="A598" s="13" t="s">
        <v>111</v>
      </c>
      <c r="B598" s="20" t="s">
        <v>1281</v>
      </c>
      <c r="C598" s="15" t="s">
        <v>282</v>
      </c>
      <c r="D598" s="21">
        <v>74.083500000000001</v>
      </c>
    </row>
    <row r="599" spans="1:4" x14ac:dyDescent="0.25">
      <c r="A599" s="13" t="s">
        <v>21794</v>
      </c>
      <c r="B599" s="20" t="s">
        <v>21795</v>
      </c>
      <c r="C599" s="15" t="s">
        <v>211</v>
      </c>
      <c r="D599" s="21">
        <v>2.9986999999999999</v>
      </c>
    </row>
    <row r="600" spans="1:4" x14ac:dyDescent="0.25">
      <c r="A600" s="13" t="s">
        <v>21796</v>
      </c>
      <c r="B600" s="20" t="s">
        <v>21797</v>
      </c>
      <c r="C600" s="15" t="s">
        <v>15970</v>
      </c>
      <c r="D600" s="21">
        <v>35.142800000000001</v>
      </c>
    </row>
    <row r="601" spans="1:4" x14ac:dyDescent="0.25">
      <c r="A601" s="13" t="s">
        <v>21798</v>
      </c>
      <c r="B601" s="20" t="s">
        <v>21799</v>
      </c>
      <c r="C601" s="15" t="s">
        <v>211</v>
      </c>
      <c r="D601" s="21">
        <v>32.3048</v>
      </c>
    </row>
    <row r="602" spans="1:4" x14ac:dyDescent="0.25">
      <c r="A602" s="13" t="s">
        <v>21800</v>
      </c>
      <c r="B602" s="20" t="s">
        <v>21801</v>
      </c>
      <c r="C602" s="15" t="s">
        <v>211</v>
      </c>
      <c r="D602" s="21">
        <v>22.2956</v>
      </c>
    </row>
    <row r="603" spans="1:4" x14ac:dyDescent="0.25">
      <c r="A603" s="13" t="s">
        <v>21802</v>
      </c>
      <c r="B603" s="20" t="s">
        <v>21803</v>
      </c>
      <c r="C603" s="15" t="s">
        <v>14537</v>
      </c>
      <c r="D603" s="21">
        <v>477.86200000000002</v>
      </c>
    </row>
    <row r="604" spans="1:4" x14ac:dyDescent="0.25">
      <c r="A604" s="13" t="s">
        <v>21804</v>
      </c>
      <c r="B604" s="20" t="s">
        <v>21805</v>
      </c>
      <c r="C604" s="15" t="s">
        <v>14537</v>
      </c>
      <c r="D604" s="21">
        <v>3.2158000000000002</v>
      </c>
    </row>
    <row r="605" spans="1:4" x14ac:dyDescent="0.25">
      <c r="A605" s="13" t="s">
        <v>21806</v>
      </c>
      <c r="B605" s="20" t="s">
        <v>21807</v>
      </c>
      <c r="C605" s="15" t="s">
        <v>14537</v>
      </c>
      <c r="D605" s="21">
        <v>15.1008</v>
      </c>
    </row>
    <row r="606" spans="1:4" x14ac:dyDescent="0.25">
      <c r="A606" s="13" t="s">
        <v>21808</v>
      </c>
      <c r="B606" s="20" t="s">
        <v>21809</v>
      </c>
      <c r="C606" s="15" t="s">
        <v>14537</v>
      </c>
      <c r="D606" s="21">
        <v>824.9837</v>
      </c>
    </row>
    <row r="607" spans="1:4" x14ac:dyDescent="0.25">
      <c r="A607" s="13" t="s">
        <v>21810</v>
      </c>
      <c r="B607" s="20" t="s">
        <v>21811</v>
      </c>
      <c r="C607" s="15" t="s">
        <v>14537</v>
      </c>
      <c r="D607" s="21">
        <v>124.8411</v>
      </c>
    </row>
    <row r="608" spans="1:4" x14ac:dyDescent="0.25">
      <c r="A608" s="13" t="s">
        <v>21812</v>
      </c>
      <c r="B608" s="20" t="s">
        <v>21813</v>
      </c>
      <c r="C608" s="15" t="s">
        <v>282</v>
      </c>
      <c r="D608" s="21">
        <v>88.882499999999993</v>
      </c>
    </row>
    <row r="609" spans="1:4" x14ac:dyDescent="0.25">
      <c r="A609" s="13" t="s">
        <v>21814</v>
      </c>
      <c r="B609" s="20" t="s">
        <v>21815</v>
      </c>
      <c r="C609" s="15" t="s">
        <v>14537</v>
      </c>
      <c r="D609" s="21">
        <v>2087.3658</v>
      </c>
    </row>
    <row r="610" spans="1:4" x14ac:dyDescent="0.25">
      <c r="A610" s="13" t="s">
        <v>21816</v>
      </c>
      <c r="B610" s="20" t="s">
        <v>21817</v>
      </c>
      <c r="C610" s="15" t="s">
        <v>14537</v>
      </c>
      <c r="D610" s="21">
        <v>16.065999999999999</v>
      </c>
    </row>
    <row r="611" spans="1:4" x14ac:dyDescent="0.25">
      <c r="A611" s="13" t="s">
        <v>21818</v>
      </c>
      <c r="B611" s="20" t="s">
        <v>21819</v>
      </c>
      <c r="C611" s="15" t="s">
        <v>14537</v>
      </c>
      <c r="D611" s="21">
        <v>9897.8654999999999</v>
      </c>
    </row>
    <row r="612" spans="1:4" x14ac:dyDescent="0.25">
      <c r="A612" s="13" t="s">
        <v>21820</v>
      </c>
      <c r="B612" s="20" t="s">
        <v>21821</v>
      </c>
      <c r="C612" s="15" t="s">
        <v>211</v>
      </c>
      <c r="D612" s="21">
        <v>951.5634</v>
      </c>
    </row>
    <row r="613" spans="1:4" x14ac:dyDescent="0.25">
      <c r="A613" s="13" t="s">
        <v>21822</v>
      </c>
      <c r="B613" s="20" t="s">
        <v>21823</v>
      </c>
      <c r="C613" s="15" t="s">
        <v>14537</v>
      </c>
      <c r="D613" s="21">
        <v>2.4165000000000001</v>
      </c>
    </row>
    <row r="614" spans="1:4" x14ac:dyDescent="0.25">
      <c r="A614" s="13" t="s">
        <v>21824</v>
      </c>
      <c r="B614" s="20" t="s">
        <v>21825</v>
      </c>
      <c r="C614" s="15" t="s">
        <v>14537</v>
      </c>
      <c r="D614" s="21">
        <v>3.9262000000000001</v>
      </c>
    </row>
    <row r="615" spans="1:4" x14ac:dyDescent="0.25">
      <c r="A615" s="13" t="s">
        <v>90</v>
      </c>
      <c r="B615" s="20" t="s">
        <v>1270</v>
      </c>
      <c r="C615" s="15" t="s">
        <v>211</v>
      </c>
      <c r="D615" s="21">
        <v>10.337999999999999</v>
      </c>
    </row>
    <row r="616" spans="1:4" x14ac:dyDescent="0.25">
      <c r="A616" s="13" t="s">
        <v>89</v>
      </c>
      <c r="B616" s="20" t="s">
        <v>1269</v>
      </c>
      <c r="C616" s="15" t="s">
        <v>211</v>
      </c>
      <c r="D616" s="21">
        <v>4.1197999999999997</v>
      </c>
    </row>
    <row r="617" spans="1:4" x14ac:dyDescent="0.25">
      <c r="A617" s="13" t="s">
        <v>29121</v>
      </c>
      <c r="B617" s="20" t="s">
        <v>29122</v>
      </c>
      <c r="C617" s="15" t="s">
        <v>211</v>
      </c>
      <c r="D617" s="21">
        <v>38.1539</v>
      </c>
    </row>
    <row r="618" spans="1:4" x14ac:dyDescent="0.25">
      <c r="A618" s="13" t="s">
        <v>29123</v>
      </c>
      <c r="B618" s="20" t="s">
        <v>29124</v>
      </c>
      <c r="C618" s="15" t="s">
        <v>14537</v>
      </c>
      <c r="D618" s="21">
        <v>401.8005</v>
      </c>
    </row>
    <row r="619" spans="1:4" x14ac:dyDescent="0.25">
      <c r="A619" s="13" t="s">
        <v>21826</v>
      </c>
      <c r="B619" s="20" t="s">
        <v>21827</v>
      </c>
      <c r="C619" s="15" t="s">
        <v>282</v>
      </c>
      <c r="D619" s="21">
        <v>41.552799999999998</v>
      </c>
    </row>
    <row r="620" spans="1:4" x14ac:dyDescent="0.25">
      <c r="A620" s="13" t="s">
        <v>29125</v>
      </c>
      <c r="B620" s="20" t="s">
        <v>29126</v>
      </c>
      <c r="C620" s="15" t="s">
        <v>15970</v>
      </c>
      <c r="D620" s="21">
        <v>162.52269999999999</v>
      </c>
    </row>
    <row r="621" spans="1:4" x14ac:dyDescent="0.25">
      <c r="A621" s="13" t="s">
        <v>21828</v>
      </c>
      <c r="B621" s="20" t="s">
        <v>21829</v>
      </c>
      <c r="C621" s="15" t="s">
        <v>211</v>
      </c>
      <c r="D621" s="21">
        <v>4.9500999999999999</v>
      </c>
    </row>
    <row r="622" spans="1:4" x14ac:dyDescent="0.25">
      <c r="A622" s="13" t="s">
        <v>21830</v>
      </c>
      <c r="B622" s="20" t="s">
        <v>21831</v>
      </c>
      <c r="C622" s="15" t="s">
        <v>211</v>
      </c>
      <c r="D622" s="21">
        <v>7.7907000000000002</v>
      </c>
    </row>
    <row r="623" spans="1:4" x14ac:dyDescent="0.25">
      <c r="A623" s="13" t="s">
        <v>21832</v>
      </c>
      <c r="B623" s="20" t="s">
        <v>21833</v>
      </c>
      <c r="C623" s="15" t="s">
        <v>211</v>
      </c>
      <c r="D623" s="21">
        <v>11.9543</v>
      </c>
    </row>
    <row r="624" spans="1:4" x14ac:dyDescent="0.25">
      <c r="A624" s="13" t="s">
        <v>21834</v>
      </c>
      <c r="B624" s="20" t="s">
        <v>21835</v>
      </c>
      <c r="C624" s="15" t="s">
        <v>211</v>
      </c>
      <c r="D624" s="21">
        <v>18.3935</v>
      </c>
    </row>
    <row r="625" spans="1:4" x14ac:dyDescent="0.25">
      <c r="A625" s="13" t="s">
        <v>21836</v>
      </c>
      <c r="B625" s="20" t="s">
        <v>21837</v>
      </c>
      <c r="C625" s="15" t="s">
        <v>211</v>
      </c>
      <c r="D625" s="21">
        <v>25.100300000000001</v>
      </c>
    </row>
    <row r="626" spans="1:4" x14ac:dyDescent="0.25">
      <c r="A626" s="13" t="s">
        <v>21838</v>
      </c>
      <c r="B626" s="20" t="s">
        <v>21839</v>
      </c>
      <c r="C626" s="15" t="s">
        <v>211</v>
      </c>
      <c r="D626" s="21">
        <v>67.523799999999994</v>
      </c>
    </row>
    <row r="627" spans="1:4" x14ac:dyDescent="0.25">
      <c r="A627" s="13" t="s">
        <v>29127</v>
      </c>
      <c r="B627" s="20" t="s">
        <v>29128</v>
      </c>
      <c r="C627" s="15" t="s">
        <v>211</v>
      </c>
      <c r="D627" s="21">
        <v>35.982300000000002</v>
      </c>
    </row>
    <row r="628" spans="1:4" x14ac:dyDescent="0.25">
      <c r="A628" s="13" t="s">
        <v>21840</v>
      </c>
      <c r="B628" s="20" t="s">
        <v>21841</v>
      </c>
      <c r="C628" s="15" t="s">
        <v>211</v>
      </c>
      <c r="D628" s="21">
        <v>1.6458999999999999</v>
      </c>
    </row>
    <row r="629" spans="1:4" x14ac:dyDescent="0.25">
      <c r="A629" s="13" t="s">
        <v>29129</v>
      </c>
      <c r="B629" s="20" t="s">
        <v>29130</v>
      </c>
      <c r="C629" s="15" t="s">
        <v>211</v>
      </c>
      <c r="D629" s="21">
        <v>14.7136</v>
      </c>
    </row>
    <row r="630" spans="1:4" x14ac:dyDescent="0.25">
      <c r="A630" s="13" t="s">
        <v>21842</v>
      </c>
      <c r="B630" s="20" t="s">
        <v>21843</v>
      </c>
      <c r="C630" s="15" t="s">
        <v>14537</v>
      </c>
      <c r="D630" s="21">
        <v>1.1581999999999999</v>
      </c>
    </row>
    <row r="631" spans="1:4" x14ac:dyDescent="0.25">
      <c r="A631" s="13" t="s">
        <v>21844</v>
      </c>
      <c r="B631" s="20" t="s">
        <v>21845</v>
      </c>
      <c r="C631" s="15" t="s">
        <v>14537</v>
      </c>
      <c r="D631" s="21">
        <v>1.1581999999999999</v>
      </c>
    </row>
    <row r="632" spans="1:4" x14ac:dyDescent="0.25">
      <c r="A632" s="13" t="s">
        <v>21846</v>
      </c>
      <c r="B632" s="20" t="s">
        <v>21847</v>
      </c>
      <c r="C632" s="15" t="s">
        <v>14537</v>
      </c>
      <c r="D632" s="21">
        <v>1.1581999999999999</v>
      </c>
    </row>
    <row r="633" spans="1:4" x14ac:dyDescent="0.25">
      <c r="A633" s="13" t="s">
        <v>21848</v>
      </c>
      <c r="B633" s="20" t="s">
        <v>21849</v>
      </c>
      <c r="C633" s="15" t="s">
        <v>14537</v>
      </c>
      <c r="D633" s="21">
        <v>1.1581999999999999</v>
      </c>
    </row>
    <row r="634" spans="1:4" x14ac:dyDescent="0.25">
      <c r="A634" s="13" t="s">
        <v>86</v>
      </c>
      <c r="B634" s="20" t="s">
        <v>1266</v>
      </c>
      <c r="C634" s="15" t="s">
        <v>14537</v>
      </c>
      <c r="D634" s="21">
        <v>8.0585000000000004</v>
      </c>
    </row>
    <row r="635" spans="1:4" x14ac:dyDescent="0.25">
      <c r="A635" s="13" t="s">
        <v>21850</v>
      </c>
      <c r="B635" s="20" t="s">
        <v>21851</v>
      </c>
      <c r="C635" s="15" t="s">
        <v>14537</v>
      </c>
      <c r="D635" s="21">
        <v>8.0577000000000005</v>
      </c>
    </row>
    <row r="636" spans="1:4" x14ac:dyDescent="0.25">
      <c r="A636" s="13" t="s">
        <v>21852</v>
      </c>
      <c r="B636" s="20" t="s">
        <v>21853</v>
      </c>
      <c r="C636" s="15" t="s">
        <v>14537</v>
      </c>
      <c r="D636" s="21">
        <v>8.0615000000000006</v>
      </c>
    </row>
    <row r="637" spans="1:4" x14ac:dyDescent="0.25">
      <c r="A637" s="13" t="s">
        <v>21854</v>
      </c>
      <c r="B637" s="20" t="s">
        <v>21855</v>
      </c>
      <c r="C637" s="15" t="s">
        <v>592</v>
      </c>
      <c r="D637" s="21">
        <v>4.7758000000000003</v>
      </c>
    </row>
    <row r="638" spans="1:4" x14ac:dyDescent="0.25">
      <c r="A638" s="13" t="s">
        <v>21856</v>
      </c>
      <c r="B638" s="20" t="s">
        <v>21857</v>
      </c>
      <c r="C638" s="15" t="s">
        <v>14537</v>
      </c>
      <c r="D638" s="21">
        <v>9.7311999999999994</v>
      </c>
    </row>
    <row r="639" spans="1:4" x14ac:dyDescent="0.25">
      <c r="A639" s="13" t="s">
        <v>21858</v>
      </c>
      <c r="B639" s="20" t="s">
        <v>21859</v>
      </c>
      <c r="C639" s="15" t="s">
        <v>79</v>
      </c>
      <c r="D639" s="21" t="s">
        <v>20826</v>
      </c>
    </row>
    <row r="640" spans="1:4" x14ac:dyDescent="0.25">
      <c r="A640" s="13" t="s">
        <v>21860</v>
      </c>
      <c r="B640" s="20" t="s">
        <v>21861</v>
      </c>
      <c r="C640" s="15" t="s">
        <v>79</v>
      </c>
      <c r="D640" s="21" t="s">
        <v>20826</v>
      </c>
    </row>
    <row r="641" spans="1:4" x14ac:dyDescent="0.25">
      <c r="A641" s="13" t="s">
        <v>21862</v>
      </c>
      <c r="B641" s="20" t="s">
        <v>21863</v>
      </c>
      <c r="C641" s="15" t="s">
        <v>79</v>
      </c>
      <c r="D641" s="21" t="s">
        <v>20826</v>
      </c>
    </row>
    <row r="642" spans="1:4" x14ac:dyDescent="0.25">
      <c r="A642" s="13" t="s">
        <v>21864</v>
      </c>
      <c r="B642" s="20" t="s">
        <v>21865</v>
      </c>
      <c r="C642" s="15" t="s">
        <v>79</v>
      </c>
      <c r="D642" s="21" t="s">
        <v>20826</v>
      </c>
    </row>
    <row r="643" spans="1:4" x14ac:dyDescent="0.25">
      <c r="A643" s="13" t="s">
        <v>21866</v>
      </c>
      <c r="B643" s="20" t="s">
        <v>21867</v>
      </c>
      <c r="C643" s="15" t="s">
        <v>79</v>
      </c>
      <c r="D643" s="21" t="s">
        <v>20826</v>
      </c>
    </row>
    <row r="644" spans="1:4" x14ac:dyDescent="0.25">
      <c r="A644" s="13" t="s">
        <v>21868</v>
      </c>
      <c r="B644" s="20" t="s">
        <v>21869</v>
      </c>
      <c r="C644" s="15" t="s">
        <v>14537</v>
      </c>
      <c r="D644" s="21">
        <v>9.7325999999999997</v>
      </c>
    </row>
    <row r="645" spans="1:4" x14ac:dyDescent="0.25">
      <c r="A645" s="13" t="s">
        <v>21870</v>
      </c>
      <c r="B645" s="20" t="s">
        <v>21871</v>
      </c>
      <c r="C645" s="15" t="s">
        <v>79</v>
      </c>
      <c r="D645" s="21" t="s">
        <v>20826</v>
      </c>
    </row>
    <row r="646" spans="1:4" x14ac:dyDescent="0.25">
      <c r="A646" s="13" t="s">
        <v>21872</v>
      </c>
      <c r="B646" s="20" t="s">
        <v>21873</v>
      </c>
      <c r="C646" s="15" t="s">
        <v>79</v>
      </c>
      <c r="D646" s="21" t="s">
        <v>20826</v>
      </c>
    </row>
    <row r="647" spans="1:4" x14ac:dyDescent="0.25">
      <c r="A647" s="13" t="s">
        <v>21874</v>
      </c>
      <c r="B647" s="20" t="s">
        <v>21875</v>
      </c>
      <c r="C647" s="15" t="s">
        <v>79</v>
      </c>
      <c r="D647" s="21" t="s">
        <v>20826</v>
      </c>
    </row>
    <row r="648" spans="1:4" x14ac:dyDescent="0.25">
      <c r="A648" s="13" t="s">
        <v>21876</v>
      </c>
      <c r="B648" s="20" t="s">
        <v>21877</v>
      </c>
      <c r="C648" s="15" t="s">
        <v>79</v>
      </c>
      <c r="D648" s="21">
        <v>9139.7723000000005</v>
      </c>
    </row>
    <row r="649" spans="1:4" x14ac:dyDescent="0.25">
      <c r="A649" s="13" t="s">
        <v>21878</v>
      </c>
      <c r="B649" s="20" t="s">
        <v>21879</v>
      </c>
      <c r="C649" s="15" t="s">
        <v>282</v>
      </c>
      <c r="D649" s="21">
        <v>0.52380000000000004</v>
      </c>
    </row>
    <row r="650" spans="1:4" x14ac:dyDescent="0.25">
      <c r="A650" s="13" t="s">
        <v>21880</v>
      </c>
      <c r="B650" s="20" t="s">
        <v>21881</v>
      </c>
      <c r="C650" s="15" t="s">
        <v>79</v>
      </c>
      <c r="D650" s="21" t="s">
        <v>20826</v>
      </c>
    </row>
    <row r="651" spans="1:4" x14ac:dyDescent="0.25">
      <c r="A651" s="13" t="s">
        <v>21882</v>
      </c>
      <c r="B651" s="20" t="s">
        <v>21883</v>
      </c>
      <c r="C651" s="15" t="s">
        <v>79</v>
      </c>
      <c r="D651" s="21" t="s">
        <v>20826</v>
      </c>
    </row>
    <row r="652" spans="1:4" x14ac:dyDescent="0.25">
      <c r="A652" s="13" t="s">
        <v>21884</v>
      </c>
      <c r="B652" s="20" t="s">
        <v>21885</v>
      </c>
      <c r="C652" s="15" t="s">
        <v>79</v>
      </c>
      <c r="D652" s="21" t="s">
        <v>20826</v>
      </c>
    </row>
    <row r="653" spans="1:4" x14ac:dyDescent="0.25">
      <c r="A653" s="13" t="s">
        <v>21886</v>
      </c>
      <c r="B653" s="20" t="s">
        <v>21887</v>
      </c>
      <c r="C653" s="15" t="s">
        <v>14537</v>
      </c>
      <c r="D653" s="21">
        <v>11.9603</v>
      </c>
    </row>
    <row r="654" spans="1:4" x14ac:dyDescent="0.25">
      <c r="A654" s="13" t="s">
        <v>21888</v>
      </c>
      <c r="B654" s="20" t="s">
        <v>21889</v>
      </c>
      <c r="C654" s="15" t="s">
        <v>14537</v>
      </c>
      <c r="D654" s="21">
        <v>21.267399999999999</v>
      </c>
    </row>
    <row r="655" spans="1:4" x14ac:dyDescent="0.25">
      <c r="A655" s="13" t="s">
        <v>21890</v>
      </c>
      <c r="B655" s="20" t="s">
        <v>21891</v>
      </c>
      <c r="C655" s="15" t="s">
        <v>14537</v>
      </c>
      <c r="D655" s="21">
        <v>23.6248</v>
      </c>
    </row>
    <row r="656" spans="1:4" x14ac:dyDescent="0.25">
      <c r="A656" s="13" t="s">
        <v>21892</v>
      </c>
      <c r="B656" s="20" t="s">
        <v>21893</v>
      </c>
      <c r="C656" s="15" t="s">
        <v>14537</v>
      </c>
      <c r="D656" s="21">
        <v>23.626300000000001</v>
      </c>
    </row>
    <row r="657" spans="1:4" x14ac:dyDescent="0.25">
      <c r="A657" s="13" t="s">
        <v>21894</v>
      </c>
      <c r="B657" s="20" t="s">
        <v>21895</v>
      </c>
      <c r="C657" s="15" t="s">
        <v>282</v>
      </c>
      <c r="D657" s="21">
        <v>9.8438999999999997</v>
      </c>
    </row>
    <row r="658" spans="1:4" x14ac:dyDescent="0.25">
      <c r="A658" s="13" t="s">
        <v>21896</v>
      </c>
      <c r="B658" s="20" t="s">
        <v>21897</v>
      </c>
      <c r="C658" s="15" t="s">
        <v>14537</v>
      </c>
      <c r="D658" s="21">
        <v>2681.3420000000001</v>
      </c>
    </row>
    <row r="659" spans="1:4" x14ac:dyDescent="0.25">
      <c r="A659" s="13" t="s">
        <v>21898</v>
      </c>
      <c r="B659" s="20" t="s">
        <v>21899</v>
      </c>
      <c r="C659" s="15" t="s">
        <v>14537</v>
      </c>
      <c r="D659" s="21">
        <v>3721.4708999999998</v>
      </c>
    </row>
    <row r="660" spans="1:4" x14ac:dyDescent="0.25">
      <c r="A660" s="13" t="s">
        <v>21900</v>
      </c>
      <c r="B660" s="20" t="s">
        <v>21901</v>
      </c>
      <c r="C660" s="15" t="s">
        <v>14537</v>
      </c>
      <c r="D660" s="21">
        <v>1823.9670000000001</v>
      </c>
    </row>
    <row r="661" spans="1:4" x14ac:dyDescent="0.25">
      <c r="A661" s="13" t="s">
        <v>21902</v>
      </c>
      <c r="B661" s="20" t="s">
        <v>21903</v>
      </c>
      <c r="C661" s="15" t="s">
        <v>14537</v>
      </c>
      <c r="D661" s="21">
        <v>2722.6956</v>
      </c>
    </row>
    <row r="662" spans="1:4" x14ac:dyDescent="0.25">
      <c r="A662" s="13" t="s">
        <v>21904</v>
      </c>
      <c r="B662" s="20" t="s">
        <v>21905</v>
      </c>
      <c r="C662" s="15" t="s">
        <v>14537</v>
      </c>
      <c r="D662" s="21">
        <v>37.823099999999997</v>
      </c>
    </row>
    <row r="663" spans="1:4" x14ac:dyDescent="0.25">
      <c r="A663" s="13" t="s">
        <v>21906</v>
      </c>
      <c r="B663" s="20" t="s">
        <v>21907</v>
      </c>
      <c r="C663" s="15" t="s">
        <v>14537</v>
      </c>
      <c r="D663" s="21">
        <v>6727.0715</v>
      </c>
    </row>
    <row r="664" spans="1:4" x14ac:dyDescent="0.25">
      <c r="A664" s="13" t="s">
        <v>21908</v>
      </c>
      <c r="B664" s="20" t="s">
        <v>21909</v>
      </c>
      <c r="C664" s="15" t="s">
        <v>14537</v>
      </c>
      <c r="D664" s="21">
        <v>39.959499999999998</v>
      </c>
    </row>
    <row r="665" spans="1:4" x14ac:dyDescent="0.25">
      <c r="A665" s="13" t="s">
        <v>21910</v>
      </c>
      <c r="B665" s="20" t="s">
        <v>21911</v>
      </c>
      <c r="C665" s="15" t="s">
        <v>14537</v>
      </c>
      <c r="D665" s="21">
        <v>366.50639999999999</v>
      </c>
    </row>
    <row r="666" spans="1:4" x14ac:dyDescent="0.25">
      <c r="A666" s="13" t="s">
        <v>21912</v>
      </c>
      <c r="B666" s="20" t="s">
        <v>21913</v>
      </c>
      <c r="C666" s="15" t="s">
        <v>14537</v>
      </c>
      <c r="D666" s="21">
        <v>366.50639999999999</v>
      </c>
    </row>
    <row r="667" spans="1:4" x14ac:dyDescent="0.25">
      <c r="A667" s="13" t="s">
        <v>21914</v>
      </c>
      <c r="B667" s="20" t="s">
        <v>21915</v>
      </c>
      <c r="C667" s="15" t="s">
        <v>14537</v>
      </c>
      <c r="D667" s="21">
        <v>71.206900000000005</v>
      </c>
    </row>
    <row r="668" spans="1:4" x14ac:dyDescent="0.25">
      <c r="A668" s="13" t="s">
        <v>21916</v>
      </c>
      <c r="B668" s="20" t="s">
        <v>21917</v>
      </c>
      <c r="C668" s="15" t="s">
        <v>14537</v>
      </c>
      <c r="D668" s="21">
        <v>72.8215</v>
      </c>
    </row>
    <row r="669" spans="1:4" x14ac:dyDescent="0.25">
      <c r="A669" s="13" t="s">
        <v>21918</v>
      </c>
      <c r="B669" s="20" t="s">
        <v>21919</v>
      </c>
      <c r="C669" s="15" t="s">
        <v>14537</v>
      </c>
      <c r="D669" s="21">
        <v>102.5604</v>
      </c>
    </row>
    <row r="670" spans="1:4" x14ac:dyDescent="0.25">
      <c r="A670" s="13" t="s">
        <v>21920</v>
      </c>
      <c r="B670" s="20" t="s">
        <v>21921</v>
      </c>
      <c r="C670" s="15" t="s">
        <v>14537</v>
      </c>
      <c r="D670" s="21">
        <v>80.501599999999996</v>
      </c>
    </row>
    <row r="671" spans="1:4" x14ac:dyDescent="0.25">
      <c r="A671" s="13" t="s">
        <v>87</v>
      </c>
      <c r="B671" s="20" t="s">
        <v>1267</v>
      </c>
      <c r="C671" s="15" t="s">
        <v>14537</v>
      </c>
      <c r="D671" s="21">
        <v>129.8793</v>
      </c>
    </row>
    <row r="672" spans="1:4" x14ac:dyDescent="0.25">
      <c r="A672" s="13" t="s">
        <v>21922</v>
      </c>
      <c r="B672" s="20" t="s">
        <v>21923</v>
      </c>
      <c r="C672" s="15" t="s">
        <v>14537</v>
      </c>
      <c r="D672" s="21">
        <v>156.07040000000001</v>
      </c>
    </row>
    <row r="673" spans="1:4" x14ac:dyDescent="0.25">
      <c r="A673" s="13" t="s">
        <v>21924</v>
      </c>
      <c r="B673" s="20" t="s">
        <v>21925</v>
      </c>
      <c r="C673" s="15" t="s">
        <v>14537</v>
      </c>
      <c r="D673" s="21">
        <v>160.71270000000001</v>
      </c>
    </row>
    <row r="674" spans="1:4" x14ac:dyDescent="0.25">
      <c r="A674" s="13" t="s">
        <v>21926</v>
      </c>
      <c r="B674" s="20" t="s">
        <v>21927</v>
      </c>
      <c r="C674" s="15" t="s">
        <v>14537</v>
      </c>
      <c r="D674" s="21">
        <v>189.88249999999999</v>
      </c>
    </row>
    <row r="675" spans="1:4" x14ac:dyDescent="0.25">
      <c r="A675" s="13" t="s">
        <v>21928</v>
      </c>
      <c r="B675" s="20" t="s">
        <v>21929</v>
      </c>
      <c r="C675" s="15" t="s">
        <v>14537</v>
      </c>
      <c r="D675" s="21">
        <v>211.191</v>
      </c>
    </row>
    <row r="676" spans="1:4" x14ac:dyDescent="0.25">
      <c r="A676" s="13" t="s">
        <v>21930</v>
      </c>
      <c r="B676" s="20" t="s">
        <v>21931</v>
      </c>
      <c r="C676" s="15" t="s">
        <v>14537</v>
      </c>
      <c r="D676" s="21">
        <v>284.16109999999998</v>
      </c>
    </row>
    <row r="677" spans="1:4" x14ac:dyDescent="0.25">
      <c r="A677" s="13" t="s">
        <v>21932</v>
      </c>
      <c r="B677" s="20" t="s">
        <v>21933</v>
      </c>
      <c r="C677" s="15" t="s">
        <v>14537</v>
      </c>
      <c r="D677" s="21">
        <v>102.0869</v>
      </c>
    </row>
    <row r="678" spans="1:4" x14ac:dyDescent="0.25">
      <c r="A678" s="13" t="s">
        <v>21934</v>
      </c>
      <c r="B678" s="20" t="s">
        <v>21935</v>
      </c>
      <c r="C678" s="15" t="s">
        <v>14537</v>
      </c>
      <c r="D678" s="21">
        <v>159.51840000000001</v>
      </c>
    </row>
    <row r="679" spans="1:4" x14ac:dyDescent="0.25">
      <c r="A679" s="13" t="s">
        <v>21936</v>
      </c>
      <c r="B679" s="20" t="s">
        <v>21937</v>
      </c>
      <c r="C679" s="15" t="s">
        <v>14537</v>
      </c>
      <c r="D679" s="21">
        <v>223.1773</v>
      </c>
    </row>
    <row r="680" spans="1:4" x14ac:dyDescent="0.25">
      <c r="A680" s="13" t="s">
        <v>21938</v>
      </c>
      <c r="B680" s="20" t="s">
        <v>21939</v>
      </c>
      <c r="C680" s="15" t="s">
        <v>14537</v>
      </c>
      <c r="D680" s="21">
        <v>157155.26490000001</v>
      </c>
    </row>
    <row r="681" spans="1:4" x14ac:dyDescent="0.25">
      <c r="A681" s="13" t="s">
        <v>21940</v>
      </c>
      <c r="B681" s="20" t="s">
        <v>21941</v>
      </c>
      <c r="C681" s="15" t="s">
        <v>14537</v>
      </c>
      <c r="D681" s="21">
        <v>175092.17600000001</v>
      </c>
    </row>
    <row r="682" spans="1:4" x14ac:dyDescent="0.25">
      <c r="A682" s="13" t="s">
        <v>21942</v>
      </c>
      <c r="B682" s="20" t="s">
        <v>21943</v>
      </c>
      <c r="C682" s="15" t="s">
        <v>14537</v>
      </c>
      <c r="D682" s="21">
        <v>214984.72089999999</v>
      </c>
    </row>
    <row r="683" spans="1:4" x14ac:dyDescent="0.25">
      <c r="A683" s="13" t="s">
        <v>21944</v>
      </c>
      <c r="B683" s="20" t="s">
        <v>21945</v>
      </c>
      <c r="C683" s="15" t="s">
        <v>14537</v>
      </c>
      <c r="D683" s="21">
        <v>228543.11730000001</v>
      </c>
    </row>
    <row r="684" spans="1:4" x14ac:dyDescent="0.25">
      <c r="A684" s="13" t="s">
        <v>21946</v>
      </c>
      <c r="B684" s="20" t="s">
        <v>21947</v>
      </c>
      <c r="C684" s="15" t="s">
        <v>14537</v>
      </c>
      <c r="D684" s="21">
        <v>247082.5955</v>
      </c>
    </row>
    <row r="685" spans="1:4" x14ac:dyDescent="0.25">
      <c r="A685" s="13" t="s">
        <v>21948</v>
      </c>
      <c r="B685" s="20" t="s">
        <v>21949</v>
      </c>
      <c r="C685" s="15" t="s">
        <v>14537</v>
      </c>
      <c r="D685" s="21">
        <v>14.025499999999999</v>
      </c>
    </row>
    <row r="686" spans="1:4" x14ac:dyDescent="0.25">
      <c r="A686" s="13" t="s">
        <v>21950</v>
      </c>
      <c r="B686" s="20" t="s">
        <v>21951</v>
      </c>
      <c r="C686" s="15" t="s">
        <v>14537</v>
      </c>
      <c r="D686" s="21">
        <v>260631.2935</v>
      </c>
    </row>
    <row r="687" spans="1:4" x14ac:dyDescent="0.25">
      <c r="A687" s="13" t="s">
        <v>21952</v>
      </c>
      <c r="B687" s="20" t="s">
        <v>21953</v>
      </c>
      <c r="C687" s="15" t="s">
        <v>14537</v>
      </c>
      <c r="D687" s="21">
        <v>249863.04440000001</v>
      </c>
    </row>
    <row r="688" spans="1:4" x14ac:dyDescent="0.25">
      <c r="A688" s="13" t="s">
        <v>21954</v>
      </c>
      <c r="B688" s="20" t="s">
        <v>21955</v>
      </c>
      <c r="C688" s="15" t="s">
        <v>14537</v>
      </c>
      <c r="D688" s="21">
        <v>253551.72440000001</v>
      </c>
    </row>
    <row r="689" spans="1:4" x14ac:dyDescent="0.25">
      <c r="A689" s="13" t="s">
        <v>21956</v>
      </c>
      <c r="B689" s="20" t="s">
        <v>21957</v>
      </c>
      <c r="C689" s="15" t="s">
        <v>14537</v>
      </c>
      <c r="D689" s="21">
        <v>597.19949999999994</v>
      </c>
    </row>
    <row r="690" spans="1:4" x14ac:dyDescent="0.25">
      <c r="A690" s="13" t="s">
        <v>21958</v>
      </c>
      <c r="B690" s="20" t="s">
        <v>21959</v>
      </c>
      <c r="C690" s="15" t="s">
        <v>14537</v>
      </c>
      <c r="D690" s="21">
        <v>597.19449999999995</v>
      </c>
    </row>
    <row r="691" spans="1:4" x14ac:dyDescent="0.25">
      <c r="A691" s="13" t="s">
        <v>21960</v>
      </c>
      <c r="B691" s="20" t="s">
        <v>21961</v>
      </c>
      <c r="C691" s="15" t="s">
        <v>14537</v>
      </c>
      <c r="D691" s="21">
        <v>1148.1806999999999</v>
      </c>
    </row>
    <row r="692" spans="1:4" x14ac:dyDescent="0.25">
      <c r="A692" s="13" t="s">
        <v>21962</v>
      </c>
      <c r="B692" s="20" t="s">
        <v>21963</v>
      </c>
      <c r="C692" s="15" t="s">
        <v>14537</v>
      </c>
      <c r="D692" s="21">
        <v>1953.4929</v>
      </c>
    </row>
    <row r="693" spans="1:4" x14ac:dyDescent="0.25">
      <c r="A693" s="13" t="s">
        <v>21964</v>
      </c>
      <c r="B693" s="20" t="s">
        <v>21965</v>
      </c>
      <c r="C693" s="15" t="s">
        <v>14537</v>
      </c>
      <c r="D693" s="21">
        <v>231.45359999999999</v>
      </c>
    </row>
    <row r="694" spans="1:4" x14ac:dyDescent="0.25">
      <c r="A694" s="13" t="s">
        <v>21966</v>
      </c>
      <c r="B694" s="20" t="s">
        <v>21967</v>
      </c>
      <c r="C694" s="15" t="s">
        <v>14537</v>
      </c>
      <c r="D694" s="21">
        <v>304.4622</v>
      </c>
    </row>
    <row r="695" spans="1:4" x14ac:dyDescent="0.25">
      <c r="A695" s="13" t="s">
        <v>21968</v>
      </c>
      <c r="B695" s="20" t="s">
        <v>21969</v>
      </c>
      <c r="C695" s="15" t="s">
        <v>14537</v>
      </c>
      <c r="D695" s="21">
        <v>362.94069999999999</v>
      </c>
    </row>
    <row r="696" spans="1:4" x14ac:dyDescent="0.25">
      <c r="A696" s="13" t="s">
        <v>21970</v>
      </c>
      <c r="B696" s="20" t="s">
        <v>21971</v>
      </c>
      <c r="C696" s="15" t="s">
        <v>14537</v>
      </c>
      <c r="D696" s="21">
        <v>471.85329999999999</v>
      </c>
    </row>
    <row r="697" spans="1:4" x14ac:dyDescent="0.25">
      <c r="A697" s="13" t="s">
        <v>21972</v>
      </c>
      <c r="B697" s="20" t="s">
        <v>21973</v>
      </c>
      <c r="C697" s="15" t="s">
        <v>14537</v>
      </c>
      <c r="D697" s="21">
        <v>23.968900000000001</v>
      </c>
    </row>
    <row r="698" spans="1:4" x14ac:dyDescent="0.25">
      <c r="A698" s="13" t="s">
        <v>21974</v>
      </c>
      <c r="B698" s="20" t="s">
        <v>21975</v>
      </c>
      <c r="C698" s="15" t="s">
        <v>14537</v>
      </c>
      <c r="D698" s="21">
        <v>253859.5209</v>
      </c>
    </row>
    <row r="699" spans="1:4" x14ac:dyDescent="0.25">
      <c r="A699" s="13" t="s">
        <v>21976</v>
      </c>
      <c r="B699" s="20" t="s">
        <v>29131</v>
      </c>
      <c r="C699" s="15" t="s">
        <v>14537</v>
      </c>
      <c r="D699" s="21">
        <v>38.763199999999998</v>
      </c>
    </row>
    <row r="700" spans="1:4" x14ac:dyDescent="0.25">
      <c r="A700" s="13" t="s">
        <v>21977</v>
      </c>
      <c r="B700" s="20" t="s">
        <v>21978</v>
      </c>
      <c r="C700" s="15" t="s">
        <v>211</v>
      </c>
      <c r="D700" s="21">
        <v>3.0933000000000002</v>
      </c>
    </row>
    <row r="701" spans="1:4" x14ac:dyDescent="0.25">
      <c r="A701" s="13" t="s">
        <v>21979</v>
      </c>
      <c r="B701" s="20" t="s">
        <v>29132</v>
      </c>
      <c r="C701" s="15" t="s">
        <v>14537</v>
      </c>
      <c r="D701" s="21">
        <v>46.687600000000003</v>
      </c>
    </row>
    <row r="702" spans="1:4" x14ac:dyDescent="0.25">
      <c r="A702" s="13" t="s">
        <v>21980</v>
      </c>
      <c r="B702" s="20" t="s">
        <v>29133</v>
      </c>
      <c r="C702" s="15" t="s">
        <v>14537</v>
      </c>
      <c r="D702" s="21">
        <v>48.218000000000004</v>
      </c>
    </row>
    <row r="703" spans="1:4" x14ac:dyDescent="0.25">
      <c r="A703" s="13" t="s">
        <v>21981</v>
      </c>
      <c r="B703" s="20" t="s">
        <v>21982</v>
      </c>
      <c r="C703" s="15" t="s">
        <v>14537</v>
      </c>
      <c r="D703" s="21">
        <v>256869.916</v>
      </c>
    </row>
    <row r="704" spans="1:4" x14ac:dyDescent="0.25">
      <c r="A704" s="13" t="s">
        <v>21983</v>
      </c>
      <c r="B704" s="20" t="s">
        <v>21984</v>
      </c>
      <c r="C704" s="15" t="s">
        <v>211</v>
      </c>
      <c r="D704" s="21">
        <v>2.2749999999999999</v>
      </c>
    </row>
    <row r="705" spans="1:4" x14ac:dyDescent="0.25">
      <c r="A705" s="13" t="s">
        <v>21985</v>
      </c>
      <c r="B705" s="20" t="s">
        <v>21986</v>
      </c>
      <c r="C705" s="15" t="s">
        <v>14537</v>
      </c>
      <c r="D705" s="21">
        <v>23.293900000000001</v>
      </c>
    </row>
    <row r="706" spans="1:4" x14ac:dyDescent="0.25">
      <c r="A706" s="13" t="s">
        <v>21987</v>
      </c>
      <c r="B706" s="20" t="s">
        <v>21988</v>
      </c>
      <c r="C706" s="15" t="s">
        <v>211</v>
      </c>
      <c r="D706" s="21">
        <v>2.8538000000000001</v>
      </c>
    </row>
    <row r="707" spans="1:4" x14ac:dyDescent="0.25">
      <c r="A707" s="13" t="s">
        <v>21989</v>
      </c>
      <c r="B707" s="20" t="s">
        <v>21990</v>
      </c>
      <c r="C707" s="15" t="s">
        <v>592</v>
      </c>
      <c r="D707" s="21">
        <v>40.437600000000003</v>
      </c>
    </row>
    <row r="708" spans="1:4" x14ac:dyDescent="0.25">
      <c r="A708" s="13" t="s">
        <v>21991</v>
      </c>
      <c r="B708" s="20" t="s">
        <v>21992</v>
      </c>
      <c r="C708" s="15" t="s">
        <v>14537</v>
      </c>
      <c r="D708" s="21">
        <v>1090.5739000000001</v>
      </c>
    </row>
    <row r="709" spans="1:4" x14ac:dyDescent="0.25">
      <c r="A709" s="13" t="s">
        <v>21993</v>
      </c>
      <c r="B709" s="20" t="s">
        <v>29134</v>
      </c>
      <c r="C709" s="15" t="s">
        <v>14537</v>
      </c>
      <c r="D709" s="21">
        <v>70.542900000000003</v>
      </c>
    </row>
    <row r="710" spans="1:4" x14ac:dyDescent="0.25">
      <c r="A710" s="13" t="s">
        <v>21994</v>
      </c>
      <c r="B710" s="20" t="s">
        <v>29135</v>
      </c>
      <c r="C710" s="15" t="s">
        <v>14537</v>
      </c>
      <c r="D710" s="21">
        <v>120.7103</v>
      </c>
    </row>
    <row r="711" spans="1:4" x14ac:dyDescent="0.25">
      <c r="A711" s="13" t="s">
        <v>21995</v>
      </c>
      <c r="B711" s="20" t="s">
        <v>29136</v>
      </c>
      <c r="C711" s="15" t="s">
        <v>14537</v>
      </c>
      <c r="D711" s="21">
        <v>137.38059999999999</v>
      </c>
    </row>
    <row r="712" spans="1:4" x14ac:dyDescent="0.25">
      <c r="A712" s="13" t="s">
        <v>21996</v>
      </c>
      <c r="B712" s="20" t="s">
        <v>29137</v>
      </c>
      <c r="C712" s="15" t="s">
        <v>14537</v>
      </c>
      <c r="D712" s="21">
        <v>151.42509999999999</v>
      </c>
    </row>
    <row r="713" spans="1:4" x14ac:dyDescent="0.25">
      <c r="A713" s="13" t="s">
        <v>21997</v>
      </c>
      <c r="B713" s="20" t="s">
        <v>29138</v>
      </c>
      <c r="C713" s="15" t="s">
        <v>14537</v>
      </c>
      <c r="D713" s="21">
        <v>190.61359999999999</v>
      </c>
    </row>
    <row r="714" spans="1:4" x14ac:dyDescent="0.25">
      <c r="A714" s="13" t="s">
        <v>21998</v>
      </c>
      <c r="B714" s="20" t="s">
        <v>21999</v>
      </c>
      <c r="C714" s="15" t="s">
        <v>592</v>
      </c>
      <c r="D714" s="21">
        <v>16.142499999999998</v>
      </c>
    </row>
    <row r="715" spans="1:4" x14ac:dyDescent="0.25">
      <c r="A715" s="13" t="s">
        <v>22000</v>
      </c>
      <c r="B715" s="20" t="s">
        <v>29139</v>
      </c>
      <c r="C715" s="15" t="s">
        <v>14537</v>
      </c>
      <c r="D715" s="21">
        <v>218.5385</v>
      </c>
    </row>
    <row r="716" spans="1:4" x14ac:dyDescent="0.25">
      <c r="A716" s="13" t="s">
        <v>22001</v>
      </c>
      <c r="B716" s="20" t="s">
        <v>22002</v>
      </c>
      <c r="C716" s="15" t="s">
        <v>592</v>
      </c>
      <c r="D716" s="21">
        <v>21.301600000000001</v>
      </c>
    </row>
    <row r="717" spans="1:4" x14ac:dyDescent="0.25">
      <c r="A717" s="13" t="s">
        <v>22003</v>
      </c>
      <c r="B717" s="20" t="s">
        <v>22004</v>
      </c>
      <c r="C717" s="15" t="s">
        <v>282</v>
      </c>
      <c r="D717" s="21">
        <v>9.0404999999999998</v>
      </c>
    </row>
    <row r="718" spans="1:4" x14ac:dyDescent="0.25">
      <c r="A718" s="13" t="s">
        <v>22005</v>
      </c>
      <c r="B718" s="20" t="s">
        <v>22006</v>
      </c>
      <c r="C718" s="15" t="s">
        <v>282</v>
      </c>
      <c r="D718" s="21">
        <v>9.1622000000000003</v>
      </c>
    </row>
    <row r="719" spans="1:4" x14ac:dyDescent="0.25">
      <c r="A719" s="13" t="s">
        <v>22007</v>
      </c>
      <c r="B719" s="20" t="s">
        <v>22008</v>
      </c>
      <c r="C719" s="15" t="s">
        <v>282</v>
      </c>
      <c r="D719" s="21">
        <v>12.0473</v>
      </c>
    </row>
    <row r="720" spans="1:4" x14ac:dyDescent="0.25">
      <c r="A720" s="13" t="s">
        <v>22009</v>
      </c>
      <c r="B720" s="20" t="s">
        <v>22010</v>
      </c>
      <c r="C720" s="15" t="s">
        <v>282</v>
      </c>
      <c r="D720" s="21">
        <v>36.207999999999998</v>
      </c>
    </row>
    <row r="721" spans="1:4" x14ac:dyDescent="0.25">
      <c r="A721" s="13" t="s">
        <v>22011</v>
      </c>
      <c r="B721" s="20" t="s">
        <v>22012</v>
      </c>
      <c r="C721" s="15" t="s">
        <v>282</v>
      </c>
      <c r="D721" s="21">
        <v>14.988200000000001</v>
      </c>
    </row>
    <row r="722" spans="1:4" x14ac:dyDescent="0.25">
      <c r="A722" s="13" t="s">
        <v>22013</v>
      </c>
      <c r="B722" s="20" t="s">
        <v>22014</v>
      </c>
      <c r="C722" s="15" t="s">
        <v>592</v>
      </c>
      <c r="D722" s="21">
        <v>20.931100000000001</v>
      </c>
    </row>
    <row r="723" spans="1:4" x14ac:dyDescent="0.25">
      <c r="A723" s="13" t="s">
        <v>22015</v>
      </c>
      <c r="B723" s="20" t="s">
        <v>22016</v>
      </c>
      <c r="C723" s="15" t="s">
        <v>282</v>
      </c>
      <c r="D723" s="21">
        <v>8.9832999999999998</v>
      </c>
    </row>
    <row r="724" spans="1:4" x14ac:dyDescent="0.25">
      <c r="A724" s="13" t="s">
        <v>22017</v>
      </c>
      <c r="B724" s="20" t="s">
        <v>22018</v>
      </c>
      <c r="C724" s="15" t="s">
        <v>14537</v>
      </c>
      <c r="D724" s="21">
        <v>1593.8746000000001</v>
      </c>
    </row>
    <row r="725" spans="1:4" x14ac:dyDescent="0.25">
      <c r="A725" s="13" t="s">
        <v>22019</v>
      </c>
      <c r="B725" s="20" t="s">
        <v>22020</v>
      </c>
      <c r="C725" s="15" t="s">
        <v>211</v>
      </c>
      <c r="D725" s="21">
        <v>160.63910000000001</v>
      </c>
    </row>
    <row r="726" spans="1:4" x14ac:dyDescent="0.25">
      <c r="A726" s="13" t="s">
        <v>22021</v>
      </c>
      <c r="B726" s="20" t="s">
        <v>22022</v>
      </c>
      <c r="C726" s="15" t="s">
        <v>211</v>
      </c>
      <c r="D726" s="21">
        <v>190.35040000000001</v>
      </c>
    </row>
    <row r="727" spans="1:4" x14ac:dyDescent="0.25">
      <c r="A727" s="13" t="s">
        <v>22023</v>
      </c>
      <c r="B727" s="20" t="s">
        <v>22024</v>
      </c>
      <c r="C727" s="15" t="s">
        <v>211</v>
      </c>
      <c r="D727" s="21">
        <v>240.0694</v>
      </c>
    </row>
    <row r="728" spans="1:4" x14ac:dyDescent="0.25">
      <c r="A728" s="13" t="s">
        <v>22025</v>
      </c>
      <c r="B728" s="20" t="s">
        <v>22026</v>
      </c>
      <c r="C728" s="15" t="s">
        <v>15970</v>
      </c>
      <c r="D728" s="21">
        <v>5.0884</v>
      </c>
    </row>
    <row r="729" spans="1:4" x14ac:dyDescent="0.25">
      <c r="A729" s="13" t="s">
        <v>22027</v>
      </c>
      <c r="B729" s="20" t="s">
        <v>22028</v>
      </c>
      <c r="C729" s="15" t="s">
        <v>15970</v>
      </c>
      <c r="D729" s="21">
        <v>6.7534000000000001</v>
      </c>
    </row>
    <row r="730" spans="1:4" x14ac:dyDescent="0.25">
      <c r="A730" s="13" t="s">
        <v>22029</v>
      </c>
      <c r="B730" s="20" t="s">
        <v>22030</v>
      </c>
      <c r="C730" s="15" t="s">
        <v>211</v>
      </c>
      <c r="D730" s="21">
        <v>317.49040000000002</v>
      </c>
    </row>
    <row r="731" spans="1:4" x14ac:dyDescent="0.25">
      <c r="A731" s="13" t="s">
        <v>22031</v>
      </c>
      <c r="B731" s="20" t="s">
        <v>22032</v>
      </c>
      <c r="C731" s="15" t="s">
        <v>211</v>
      </c>
      <c r="D731" s="21">
        <v>369.76729999999998</v>
      </c>
    </row>
    <row r="732" spans="1:4" x14ac:dyDescent="0.25">
      <c r="A732" s="13" t="s">
        <v>22033</v>
      </c>
      <c r="B732" s="20" t="s">
        <v>22034</v>
      </c>
      <c r="C732" s="15" t="s">
        <v>211</v>
      </c>
      <c r="D732" s="21">
        <v>112.3218</v>
      </c>
    </row>
    <row r="733" spans="1:4" x14ac:dyDescent="0.25">
      <c r="A733" s="13" t="s">
        <v>22035</v>
      </c>
      <c r="B733" s="20" t="s">
        <v>22036</v>
      </c>
      <c r="C733" s="15" t="s">
        <v>211</v>
      </c>
      <c r="D733" s="21">
        <v>189.78309999999999</v>
      </c>
    </row>
    <row r="734" spans="1:4" x14ac:dyDescent="0.25">
      <c r="A734" s="13" t="s">
        <v>22037</v>
      </c>
      <c r="B734" s="20" t="s">
        <v>22038</v>
      </c>
      <c r="C734" s="15" t="s">
        <v>211</v>
      </c>
      <c r="D734" s="21">
        <v>247.11439999999999</v>
      </c>
    </row>
    <row r="735" spans="1:4" x14ac:dyDescent="0.25">
      <c r="A735" s="13" t="s">
        <v>22039</v>
      </c>
      <c r="B735" s="20" t="s">
        <v>22040</v>
      </c>
      <c r="C735" s="15" t="s">
        <v>211</v>
      </c>
      <c r="D735" s="21">
        <v>298.38659999999999</v>
      </c>
    </row>
    <row r="736" spans="1:4" x14ac:dyDescent="0.25">
      <c r="A736" s="13" t="s">
        <v>22041</v>
      </c>
      <c r="B736" s="20" t="s">
        <v>22042</v>
      </c>
      <c r="C736" s="15" t="s">
        <v>211</v>
      </c>
      <c r="D736" s="21">
        <v>337.09219999999999</v>
      </c>
    </row>
    <row r="737" spans="1:4" x14ac:dyDescent="0.25">
      <c r="A737" s="13" t="s">
        <v>22043</v>
      </c>
      <c r="B737" s="20" t="s">
        <v>22044</v>
      </c>
      <c r="C737" s="15" t="s">
        <v>211</v>
      </c>
      <c r="D737" s="21">
        <v>379.35860000000002</v>
      </c>
    </row>
    <row r="738" spans="1:4" x14ac:dyDescent="0.25">
      <c r="A738" s="13" t="s">
        <v>22045</v>
      </c>
      <c r="B738" s="20" t="s">
        <v>22046</v>
      </c>
      <c r="C738" s="15" t="s">
        <v>14537</v>
      </c>
      <c r="D738" s="21">
        <v>257033.7243</v>
      </c>
    </row>
    <row r="739" spans="1:4" x14ac:dyDescent="0.25">
      <c r="A739" s="13" t="s">
        <v>22047</v>
      </c>
      <c r="B739" s="20" t="s">
        <v>22048</v>
      </c>
      <c r="C739" s="15" t="s">
        <v>14537</v>
      </c>
      <c r="D739" s="21">
        <v>257730.29440000001</v>
      </c>
    </row>
    <row r="740" spans="1:4" x14ac:dyDescent="0.25">
      <c r="A740" s="13" t="s">
        <v>22049</v>
      </c>
      <c r="B740" s="20" t="s">
        <v>22050</v>
      </c>
      <c r="C740" s="15" t="s">
        <v>14537</v>
      </c>
      <c r="D740" s="21">
        <v>721.0163</v>
      </c>
    </row>
    <row r="741" spans="1:4" x14ac:dyDescent="0.25">
      <c r="A741" s="13" t="s">
        <v>22051</v>
      </c>
      <c r="B741" s="20" t="s">
        <v>22052</v>
      </c>
      <c r="C741" s="15" t="s">
        <v>211</v>
      </c>
      <c r="D741" s="21">
        <v>472.44310000000002</v>
      </c>
    </row>
    <row r="742" spans="1:4" x14ac:dyDescent="0.25">
      <c r="A742" s="13" t="s">
        <v>22053</v>
      </c>
      <c r="B742" s="20" t="s">
        <v>22054</v>
      </c>
      <c r="C742" s="15" t="s">
        <v>15970</v>
      </c>
      <c r="D742" s="21">
        <v>315.5342</v>
      </c>
    </row>
    <row r="743" spans="1:4" x14ac:dyDescent="0.25">
      <c r="A743" s="13" t="s">
        <v>22055</v>
      </c>
      <c r="B743" s="20" t="s">
        <v>22056</v>
      </c>
      <c r="C743" s="15" t="s">
        <v>14537</v>
      </c>
      <c r="D743" s="21">
        <v>2073.9926999999998</v>
      </c>
    </row>
    <row r="744" spans="1:4" x14ac:dyDescent="0.25">
      <c r="A744" s="13" t="s">
        <v>22057</v>
      </c>
      <c r="B744" s="20" t="s">
        <v>22058</v>
      </c>
      <c r="C744" s="15" t="s">
        <v>14537</v>
      </c>
      <c r="D744" s="21">
        <v>321.7681</v>
      </c>
    </row>
    <row r="745" spans="1:4" x14ac:dyDescent="0.25">
      <c r="A745" s="13" t="s">
        <v>22059</v>
      </c>
      <c r="B745" s="20" t="s">
        <v>22060</v>
      </c>
      <c r="C745" s="15" t="s">
        <v>14537</v>
      </c>
      <c r="D745" s="21">
        <v>999.23869999999999</v>
      </c>
    </row>
    <row r="746" spans="1:4" x14ac:dyDescent="0.25">
      <c r="A746" s="13" t="s">
        <v>22061</v>
      </c>
      <c r="B746" s="20" t="s">
        <v>22062</v>
      </c>
      <c r="C746" s="15" t="s">
        <v>211</v>
      </c>
      <c r="D746" s="21">
        <v>574.7527</v>
      </c>
    </row>
    <row r="747" spans="1:4" x14ac:dyDescent="0.25">
      <c r="A747" s="13" t="s">
        <v>22063</v>
      </c>
      <c r="B747" s="20" t="s">
        <v>22064</v>
      </c>
      <c r="C747" s="15" t="s">
        <v>14537</v>
      </c>
      <c r="D747" s="21">
        <v>4038.2161999999998</v>
      </c>
    </row>
    <row r="748" spans="1:4" x14ac:dyDescent="0.25">
      <c r="A748" s="13" t="s">
        <v>22065</v>
      </c>
      <c r="B748" s="20" t="s">
        <v>22066</v>
      </c>
      <c r="C748" s="15" t="s">
        <v>14537</v>
      </c>
      <c r="D748" s="21">
        <v>604.78520000000003</v>
      </c>
    </row>
    <row r="749" spans="1:4" x14ac:dyDescent="0.25">
      <c r="A749" s="13" t="s">
        <v>22067</v>
      </c>
      <c r="B749" s="20" t="s">
        <v>22068</v>
      </c>
      <c r="C749" s="15" t="s">
        <v>14537</v>
      </c>
      <c r="D749" s="21">
        <v>245.73500000000001</v>
      </c>
    </row>
    <row r="750" spans="1:4" x14ac:dyDescent="0.25">
      <c r="A750" s="13" t="s">
        <v>22069</v>
      </c>
      <c r="B750" s="20" t="s">
        <v>22070</v>
      </c>
      <c r="C750" s="15" t="s">
        <v>14537</v>
      </c>
      <c r="D750" s="21">
        <v>1437.4647</v>
      </c>
    </row>
    <row r="751" spans="1:4" x14ac:dyDescent="0.25">
      <c r="A751" s="13" t="s">
        <v>22071</v>
      </c>
      <c r="B751" s="20" t="s">
        <v>22072</v>
      </c>
      <c r="C751" s="15" t="s">
        <v>14537</v>
      </c>
      <c r="D751" s="21">
        <v>5569.6540000000005</v>
      </c>
    </row>
    <row r="752" spans="1:4" x14ac:dyDescent="0.25">
      <c r="A752" s="13" t="s">
        <v>22073</v>
      </c>
      <c r="B752" s="20" t="s">
        <v>22074</v>
      </c>
      <c r="C752" s="15" t="s">
        <v>14537</v>
      </c>
      <c r="D752" s="21">
        <v>5449.6925000000001</v>
      </c>
    </row>
    <row r="753" spans="1:4" x14ac:dyDescent="0.25">
      <c r="A753" s="13" t="s">
        <v>22075</v>
      </c>
      <c r="B753" s="20" t="s">
        <v>22076</v>
      </c>
      <c r="C753" s="15" t="s">
        <v>211</v>
      </c>
      <c r="D753" s="21">
        <v>8.7300000000000003E-2</v>
      </c>
    </row>
    <row r="754" spans="1:4" x14ac:dyDescent="0.25">
      <c r="A754" s="13" t="s">
        <v>22077</v>
      </c>
      <c r="B754" s="20" t="s">
        <v>22078</v>
      </c>
      <c r="C754" s="15" t="s">
        <v>14537</v>
      </c>
      <c r="D754" s="21">
        <v>323.202</v>
      </c>
    </row>
    <row r="755" spans="1:4" x14ac:dyDescent="0.25">
      <c r="A755" s="13" t="s">
        <v>97</v>
      </c>
      <c r="B755" s="20" t="s">
        <v>1274</v>
      </c>
      <c r="C755" s="15" t="s">
        <v>14537</v>
      </c>
      <c r="D755" s="21">
        <v>191.00980000000001</v>
      </c>
    </row>
    <row r="756" spans="1:4" x14ac:dyDescent="0.25">
      <c r="A756" s="13" t="s">
        <v>98</v>
      </c>
      <c r="B756" s="20" t="s">
        <v>29140</v>
      </c>
      <c r="C756" s="15" t="s">
        <v>14537</v>
      </c>
      <c r="D756" s="21">
        <v>98.185000000000002</v>
      </c>
    </row>
    <row r="757" spans="1:4" x14ac:dyDescent="0.25">
      <c r="A757" s="13" t="s">
        <v>22079</v>
      </c>
      <c r="B757" s="20" t="s">
        <v>29141</v>
      </c>
      <c r="C757" s="15" t="s">
        <v>14537</v>
      </c>
      <c r="D757" s="21">
        <v>88.471299999999999</v>
      </c>
    </row>
    <row r="758" spans="1:4" x14ac:dyDescent="0.25">
      <c r="A758" s="13" t="s">
        <v>22080</v>
      </c>
      <c r="B758" s="20" t="s">
        <v>29142</v>
      </c>
      <c r="C758" s="15" t="s">
        <v>14537</v>
      </c>
      <c r="D758" s="21">
        <v>67.366299999999995</v>
      </c>
    </row>
    <row r="759" spans="1:4" x14ac:dyDescent="0.25">
      <c r="A759" s="13" t="s">
        <v>22081</v>
      </c>
      <c r="B759" s="20" t="s">
        <v>22082</v>
      </c>
      <c r="C759" s="15" t="s">
        <v>79</v>
      </c>
      <c r="D759" s="21" t="s">
        <v>20826</v>
      </c>
    </row>
    <row r="760" spans="1:4" x14ac:dyDescent="0.25">
      <c r="A760" s="13" t="s">
        <v>22083</v>
      </c>
      <c r="B760" s="20" t="s">
        <v>22084</v>
      </c>
      <c r="C760" s="15" t="s">
        <v>14731</v>
      </c>
      <c r="D760" s="21" t="s">
        <v>20826</v>
      </c>
    </row>
    <row r="761" spans="1:4" x14ac:dyDescent="0.25">
      <c r="A761" s="13" t="s">
        <v>22085</v>
      </c>
      <c r="B761" s="20" t="s">
        <v>29143</v>
      </c>
      <c r="C761" s="15" t="s">
        <v>14537</v>
      </c>
      <c r="D761" s="21">
        <v>57.6066</v>
      </c>
    </row>
    <row r="762" spans="1:4" x14ac:dyDescent="0.25">
      <c r="A762" s="13" t="s">
        <v>22086</v>
      </c>
      <c r="B762" s="20" t="s">
        <v>29144</v>
      </c>
      <c r="C762" s="15" t="s">
        <v>14537</v>
      </c>
      <c r="D762" s="21">
        <v>84.225300000000004</v>
      </c>
    </row>
    <row r="763" spans="1:4" x14ac:dyDescent="0.25">
      <c r="A763" s="13" t="s">
        <v>22087</v>
      </c>
      <c r="B763" s="20" t="s">
        <v>29145</v>
      </c>
      <c r="C763" s="15" t="s">
        <v>14537</v>
      </c>
      <c r="D763" s="21">
        <v>131.27549999999999</v>
      </c>
    </row>
    <row r="764" spans="1:4" x14ac:dyDescent="0.25">
      <c r="A764" s="13" t="s">
        <v>22088</v>
      </c>
      <c r="B764" s="20" t="s">
        <v>22089</v>
      </c>
      <c r="C764" s="15" t="s">
        <v>79</v>
      </c>
      <c r="D764" s="21" t="s">
        <v>20826</v>
      </c>
    </row>
    <row r="765" spans="1:4" x14ac:dyDescent="0.25">
      <c r="A765" s="13" t="s">
        <v>22090</v>
      </c>
      <c r="B765" s="20" t="s">
        <v>22091</v>
      </c>
      <c r="C765" s="15" t="s">
        <v>14537</v>
      </c>
      <c r="D765" s="21">
        <v>96.492000000000004</v>
      </c>
    </row>
    <row r="766" spans="1:4" x14ac:dyDescent="0.25">
      <c r="A766" s="13" t="s">
        <v>22092</v>
      </c>
      <c r="B766" s="20" t="s">
        <v>29146</v>
      </c>
      <c r="C766" s="15" t="s">
        <v>14537</v>
      </c>
      <c r="D766" s="21">
        <v>48.557400000000001</v>
      </c>
    </row>
    <row r="767" spans="1:4" x14ac:dyDescent="0.25">
      <c r="A767" s="13" t="s">
        <v>22093</v>
      </c>
      <c r="B767" s="20" t="s">
        <v>22094</v>
      </c>
      <c r="C767" s="15" t="s">
        <v>282</v>
      </c>
      <c r="D767" s="21">
        <v>11.376099999999999</v>
      </c>
    </row>
    <row r="768" spans="1:4" x14ac:dyDescent="0.25">
      <c r="A768" s="13" t="s">
        <v>22095</v>
      </c>
      <c r="B768" s="20" t="s">
        <v>22096</v>
      </c>
      <c r="C768" s="15" t="s">
        <v>14537</v>
      </c>
      <c r="D768" s="21">
        <v>22827.9329</v>
      </c>
    </row>
    <row r="769" spans="1:4" x14ac:dyDescent="0.25">
      <c r="A769" s="13" t="s">
        <v>22097</v>
      </c>
      <c r="B769" s="20" t="s">
        <v>22098</v>
      </c>
      <c r="C769" s="15" t="s">
        <v>14537</v>
      </c>
      <c r="D769" s="21">
        <v>30353.1237</v>
      </c>
    </row>
    <row r="770" spans="1:4" x14ac:dyDescent="0.25">
      <c r="A770" s="13" t="s">
        <v>22099</v>
      </c>
      <c r="B770" s="20" t="s">
        <v>22100</v>
      </c>
      <c r="C770" s="15" t="s">
        <v>14537</v>
      </c>
      <c r="D770" s="21">
        <v>20511.4712</v>
      </c>
    </row>
    <row r="771" spans="1:4" x14ac:dyDescent="0.25">
      <c r="A771" s="13" t="s">
        <v>22101</v>
      </c>
      <c r="B771" s="20" t="s">
        <v>22102</v>
      </c>
      <c r="C771" s="15" t="s">
        <v>14537</v>
      </c>
      <c r="D771" s="21">
        <v>22504.6086</v>
      </c>
    </row>
    <row r="772" spans="1:4" x14ac:dyDescent="0.25">
      <c r="A772" s="13" t="s">
        <v>22103</v>
      </c>
      <c r="B772" s="20" t="s">
        <v>22104</v>
      </c>
      <c r="C772" s="15" t="s">
        <v>14537</v>
      </c>
      <c r="D772" s="21">
        <v>2337.9247999999998</v>
      </c>
    </row>
    <row r="773" spans="1:4" x14ac:dyDescent="0.25">
      <c r="A773" s="13" t="s">
        <v>22105</v>
      </c>
      <c r="B773" s="20" t="s">
        <v>22106</v>
      </c>
      <c r="C773" s="15" t="s">
        <v>14537</v>
      </c>
      <c r="D773" s="21">
        <v>1822.2050999999999</v>
      </c>
    </row>
    <row r="774" spans="1:4" x14ac:dyDescent="0.25">
      <c r="A774" s="13" t="s">
        <v>22107</v>
      </c>
      <c r="B774" s="20" t="s">
        <v>22108</v>
      </c>
      <c r="C774" s="15" t="s">
        <v>211</v>
      </c>
      <c r="D774" s="21">
        <v>43.038600000000002</v>
      </c>
    </row>
    <row r="775" spans="1:4" x14ac:dyDescent="0.25">
      <c r="A775" s="13" t="s">
        <v>22109</v>
      </c>
      <c r="B775" s="20" t="s">
        <v>22110</v>
      </c>
      <c r="C775" s="15" t="s">
        <v>211</v>
      </c>
      <c r="D775" s="21">
        <v>595.4</v>
      </c>
    </row>
    <row r="776" spans="1:4" x14ac:dyDescent="0.25">
      <c r="A776" s="13" t="s">
        <v>22111</v>
      </c>
      <c r="B776" s="20" t="s">
        <v>22112</v>
      </c>
      <c r="C776" s="15" t="s">
        <v>14537</v>
      </c>
      <c r="D776" s="21">
        <v>67.637299999999996</v>
      </c>
    </row>
    <row r="777" spans="1:4" x14ac:dyDescent="0.25">
      <c r="A777" s="13" t="s">
        <v>22113</v>
      </c>
      <c r="B777" s="20" t="s">
        <v>22114</v>
      </c>
      <c r="C777" s="15" t="s">
        <v>592</v>
      </c>
      <c r="D777" s="21">
        <v>34.384700000000002</v>
      </c>
    </row>
    <row r="778" spans="1:4" x14ac:dyDescent="0.25">
      <c r="A778" s="13" t="s">
        <v>22115</v>
      </c>
      <c r="B778" s="20" t="s">
        <v>22116</v>
      </c>
      <c r="C778" s="15" t="s">
        <v>282</v>
      </c>
      <c r="D778" s="21">
        <v>35.729999999999997</v>
      </c>
    </row>
    <row r="779" spans="1:4" x14ac:dyDescent="0.25">
      <c r="A779" s="13" t="s">
        <v>22117</v>
      </c>
      <c r="B779" s="20" t="s">
        <v>22118</v>
      </c>
      <c r="C779" s="15" t="s">
        <v>14537</v>
      </c>
      <c r="D779" s="21">
        <v>25.133700000000001</v>
      </c>
    </row>
    <row r="780" spans="1:4" x14ac:dyDescent="0.25">
      <c r="A780" s="13" t="s">
        <v>22119</v>
      </c>
      <c r="B780" s="20" t="s">
        <v>22120</v>
      </c>
      <c r="C780" s="15" t="s">
        <v>211</v>
      </c>
      <c r="D780" s="21">
        <v>11.9054</v>
      </c>
    </row>
    <row r="781" spans="1:4" x14ac:dyDescent="0.25">
      <c r="A781" s="13" t="s">
        <v>22121</v>
      </c>
      <c r="B781" s="20" t="s">
        <v>22122</v>
      </c>
      <c r="C781" s="15" t="s">
        <v>14537</v>
      </c>
      <c r="D781" s="21">
        <v>20.823599999999999</v>
      </c>
    </row>
    <row r="782" spans="1:4" x14ac:dyDescent="0.25">
      <c r="A782" s="13" t="s">
        <v>22123</v>
      </c>
      <c r="B782" s="20" t="s">
        <v>22124</v>
      </c>
      <c r="C782" s="15" t="s">
        <v>14537</v>
      </c>
      <c r="D782" s="21">
        <v>987.97929999999997</v>
      </c>
    </row>
    <row r="783" spans="1:4" x14ac:dyDescent="0.25">
      <c r="A783" s="13" t="s">
        <v>22125</v>
      </c>
      <c r="B783" s="20" t="s">
        <v>22126</v>
      </c>
      <c r="C783" s="15" t="s">
        <v>14537</v>
      </c>
      <c r="D783" s="21">
        <v>14.8408</v>
      </c>
    </row>
    <row r="784" spans="1:4" x14ac:dyDescent="0.25">
      <c r="A784" s="13" t="s">
        <v>22127</v>
      </c>
      <c r="B784" s="20" t="s">
        <v>22128</v>
      </c>
      <c r="C784" s="15" t="s">
        <v>14537</v>
      </c>
      <c r="D784" s="21">
        <v>17.764700000000001</v>
      </c>
    </row>
    <row r="785" spans="1:4" x14ac:dyDescent="0.25">
      <c r="A785" s="13" t="s">
        <v>22129</v>
      </c>
      <c r="B785" s="20" t="s">
        <v>22130</v>
      </c>
      <c r="C785" s="15" t="s">
        <v>14537</v>
      </c>
      <c r="D785" s="21">
        <v>19.899999999999999</v>
      </c>
    </row>
    <row r="786" spans="1:4" x14ac:dyDescent="0.25">
      <c r="A786" s="13" t="s">
        <v>22131</v>
      </c>
      <c r="B786" s="20" t="s">
        <v>22132</v>
      </c>
      <c r="C786" s="15" t="s">
        <v>14537</v>
      </c>
      <c r="D786" s="21">
        <v>16.8</v>
      </c>
    </row>
    <row r="787" spans="1:4" x14ac:dyDescent="0.25">
      <c r="A787" s="13" t="s">
        <v>22133</v>
      </c>
      <c r="B787" s="20" t="s">
        <v>22134</v>
      </c>
      <c r="C787" s="15" t="s">
        <v>14537</v>
      </c>
      <c r="D787" s="21">
        <v>1032.2083</v>
      </c>
    </row>
    <row r="788" spans="1:4" x14ac:dyDescent="0.25">
      <c r="A788" s="13" t="s">
        <v>22135</v>
      </c>
      <c r="B788" s="20" t="s">
        <v>22136</v>
      </c>
      <c r="C788" s="15" t="s">
        <v>14537</v>
      </c>
      <c r="D788" s="21">
        <v>221.30119999999999</v>
      </c>
    </row>
    <row r="789" spans="1:4" x14ac:dyDescent="0.25">
      <c r="A789" s="13" t="s">
        <v>22137</v>
      </c>
      <c r="B789" s="20" t="s">
        <v>22138</v>
      </c>
      <c r="C789" s="15" t="s">
        <v>14537</v>
      </c>
      <c r="D789" s="21">
        <v>53.951500000000003</v>
      </c>
    </row>
    <row r="790" spans="1:4" x14ac:dyDescent="0.25">
      <c r="A790" s="13" t="s">
        <v>22139</v>
      </c>
      <c r="B790" s="20" t="s">
        <v>22140</v>
      </c>
      <c r="C790" s="15" t="s">
        <v>14537</v>
      </c>
      <c r="D790" s="21">
        <v>484.09969999999998</v>
      </c>
    </row>
    <row r="791" spans="1:4" x14ac:dyDescent="0.25">
      <c r="A791" s="13" t="s">
        <v>22141</v>
      </c>
      <c r="B791" s="20" t="s">
        <v>22142</v>
      </c>
      <c r="C791" s="15" t="s">
        <v>282</v>
      </c>
      <c r="D791" s="21">
        <v>50.136800000000001</v>
      </c>
    </row>
    <row r="792" spans="1:4" x14ac:dyDescent="0.25">
      <c r="A792" s="13" t="s">
        <v>22143</v>
      </c>
      <c r="B792" s="20" t="s">
        <v>22144</v>
      </c>
      <c r="C792" s="15" t="s">
        <v>282</v>
      </c>
      <c r="D792" s="21">
        <v>12.353300000000001</v>
      </c>
    </row>
    <row r="793" spans="1:4" x14ac:dyDescent="0.25">
      <c r="A793" s="13" t="s">
        <v>22145</v>
      </c>
      <c r="B793" s="20" t="s">
        <v>22146</v>
      </c>
      <c r="C793" s="15" t="s">
        <v>14537</v>
      </c>
      <c r="D793" s="21">
        <v>1890.1842999999999</v>
      </c>
    </row>
    <row r="794" spans="1:4" x14ac:dyDescent="0.25">
      <c r="A794" s="13" t="s">
        <v>22147</v>
      </c>
      <c r="B794" s="20" t="s">
        <v>22148</v>
      </c>
      <c r="C794" s="15" t="s">
        <v>14537</v>
      </c>
      <c r="D794" s="21">
        <v>1586.8306</v>
      </c>
    </row>
    <row r="795" spans="1:4" x14ac:dyDescent="0.25">
      <c r="A795" s="13" t="s">
        <v>22149</v>
      </c>
      <c r="B795" s="20" t="s">
        <v>22150</v>
      </c>
      <c r="C795" s="15" t="s">
        <v>282</v>
      </c>
      <c r="D795" s="21">
        <v>24.371099999999998</v>
      </c>
    </row>
    <row r="796" spans="1:4" x14ac:dyDescent="0.25">
      <c r="A796" s="13" t="s">
        <v>22151</v>
      </c>
      <c r="B796" s="20" t="s">
        <v>22152</v>
      </c>
      <c r="C796" s="15" t="s">
        <v>211</v>
      </c>
      <c r="D796" s="21">
        <v>19.587499999999999</v>
      </c>
    </row>
    <row r="797" spans="1:4" x14ac:dyDescent="0.25">
      <c r="A797" s="13" t="s">
        <v>22153</v>
      </c>
      <c r="B797" s="20" t="s">
        <v>22154</v>
      </c>
      <c r="C797" s="15" t="s">
        <v>14537</v>
      </c>
      <c r="D797" s="21">
        <v>454.17239999999998</v>
      </c>
    </row>
    <row r="798" spans="1:4" x14ac:dyDescent="0.25">
      <c r="A798" s="13" t="s">
        <v>22155</v>
      </c>
      <c r="B798" s="20" t="s">
        <v>22156</v>
      </c>
      <c r="C798" s="15" t="s">
        <v>211</v>
      </c>
      <c r="D798" s="21">
        <v>123.8348</v>
      </c>
    </row>
    <row r="799" spans="1:4" x14ac:dyDescent="0.25">
      <c r="A799" s="13" t="s">
        <v>22157</v>
      </c>
      <c r="B799" s="20" t="s">
        <v>22158</v>
      </c>
      <c r="C799" s="15" t="s">
        <v>211</v>
      </c>
      <c r="D799" s="21">
        <v>133.518</v>
      </c>
    </row>
    <row r="800" spans="1:4" x14ac:dyDescent="0.25">
      <c r="A800" s="13" t="s">
        <v>22159</v>
      </c>
      <c r="B800" s="20" t="s">
        <v>22160</v>
      </c>
      <c r="C800" s="15" t="s">
        <v>211</v>
      </c>
      <c r="D800" s="21">
        <v>137.22059999999999</v>
      </c>
    </row>
    <row r="801" spans="1:4" x14ac:dyDescent="0.25">
      <c r="A801" s="13" t="s">
        <v>22161</v>
      </c>
      <c r="B801" s="20" t="s">
        <v>22162</v>
      </c>
      <c r="C801" s="15" t="s">
        <v>211</v>
      </c>
      <c r="D801" s="21">
        <v>185.922</v>
      </c>
    </row>
    <row r="802" spans="1:4" x14ac:dyDescent="0.25">
      <c r="A802" s="13" t="s">
        <v>22163</v>
      </c>
      <c r="B802" s="20" t="s">
        <v>22164</v>
      </c>
      <c r="C802" s="15" t="s">
        <v>211</v>
      </c>
      <c r="D802" s="21">
        <v>198</v>
      </c>
    </row>
    <row r="803" spans="1:4" x14ac:dyDescent="0.25">
      <c r="A803" s="13" t="s">
        <v>22165</v>
      </c>
      <c r="B803" s="20" t="s">
        <v>22166</v>
      </c>
      <c r="C803" s="15" t="s">
        <v>211</v>
      </c>
      <c r="D803" s="21">
        <v>226.6217</v>
      </c>
    </row>
    <row r="804" spans="1:4" x14ac:dyDescent="0.25">
      <c r="A804" s="13" t="s">
        <v>22167</v>
      </c>
      <c r="B804" s="20" t="s">
        <v>22168</v>
      </c>
      <c r="C804" s="15" t="s">
        <v>211</v>
      </c>
      <c r="D804" s="21">
        <v>237.23699999999999</v>
      </c>
    </row>
    <row r="805" spans="1:4" x14ac:dyDescent="0.25">
      <c r="A805" s="13" t="s">
        <v>22169</v>
      </c>
      <c r="B805" s="20" t="s">
        <v>22170</v>
      </c>
      <c r="C805" s="15" t="s">
        <v>211</v>
      </c>
      <c r="D805" s="21">
        <v>292.03680000000003</v>
      </c>
    </row>
    <row r="806" spans="1:4" x14ac:dyDescent="0.25">
      <c r="A806" s="13" t="s">
        <v>22171</v>
      </c>
      <c r="B806" s="20" t="s">
        <v>22172</v>
      </c>
      <c r="C806" s="15" t="s">
        <v>211</v>
      </c>
      <c r="D806" s="21">
        <v>366.9</v>
      </c>
    </row>
    <row r="807" spans="1:4" x14ac:dyDescent="0.25">
      <c r="A807" s="13" t="s">
        <v>22173</v>
      </c>
      <c r="B807" s="20" t="s">
        <v>22174</v>
      </c>
      <c r="C807" s="15" t="s">
        <v>211</v>
      </c>
      <c r="D807" s="21">
        <v>380.55790000000002</v>
      </c>
    </row>
    <row r="808" spans="1:4" x14ac:dyDescent="0.25">
      <c r="A808" s="13" t="s">
        <v>22175</v>
      </c>
      <c r="B808" s="20" t="s">
        <v>22176</v>
      </c>
      <c r="C808" s="15" t="s">
        <v>211</v>
      </c>
      <c r="D808" s="21">
        <v>388.89179999999999</v>
      </c>
    </row>
    <row r="809" spans="1:4" x14ac:dyDescent="0.25">
      <c r="A809" s="13" t="s">
        <v>22177</v>
      </c>
      <c r="B809" s="20" t="s">
        <v>22178</v>
      </c>
      <c r="C809" s="15" t="s">
        <v>211</v>
      </c>
      <c r="D809" s="21">
        <v>428.8614</v>
      </c>
    </row>
    <row r="810" spans="1:4" x14ac:dyDescent="0.25">
      <c r="A810" s="13" t="s">
        <v>22179</v>
      </c>
      <c r="B810" s="20" t="s">
        <v>22180</v>
      </c>
      <c r="C810" s="15" t="s">
        <v>211</v>
      </c>
      <c r="D810" s="21">
        <v>466.76659999999998</v>
      </c>
    </row>
    <row r="811" spans="1:4" x14ac:dyDescent="0.25">
      <c r="A811" s="13" t="s">
        <v>22181</v>
      </c>
      <c r="B811" s="20" t="s">
        <v>22182</v>
      </c>
      <c r="C811" s="15" t="s">
        <v>211</v>
      </c>
      <c r="D811" s="21">
        <v>490.32380000000001</v>
      </c>
    </row>
    <row r="812" spans="1:4" x14ac:dyDescent="0.25">
      <c r="A812" s="13" t="s">
        <v>22183</v>
      </c>
      <c r="B812" s="20" t="s">
        <v>22184</v>
      </c>
      <c r="C812" s="15" t="s">
        <v>211</v>
      </c>
      <c r="D812" s="21">
        <v>511.65839999999997</v>
      </c>
    </row>
    <row r="813" spans="1:4" x14ac:dyDescent="0.25">
      <c r="A813" s="13" t="s">
        <v>22185</v>
      </c>
      <c r="B813" s="20" t="s">
        <v>22186</v>
      </c>
      <c r="C813" s="15" t="s">
        <v>211</v>
      </c>
      <c r="D813" s="21">
        <v>561.90419999999995</v>
      </c>
    </row>
    <row r="814" spans="1:4" x14ac:dyDescent="0.25">
      <c r="A814" s="13" t="s">
        <v>22187</v>
      </c>
      <c r="B814" s="20" t="s">
        <v>22188</v>
      </c>
      <c r="C814" s="15" t="s">
        <v>211</v>
      </c>
      <c r="D814" s="21">
        <v>602.2962</v>
      </c>
    </row>
    <row r="815" spans="1:4" x14ac:dyDescent="0.25">
      <c r="A815" s="13" t="s">
        <v>22189</v>
      </c>
      <c r="B815" s="20" t="s">
        <v>22190</v>
      </c>
      <c r="C815" s="15" t="s">
        <v>211</v>
      </c>
      <c r="D815" s="21">
        <v>664.90380000000005</v>
      </c>
    </row>
    <row r="816" spans="1:4" x14ac:dyDescent="0.25">
      <c r="A816" s="13" t="s">
        <v>22191</v>
      </c>
      <c r="B816" s="20" t="s">
        <v>22192</v>
      </c>
      <c r="C816" s="15" t="s">
        <v>211</v>
      </c>
      <c r="D816" s="21">
        <v>848.46960000000001</v>
      </c>
    </row>
    <row r="817" spans="1:4" x14ac:dyDescent="0.25">
      <c r="A817" s="13" t="s">
        <v>22193</v>
      </c>
      <c r="B817" s="20" t="s">
        <v>22194</v>
      </c>
      <c r="C817" s="15" t="s">
        <v>211</v>
      </c>
      <c r="D817" s="21">
        <v>932.38199999999995</v>
      </c>
    </row>
    <row r="818" spans="1:4" x14ac:dyDescent="0.25">
      <c r="A818" s="13" t="s">
        <v>22195</v>
      </c>
      <c r="B818" s="20" t="s">
        <v>22196</v>
      </c>
      <c r="C818" s="15" t="s">
        <v>211</v>
      </c>
      <c r="D818" s="21">
        <v>1096.5174</v>
      </c>
    </row>
    <row r="819" spans="1:4" x14ac:dyDescent="0.25">
      <c r="A819" s="13" t="s">
        <v>22197</v>
      </c>
      <c r="B819" s="20" t="s">
        <v>22198</v>
      </c>
      <c r="C819" s="15" t="s">
        <v>211</v>
      </c>
      <c r="D819" s="21">
        <v>1147.9115999999999</v>
      </c>
    </row>
    <row r="820" spans="1:4" x14ac:dyDescent="0.25">
      <c r="A820" s="13" t="s">
        <v>22199</v>
      </c>
      <c r="B820" s="20" t="s">
        <v>22200</v>
      </c>
      <c r="C820" s="15" t="s">
        <v>211</v>
      </c>
      <c r="D820" s="21">
        <v>1221.1782000000001</v>
      </c>
    </row>
    <row r="821" spans="1:4" x14ac:dyDescent="0.25">
      <c r="A821" s="13" t="s">
        <v>22201</v>
      </c>
      <c r="B821" s="20" t="s">
        <v>22202</v>
      </c>
      <c r="C821" s="15" t="s">
        <v>211</v>
      </c>
      <c r="D821" s="21">
        <v>1296.9528</v>
      </c>
    </row>
    <row r="822" spans="1:4" x14ac:dyDescent="0.25">
      <c r="A822" s="13" t="s">
        <v>22203</v>
      </c>
      <c r="B822" s="20" t="s">
        <v>22204</v>
      </c>
      <c r="C822" s="15" t="s">
        <v>211</v>
      </c>
      <c r="D822" s="21">
        <v>159.11940000000001</v>
      </c>
    </row>
    <row r="823" spans="1:4" x14ac:dyDescent="0.25">
      <c r="A823" s="13" t="s">
        <v>22205</v>
      </c>
      <c r="B823" s="20" t="s">
        <v>22206</v>
      </c>
      <c r="C823" s="15" t="s">
        <v>211</v>
      </c>
      <c r="D823" s="21">
        <v>175.7184</v>
      </c>
    </row>
    <row r="824" spans="1:4" x14ac:dyDescent="0.25">
      <c r="A824" s="13" t="s">
        <v>22207</v>
      </c>
      <c r="B824" s="20" t="s">
        <v>22208</v>
      </c>
      <c r="C824" s="15" t="s">
        <v>211</v>
      </c>
      <c r="D824" s="21">
        <v>182.12700000000001</v>
      </c>
    </row>
    <row r="825" spans="1:4" x14ac:dyDescent="0.25">
      <c r="A825" s="13" t="s">
        <v>22209</v>
      </c>
      <c r="B825" s="20" t="s">
        <v>22210</v>
      </c>
      <c r="C825" s="15" t="s">
        <v>211</v>
      </c>
      <c r="D825" s="21">
        <v>266.73899999999998</v>
      </c>
    </row>
    <row r="826" spans="1:4" x14ac:dyDescent="0.25">
      <c r="A826" s="13" t="s">
        <v>22211</v>
      </c>
      <c r="B826" s="20" t="s">
        <v>22212</v>
      </c>
      <c r="C826" s="15" t="s">
        <v>14537</v>
      </c>
      <c r="D826" s="21">
        <v>812.27449999999999</v>
      </c>
    </row>
    <row r="827" spans="1:4" x14ac:dyDescent="0.25">
      <c r="A827" s="13" t="s">
        <v>22213</v>
      </c>
      <c r="B827" s="20" t="s">
        <v>22214</v>
      </c>
      <c r="C827" s="15" t="s">
        <v>14537</v>
      </c>
      <c r="D827" s="21">
        <v>739.57870000000003</v>
      </c>
    </row>
    <row r="828" spans="1:4" x14ac:dyDescent="0.25">
      <c r="A828" s="13" t="s">
        <v>22215</v>
      </c>
      <c r="B828" s="20" t="s">
        <v>22216</v>
      </c>
      <c r="C828" s="15" t="s">
        <v>211</v>
      </c>
      <c r="D828" s="21">
        <v>727.70759999999996</v>
      </c>
    </row>
    <row r="829" spans="1:4" x14ac:dyDescent="0.25">
      <c r="A829" s="13" t="s">
        <v>22217</v>
      </c>
      <c r="B829" s="20" t="s">
        <v>22218</v>
      </c>
      <c r="C829" s="15" t="s">
        <v>79</v>
      </c>
      <c r="D829" s="21">
        <v>16265.175800000001</v>
      </c>
    </row>
    <row r="830" spans="1:4" x14ac:dyDescent="0.25">
      <c r="A830" s="13" t="s">
        <v>22219</v>
      </c>
      <c r="B830" s="20" t="s">
        <v>22220</v>
      </c>
      <c r="C830" s="15" t="s">
        <v>79</v>
      </c>
      <c r="D830" s="21">
        <v>16134.304599999999</v>
      </c>
    </row>
    <row r="831" spans="1:4" x14ac:dyDescent="0.25">
      <c r="A831" s="13" t="s">
        <v>22221</v>
      </c>
      <c r="B831" s="20" t="s">
        <v>22222</v>
      </c>
      <c r="C831" s="15" t="s">
        <v>79</v>
      </c>
      <c r="D831" s="21">
        <v>16134.304599999999</v>
      </c>
    </row>
    <row r="832" spans="1:4" x14ac:dyDescent="0.25">
      <c r="A832" s="13" t="s">
        <v>22223</v>
      </c>
      <c r="B832" s="20" t="s">
        <v>22224</v>
      </c>
      <c r="C832" s="15" t="s">
        <v>79</v>
      </c>
      <c r="D832" s="21">
        <v>16134.304599999999</v>
      </c>
    </row>
    <row r="833" spans="1:4" x14ac:dyDescent="0.25">
      <c r="A833" s="13" t="s">
        <v>22225</v>
      </c>
      <c r="B833" s="20" t="s">
        <v>18220</v>
      </c>
      <c r="C833" s="15" t="s">
        <v>14537</v>
      </c>
      <c r="D833" s="21">
        <v>91395.146500000003</v>
      </c>
    </row>
    <row r="834" spans="1:4" x14ac:dyDescent="0.25">
      <c r="A834" s="13" t="s">
        <v>22226</v>
      </c>
      <c r="B834" s="20" t="s">
        <v>22227</v>
      </c>
      <c r="C834" s="15" t="s">
        <v>14537</v>
      </c>
      <c r="D834" s="21">
        <v>17.3111</v>
      </c>
    </row>
    <row r="835" spans="1:4" x14ac:dyDescent="0.25">
      <c r="A835" s="13" t="s">
        <v>22228</v>
      </c>
      <c r="B835" s="20" t="s">
        <v>22229</v>
      </c>
      <c r="C835" s="15" t="s">
        <v>14537</v>
      </c>
      <c r="D835" s="21">
        <v>11.105499999999999</v>
      </c>
    </row>
    <row r="836" spans="1:4" x14ac:dyDescent="0.25">
      <c r="A836" s="13" t="s">
        <v>22230</v>
      </c>
      <c r="B836" s="20" t="s">
        <v>22231</v>
      </c>
      <c r="C836" s="15" t="s">
        <v>14537</v>
      </c>
      <c r="D836" s="21">
        <v>52.076099999999997</v>
      </c>
    </row>
    <row r="837" spans="1:4" x14ac:dyDescent="0.25">
      <c r="A837" s="13" t="s">
        <v>22232</v>
      </c>
      <c r="B837" s="20" t="s">
        <v>22233</v>
      </c>
      <c r="C837" s="15" t="s">
        <v>14537</v>
      </c>
      <c r="D837" s="21">
        <v>53.852699999999999</v>
      </c>
    </row>
    <row r="838" spans="1:4" x14ac:dyDescent="0.25">
      <c r="A838" s="13" t="s">
        <v>22234</v>
      </c>
      <c r="B838" s="20" t="s">
        <v>22235</v>
      </c>
      <c r="C838" s="15" t="s">
        <v>14537</v>
      </c>
      <c r="D838" s="21">
        <v>56.612499999999997</v>
      </c>
    </row>
    <row r="839" spans="1:4" x14ac:dyDescent="0.25">
      <c r="A839" s="13" t="s">
        <v>22236</v>
      </c>
      <c r="B839" s="20" t="s">
        <v>22237</v>
      </c>
      <c r="C839" s="15" t="s">
        <v>14537</v>
      </c>
      <c r="D839" s="21">
        <v>158.32230000000001</v>
      </c>
    </row>
    <row r="840" spans="1:4" x14ac:dyDescent="0.25">
      <c r="A840" s="13" t="s">
        <v>22238</v>
      </c>
      <c r="B840" s="20" t="s">
        <v>22239</v>
      </c>
      <c r="C840" s="15" t="s">
        <v>14537</v>
      </c>
      <c r="D840" s="21">
        <v>14.084099999999999</v>
      </c>
    </row>
    <row r="841" spans="1:4" x14ac:dyDescent="0.25">
      <c r="A841" s="13" t="s">
        <v>22240</v>
      </c>
      <c r="B841" s="20" t="s">
        <v>22241</v>
      </c>
      <c r="C841" s="15" t="s">
        <v>14537</v>
      </c>
      <c r="D841" s="21">
        <v>88.518699999999995</v>
      </c>
    </row>
    <row r="842" spans="1:4" x14ac:dyDescent="0.25">
      <c r="A842" s="13" t="s">
        <v>22242</v>
      </c>
      <c r="B842" s="20" t="s">
        <v>22243</v>
      </c>
      <c r="C842" s="15" t="s">
        <v>14537</v>
      </c>
      <c r="D842" s="21">
        <v>123.44119999999999</v>
      </c>
    </row>
    <row r="843" spans="1:4" x14ac:dyDescent="0.25">
      <c r="A843" s="13" t="s">
        <v>22244</v>
      </c>
      <c r="B843" s="20" t="s">
        <v>22245</v>
      </c>
      <c r="C843" s="15" t="s">
        <v>14537</v>
      </c>
      <c r="D843" s="21">
        <v>127.31659999999999</v>
      </c>
    </row>
    <row r="844" spans="1:4" x14ac:dyDescent="0.25">
      <c r="A844" s="13" t="s">
        <v>22246</v>
      </c>
      <c r="B844" s="20" t="s">
        <v>22247</v>
      </c>
      <c r="C844" s="15" t="s">
        <v>14537</v>
      </c>
      <c r="D844" s="21">
        <v>71.1297</v>
      </c>
    </row>
    <row r="845" spans="1:4" x14ac:dyDescent="0.25">
      <c r="A845" s="13" t="s">
        <v>22248</v>
      </c>
      <c r="B845" s="20" t="s">
        <v>22249</v>
      </c>
      <c r="C845" s="15" t="s">
        <v>14537</v>
      </c>
      <c r="D845" s="21">
        <v>148.6448</v>
      </c>
    </row>
    <row r="846" spans="1:4" x14ac:dyDescent="0.25">
      <c r="A846" s="13" t="s">
        <v>22250</v>
      </c>
      <c r="B846" s="20" t="s">
        <v>22251</v>
      </c>
      <c r="C846" s="15" t="s">
        <v>14537</v>
      </c>
      <c r="D846" s="21">
        <v>158.61060000000001</v>
      </c>
    </row>
    <row r="847" spans="1:4" x14ac:dyDescent="0.25">
      <c r="A847" s="13" t="s">
        <v>22252</v>
      </c>
      <c r="B847" s="20" t="s">
        <v>22253</v>
      </c>
      <c r="C847" s="15" t="s">
        <v>14537</v>
      </c>
      <c r="D847" s="21">
        <v>58.738199999999999</v>
      </c>
    </row>
    <row r="848" spans="1:4" x14ac:dyDescent="0.25">
      <c r="A848" s="13" t="s">
        <v>22254</v>
      </c>
      <c r="B848" s="20" t="s">
        <v>22255</v>
      </c>
      <c r="C848" s="15" t="s">
        <v>14537</v>
      </c>
      <c r="D848" s="21">
        <v>129.22319999999999</v>
      </c>
    </row>
    <row r="849" spans="1:4" x14ac:dyDescent="0.25">
      <c r="A849" s="13" t="s">
        <v>22256</v>
      </c>
      <c r="B849" s="20" t="s">
        <v>22257</v>
      </c>
      <c r="C849" s="15" t="s">
        <v>22258</v>
      </c>
      <c r="D849" s="21">
        <v>675.56560000000002</v>
      </c>
    </row>
    <row r="850" spans="1:4" x14ac:dyDescent="0.25">
      <c r="A850" s="13" t="s">
        <v>22259</v>
      </c>
      <c r="B850" s="20" t="s">
        <v>22260</v>
      </c>
      <c r="C850" s="15" t="s">
        <v>22258</v>
      </c>
      <c r="D850" s="21">
        <v>826.77840000000003</v>
      </c>
    </row>
    <row r="851" spans="1:4" x14ac:dyDescent="0.25">
      <c r="A851" s="13" t="s">
        <v>22261</v>
      </c>
      <c r="B851" s="20" t="s">
        <v>22262</v>
      </c>
      <c r="C851" s="15" t="s">
        <v>22258</v>
      </c>
      <c r="D851" s="21">
        <v>982.17229999999995</v>
      </c>
    </row>
    <row r="852" spans="1:4" x14ac:dyDescent="0.25">
      <c r="A852" s="13" t="s">
        <v>22263</v>
      </c>
      <c r="B852" s="20" t="s">
        <v>22264</v>
      </c>
      <c r="C852" s="15" t="s">
        <v>14537</v>
      </c>
      <c r="D852" s="21">
        <v>47.235999999999997</v>
      </c>
    </row>
    <row r="853" spans="1:4" x14ac:dyDescent="0.25">
      <c r="A853" s="13" t="s">
        <v>22265</v>
      </c>
      <c r="B853" s="20" t="s">
        <v>22266</v>
      </c>
      <c r="C853" s="15" t="s">
        <v>22258</v>
      </c>
      <c r="D853" s="21">
        <v>905.76840000000004</v>
      </c>
    </row>
    <row r="854" spans="1:4" x14ac:dyDescent="0.25">
      <c r="A854" s="13" t="s">
        <v>22267</v>
      </c>
      <c r="B854" s="20" t="s">
        <v>22268</v>
      </c>
      <c r="C854" s="15" t="s">
        <v>14537</v>
      </c>
      <c r="D854" s="21">
        <v>272833.68589999998</v>
      </c>
    </row>
    <row r="855" spans="1:4" x14ac:dyDescent="0.25">
      <c r="A855" s="13" t="s">
        <v>22269</v>
      </c>
      <c r="B855" s="20" t="s">
        <v>22270</v>
      </c>
      <c r="C855" s="15" t="s">
        <v>14537</v>
      </c>
      <c r="D855" s="21">
        <v>299973.7807</v>
      </c>
    </row>
    <row r="856" spans="1:4" x14ac:dyDescent="0.25">
      <c r="A856" s="13" t="s">
        <v>22271</v>
      </c>
      <c r="B856" s="20" t="s">
        <v>22272</v>
      </c>
      <c r="C856" s="15" t="s">
        <v>14537</v>
      </c>
      <c r="D856" s="21">
        <v>329828.16619999998</v>
      </c>
    </row>
    <row r="857" spans="1:4" x14ac:dyDescent="0.25">
      <c r="A857" s="13" t="s">
        <v>22273</v>
      </c>
      <c r="B857" s="20" t="s">
        <v>22274</v>
      </c>
      <c r="C857" s="15" t="s">
        <v>14537</v>
      </c>
      <c r="D857" s="21">
        <v>362667.66830000002</v>
      </c>
    </row>
    <row r="858" spans="1:4" x14ac:dyDescent="0.25">
      <c r="A858" s="13" t="s">
        <v>22275</v>
      </c>
      <c r="B858" s="20" t="s">
        <v>22276</v>
      </c>
      <c r="C858" s="15" t="s">
        <v>14537</v>
      </c>
      <c r="D858" s="21">
        <v>345137.0871</v>
      </c>
    </row>
    <row r="859" spans="1:4" x14ac:dyDescent="0.25">
      <c r="A859" s="13" t="s">
        <v>22277</v>
      </c>
      <c r="B859" s="20" t="s">
        <v>22278</v>
      </c>
      <c r="C859" s="15" t="s">
        <v>14537</v>
      </c>
      <c r="D859" s="21">
        <v>379507.52159999998</v>
      </c>
    </row>
    <row r="860" spans="1:4" x14ac:dyDescent="0.25">
      <c r="A860" s="13" t="s">
        <v>22279</v>
      </c>
      <c r="B860" s="20" t="s">
        <v>22280</v>
      </c>
      <c r="C860" s="15" t="s">
        <v>14537</v>
      </c>
      <c r="D860" s="21">
        <v>417315.12</v>
      </c>
    </row>
    <row r="861" spans="1:4" x14ac:dyDescent="0.25">
      <c r="A861" s="13" t="s">
        <v>22281</v>
      </c>
      <c r="B861" s="20" t="s">
        <v>22282</v>
      </c>
      <c r="C861" s="15" t="s">
        <v>14537</v>
      </c>
      <c r="D861" s="21">
        <v>458903.43859999999</v>
      </c>
    </row>
    <row r="862" spans="1:4" x14ac:dyDescent="0.25">
      <c r="A862" s="13" t="s">
        <v>22283</v>
      </c>
      <c r="B862" s="20" t="s">
        <v>22284</v>
      </c>
      <c r="C862" s="15" t="s">
        <v>14537</v>
      </c>
      <c r="D862" s="21">
        <v>551113.70810000005</v>
      </c>
    </row>
    <row r="863" spans="1:4" x14ac:dyDescent="0.25">
      <c r="A863" s="13" t="s">
        <v>22285</v>
      </c>
      <c r="B863" s="20" t="s">
        <v>22286</v>
      </c>
      <c r="C863" s="15" t="s">
        <v>14537</v>
      </c>
      <c r="D863" s="21">
        <v>452482.5638</v>
      </c>
    </row>
    <row r="864" spans="1:4" x14ac:dyDescent="0.25">
      <c r="A864" s="13" t="s">
        <v>22287</v>
      </c>
      <c r="B864" s="20" t="s">
        <v>22288</v>
      </c>
      <c r="C864" s="15" t="s">
        <v>14537</v>
      </c>
      <c r="D864" s="21">
        <v>498303.77630000003</v>
      </c>
    </row>
    <row r="865" spans="1:4" x14ac:dyDescent="0.25">
      <c r="A865" s="13" t="s">
        <v>22289</v>
      </c>
      <c r="B865" s="20" t="s">
        <v>22290</v>
      </c>
      <c r="C865" s="15" t="s">
        <v>14537</v>
      </c>
      <c r="D865" s="21">
        <v>547919.24320000003</v>
      </c>
    </row>
    <row r="866" spans="1:4" x14ac:dyDescent="0.25">
      <c r="A866" s="13" t="s">
        <v>22291</v>
      </c>
      <c r="B866" s="20" t="s">
        <v>22292</v>
      </c>
      <c r="C866" s="15" t="s">
        <v>14537</v>
      </c>
      <c r="D866" s="21">
        <v>399432.54550000001</v>
      </c>
    </row>
    <row r="867" spans="1:4" x14ac:dyDescent="0.25">
      <c r="A867" s="13" t="s">
        <v>22293</v>
      </c>
      <c r="B867" s="20" t="s">
        <v>22294</v>
      </c>
      <c r="C867" s="15" t="s">
        <v>14537</v>
      </c>
      <c r="D867" s="21">
        <v>657073.51049999997</v>
      </c>
    </row>
    <row r="868" spans="1:4" x14ac:dyDescent="0.25">
      <c r="A868" s="13" t="s">
        <v>22295</v>
      </c>
      <c r="B868" s="20" t="s">
        <v>22296</v>
      </c>
      <c r="C868" s="15" t="s">
        <v>14537</v>
      </c>
      <c r="D868" s="21">
        <v>313483.55469999998</v>
      </c>
    </row>
    <row r="869" spans="1:4" x14ac:dyDescent="0.25">
      <c r="A869" s="13" t="s">
        <v>22297</v>
      </c>
      <c r="B869" s="20" t="s">
        <v>22298</v>
      </c>
      <c r="C869" s="15" t="s">
        <v>14537</v>
      </c>
      <c r="D869" s="21">
        <v>344688.65659999999</v>
      </c>
    </row>
    <row r="870" spans="1:4" x14ac:dyDescent="0.25">
      <c r="A870" s="13" t="s">
        <v>22299</v>
      </c>
      <c r="B870" s="20" t="s">
        <v>22300</v>
      </c>
      <c r="C870" s="15" t="s">
        <v>14537</v>
      </c>
      <c r="D870" s="21">
        <v>379014.48920000001</v>
      </c>
    </row>
    <row r="871" spans="1:4" x14ac:dyDescent="0.25">
      <c r="A871" s="13" t="s">
        <v>22301</v>
      </c>
      <c r="B871" s="20" t="s">
        <v>22302</v>
      </c>
      <c r="C871" s="15" t="s">
        <v>14537</v>
      </c>
      <c r="D871" s="21">
        <v>416772.66409999999</v>
      </c>
    </row>
    <row r="872" spans="1:4" x14ac:dyDescent="0.25">
      <c r="A872" s="13" t="s">
        <v>22303</v>
      </c>
      <c r="B872" s="20" t="s">
        <v>22304</v>
      </c>
      <c r="C872" s="15" t="s">
        <v>14537</v>
      </c>
      <c r="D872" s="21">
        <v>396657.1777</v>
      </c>
    </row>
    <row r="873" spans="1:4" x14ac:dyDescent="0.25">
      <c r="A873" s="13" t="s">
        <v>22305</v>
      </c>
      <c r="B873" s="20" t="s">
        <v>22306</v>
      </c>
      <c r="C873" s="15" t="s">
        <v>14537</v>
      </c>
      <c r="D873" s="21">
        <v>436210.6827</v>
      </c>
    </row>
    <row r="874" spans="1:4" x14ac:dyDescent="0.25">
      <c r="A874" s="13" t="s">
        <v>22307</v>
      </c>
      <c r="B874" s="20" t="s">
        <v>22308</v>
      </c>
      <c r="C874" s="15" t="s">
        <v>14537</v>
      </c>
      <c r="D874" s="21">
        <v>479688.55709999998</v>
      </c>
    </row>
    <row r="875" spans="1:4" x14ac:dyDescent="0.25">
      <c r="A875" s="13" t="s">
        <v>22309</v>
      </c>
      <c r="B875" s="20" t="s">
        <v>22310</v>
      </c>
      <c r="C875" s="15" t="s">
        <v>14537</v>
      </c>
      <c r="D875" s="21">
        <v>528230.08750000002</v>
      </c>
    </row>
    <row r="876" spans="1:4" x14ac:dyDescent="0.25">
      <c r="A876" s="13" t="s">
        <v>22311</v>
      </c>
      <c r="B876" s="20" t="s">
        <v>22312</v>
      </c>
      <c r="C876" s="15" t="s">
        <v>14537</v>
      </c>
      <c r="D876" s="21">
        <v>633446.52399999998</v>
      </c>
    </row>
    <row r="877" spans="1:4" x14ac:dyDescent="0.25">
      <c r="A877" s="13" t="s">
        <v>22313</v>
      </c>
      <c r="B877" s="20" t="s">
        <v>22314</v>
      </c>
      <c r="C877" s="15" t="s">
        <v>14537</v>
      </c>
      <c r="D877" s="21">
        <v>520860.31599999999</v>
      </c>
    </row>
    <row r="878" spans="1:4" x14ac:dyDescent="0.25">
      <c r="A878" s="13" t="s">
        <v>22315</v>
      </c>
      <c r="B878" s="20" t="s">
        <v>22316</v>
      </c>
      <c r="C878" s="15" t="s">
        <v>14537</v>
      </c>
      <c r="D878" s="21">
        <v>572731.59750000003</v>
      </c>
    </row>
    <row r="879" spans="1:4" x14ac:dyDescent="0.25">
      <c r="A879" s="13" t="s">
        <v>22317</v>
      </c>
      <c r="B879" s="20" t="s">
        <v>22318</v>
      </c>
      <c r="C879" s="15" t="s">
        <v>14537</v>
      </c>
      <c r="D879" s="21">
        <v>629789.96629999997</v>
      </c>
    </row>
    <row r="880" spans="1:4" x14ac:dyDescent="0.25">
      <c r="A880" s="13" t="s">
        <v>22319</v>
      </c>
      <c r="B880" s="20" t="s">
        <v>22320</v>
      </c>
      <c r="C880" s="15" t="s">
        <v>14537</v>
      </c>
      <c r="D880" s="21">
        <v>459107.76360000001</v>
      </c>
    </row>
    <row r="881" spans="1:4" x14ac:dyDescent="0.25">
      <c r="A881" s="13" t="s">
        <v>22321</v>
      </c>
      <c r="B881" s="20" t="s">
        <v>22322</v>
      </c>
      <c r="C881" s="15" t="s">
        <v>14537</v>
      </c>
      <c r="D881" s="21">
        <v>757742.20070000004</v>
      </c>
    </row>
    <row r="882" spans="1:4" x14ac:dyDescent="0.25">
      <c r="A882" s="13" t="s">
        <v>22323</v>
      </c>
      <c r="B882" s="20" t="s">
        <v>22324</v>
      </c>
      <c r="C882" s="15" t="s">
        <v>14537</v>
      </c>
      <c r="D882" s="21">
        <v>375779.23959999997</v>
      </c>
    </row>
    <row r="883" spans="1:4" x14ac:dyDescent="0.25">
      <c r="A883" s="13" t="s">
        <v>22325</v>
      </c>
      <c r="B883" s="20" t="s">
        <v>22326</v>
      </c>
      <c r="C883" s="15" t="s">
        <v>14537</v>
      </c>
      <c r="D883" s="21">
        <v>413213.94990000001</v>
      </c>
    </row>
    <row r="884" spans="1:4" x14ac:dyDescent="0.25">
      <c r="A884" s="13" t="s">
        <v>22327</v>
      </c>
      <c r="B884" s="20" t="s">
        <v>22328</v>
      </c>
      <c r="C884" s="15" t="s">
        <v>14537</v>
      </c>
      <c r="D884" s="21">
        <v>454392.21090000001</v>
      </c>
    </row>
    <row r="885" spans="1:4" x14ac:dyDescent="0.25">
      <c r="A885" s="13" t="s">
        <v>22329</v>
      </c>
      <c r="B885" s="20" t="s">
        <v>22330</v>
      </c>
      <c r="C885" s="15" t="s">
        <v>14537</v>
      </c>
      <c r="D885" s="21">
        <v>500404.0871</v>
      </c>
    </row>
    <row r="886" spans="1:4" x14ac:dyDescent="0.25">
      <c r="A886" s="13" t="s">
        <v>22331</v>
      </c>
      <c r="B886" s="20" t="s">
        <v>22332</v>
      </c>
      <c r="C886" s="15" t="s">
        <v>14537</v>
      </c>
      <c r="D886" s="21">
        <v>475781.26360000001</v>
      </c>
    </row>
    <row r="887" spans="1:4" x14ac:dyDescent="0.25">
      <c r="A887" s="13" t="s">
        <v>22333</v>
      </c>
      <c r="B887" s="20" t="s">
        <v>22334</v>
      </c>
      <c r="C887" s="15" t="s">
        <v>14537</v>
      </c>
      <c r="D887" s="21">
        <v>523932.02559999999</v>
      </c>
    </row>
    <row r="888" spans="1:4" x14ac:dyDescent="0.25">
      <c r="A888" s="13" t="s">
        <v>22335</v>
      </c>
      <c r="B888" s="20" t="s">
        <v>22336</v>
      </c>
      <c r="C888" s="15" t="s">
        <v>14537</v>
      </c>
      <c r="D888" s="21">
        <v>576110.49699999997</v>
      </c>
    </row>
    <row r="889" spans="1:4" x14ac:dyDescent="0.25">
      <c r="A889" s="13" t="s">
        <v>22337</v>
      </c>
      <c r="B889" s="20" t="s">
        <v>22338</v>
      </c>
      <c r="C889" s="15" t="s">
        <v>14537</v>
      </c>
      <c r="D889" s="21">
        <v>633506.79669999995</v>
      </c>
    </row>
    <row r="890" spans="1:4" x14ac:dyDescent="0.25">
      <c r="A890" s="13" t="s">
        <v>22339</v>
      </c>
      <c r="B890" s="20" t="s">
        <v>22340</v>
      </c>
      <c r="C890" s="15" t="s">
        <v>14537</v>
      </c>
      <c r="D890" s="21">
        <v>762202.39690000005</v>
      </c>
    </row>
    <row r="891" spans="1:4" x14ac:dyDescent="0.25">
      <c r="A891" s="13" t="s">
        <v>22341</v>
      </c>
      <c r="B891" s="20" t="s">
        <v>22342</v>
      </c>
      <c r="C891" s="15" t="s">
        <v>14537</v>
      </c>
      <c r="D891" s="21">
        <v>624636.02819999994</v>
      </c>
    </row>
    <row r="892" spans="1:4" x14ac:dyDescent="0.25">
      <c r="A892" s="13" t="s">
        <v>22343</v>
      </c>
      <c r="B892" s="20" t="s">
        <v>22344</v>
      </c>
      <c r="C892" s="15" t="s">
        <v>14537</v>
      </c>
      <c r="D892" s="21">
        <v>686884.90079999994</v>
      </c>
    </row>
    <row r="893" spans="1:4" x14ac:dyDescent="0.25">
      <c r="A893" s="13" t="s">
        <v>22345</v>
      </c>
      <c r="B893" s="20" t="s">
        <v>22346</v>
      </c>
      <c r="C893" s="15" t="s">
        <v>14537</v>
      </c>
      <c r="D893" s="21">
        <v>757782.38269999996</v>
      </c>
    </row>
    <row r="894" spans="1:4" x14ac:dyDescent="0.25">
      <c r="A894" s="13" t="s">
        <v>22347</v>
      </c>
      <c r="B894" s="20" t="s">
        <v>22348</v>
      </c>
      <c r="C894" s="15" t="s">
        <v>211</v>
      </c>
      <c r="D894" s="21">
        <v>344.92360000000002</v>
      </c>
    </row>
    <row r="895" spans="1:4" x14ac:dyDescent="0.25">
      <c r="A895" s="13" t="s">
        <v>22349</v>
      </c>
      <c r="B895" s="20" t="s">
        <v>22350</v>
      </c>
      <c r="C895" s="15" t="s">
        <v>14537</v>
      </c>
      <c r="D895" s="21">
        <v>908424.51320000004</v>
      </c>
    </row>
    <row r="896" spans="1:4" x14ac:dyDescent="0.25">
      <c r="A896" s="13" t="s">
        <v>22351</v>
      </c>
      <c r="B896" s="20" t="s">
        <v>22352</v>
      </c>
      <c r="C896" s="15" t="s">
        <v>14537</v>
      </c>
      <c r="D896" s="21">
        <v>306.1782</v>
      </c>
    </row>
    <row r="897" spans="1:4" x14ac:dyDescent="0.25">
      <c r="A897" s="13" t="s">
        <v>22353</v>
      </c>
      <c r="B897" s="20" t="s">
        <v>22354</v>
      </c>
      <c r="C897" s="15" t="s">
        <v>14537</v>
      </c>
      <c r="D897" s="21">
        <v>188.68129999999999</v>
      </c>
    </row>
    <row r="898" spans="1:4" x14ac:dyDescent="0.25">
      <c r="A898" s="13" t="s">
        <v>22355</v>
      </c>
      <c r="B898" s="20" t="s">
        <v>22356</v>
      </c>
      <c r="C898" s="15" t="s">
        <v>211</v>
      </c>
      <c r="D898" s="21">
        <v>680.08259999999996</v>
      </c>
    </row>
    <row r="899" spans="1:4" x14ac:dyDescent="0.25">
      <c r="A899" s="13" t="s">
        <v>22357</v>
      </c>
      <c r="B899" s="20" t="s">
        <v>22358</v>
      </c>
      <c r="C899" s="15" t="s">
        <v>211</v>
      </c>
      <c r="D899" s="21">
        <v>565.01919999999996</v>
      </c>
    </row>
    <row r="900" spans="1:4" x14ac:dyDescent="0.25">
      <c r="A900" s="13" t="s">
        <v>22359</v>
      </c>
      <c r="B900" s="20" t="s">
        <v>22360</v>
      </c>
      <c r="C900" s="15" t="s">
        <v>14537</v>
      </c>
      <c r="D900" s="21">
        <v>439232.5661</v>
      </c>
    </row>
    <row r="901" spans="1:4" x14ac:dyDescent="0.25">
      <c r="A901" s="13" t="s">
        <v>22361</v>
      </c>
      <c r="B901" s="20" t="s">
        <v>22362</v>
      </c>
      <c r="C901" s="15" t="s">
        <v>14537</v>
      </c>
      <c r="D901" s="21">
        <v>483012.60879999999</v>
      </c>
    </row>
    <row r="902" spans="1:4" x14ac:dyDescent="0.25">
      <c r="A902" s="13" t="s">
        <v>22363</v>
      </c>
      <c r="B902" s="20" t="s">
        <v>22364</v>
      </c>
      <c r="C902" s="15" t="s">
        <v>14537</v>
      </c>
      <c r="D902" s="21">
        <v>580044.71219999995</v>
      </c>
    </row>
    <row r="903" spans="1:4" x14ac:dyDescent="0.25">
      <c r="A903" s="13" t="s">
        <v>22365</v>
      </c>
      <c r="B903" s="20" t="s">
        <v>22366</v>
      </c>
      <c r="C903" s="15" t="s">
        <v>14537</v>
      </c>
      <c r="D903" s="21">
        <v>551411.85829999996</v>
      </c>
    </row>
    <row r="904" spans="1:4" x14ac:dyDescent="0.25">
      <c r="A904" s="13" t="s">
        <v>22367</v>
      </c>
      <c r="B904" s="20" t="s">
        <v>22368</v>
      </c>
      <c r="C904" s="15" t="s">
        <v>14537</v>
      </c>
      <c r="D904" s="21">
        <v>606338.37379999994</v>
      </c>
    </row>
    <row r="905" spans="1:4" x14ac:dyDescent="0.25">
      <c r="A905" s="13" t="s">
        <v>22369</v>
      </c>
      <c r="B905" s="20" t="s">
        <v>22370</v>
      </c>
      <c r="C905" s="15" t="s">
        <v>14537</v>
      </c>
      <c r="D905" s="21">
        <v>666757.36</v>
      </c>
    </row>
    <row r="906" spans="1:4" x14ac:dyDescent="0.25">
      <c r="A906" s="13" t="s">
        <v>22371</v>
      </c>
      <c r="B906" s="20" t="s">
        <v>22372</v>
      </c>
      <c r="C906" s="15" t="s">
        <v>14537</v>
      </c>
      <c r="D906" s="21">
        <v>802103.07339999999</v>
      </c>
    </row>
    <row r="907" spans="1:4" x14ac:dyDescent="0.25">
      <c r="A907" s="13" t="s">
        <v>22373</v>
      </c>
      <c r="B907" s="20" t="s">
        <v>22374</v>
      </c>
      <c r="C907" s="15" t="s">
        <v>14537</v>
      </c>
      <c r="D907" s="21">
        <v>621.13810000000001</v>
      </c>
    </row>
    <row r="908" spans="1:4" x14ac:dyDescent="0.25">
      <c r="A908" s="13" t="s">
        <v>22375</v>
      </c>
      <c r="B908" s="20" t="s">
        <v>22376</v>
      </c>
      <c r="C908" s="15" t="s">
        <v>14537</v>
      </c>
      <c r="D908" s="21">
        <v>1829.6229000000001</v>
      </c>
    </row>
    <row r="909" spans="1:4" x14ac:dyDescent="0.25">
      <c r="A909" s="13" t="s">
        <v>22377</v>
      </c>
      <c r="B909" s="20" t="s">
        <v>22378</v>
      </c>
      <c r="C909" s="15" t="s">
        <v>14537</v>
      </c>
      <c r="D909" s="21">
        <v>402.0197</v>
      </c>
    </row>
    <row r="910" spans="1:4" x14ac:dyDescent="0.25">
      <c r="A910" s="13" t="s">
        <v>22379</v>
      </c>
      <c r="B910" s="20" t="s">
        <v>22380</v>
      </c>
      <c r="C910" s="15" t="s">
        <v>14537</v>
      </c>
      <c r="D910" s="21">
        <v>505591.17509999999</v>
      </c>
    </row>
    <row r="911" spans="1:4" x14ac:dyDescent="0.25">
      <c r="A911" s="13" t="s">
        <v>22381</v>
      </c>
      <c r="B911" s="20" t="s">
        <v>22382</v>
      </c>
      <c r="C911" s="15" t="s">
        <v>14537</v>
      </c>
      <c r="D911" s="21">
        <v>555935.54209999996</v>
      </c>
    </row>
    <row r="912" spans="1:4" x14ac:dyDescent="0.25">
      <c r="A912" s="13" t="s">
        <v>22383</v>
      </c>
      <c r="B912" s="20" t="s">
        <v>22384</v>
      </c>
      <c r="C912" s="15" t="s">
        <v>14537</v>
      </c>
      <c r="D912" s="21">
        <v>666693.06889999995</v>
      </c>
    </row>
    <row r="913" spans="1:4" x14ac:dyDescent="0.25">
      <c r="A913" s="13" t="s">
        <v>22385</v>
      </c>
      <c r="B913" s="20" t="s">
        <v>22386</v>
      </c>
      <c r="C913" s="15" t="s">
        <v>211</v>
      </c>
      <c r="D913" s="21">
        <v>465.13479999999998</v>
      </c>
    </row>
    <row r="914" spans="1:4" x14ac:dyDescent="0.25">
      <c r="A914" s="13" t="s">
        <v>22387</v>
      </c>
      <c r="B914" s="20" t="s">
        <v>22388</v>
      </c>
      <c r="C914" s="15" t="s">
        <v>211</v>
      </c>
      <c r="D914" s="21">
        <v>703.66279999999995</v>
      </c>
    </row>
    <row r="915" spans="1:4" x14ac:dyDescent="0.25">
      <c r="A915" s="13" t="s">
        <v>22389</v>
      </c>
      <c r="B915" s="20" t="s">
        <v>22390</v>
      </c>
      <c r="C915" s="15" t="s">
        <v>211</v>
      </c>
      <c r="D915" s="21">
        <v>1071.9864</v>
      </c>
    </row>
    <row r="916" spans="1:4" x14ac:dyDescent="0.25">
      <c r="A916" s="13" t="s">
        <v>22391</v>
      </c>
      <c r="B916" s="20" t="s">
        <v>22392</v>
      </c>
      <c r="C916" s="15" t="s">
        <v>211</v>
      </c>
      <c r="D916" s="21">
        <v>1462.8974000000001</v>
      </c>
    </row>
    <row r="917" spans="1:4" x14ac:dyDescent="0.25">
      <c r="A917" s="13" t="s">
        <v>22393</v>
      </c>
      <c r="B917" s="20" t="s">
        <v>22394</v>
      </c>
      <c r="C917" s="15" t="s">
        <v>211</v>
      </c>
      <c r="D917" s="21">
        <v>1930.7933</v>
      </c>
    </row>
    <row r="918" spans="1:4" x14ac:dyDescent="0.25">
      <c r="A918" s="13" t="s">
        <v>22395</v>
      </c>
      <c r="B918" s="20" t="s">
        <v>22396</v>
      </c>
      <c r="C918" s="15" t="s">
        <v>211</v>
      </c>
      <c r="D918" s="21">
        <v>2777.7024000000001</v>
      </c>
    </row>
    <row r="919" spans="1:4" x14ac:dyDescent="0.25">
      <c r="A919" s="13" t="s">
        <v>22397</v>
      </c>
      <c r="B919" s="20" t="s">
        <v>29147</v>
      </c>
      <c r="C919" s="15" t="s">
        <v>14537</v>
      </c>
      <c r="D919" s="21">
        <v>53.388199999999998</v>
      </c>
    </row>
    <row r="920" spans="1:4" x14ac:dyDescent="0.25">
      <c r="A920" s="13" t="s">
        <v>96</v>
      </c>
      <c r="B920" s="20" t="s">
        <v>29148</v>
      </c>
      <c r="C920" s="15" t="s">
        <v>14537</v>
      </c>
      <c r="D920" s="21">
        <v>77.562799999999996</v>
      </c>
    </row>
    <row r="921" spans="1:4" x14ac:dyDescent="0.25">
      <c r="A921" s="13" t="s">
        <v>22398</v>
      </c>
      <c r="B921" s="20" t="s">
        <v>29149</v>
      </c>
      <c r="C921" s="15" t="s">
        <v>14537</v>
      </c>
      <c r="D921" s="21">
        <v>79.258200000000002</v>
      </c>
    </row>
    <row r="922" spans="1:4" x14ac:dyDescent="0.25">
      <c r="A922" s="13" t="s">
        <v>22399</v>
      </c>
      <c r="B922" s="20" t="s">
        <v>29150</v>
      </c>
      <c r="C922" s="15" t="s">
        <v>14537</v>
      </c>
      <c r="D922" s="21">
        <v>90.867099999999994</v>
      </c>
    </row>
    <row r="923" spans="1:4" x14ac:dyDescent="0.25">
      <c r="A923" s="13" t="s">
        <v>22400</v>
      </c>
      <c r="B923" s="20" t="s">
        <v>29151</v>
      </c>
      <c r="C923" s="15" t="s">
        <v>14537</v>
      </c>
      <c r="D923" s="21">
        <v>100.1495</v>
      </c>
    </row>
    <row r="924" spans="1:4" x14ac:dyDescent="0.25">
      <c r="A924" s="13" t="s">
        <v>22401</v>
      </c>
      <c r="B924" s="20" t="s">
        <v>29152</v>
      </c>
      <c r="C924" s="15" t="s">
        <v>14537</v>
      </c>
      <c r="D924" s="21">
        <v>109.4366</v>
      </c>
    </row>
    <row r="925" spans="1:4" x14ac:dyDescent="0.25">
      <c r="A925" s="13" t="s">
        <v>22402</v>
      </c>
      <c r="B925" s="20" t="s">
        <v>29153</v>
      </c>
      <c r="C925" s="15" t="s">
        <v>14537</v>
      </c>
      <c r="D925" s="21">
        <v>119.8503</v>
      </c>
    </row>
    <row r="926" spans="1:4" x14ac:dyDescent="0.25">
      <c r="A926" s="13" t="s">
        <v>22403</v>
      </c>
      <c r="B926" s="20" t="s">
        <v>29154</v>
      </c>
      <c r="C926" s="15" t="s">
        <v>14537</v>
      </c>
      <c r="D926" s="21">
        <v>132.72389999999999</v>
      </c>
    </row>
    <row r="927" spans="1:4" x14ac:dyDescent="0.25">
      <c r="A927" s="13" t="s">
        <v>22404</v>
      </c>
      <c r="B927" s="20" t="s">
        <v>29155</v>
      </c>
      <c r="C927" s="15" t="s">
        <v>14537</v>
      </c>
      <c r="D927" s="21">
        <v>150.1328</v>
      </c>
    </row>
    <row r="928" spans="1:4" x14ac:dyDescent="0.25">
      <c r="A928" s="13" t="s">
        <v>22405</v>
      </c>
      <c r="B928" s="20" t="s">
        <v>22406</v>
      </c>
      <c r="C928" s="15" t="s">
        <v>14537</v>
      </c>
      <c r="D928" s="21">
        <v>605.91959999999995</v>
      </c>
    </row>
    <row r="929" spans="1:4" x14ac:dyDescent="0.25">
      <c r="A929" s="13" t="s">
        <v>22407</v>
      </c>
      <c r="B929" s="20" t="s">
        <v>22408</v>
      </c>
      <c r="C929" s="15" t="s">
        <v>14537</v>
      </c>
      <c r="D929" s="21">
        <v>1434.98</v>
      </c>
    </row>
    <row r="930" spans="1:4" x14ac:dyDescent="0.25">
      <c r="A930" s="13" t="s">
        <v>22409</v>
      </c>
      <c r="B930" s="20" t="s">
        <v>22410</v>
      </c>
      <c r="C930" s="15" t="s">
        <v>14537</v>
      </c>
      <c r="D930" s="21">
        <v>1464.3014000000001</v>
      </c>
    </row>
    <row r="931" spans="1:4" x14ac:dyDescent="0.25">
      <c r="A931" s="13" t="s">
        <v>22411</v>
      </c>
      <c r="B931" s="20" t="s">
        <v>22412</v>
      </c>
      <c r="C931" s="15" t="s">
        <v>14537</v>
      </c>
      <c r="D931" s="21">
        <v>1486.34</v>
      </c>
    </row>
    <row r="932" spans="1:4" x14ac:dyDescent="0.25">
      <c r="A932" s="13" t="s">
        <v>22413</v>
      </c>
      <c r="B932" s="20" t="s">
        <v>22414</v>
      </c>
      <c r="C932" s="15" t="s">
        <v>14537</v>
      </c>
      <c r="D932" s="21">
        <v>1470.7147</v>
      </c>
    </row>
    <row r="933" spans="1:4" x14ac:dyDescent="0.25">
      <c r="A933" s="13" t="s">
        <v>22415</v>
      </c>
      <c r="B933" s="20" t="s">
        <v>22416</v>
      </c>
      <c r="C933" s="15" t="s">
        <v>14731</v>
      </c>
      <c r="D933" s="21">
        <v>112.15949999999999</v>
      </c>
    </row>
    <row r="934" spans="1:4" x14ac:dyDescent="0.25">
      <c r="A934" s="13" t="s">
        <v>22417</v>
      </c>
      <c r="B934" s="20" t="s">
        <v>22418</v>
      </c>
      <c r="C934" s="15" t="s">
        <v>14537</v>
      </c>
      <c r="D934" s="21">
        <v>11.846500000000001</v>
      </c>
    </row>
    <row r="935" spans="1:4" x14ac:dyDescent="0.25">
      <c r="A935" s="13" t="s">
        <v>22419</v>
      </c>
      <c r="B935" s="20" t="s">
        <v>22420</v>
      </c>
      <c r="C935" s="15" t="s">
        <v>14537</v>
      </c>
      <c r="D935" s="21">
        <v>1186.3697</v>
      </c>
    </row>
    <row r="936" spans="1:4" x14ac:dyDescent="0.25">
      <c r="A936" s="13" t="s">
        <v>22421</v>
      </c>
      <c r="B936" s="20" t="s">
        <v>22422</v>
      </c>
      <c r="C936" s="15" t="s">
        <v>14537</v>
      </c>
      <c r="D936" s="21">
        <v>23.7562</v>
      </c>
    </row>
    <row r="937" spans="1:4" x14ac:dyDescent="0.25">
      <c r="A937" s="13" t="s">
        <v>22423</v>
      </c>
      <c r="B937" s="20" t="s">
        <v>22424</v>
      </c>
      <c r="C937" s="15" t="s">
        <v>14731</v>
      </c>
      <c r="D937" s="21">
        <v>2680.1316999999999</v>
      </c>
    </row>
    <row r="938" spans="1:4" x14ac:dyDescent="0.25">
      <c r="A938" s="13" t="s">
        <v>22425</v>
      </c>
      <c r="B938" s="20" t="s">
        <v>22426</v>
      </c>
      <c r="C938" s="15" t="s">
        <v>14537</v>
      </c>
      <c r="D938" s="21">
        <v>1246.3937000000001</v>
      </c>
    </row>
    <row r="939" spans="1:4" x14ac:dyDescent="0.25">
      <c r="A939" s="13" t="s">
        <v>22427</v>
      </c>
      <c r="B939" s="20" t="s">
        <v>22428</v>
      </c>
      <c r="C939" s="15" t="s">
        <v>211</v>
      </c>
      <c r="D939" s="21">
        <v>417.27339999999998</v>
      </c>
    </row>
    <row r="940" spans="1:4" x14ac:dyDescent="0.25">
      <c r="A940" s="13" t="s">
        <v>22429</v>
      </c>
      <c r="B940" s="20" t="s">
        <v>22430</v>
      </c>
      <c r="C940" s="15" t="s">
        <v>211</v>
      </c>
      <c r="D940" s="21">
        <v>4.8879999999999999</v>
      </c>
    </row>
    <row r="941" spans="1:4" x14ac:dyDescent="0.25">
      <c r="A941" s="13" t="s">
        <v>22431</v>
      </c>
      <c r="B941" s="20" t="s">
        <v>22432</v>
      </c>
      <c r="C941" s="15" t="s">
        <v>14537</v>
      </c>
      <c r="D941" s="21">
        <v>39.119100000000003</v>
      </c>
    </row>
    <row r="942" spans="1:4" x14ac:dyDescent="0.25">
      <c r="A942" s="13" t="s">
        <v>22433</v>
      </c>
      <c r="B942" s="20" t="s">
        <v>22434</v>
      </c>
      <c r="C942" s="15" t="s">
        <v>14537</v>
      </c>
      <c r="D942" s="21">
        <v>74.252600000000001</v>
      </c>
    </row>
    <row r="943" spans="1:4" x14ac:dyDescent="0.25">
      <c r="A943" s="13" t="s">
        <v>22435</v>
      </c>
      <c r="B943" s="20" t="s">
        <v>22436</v>
      </c>
      <c r="C943" s="15" t="s">
        <v>14537</v>
      </c>
      <c r="D943" s="21">
        <v>1.0942000000000001</v>
      </c>
    </row>
    <row r="944" spans="1:4" x14ac:dyDescent="0.25">
      <c r="A944" s="13" t="s">
        <v>22437</v>
      </c>
      <c r="B944" s="20" t="s">
        <v>22438</v>
      </c>
      <c r="C944" s="15" t="s">
        <v>14537</v>
      </c>
      <c r="D944" s="21">
        <v>2.6153</v>
      </c>
    </row>
    <row r="945" spans="1:4" x14ac:dyDescent="0.25">
      <c r="A945" s="13" t="s">
        <v>22439</v>
      </c>
      <c r="B945" s="20" t="s">
        <v>22440</v>
      </c>
      <c r="C945" s="15" t="s">
        <v>211</v>
      </c>
      <c r="D945" s="21">
        <v>3.7583000000000002</v>
      </c>
    </row>
    <row r="946" spans="1:4" x14ac:dyDescent="0.25">
      <c r="A946" s="13" t="s">
        <v>22441</v>
      </c>
      <c r="B946" s="20" t="s">
        <v>22442</v>
      </c>
      <c r="C946" s="15" t="s">
        <v>14537</v>
      </c>
      <c r="D946" s="21">
        <v>2.0918999999999999</v>
      </c>
    </row>
    <row r="947" spans="1:4" x14ac:dyDescent="0.25">
      <c r="A947" s="13" t="s">
        <v>22443</v>
      </c>
      <c r="B947" s="20" t="s">
        <v>22444</v>
      </c>
      <c r="C947" s="15" t="s">
        <v>14537</v>
      </c>
      <c r="D947" s="21">
        <v>1.0733999999999999</v>
      </c>
    </row>
    <row r="948" spans="1:4" x14ac:dyDescent="0.25">
      <c r="A948" s="13" t="s">
        <v>22445</v>
      </c>
      <c r="B948" s="20" t="s">
        <v>22446</v>
      </c>
      <c r="C948" s="15" t="s">
        <v>282</v>
      </c>
      <c r="D948" s="21">
        <v>12.286300000000001</v>
      </c>
    </row>
    <row r="949" spans="1:4" x14ac:dyDescent="0.25">
      <c r="A949" s="13" t="s">
        <v>22447</v>
      </c>
      <c r="B949" s="20" t="s">
        <v>22448</v>
      </c>
      <c r="C949" s="15" t="s">
        <v>282</v>
      </c>
      <c r="D949" s="21">
        <v>12.286300000000001</v>
      </c>
    </row>
    <row r="950" spans="1:4" x14ac:dyDescent="0.25">
      <c r="A950" s="13" t="s">
        <v>22449</v>
      </c>
      <c r="B950" s="20" t="s">
        <v>22450</v>
      </c>
      <c r="C950" s="15" t="s">
        <v>211</v>
      </c>
      <c r="D950" s="21">
        <v>13.4674</v>
      </c>
    </row>
    <row r="951" spans="1:4" x14ac:dyDescent="0.25">
      <c r="A951" s="13" t="s">
        <v>22451</v>
      </c>
      <c r="B951" s="20" t="s">
        <v>22452</v>
      </c>
      <c r="C951" s="15" t="s">
        <v>211</v>
      </c>
      <c r="D951" s="21">
        <v>12.747999999999999</v>
      </c>
    </row>
    <row r="952" spans="1:4" x14ac:dyDescent="0.25">
      <c r="A952" s="13" t="s">
        <v>22453</v>
      </c>
      <c r="B952" s="20" t="s">
        <v>22454</v>
      </c>
      <c r="C952" s="15" t="s">
        <v>14537</v>
      </c>
      <c r="D952" s="21">
        <v>98.361800000000002</v>
      </c>
    </row>
    <row r="953" spans="1:4" x14ac:dyDescent="0.25">
      <c r="A953" s="13" t="s">
        <v>22455</v>
      </c>
      <c r="B953" s="20" t="s">
        <v>22456</v>
      </c>
      <c r="C953" s="15" t="s">
        <v>14537</v>
      </c>
      <c r="D953" s="21">
        <v>427.84530000000001</v>
      </c>
    </row>
    <row r="954" spans="1:4" x14ac:dyDescent="0.25">
      <c r="A954" s="13" t="s">
        <v>22457</v>
      </c>
      <c r="B954" s="20" t="s">
        <v>22458</v>
      </c>
      <c r="C954" s="15" t="s">
        <v>14537</v>
      </c>
      <c r="D954" s="21">
        <v>69.341200000000001</v>
      </c>
    </row>
    <row r="955" spans="1:4" x14ac:dyDescent="0.25">
      <c r="A955" s="13" t="s">
        <v>22459</v>
      </c>
      <c r="B955" s="20" t="s">
        <v>22460</v>
      </c>
      <c r="C955" s="15" t="s">
        <v>14537</v>
      </c>
      <c r="D955" s="21">
        <v>100.37990000000001</v>
      </c>
    </row>
    <row r="956" spans="1:4" x14ac:dyDescent="0.25">
      <c r="A956" s="13" t="s">
        <v>22461</v>
      </c>
      <c r="B956" s="20" t="s">
        <v>22462</v>
      </c>
      <c r="C956" s="15" t="s">
        <v>14537</v>
      </c>
      <c r="D956" s="21">
        <v>123.215</v>
      </c>
    </row>
    <row r="957" spans="1:4" x14ac:dyDescent="0.25">
      <c r="A957" s="13" t="s">
        <v>22463</v>
      </c>
      <c r="B957" s="20" t="s">
        <v>22464</v>
      </c>
      <c r="C957" s="15" t="s">
        <v>14537</v>
      </c>
      <c r="D957" s="21">
        <v>145.96299999999999</v>
      </c>
    </row>
    <row r="958" spans="1:4" x14ac:dyDescent="0.25">
      <c r="A958" s="13" t="s">
        <v>22465</v>
      </c>
      <c r="B958" s="20" t="s">
        <v>22466</v>
      </c>
      <c r="C958" s="15" t="s">
        <v>14537</v>
      </c>
      <c r="D958" s="21">
        <v>147.63470000000001</v>
      </c>
    </row>
    <row r="959" spans="1:4" x14ac:dyDescent="0.25">
      <c r="A959" s="13" t="s">
        <v>22467</v>
      </c>
      <c r="B959" s="20" t="s">
        <v>22468</v>
      </c>
      <c r="C959" s="15" t="s">
        <v>14537</v>
      </c>
      <c r="D959" s="21">
        <v>196.39959999999999</v>
      </c>
    </row>
    <row r="960" spans="1:4" x14ac:dyDescent="0.25">
      <c r="A960" s="13" t="s">
        <v>22469</v>
      </c>
      <c r="B960" s="20" t="s">
        <v>22470</v>
      </c>
      <c r="C960" s="15" t="s">
        <v>14537</v>
      </c>
      <c r="D960" s="21">
        <v>199.2594</v>
      </c>
    </row>
    <row r="961" spans="1:4" x14ac:dyDescent="0.25">
      <c r="A961" s="13" t="s">
        <v>22471</v>
      </c>
      <c r="B961" s="20" t="s">
        <v>22472</v>
      </c>
      <c r="C961" s="15" t="s">
        <v>14537</v>
      </c>
      <c r="D961" s="21">
        <v>244.1054</v>
      </c>
    </row>
    <row r="962" spans="1:4" x14ac:dyDescent="0.25">
      <c r="A962" s="13" t="s">
        <v>22473</v>
      </c>
      <c r="B962" s="20" t="s">
        <v>22474</v>
      </c>
      <c r="C962" s="15" t="s">
        <v>14537</v>
      </c>
      <c r="D962" s="21">
        <v>247.73910000000001</v>
      </c>
    </row>
    <row r="963" spans="1:4" x14ac:dyDescent="0.25">
      <c r="A963" s="13" t="s">
        <v>22475</v>
      </c>
      <c r="B963" s="20" t="s">
        <v>22476</v>
      </c>
      <c r="C963" s="15" t="s">
        <v>14537</v>
      </c>
      <c r="D963" s="21">
        <v>282.62119999999999</v>
      </c>
    </row>
    <row r="964" spans="1:4" x14ac:dyDescent="0.25">
      <c r="A964" s="13" t="s">
        <v>22477</v>
      </c>
      <c r="B964" s="20" t="s">
        <v>22478</v>
      </c>
      <c r="C964" s="15" t="s">
        <v>14537</v>
      </c>
      <c r="D964" s="21">
        <v>292.42779999999999</v>
      </c>
    </row>
    <row r="965" spans="1:4" x14ac:dyDescent="0.25">
      <c r="A965" s="13" t="s">
        <v>22479</v>
      </c>
      <c r="B965" s="20" t="s">
        <v>22480</v>
      </c>
      <c r="C965" s="15" t="s">
        <v>14537</v>
      </c>
      <c r="D965" s="21">
        <v>352.95639999999997</v>
      </c>
    </row>
    <row r="966" spans="1:4" x14ac:dyDescent="0.25">
      <c r="A966" s="13" t="s">
        <v>22481</v>
      </c>
      <c r="B966" s="20" t="s">
        <v>22482</v>
      </c>
      <c r="C966" s="15" t="s">
        <v>14537</v>
      </c>
      <c r="D966" s="21">
        <v>368.12470000000002</v>
      </c>
    </row>
    <row r="967" spans="1:4" x14ac:dyDescent="0.25">
      <c r="A967" s="13" t="s">
        <v>22483</v>
      </c>
      <c r="B967" s="20" t="s">
        <v>22484</v>
      </c>
      <c r="C967" s="15" t="s">
        <v>14537</v>
      </c>
      <c r="D967" s="21">
        <v>405.14760000000001</v>
      </c>
    </row>
    <row r="968" spans="1:4" x14ac:dyDescent="0.25">
      <c r="A968" s="13" t="s">
        <v>22485</v>
      </c>
      <c r="B968" s="20" t="s">
        <v>22486</v>
      </c>
      <c r="C968" s="15" t="s">
        <v>14537</v>
      </c>
      <c r="D968" s="21">
        <v>55.022100000000002</v>
      </c>
    </row>
    <row r="969" spans="1:4" x14ac:dyDescent="0.25">
      <c r="A969" s="13" t="s">
        <v>22487</v>
      </c>
      <c r="B969" s="20" t="s">
        <v>22488</v>
      </c>
      <c r="C969" s="15" t="s">
        <v>14537</v>
      </c>
      <c r="D969" s="21">
        <v>55.176400000000001</v>
      </c>
    </row>
    <row r="970" spans="1:4" x14ac:dyDescent="0.25">
      <c r="A970" s="13" t="s">
        <v>22489</v>
      </c>
      <c r="B970" s="20" t="s">
        <v>22490</v>
      </c>
      <c r="C970" s="15" t="s">
        <v>14537</v>
      </c>
      <c r="D970" s="21">
        <v>79.147999999999996</v>
      </c>
    </row>
    <row r="971" spans="1:4" x14ac:dyDescent="0.25">
      <c r="A971" s="13" t="s">
        <v>22491</v>
      </c>
      <c r="B971" s="20" t="s">
        <v>22492</v>
      </c>
      <c r="C971" s="15" t="s">
        <v>14537</v>
      </c>
      <c r="D971" s="21">
        <v>79.675899999999999</v>
      </c>
    </row>
    <row r="972" spans="1:4" x14ac:dyDescent="0.25">
      <c r="A972" s="13" t="s">
        <v>22493</v>
      </c>
      <c r="B972" s="20" t="s">
        <v>22494</v>
      </c>
      <c r="C972" s="15" t="s">
        <v>14537</v>
      </c>
      <c r="D972" s="21">
        <v>97.8339</v>
      </c>
    </row>
    <row r="973" spans="1:4" x14ac:dyDescent="0.25">
      <c r="A973" s="13" t="s">
        <v>22495</v>
      </c>
      <c r="B973" s="20" t="s">
        <v>22496</v>
      </c>
      <c r="C973" s="15" t="s">
        <v>14537</v>
      </c>
      <c r="D973" s="21">
        <v>98.361800000000002</v>
      </c>
    </row>
    <row r="974" spans="1:4" x14ac:dyDescent="0.25">
      <c r="A974" s="13" t="s">
        <v>22497</v>
      </c>
      <c r="B974" s="20" t="s">
        <v>22498</v>
      </c>
      <c r="C974" s="15" t="s">
        <v>14537</v>
      </c>
      <c r="D974" s="21">
        <v>97.8339</v>
      </c>
    </row>
    <row r="975" spans="1:4" x14ac:dyDescent="0.25">
      <c r="A975" s="13" t="s">
        <v>22499</v>
      </c>
      <c r="B975" s="20" t="s">
        <v>22500</v>
      </c>
      <c r="C975" s="15" t="s">
        <v>14537</v>
      </c>
      <c r="D975" s="21">
        <v>122.56440000000001</v>
      </c>
    </row>
    <row r="976" spans="1:4" x14ac:dyDescent="0.25">
      <c r="A976" s="13" t="s">
        <v>22501</v>
      </c>
      <c r="B976" s="20" t="s">
        <v>22502</v>
      </c>
      <c r="C976" s="15" t="s">
        <v>14537</v>
      </c>
      <c r="D976" s="21">
        <v>119.45059999999999</v>
      </c>
    </row>
    <row r="977" spans="1:4" x14ac:dyDescent="0.25">
      <c r="A977" s="13" t="s">
        <v>22503</v>
      </c>
      <c r="B977" s="20" t="s">
        <v>22504</v>
      </c>
      <c r="C977" s="15" t="s">
        <v>14537</v>
      </c>
      <c r="D977" s="21">
        <v>17.881</v>
      </c>
    </row>
    <row r="978" spans="1:4" x14ac:dyDescent="0.25">
      <c r="A978" s="13" t="s">
        <v>22505</v>
      </c>
      <c r="B978" s="20" t="s">
        <v>22506</v>
      </c>
      <c r="C978" s="15" t="s">
        <v>14537</v>
      </c>
      <c r="D978" s="21">
        <v>23.3674</v>
      </c>
    </row>
    <row r="979" spans="1:4" x14ac:dyDescent="0.25">
      <c r="A979" s="13" t="s">
        <v>22507</v>
      </c>
      <c r="B979" s="20" t="s">
        <v>22508</v>
      </c>
      <c r="C979" s="15" t="s">
        <v>14537</v>
      </c>
      <c r="D979" s="21">
        <v>20.029599999999999</v>
      </c>
    </row>
    <row r="980" spans="1:4" x14ac:dyDescent="0.25">
      <c r="A980" s="13" t="s">
        <v>22509</v>
      </c>
      <c r="B980" s="20" t="s">
        <v>22510</v>
      </c>
      <c r="C980" s="15" t="s">
        <v>14537</v>
      </c>
      <c r="D980" s="21">
        <v>26.781099999999999</v>
      </c>
    </row>
    <row r="981" spans="1:4" x14ac:dyDescent="0.25">
      <c r="A981" s="13" t="s">
        <v>22511</v>
      </c>
      <c r="B981" s="20" t="s">
        <v>22512</v>
      </c>
      <c r="C981" s="15" t="s">
        <v>14537</v>
      </c>
      <c r="D981" s="21">
        <v>39.902999999999999</v>
      </c>
    </row>
    <row r="982" spans="1:4" x14ac:dyDescent="0.25">
      <c r="A982" s="13" t="s">
        <v>22513</v>
      </c>
      <c r="B982" s="20" t="s">
        <v>22514</v>
      </c>
      <c r="C982" s="15" t="s">
        <v>14537</v>
      </c>
      <c r="D982" s="21">
        <v>47.560400000000001</v>
      </c>
    </row>
    <row r="983" spans="1:4" x14ac:dyDescent="0.25">
      <c r="A983" s="13" t="s">
        <v>22515</v>
      </c>
      <c r="B983" s="20" t="s">
        <v>22516</v>
      </c>
      <c r="C983" s="15" t="s">
        <v>14537</v>
      </c>
      <c r="D983" s="21">
        <v>44.700200000000002</v>
      </c>
    </row>
    <row r="984" spans="1:4" x14ac:dyDescent="0.25">
      <c r="A984" s="13" t="s">
        <v>22517</v>
      </c>
      <c r="B984" s="20" t="s">
        <v>22518</v>
      </c>
      <c r="C984" s="15" t="s">
        <v>14537</v>
      </c>
      <c r="D984" s="21">
        <v>57.5563</v>
      </c>
    </row>
    <row r="985" spans="1:4" x14ac:dyDescent="0.25">
      <c r="A985" s="13" t="s">
        <v>22519</v>
      </c>
      <c r="B985" s="20" t="s">
        <v>22520</v>
      </c>
      <c r="C985" s="15" t="s">
        <v>211</v>
      </c>
      <c r="D985" s="21">
        <v>8.52</v>
      </c>
    </row>
    <row r="986" spans="1:4" x14ac:dyDescent="0.25">
      <c r="A986" s="13" t="s">
        <v>22521</v>
      </c>
      <c r="B986" s="20" t="s">
        <v>22522</v>
      </c>
      <c r="C986" s="15" t="s">
        <v>211</v>
      </c>
      <c r="D986" s="21">
        <v>14.8507</v>
      </c>
    </row>
    <row r="987" spans="1:4" x14ac:dyDescent="0.25">
      <c r="A987" s="13" t="s">
        <v>22523</v>
      </c>
      <c r="B987" s="20" t="s">
        <v>22524</v>
      </c>
      <c r="C987" s="15" t="s">
        <v>211</v>
      </c>
      <c r="D987" s="21">
        <v>16.3201</v>
      </c>
    </row>
    <row r="988" spans="1:4" x14ac:dyDescent="0.25">
      <c r="A988" s="13" t="s">
        <v>22525</v>
      </c>
      <c r="B988" s="20" t="s">
        <v>22526</v>
      </c>
      <c r="C988" s="15" t="s">
        <v>211</v>
      </c>
      <c r="D988" s="21">
        <v>17.6416</v>
      </c>
    </row>
    <row r="989" spans="1:4" x14ac:dyDescent="0.25">
      <c r="A989" s="13" t="s">
        <v>22527</v>
      </c>
      <c r="B989" s="20" t="s">
        <v>22528</v>
      </c>
      <c r="C989" s="15" t="s">
        <v>211</v>
      </c>
      <c r="D989" s="21">
        <v>19.196300000000001</v>
      </c>
    </row>
    <row r="990" spans="1:4" x14ac:dyDescent="0.25">
      <c r="A990" s="13" t="s">
        <v>22529</v>
      </c>
      <c r="B990" s="20" t="s">
        <v>22530</v>
      </c>
      <c r="C990" s="15" t="s">
        <v>211</v>
      </c>
      <c r="D990" s="21">
        <v>21.831199999999999</v>
      </c>
    </row>
    <row r="991" spans="1:4" x14ac:dyDescent="0.25">
      <c r="A991" s="13" t="s">
        <v>22531</v>
      </c>
      <c r="B991" s="20" t="s">
        <v>22532</v>
      </c>
      <c r="C991" s="15" t="s">
        <v>211</v>
      </c>
      <c r="D991" s="21">
        <v>22.799199999999999</v>
      </c>
    </row>
    <row r="992" spans="1:4" x14ac:dyDescent="0.25">
      <c r="A992" s="13" t="s">
        <v>22533</v>
      </c>
      <c r="B992" s="20" t="s">
        <v>22534</v>
      </c>
      <c r="C992" s="15" t="s">
        <v>211</v>
      </c>
      <c r="D992" s="21">
        <v>24.686299999999999</v>
      </c>
    </row>
    <row r="993" spans="1:4" x14ac:dyDescent="0.25">
      <c r="A993" s="13" t="s">
        <v>22535</v>
      </c>
      <c r="B993" s="20" t="s">
        <v>22536</v>
      </c>
      <c r="C993" s="15" t="s">
        <v>211</v>
      </c>
      <c r="D993" s="21">
        <v>25.479399999999998</v>
      </c>
    </row>
    <row r="994" spans="1:4" x14ac:dyDescent="0.25">
      <c r="A994" s="13" t="s">
        <v>22537</v>
      </c>
      <c r="B994" s="20" t="s">
        <v>22538</v>
      </c>
      <c r="C994" s="15" t="s">
        <v>211</v>
      </c>
      <c r="D994" s="21">
        <v>27.9057</v>
      </c>
    </row>
    <row r="995" spans="1:4" x14ac:dyDescent="0.25">
      <c r="A995" s="13" t="s">
        <v>22539</v>
      </c>
      <c r="B995" s="20" t="s">
        <v>22540</v>
      </c>
      <c r="C995" s="15" t="s">
        <v>211</v>
      </c>
      <c r="D995" s="21">
        <v>29.655999999999999</v>
      </c>
    </row>
    <row r="996" spans="1:4" x14ac:dyDescent="0.25">
      <c r="A996" s="13" t="s">
        <v>22541</v>
      </c>
      <c r="B996" s="20" t="s">
        <v>22542</v>
      </c>
      <c r="C996" s="15" t="s">
        <v>211</v>
      </c>
      <c r="D996" s="21">
        <v>34.042400000000001</v>
      </c>
    </row>
    <row r="997" spans="1:4" x14ac:dyDescent="0.25">
      <c r="A997" s="13" t="s">
        <v>22543</v>
      </c>
      <c r="B997" s="20" t="s">
        <v>22544</v>
      </c>
      <c r="C997" s="15" t="s">
        <v>211</v>
      </c>
      <c r="D997" s="21">
        <v>34.877000000000002</v>
      </c>
    </row>
    <row r="998" spans="1:4" x14ac:dyDescent="0.25">
      <c r="A998" s="13" t="s">
        <v>22545</v>
      </c>
      <c r="B998" s="20" t="s">
        <v>22546</v>
      </c>
      <c r="C998" s="15" t="s">
        <v>211</v>
      </c>
      <c r="D998" s="21">
        <v>37.370699999999999</v>
      </c>
    </row>
    <row r="999" spans="1:4" x14ac:dyDescent="0.25">
      <c r="A999" s="13" t="s">
        <v>22547</v>
      </c>
      <c r="B999" s="20" t="s">
        <v>22548</v>
      </c>
      <c r="C999" s="15" t="s">
        <v>211</v>
      </c>
      <c r="D999" s="21">
        <v>41.823700000000002</v>
      </c>
    </row>
    <row r="1000" spans="1:4" x14ac:dyDescent="0.25">
      <c r="A1000" s="13" t="s">
        <v>22549</v>
      </c>
      <c r="B1000" s="20" t="s">
        <v>22550</v>
      </c>
      <c r="C1000" s="15" t="s">
        <v>211</v>
      </c>
      <c r="D1000" s="21">
        <v>44.445900000000002</v>
      </c>
    </row>
    <row r="1001" spans="1:4" x14ac:dyDescent="0.25">
      <c r="A1001" s="13" t="s">
        <v>22551</v>
      </c>
      <c r="B1001" s="20" t="s">
        <v>22552</v>
      </c>
      <c r="C1001" s="15" t="s">
        <v>211</v>
      </c>
      <c r="D1001" s="21">
        <v>46.553199999999997</v>
      </c>
    </row>
    <row r="1002" spans="1:4" x14ac:dyDescent="0.25">
      <c r="A1002" s="13" t="s">
        <v>22553</v>
      </c>
      <c r="B1002" s="20" t="s">
        <v>22554</v>
      </c>
      <c r="C1002" s="15" t="s">
        <v>211</v>
      </c>
      <c r="D1002" s="21">
        <v>13.303100000000001</v>
      </c>
    </row>
    <row r="1003" spans="1:4" x14ac:dyDescent="0.25">
      <c r="A1003" s="13" t="s">
        <v>22555</v>
      </c>
      <c r="B1003" s="20" t="s">
        <v>22556</v>
      </c>
      <c r="C1003" s="15" t="s">
        <v>211</v>
      </c>
      <c r="D1003" s="21">
        <v>15.879</v>
      </c>
    </row>
    <row r="1004" spans="1:4" x14ac:dyDescent="0.25">
      <c r="A1004" s="13" t="s">
        <v>22557</v>
      </c>
      <c r="B1004" s="20" t="s">
        <v>22558</v>
      </c>
      <c r="C1004" s="15" t="s">
        <v>211</v>
      </c>
      <c r="D1004" s="21">
        <v>17.5913</v>
      </c>
    </row>
    <row r="1005" spans="1:4" x14ac:dyDescent="0.25">
      <c r="A1005" s="13" t="s">
        <v>22559</v>
      </c>
      <c r="B1005" s="20" t="s">
        <v>22560</v>
      </c>
      <c r="C1005" s="15" t="s">
        <v>211</v>
      </c>
      <c r="D1005" s="21">
        <v>13.0329</v>
      </c>
    </row>
    <row r="1006" spans="1:4" x14ac:dyDescent="0.25">
      <c r="A1006" s="13" t="s">
        <v>22561</v>
      </c>
      <c r="B1006" s="20" t="s">
        <v>22562</v>
      </c>
      <c r="C1006" s="15" t="s">
        <v>211</v>
      </c>
      <c r="D1006" s="21">
        <v>16.4085</v>
      </c>
    </row>
    <row r="1007" spans="1:4" x14ac:dyDescent="0.25">
      <c r="A1007" s="13" t="s">
        <v>22563</v>
      </c>
      <c r="B1007" s="20" t="s">
        <v>22564</v>
      </c>
      <c r="C1007" s="15" t="s">
        <v>211</v>
      </c>
      <c r="D1007" s="21">
        <v>19.1038</v>
      </c>
    </row>
    <row r="1008" spans="1:4" x14ac:dyDescent="0.25">
      <c r="A1008" s="13" t="s">
        <v>22565</v>
      </c>
      <c r="B1008" s="20" t="s">
        <v>22566</v>
      </c>
      <c r="C1008" s="15" t="s">
        <v>14537</v>
      </c>
      <c r="D1008" s="21">
        <v>0.42080000000000001</v>
      </c>
    </row>
    <row r="1009" spans="1:4" x14ac:dyDescent="0.25">
      <c r="A1009" s="13" t="s">
        <v>22567</v>
      </c>
      <c r="B1009" s="20" t="s">
        <v>22568</v>
      </c>
      <c r="C1009" s="15" t="s">
        <v>14537</v>
      </c>
      <c r="D1009" s="21">
        <v>1282.0715</v>
      </c>
    </row>
    <row r="1010" spans="1:4" x14ac:dyDescent="0.25">
      <c r="A1010" s="13" t="s">
        <v>22569</v>
      </c>
      <c r="B1010" s="20" t="s">
        <v>22570</v>
      </c>
      <c r="C1010" s="15" t="s">
        <v>14537</v>
      </c>
      <c r="D1010" s="21">
        <v>2650.5963000000002</v>
      </c>
    </row>
    <row r="1011" spans="1:4" x14ac:dyDescent="0.25">
      <c r="A1011" s="13" t="s">
        <v>22571</v>
      </c>
      <c r="B1011" s="20" t="s">
        <v>22572</v>
      </c>
      <c r="C1011" s="15" t="s">
        <v>14537</v>
      </c>
      <c r="D1011" s="21">
        <v>41.410699999999999</v>
      </c>
    </row>
    <row r="1012" spans="1:4" x14ac:dyDescent="0.25">
      <c r="A1012" s="13" t="s">
        <v>22573</v>
      </c>
      <c r="B1012" s="20" t="s">
        <v>22574</v>
      </c>
      <c r="C1012" s="15" t="s">
        <v>211</v>
      </c>
      <c r="D1012" s="21">
        <v>4235.1917999999996</v>
      </c>
    </row>
    <row r="1013" spans="1:4" x14ac:dyDescent="0.25">
      <c r="A1013" s="13" t="s">
        <v>22575</v>
      </c>
      <c r="B1013" s="20" t="s">
        <v>22576</v>
      </c>
      <c r="C1013" s="15" t="s">
        <v>211</v>
      </c>
      <c r="D1013" s="21">
        <v>4808.7222000000002</v>
      </c>
    </row>
    <row r="1014" spans="1:4" x14ac:dyDescent="0.25">
      <c r="A1014" s="13" t="s">
        <v>22577</v>
      </c>
      <c r="B1014" s="20" t="s">
        <v>22578</v>
      </c>
      <c r="C1014" s="15" t="s">
        <v>211</v>
      </c>
      <c r="D1014" s="21">
        <v>5691.0681000000004</v>
      </c>
    </row>
    <row r="1015" spans="1:4" x14ac:dyDescent="0.25">
      <c r="A1015" s="13" t="s">
        <v>22579</v>
      </c>
      <c r="B1015" s="20" t="s">
        <v>22580</v>
      </c>
      <c r="C1015" s="15" t="s">
        <v>211</v>
      </c>
      <c r="D1015" s="21">
        <v>6491.3131999999996</v>
      </c>
    </row>
    <row r="1016" spans="1:4" x14ac:dyDescent="0.25">
      <c r="A1016" s="13" t="s">
        <v>22581</v>
      </c>
      <c r="B1016" s="20" t="s">
        <v>22582</v>
      </c>
      <c r="C1016" s="15" t="s">
        <v>211</v>
      </c>
      <c r="D1016" s="21">
        <v>7153.7726000000002</v>
      </c>
    </row>
    <row r="1017" spans="1:4" x14ac:dyDescent="0.25">
      <c r="A1017" s="13" t="s">
        <v>22583</v>
      </c>
      <c r="B1017" s="20" t="s">
        <v>22584</v>
      </c>
      <c r="C1017" s="15" t="s">
        <v>211</v>
      </c>
      <c r="D1017" s="21">
        <v>7904.7349999999997</v>
      </c>
    </row>
    <row r="1018" spans="1:4" x14ac:dyDescent="0.25">
      <c r="A1018" s="13" t="s">
        <v>22585</v>
      </c>
      <c r="B1018" s="20" t="s">
        <v>22586</v>
      </c>
      <c r="C1018" s="15" t="s">
        <v>211</v>
      </c>
      <c r="D1018" s="21">
        <v>8522.9732999999997</v>
      </c>
    </row>
    <row r="1019" spans="1:4" x14ac:dyDescent="0.25">
      <c r="A1019" s="13" t="s">
        <v>22587</v>
      </c>
      <c r="B1019" s="20" t="s">
        <v>22588</v>
      </c>
      <c r="C1019" s="15" t="s">
        <v>211</v>
      </c>
      <c r="D1019" s="21">
        <v>9273.5388999999996</v>
      </c>
    </row>
    <row r="1020" spans="1:4" x14ac:dyDescent="0.25">
      <c r="A1020" s="13" t="s">
        <v>22589</v>
      </c>
      <c r="B1020" s="20" t="s">
        <v>22590</v>
      </c>
      <c r="C1020" s="15" t="s">
        <v>211</v>
      </c>
      <c r="D1020" s="21">
        <v>9935.6705000000002</v>
      </c>
    </row>
    <row r="1021" spans="1:4" x14ac:dyDescent="0.25">
      <c r="A1021" s="13" t="s">
        <v>22591</v>
      </c>
      <c r="B1021" s="20" t="s">
        <v>22592</v>
      </c>
      <c r="C1021" s="15" t="s">
        <v>211</v>
      </c>
      <c r="D1021" s="21">
        <v>10730.800800000001</v>
      </c>
    </row>
    <row r="1022" spans="1:4" x14ac:dyDescent="0.25">
      <c r="A1022" s="13" t="s">
        <v>22593</v>
      </c>
      <c r="B1022" s="20" t="s">
        <v>22594</v>
      </c>
      <c r="C1022" s="15" t="s">
        <v>211</v>
      </c>
      <c r="D1022" s="21">
        <v>13429.9606</v>
      </c>
    </row>
    <row r="1023" spans="1:4" x14ac:dyDescent="0.25">
      <c r="A1023" s="13" t="s">
        <v>22595</v>
      </c>
      <c r="B1023" s="20" t="s">
        <v>22596</v>
      </c>
      <c r="C1023" s="15" t="s">
        <v>211</v>
      </c>
      <c r="D1023" s="21">
        <v>14379.7214</v>
      </c>
    </row>
    <row r="1024" spans="1:4" x14ac:dyDescent="0.25">
      <c r="A1024" s="13" t="s">
        <v>22597</v>
      </c>
      <c r="B1024" s="20" t="s">
        <v>22598</v>
      </c>
      <c r="C1024" s="15" t="s">
        <v>211</v>
      </c>
      <c r="D1024" s="21">
        <v>15114.073</v>
      </c>
    </row>
    <row r="1025" spans="1:4" x14ac:dyDescent="0.25">
      <c r="A1025" s="13" t="s">
        <v>22599</v>
      </c>
      <c r="B1025" s="20" t="s">
        <v>22600</v>
      </c>
      <c r="C1025" s="15" t="s">
        <v>211</v>
      </c>
      <c r="D1025" s="21">
        <v>15977.7847</v>
      </c>
    </row>
    <row r="1026" spans="1:4" x14ac:dyDescent="0.25">
      <c r="A1026" s="13" t="s">
        <v>22601</v>
      </c>
      <c r="B1026" s="20" t="s">
        <v>22602</v>
      </c>
      <c r="C1026" s="15" t="s">
        <v>211</v>
      </c>
      <c r="D1026" s="21">
        <v>16731.452600000001</v>
      </c>
    </row>
    <row r="1027" spans="1:4" x14ac:dyDescent="0.25">
      <c r="A1027" s="13" t="s">
        <v>22603</v>
      </c>
      <c r="B1027" s="20" t="s">
        <v>22604</v>
      </c>
      <c r="C1027" s="15" t="s">
        <v>211</v>
      </c>
      <c r="D1027" s="21">
        <v>20878.946</v>
      </c>
    </row>
    <row r="1028" spans="1:4" x14ac:dyDescent="0.25">
      <c r="A1028" s="13" t="s">
        <v>22605</v>
      </c>
      <c r="B1028" s="20" t="s">
        <v>22606</v>
      </c>
      <c r="C1028" s="15" t="s">
        <v>211</v>
      </c>
      <c r="D1028" s="21">
        <v>21783.614600000001</v>
      </c>
    </row>
    <row r="1029" spans="1:4" x14ac:dyDescent="0.25">
      <c r="A1029" s="13" t="s">
        <v>22607</v>
      </c>
      <c r="B1029" s="20" t="s">
        <v>22608</v>
      </c>
      <c r="C1029" s="15" t="s">
        <v>211</v>
      </c>
      <c r="D1029" s="21">
        <v>22852.3442</v>
      </c>
    </row>
    <row r="1030" spans="1:4" x14ac:dyDescent="0.25">
      <c r="A1030" s="13" t="s">
        <v>22609</v>
      </c>
      <c r="B1030" s="20" t="s">
        <v>22610</v>
      </c>
      <c r="C1030" s="15" t="s">
        <v>211</v>
      </c>
      <c r="D1030" s="21">
        <v>26498.380099999998</v>
      </c>
    </row>
    <row r="1031" spans="1:4" x14ac:dyDescent="0.25">
      <c r="A1031" s="13" t="s">
        <v>22611</v>
      </c>
      <c r="B1031" s="20" t="s">
        <v>22612</v>
      </c>
      <c r="C1031" s="15" t="s">
        <v>211</v>
      </c>
      <c r="D1031" s="21">
        <v>27727.877400000001</v>
      </c>
    </row>
    <row r="1032" spans="1:4" x14ac:dyDescent="0.25">
      <c r="A1032" s="13" t="s">
        <v>22613</v>
      </c>
      <c r="B1032" s="20" t="s">
        <v>22614</v>
      </c>
      <c r="C1032" s="15" t="s">
        <v>211</v>
      </c>
      <c r="D1032" s="21">
        <v>4537.7566999999999</v>
      </c>
    </row>
    <row r="1033" spans="1:4" x14ac:dyDescent="0.25">
      <c r="A1033" s="13" t="s">
        <v>22615</v>
      </c>
      <c r="B1033" s="20" t="s">
        <v>22616</v>
      </c>
      <c r="C1033" s="15" t="s">
        <v>211</v>
      </c>
      <c r="D1033" s="21">
        <v>5152.2597999999998</v>
      </c>
    </row>
    <row r="1034" spans="1:4" x14ac:dyDescent="0.25">
      <c r="A1034" s="13" t="s">
        <v>22617</v>
      </c>
      <c r="B1034" s="20" t="s">
        <v>22618</v>
      </c>
      <c r="C1034" s="15" t="s">
        <v>211</v>
      </c>
      <c r="D1034" s="21">
        <v>6097.6342000000004</v>
      </c>
    </row>
    <row r="1035" spans="1:4" x14ac:dyDescent="0.25">
      <c r="A1035" s="13" t="s">
        <v>22619</v>
      </c>
      <c r="B1035" s="20" t="s">
        <v>22620</v>
      </c>
      <c r="C1035" s="15" t="s">
        <v>211</v>
      </c>
      <c r="D1035" s="21">
        <v>6954.6089000000002</v>
      </c>
    </row>
    <row r="1036" spans="1:4" x14ac:dyDescent="0.25">
      <c r="A1036" s="13" t="s">
        <v>22621</v>
      </c>
      <c r="B1036" s="20" t="s">
        <v>22622</v>
      </c>
      <c r="C1036" s="15" t="s">
        <v>211</v>
      </c>
      <c r="D1036" s="21">
        <v>7664.3498</v>
      </c>
    </row>
    <row r="1037" spans="1:4" x14ac:dyDescent="0.25">
      <c r="A1037" s="13" t="s">
        <v>22623</v>
      </c>
      <c r="B1037" s="20" t="s">
        <v>22624</v>
      </c>
      <c r="C1037" s="15" t="s">
        <v>211</v>
      </c>
      <c r="D1037" s="21">
        <v>8468.8822999999993</v>
      </c>
    </row>
    <row r="1038" spans="1:4" x14ac:dyDescent="0.25">
      <c r="A1038" s="13" t="s">
        <v>22625</v>
      </c>
      <c r="B1038" s="20" t="s">
        <v>22626</v>
      </c>
      <c r="C1038" s="15" t="s">
        <v>211</v>
      </c>
      <c r="D1038" s="21">
        <v>9131.2526999999991</v>
      </c>
    </row>
    <row r="1039" spans="1:4" x14ac:dyDescent="0.25">
      <c r="A1039" s="13" t="s">
        <v>22627</v>
      </c>
      <c r="B1039" s="20" t="s">
        <v>22628</v>
      </c>
      <c r="C1039" s="15" t="s">
        <v>211</v>
      </c>
      <c r="D1039" s="21">
        <v>9935.3984999999993</v>
      </c>
    </row>
    <row r="1040" spans="1:4" x14ac:dyDescent="0.25">
      <c r="A1040" s="13" t="s">
        <v>22629</v>
      </c>
      <c r="B1040" s="20" t="s">
        <v>22630</v>
      </c>
      <c r="C1040" s="15" t="s">
        <v>211</v>
      </c>
      <c r="D1040" s="21">
        <v>10644.8015</v>
      </c>
    </row>
    <row r="1041" spans="1:4" x14ac:dyDescent="0.25">
      <c r="A1041" s="13" t="s">
        <v>22631</v>
      </c>
      <c r="B1041" s="20" t="s">
        <v>22632</v>
      </c>
      <c r="C1041" s="15" t="s">
        <v>211</v>
      </c>
      <c r="D1041" s="21">
        <v>11496.6615</v>
      </c>
    </row>
    <row r="1042" spans="1:4" x14ac:dyDescent="0.25">
      <c r="A1042" s="13" t="s">
        <v>22633</v>
      </c>
      <c r="B1042" s="20" t="s">
        <v>22634</v>
      </c>
      <c r="C1042" s="15" t="s">
        <v>211</v>
      </c>
      <c r="D1042" s="21">
        <v>14097.6075</v>
      </c>
    </row>
    <row r="1043" spans="1:4" x14ac:dyDescent="0.25">
      <c r="A1043" s="13" t="s">
        <v>22635</v>
      </c>
      <c r="B1043" s="20" t="s">
        <v>22636</v>
      </c>
      <c r="C1043" s="15" t="s">
        <v>211</v>
      </c>
      <c r="D1043" s="21">
        <v>1388.5192999999999</v>
      </c>
    </row>
    <row r="1044" spans="1:4" x14ac:dyDescent="0.25">
      <c r="A1044" s="13" t="s">
        <v>22637</v>
      </c>
      <c r="B1044" s="20" t="s">
        <v>22638</v>
      </c>
      <c r="C1044" s="15" t="s">
        <v>211</v>
      </c>
      <c r="D1044" s="21">
        <v>1605.4842000000001</v>
      </c>
    </row>
    <row r="1045" spans="1:4" x14ac:dyDescent="0.25">
      <c r="A1045" s="13" t="s">
        <v>22639</v>
      </c>
      <c r="B1045" s="20" t="s">
        <v>22640</v>
      </c>
      <c r="C1045" s="15" t="s">
        <v>211</v>
      </c>
      <c r="D1045" s="21">
        <v>1822.44</v>
      </c>
    </row>
    <row r="1046" spans="1:4" x14ac:dyDescent="0.25">
      <c r="A1046" s="13" t="s">
        <v>22641</v>
      </c>
      <c r="B1046" s="20" t="s">
        <v>22642</v>
      </c>
      <c r="C1046" s="15" t="s">
        <v>211</v>
      </c>
      <c r="D1046" s="21">
        <v>1995.9993999999999</v>
      </c>
    </row>
    <row r="1047" spans="1:4" x14ac:dyDescent="0.25">
      <c r="A1047" s="13" t="s">
        <v>22643</v>
      </c>
      <c r="B1047" s="20" t="s">
        <v>22644</v>
      </c>
      <c r="C1047" s="15" t="s">
        <v>211</v>
      </c>
      <c r="D1047" s="21">
        <v>2212.9650000000001</v>
      </c>
    </row>
    <row r="1048" spans="1:4" x14ac:dyDescent="0.25">
      <c r="A1048" s="13" t="s">
        <v>22645</v>
      </c>
      <c r="B1048" s="20" t="s">
        <v>22646</v>
      </c>
      <c r="C1048" s="15" t="s">
        <v>211</v>
      </c>
      <c r="D1048" s="21">
        <v>2516.7039</v>
      </c>
    </row>
    <row r="1049" spans="1:4" x14ac:dyDescent="0.25">
      <c r="A1049" s="13" t="s">
        <v>22647</v>
      </c>
      <c r="B1049" s="20" t="s">
        <v>22648</v>
      </c>
      <c r="C1049" s="15" t="s">
        <v>211</v>
      </c>
      <c r="D1049" s="21">
        <v>2690.2741999999998</v>
      </c>
    </row>
    <row r="1050" spans="1:4" x14ac:dyDescent="0.25">
      <c r="A1050" s="13" t="s">
        <v>22649</v>
      </c>
      <c r="B1050" s="20" t="s">
        <v>22650</v>
      </c>
      <c r="C1050" s="15" t="s">
        <v>211</v>
      </c>
      <c r="D1050" s="21">
        <v>2907.2285000000002</v>
      </c>
    </row>
    <row r="1051" spans="1:4" x14ac:dyDescent="0.25">
      <c r="A1051" s="13" t="s">
        <v>22651</v>
      </c>
      <c r="B1051" s="20" t="s">
        <v>22652</v>
      </c>
      <c r="C1051" s="15" t="s">
        <v>211</v>
      </c>
      <c r="D1051" s="21">
        <v>3080.8008</v>
      </c>
    </row>
    <row r="1052" spans="1:4" x14ac:dyDescent="0.25">
      <c r="A1052" s="13" t="s">
        <v>22653</v>
      </c>
      <c r="B1052" s="20" t="s">
        <v>22654</v>
      </c>
      <c r="C1052" s="15" t="s">
        <v>211</v>
      </c>
      <c r="D1052" s="21">
        <v>3297.7483000000002</v>
      </c>
    </row>
    <row r="1053" spans="1:4" x14ac:dyDescent="0.25">
      <c r="A1053" s="13" t="s">
        <v>22655</v>
      </c>
      <c r="B1053" s="20" t="s">
        <v>22656</v>
      </c>
      <c r="C1053" s="15" t="s">
        <v>211</v>
      </c>
      <c r="D1053" s="21">
        <v>3514.7096000000001</v>
      </c>
    </row>
    <row r="1054" spans="1:4" x14ac:dyDescent="0.25">
      <c r="A1054" s="13" t="s">
        <v>22657</v>
      </c>
      <c r="B1054" s="20" t="s">
        <v>22658</v>
      </c>
      <c r="C1054" s="15" t="s">
        <v>211</v>
      </c>
      <c r="D1054" s="21">
        <v>3688.2779999999998</v>
      </c>
    </row>
    <row r="1055" spans="1:4" x14ac:dyDescent="0.25">
      <c r="A1055" s="13" t="s">
        <v>22659</v>
      </c>
      <c r="B1055" s="20" t="s">
        <v>22660</v>
      </c>
      <c r="C1055" s="15" t="s">
        <v>211</v>
      </c>
      <c r="D1055" s="21">
        <v>3905.2265000000002</v>
      </c>
    </row>
    <row r="1056" spans="1:4" x14ac:dyDescent="0.25">
      <c r="A1056" s="13" t="s">
        <v>22661</v>
      </c>
      <c r="B1056" s="20" t="s">
        <v>22662</v>
      </c>
      <c r="C1056" s="15" t="s">
        <v>211</v>
      </c>
      <c r="D1056" s="21">
        <v>4585.1895999999997</v>
      </c>
    </row>
    <row r="1057" spans="1:4" x14ac:dyDescent="0.25">
      <c r="A1057" s="13" t="s">
        <v>22663</v>
      </c>
      <c r="B1057" s="20" t="s">
        <v>22664</v>
      </c>
      <c r="C1057" s="15" t="s">
        <v>211</v>
      </c>
      <c r="D1057" s="21">
        <v>4833.0492999999997</v>
      </c>
    </row>
    <row r="1058" spans="1:4" x14ac:dyDescent="0.25">
      <c r="A1058" s="13" t="s">
        <v>22665</v>
      </c>
      <c r="B1058" s="20" t="s">
        <v>22666</v>
      </c>
      <c r="C1058" s="15" t="s">
        <v>211</v>
      </c>
      <c r="D1058" s="21">
        <v>5163.4912000000004</v>
      </c>
    </row>
    <row r="1059" spans="1:4" x14ac:dyDescent="0.25">
      <c r="A1059" s="13" t="s">
        <v>22667</v>
      </c>
      <c r="B1059" s="20" t="s">
        <v>22668</v>
      </c>
      <c r="C1059" s="15" t="s">
        <v>211</v>
      </c>
      <c r="D1059" s="21">
        <v>5287.4369999999999</v>
      </c>
    </row>
    <row r="1060" spans="1:4" x14ac:dyDescent="0.25">
      <c r="A1060" s="13" t="s">
        <v>22669</v>
      </c>
      <c r="B1060" s="20" t="s">
        <v>22670</v>
      </c>
      <c r="C1060" s="15" t="s">
        <v>211</v>
      </c>
      <c r="D1060" s="21">
        <v>5493.9741000000004</v>
      </c>
    </row>
    <row r="1061" spans="1:4" x14ac:dyDescent="0.25">
      <c r="A1061" s="13" t="s">
        <v>22671</v>
      </c>
      <c r="B1061" s="20" t="s">
        <v>22672</v>
      </c>
      <c r="C1061" s="15" t="s">
        <v>211</v>
      </c>
      <c r="D1061" s="21">
        <v>7307.8883999999998</v>
      </c>
    </row>
    <row r="1062" spans="1:4" x14ac:dyDescent="0.25">
      <c r="A1062" s="13" t="s">
        <v>22673</v>
      </c>
      <c r="B1062" s="20" t="s">
        <v>22674</v>
      </c>
      <c r="C1062" s="15" t="s">
        <v>211</v>
      </c>
      <c r="D1062" s="21">
        <v>9264.6736000000001</v>
      </c>
    </row>
    <row r="1063" spans="1:4" x14ac:dyDescent="0.25">
      <c r="A1063" s="13" t="s">
        <v>22675</v>
      </c>
      <c r="B1063" s="20" t="s">
        <v>22676</v>
      </c>
      <c r="C1063" s="15" t="s">
        <v>211</v>
      </c>
      <c r="D1063" s="21">
        <v>9791.8145999999997</v>
      </c>
    </row>
    <row r="1064" spans="1:4" x14ac:dyDescent="0.25">
      <c r="A1064" s="13" t="s">
        <v>22677</v>
      </c>
      <c r="B1064" s="20" t="s">
        <v>22678</v>
      </c>
      <c r="C1064" s="15" t="s">
        <v>211</v>
      </c>
      <c r="D1064" s="21">
        <v>9980.2340999999997</v>
      </c>
    </row>
    <row r="1065" spans="1:4" x14ac:dyDescent="0.25">
      <c r="A1065" s="13" t="s">
        <v>22679</v>
      </c>
      <c r="B1065" s="20" t="s">
        <v>22680</v>
      </c>
      <c r="C1065" s="15" t="s">
        <v>211</v>
      </c>
      <c r="D1065" s="21">
        <v>10469.8478</v>
      </c>
    </row>
    <row r="1066" spans="1:4" x14ac:dyDescent="0.25">
      <c r="A1066" s="13" t="s">
        <v>22681</v>
      </c>
      <c r="B1066" s="20" t="s">
        <v>22682</v>
      </c>
      <c r="C1066" s="15" t="s">
        <v>211</v>
      </c>
      <c r="D1066" s="21">
        <v>6910.8986000000004</v>
      </c>
    </row>
    <row r="1067" spans="1:4" x14ac:dyDescent="0.25">
      <c r="A1067" s="13" t="s">
        <v>22683</v>
      </c>
      <c r="B1067" s="20" t="s">
        <v>22684</v>
      </c>
      <c r="C1067" s="15" t="s">
        <v>211</v>
      </c>
      <c r="D1067" s="21">
        <v>8356.3292999999994</v>
      </c>
    </row>
    <row r="1068" spans="1:4" x14ac:dyDescent="0.25">
      <c r="A1068" s="13" t="s">
        <v>22685</v>
      </c>
      <c r="B1068" s="20" t="s">
        <v>22686</v>
      </c>
      <c r="C1068" s="15" t="s">
        <v>211</v>
      </c>
      <c r="D1068" s="21">
        <v>8627.3801000000003</v>
      </c>
    </row>
    <row r="1069" spans="1:4" x14ac:dyDescent="0.25">
      <c r="A1069" s="13" t="s">
        <v>22687</v>
      </c>
      <c r="B1069" s="20" t="s">
        <v>22688</v>
      </c>
      <c r="C1069" s="15" t="s">
        <v>211</v>
      </c>
      <c r="D1069" s="21">
        <v>10052.509</v>
      </c>
    </row>
    <row r="1070" spans="1:4" x14ac:dyDescent="0.25">
      <c r="A1070" s="13" t="s">
        <v>22689</v>
      </c>
      <c r="B1070" s="20" t="s">
        <v>22690</v>
      </c>
      <c r="C1070" s="15" t="s">
        <v>211</v>
      </c>
      <c r="D1070" s="21">
        <v>10343.8205</v>
      </c>
    </row>
    <row r="1071" spans="1:4" x14ac:dyDescent="0.25">
      <c r="A1071" s="13" t="s">
        <v>22691</v>
      </c>
      <c r="B1071" s="20" t="s">
        <v>22692</v>
      </c>
      <c r="C1071" s="15" t="s">
        <v>211</v>
      </c>
      <c r="D1071" s="21">
        <v>12105.5044</v>
      </c>
    </row>
    <row r="1072" spans="1:4" x14ac:dyDescent="0.25">
      <c r="A1072" s="13" t="s">
        <v>22693</v>
      </c>
      <c r="B1072" s="20" t="s">
        <v>22694</v>
      </c>
      <c r="C1072" s="15" t="s">
        <v>211</v>
      </c>
      <c r="D1072" s="21">
        <v>13821.807199999999</v>
      </c>
    </row>
    <row r="1073" spans="1:4" x14ac:dyDescent="0.25">
      <c r="A1073" s="13" t="s">
        <v>22695</v>
      </c>
      <c r="B1073" s="20" t="s">
        <v>22696</v>
      </c>
      <c r="C1073" s="15" t="s">
        <v>211</v>
      </c>
      <c r="D1073" s="21">
        <v>14680.124599999999</v>
      </c>
    </row>
    <row r="1074" spans="1:4" x14ac:dyDescent="0.25">
      <c r="A1074" s="13" t="s">
        <v>22697</v>
      </c>
      <c r="B1074" s="20" t="s">
        <v>22698</v>
      </c>
      <c r="C1074" s="15" t="s">
        <v>211</v>
      </c>
      <c r="D1074" s="21">
        <v>15538.441800000001</v>
      </c>
    </row>
    <row r="1075" spans="1:4" x14ac:dyDescent="0.25">
      <c r="A1075" s="13" t="s">
        <v>22699</v>
      </c>
      <c r="B1075" s="20" t="s">
        <v>22700</v>
      </c>
      <c r="C1075" s="15" t="s">
        <v>211</v>
      </c>
      <c r="D1075" s="21">
        <v>16667.740000000002</v>
      </c>
    </row>
    <row r="1076" spans="1:4" x14ac:dyDescent="0.25">
      <c r="A1076" s="13" t="s">
        <v>22701</v>
      </c>
      <c r="B1076" s="20" t="s">
        <v>22702</v>
      </c>
      <c r="C1076" s="15" t="s">
        <v>211</v>
      </c>
      <c r="D1076" s="21">
        <v>17254.916399999998</v>
      </c>
    </row>
    <row r="1077" spans="1:4" x14ac:dyDescent="0.25">
      <c r="A1077" s="13" t="s">
        <v>22703</v>
      </c>
      <c r="B1077" s="20" t="s">
        <v>22704</v>
      </c>
      <c r="C1077" s="15" t="s">
        <v>211</v>
      </c>
      <c r="D1077" s="21">
        <v>19016.604500000001</v>
      </c>
    </row>
    <row r="1078" spans="1:4" x14ac:dyDescent="0.25">
      <c r="A1078" s="13" t="s">
        <v>22705</v>
      </c>
      <c r="B1078" s="20" t="s">
        <v>22706</v>
      </c>
      <c r="C1078" s="15" t="s">
        <v>211</v>
      </c>
      <c r="D1078" s="21">
        <v>20732.715800000002</v>
      </c>
    </row>
    <row r="1079" spans="1:4" x14ac:dyDescent="0.25">
      <c r="A1079" s="13" t="s">
        <v>22707</v>
      </c>
      <c r="B1079" s="20" t="s">
        <v>22708</v>
      </c>
      <c r="C1079" s="15" t="s">
        <v>211</v>
      </c>
      <c r="D1079" s="21">
        <v>23695.1106</v>
      </c>
    </row>
    <row r="1080" spans="1:4" x14ac:dyDescent="0.25">
      <c r="A1080" s="13" t="s">
        <v>22709</v>
      </c>
      <c r="B1080" s="20" t="s">
        <v>22710</v>
      </c>
      <c r="C1080" s="15" t="s">
        <v>211</v>
      </c>
      <c r="D1080" s="21">
        <v>24364.209599999998</v>
      </c>
    </row>
    <row r="1081" spans="1:4" x14ac:dyDescent="0.25">
      <c r="A1081" s="13" t="s">
        <v>22711</v>
      </c>
      <c r="B1081" s="20" t="s">
        <v>22712</v>
      </c>
      <c r="C1081" s="15" t="s">
        <v>211</v>
      </c>
      <c r="D1081" s="21">
        <v>30748.854899999998</v>
      </c>
    </row>
    <row r="1082" spans="1:4" x14ac:dyDescent="0.25">
      <c r="A1082" s="13" t="s">
        <v>22713</v>
      </c>
      <c r="B1082" s="20" t="s">
        <v>22714</v>
      </c>
      <c r="C1082" s="15" t="s">
        <v>211</v>
      </c>
      <c r="D1082" s="21">
        <v>32948.243199999997</v>
      </c>
    </row>
    <row r="1083" spans="1:4" x14ac:dyDescent="0.25">
      <c r="A1083" s="13" t="s">
        <v>22715</v>
      </c>
      <c r="B1083" s="20" t="s">
        <v>22716</v>
      </c>
      <c r="C1083" s="15" t="s">
        <v>211</v>
      </c>
      <c r="D1083" s="21">
        <v>40583.460099999997</v>
      </c>
    </row>
    <row r="1084" spans="1:4" x14ac:dyDescent="0.25">
      <c r="A1084" s="13" t="s">
        <v>22717</v>
      </c>
      <c r="B1084" s="20" t="s">
        <v>22718</v>
      </c>
      <c r="C1084" s="15" t="s">
        <v>211</v>
      </c>
      <c r="D1084" s="21">
        <v>48566.381800000003</v>
      </c>
    </row>
    <row r="1085" spans="1:4" x14ac:dyDescent="0.25">
      <c r="A1085" s="13" t="s">
        <v>22719</v>
      </c>
      <c r="B1085" s="20" t="s">
        <v>22720</v>
      </c>
      <c r="C1085" s="15" t="s">
        <v>211</v>
      </c>
      <c r="D1085" s="21">
        <v>51414.239800000003</v>
      </c>
    </row>
    <row r="1086" spans="1:4" x14ac:dyDescent="0.25">
      <c r="A1086" s="13" t="s">
        <v>22721</v>
      </c>
      <c r="B1086" s="20" t="s">
        <v>22722</v>
      </c>
      <c r="C1086" s="15" t="s">
        <v>211</v>
      </c>
      <c r="D1086" s="21">
        <v>54257.244299999998</v>
      </c>
    </row>
    <row r="1087" spans="1:4" x14ac:dyDescent="0.25">
      <c r="A1087" s="13" t="s">
        <v>22723</v>
      </c>
      <c r="B1087" s="20" t="s">
        <v>22724</v>
      </c>
      <c r="C1087" s="15" t="s">
        <v>21323</v>
      </c>
      <c r="D1087" s="21">
        <v>0.70289999999999997</v>
      </c>
    </row>
    <row r="1088" spans="1:4" x14ac:dyDescent="0.25">
      <c r="A1088" s="13" t="s">
        <v>29156</v>
      </c>
      <c r="B1088" s="20" t="s">
        <v>29157</v>
      </c>
      <c r="C1088" s="15" t="s">
        <v>211</v>
      </c>
      <c r="D1088" s="21">
        <v>63.58</v>
      </c>
    </row>
    <row r="1089" spans="1:4" x14ac:dyDescent="0.25">
      <c r="A1089" s="13" t="s">
        <v>29158</v>
      </c>
      <c r="B1089" s="20" t="s">
        <v>29159</v>
      </c>
      <c r="C1089" s="15" t="s">
        <v>211</v>
      </c>
      <c r="D1089" s="21">
        <v>26.58</v>
      </c>
    </row>
    <row r="1090" spans="1:4" x14ac:dyDescent="0.25">
      <c r="A1090" s="13" t="s">
        <v>29160</v>
      </c>
      <c r="B1090" s="20" t="s">
        <v>29161</v>
      </c>
      <c r="C1090" s="15" t="s">
        <v>211</v>
      </c>
      <c r="D1090" s="21">
        <v>38.54</v>
      </c>
    </row>
    <row r="1091" spans="1:4" x14ac:dyDescent="0.25">
      <c r="A1091" s="13" t="s">
        <v>29162</v>
      </c>
      <c r="B1091" s="20" t="s">
        <v>29163</v>
      </c>
      <c r="C1091" s="15" t="s">
        <v>211</v>
      </c>
      <c r="D1091" s="21">
        <v>47.84</v>
      </c>
    </row>
    <row r="1092" spans="1:4" x14ac:dyDescent="0.25">
      <c r="A1092" s="13" t="s">
        <v>29164</v>
      </c>
      <c r="B1092" s="20" t="s">
        <v>29165</v>
      </c>
      <c r="C1092" s="15" t="s">
        <v>211</v>
      </c>
      <c r="D1092" s="21">
        <v>88.61</v>
      </c>
    </row>
    <row r="1093" spans="1:4" x14ac:dyDescent="0.25">
      <c r="A1093" s="13" t="s">
        <v>29166</v>
      </c>
      <c r="B1093" s="20" t="s">
        <v>29167</v>
      </c>
      <c r="C1093" s="15" t="s">
        <v>211</v>
      </c>
      <c r="D1093" s="21">
        <v>102.86</v>
      </c>
    </row>
    <row r="1094" spans="1:4" x14ac:dyDescent="0.25">
      <c r="A1094" s="13" t="s">
        <v>29168</v>
      </c>
      <c r="B1094" s="20" t="s">
        <v>29169</v>
      </c>
      <c r="C1094" s="15" t="s">
        <v>14537</v>
      </c>
      <c r="D1094" s="21">
        <v>151.56209999999999</v>
      </c>
    </row>
    <row r="1095" spans="1:4" x14ac:dyDescent="0.25">
      <c r="A1095" s="13" t="s">
        <v>22725</v>
      </c>
      <c r="B1095" s="20" t="s">
        <v>22726</v>
      </c>
      <c r="C1095" s="15" t="s">
        <v>14731</v>
      </c>
      <c r="D1095" s="21" t="s">
        <v>20826</v>
      </c>
    </row>
    <row r="1096" spans="1:4" x14ac:dyDescent="0.25">
      <c r="A1096" s="13" t="s">
        <v>22727</v>
      </c>
      <c r="B1096" s="20" t="s">
        <v>22728</v>
      </c>
      <c r="C1096" s="15" t="s">
        <v>14731</v>
      </c>
      <c r="D1096" s="21" t="s">
        <v>20826</v>
      </c>
    </row>
    <row r="1097" spans="1:4" x14ac:dyDescent="0.25">
      <c r="A1097" s="13" t="s">
        <v>22729</v>
      </c>
      <c r="B1097" s="20" t="s">
        <v>22730</v>
      </c>
      <c r="C1097" s="15" t="s">
        <v>14731</v>
      </c>
      <c r="D1097" s="21" t="s">
        <v>20826</v>
      </c>
    </row>
    <row r="1098" spans="1:4" x14ac:dyDescent="0.25">
      <c r="A1098" s="13" t="s">
        <v>22731</v>
      </c>
      <c r="B1098" s="20" t="s">
        <v>22732</v>
      </c>
      <c r="C1098" s="15" t="s">
        <v>14537</v>
      </c>
      <c r="D1098" s="21">
        <v>6128.9197000000004</v>
      </c>
    </row>
    <row r="1099" spans="1:4" x14ac:dyDescent="0.25">
      <c r="A1099" s="13" t="s">
        <v>22733</v>
      </c>
      <c r="B1099" s="20" t="s">
        <v>22734</v>
      </c>
      <c r="C1099" s="15" t="s">
        <v>14537</v>
      </c>
      <c r="D1099" s="21">
        <v>12827.2569</v>
      </c>
    </row>
    <row r="1100" spans="1:4" x14ac:dyDescent="0.25">
      <c r="A1100" s="13" t="s">
        <v>22735</v>
      </c>
      <c r="B1100" s="20" t="s">
        <v>22736</v>
      </c>
      <c r="C1100" s="15" t="s">
        <v>14537</v>
      </c>
      <c r="D1100" s="21">
        <v>9588.3549999999996</v>
      </c>
    </row>
    <row r="1101" spans="1:4" x14ac:dyDescent="0.25">
      <c r="A1101" s="13" t="s">
        <v>22737</v>
      </c>
      <c r="B1101" s="20" t="s">
        <v>22738</v>
      </c>
      <c r="C1101" s="15" t="s">
        <v>14537</v>
      </c>
      <c r="D1101" s="21">
        <v>11468.026599999999</v>
      </c>
    </row>
    <row r="1102" spans="1:4" x14ac:dyDescent="0.25">
      <c r="A1102" s="13" t="s">
        <v>22739</v>
      </c>
      <c r="B1102" s="20" t="s">
        <v>22740</v>
      </c>
      <c r="C1102" s="15" t="s">
        <v>14537</v>
      </c>
      <c r="D1102" s="21">
        <v>14084.7556</v>
      </c>
    </row>
    <row r="1103" spans="1:4" x14ac:dyDescent="0.25">
      <c r="A1103" s="13" t="s">
        <v>22741</v>
      </c>
      <c r="B1103" s="20" t="s">
        <v>22742</v>
      </c>
      <c r="C1103" s="15" t="s">
        <v>14537</v>
      </c>
      <c r="D1103" s="21">
        <v>16244.043</v>
      </c>
    </row>
    <row r="1104" spans="1:4" x14ac:dyDescent="0.25">
      <c r="A1104" s="13" t="s">
        <v>22743</v>
      </c>
      <c r="B1104" s="20" t="s">
        <v>22744</v>
      </c>
      <c r="C1104" s="15" t="s">
        <v>14537</v>
      </c>
      <c r="D1104" s="21">
        <v>19534.7952</v>
      </c>
    </row>
    <row r="1105" spans="1:4" x14ac:dyDescent="0.25">
      <c r="A1105" s="13" t="s">
        <v>22745</v>
      </c>
      <c r="B1105" s="20" t="s">
        <v>22746</v>
      </c>
      <c r="C1105" s="15" t="s">
        <v>14537</v>
      </c>
      <c r="D1105" s="21">
        <v>25372.200499999999</v>
      </c>
    </row>
    <row r="1106" spans="1:4" x14ac:dyDescent="0.25">
      <c r="A1106" s="13" t="s">
        <v>22747</v>
      </c>
      <c r="B1106" s="20" t="s">
        <v>22748</v>
      </c>
      <c r="C1106" s="15" t="s">
        <v>14537</v>
      </c>
      <c r="D1106" s="21">
        <v>9224.4781000000003</v>
      </c>
    </row>
    <row r="1107" spans="1:4" x14ac:dyDescent="0.25">
      <c r="A1107" s="13" t="s">
        <v>22749</v>
      </c>
      <c r="B1107" s="20" t="s">
        <v>22750</v>
      </c>
      <c r="C1107" s="15" t="s">
        <v>14537</v>
      </c>
      <c r="D1107" s="21">
        <v>15957.280699999999</v>
      </c>
    </row>
    <row r="1108" spans="1:4" x14ac:dyDescent="0.25">
      <c r="A1108" s="13" t="s">
        <v>22751</v>
      </c>
      <c r="B1108" s="20" t="s">
        <v>22752</v>
      </c>
      <c r="C1108" s="15" t="s">
        <v>14537</v>
      </c>
      <c r="D1108" s="21">
        <v>18667.892599999999</v>
      </c>
    </row>
    <row r="1109" spans="1:4" x14ac:dyDescent="0.25">
      <c r="A1109" s="13" t="s">
        <v>22753</v>
      </c>
      <c r="B1109" s="20" t="s">
        <v>22754</v>
      </c>
      <c r="C1109" s="15" t="s">
        <v>14537</v>
      </c>
      <c r="D1109" s="21">
        <v>22214.8416</v>
      </c>
    </row>
    <row r="1110" spans="1:4" x14ac:dyDescent="0.25">
      <c r="A1110" s="13" t="s">
        <v>22755</v>
      </c>
      <c r="B1110" s="20" t="s">
        <v>22756</v>
      </c>
      <c r="C1110" s="15" t="s">
        <v>14537</v>
      </c>
      <c r="D1110" s="21">
        <v>25701.451799999999</v>
      </c>
    </row>
    <row r="1111" spans="1:4" x14ac:dyDescent="0.25">
      <c r="A1111" s="13" t="s">
        <v>22757</v>
      </c>
      <c r="B1111" s="20" t="s">
        <v>22758</v>
      </c>
      <c r="C1111" s="15" t="s">
        <v>14537</v>
      </c>
      <c r="D1111" s="21">
        <v>29763.255799999999</v>
      </c>
    </row>
    <row r="1112" spans="1:4" x14ac:dyDescent="0.25">
      <c r="A1112" s="13" t="s">
        <v>22759</v>
      </c>
      <c r="B1112" s="20" t="s">
        <v>22760</v>
      </c>
      <c r="C1112" s="15" t="s">
        <v>14537</v>
      </c>
      <c r="D1112" s="21">
        <v>30409.8433</v>
      </c>
    </row>
    <row r="1113" spans="1:4" x14ac:dyDescent="0.25">
      <c r="A1113" s="13" t="s">
        <v>22761</v>
      </c>
      <c r="B1113" s="20" t="s">
        <v>22762</v>
      </c>
      <c r="C1113" s="15" t="s">
        <v>14537</v>
      </c>
      <c r="D1113" s="21">
        <v>33941.3701</v>
      </c>
    </row>
    <row r="1114" spans="1:4" x14ac:dyDescent="0.25">
      <c r="A1114" s="13" t="s">
        <v>22763</v>
      </c>
      <c r="B1114" s="20" t="s">
        <v>22764</v>
      </c>
      <c r="C1114" s="15" t="s">
        <v>14537</v>
      </c>
      <c r="D1114" s="21">
        <v>39134.652099999999</v>
      </c>
    </row>
    <row r="1115" spans="1:4" x14ac:dyDescent="0.25">
      <c r="A1115" s="13" t="s">
        <v>22765</v>
      </c>
      <c r="B1115" s="20" t="s">
        <v>22766</v>
      </c>
      <c r="C1115" s="15" t="s">
        <v>14537</v>
      </c>
      <c r="D1115" s="21">
        <v>43434.3894</v>
      </c>
    </row>
    <row r="1116" spans="1:4" x14ac:dyDescent="0.25">
      <c r="A1116" s="13" t="s">
        <v>22767</v>
      </c>
      <c r="B1116" s="20" t="s">
        <v>22768</v>
      </c>
      <c r="C1116" s="15" t="s">
        <v>14537</v>
      </c>
      <c r="D1116" s="21">
        <v>47780.300600000002</v>
      </c>
    </row>
    <row r="1117" spans="1:4" x14ac:dyDescent="0.25">
      <c r="A1117" s="13" t="s">
        <v>22769</v>
      </c>
      <c r="B1117" s="20" t="s">
        <v>22770</v>
      </c>
      <c r="C1117" s="15" t="s">
        <v>14537</v>
      </c>
      <c r="D1117" s="21">
        <v>53665.792000000001</v>
      </c>
    </row>
    <row r="1118" spans="1:4" x14ac:dyDescent="0.25">
      <c r="A1118" s="13" t="s">
        <v>22771</v>
      </c>
      <c r="B1118" s="20" t="s">
        <v>22772</v>
      </c>
      <c r="C1118" s="15" t="s">
        <v>14537</v>
      </c>
      <c r="D1118" s="21">
        <v>54785.267599999999</v>
      </c>
    </row>
    <row r="1119" spans="1:4" x14ac:dyDescent="0.25">
      <c r="A1119" s="13" t="s">
        <v>22773</v>
      </c>
      <c r="B1119" s="20" t="s">
        <v>22774</v>
      </c>
      <c r="C1119" s="15" t="s">
        <v>14537</v>
      </c>
      <c r="D1119" s="21">
        <v>59177.382100000003</v>
      </c>
    </row>
    <row r="1120" spans="1:4" x14ac:dyDescent="0.25">
      <c r="A1120" s="13" t="s">
        <v>83</v>
      </c>
      <c r="B1120" s="20" t="s">
        <v>1265</v>
      </c>
      <c r="C1120" s="15" t="s">
        <v>14537</v>
      </c>
      <c r="D1120" s="21">
        <v>565.41420000000005</v>
      </c>
    </row>
    <row r="1121" spans="1:4" x14ac:dyDescent="0.25">
      <c r="A1121" s="13" t="s">
        <v>22775</v>
      </c>
      <c r="B1121" s="20" t="s">
        <v>22776</v>
      </c>
      <c r="C1121" s="15" t="s">
        <v>14537</v>
      </c>
      <c r="D1121" s="21">
        <v>62.354500000000002</v>
      </c>
    </row>
    <row r="1122" spans="1:4" x14ac:dyDescent="0.25">
      <c r="A1122" s="13" t="s">
        <v>22777</v>
      </c>
      <c r="B1122" s="20" t="s">
        <v>22778</v>
      </c>
      <c r="C1122" s="15" t="s">
        <v>14537</v>
      </c>
      <c r="D1122" s="21">
        <v>77.716499999999996</v>
      </c>
    </row>
    <row r="1123" spans="1:4" x14ac:dyDescent="0.25">
      <c r="A1123" s="13" t="s">
        <v>22779</v>
      </c>
      <c r="B1123" s="20" t="s">
        <v>22780</v>
      </c>
      <c r="C1123" s="15" t="s">
        <v>14537</v>
      </c>
      <c r="D1123" s="21">
        <v>88.161600000000007</v>
      </c>
    </row>
    <row r="1124" spans="1:4" x14ac:dyDescent="0.25">
      <c r="A1124" s="13" t="s">
        <v>22781</v>
      </c>
      <c r="B1124" s="20" t="s">
        <v>22782</v>
      </c>
      <c r="C1124" s="15" t="s">
        <v>14537</v>
      </c>
      <c r="D1124" s="21">
        <v>121.09439999999999</v>
      </c>
    </row>
    <row r="1125" spans="1:4" x14ac:dyDescent="0.25">
      <c r="A1125" s="13" t="s">
        <v>22783</v>
      </c>
      <c r="B1125" s="20" t="s">
        <v>22784</v>
      </c>
      <c r="C1125" s="15" t="s">
        <v>14537</v>
      </c>
      <c r="D1125" s="21">
        <v>112.86579999999999</v>
      </c>
    </row>
    <row r="1126" spans="1:4" x14ac:dyDescent="0.25">
      <c r="A1126" s="13" t="s">
        <v>22785</v>
      </c>
      <c r="B1126" s="20" t="s">
        <v>22786</v>
      </c>
      <c r="C1126" s="15" t="s">
        <v>14537</v>
      </c>
      <c r="D1126" s="21">
        <v>108.8609</v>
      </c>
    </row>
    <row r="1127" spans="1:4" x14ac:dyDescent="0.25">
      <c r="A1127" s="13" t="s">
        <v>22787</v>
      </c>
      <c r="B1127" s="20" t="s">
        <v>22788</v>
      </c>
      <c r="C1127" s="15" t="s">
        <v>14537</v>
      </c>
      <c r="D1127" s="21">
        <v>73.905799999999999</v>
      </c>
    </row>
    <row r="1128" spans="1:4" x14ac:dyDescent="0.25">
      <c r="A1128" s="13" t="s">
        <v>22789</v>
      </c>
      <c r="B1128" s="20" t="s">
        <v>22790</v>
      </c>
      <c r="C1128" s="15" t="s">
        <v>14537</v>
      </c>
      <c r="D1128" s="21">
        <v>147.01349999999999</v>
      </c>
    </row>
    <row r="1129" spans="1:4" x14ac:dyDescent="0.25">
      <c r="A1129" s="13" t="s">
        <v>22791</v>
      </c>
      <c r="B1129" s="20" t="s">
        <v>22792</v>
      </c>
      <c r="C1129" s="15" t="s">
        <v>211</v>
      </c>
      <c r="D1129" s="21">
        <v>111.7139</v>
      </c>
    </row>
    <row r="1130" spans="1:4" x14ac:dyDescent="0.25">
      <c r="A1130" s="13" t="s">
        <v>22793</v>
      </c>
      <c r="B1130" s="20" t="s">
        <v>22794</v>
      </c>
      <c r="C1130" s="15" t="s">
        <v>14537</v>
      </c>
      <c r="D1130" s="21">
        <v>304.4819</v>
      </c>
    </row>
    <row r="1131" spans="1:4" x14ac:dyDescent="0.25">
      <c r="A1131" s="13" t="s">
        <v>22795</v>
      </c>
      <c r="B1131" s="20" t="s">
        <v>22796</v>
      </c>
      <c r="C1131" s="15" t="s">
        <v>211</v>
      </c>
      <c r="D1131" s="21">
        <v>106.88630000000001</v>
      </c>
    </row>
    <row r="1132" spans="1:4" x14ac:dyDescent="0.25">
      <c r="A1132" s="13" t="s">
        <v>22797</v>
      </c>
      <c r="B1132" s="20" t="s">
        <v>22798</v>
      </c>
      <c r="C1132" s="15" t="s">
        <v>211</v>
      </c>
      <c r="D1132" s="21">
        <v>75.1875</v>
      </c>
    </row>
    <row r="1133" spans="1:4" x14ac:dyDescent="0.25">
      <c r="A1133" s="13" t="s">
        <v>22799</v>
      </c>
      <c r="B1133" s="20" t="s">
        <v>22800</v>
      </c>
      <c r="C1133" s="15" t="s">
        <v>14537</v>
      </c>
      <c r="D1133" s="21">
        <v>60184.145199999999</v>
      </c>
    </row>
    <row r="1134" spans="1:4" x14ac:dyDescent="0.25">
      <c r="A1134" s="13" t="s">
        <v>22801</v>
      </c>
      <c r="B1134" s="20" t="s">
        <v>22802</v>
      </c>
      <c r="C1134" s="15" t="s">
        <v>14537</v>
      </c>
      <c r="D1134" s="21">
        <v>68206.164300000004</v>
      </c>
    </row>
    <row r="1135" spans="1:4" x14ac:dyDescent="0.25">
      <c r="A1135" s="13" t="s">
        <v>22803</v>
      </c>
      <c r="B1135" s="20" t="s">
        <v>22804</v>
      </c>
      <c r="C1135" s="15" t="s">
        <v>14537</v>
      </c>
      <c r="D1135" s="21">
        <v>72226.172999999995</v>
      </c>
    </row>
    <row r="1136" spans="1:4" x14ac:dyDescent="0.25">
      <c r="A1136" s="13" t="s">
        <v>22805</v>
      </c>
      <c r="B1136" s="20" t="s">
        <v>22806</v>
      </c>
      <c r="C1136" s="15" t="s">
        <v>14537</v>
      </c>
      <c r="D1136" s="21">
        <v>76174.644400000005</v>
      </c>
    </row>
    <row r="1137" spans="1:4" x14ac:dyDescent="0.25">
      <c r="A1137" s="13" t="s">
        <v>22807</v>
      </c>
      <c r="B1137" s="20" t="s">
        <v>22808</v>
      </c>
      <c r="C1137" s="15" t="s">
        <v>14537</v>
      </c>
      <c r="D1137" s="21">
        <v>38004.850599999998</v>
      </c>
    </row>
    <row r="1138" spans="1:4" x14ac:dyDescent="0.25">
      <c r="A1138" s="13" t="s">
        <v>22809</v>
      </c>
      <c r="B1138" s="20" t="s">
        <v>22810</v>
      </c>
      <c r="C1138" s="15" t="s">
        <v>14537</v>
      </c>
      <c r="D1138" s="21">
        <v>42099.527499999997</v>
      </c>
    </row>
    <row r="1139" spans="1:4" x14ac:dyDescent="0.25">
      <c r="A1139" s="13" t="s">
        <v>22811</v>
      </c>
      <c r="B1139" s="20" t="s">
        <v>22812</v>
      </c>
      <c r="C1139" s="15" t="s">
        <v>14537</v>
      </c>
      <c r="D1139" s="21">
        <v>45640.000999999997</v>
      </c>
    </row>
    <row r="1140" spans="1:4" x14ac:dyDescent="0.25">
      <c r="A1140" s="13" t="s">
        <v>22813</v>
      </c>
      <c r="B1140" s="20" t="s">
        <v>22814</v>
      </c>
      <c r="C1140" s="15" t="s">
        <v>14537</v>
      </c>
      <c r="D1140" s="21">
        <v>49306.064200000001</v>
      </c>
    </row>
    <row r="1141" spans="1:4" x14ac:dyDescent="0.25">
      <c r="A1141" s="13" t="s">
        <v>22815</v>
      </c>
      <c r="B1141" s="20" t="s">
        <v>22816</v>
      </c>
      <c r="C1141" s="15" t="s">
        <v>14537</v>
      </c>
      <c r="D1141" s="21">
        <v>53541.743300000002</v>
      </c>
    </row>
    <row r="1142" spans="1:4" x14ac:dyDescent="0.25">
      <c r="A1142" s="13" t="s">
        <v>22817</v>
      </c>
      <c r="B1142" s="20" t="s">
        <v>22818</v>
      </c>
      <c r="C1142" s="15" t="s">
        <v>14537</v>
      </c>
      <c r="D1142" s="21">
        <v>57506.791299999997</v>
      </c>
    </row>
    <row r="1143" spans="1:4" x14ac:dyDescent="0.25">
      <c r="A1143" s="13" t="s">
        <v>22819</v>
      </c>
      <c r="B1143" s="20" t="s">
        <v>22820</v>
      </c>
      <c r="C1143" s="15" t="s">
        <v>14537</v>
      </c>
      <c r="D1143" s="21">
        <v>61760.0268</v>
      </c>
    </row>
    <row r="1144" spans="1:4" x14ac:dyDescent="0.25">
      <c r="A1144" s="13" t="s">
        <v>22821</v>
      </c>
      <c r="B1144" s="20" t="s">
        <v>22822</v>
      </c>
      <c r="C1144" s="15" t="s">
        <v>14537</v>
      </c>
      <c r="D1144" s="21">
        <v>1.6016999999999999</v>
      </c>
    </row>
    <row r="1145" spans="1:4" x14ac:dyDescent="0.25">
      <c r="A1145" s="13" t="s">
        <v>22823</v>
      </c>
      <c r="B1145" s="20" t="s">
        <v>22824</v>
      </c>
      <c r="C1145" s="15" t="s">
        <v>14537</v>
      </c>
      <c r="D1145" s="21">
        <v>65617.354900000006</v>
      </c>
    </row>
    <row r="1146" spans="1:4" x14ac:dyDescent="0.25">
      <c r="A1146" s="13" t="s">
        <v>22825</v>
      </c>
      <c r="B1146" s="20" t="s">
        <v>22826</v>
      </c>
      <c r="C1146" s="15" t="s">
        <v>14537</v>
      </c>
      <c r="D1146" s="21">
        <v>70823.745299999995</v>
      </c>
    </row>
    <row r="1147" spans="1:4" x14ac:dyDescent="0.25">
      <c r="A1147" s="13" t="s">
        <v>22827</v>
      </c>
      <c r="B1147" s="20" t="s">
        <v>22828</v>
      </c>
      <c r="C1147" s="15" t="s">
        <v>211</v>
      </c>
      <c r="D1147" s="21">
        <v>1475.4693</v>
      </c>
    </row>
    <row r="1148" spans="1:4" x14ac:dyDescent="0.25">
      <c r="A1148" s="13" t="s">
        <v>22829</v>
      </c>
      <c r="B1148" s="20" t="s">
        <v>22830</v>
      </c>
      <c r="C1148" s="15" t="s">
        <v>211</v>
      </c>
      <c r="D1148" s="21">
        <v>1706.0047999999999</v>
      </c>
    </row>
    <row r="1149" spans="1:4" x14ac:dyDescent="0.25">
      <c r="A1149" s="13" t="s">
        <v>22831</v>
      </c>
      <c r="B1149" s="20" t="s">
        <v>22832</v>
      </c>
      <c r="C1149" s="15" t="s">
        <v>211</v>
      </c>
      <c r="D1149" s="21">
        <v>1936.5513000000001</v>
      </c>
    </row>
    <row r="1150" spans="1:4" x14ac:dyDescent="0.25">
      <c r="A1150" s="13" t="s">
        <v>22833</v>
      </c>
      <c r="B1150" s="20" t="s">
        <v>22834</v>
      </c>
      <c r="C1150" s="15" t="s">
        <v>211</v>
      </c>
      <c r="D1150" s="21">
        <v>2120.9832000000001</v>
      </c>
    </row>
    <row r="1151" spans="1:4" x14ac:dyDescent="0.25">
      <c r="A1151" s="13" t="s">
        <v>22835</v>
      </c>
      <c r="B1151" s="20" t="s">
        <v>22836</v>
      </c>
      <c r="C1151" s="15" t="s">
        <v>211</v>
      </c>
      <c r="D1151" s="21">
        <v>2351.5293999999999</v>
      </c>
    </row>
    <row r="1152" spans="1:4" x14ac:dyDescent="0.25">
      <c r="A1152" s="13" t="s">
        <v>22837</v>
      </c>
      <c r="B1152" s="20" t="s">
        <v>22838</v>
      </c>
      <c r="C1152" s="15" t="s">
        <v>211</v>
      </c>
      <c r="D1152" s="21">
        <v>2674.2952</v>
      </c>
    </row>
    <row r="1153" spans="1:4" x14ac:dyDescent="0.25">
      <c r="A1153" s="13" t="s">
        <v>22839</v>
      </c>
      <c r="B1153" s="20" t="s">
        <v>22840</v>
      </c>
      <c r="C1153" s="15" t="s">
        <v>211</v>
      </c>
      <c r="D1153" s="21">
        <v>2858.7280000000001</v>
      </c>
    </row>
    <row r="1154" spans="1:4" x14ac:dyDescent="0.25">
      <c r="A1154" s="13" t="s">
        <v>22841</v>
      </c>
      <c r="B1154" s="20" t="s">
        <v>22842</v>
      </c>
      <c r="C1154" s="15" t="s">
        <v>211</v>
      </c>
      <c r="D1154" s="21">
        <v>3089.2629999999999</v>
      </c>
    </row>
    <row r="1155" spans="1:4" x14ac:dyDescent="0.25">
      <c r="A1155" s="13" t="s">
        <v>22843</v>
      </c>
      <c r="B1155" s="20" t="s">
        <v>22844</v>
      </c>
      <c r="C1155" s="15" t="s">
        <v>211</v>
      </c>
      <c r="D1155" s="21">
        <v>3273.7078000000001</v>
      </c>
    </row>
    <row r="1156" spans="1:4" x14ac:dyDescent="0.25">
      <c r="A1156" s="13" t="s">
        <v>22845</v>
      </c>
      <c r="B1156" s="20" t="s">
        <v>22846</v>
      </c>
      <c r="C1156" s="15" t="s">
        <v>211</v>
      </c>
      <c r="D1156" s="21">
        <v>3504.2359999999999</v>
      </c>
    </row>
    <row r="1157" spans="1:4" x14ac:dyDescent="0.25">
      <c r="A1157" s="13" t="s">
        <v>22847</v>
      </c>
      <c r="B1157" s="20" t="s">
        <v>22848</v>
      </c>
      <c r="C1157" s="15" t="s">
        <v>211</v>
      </c>
      <c r="D1157" s="21">
        <v>3734.7878999999998</v>
      </c>
    </row>
    <row r="1158" spans="1:4" x14ac:dyDescent="0.25">
      <c r="A1158" s="13" t="s">
        <v>22849</v>
      </c>
      <c r="B1158" s="20" t="s">
        <v>22850</v>
      </c>
      <c r="C1158" s="15" t="s">
        <v>211</v>
      </c>
      <c r="D1158" s="21">
        <v>3919.2188000000001</v>
      </c>
    </row>
    <row r="1159" spans="1:4" x14ac:dyDescent="0.25">
      <c r="A1159" s="13" t="s">
        <v>22851</v>
      </c>
      <c r="B1159" s="20" t="s">
        <v>22852</v>
      </c>
      <c r="C1159" s="15" t="s">
        <v>211</v>
      </c>
      <c r="D1159" s="21">
        <v>4149.7578999999996</v>
      </c>
    </row>
    <row r="1160" spans="1:4" x14ac:dyDescent="0.25">
      <c r="A1160" s="13" t="s">
        <v>22853</v>
      </c>
      <c r="B1160" s="20" t="s">
        <v>22854</v>
      </c>
      <c r="C1160" s="15" t="s">
        <v>211</v>
      </c>
      <c r="D1160" s="21">
        <v>4878.2260999999999</v>
      </c>
    </row>
    <row r="1161" spans="1:4" x14ac:dyDescent="0.25">
      <c r="A1161" s="13" t="s">
        <v>22855</v>
      </c>
      <c r="B1161" s="20" t="s">
        <v>22856</v>
      </c>
      <c r="C1161" s="15" t="s">
        <v>211</v>
      </c>
      <c r="D1161" s="21">
        <v>5273.5487000000003</v>
      </c>
    </row>
    <row r="1162" spans="1:4" x14ac:dyDescent="0.25">
      <c r="A1162" s="13" t="s">
        <v>22857</v>
      </c>
      <c r="B1162" s="20" t="s">
        <v>22858</v>
      </c>
      <c r="C1162" s="15" t="s">
        <v>211</v>
      </c>
      <c r="D1162" s="21">
        <v>5493.4883</v>
      </c>
    </row>
    <row r="1163" spans="1:4" x14ac:dyDescent="0.25">
      <c r="A1163" s="13" t="s">
        <v>22859</v>
      </c>
      <c r="B1163" s="20" t="s">
        <v>22860</v>
      </c>
      <c r="C1163" s="15" t="s">
        <v>211</v>
      </c>
      <c r="D1163" s="21">
        <v>5625.3477000000003</v>
      </c>
    </row>
    <row r="1164" spans="1:4" x14ac:dyDescent="0.25">
      <c r="A1164" s="13" t="s">
        <v>22861</v>
      </c>
      <c r="B1164" s="20" t="s">
        <v>22862</v>
      </c>
      <c r="C1164" s="15" t="s">
        <v>211</v>
      </c>
      <c r="D1164" s="21">
        <v>5845.0843000000004</v>
      </c>
    </row>
    <row r="1165" spans="1:4" x14ac:dyDescent="0.25">
      <c r="A1165" s="13" t="s">
        <v>22863</v>
      </c>
      <c r="B1165" s="20" t="s">
        <v>22864</v>
      </c>
      <c r="C1165" s="15" t="s">
        <v>211</v>
      </c>
      <c r="D1165" s="21">
        <v>7959.2366000000002</v>
      </c>
    </row>
    <row r="1166" spans="1:4" x14ac:dyDescent="0.25">
      <c r="A1166" s="13" t="s">
        <v>22865</v>
      </c>
      <c r="B1166" s="20" t="s">
        <v>22866</v>
      </c>
      <c r="C1166" s="15" t="s">
        <v>211</v>
      </c>
      <c r="D1166" s="21">
        <v>10085.4887</v>
      </c>
    </row>
    <row r="1167" spans="1:4" x14ac:dyDescent="0.25">
      <c r="A1167" s="13" t="s">
        <v>22867</v>
      </c>
      <c r="B1167" s="20" t="s">
        <v>22868</v>
      </c>
      <c r="C1167" s="15" t="s">
        <v>211</v>
      </c>
      <c r="D1167" s="21">
        <v>10659.349399999999</v>
      </c>
    </row>
    <row r="1168" spans="1:4" x14ac:dyDescent="0.25">
      <c r="A1168" s="13" t="s">
        <v>22869</v>
      </c>
      <c r="B1168" s="20" t="s">
        <v>22870</v>
      </c>
      <c r="C1168" s="15" t="s">
        <v>211</v>
      </c>
      <c r="D1168" s="21">
        <v>10864.4488</v>
      </c>
    </row>
    <row r="1169" spans="1:4" x14ac:dyDescent="0.25">
      <c r="A1169" s="13" t="s">
        <v>22871</v>
      </c>
      <c r="B1169" s="20" t="s">
        <v>22872</v>
      </c>
      <c r="C1169" s="15" t="s">
        <v>211</v>
      </c>
      <c r="D1169" s="21">
        <v>11397.4323</v>
      </c>
    </row>
    <row r="1170" spans="1:4" x14ac:dyDescent="0.25">
      <c r="A1170" s="13" t="s">
        <v>22873</v>
      </c>
      <c r="B1170" s="20" t="s">
        <v>22874</v>
      </c>
      <c r="C1170" s="15" t="s">
        <v>211</v>
      </c>
      <c r="D1170" s="21">
        <v>7159.442</v>
      </c>
    </row>
    <row r="1171" spans="1:4" x14ac:dyDescent="0.25">
      <c r="A1171" s="13" t="s">
        <v>22875</v>
      </c>
      <c r="B1171" s="20" t="s">
        <v>22876</v>
      </c>
      <c r="C1171" s="15" t="s">
        <v>211</v>
      </c>
      <c r="D1171" s="21">
        <v>8656.8582000000006</v>
      </c>
    </row>
    <row r="1172" spans="1:4" x14ac:dyDescent="0.25">
      <c r="A1172" s="13" t="s">
        <v>22877</v>
      </c>
      <c r="B1172" s="20" t="s">
        <v>22878</v>
      </c>
      <c r="C1172" s="15" t="s">
        <v>211</v>
      </c>
      <c r="D1172" s="21">
        <v>8937.6481000000003</v>
      </c>
    </row>
    <row r="1173" spans="1:4" x14ac:dyDescent="0.25">
      <c r="A1173" s="13" t="s">
        <v>22879</v>
      </c>
      <c r="B1173" s="20" t="s">
        <v>22880</v>
      </c>
      <c r="C1173" s="15" t="s">
        <v>211</v>
      </c>
      <c r="D1173" s="21">
        <v>10154.272300000001</v>
      </c>
    </row>
    <row r="1174" spans="1:4" x14ac:dyDescent="0.25">
      <c r="A1174" s="13" t="s">
        <v>22881</v>
      </c>
      <c r="B1174" s="20" t="s">
        <v>22882</v>
      </c>
      <c r="C1174" s="15" t="s">
        <v>211</v>
      </c>
      <c r="D1174" s="21">
        <v>10715.8231</v>
      </c>
    </row>
    <row r="1175" spans="1:4" x14ac:dyDescent="0.25">
      <c r="A1175" s="13" t="s">
        <v>22883</v>
      </c>
      <c r="B1175" s="20" t="s">
        <v>22884</v>
      </c>
      <c r="C1175" s="15" t="s">
        <v>211</v>
      </c>
      <c r="D1175" s="21">
        <v>12540.8565</v>
      </c>
    </row>
    <row r="1176" spans="1:4" x14ac:dyDescent="0.25">
      <c r="A1176" s="13" t="s">
        <v>22885</v>
      </c>
      <c r="B1176" s="20" t="s">
        <v>22886</v>
      </c>
      <c r="C1176" s="15" t="s">
        <v>211</v>
      </c>
      <c r="D1176" s="21">
        <v>14318.894</v>
      </c>
    </row>
    <row r="1177" spans="1:4" x14ac:dyDescent="0.25">
      <c r="A1177" s="13" t="s">
        <v>22887</v>
      </c>
      <c r="B1177" s="20" t="s">
        <v>22888</v>
      </c>
      <c r="C1177" s="15" t="s">
        <v>211</v>
      </c>
      <c r="D1177" s="21">
        <v>15208.063700000001</v>
      </c>
    </row>
    <row r="1178" spans="1:4" x14ac:dyDescent="0.25">
      <c r="A1178" s="13" t="s">
        <v>22889</v>
      </c>
      <c r="B1178" s="20" t="s">
        <v>22890</v>
      </c>
      <c r="C1178" s="15" t="s">
        <v>211</v>
      </c>
      <c r="D1178" s="21">
        <v>16097.253199999999</v>
      </c>
    </row>
    <row r="1179" spans="1:4" x14ac:dyDescent="0.25">
      <c r="A1179" s="13" t="s">
        <v>22891</v>
      </c>
      <c r="B1179" s="20" t="s">
        <v>22892</v>
      </c>
      <c r="C1179" s="15" t="s">
        <v>211</v>
      </c>
      <c r="D1179" s="21">
        <v>17267.162899999999</v>
      </c>
    </row>
    <row r="1180" spans="1:4" x14ac:dyDescent="0.25">
      <c r="A1180" s="13" t="s">
        <v>22893</v>
      </c>
      <c r="B1180" s="20" t="s">
        <v>22894</v>
      </c>
      <c r="C1180" s="15" t="s">
        <v>211</v>
      </c>
      <c r="D1180" s="21">
        <v>17875.462500000001</v>
      </c>
    </row>
    <row r="1181" spans="1:4" x14ac:dyDescent="0.25">
      <c r="A1181" s="13" t="s">
        <v>22895</v>
      </c>
      <c r="B1181" s="20" t="s">
        <v>22896</v>
      </c>
      <c r="C1181" s="15" t="s">
        <v>211</v>
      </c>
      <c r="D1181" s="21">
        <v>19700.5</v>
      </c>
    </row>
    <row r="1182" spans="1:4" x14ac:dyDescent="0.25">
      <c r="A1182" s="13" t="s">
        <v>22897</v>
      </c>
      <c r="B1182" s="20" t="s">
        <v>22898</v>
      </c>
      <c r="C1182" s="15" t="s">
        <v>211</v>
      </c>
      <c r="D1182" s="21">
        <v>21478.346000000001</v>
      </c>
    </row>
    <row r="1183" spans="1:4" x14ac:dyDescent="0.25">
      <c r="A1183" s="13" t="s">
        <v>22899</v>
      </c>
      <c r="B1183" s="20" t="s">
        <v>22900</v>
      </c>
      <c r="C1183" s="15" t="s">
        <v>211</v>
      </c>
      <c r="D1183" s="21">
        <v>27379.370299999999</v>
      </c>
    </row>
    <row r="1184" spans="1:4" x14ac:dyDescent="0.25">
      <c r="A1184" s="13" t="s">
        <v>22901</v>
      </c>
      <c r="B1184" s="20" t="s">
        <v>22902</v>
      </c>
      <c r="C1184" s="15" t="s">
        <v>211</v>
      </c>
      <c r="D1184" s="21">
        <v>28152.5206</v>
      </c>
    </row>
    <row r="1185" spans="1:4" x14ac:dyDescent="0.25">
      <c r="A1185" s="13" t="s">
        <v>22903</v>
      </c>
      <c r="B1185" s="20" t="s">
        <v>22904</v>
      </c>
      <c r="C1185" s="15" t="s">
        <v>211</v>
      </c>
      <c r="D1185" s="21">
        <v>34422.553</v>
      </c>
    </row>
    <row r="1186" spans="1:4" x14ac:dyDescent="0.25">
      <c r="A1186" s="13" t="s">
        <v>22905</v>
      </c>
      <c r="B1186" s="20" t="s">
        <v>22906</v>
      </c>
      <c r="C1186" s="15" t="s">
        <v>211</v>
      </c>
      <c r="D1186" s="21">
        <v>36884.687299999998</v>
      </c>
    </row>
    <row r="1187" spans="1:4" x14ac:dyDescent="0.25">
      <c r="A1187" s="13" t="s">
        <v>22907</v>
      </c>
      <c r="B1187" s="20" t="s">
        <v>22908</v>
      </c>
      <c r="C1187" s="15" t="s">
        <v>211</v>
      </c>
      <c r="D1187" s="21">
        <v>45593.074000000001</v>
      </c>
    </row>
    <row r="1188" spans="1:4" x14ac:dyDescent="0.25">
      <c r="A1188" s="13" t="s">
        <v>22909</v>
      </c>
      <c r="B1188" s="20" t="s">
        <v>22910</v>
      </c>
      <c r="C1188" s="15" t="s">
        <v>211</v>
      </c>
      <c r="D1188" s="21">
        <v>59899.152399999999</v>
      </c>
    </row>
    <row r="1189" spans="1:4" x14ac:dyDescent="0.25">
      <c r="A1189" s="13" t="s">
        <v>22911</v>
      </c>
      <c r="B1189" s="20" t="s">
        <v>22912</v>
      </c>
      <c r="C1189" s="15" t="s">
        <v>211</v>
      </c>
      <c r="D1189" s="21">
        <v>61819.391799999998</v>
      </c>
    </row>
    <row r="1190" spans="1:4" x14ac:dyDescent="0.25">
      <c r="A1190" s="13" t="s">
        <v>22913</v>
      </c>
      <c r="B1190" s="20" t="s">
        <v>22914</v>
      </c>
      <c r="C1190" s="15" t="s">
        <v>211</v>
      </c>
      <c r="D1190" s="21">
        <v>65238.298999999999</v>
      </c>
    </row>
    <row r="1191" spans="1:4" x14ac:dyDescent="0.25">
      <c r="A1191" s="13" t="s">
        <v>22915</v>
      </c>
      <c r="B1191" s="20" t="s">
        <v>22916</v>
      </c>
      <c r="C1191" s="15" t="s">
        <v>14537</v>
      </c>
      <c r="D1191" s="21">
        <v>75053.0573</v>
      </c>
    </row>
    <row r="1192" spans="1:4" x14ac:dyDescent="0.25">
      <c r="A1192" s="13" t="s">
        <v>22917</v>
      </c>
      <c r="B1192" s="20" t="s">
        <v>22918</v>
      </c>
      <c r="C1192" s="15" t="s">
        <v>14537</v>
      </c>
      <c r="D1192" s="21">
        <v>79397.771099999998</v>
      </c>
    </row>
    <row r="1193" spans="1:4" x14ac:dyDescent="0.25">
      <c r="A1193" s="13" t="s">
        <v>22919</v>
      </c>
      <c r="B1193" s="20" t="s">
        <v>22920</v>
      </c>
      <c r="C1193" s="15" t="s">
        <v>14537</v>
      </c>
      <c r="D1193" s="21">
        <v>83547.333400000003</v>
      </c>
    </row>
    <row r="1194" spans="1:4" x14ac:dyDescent="0.25">
      <c r="A1194" s="13" t="s">
        <v>22921</v>
      </c>
      <c r="B1194" s="20" t="s">
        <v>22922</v>
      </c>
      <c r="C1194" s="15" t="s">
        <v>14537</v>
      </c>
      <c r="D1194" s="21">
        <v>0.87160000000000004</v>
      </c>
    </row>
    <row r="1195" spans="1:4" x14ac:dyDescent="0.25">
      <c r="A1195" s="13" t="s">
        <v>22923</v>
      </c>
      <c r="B1195" s="20" t="s">
        <v>22924</v>
      </c>
      <c r="C1195" s="15" t="s">
        <v>211</v>
      </c>
      <c r="D1195" s="21">
        <v>2277.6666</v>
      </c>
    </row>
    <row r="1196" spans="1:4" x14ac:dyDescent="0.25">
      <c r="A1196" s="13" t="s">
        <v>22925</v>
      </c>
      <c r="B1196" s="20" t="s">
        <v>22926</v>
      </c>
      <c r="C1196" s="15" t="s">
        <v>211</v>
      </c>
      <c r="D1196" s="21">
        <v>2379.6365999999998</v>
      </c>
    </row>
    <row r="1197" spans="1:4" x14ac:dyDescent="0.25">
      <c r="A1197" s="13" t="s">
        <v>22927</v>
      </c>
      <c r="B1197" s="20" t="s">
        <v>22928</v>
      </c>
      <c r="C1197" s="15" t="s">
        <v>211</v>
      </c>
      <c r="D1197" s="21">
        <v>2474.8481999999999</v>
      </c>
    </row>
    <row r="1198" spans="1:4" x14ac:dyDescent="0.25">
      <c r="A1198" s="13" t="s">
        <v>22929</v>
      </c>
      <c r="B1198" s="20" t="s">
        <v>22930</v>
      </c>
      <c r="C1198" s="15" t="s">
        <v>211</v>
      </c>
      <c r="D1198" s="21">
        <v>2538.4787999999999</v>
      </c>
    </row>
    <row r="1199" spans="1:4" x14ac:dyDescent="0.25">
      <c r="A1199" s="13" t="s">
        <v>22931</v>
      </c>
      <c r="B1199" s="20" t="s">
        <v>22932</v>
      </c>
      <c r="C1199" s="15" t="s">
        <v>211</v>
      </c>
      <c r="D1199" s="21">
        <v>3109.3524000000002</v>
      </c>
    </row>
    <row r="1200" spans="1:4" x14ac:dyDescent="0.25">
      <c r="A1200" s="13" t="s">
        <v>22933</v>
      </c>
      <c r="B1200" s="20" t="s">
        <v>22934</v>
      </c>
      <c r="C1200" s="15" t="s">
        <v>211</v>
      </c>
      <c r="D1200" s="21">
        <v>3246.9425999999999</v>
      </c>
    </row>
    <row r="1201" spans="1:4" x14ac:dyDescent="0.25">
      <c r="A1201" s="13" t="s">
        <v>22935</v>
      </c>
      <c r="B1201" s="20" t="s">
        <v>22936</v>
      </c>
      <c r="C1201" s="15" t="s">
        <v>211</v>
      </c>
      <c r="D1201" s="21">
        <v>3389.9382000000001</v>
      </c>
    </row>
    <row r="1202" spans="1:4" x14ac:dyDescent="0.25">
      <c r="A1202" s="13" t="s">
        <v>22937</v>
      </c>
      <c r="B1202" s="20" t="s">
        <v>22938</v>
      </c>
      <c r="C1202" s="15" t="s">
        <v>211</v>
      </c>
      <c r="D1202" s="21">
        <v>2936.5115999999998</v>
      </c>
    </row>
    <row r="1203" spans="1:4" x14ac:dyDescent="0.25">
      <c r="A1203" s="13" t="s">
        <v>22939</v>
      </c>
      <c r="B1203" s="20" t="s">
        <v>22940</v>
      </c>
      <c r="C1203" s="15" t="s">
        <v>211</v>
      </c>
      <c r="D1203" s="21">
        <v>3029.4198000000001</v>
      </c>
    </row>
    <row r="1204" spans="1:4" x14ac:dyDescent="0.25">
      <c r="A1204" s="13" t="s">
        <v>22941</v>
      </c>
      <c r="B1204" s="20" t="s">
        <v>22942</v>
      </c>
      <c r="C1204" s="15" t="s">
        <v>211</v>
      </c>
      <c r="D1204" s="21">
        <v>3115.9326000000001</v>
      </c>
    </row>
    <row r="1205" spans="1:4" x14ac:dyDescent="0.25">
      <c r="A1205" s="13" t="s">
        <v>22943</v>
      </c>
      <c r="B1205" s="20" t="s">
        <v>22944</v>
      </c>
      <c r="C1205" s="15" t="s">
        <v>211</v>
      </c>
      <c r="D1205" s="21">
        <v>3720.8490000000002</v>
      </c>
    </row>
    <row r="1206" spans="1:4" x14ac:dyDescent="0.25">
      <c r="A1206" s="13" t="s">
        <v>22945</v>
      </c>
      <c r="B1206" s="20" t="s">
        <v>22946</v>
      </c>
      <c r="C1206" s="15" t="s">
        <v>211</v>
      </c>
      <c r="D1206" s="21">
        <v>3908.8697999999999</v>
      </c>
    </row>
    <row r="1207" spans="1:4" x14ac:dyDescent="0.25">
      <c r="A1207" s="13" t="s">
        <v>22947</v>
      </c>
      <c r="B1207" s="20" t="s">
        <v>22948</v>
      </c>
      <c r="C1207" s="15" t="s">
        <v>211</v>
      </c>
      <c r="D1207" s="21">
        <v>3935.6658000000002</v>
      </c>
    </row>
    <row r="1208" spans="1:4" x14ac:dyDescent="0.25">
      <c r="A1208" s="13" t="s">
        <v>22949</v>
      </c>
      <c r="B1208" s="20" t="s">
        <v>22950</v>
      </c>
      <c r="C1208" s="15" t="s">
        <v>211</v>
      </c>
      <c r="D1208" s="21">
        <v>4237.3451999999997</v>
      </c>
    </row>
    <row r="1209" spans="1:4" x14ac:dyDescent="0.25">
      <c r="A1209" s="13" t="s">
        <v>22951</v>
      </c>
      <c r="B1209" s="20" t="s">
        <v>22952</v>
      </c>
      <c r="C1209" s="15" t="s">
        <v>211</v>
      </c>
      <c r="D1209" s="21">
        <v>3405.5340000000001</v>
      </c>
    </row>
    <row r="1210" spans="1:4" x14ac:dyDescent="0.25">
      <c r="A1210" s="13" t="s">
        <v>22953</v>
      </c>
      <c r="B1210" s="20" t="s">
        <v>22954</v>
      </c>
      <c r="C1210" s="15" t="s">
        <v>211</v>
      </c>
      <c r="D1210" s="21">
        <v>3772.692</v>
      </c>
    </row>
    <row r="1211" spans="1:4" x14ac:dyDescent="0.25">
      <c r="A1211" s="13" t="s">
        <v>22955</v>
      </c>
      <c r="B1211" s="20" t="s">
        <v>22956</v>
      </c>
      <c r="C1211" s="15" t="s">
        <v>211</v>
      </c>
      <c r="D1211" s="21">
        <v>4576.1562000000004</v>
      </c>
    </row>
    <row r="1212" spans="1:4" x14ac:dyDescent="0.25">
      <c r="A1212" s="13" t="s">
        <v>22957</v>
      </c>
      <c r="B1212" s="20" t="s">
        <v>22958</v>
      </c>
      <c r="C1212" s="15" t="s">
        <v>211</v>
      </c>
      <c r="D1212" s="21">
        <v>4903.0739999999996</v>
      </c>
    </row>
    <row r="1213" spans="1:4" x14ac:dyDescent="0.25">
      <c r="A1213" s="13" t="s">
        <v>22959</v>
      </c>
      <c r="B1213" s="20" t="s">
        <v>22960</v>
      </c>
      <c r="C1213" s="15" t="s">
        <v>211</v>
      </c>
      <c r="D1213" s="21">
        <v>4912.5713999999998</v>
      </c>
    </row>
    <row r="1214" spans="1:4" x14ac:dyDescent="0.25">
      <c r="A1214" s="13" t="s">
        <v>22961</v>
      </c>
      <c r="B1214" s="20" t="s">
        <v>22962</v>
      </c>
      <c r="C1214" s="15" t="s">
        <v>211</v>
      </c>
      <c r="D1214" s="21">
        <v>5784.7878000000001</v>
      </c>
    </row>
    <row r="1215" spans="1:4" x14ac:dyDescent="0.25">
      <c r="A1215" s="13" t="s">
        <v>22963</v>
      </c>
      <c r="B1215" s="20" t="s">
        <v>22964</v>
      </c>
      <c r="C1215" s="15" t="s">
        <v>211</v>
      </c>
      <c r="D1215" s="21">
        <v>6038.6502</v>
      </c>
    </row>
    <row r="1216" spans="1:4" x14ac:dyDescent="0.25">
      <c r="A1216" s="13" t="s">
        <v>22965</v>
      </c>
      <c r="B1216" s="20" t="s">
        <v>22966</v>
      </c>
      <c r="C1216" s="15" t="s">
        <v>211</v>
      </c>
      <c r="D1216" s="21">
        <v>5047.3037999999997</v>
      </c>
    </row>
    <row r="1217" spans="1:4" x14ac:dyDescent="0.25">
      <c r="A1217" s="13" t="s">
        <v>22967</v>
      </c>
      <c r="B1217" s="20" t="s">
        <v>22968</v>
      </c>
      <c r="C1217" s="15" t="s">
        <v>211</v>
      </c>
      <c r="D1217" s="21">
        <v>5249.8512000000001</v>
      </c>
    </row>
    <row r="1218" spans="1:4" x14ac:dyDescent="0.25">
      <c r="A1218" s="13" t="s">
        <v>22969</v>
      </c>
      <c r="B1218" s="20" t="s">
        <v>22970</v>
      </c>
      <c r="C1218" s="15" t="s">
        <v>211</v>
      </c>
      <c r="D1218" s="21">
        <v>6059.4269999999997</v>
      </c>
    </row>
    <row r="1219" spans="1:4" x14ac:dyDescent="0.25">
      <c r="A1219" s="13" t="s">
        <v>22971</v>
      </c>
      <c r="B1219" s="20" t="s">
        <v>22972</v>
      </c>
      <c r="C1219" s="15" t="s">
        <v>211</v>
      </c>
      <c r="D1219" s="21">
        <v>6422.7107999999998</v>
      </c>
    </row>
    <row r="1220" spans="1:4" x14ac:dyDescent="0.25">
      <c r="A1220" s="13" t="s">
        <v>22973</v>
      </c>
      <c r="B1220" s="20" t="s">
        <v>22974</v>
      </c>
      <c r="C1220" s="15" t="s">
        <v>211</v>
      </c>
      <c r="D1220" s="21">
        <v>6720.5093999999999</v>
      </c>
    </row>
    <row r="1221" spans="1:4" x14ac:dyDescent="0.25">
      <c r="A1221" s="13" t="s">
        <v>22975</v>
      </c>
      <c r="B1221" s="20" t="s">
        <v>22976</v>
      </c>
      <c r="C1221" s="15" t="s">
        <v>211</v>
      </c>
      <c r="D1221" s="21">
        <v>6933.9138000000003</v>
      </c>
    </row>
    <row r="1222" spans="1:4" x14ac:dyDescent="0.25">
      <c r="A1222" s="13" t="s">
        <v>22977</v>
      </c>
      <c r="B1222" s="20" t="s">
        <v>22978</v>
      </c>
      <c r="C1222" s="15" t="s">
        <v>211</v>
      </c>
      <c r="D1222" s="21">
        <v>7536.7313999999997</v>
      </c>
    </row>
    <row r="1223" spans="1:4" x14ac:dyDescent="0.25">
      <c r="A1223" s="13" t="s">
        <v>22979</v>
      </c>
      <c r="B1223" s="20" t="s">
        <v>22980</v>
      </c>
      <c r="C1223" s="15" t="s">
        <v>211</v>
      </c>
      <c r="D1223" s="21">
        <v>1946.1882000000001</v>
      </c>
    </row>
    <row r="1224" spans="1:4" x14ac:dyDescent="0.25">
      <c r="A1224" s="13" t="s">
        <v>22981</v>
      </c>
      <c r="B1224" s="20" t="s">
        <v>22982</v>
      </c>
      <c r="C1224" s="15" t="s">
        <v>211</v>
      </c>
      <c r="D1224" s="21">
        <v>2089.1442000000002</v>
      </c>
    </row>
    <row r="1225" spans="1:4" x14ac:dyDescent="0.25">
      <c r="A1225" s="13" t="s">
        <v>22983</v>
      </c>
      <c r="B1225" s="20" t="s">
        <v>22984</v>
      </c>
      <c r="C1225" s="15" t="s">
        <v>211</v>
      </c>
      <c r="D1225" s="21">
        <v>3036.1518000000001</v>
      </c>
    </row>
    <row r="1226" spans="1:4" x14ac:dyDescent="0.25">
      <c r="A1226" s="13" t="s">
        <v>22985</v>
      </c>
      <c r="B1226" s="20" t="s">
        <v>22986</v>
      </c>
      <c r="C1226" s="15" t="s">
        <v>211</v>
      </c>
      <c r="D1226" s="21">
        <v>3159.1163999999999</v>
      </c>
    </row>
    <row r="1227" spans="1:4" x14ac:dyDescent="0.25">
      <c r="A1227" s="13" t="s">
        <v>22987</v>
      </c>
      <c r="B1227" s="20" t="s">
        <v>22988</v>
      </c>
      <c r="C1227" s="15" t="s">
        <v>211</v>
      </c>
      <c r="D1227" s="21">
        <v>2410.4652000000001</v>
      </c>
    </row>
    <row r="1228" spans="1:4" x14ac:dyDescent="0.25">
      <c r="A1228" s="13" t="s">
        <v>22989</v>
      </c>
      <c r="B1228" s="20" t="s">
        <v>22990</v>
      </c>
      <c r="C1228" s="15" t="s">
        <v>211</v>
      </c>
      <c r="D1228" s="21">
        <v>3421.0241999999998</v>
      </c>
    </row>
    <row r="1229" spans="1:4" x14ac:dyDescent="0.25">
      <c r="A1229" s="13" t="s">
        <v>22991</v>
      </c>
      <c r="B1229" s="20" t="s">
        <v>22992</v>
      </c>
      <c r="C1229" s="15" t="s">
        <v>211</v>
      </c>
      <c r="D1229" s="21">
        <v>4125.8118000000004</v>
      </c>
    </row>
    <row r="1230" spans="1:4" x14ac:dyDescent="0.25">
      <c r="A1230" s="13" t="s">
        <v>22993</v>
      </c>
      <c r="B1230" s="20" t="s">
        <v>22994</v>
      </c>
      <c r="C1230" s="15" t="s">
        <v>211</v>
      </c>
      <c r="D1230" s="21">
        <v>2861.232</v>
      </c>
    </row>
    <row r="1231" spans="1:4" x14ac:dyDescent="0.25">
      <c r="A1231" s="13" t="s">
        <v>22995</v>
      </c>
      <c r="B1231" s="20" t="s">
        <v>22996</v>
      </c>
      <c r="C1231" s="15" t="s">
        <v>211</v>
      </c>
      <c r="D1231" s="21">
        <v>3852.5454</v>
      </c>
    </row>
    <row r="1232" spans="1:4" x14ac:dyDescent="0.25">
      <c r="A1232" s="13" t="s">
        <v>22997</v>
      </c>
      <c r="B1232" s="20" t="s">
        <v>22998</v>
      </c>
      <c r="C1232" s="15" t="s">
        <v>211</v>
      </c>
      <c r="D1232" s="21">
        <v>3902.0387999999998</v>
      </c>
    </row>
    <row r="1233" spans="1:4" x14ac:dyDescent="0.25">
      <c r="A1233" s="13" t="s">
        <v>22999</v>
      </c>
      <c r="B1233" s="20" t="s">
        <v>23000</v>
      </c>
      <c r="C1233" s="15" t="s">
        <v>14537</v>
      </c>
      <c r="D1233" s="21">
        <v>8079.4913999999999</v>
      </c>
    </row>
    <row r="1234" spans="1:4" x14ac:dyDescent="0.25">
      <c r="A1234" s="13" t="s">
        <v>23001</v>
      </c>
      <c r="B1234" s="20" t="s">
        <v>23002</v>
      </c>
      <c r="C1234" s="15" t="s">
        <v>14537</v>
      </c>
      <c r="D1234" s="21">
        <v>11652.700199999999</v>
      </c>
    </row>
    <row r="1235" spans="1:4" x14ac:dyDescent="0.25">
      <c r="A1235" s="13" t="s">
        <v>23003</v>
      </c>
      <c r="B1235" s="20" t="s">
        <v>23004</v>
      </c>
      <c r="C1235" s="15" t="s">
        <v>14537</v>
      </c>
      <c r="D1235" s="21">
        <v>15048.943600000001</v>
      </c>
    </row>
    <row r="1236" spans="1:4" x14ac:dyDescent="0.25">
      <c r="A1236" s="13" t="s">
        <v>23005</v>
      </c>
      <c r="B1236" s="20" t="s">
        <v>23006</v>
      </c>
      <c r="C1236" s="15" t="s">
        <v>14537</v>
      </c>
      <c r="D1236" s="21">
        <v>18454.8469</v>
      </c>
    </row>
    <row r="1237" spans="1:4" x14ac:dyDescent="0.25">
      <c r="A1237" s="13" t="s">
        <v>23007</v>
      </c>
      <c r="B1237" s="20" t="s">
        <v>23008</v>
      </c>
      <c r="C1237" s="15" t="s">
        <v>14537</v>
      </c>
      <c r="D1237" s="21">
        <v>20698.3982</v>
      </c>
    </row>
    <row r="1238" spans="1:4" x14ac:dyDescent="0.25">
      <c r="A1238" s="13" t="s">
        <v>23009</v>
      </c>
      <c r="B1238" s="20" t="s">
        <v>23010</v>
      </c>
      <c r="C1238" s="15" t="s">
        <v>14537</v>
      </c>
      <c r="D1238" s="21">
        <v>23725.493600000002</v>
      </c>
    </row>
    <row r="1239" spans="1:4" x14ac:dyDescent="0.25">
      <c r="A1239" s="13" t="s">
        <v>23011</v>
      </c>
      <c r="B1239" s="20" t="s">
        <v>23012</v>
      </c>
      <c r="C1239" s="15" t="s">
        <v>14537</v>
      </c>
      <c r="D1239" s="21">
        <v>26671.8927</v>
      </c>
    </row>
    <row r="1240" spans="1:4" x14ac:dyDescent="0.25">
      <c r="A1240" s="13" t="s">
        <v>23013</v>
      </c>
      <c r="B1240" s="20" t="s">
        <v>23014</v>
      </c>
      <c r="C1240" s="15" t="s">
        <v>14537</v>
      </c>
      <c r="D1240" s="21">
        <v>32037.592199999999</v>
      </c>
    </row>
    <row r="1241" spans="1:4" x14ac:dyDescent="0.25">
      <c r="A1241" s="13" t="s">
        <v>23015</v>
      </c>
      <c r="B1241" s="20" t="s">
        <v>23016</v>
      </c>
      <c r="C1241" s="15" t="s">
        <v>14537</v>
      </c>
      <c r="D1241" s="21">
        <v>34775.920400000003</v>
      </c>
    </row>
    <row r="1242" spans="1:4" x14ac:dyDescent="0.25">
      <c r="A1242" s="13" t="s">
        <v>23017</v>
      </c>
      <c r="B1242" s="20" t="s">
        <v>23018</v>
      </c>
      <c r="C1242" s="15" t="s">
        <v>14537</v>
      </c>
      <c r="D1242" s="21">
        <v>38615.727500000001</v>
      </c>
    </row>
    <row r="1243" spans="1:4" x14ac:dyDescent="0.25">
      <c r="A1243" s="13" t="s">
        <v>23019</v>
      </c>
      <c r="B1243" s="20" t="s">
        <v>23020</v>
      </c>
      <c r="C1243" s="15" t="s">
        <v>14537</v>
      </c>
      <c r="D1243" s="21">
        <v>43903.478900000002</v>
      </c>
    </row>
    <row r="1244" spans="1:4" x14ac:dyDescent="0.25">
      <c r="A1244" s="13" t="s">
        <v>23021</v>
      </c>
      <c r="B1244" s="20" t="s">
        <v>23022</v>
      </c>
      <c r="C1244" s="15" t="s">
        <v>14537</v>
      </c>
      <c r="D1244" s="21">
        <v>47459.8848</v>
      </c>
    </row>
    <row r="1245" spans="1:4" x14ac:dyDescent="0.25">
      <c r="A1245" s="13" t="s">
        <v>23023</v>
      </c>
      <c r="B1245" s="20" t="s">
        <v>23024</v>
      </c>
      <c r="C1245" s="15" t="s">
        <v>14537</v>
      </c>
      <c r="D1245" s="21">
        <v>51112.383000000002</v>
      </c>
    </row>
    <row r="1246" spans="1:4" x14ac:dyDescent="0.25">
      <c r="A1246" s="13" t="s">
        <v>23025</v>
      </c>
      <c r="B1246" s="20" t="s">
        <v>23026</v>
      </c>
      <c r="C1246" s="15" t="s">
        <v>14537</v>
      </c>
      <c r="D1246" s="21">
        <v>55144.681499999999</v>
      </c>
    </row>
    <row r="1247" spans="1:4" x14ac:dyDescent="0.25">
      <c r="A1247" s="13" t="s">
        <v>23027</v>
      </c>
      <c r="B1247" s="20" t="s">
        <v>23028</v>
      </c>
      <c r="C1247" s="15" t="s">
        <v>14537</v>
      </c>
      <c r="D1247" s="21">
        <v>62200.188199999997</v>
      </c>
    </row>
    <row r="1248" spans="1:4" x14ac:dyDescent="0.25">
      <c r="A1248" s="13" t="s">
        <v>23029</v>
      </c>
      <c r="B1248" s="20" t="s">
        <v>23030</v>
      </c>
      <c r="C1248" s="15" t="s">
        <v>14537</v>
      </c>
      <c r="D1248" s="21">
        <v>68103.186100000006</v>
      </c>
    </row>
    <row r="1249" spans="1:4" x14ac:dyDescent="0.25">
      <c r="A1249" s="13" t="s">
        <v>23031</v>
      </c>
      <c r="B1249" s="20" t="s">
        <v>23032</v>
      </c>
      <c r="C1249" s="15" t="s">
        <v>14537</v>
      </c>
      <c r="D1249" s="21">
        <v>71875.565400000007</v>
      </c>
    </row>
    <row r="1250" spans="1:4" x14ac:dyDescent="0.25">
      <c r="A1250" s="13" t="s">
        <v>23033</v>
      </c>
      <c r="B1250" s="20" t="s">
        <v>23034</v>
      </c>
      <c r="C1250" s="15" t="s">
        <v>14537</v>
      </c>
      <c r="D1250" s="21">
        <v>76311.031799999997</v>
      </c>
    </row>
    <row r="1251" spans="1:4" x14ac:dyDescent="0.25">
      <c r="A1251" s="13" t="s">
        <v>23035</v>
      </c>
      <c r="B1251" s="20" t="s">
        <v>23036</v>
      </c>
      <c r="C1251" s="15" t="s">
        <v>14537</v>
      </c>
      <c r="D1251" s="21">
        <v>80132.847899999993</v>
      </c>
    </row>
    <row r="1252" spans="1:4" x14ac:dyDescent="0.25">
      <c r="A1252" s="13" t="s">
        <v>23037</v>
      </c>
      <c r="B1252" s="20" t="s">
        <v>23038</v>
      </c>
      <c r="C1252" s="15" t="s">
        <v>14537</v>
      </c>
      <c r="D1252" s="21">
        <v>3784.4825000000001</v>
      </c>
    </row>
    <row r="1253" spans="1:4" x14ac:dyDescent="0.25">
      <c r="A1253" s="13" t="s">
        <v>23039</v>
      </c>
      <c r="B1253" s="20" t="s">
        <v>23040</v>
      </c>
      <c r="C1253" s="15" t="s">
        <v>14537</v>
      </c>
      <c r="D1253" s="21">
        <v>5997.2073</v>
      </c>
    </row>
    <row r="1254" spans="1:4" x14ac:dyDescent="0.25">
      <c r="A1254" s="13" t="s">
        <v>23041</v>
      </c>
      <c r="B1254" s="20" t="s">
        <v>23042</v>
      </c>
      <c r="C1254" s="15" t="s">
        <v>14537</v>
      </c>
      <c r="D1254" s="21">
        <v>9935.2526999999991</v>
      </c>
    </row>
    <row r="1255" spans="1:4" x14ac:dyDescent="0.25">
      <c r="A1255" s="13" t="s">
        <v>23043</v>
      </c>
      <c r="B1255" s="20" t="s">
        <v>23044</v>
      </c>
      <c r="C1255" s="15" t="s">
        <v>14537</v>
      </c>
      <c r="D1255" s="21">
        <v>14489.8035</v>
      </c>
    </row>
    <row r="1256" spans="1:4" x14ac:dyDescent="0.25">
      <c r="A1256" s="13" t="s">
        <v>23045</v>
      </c>
      <c r="B1256" s="20" t="s">
        <v>23046</v>
      </c>
      <c r="C1256" s="15" t="s">
        <v>14537</v>
      </c>
      <c r="D1256" s="21">
        <v>20190.209900000002</v>
      </c>
    </row>
    <row r="1257" spans="1:4" x14ac:dyDescent="0.25">
      <c r="A1257" s="13" t="s">
        <v>23047</v>
      </c>
      <c r="B1257" s="20" t="s">
        <v>23048</v>
      </c>
      <c r="C1257" s="15" t="s">
        <v>14537</v>
      </c>
      <c r="D1257" s="21">
        <v>28100.577099999999</v>
      </c>
    </row>
    <row r="1258" spans="1:4" x14ac:dyDescent="0.25">
      <c r="A1258" s="13" t="s">
        <v>23049</v>
      </c>
      <c r="B1258" s="20" t="s">
        <v>23050</v>
      </c>
      <c r="C1258" s="15" t="s">
        <v>14537</v>
      </c>
      <c r="D1258" s="21">
        <v>38911.631200000003</v>
      </c>
    </row>
    <row r="1259" spans="1:4" x14ac:dyDescent="0.25">
      <c r="A1259" s="13" t="s">
        <v>23051</v>
      </c>
      <c r="B1259" s="20" t="s">
        <v>23052</v>
      </c>
      <c r="C1259" s="15" t="s">
        <v>14537</v>
      </c>
      <c r="D1259" s="21">
        <v>4424.165</v>
      </c>
    </row>
    <row r="1260" spans="1:4" x14ac:dyDescent="0.25">
      <c r="A1260" s="13" t="s">
        <v>23053</v>
      </c>
      <c r="B1260" s="20" t="s">
        <v>23054</v>
      </c>
      <c r="C1260" s="15" t="s">
        <v>14537</v>
      </c>
      <c r="D1260" s="21">
        <v>6449.5960999999998</v>
      </c>
    </row>
    <row r="1261" spans="1:4" x14ac:dyDescent="0.25">
      <c r="A1261" s="13" t="s">
        <v>23055</v>
      </c>
      <c r="B1261" s="20" t="s">
        <v>23056</v>
      </c>
      <c r="C1261" s="15" t="s">
        <v>14537</v>
      </c>
      <c r="D1261" s="21">
        <v>9274.6483000000007</v>
      </c>
    </row>
    <row r="1262" spans="1:4" x14ac:dyDescent="0.25">
      <c r="A1262" s="13" t="s">
        <v>23057</v>
      </c>
      <c r="B1262" s="20" t="s">
        <v>23058</v>
      </c>
      <c r="C1262" s="15" t="s">
        <v>14537</v>
      </c>
      <c r="D1262" s="21">
        <v>16614.130700000002</v>
      </c>
    </row>
    <row r="1263" spans="1:4" x14ac:dyDescent="0.25">
      <c r="A1263" s="13" t="s">
        <v>23059</v>
      </c>
      <c r="B1263" s="20" t="s">
        <v>23060</v>
      </c>
      <c r="C1263" s="15" t="s">
        <v>14537</v>
      </c>
      <c r="D1263" s="21">
        <v>22948.563099999999</v>
      </c>
    </row>
    <row r="1264" spans="1:4" x14ac:dyDescent="0.25">
      <c r="A1264" s="13" t="s">
        <v>23061</v>
      </c>
      <c r="B1264" s="20" t="s">
        <v>23062</v>
      </c>
      <c r="C1264" s="15" t="s">
        <v>14537</v>
      </c>
      <c r="D1264" s="21">
        <v>27511.897000000001</v>
      </c>
    </row>
    <row r="1265" spans="1:4" x14ac:dyDescent="0.25">
      <c r="A1265" s="13" t="s">
        <v>23063</v>
      </c>
      <c r="B1265" s="20" t="s">
        <v>23064</v>
      </c>
      <c r="C1265" s="15" t="s">
        <v>14537</v>
      </c>
      <c r="D1265" s="21">
        <v>44068.603900000002</v>
      </c>
    </row>
    <row r="1266" spans="1:4" x14ac:dyDescent="0.25">
      <c r="A1266" s="13" t="s">
        <v>23065</v>
      </c>
      <c r="B1266" s="20" t="s">
        <v>23066</v>
      </c>
      <c r="C1266" s="15" t="s">
        <v>14537</v>
      </c>
      <c r="D1266" s="21">
        <v>3802.3928000000001</v>
      </c>
    </row>
    <row r="1267" spans="1:4" x14ac:dyDescent="0.25">
      <c r="A1267" s="13" t="s">
        <v>23067</v>
      </c>
      <c r="B1267" s="20" t="s">
        <v>23068</v>
      </c>
      <c r="C1267" s="15" t="s">
        <v>14537</v>
      </c>
      <c r="D1267" s="21">
        <v>5115.8028000000004</v>
      </c>
    </row>
    <row r="1268" spans="1:4" x14ac:dyDescent="0.25">
      <c r="A1268" s="13" t="s">
        <v>23069</v>
      </c>
      <c r="B1268" s="20" t="s">
        <v>23070</v>
      </c>
      <c r="C1268" s="15" t="s">
        <v>14537</v>
      </c>
      <c r="D1268" s="21">
        <v>7722.2397000000001</v>
      </c>
    </row>
    <row r="1269" spans="1:4" x14ac:dyDescent="0.25">
      <c r="A1269" s="13" t="s">
        <v>23071</v>
      </c>
      <c r="B1269" s="20" t="s">
        <v>23072</v>
      </c>
      <c r="C1269" s="15" t="s">
        <v>14537</v>
      </c>
      <c r="D1269" s="21">
        <v>12027.136500000001</v>
      </c>
    </row>
    <row r="1270" spans="1:4" x14ac:dyDescent="0.25">
      <c r="A1270" s="13" t="s">
        <v>23073</v>
      </c>
      <c r="B1270" s="20" t="s">
        <v>23074</v>
      </c>
      <c r="C1270" s="15" t="s">
        <v>14537</v>
      </c>
      <c r="D1270" s="21">
        <v>17090.5311</v>
      </c>
    </row>
    <row r="1271" spans="1:4" x14ac:dyDescent="0.25">
      <c r="A1271" s="13" t="s">
        <v>23075</v>
      </c>
      <c r="B1271" s="20" t="s">
        <v>23076</v>
      </c>
      <c r="C1271" s="15" t="s">
        <v>14537</v>
      </c>
      <c r="D1271" s="21">
        <v>24052.380399999998</v>
      </c>
    </row>
    <row r="1272" spans="1:4" x14ac:dyDescent="0.25">
      <c r="A1272" s="13" t="s">
        <v>23077</v>
      </c>
      <c r="B1272" s="20" t="s">
        <v>23078</v>
      </c>
      <c r="C1272" s="15" t="s">
        <v>14537</v>
      </c>
      <c r="D1272" s="21">
        <v>32626.4022</v>
      </c>
    </row>
    <row r="1273" spans="1:4" x14ac:dyDescent="0.25">
      <c r="A1273" s="13" t="s">
        <v>23079</v>
      </c>
      <c r="B1273" s="20" t="s">
        <v>23080</v>
      </c>
      <c r="C1273" s="15" t="s">
        <v>211</v>
      </c>
      <c r="D1273" s="21">
        <v>5095.5158000000001</v>
      </c>
    </row>
    <row r="1274" spans="1:4" x14ac:dyDescent="0.25">
      <c r="A1274" s="13" t="s">
        <v>23081</v>
      </c>
      <c r="B1274" s="20" t="s">
        <v>23082</v>
      </c>
      <c r="C1274" s="15" t="s">
        <v>211</v>
      </c>
      <c r="D1274" s="21">
        <v>5743.2502000000004</v>
      </c>
    </row>
    <row r="1275" spans="1:4" x14ac:dyDescent="0.25">
      <c r="A1275" s="13" t="s">
        <v>23083</v>
      </c>
      <c r="B1275" s="20" t="s">
        <v>23084</v>
      </c>
      <c r="C1275" s="15" t="s">
        <v>211</v>
      </c>
      <c r="D1275" s="21">
        <v>6693.2689</v>
      </c>
    </row>
    <row r="1276" spans="1:4" x14ac:dyDescent="0.25">
      <c r="A1276" s="13" t="s">
        <v>23085</v>
      </c>
      <c r="B1276" s="20" t="s">
        <v>23086</v>
      </c>
      <c r="C1276" s="15" t="s">
        <v>211</v>
      </c>
      <c r="D1276" s="21">
        <v>7643.2686999999996</v>
      </c>
    </row>
    <row r="1277" spans="1:4" x14ac:dyDescent="0.25">
      <c r="A1277" s="13" t="s">
        <v>23087</v>
      </c>
      <c r="B1277" s="20" t="s">
        <v>23088</v>
      </c>
      <c r="C1277" s="15" t="s">
        <v>211</v>
      </c>
      <c r="D1277" s="21">
        <v>8420.6519000000008</v>
      </c>
    </row>
    <row r="1278" spans="1:4" x14ac:dyDescent="0.25">
      <c r="A1278" s="13" t="s">
        <v>23089</v>
      </c>
      <c r="B1278" s="20" t="s">
        <v>23090</v>
      </c>
      <c r="C1278" s="15" t="s">
        <v>211</v>
      </c>
      <c r="D1278" s="21">
        <v>10973.591899999999</v>
      </c>
    </row>
    <row r="1279" spans="1:4" x14ac:dyDescent="0.25">
      <c r="A1279" s="13" t="s">
        <v>23091</v>
      </c>
      <c r="B1279" s="20" t="s">
        <v>23092</v>
      </c>
      <c r="C1279" s="15" t="s">
        <v>211</v>
      </c>
      <c r="D1279" s="21">
        <v>11877.861999999999</v>
      </c>
    </row>
    <row r="1280" spans="1:4" x14ac:dyDescent="0.25">
      <c r="A1280" s="13" t="s">
        <v>23093</v>
      </c>
      <c r="B1280" s="20" t="s">
        <v>23094</v>
      </c>
      <c r="C1280" s="15" t="s">
        <v>211</v>
      </c>
      <c r="D1280" s="21">
        <v>12946.5489</v>
      </c>
    </row>
    <row r="1281" spans="1:4" x14ac:dyDescent="0.25">
      <c r="A1281" s="13" t="s">
        <v>23095</v>
      </c>
      <c r="B1281" s="20" t="s">
        <v>23096</v>
      </c>
      <c r="C1281" s="15" t="s">
        <v>211</v>
      </c>
      <c r="D1281" s="21">
        <v>13850.618700000001</v>
      </c>
    </row>
    <row r="1282" spans="1:4" x14ac:dyDescent="0.25">
      <c r="A1282" s="13" t="s">
        <v>23097</v>
      </c>
      <c r="B1282" s="20" t="s">
        <v>23098</v>
      </c>
      <c r="C1282" s="15" t="s">
        <v>211</v>
      </c>
      <c r="D1282" s="21">
        <v>14919.496999999999</v>
      </c>
    </row>
    <row r="1283" spans="1:4" x14ac:dyDescent="0.25">
      <c r="A1283" s="13" t="s">
        <v>23099</v>
      </c>
      <c r="B1283" s="20" t="s">
        <v>23100</v>
      </c>
      <c r="C1283" s="15" t="s">
        <v>211</v>
      </c>
      <c r="D1283" s="21">
        <v>15823.687099999999</v>
      </c>
    </row>
    <row r="1284" spans="1:4" x14ac:dyDescent="0.25">
      <c r="A1284" s="13" t="s">
        <v>23101</v>
      </c>
      <c r="B1284" s="20" t="s">
        <v>23102</v>
      </c>
      <c r="C1284" s="15" t="s">
        <v>211</v>
      </c>
      <c r="D1284" s="21">
        <v>18866.119900000002</v>
      </c>
    </row>
    <row r="1285" spans="1:4" x14ac:dyDescent="0.25">
      <c r="A1285" s="13" t="s">
        <v>23103</v>
      </c>
      <c r="B1285" s="20" t="s">
        <v>23104</v>
      </c>
      <c r="C1285" s="15" t="s">
        <v>211</v>
      </c>
      <c r="D1285" s="21">
        <v>19898.9444</v>
      </c>
    </row>
    <row r="1286" spans="1:4" x14ac:dyDescent="0.25">
      <c r="A1286" s="13" t="s">
        <v>23105</v>
      </c>
      <c r="B1286" s="20" t="s">
        <v>23106</v>
      </c>
      <c r="C1286" s="15" t="s">
        <v>211</v>
      </c>
      <c r="D1286" s="21">
        <v>21129.9696</v>
      </c>
    </row>
    <row r="1287" spans="1:4" x14ac:dyDescent="0.25">
      <c r="A1287" s="13" t="s">
        <v>23107</v>
      </c>
      <c r="B1287" s="20" t="s">
        <v>23108</v>
      </c>
      <c r="C1287" s="15" t="s">
        <v>211</v>
      </c>
      <c r="D1287" s="21">
        <v>22083.7353</v>
      </c>
    </row>
    <row r="1288" spans="1:4" x14ac:dyDescent="0.25">
      <c r="A1288" s="13" t="s">
        <v>23109</v>
      </c>
      <c r="B1288" s="20" t="s">
        <v>23110</v>
      </c>
      <c r="C1288" s="15" t="s">
        <v>211</v>
      </c>
      <c r="D1288" s="21">
        <v>23275.151000000002</v>
      </c>
    </row>
    <row r="1289" spans="1:4" x14ac:dyDescent="0.25">
      <c r="A1289" s="13" t="s">
        <v>23111</v>
      </c>
      <c r="B1289" s="20" t="s">
        <v>23112</v>
      </c>
      <c r="C1289" s="15" t="s">
        <v>211</v>
      </c>
      <c r="D1289" s="21">
        <v>24346.945899999999</v>
      </c>
    </row>
    <row r="1290" spans="1:4" x14ac:dyDescent="0.25">
      <c r="A1290" s="13" t="s">
        <v>23113</v>
      </c>
      <c r="B1290" s="20" t="s">
        <v>23114</v>
      </c>
      <c r="C1290" s="15" t="s">
        <v>211</v>
      </c>
      <c r="D1290" s="21">
        <v>25458.688699999999</v>
      </c>
    </row>
    <row r="1291" spans="1:4" x14ac:dyDescent="0.25">
      <c r="A1291" s="13" t="s">
        <v>23115</v>
      </c>
      <c r="B1291" s="20" t="s">
        <v>23116</v>
      </c>
      <c r="C1291" s="15" t="s">
        <v>211</v>
      </c>
      <c r="D1291" s="21">
        <v>30829.023000000001</v>
      </c>
    </row>
    <row r="1292" spans="1:4" x14ac:dyDescent="0.25">
      <c r="A1292" s="13" t="s">
        <v>23117</v>
      </c>
      <c r="B1292" s="20" t="s">
        <v>23118</v>
      </c>
      <c r="C1292" s="15" t="s">
        <v>211</v>
      </c>
      <c r="D1292" s="21">
        <v>32277.977599999998</v>
      </c>
    </row>
    <row r="1293" spans="1:4" x14ac:dyDescent="0.25">
      <c r="A1293" s="13" t="s">
        <v>23119</v>
      </c>
      <c r="B1293" s="20" t="s">
        <v>23120</v>
      </c>
      <c r="C1293" s="15" t="s">
        <v>211</v>
      </c>
      <c r="D1293" s="21">
        <v>5348.8334999999997</v>
      </c>
    </row>
    <row r="1294" spans="1:4" x14ac:dyDescent="0.25">
      <c r="A1294" s="13" t="s">
        <v>23121</v>
      </c>
      <c r="B1294" s="20" t="s">
        <v>23122</v>
      </c>
      <c r="C1294" s="15" t="s">
        <v>211</v>
      </c>
      <c r="D1294" s="21">
        <v>6028.7741999999998</v>
      </c>
    </row>
    <row r="1295" spans="1:4" x14ac:dyDescent="0.25">
      <c r="A1295" s="13" t="s">
        <v>23123</v>
      </c>
      <c r="B1295" s="20" t="s">
        <v>23124</v>
      </c>
      <c r="C1295" s="15" t="s">
        <v>211</v>
      </c>
      <c r="D1295" s="21">
        <v>7026.0241999999998</v>
      </c>
    </row>
    <row r="1296" spans="1:4" x14ac:dyDescent="0.25">
      <c r="A1296" s="13" t="s">
        <v>23125</v>
      </c>
      <c r="B1296" s="20" t="s">
        <v>23126</v>
      </c>
      <c r="C1296" s="15" t="s">
        <v>211</v>
      </c>
      <c r="D1296" s="21">
        <v>8023.2552999999998</v>
      </c>
    </row>
    <row r="1297" spans="1:4" x14ac:dyDescent="0.25">
      <c r="A1297" s="13" t="s">
        <v>23127</v>
      </c>
      <c r="B1297" s="20" t="s">
        <v>23128</v>
      </c>
      <c r="C1297" s="15" t="s">
        <v>211</v>
      </c>
      <c r="D1297" s="21">
        <v>8839.2739999999994</v>
      </c>
    </row>
    <row r="1298" spans="1:4" x14ac:dyDescent="0.25">
      <c r="A1298" s="13" t="s">
        <v>23129</v>
      </c>
      <c r="B1298" s="20" t="s">
        <v>23130</v>
      </c>
      <c r="C1298" s="15" t="s">
        <v>211</v>
      </c>
      <c r="D1298" s="21">
        <v>11855.7204</v>
      </c>
    </row>
    <row r="1299" spans="1:4" x14ac:dyDescent="0.25">
      <c r="A1299" s="13" t="s">
        <v>23131</v>
      </c>
      <c r="B1299" s="20" t="s">
        <v>23132</v>
      </c>
      <c r="C1299" s="15" t="s">
        <v>211</v>
      </c>
      <c r="D1299" s="21">
        <v>12832.677900000001</v>
      </c>
    </row>
    <row r="1300" spans="1:4" x14ac:dyDescent="0.25">
      <c r="A1300" s="13" t="s">
        <v>23133</v>
      </c>
      <c r="B1300" s="20" t="s">
        <v>23134</v>
      </c>
      <c r="C1300" s="15" t="s">
        <v>211</v>
      </c>
      <c r="D1300" s="21">
        <v>13987.2718</v>
      </c>
    </row>
    <row r="1301" spans="1:4" x14ac:dyDescent="0.25">
      <c r="A1301" s="13" t="s">
        <v>23135</v>
      </c>
      <c r="B1301" s="20" t="s">
        <v>23136</v>
      </c>
      <c r="C1301" s="15" t="s">
        <v>211</v>
      </c>
      <c r="D1301" s="21">
        <v>14964.018899999999</v>
      </c>
    </row>
    <row r="1302" spans="1:4" x14ac:dyDescent="0.25">
      <c r="A1302" s="13" t="s">
        <v>23137</v>
      </c>
      <c r="B1302" s="20" t="s">
        <v>23138</v>
      </c>
      <c r="C1302" s="15" t="s">
        <v>211</v>
      </c>
      <c r="D1302" s="21">
        <v>16118.794099999999</v>
      </c>
    </row>
    <row r="1303" spans="1:4" x14ac:dyDescent="0.25">
      <c r="A1303" s="13" t="s">
        <v>23139</v>
      </c>
      <c r="B1303" s="20" t="s">
        <v>23140</v>
      </c>
      <c r="C1303" s="15" t="s">
        <v>211</v>
      </c>
      <c r="D1303" s="21">
        <v>17095.671699999999</v>
      </c>
    </row>
    <row r="1304" spans="1:4" x14ac:dyDescent="0.25">
      <c r="A1304" s="13" t="s">
        <v>23141</v>
      </c>
      <c r="B1304" s="20" t="s">
        <v>23142</v>
      </c>
      <c r="C1304" s="15" t="s">
        <v>211</v>
      </c>
      <c r="D1304" s="21">
        <v>8286.8320000000003</v>
      </c>
    </row>
    <row r="1305" spans="1:4" x14ac:dyDescent="0.25">
      <c r="A1305" s="13" t="s">
        <v>23143</v>
      </c>
      <c r="B1305" s="20" t="s">
        <v>23144</v>
      </c>
      <c r="C1305" s="15" t="s">
        <v>211</v>
      </c>
      <c r="D1305" s="21">
        <v>9156.7229000000007</v>
      </c>
    </row>
    <row r="1306" spans="1:4" x14ac:dyDescent="0.25">
      <c r="A1306" s="13" t="s">
        <v>23145</v>
      </c>
      <c r="B1306" s="20" t="s">
        <v>23146</v>
      </c>
      <c r="C1306" s="15" t="s">
        <v>211</v>
      </c>
      <c r="D1306" s="21">
        <v>9767.1476000000002</v>
      </c>
    </row>
    <row r="1307" spans="1:4" x14ac:dyDescent="0.25">
      <c r="A1307" s="13" t="s">
        <v>23147</v>
      </c>
      <c r="B1307" s="20" t="s">
        <v>23148</v>
      </c>
      <c r="C1307" s="15" t="s">
        <v>211</v>
      </c>
      <c r="D1307" s="21">
        <v>10362.4125</v>
      </c>
    </row>
    <row r="1308" spans="1:4" x14ac:dyDescent="0.25">
      <c r="A1308" s="13" t="s">
        <v>23149</v>
      </c>
      <c r="B1308" s="20" t="s">
        <v>23150</v>
      </c>
      <c r="C1308" s="15" t="s">
        <v>211</v>
      </c>
      <c r="D1308" s="21">
        <v>11232.232599999999</v>
      </c>
    </row>
    <row r="1309" spans="1:4" x14ac:dyDescent="0.25">
      <c r="A1309" s="13" t="s">
        <v>23151</v>
      </c>
      <c r="B1309" s="20" t="s">
        <v>23152</v>
      </c>
      <c r="C1309" s="15" t="s">
        <v>211</v>
      </c>
      <c r="D1309" s="21">
        <v>11537.461600000001</v>
      </c>
    </row>
    <row r="1310" spans="1:4" x14ac:dyDescent="0.25">
      <c r="A1310" s="13" t="s">
        <v>23153</v>
      </c>
      <c r="B1310" s="20" t="s">
        <v>23154</v>
      </c>
      <c r="C1310" s="15" t="s">
        <v>211</v>
      </c>
      <c r="D1310" s="21">
        <v>12132.670099999999</v>
      </c>
    </row>
    <row r="1311" spans="1:4" x14ac:dyDescent="0.25">
      <c r="A1311" s="13" t="s">
        <v>23155</v>
      </c>
      <c r="B1311" s="20" t="s">
        <v>23156</v>
      </c>
      <c r="C1311" s="15" t="s">
        <v>211</v>
      </c>
      <c r="D1311" s="21">
        <v>12727.855</v>
      </c>
    </row>
    <row r="1312" spans="1:4" x14ac:dyDescent="0.25">
      <c r="A1312" s="13" t="s">
        <v>23157</v>
      </c>
      <c r="B1312" s="20" t="s">
        <v>23158</v>
      </c>
      <c r="C1312" s="15" t="s">
        <v>211</v>
      </c>
      <c r="D1312" s="21">
        <v>13322.9794</v>
      </c>
    </row>
    <row r="1313" spans="1:4" x14ac:dyDescent="0.25">
      <c r="A1313" s="13" t="s">
        <v>23159</v>
      </c>
      <c r="B1313" s="20" t="s">
        <v>23160</v>
      </c>
      <c r="C1313" s="15" t="s">
        <v>211</v>
      </c>
      <c r="D1313" s="21">
        <v>13918.2228</v>
      </c>
    </row>
    <row r="1314" spans="1:4" x14ac:dyDescent="0.25">
      <c r="A1314" s="13" t="s">
        <v>23161</v>
      </c>
      <c r="B1314" s="20" t="s">
        <v>23162</v>
      </c>
      <c r="C1314" s="15" t="s">
        <v>211</v>
      </c>
      <c r="D1314" s="21">
        <v>14788.1474</v>
      </c>
    </row>
    <row r="1315" spans="1:4" x14ac:dyDescent="0.25">
      <c r="A1315" s="13" t="s">
        <v>23163</v>
      </c>
      <c r="B1315" s="20" t="s">
        <v>23164</v>
      </c>
      <c r="C1315" s="15" t="s">
        <v>211</v>
      </c>
      <c r="D1315" s="21">
        <v>15398.693499999999</v>
      </c>
    </row>
    <row r="1316" spans="1:4" x14ac:dyDescent="0.25">
      <c r="A1316" s="13" t="s">
        <v>23165</v>
      </c>
      <c r="B1316" s="20" t="s">
        <v>23166</v>
      </c>
      <c r="C1316" s="15" t="s">
        <v>211</v>
      </c>
      <c r="D1316" s="21">
        <v>15993.884</v>
      </c>
    </row>
    <row r="1317" spans="1:4" x14ac:dyDescent="0.25">
      <c r="A1317" s="13" t="s">
        <v>23167</v>
      </c>
      <c r="B1317" s="20" t="s">
        <v>23168</v>
      </c>
      <c r="C1317" s="15" t="s">
        <v>211</v>
      </c>
      <c r="D1317" s="21">
        <v>16588.889599999999</v>
      </c>
    </row>
    <row r="1318" spans="1:4" x14ac:dyDescent="0.25">
      <c r="A1318" s="13" t="s">
        <v>23169</v>
      </c>
      <c r="B1318" s="20" t="s">
        <v>23170</v>
      </c>
      <c r="C1318" s="15" t="s">
        <v>211</v>
      </c>
      <c r="D1318" s="21">
        <v>17184.264999999999</v>
      </c>
    </row>
    <row r="1319" spans="1:4" x14ac:dyDescent="0.25">
      <c r="A1319" s="13" t="s">
        <v>23171</v>
      </c>
      <c r="B1319" s="20" t="s">
        <v>23172</v>
      </c>
      <c r="C1319" s="15" t="s">
        <v>211</v>
      </c>
      <c r="D1319" s="21">
        <v>18069.449400000001</v>
      </c>
    </row>
    <row r="1320" spans="1:4" x14ac:dyDescent="0.25">
      <c r="A1320" s="13" t="s">
        <v>23173</v>
      </c>
      <c r="B1320" s="20" t="s">
        <v>23174</v>
      </c>
      <c r="C1320" s="15" t="s">
        <v>211</v>
      </c>
      <c r="D1320" s="21">
        <v>22457.930799999998</v>
      </c>
    </row>
    <row r="1321" spans="1:4" x14ac:dyDescent="0.25">
      <c r="A1321" s="13" t="s">
        <v>23175</v>
      </c>
      <c r="B1321" s="20" t="s">
        <v>23176</v>
      </c>
      <c r="C1321" s="15" t="s">
        <v>211</v>
      </c>
      <c r="D1321" s="21">
        <v>23506.2598</v>
      </c>
    </row>
    <row r="1322" spans="1:4" x14ac:dyDescent="0.25">
      <c r="A1322" s="13" t="s">
        <v>23177</v>
      </c>
      <c r="B1322" s="20" t="s">
        <v>23178</v>
      </c>
      <c r="C1322" s="15" t="s">
        <v>211</v>
      </c>
      <c r="D1322" s="21">
        <v>24244.7487</v>
      </c>
    </row>
    <row r="1323" spans="1:4" x14ac:dyDescent="0.25">
      <c r="A1323" s="13" t="s">
        <v>23179</v>
      </c>
      <c r="B1323" s="20" t="s">
        <v>23180</v>
      </c>
      <c r="C1323" s="15" t="s">
        <v>211</v>
      </c>
      <c r="D1323" s="21">
        <v>27748.381399999998</v>
      </c>
    </row>
    <row r="1324" spans="1:4" x14ac:dyDescent="0.25">
      <c r="A1324" s="13" t="s">
        <v>23181</v>
      </c>
      <c r="B1324" s="20" t="s">
        <v>23182</v>
      </c>
      <c r="C1324" s="15" t="s">
        <v>211</v>
      </c>
      <c r="D1324" s="21">
        <v>28160.611099999998</v>
      </c>
    </row>
    <row r="1325" spans="1:4" x14ac:dyDescent="0.25">
      <c r="A1325" s="13" t="s">
        <v>23183</v>
      </c>
      <c r="B1325" s="20" t="s">
        <v>23184</v>
      </c>
      <c r="C1325" s="15" t="s">
        <v>211</v>
      </c>
      <c r="D1325" s="21">
        <v>33808.393300000003</v>
      </c>
    </row>
    <row r="1326" spans="1:4" x14ac:dyDescent="0.25">
      <c r="A1326" s="13" t="s">
        <v>23185</v>
      </c>
      <c r="B1326" s="20" t="s">
        <v>23186</v>
      </c>
      <c r="C1326" s="15" t="s">
        <v>211</v>
      </c>
      <c r="D1326" s="21">
        <v>34280.405700000003</v>
      </c>
    </row>
    <row r="1327" spans="1:4" x14ac:dyDescent="0.25">
      <c r="A1327" s="13" t="s">
        <v>23187</v>
      </c>
      <c r="B1327" s="20" t="s">
        <v>23188</v>
      </c>
      <c r="C1327" s="15" t="s">
        <v>211</v>
      </c>
      <c r="D1327" s="21">
        <v>35598.286099999998</v>
      </c>
    </row>
    <row r="1328" spans="1:4" x14ac:dyDescent="0.25">
      <c r="A1328" s="13" t="s">
        <v>23189</v>
      </c>
      <c r="B1328" s="20" t="s">
        <v>23190</v>
      </c>
      <c r="C1328" s="15" t="s">
        <v>211</v>
      </c>
      <c r="D1328" s="21">
        <v>36070.462399999997</v>
      </c>
    </row>
    <row r="1329" spans="1:4" x14ac:dyDescent="0.25">
      <c r="A1329" s="13" t="s">
        <v>23191</v>
      </c>
      <c r="B1329" s="20" t="s">
        <v>23192</v>
      </c>
      <c r="C1329" s="15" t="s">
        <v>211</v>
      </c>
      <c r="D1329" s="21">
        <v>49438.688300000002</v>
      </c>
    </row>
    <row r="1330" spans="1:4" x14ac:dyDescent="0.25">
      <c r="A1330" s="13" t="s">
        <v>23193</v>
      </c>
      <c r="B1330" s="20" t="s">
        <v>23194</v>
      </c>
      <c r="C1330" s="15" t="s">
        <v>211</v>
      </c>
      <c r="D1330" s="21">
        <v>51176.541700000002</v>
      </c>
    </row>
    <row r="1331" spans="1:4" x14ac:dyDescent="0.25">
      <c r="A1331" s="13" t="s">
        <v>23195</v>
      </c>
      <c r="B1331" s="20" t="s">
        <v>23196</v>
      </c>
      <c r="C1331" s="15" t="s">
        <v>211</v>
      </c>
      <c r="D1331" s="21">
        <v>11550.801600000001</v>
      </c>
    </row>
    <row r="1332" spans="1:4" x14ac:dyDescent="0.25">
      <c r="A1332" s="13" t="s">
        <v>23197</v>
      </c>
      <c r="B1332" s="20" t="s">
        <v>23198</v>
      </c>
      <c r="C1332" s="15" t="s">
        <v>211</v>
      </c>
      <c r="D1332" s="21">
        <v>14788.1474</v>
      </c>
    </row>
    <row r="1333" spans="1:4" x14ac:dyDescent="0.25">
      <c r="A1333" s="13" t="s">
        <v>23199</v>
      </c>
      <c r="B1333" s="20" t="s">
        <v>23200</v>
      </c>
      <c r="C1333" s="15" t="s">
        <v>211</v>
      </c>
      <c r="D1333" s="21">
        <v>17169.039400000001</v>
      </c>
    </row>
    <row r="1334" spans="1:4" x14ac:dyDescent="0.25">
      <c r="A1334" s="13" t="s">
        <v>23201</v>
      </c>
      <c r="B1334" s="20" t="s">
        <v>23202</v>
      </c>
      <c r="C1334" s="15" t="s">
        <v>211</v>
      </c>
      <c r="D1334" s="21">
        <v>18054.213800000001</v>
      </c>
    </row>
    <row r="1335" spans="1:4" x14ac:dyDescent="0.25">
      <c r="A1335" s="13" t="s">
        <v>23203</v>
      </c>
      <c r="B1335" s="20" t="s">
        <v>23204</v>
      </c>
      <c r="C1335" s="15" t="s">
        <v>211</v>
      </c>
      <c r="D1335" s="21">
        <v>18649.180899999999</v>
      </c>
    </row>
    <row r="1336" spans="1:4" x14ac:dyDescent="0.25">
      <c r="A1336" s="13" t="s">
        <v>23205</v>
      </c>
      <c r="B1336" s="20" t="s">
        <v>23206</v>
      </c>
      <c r="C1336" s="15" t="s">
        <v>211</v>
      </c>
      <c r="D1336" s="21">
        <v>19244.558000000001</v>
      </c>
    </row>
    <row r="1337" spans="1:4" x14ac:dyDescent="0.25">
      <c r="A1337" s="13" t="s">
        <v>23207</v>
      </c>
      <c r="B1337" s="20" t="s">
        <v>23208</v>
      </c>
      <c r="C1337" s="15" t="s">
        <v>211</v>
      </c>
      <c r="D1337" s="21">
        <v>19839.661100000001</v>
      </c>
    </row>
    <row r="1338" spans="1:4" x14ac:dyDescent="0.25">
      <c r="A1338" s="13" t="s">
        <v>23209</v>
      </c>
      <c r="B1338" s="20" t="s">
        <v>23210</v>
      </c>
      <c r="C1338" s="15" t="s">
        <v>211</v>
      </c>
      <c r="D1338" s="21">
        <v>20725.038799999998</v>
      </c>
    </row>
    <row r="1339" spans="1:4" x14ac:dyDescent="0.25">
      <c r="A1339" s="13" t="s">
        <v>23211</v>
      </c>
      <c r="B1339" s="20" t="s">
        <v>23212</v>
      </c>
      <c r="C1339" s="15" t="s">
        <v>211</v>
      </c>
      <c r="D1339" s="21">
        <v>21319.871999999999</v>
      </c>
    </row>
    <row r="1340" spans="1:4" x14ac:dyDescent="0.25">
      <c r="A1340" s="13" t="s">
        <v>23213</v>
      </c>
      <c r="B1340" s="20" t="s">
        <v>23214</v>
      </c>
      <c r="C1340" s="15" t="s">
        <v>211</v>
      </c>
      <c r="D1340" s="21">
        <v>26385.925800000001</v>
      </c>
    </row>
    <row r="1341" spans="1:4" x14ac:dyDescent="0.25">
      <c r="A1341" s="13" t="s">
        <v>23215</v>
      </c>
      <c r="B1341" s="20" t="s">
        <v>23216</v>
      </c>
      <c r="C1341" s="15" t="s">
        <v>211</v>
      </c>
      <c r="D1341" s="21">
        <v>27729.039000000001</v>
      </c>
    </row>
    <row r="1342" spans="1:4" x14ac:dyDescent="0.25">
      <c r="A1342" s="13" t="s">
        <v>23217</v>
      </c>
      <c r="B1342" s="20" t="s">
        <v>23218</v>
      </c>
      <c r="C1342" s="15" t="s">
        <v>211</v>
      </c>
      <c r="D1342" s="21">
        <v>29195.696100000001</v>
      </c>
    </row>
    <row r="1343" spans="1:4" x14ac:dyDescent="0.25">
      <c r="A1343" s="13" t="s">
        <v>23219</v>
      </c>
      <c r="B1343" s="20" t="s">
        <v>23220</v>
      </c>
      <c r="C1343" s="15" t="s">
        <v>211</v>
      </c>
      <c r="D1343" s="21">
        <v>29205.8374</v>
      </c>
    </row>
    <row r="1344" spans="1:4" x14ac:dyDescent="0.25">
      <c r="A1344" s="13" t="s">
        <v>23221</v>
      </c>
      <c r="B1344" s="20" t="s">
        <v>23222</v>
      </c>
      <c r="C1344" s="15" t="s">
        <v>211</v>
      </c>
      <c r="D1344" s="21">
        <v>29560.3606</v>
      </c>
    </row>
    <row r="1345" spans="1:4" x14ac:dyDescent="0.25">
      <c r="A1345" s="13" t="s">
        <v>23223</v>
      </c>
      <c r="B1345" s="20" t="s">
        <v>23224</v>
      </c>
      <c r="C1345" s="15" t="s">
        <v>211</v>
      </c>
      <c r="D1345" s="21">
        <v>30918.790700000001</v>
      </c>
    </row>
    <row r="1346" spans="1:4" x14ac:dyDescent="0.25">
      <c r="A1346" s="13" t="s">
        <v>23225</v>
      </c>
      <c r="B1346" s="20" t="s">
        <v>23226</v>
      </c>
      <c r="C1346" s="15" t="s">
        <v>211</v>
      </c>
      <c r="D1346" s="21">
        <v>35468.441200000001</v>
      </c>
    </row>
    <row r="1347" spans="1:4" x14ac:dyDescent="0.25">
      <c r="A1347" s="13" t="s">
        <v>23227</v>
      </c>
      <c r="B1347" s="20" t="s">
        <v>23228</v>
      </c>
      <c r="C1347" s="15" t="s">
        <v>211</v>
      </c>
      <c r="D1347" s="21">
        <v>42173.559300000001</v>
      </c>
    </row>
    <row r="1348" spans="1:4" x14ac:dyDescent="0.25">
      <c r="A1348" s="13" t="s">
        <v>23229</v>
      </c>
      <c r="B1348" s="20" t="s">
        <v>23230</v>
      </c>
      <c r="C1348" s="15" t="s">
        <v>211</v>
      </c>
      <c r="D1348" s="21">
        <v>43116.954100000003</v>
      </c>
    </row>
    <row r="1349" spans="1:4" x14ac:dyDescent="0.25">
      <c r="A1349" s="13" t="s">
        <v>23231</v>
      </c>
      <c r="B1349" s="20" t="s">
        <v>23232</v>
      </c>
      <c r="C1349" s="15" t="s">
        <v>211</v>
      </c>
      <c r="D1349" s="21">
        <v>44074.281199999998</v>
      </c>
    </row>
    <row r="1350" spans="1:4" x14ac:dyDescent="0.25">
      <c r="A1350" s="13" t="s">
        <v>23233</v>
      </c>
      <c r="B1350" s="20" t="s">
        <v>23234</v>
      </c>
      <c r="C1350" s="15" t="s">
        <v>211</v>
      </c>
      <c r="D1350" s="21">
        <v>25764.5337</v>
      </c>
    </row>
    <row r="1351" spans="1:4" x14ac:dyDescent="0.25">
      <c r="A1351" s="13" t="s">
        <v>23235</v>
      </c>
      <c r="B1351" s="20" t="s">
        <v>23236</v>
      </c>
      <c r="C1351" s="15" t="s">
        <v>211</v>
      </c>
      <c r="D1351" s="21">
        <v>31266.027300000002</v>
      </c>
    </row>
    <row r="1352" spans="1:4" x14ac:dyDescent="0.25">
      <c r="A1352" s="13" t="s">
        <v>23237</v>
      </c>
      <c r="B1352" s="20" t="s">
        <v>23238</v>
      </c>
      <c r="C1352" s="15" t="s">
        <v>211</v>
      </c>
      <c r="D1352" s="21">
        <v>31615.0069</v>
      </c>
    </row>
    <row r="1353" spans="1:4" x14ac:dyDescent="0.25">
      <c r="A1353" s="13" t="s">
        <v>23239</v>
      </c>
      <c r="B1353" s="20" t="s">
        <v>23240</v>
      </c>
      <c r="C1353" s="15" t="s">
        <v>211</v>
      </c>
      <c r="D1353" s="21">
        <v>35887.272400000002</v>
      </c>
    </row>
    <row r="1354" spans="1:4" x14ac:dyDescent="0.25">
      <c r="A1354" s="13" t="s">
        <v>23241</v>
      </c>
      <c r="B1354" s="20" t="s">
        <v>23242</v>
      </c>
      <c r="C1354" s="15" t="s">
        <v>211</v>
      </c>
      <c r="D1354" s="21">
        <v>31755.214100000001</v>
      </c>
    </row>
    <row r="1355" spans="1:4" x14ac:dyDescent="0.25">
      <c r="A1355" s="13" t="s">
        <v>23243</v>
      </c>
      <c r="B1355" s="20" t="s">
        <v>23244</v>
      </c>
      <c r="C1355" s="15" t="s">
        <v>211</v>
      </c>
      <c r="D1355" s="21">
        <v>35763.692799999997</v>
      </c>
    </row>
    <row r="1356" spans="1:4" x14ac:dyDescent="0.25">
      <c r="A1356" s="13" t="s">
        <v>23245</v>
      </c>
      <c r="B1356" s="20" t="s">
        <v>23246</v>
      </c>
      <c r="C1356" s="15" t="s">
        <v>211</v>
      </c>
      <c r="D1356" s="21">
        <v>32296.852500000001</v>
      </c>
    </row>
    <row r="1357" spans="1:4" x14ac:dyDescent="0.25">
      <c r="A1357" s="13" t="s">
        <v>23247</v>
      </c>
      <c r="B1357" s="20" t="s">
        <v>23248</v>
      </c>
      <c r="C1357" s="15" t="s">
        <v>211</v>
      </c>
      <c r="D1357" s="21">
        <v>37358.6322</v>
      </c>
    </row>
    <row r="1358" spans="1:4" x14ac:dyDescent="0.25">
      <c r="A1358" s="13" t="s">
        <v>23249</v>
      </c>
      <c r="B1358" s="20" t="s">
        <v>23250</v>
      </c>
      <c r="C1358" s="15" t="s">
        <v>211</v>
      </c>
      <c r="D1358" s="21">
        <v>32823.0861</v>
      </c>
    </row>
    <row r="1359" spans="1:4" x14ac:dyDescent="0.25">
      <c r="A1359" s="13" t="s">
        <v>23251</v>
      </c>
      <c r="B1359" s="20" t="s">
        <v>23252</v>
      </c>
      <c r="C1359" s="15" t="s">
        <v>211</v>
      </c>
      <c r="D1359" s="21">
        <v>35485.6512</v>
      </c>
    </row>
    <row r="1360" spans="1:4" x14ac:dyDescent="0.25">
      <c r="A1360" s="13" t="s">
        <v>23253</v>
      </c>
      <c r="B1360" s="20" t="s">
        <v>23254</v>
      </c>
      <c r="C1360" s="15" t="s">
        <v>211</v>
      </c>
      <c r="D1360" s="21">
        <v>38425.8649</v>
      </c>
    </row>
    <row r="1361" spans="1:4" x14ac:dyDescent="0.25">
      <c r="A1361" s="13" t="s">
        <v>23255</v>
      </c>
      <c r="B1361" s="20" t="s">
        <v>23256</v>
      </c>
      <c r="C1361" s="15" t="s">
        <v>211</v>
      </c>
      <c r="D1361" s="21">
        <v>34959.236799999999</v>
      </c>
    </row>
    <row r="1362" spans="1:4" x14ac:dyDescent="0.25">
      <c r="A1362" s="13" t="s">
        <v>23257</v>
      </c>
      <c r="B1362" s="20" t="s">
        <v>23258</v>
      </c>
      <c r="C1362" s="15" t="s">
        <v>211</v>
      </c>
      <c r="D1362" s="21">
        <v>38952.5121</v>
      </c>
    </row>
    <row r="1363" spans="1:4" x14ac:dyDescent="0.25">
      <c r="A1363" s="13" t="s">
        <v>23259</v>
      </c>
      <c r="B1363" s="20" t="s">
        <v>23260</v>
      </c>
      <c r="C1363" s="15" t="s">
        <v>211</v>
      </c>
      <c r="D1363" s="21">
        <v>35887.272400000002</v>
      </c>
    </row>
    <row r="1364" spans="1:4" x14ac:dyDescent="0.25">
      <c r="A1364" s="13" t="s">
        <v>23261</v>
      </c>
      <c r="B1364" s="20" t="s">
        <v>23262</v>
      </c>
      <c r="C1364" s="15" t="s">
        <v>211</v>
      </c>
      <c r="D1364" s="21">
        <v>39896.271500000003</v>
      </c>
    </row>
    <row r="1365" spans="1:4" x14ac:dyDescent="0.25">
      <c r="A1365" s="13" t="s">
        <v>23263</v>
      </c>
      <c r="B1365" s="20" t="s">
        <v>23264</v>
      </c>
      <c r="C1365" s="15" t="s">
        <v>211</v>
      </c>
      <c r="D1365" s="21">
        <v>36955.665099999998</v>
      </c>
    </row>
    <row r="1366" spans="1:4" x14ac:dyDescent="0.25">
      <c r="A1366" s="13" t="s">
        <v>23265</v>
      </c>
      <c r="B1366" s="20" t="s">
        <v>23266</v>
      </c>
      <c r="C1366" s="15" t="s">
        <v>211</v>
      </c>
      <c r="D1366" s="21">
        <v>42017.374400000001</v>
      </c>
    </row>
    <row r="1367" spans="1:4" x14ac:dyDescent="0.25">
      <c r="A1367" s="13" t="s">
        <v>23267</v>
      </c>
      <c r="B1367" s="20" t="s">
        <v>23268</v>
      </c>
      <c r="C1367" s="15" t="s">
        <v>211</v>
      </c>
      <c r="D1367" s="21">
        <v>38549.444499999998</v>
      </c>
    </row>
    <row r="1368" spans="1:4" x14ac:dyDescent="0.25">
      <c r="A1368" s="13" t="s">
        <v>23269</v>
      </c>
      <c r="B1368" s="20" t="s">
        <v>23270</v>
      </c>
      <c r="C1368" s="15" t="s">
        <v>211</v>
      </c>
      <c r="D1368" s="21">
        <v>44679.735200000003</v>
      </c>
    </row>
    <row r="1369" spans="1:4" x14ac:dyDescent="0.25">
      <c r="A1369" s="13" t="s">
        <v>23271</v>
      </c>
      <c r="B1369" s="20" t="s">
        <v>23272</v>
      </c>
      <c r="C1369" s="15" t="s">
        <v>211</v>
      </c>
      <c r="D1369" s="21">
        <v>41893.794800000003</v>
      </c>
    </row>
    <row r="1370" spans="1:4" x14ac:dyDescent="0.25">
      <c r="A1370" s="13" t="s">
        <v>23273</v>
      </c>
      <c r="B1370" s="20" t="s">
        <v>23274</v>
      </c>
      <c r="C1370" s="15" t="s">
        <v>211</v>
      </c>
      <c r="D1370" s="21">
        <v>46149.181400000001</v>
      </c>
    </row>
    <row r="1371" spans="1:4" x14ac:dyDescent="0.25">
      <c r="A1371" s="13" t="s">
        <v>23275</v>
      </c>
      <c r="B1371" s="20" t="s">
        <v>23276</v>
      </c>
      <c r="C1371" s="15" t="s">
        <v>211</v>
      </c>
      <c r="D1371" s="21">
        <v>42418.995699999999</v>
      </c>
    </row>
    <row r="1372" spans="1:4" x14ac:dyDescent="0.25">
      <c r="A1372" s="13" t="s">
        <v>23277</v>
      </c>
      <c r="B1372" s="20" t="s">
        <v>23278</v>
      </c>
      <c r="C1372" s="15" t="s">
        <v>211</v>
      </c>
      <c r="D1372" s="21">
        <v>45623.9905</v>
      </c>
    </row>
    <row r="1373" spans="1:4" x14ac:dyDescent="0.25">
      <c r="A1373" s="13" t="s">
        <v>23279</v>
      </c>
      <c r="B1373" s="20" t="s">
        <v>23280</v>
      </c>
      <c r="C1373" s="15" t="s">
        <v>211</v>
      </c>
      <c r="D1373" s="21">
        <v>49618.1947</v>
      </c>
    </row>
    <row r="1374" spans="1:4" x14ac:dyDescent="0.25">
      <c r="A1374" s="13" t="s">
        <v>23281</v>
      </c>
      <c r="B1374" s="20" t="s">
        <v>23282</v>
      </c>
      <c r="C1374" s="15" t="s">
        <v>211</v>
      </c>
      <c r="D1374" s="21">
        <v>45081.356500000002</v>
      </c>
    </row>
    <row r="1375" spans="1:4" x14ac:dyDescent="0.25">
      <c r="A1375" s="13" t="s">
        <v>23283</v>
      </c>
      <c r="B1375" s="20" t="s">
        <v>23284</v>
      </c>
      <c r="C1375" s="15" t="s">
        <v>211</v>
      </c>
      <c r="D1375" s="21">
        <v>50143.395600000003</v>
      </c>
    </row>
    <row r="1376" spans="1:4" x14ac:dyDescent="0.25">
      <c r="A1376" s="13" t="s">
        <v>23285</v>
      </c>
      <c r="B1376" s="20" t="s">
        <v>23286</v>
      </c>
      <c r="C1376" s="15" t="s">
        <v>211</v>
      </c>
      <c r="D1376" s="21">
        <v>45623.9905</v>
      </c>
    </row>
    <row r="1377" spans="1:4" x14ac:dyDescent="0.25">
      <c r="A1377" s="13" t="s">
        <v>23287</v>
      </c>
      <c r="B1377" s="20" t="s">
        <v>23288</v>
      </c>
      <c r="C1377" s="15" t="s">
        <v>211</v>
      </c>
      <c r="D1377" s="21">
        <v>50686.527300000002</v>
      </c>
    </row>
    <row r="1378" spans="1:4" x14ac:dyDescent="0.25">
      <c r="A1378" s="13" t="s">
        <v>23289</v>
      </c>
      <c r="B1378" s="20" t="s">
        <v>23290</v>
      </c>
      <c r="C1378" s="15" t="s">
        <v>211</v>
      </c>
      <c r="D1378" s="21">
        <v>47078.078800000003</v>
      </c>
    </row>
    <row r="1379" spans="1:4" x14ac:dyDescent="0.25">
      <c r="A1379" s="13" t="s">
        <v>23291</v>
      </c>
      <c r="B1379" s="20" t="s">
        <v>23292</v>
      </c>
      <c r="C1379" s="15" t="s">
        <v>211</v>
      </c>
      <c r="D1379" s="21">
        <v>51088.1486</v>
      </c>
    </row>
    <row r="1380" spans="1:4" x14ac:dyDescent="0.25">
      <c r="A1380" s="13" t="s">
        <v>23293</v>
      </c>
      <c r="B1380" s="20" t="s">
        <v>23294</v>
      </c>
      <c r="C1380" s="15" t="s">
        <v>211</v>
      </c>
      <c r="D1380" s="21">
        <v>53209.761500000001</v>
      </c>
    </row>
    <row r="1381" spans="1:4" x14ac:dyDescent="0.25">
      <c r="A1381" s="13" t="s">
        <v>23295</v>
      </c>
      <c r="B1381" s="20" t="s">
        <v>23296</v>
      </c>
      <c r="C1381" s="15" t="s">
        <v>211</v>
      </c>
      <c r="D1381" s="21">
        <v>57216.471799999999</v>
      </c>
    </row>
    <row r="1382" spans="1:4" x14ac:dyDescent="0.25">
      <c r="A1382" s="13" t="s">
        <v>23297</v>
      </c>
      <c r="B1382" s="20" t="s">
        <v>23298</v>
      </c>
      <c r="C1382" s="15" t="s">
        <v>211</v>
      </c>
      <c r="D1382" s="21">
        <v>63033.447399999997</v>
      </c>
    </row>
    <row r="1383" spans="1:4" x14ac:dyDescent="0.25">
      <c r="A1383" s="13" t="s">
        <v>23299</v>
      </c>
      <c r="B1383" s="20" t="s">
        <v>23300</v>
      </c>
      <c r="C1383" s="15" t="s">
        <v>211</v>
      </c>
      <c r="D1383" s="21">
        <v>68339.591100000005</v>
      </c>
    </row>
    <row r="1384" spans="1:4" x14ac:dyDescent="0.25">
      <c r="A1384" s="13" t="s">
        <v>23301</v>
      </c>
      <c r="B1384" s="20" t="s">
        <v>23302</v>
      </c>
      <c r="C1384" s="15" t="s">
        <v>211</v>
      </c>
      <c r="D1384" s="21">
        <v>71216.002099999998</v>
      </c>
    </row>
    <row r="1385" spans="1:4" x14ac:dyDescent="0.25">
      <c r="A1385" s="13" t="s">
        <v>23303</v>
      </c>
      <c r="B1385" s="20" t="s">
        <v>23304</v>
      </c>
      <c r="C1385" s="15" t="s">
        <v>211</v>
      </c>
      <c r="D1385" s="21">
        <v>76524.997799999997</v>
      </c>
    </row>
    <row r="1386" spans="1:4" x14ac:dyDescent="0.25">
      <c r="A1386" s="13" t="s">
        <v>23305</v>
      </c>
      <c r="B1386" s="20" t="s">
        <v>23306</v>
      </c>
      <c r="C1386" s="15" t="s">
        <v>211</v>
      </c>
      <c r="D1386" s="21">
        <v>60740.275399999999</v>
      </c>
    </row>
    <row r="1387" spans="1:4" x14ac:dyDescent="0.25">
      <c r="A1387" s="13" t="s">
        <v>23307</v>
      </c>
      <c r="B1387" s="20" t="s">
        <v>23308</v>
      </c>
      <c r="C1387" s="15" t="s">
        <v>211</v>
      </c>
      <c r="D1387" s="21">
        <v>62999.359600000003</v>
      </c>
    </row>
    <row r="1388" spans="1:4" x14ac:dyDescent="0.25">
      <c r="A1388" s="13" t="s">
        <v>23309</v>
      </c>
      <c r="B1388" s="20" t="s">
        <v>23310</v>
      </c>
      <c r="C1388" s="15" t="s">
        <v>211</v>
      </c>
      <c r="D1388" s="21">
        <v>64065.207600000002</v>
      </c>
    </row>
    <row r="1389" spans="1:4" x14ac:dyDescent="0.25">
      <c r="A1389" s="13" t="s">
        <v>23311</v>
      </c>
      <c r="B1389" s="20" t="s">
        <v>23312</v>
      </c>
      <c r="C1389" s="15" t="s">
        <v>211</v>
      </c>
      <c r="D1389" s="21">
        <v>65274.1394</v>
      </c>
    </row>
    <row r="1390" spans="1:4" x14ac:dyDescent="0.25">
      <c r="A1390" s="13" t="s">
        <v>23313</v>
      </c>
      <c r="B1390" s="20" t="s">
        <v>23314</v>
      </c>
      <c r="C1390" s="15" t="s">
        <v>211</v>
      </c>
      <c r="D1390" s="21">
        <v>69531.0046</v>
      </c>
    </row>
    <row r="1391" spans="1:4" x14ac:dyDescent="0.25">
      <c r="A1391" s="13" t="s">
        <v>23315</v>
      </c>
      <c r="B1391" s="20" t="s">
        <v>23316</v>
      </c>
      <c r="C1391" s="15" t="s">
        <v>211</v>
      </c>
      <c r="D1391" s="21">
        <v>68336.967900000003</v>
      </c>
    </row>
    <row r="1392" spans="1:4" x14ac:dyDescent="0.25">
      <c r="A1392" s="13" t="s">
        <v>23317</v>
      </c>
      <c r="B1392" s="20" t="s">
        <v>23318</v>
      </c>
      <c r="C1392" s="15" t="s">
        <v>211</v>
      </c>
      <c r="D1392" s="21">
        <v>70195.221300000005</v>
      </c>
    </row>
    <row r="1393" spans="1:4" x14ac:dyDescent="0.25">
      <c r="A1393" s="13" t="s">
        <v>23319</v>
      </c>
      <c r="B1393" s="20" t="s">
        <v>23320</v>
      </c>
      <c r="C1393" s="15" t="s">
        <v>211</v>
      </c>
      <c r="D1393" s="21">
        <v>73804.584600000002</v>
      </c>
    </row>
    <row r="1394" spans="1:4" x14ac:dyDescent="0.25">
      <c r="A1394" s="13" t="s">
        <v>23321</v>
      </c>
      <c r="B1394" s="20" t="s">
        <v>23322</v>
      </c>
      <c r="C1394" s="15" t="s">
        <v>211</v>
      </c>
      <c r="D1394" s="21">
        <v>76232.3609</v>
      </c>
    </row>
    <row r="1395" spans="1:4" x14ac:dyDescent="0.25">
      <c r="A1395" s="13" t="s">
        <v>23323</v>
      </c>
      <c r="B1395" s="20" t="s">
        <v>23324</v>
      </c>
      <c r="C1395" s="15" t="s">
        <v>211</v>
      </c>
      <c r="D1395" s="21">
        <v>76328.127900000007</v>
      </c>
    </row>
    <row r="1396" spans="1:4" x14ac:dyDescent="0.25">
      <c r="A1396" s="13" t="s">
        <v>23325</v>
      </c>
      <c r="B1396" s="20" t="s">
        <v>23326</v>
      </c>
      <c r="C1396" s="15" t="s">
        <v>14537</v>
      </c>
      <c r="D1396" s="21">
        <v>46816.904000000002</v>
      </c>
    </row>
    <row r="1397" spans="1:4" x14ac:dyDescent="0.25">
      <c r="A1397" s="13" t="s">
        <v>23327</v>
      </c>
      <c r="B1397" s="20" t="s">
        <v>23328</v>
      </c>
      <c r="C1397" s="15" t="s">
        <v>14537</v>
      </c>
      <c r="D1397" s="21">
        <v>62864.904000000002</v>
      </c>
    </row>
    <row r="1398" spans="1:4" x14ac:dyDescent="0.25">
      <c r="A1398" s="13" t="s">
        <v>23329</v>
      </c>
      <c r="B1398" s="20" t="s">
        <v>23330</v>
      </c>
      <c r="C1398" s="15" t="s">
        <v>282</v>
      </c>
      <c r="D1398" s="21">
        <v>6.1197999999999997</v>
      </c>
    </row>
    <row r="1399" spans="1:4" x14ac:dyDescent="0.25">
      <c r="A1399" s="13" t="s">
        <v>23331</v>
      </c>
      <c r="B1399" s="20" t="s">
        <v>23332</v>
      </c>
      <c r="C1399" s="15" t="s">
        <v>282</v>
      </c>
      <c r="D1399" s="21">
        <v>20.277899999999999</v>
      </c>
    </row>
    <row r="1400" spans="1:4" x14ac:dyDescent="0.25">
      <c r="A1400" s="13" t="s">
        <v>23333</v>
      </c>
      <c r="B1400" s="20" t="s">
        <v>29170</v>
      </c>
      <c r="C1400" s="15" t="s">
        <v>14537</v>
      </c>
      <c r="D1400" s="21">
        <v>27.114799999999999</v>
      </c>
    </row>
    <row r="1401" spans="1:4" x14ac:dyDescent="0.25">
      <c r="A1401" s="13" t="s">
        <v>23334</v>
      </c>
      <c r="B1401" s="20" t="s">
        <v>23335</v>
      </c>
      <c r="C1401" s="15" t="s">
        <v>15970</v>
      </c>
      <c r="D1401" s="21">
        <v>18.880400000000002</v>
      </c>
    </row>
    <row r="1402" spans="1:4" x14ac:dyDescent="0.25">
      <c r="A1402" s="13" t="s">
        <v>23336</v>
      </c>
      <c r="B1402" s="20" t="s">
        <v>29171</v>
      </c>
      <c r="C1402" s="15" t="s">
        <v>211</v>
      </c>
      <c r="D1402" s="21">
        <v>119.1887</v>
      </c>
    </row>
    <row r="1403" spans="1:4" x14ac:dyDescent="0.25">
      <c r="A1403" s="13" t="s">
        <v>91</v>
      </c>
      <c r="B1403" s="20" t="s">
        <v>1271</v>
      </c>
      <c r="C1403" s="15" t="s">
        <v>14537</v>
      </c>
      <c r="D1403" s="21">
        <v>2.4024000000000001</v>
      </c>
    </row>
    <row r="1404" spans="1:4" x14ac:dyDescent="0.25">
      <c r="A1404" s="13" t="s">
        <v>101</v>
      </c>
      <c r="B1404" s="20" t="s">
        <v>1276</v>
      </c>
      <c r="C1404" s="15" t="s">
        <v>282</v>
      </c>
      <c r="D1404" s="21">
        <v>8.6364999999999998</v>
      </c>
    </row>
    <row r="1405" spans="1:4" x14ac:dyDescent="0.25">
      <c r="A1405" s="13" t="s">
        <v>23337</v>
      </c>
      <c r="B1405" s="20" t="s">
        <v>23338</v>
      </c>
      <c r="C1405" s="15" t="s">
        <v>14537</v>
      </c>
      <c r="D1405" s="21">
        <v>3.4043000000000001</v>
      </c>
    </row>
    <row r="1406" spans="1:4" x14ac:dyDescent="0.25">
      <c r="A1406" s="13" t="s">
        <v>23339</v>
      </c>
      <c r="B1406" s="20" t="s">
        <v>23340</v>
      </c>
      <c r="C1406" s="15" t="s">
        <v>14537</v>
      </c>
      <c r="D1406" s="21">
        <v>3.4847000000000001</v>
      </c>
    </row>
    <row r="1407" spans="1:4" x14ac:dyDescent="0.25">
      <c r="A1407" s="13" t="s">
        <v>23341</v>
      </c>
      <c r="B1407" s="20" t="s">
        <v>23342</v>
      </c>
      <c r="C1407" s="15" t="s">
        <v>14537</v>
      </c>
      <c r="D1407" s="21">
        <v>3.8370000000000002</v>
      </c>
    </row>
    <row r="1408" spans="1:4" x14ac:dyDescent="0.25">
      <c r="A1408" s="13" t="s">
        <v>23343</v>
      </c>
      <c r="B1408" s="20" t="s">
        <v>23344</v>
      </c>
      <c r="C1408" s="15" t="s">
        <v>14537</v>
      </c>
      <c r="D1408" s="21">
        <v>4.8547000000000002</v>
      </c>
    </row>
    <row r="1409" spans="1:4" x14ac:dyDescent="0.25">
      <c r="A1409" s="13" t="s">
        <v>23345</v>
      </c>
      <c r="B1409" s="20" t="s">
        <v>23346</v>
      </c>
      <c r="C1409" s="15" t="s">
        <v>14537</v>
      </c>
      <c r="D1409" s="21">
        <v>5.1845999999999997</v>
      </c>
    </row>
    <row r="1410" spans="1:4" x14ac:dyDescent="0.25">
      <c r="A1410" s="13" t="s">
        <v>23347</v>
      </c>
      <c r="B1410" s="20" t="s">
        <v>23348</v>
      </c>
      <c r="C1410" s="15" t="s">
        <v>14537</v>
      </c>
      <c r="D1410" s="21">
        <v>5.9142999999999999</v>
      </c>
    </row>
    <row r="1411" spans="1:4" x14ac:dyDescent="0.25">
      <c r="A1411" s="13" t="s">
        <v>23349</v>
      </c>
      <c r="B1411" s="20" t="s">
        <v>23350</v>
      </c>
      <c r="C1411" s="15" t="s">
        <v>14537</v>
      </c>
      <c r="D1411" s="21">
        <v>6.2882999999999996</v>
      </c>
    </row>
    <row r="1412" spans="1:4" x14ac:dyDescent="0.25">
      <c r="A1412" s="13" t="s">
        <v>23351</v>
      </c>
      <c r="B1412" s="20" t="s">
        <v>23352</v>
      </c>
      <c r="C1412" s="15" t="s">
        <v>14537</v>
      </c>
      <c r="D1412" s="21">
        <v>6.7882999999999996</v>
      </c>
    </row>
    <row r="1413" spans="1:4" x14ac:dyDescent="0.25">
      <c r="A1413" s="13" t="s">
        <v>23353</v>
      </c>
      <c r="B1413" s="20" t="s">
        <v>23354</v>
      </c>
      <c r="C1413" s="15" t="s">
        <v>14537</v>
      </c>
      <c r="D1413" s="21">
        <v>6.8014000000000001</v>
      </c>
    </row>
    <row r="1414" spans="1:4" x14ac:dyDescent="0.25">
      <c r="A1414" s="13" t="s">
        <v>23355</v>
      </c>
      <c r="B1414" s="20" t="s">
        <v>23356</v>
      </c>
      <c r="C1414" s="15" t="s">
        <v>14537</v>
      </c>
      <c r="D1414" s="21">
        <v>7.625</v>
      </c>
    </row>
    <row r="1415" spans="1:4" x14ac:dyDescent="0.25">
      <c r="A1415" s="13" t="s">
        <v>23357</v>
      </c>
      <c r="B1415" s="20" t="s">
        <v>23358</v>
      </c>
      <c r="C1415" s="15" t="s">
        <v>14537</v>
      </c>
      <c r="D1415" s="21">
        <v>7.8506</v>
      </c>
    </row>
    <row r="1416" spans="1:4" x14ac:dyDescent="0.25">
      <c r="A1416" s="13" t="s">
        <v>23359</v>
      </c>
      <c r="B1416" s="20" t="s">
        <v>23360</v>
      </c>
      <c r="C1416" s="15" t="s">
        <v>14537</v>
      </c>
      <c r="D1416" s="21">
        <v>8.0876999999999999</v>
      </c>
    </row>
    <row r="1417" spans="1:4" x14ac:dyDescent="0.25">
      <c r="A1417" s="13" t="s">
        <v>23361</v>
      </c>
      <c r="B1417" s="20" t="s">
        <v>23362</v>
      </c>
      <c r="C1417" s="15" t="s">
        <v>14537</v>
      </c>
      <c r="D1417" s="21">
        <v>8.9251000000000005</v>
      </c>
    </row>
    <row r="1418" spans="1:4" x14ac:dyDescent="0.25">
      <c r="A1418" s="13" t="s">
        <v>23363</v>
      </c>
      <c r="B1418" s="20" t="s">
        <v>23364</v>
      </c>
      <c r="C1418" s="15" t="s">
        <v>14537</v>
      </c>
      <c r="D1418" s="21">
        <v>9.3960000000000008</v>
      </c>
    </row>
    <row r="1419" spans="1:4" x14ac:dyDescent="0.25">
      <c r="A1419" s="13" t="s">
        <v>23365</v>
      </c>
      <c r="B1419" s="20" t="s">
        <v>23366</v>
      </c>
      <c r="C1419" s="15" t="s">
        <v>14537</v>
      </c>
      <c r="D1419" s="21">
        <v>9.8173999999999992</v>
      </c>
    </row>
    <row r="1420" spans="1:4" x14ac:dyDescent="0.25">
      <c r="A1420" s="13" t="s">
        <v>23367</v>
      </c>
      <c r="B1420" s="20" t="s">
        <v>23368</v>
      </c>
      <c r="C1420" s="15" t="s">
        <v>14537</v>
      </c>
      <c r="D1420" s="21">
        <v>10.8401</v>
      </c>
    </row>
    <row r="1421" spans="1:4" x14ac:dyDescent="0.25">
      <c r="A1421" s="13" t="s">
        <v>23369</v>
      </c>
      <c r="B1421" s="20" t="s">
        <v>23370</v>
      </c>
      <c r="C1421" s="15" t="s">
        <v>14537</v>
      </c>
      <c r="D1421" s="21">
        <v>11.8346</v>
      </c>
    </row>
    <row r="1422" spans="1:4" x14ac:dyDescent="0.25">
      <c r="A1422" s="13" t="s">
        <v>23371</v>
      </c>
      <c r="B1422" s="20" t="s">
        <v>23372</v>
      </c>
      <c r="C1422" s="15" t="s">
        <v>14537</v>
      </c>
      <c r="D1422" s="21">
        <v>13.640599999999999</v>
      </c>
    </row>
    <row r="1423" spans="1:4" x14ac:dyDescent="0.25">
      <c r="A1423" s="13" t="s">
        <v>23373</v>
      </c>
      <c r="B1423" s="20" t="s">
        <v>23374</v>
      </c>
      <c r="C1423" s="15" t="s">
        <v>14537</v>
      </c>
      <c r="D1423" s="21">
        <v>8.3591999999999995</v>
      </c>
    </row>
    <row r="1424" spans="1:4" x14ac:dyDescent="0.25">
      <c r="A1424" s="13" t="s">
        <v>23375</v>
      </c>
      <c r="B1424" s="20" t="s">
        <v>23376</v>
      </c>
      <c r="C1424" s="15" t="s">
        <v>14537</v>
      </c>
      <c r="D1424" s="21">
        <v>8.8958999999999993</v>
      </c>
    </row>
    <row r="1425" spans="1:4" x14ac:dyDescent="0.25">
      <c r="A1425" s="13" t="s">
        <v>23377</v>
      </c>
      <c r="B1425" s="20" t="s">
        <v>23378</v>
      </c>
      <c r="C1425" s="15" t="s">
        <v>14537</v>
      </c>
      <c r="D1425" s="21">
        <v>9.2979000000000003</v>
      </c>
    </row>
    <row r="1426" spans="1:4" x14ac:dyDescent="0.25">
      <c r="A1426" s="13" t="s">
        <v>23379</v>
      </c>
      <c r="B1426" s="20" t="s">
        <v>23380</v>
      </c>
      <c r="C1426" s="15" t="s">
        <v>14537</v>
      </c>
      <c r="D1426" s="21">
        <v>9.8991000000000007</v>
      </c>
    </row>
    <row r="1427" spans="1:4" x14ac:dyDescent="0.25">
      <c r="A1427" s="13" t="s">
        <v>23381</v>
      </c>
      <c r="B1427" s="20" t="s">
        <v>23382</v>
      </c>
      <c r="C1427" s="15" t="s">
        <v>14537</v>
      </c>
      <c r="D1427" s="21">
        <v>10.1843</v>
      </c>
    </row>
    <row r="1428" spans="1:4" x14ac:dyDescent="0.25">
      <c r="A1428" s="13" t="s">
        <v>23383</v>
      </c>
      <c r="B1428" s="20" t="s">
        <v>23384</v>
      </c>
      <c r="C1428" s="15" t="s">
        <v>14537</v>
      </c>
      <c r="D1428" s="21">
        <v>10.8323</v>
      </c>
    </row>
    <row r="1429" spans="1:4" x14ac:dyDescent="0.25">
      <c r="A1429" s="13" t="s">
        <v>23385</v>
      </c>
      <c r="B1429" s="20" t="s">
        <v>23386</v>
      </c>
      <c r="C1429" s="15" t="s">
        <v>282</v>
      </c>
      <c r="D1429" s="21">
        <v>62.5503</v>
      </c>
    </row>
    <row r="1430" spans="1:4" x14ac:dyDescent="0.25">
      <c r="A1430" s="13" t="s">
        <v>23387</v>
      </c>
      <c r="B1430" s="20" t="s">
        <v>23388</v>
      </c>
      <c r="C1430" s="15" t="s">
        <v>14537</v>
      </c>
      <c r="D1430" s="21">
        <v>22.099799999999998</v>
      </c>
    </row>
    <row r="1431" spans="1:4" x14ac:dyDescent="0.25">
      <c r="A1431" s="13" t="s">
        <v>23389</v>
      </c>
      <c r="B1431" s="20" t="s">
        <v>23390</v>
      </c>
      <c r="C1431" s="15" t="s">
        <v>14537</v>
      </c>
      <c r="D1431" s="21">
        <v>0.31259999999999999</v>
      </c>
    </row>
    <row r="1432" spans="1:4" x14ac:dyDescent="0.25">
      <c r="A1432" s="13" t="s">
        <v>23391</v>
      </c>
      <c r="B1432" s="20" t="s">
        <v>23392</v>
      </c>
      <c r="C1432" s="15" t="s">
        <v>14537</v>
      </c>
      <c r="D1432" s="21">
        <v>0.63790000000000002</v>
      </c>
    </row>
    <row r="1433" spans="1:4" x14ac:dyDescent="0.25">
      <c r="A1433" s="13" t="s">
        <v>23393</v>
      </c>
      <c r="B1433" s="20" t="s">
        <v>23394</v>
      </c>
      <c r="C1433" s="15" t="s">
        <v>14537</v>
      </c>
      <c r="D1433" s="21">
        <v>1.8130999999999999</v>
      </c>
    </row>
    <row r="1434" spans="1:4" x14ac:dyDescent="0.25">
      <c r="A1434" s="13" t="s">
        <v>23395</v>
      </c>
      <c r="B1434" s="20" t="s">
        <v>23396</v>
      </c>
      <c r="C1434" s="15" t="s">
        <v>282</v>
      </c>
      <c r="D1434" s="21">
        <v>16.6266</v>
      </c>
    </row>
    <row r="1435" spans="1:4" x14ac:dyDescent="0.25">
      <c r="A1435" s="13" t="s">
        <v>23397</v>
      </c>
      <c r="B1435" s="20" t="s">
        <v>23398</v>
      </c>
      <c r="C1435" s="15" t="s">
        <v>282</v>
      </c>
      <c r="D1435" s="21">
        <v>16.043600000000001</v>
      </c>
    </row>
    <row r="1436" spans="1:4" x14ac:dyDescent="0.25">
      <c r="A1436" s="13" t="s">
        <v>23399</v>
      </c>
      <c r="B1436" s="20" t="s">
        <v>23400</v>
      </c>
      <c r="C1436" s="15" t="s">
        <v>14731</v>
      </c>
      <c r="D1436" s="21" t="s">
        <v>20826</v>
      </c>
    </row>
    <row r="1437" spans="1:4" x14ac:dyDescent="0.25">
      <c r="A1437" s="13" t="s">
        <v>23401</v>
      </c>
      <c r="B1437" s="20" t="s">
        <v>23402</v>
      </c>
      <c r="C1437" s="15" t="s">
        <v>211</v>
      </c>
      <c r="D1437" s="21">
        <v>208.77369999999999</v>
      </c>
    </row>
    <row r="1438" spans="1:4" x14ac:dyDescent="0.25">
      <c r="A1438" s="13" t="s">
        <v>23403</v>
      </c>
      <c r="B1438" s="20" t="s">
        <v>23404</v>
      </c>
      <c r="C1438" s="15" t="s">
        <v>211</v>
      </c>
      <c r="D1438" s="21">
        <v>249.0823</v>
      </c>
    </row>
    <row r="1439" spans="1:4" x14ac:dyDescent="0.25">
      <c r="A1439" s="13" t="s">
        <v>23405</v>
      </c>
      <c r="B1439" s="20" t="s">
        <v>23406</v>
      </c>
      <c r="C1439" s="15" t="s">
        <v>211</v>
      </c>
      <c r="D1439" s="21">
        <v>296.90309999999999</v>
      </c>
    </row>
    <row r="1440" spans="1:4" x14ac:dyDescent="0.25">
      <c r="A1440" s="13" t="s">
        <v>23407</v>
      </c>
      <c r="B1440" s="20" t="s">
        <v>23408</v>
      </c>
      <c r="C1440" s="15" t="s">
        <v>211</v>
      </c>
      <c r="D1440" s="21">
        <v>344.77620000000002</v>
      </c>
    </row>
    <row r="1441" spans="1:4" x14ac:dyDescent="0.25">
      <c r="A1441" s="13" t="s">
        <v>23409</v>
      </c>
      <c r="B1441" s="20" t="s">
        <v>23410</v>
      </c>
      <c r="C1441" s="15" t="s">
        <v>211</v>
      </c>
      <c r="D1441" s="21">
        <v>395.21350000000001</v>
      </c>
    </row>
    <row r="1442" spans="1:4" x14ac:dyDescent="0.25">
      <c r="A1442" s="13" t="s">
        <v>23411</v>
      </c>
      <c r="B1442" s="20" t="s">
        <v>23412</v>
      </c>
      <c r="C1442" s="15" t="s">
        <v>211</v>
      </c>
      <c r="D1442" s="21">
        <v>445.64210000000003</v>
      </c>
    </row>
    <row r="1443" spans="1:4" x14ac:dyDescent="0.25">
      <c r="A1443" s="13" t="s">
        <v>23413</v>
      </c>
      <c r="B1443" s="20" t="s">
        <v>23414</v>
      </c>
      <c r="C1443" s="15" t="s">
        <v>211</v>
      </c>
      <c r="D1443" s="21">
        <v>473.89</v>
      </c>
    </row>
    <row r="1444" spans="1:4" x14ac:dyDescent="0.25">
      <c r="A1444" s="13" t="s">
        <v>23415</v>
      </c>
      <c r="B1444" s="20" t="s">
        <v>23416</v>
      </c>
      <c r="C1444" s="15" t="s">
        <v>211</v>
      </c>
      <c r="D1444" s="21">
        <v>511.85289999999998</v>
      </c>
    </row>
    <row r="1445" spans="1:4" x14ac:dyDescent="0.25">
      <c r="A1445" s="13" t="s">
        <v>23417</v>
      </c>
      <c r="B1445" s="20" t="s">
        <v>23418</v>
      </c>
      <c r="C1445" s="15" t="s">
        <v>211</v>
      </c>
      <c r="D1445" s="21">
        <v>1932.0265999999999</v>
      </c>
    </row>
    <row r="1446" spans="1:4" x14ac:dyDescent="0.25">
      <c r="A1446" s="13" t="s">
        <v>23419</v>
      </c>
      <c r="B1446" s="20" t="s">
        <v>23420</v>
      </c>
      <c r="C1446" s="15" t="s">
        <v>211</v>
      </c>
      <c r="D1446" s="21">
        <v>2208.7057</v>
      </c>
    </row>
    <row r="1447" spans="1:4" x14ac:dyDescent="0.25">
      <c r="A1447" s="13" t="s">
        <v>23421</v>
      </c>
      <c r="B1447" s="20" t="s">
        <v>23422</v>
      </c>
      <c r="C1447" s="15" t="s">
        <v>211</v>
      </c>
      <c r="D1447" s="21">
        <v>2397.8449999999998</v>
      </c>
    </row>
    <row r="1448" spans="1:4" x14ac:dyDescent="0.25">
      <c r="A1448" s="13" t="s">
        <v>23423</v>
      </c>
      <c r="B1448" s="20" t="s">
        <v>23424</v>
      </c>
      <c r="C1448" s="15" t="s">
        <v>211</v>
      </c>
      <c r="D1448" s="21">
        <v>2871.2316999999998</v>
      </c>
    </row>
    <row r="1449" spans="1:4" x14ac:dyDescent="0.25">
      <c r="A1449" s="13" t="s">
        <v>23425</v>
      </c>
      <c r="B1449" s="20" t="s">
        <v>23426</v>
      </c>
      <c r="C1449" s="15" t="s">
        <v>211</v>
      </c>
      <c r="D1449" s="21">
        <v>2872.0221000000001</v>
      </c>
    </row>
    <row r="1450" spans="1:4" x14ac:dyDescent="0.25">
      <c r="A1450" s="13" t="s">
        <v>23427</v>
      </c>
      <c r="B1450" s="20" t="s">
        <v>23428</v>
      </c>
      <c r="C1450" s="15" t="s">
        <v>211</v>
      </c>
      <c r="D1450" s="21">
        <v>3589.9866999999999</v>
      </c>
    </row>
    <row r="1451" spans="1:4" x14ac:dyDescent="0.25">
      <c r="A1451" s="13" t="s">
        <v>23429</v>
      </c>
      <c r="B1451" s="20" t="s">
        <v>23430</v>
      </c>
      <c r="C1451" s="15" t="s">
        <v>211</v>
      </c>
      <c r="D1451" s="21">
        <v>3591.6914000000002</v>
      </c>
    </row>
    <row r="1452" spans="1:4" x14ac:dyDescent="0.25">
      <c r="A1452" s="13" t="s">
        <v>23431</v>
      </c>
      <c r="B1452" s="20" t="s">
        <v>23432</v>
      </c>
      <c r="C1452" s="15" t="s">
        <v>211</v>
      </c>
      <c r="D1452" s="21">
        <v>3591.6914000000002</v>
      </c>
    </row>
    <row r="1453" spans="1:4" x14ac:dyDescent="0.25">
      <c r="A1453" s="13" t="s">
        <v>23433</v>
      </c>
      <c r="B1453" s="20" t="s">
        <v>23434</v>
      </c>
      <c r="C1453" s="15" t="s">
        <v>211</v>
      </c>
      <c r="D1453" s="21">
        <v>4144.607</v>
      </c>
    </row>
    <row r="1454" spans="1:4" x14ac:dyDescent="0.25">
      <c r="A1454" s="13" t="s">
        <v>23435</v>
      </c>
      <c r="B1454" s="20" t="s">
        <v>23436</v>
      </c>
      <c r="C1454" s="15" t="s">
        <v>211</v>
      </c>
      <c r="D1454" s="21">
        <v>4696.2569999999996</v>
      </c>
    </row>
    <row r="1455" spans="1:4" x14ac:dyDescent="0.25">
      <c r="A1455" s="13" t="s">
        <v>23437</v>
      </c>
      <c r="B1455" s="20" t="s">
        <v>23438</v>
      </c>
      <c r="C1455" s="15" t="s">
        <v>211</v>
      </c>
      <c r="D1455" s="21">
        <v>4697.9745999999996</v>
      </c>
    </row>
    <row r="1456" spans="1:4" x14ac:dyDescent="0.25">
      <c r="A1456" s="13" t="s">
        <v>23439</v>
      </c>
      <c r="B1456" s="20" t="s">
        <v>23440</v>
      </c>
      <c r="C1456" s="15" t="s">
        <v>211</v>
      </c>
      <c r="D1456" s="21">
        <v>2135.3526000000002</v>
      </c>
    </row>
    <row r="1457" spans="1:4" x14ac:dyDescent="0.25">
      <c r="A1457" s="13" t="s">
        <v>23441</v>
      </c>
      <c r="B1457" s="20" t="s">
        <v>23442</v>
      </c>
      <c r="C1457" s="15" t="s">
        <v>211</v>
      </c>
      <c r="D1457" s="21">
        <v>2428.2114000000001</v>
      </c>
    </row>
    <row r="1458" spans="1:4" x14ac:dyDescent="0.25">
      <c r="A1458" s="13" t="s">
        <v>23443</v>
      </c>
      <c r="B1458" s="20" t="s">
        <v>23444</v>
      </c>
      <c r="C1458" s="15" t="s">
        <v>211</v>
      </c>
      <c r="D1458" s="21">
        <v>3089.7683000000002</v>
      </c>
    </row>
    <row r="1459" spans="1:4" x14ac:dyDescent="0.25">
      <c r="A1459" s="13" t="s">
        <v>23445</v>
      </c>
      <c r="B1459" s="20" t="s">
        <v>23446</v>
      </c>
      <c r="C1459" s="15" t="s">
        <v>211</v>
      </c>
      <c r="D1459" s="21">
        <v>4126.2646000000004</v>
      </c>
    </row>
    <row r="1460" spans="1:4" x14ac:dyDescent="0.25">
      <c r="A1460" s="13" t="s">
        <v>23447</v>
      </c>
      <c r="B1460" s="20" t="s">
        <v>23448</v>
      </c>
      <c r="C1460" s="15" t="s">
        <v>211</v>
      </c>
      <c r="D1460" s="21">
        <v>4369.3995000000004</v>
      </c>
    </row>
    <row r="1461" spans="1:4" x14ac:dyDescent="0.25">
      <c r="A1461" s="13" t="s">
        <v>23449</v>
      </c>
      <c r="B1461" s="20" t="s">
        <v>23450</v>
      </c>
      <c r="C1461" s="15" t="s">
        <v>211</v>
      </c>
      <c r="D1461" s="21">
        <v>5767.1210000000001</v>
      </c>
    </row>
    <row r="1462" spans="1:4" x14ac:dyDescent="0.25">
      <c r="A1462" s="13" t="s">
        <v>23451</v>
      </c>
      <c r="B1462" s="20" t="s">
        <v>23452</v>
      </c>
      <c r="C1462" s="15" t="s">
        <v>211</v>
      </c>
      <c r="D1462" s="21">
        <v>7283.7817999999997</v>
      </c>
    </row>
    <row r="1463" spans="1:4" x14ac:dyDescent="0.25">
      <c r="A1463" s="13" t="s">
        <v>23453</v>
      </c>
      <c r="B1463" s="20" t="s">
        <v>23454</v>
      </c>
      <c r="C1463" s="15" t="s">
        <v>211</v>
      </c>
      <c r="D1463" s="21">
        <v>7283.7817999999997</v>
      </c>
    </row>
    <row r="1464" spans="1:4" x14ac:dyDescent="0.25">
      <c r="A1464" s="13" t="s">
        <v>23455</v>
      </c>
      <c r="B1464" s="20" t="s">
        <v>23456</v>
      </c>
      <c r="C1464" s="15" t="s">
        <v>211</v>
      </c>
      <c r="D1464" s="21">
        <v>8501.7230999999992</v>
      </c>
    </row>
    <row r="1465" spans="1:4" x14ac:dyDescent="0.25">
      <c r="A1465" s="13" t="s">
        <v>23457</v>
      </c>
      <c r="B1465" s="20" t="s">
        <v>23458</v>
      </c>
      <c r="C1465" s="15" t="s">
        <v>211</v>
      </c>
      <c r="D1465" s="21">
        <v>9390.9236999999994</v>
      </c>
    </row>
    <row r="1466" spans="1:4" x14ac:dyDescent="0.25">
      <c r="A1466" s="13" t="s">
        <v>23459</v>
      </c>
      <c r="B1466" s="20" t="s">
        <v>23460</v>
      </c>
      <c r="C1466" s="15" t="s">
        <v>211</v>
      </c>
      <c r="D1466" s="21">
        <v>9724.7783999999992</v>
      </c>
    </row>
    <row r="1467" spans="1:4" x14ac:dyDescent="0.25">
      <c r="A1467" s="13" t="s">
        <v>23461</v>
      </c>
      <c r="B1467" s="20" t="s">
        <v>23462</v>
      </c>
      <c r="C1467" s="15" t="s">
        <v>211</v>
      </c>
      <c r="D1467" s="21">
        <v>1856.8100999999999</v>
      </c>
    </row>
    <row r="1468" spans="1:4" x14ac:dyDescent="0.25">
      <c r="A1468" s="13" t="s">
        <v>23463</v>
      </c>
      <c r="B1468" s="20" t="s">
        <v>23464</v>
      </c>
      <c r="C1468" s="15" t="s">
        <v>211</v>
      </c>
      <c r="D1468" s="21">
        <v>2112.2664</v>
      </c>
    </row>
    <row r="1469" spans="1:4" x14ac:dyDescent="0.25">
      <c r="A1469" s="13" t="s">
        <v>23465</v>
      </c>
      <c r="B1469" s="20" t="s">
        <v>23466</v>
      </c>
      <c r="C1469" s="15" t="s">
        <v>211</v>
      </c>
      <c r="D1469" s="21">
        <v>2683.4951000000001</v>
      </c>
    </row>
    <row r="1470" spans="1:4" x14ac:dyDescent="0.25">
      <c r="A1470" s="13" t="s">
        <v>23467</v>
      </c>
      <c r="B1470" s="20" t="s">
        <v>23468</v>
      </c>
      <c r="C1470" s="15" t="s">
        <v>211</v>
      </c>
      <c r="D1470" s="21">
        <v>3589.6596</v>
      </c>
    </row>
    <row r="1471" spans="1:4" x14ac:dyDescent="0.25">
      <c r="A1471" s="13" t="s">
        <v>23469</v>
      </c>
      <c r="B1471" s="20" t="s">
        <v>23470</v>
      </c>
      <c r="C1471" s="15" t="s">
        <v>211</v>
      </c>
      <c r="D1471" s="21">
        <v>3802.7044999999998</v>
      </c>
    </row>
    <row r="1472" spans="1:4" x14ac:dyDescent="0.25">
      <c r="A1472" s="13" t="s">
        <v>23471</v>
      </c>
      <c r="B1472" s="20" t="s">
        <v>23472</v>
      </c>
      <c r="C1472" s="15" t="s">
        <v>211</v>
      </c>
      <c r="D1472" s="21">
        <v>5017.3784999999998</v>
      </c>
    </row>
    <row r="1473" spans="1:4" x14ac:dyDescent="0.25">
      <c r="A1473" s="13" t="s">
        <v>23473</v>
      </c>
      <c r="B1473" s="20" t="s">
        <v>23474</v>
      </c>
      <c r="C1473" s="15" t="s">
        <v>211</v>
      </c>
      <c r="D1473" s="21">
        <v>6335.9467999999997</v>
      </c>
    </row>
    <row r="1474" spans="1:4" x14ac:dyDescent="0.25">
      <c r="A1474" s="13" t="s">
        <v>23475</v>
      </c>
      <c r="B1474" s="20" t="s">
        <v>23476</v>
      </c>
      <c r="C1474" s="15" t="s">
        <v>211</v>
      </c>
      <c r="D1474" s="21">
        <v>6335.9467999999997</v>
      </c>
    </row>
    <row r="1475" spans="1:4" x14ac:dyDescent="0.25">
      <c r="A1475" s="13" t="s">
        <v>23477</v>
      </c>
      <c r="B1475" s="20" t="s">
        <v>23478</v>
      </c>
      <c r="C1475" s="15" t="s">
        <v>211</v>
      </c>
      <c r="D1475" s="21">
        <v>7395.9156000000003</v>
      </c>
    </row>
    <row r="1476" spans="1:4" x14ac:dyDescent="0.25">
      <c r="A1476" s="13" t="s">
        <v>23479</v>
      </c>
      <c r="B1476" s="20" t="s">
        <v>23480</v>
      </c>
      <c r="C1476" s="15" t="s">
        <v>211</v>
      </c>
      <c r="D1476" s="21">
        <v>8449.0655999999999</v>
      </c>
    </row>
    <row r="1477" spans="1:4" x14ac:dyDescent="0.25">
      <c r="A1477" s="13" t="s">
        <v>23481</v>
      </c>
      <c r="B1477" s="20" t="s">
        <v>23482</v>
      </c>
      <c r="C1477" s="15" t="s">
        <v>211</v>
      </c>
      <c r="D1477" s="21">
        <v>8460.9984000000004</v>
      </c>
    </row>
    <row r="1478" spans="1:4" x14ac:dyDescent="0.25">
      <c r="A1478" s="13" t="s">
        <v>23483</v>
      </c>
      <c r="B1478" s="20" t="s">
        <v>23484</v>
      </c>
      <c r="C1478" s="15" t="s">
        <v>14537</v>
      </c>
      <c r="D1478" s="21">
        <v>1021.3401</v>
      </c>
    </row>
    <row r="1479" spans="1:4" x14ac:dyDescent="0.25">
      <c r="A1479" s="13" t="s">
        <v>23485</v>
      </c>
      <c r="B1479" s="20" t="s">
        <v>23486</v>
      </c>
      <c r="C1479" s="15" t="s">
        <v>15970</v>
      </c>
      <c r="D1479" s="21">
        <v>436.13900000000001</v>
      </c>
    </row>
    <row r="1480" spans="1:4" x14ac:dyDescent="0.25">
      <c r="A1480" s="13" t="s">
        <v>23487</v>
      </c>
      <c r="B1480" s="20" t="s">
        <v>23488</v>
      </c>
      <c r="C1480" s="15" t="s">
        <v>211</v>
      </c>
      <c r="D1480" s="21">
        <v>183.15199999999999</v>
      </c>
    </row>
    <row r="1481" spans="1:4" x14ac:dyDescent="0.25">
      <c r="A1481" s="13" t="s">
        <v>23489</v>
      </c>
      <c r="B1481" s="20" t="s">
        <v>23490</v>
      </c>
      <c r="C1481" s="15" t="s">
        <v>79</v>
      </c>
      <c r="D1481" s="21" t="s">
        <v>20826</v>
      </c>
    </row>
    <row r="1482" spans="1:4" x14ac:dyDescent="0.25">
      <c r="A1482" s="13" t="s">
        <v>23491</v>
      </c>
      <c r="B1482" s="20" t="s">
        <v>23492</v>
      </c>
      <c r="C1482" s="15" t="s">
        <v>15970</v>
      </c>
      <c r="D1482" s="21">
        <v>344.79300000000001</v>
      </c>
    </row>
    <row r="1483" spans="1:4" x14ac:dyDescent="0.25">
      <c r="A1483" s="13" t="s">
        <v>23493</v>
      </c>
      <c r="B1483" s="20" t="s">
        <v>23494</v>
      </c>
      <c r="C1483" s="15" t="s">
        <v>15970</v>
      </c>
      <c r="D1483" s="21">
        <v>109.9864</v>
      </c>
    </row>
    <row r="1484" spans="1:4" x14ac:dyDescent="0.25">
      <c r="A1484" s="13" t="s">
        <v>23495</v>
      </c>
      <c r="B1484" s="20" t="s">
        <v>23496</v>
      </c>
      <c r="C1484" s="15" t="s">
        <v>15970</v>
      </c>
      <c r="D1484" s="21">
        <v>138.52279999999999</v>
      </c>
    </row>
    <row r="1485" spans="1:4" x14ac:dyDescent="0.25">
      <c r="A1485" s="13" t="s">
        <v>23497</v>
      </c>
      <c r="B1485" s="20" t="s">
        <v>23498</v>
      </c>
      <c r="C1485" s="15" t="s">
        <v>15970</v>
      </c>
      <c r="D1485" s="21">
        <v>534.25250000000005</v>
      </c>
    </row>
    <row r="1486" spans="1:4" x14ac:dyDescent="0.25">
      <c r="A1486" s="13" t="s">
        <v>23499</v>
      </c>
      <c r="B1486" s="20" t="s">
        <v>23500</v>
      </c>
      <c r="C1486" s="15" t="s">
        <v>211</v>
      </c>
      <c r="D1486" s="21">
        <v>8.4269999999999996</v>
      </c>
    </row>
    <row r="1487" spans="1:4" x14ac:dyDescent="0.25">
      <c r="A1487" s="13" t="s">
        <v>23501</v>
      </c>
      <c r="B1487" s="20" t="s">
        <v>23502</v>
      </c>
      <c r="C1487" s="15" t="s">
        <v>15970</v>
      </c>
      <c r="D1487" s="21">
        <v>148.7276</v>
      </c>
    </row>
    <row r="1488" spans="1:4" x14ac:dyDescent="0.25">
      <c r="A1488" s="13" t="s">
        <v>23503</v>
      </c>
      <c r="B1488" s="20" t="s">
        <v>23504</v>
      </c>
      <c r="C1488" s="15" t="s">
        <v>15970</v>
      </c>
      <c r="D1488" s="21">
        <v>501.45280000000002</v>
      </c>
    </row>
    <row r="1489" spans="1:4" x14ac:dyDescent="0.25">
      <c r="A1489" s="13" t="s">
        <v>23505</v>
      </c>
      <c r="B1489" s="20" t="s">
        <v>23506</v>
      </c>
      <c r="C1489" s="15" t="s">
        <v>15970</v>
      </c>
      <c r="D1489" s="21">
        <v>273.67630000000003</v>
      </c>
    </row>
    <row r="1490" spans="1:4" x14ac:dyDescent="0.25">
      <c r="A1490" s="13" t="s">
        <v>23507</v>
      </c>
      <c r="B1490" s="20" t="s">
        <v>23508</v>
      </c>
      <c r="C1490" s="15" t="s">
        <v>15970</v>
      </c>
      <c r="D1490" s="21">
        <v>127.70699999999999</v>
      </c>
    </row>
    <row r="1491" spans="1:4" x14ac:dyDescent="0.25">
      <c r="A1491" s="13" t="s">
        <v>23509</v>
      </c>
      <c r="B1491" s="20" t="s">
        <v>23510</v>
      </c>
      <c r="C1491" s="15" t="s">
        <v>15970</v>
      </c>
      <c r="D1491" s="21">
        <v>450.9812</v>
      </c>
    </row>
    <row r="1492" spans="1:4" x14ac:dyDescent="0.25">
      <c r="A1492" s="13" t="s">
        <v>23511</v>
      </c>
      <c r="B1492" s="20" t="s">
        <v>23512</v>
      </c>
      <c r="C1492" s="15" t="s">
        <v>211</v>
      </c>
      <c r="D1492" s="21">
        <v>22.165500000000002</v>
      </c>
    </row>
    <row r="1493" spans="1:4" x14ac:dyDescent="0.25">
      <c r="A1493" s="13" t="s">
        <v>23513</v>
      </c>
      <c r="B1493" s="20" t="s">
        <v>23514</v>
      </c>
      <c r="C1493" s="15" t="s">
        <v>211</v>
      </c>
      <c r="D1493" s="21">
        <v>13.2822</v>
      </c>
    </row>
    <row r="1494" spans="1:4" x14ac:dyDescent="0.25">
      <c r="A1494" s="13" t="s">
        <v>23515</v>
      </c>
      <c r="B1494" s="20" t="s">
        <v>23516</v>
      </c>
      <c r="C1494" s="15" t="s">
        <v>211</v>
      </c>
      <c r="D1494" s="21">
        <v>22.947500000000002</v>
      </c>
    </row>
    <row r="1495" spans="1:4" x14ac:dyDescent="0.25">
      <c r="A1495" s="13" t="s">
        <v>23517</v>
      </c>
      <c r="B1495" s="20" t="s">
        <v>23518</v>
      </c>
      <c r="C1495" s="15" t="s">
        <v>282</v>
      </c>
      <c r="D1495" s="21">
        <v>56.630099999999999</v>
      </c>
    </row>
    <row r="1496" spans="1:4" x14ac:dyDescent="0.25">
      <c r="A1496" s="13" t="s">
        <v>23519</v>
      </c>
      <c r="B1496" s="20" t="s">
        <v>23520</v>
      </c>
      <c r="C1496" s="15" t="s">
        <v>14537</v>
      </c>
      <c r="D1496" s="21">
        <v>13239.838599999999</v>
      </c>
    </row>
    <row r="1497" spans="1:4" x14ac:dyDescent="0.25">
      <c r="A1497" s="13" t="s">
        <v>23521</v>
      </c>
      <c r="B1497" s="20" t="s">
        <v>23522</v>
      </c>
      <c r="C1497" s="15" t="s">
        <v>14537</v>
      </c>
      <c r="D1497" s="21">
        <v>20454.396100000002</v>
      </c>
    </row>
    <row r="1498" spans="1:4" x14ac:dyDescent="0.25">
      <c r="A1498" s="13" t="s">
        <v>23523</v>
      </c>
      <c r="B1498" s="20" t="s">
        <v>23524</v>
      </c>
      <c r="C1498" s="15" t="s">
        <v>14537</v>
      </c>
      <c r="D1498" s="21">
        <v>38886.137999999999</v>
      </c>
    </row>
    <row r="1499" spans="1:4" x14ac:dyDescent="0.25">
      <c r="A1499" s="13" t="s">
        <v>23525</v>
      </c>
      <c r="B1499" s="20" t="s">
        <v>23526</v>
      </c>
      <c r="C1499" s="15" t="s">
        <v>14537</v>
      </c>
      <c r="D1499" s="21">
        <v>75286.566900000005</v>
      </c>
    </row>
    <row r="1500" spans="1:4" x14ac:dyDescent="0.25">
      <c r="A1500" s="13" t="s">
        <v>23527</v>
      </c>
      <c r="B1500" s="20" t="s">
        <v>23528</v>
      </c>
      <c r="C1500" s="15" t="s">
        <v>14537</v>
      </c>
      <c r="D1500" s="21">
        <v>20767.705300000001</v>
      </c>
    </row>
    <row r="1501" spans="1:4" x14ac:dyDescent="0.25">
      <c r="A1501" s="13" t="s">
        <v>23529</v>
      </c>
      <c r="B1501" s="20" t="s">
        <v>23530</v>
      </c>
      <c r="C1501" s="15" t="s">
        <v>14537</v>
      </c>
      <c r="D1501" s="21">
        <v>33635.317199999998</v>
      </c>
    </row>
    <row r="1502" spans="1:4" x14ac:dyDescent="0.25">
      <c r="A1502" s="13" t="s">
        <v>23531</v>
      </c>
      <c r="B1502" s="20" t="s">
        <v>23532</v>
      </c>
      <c r="C1502" s="15" t="s">
        <v>14537</v>
      </c>
      <c r="D1502" s="21">
        <v>63086.0599</v>
      </c>
    </row>
    <row r="1503" spans="1:4" x14ac:dyDescent="0.25">
      <c r="A1503" s="13" t="s">
        <v>23533</v>
      </c>
      <c r="B1503" s="20" t="s">
        <v>23534</v>
      </c>
      <c r="C1503" s="15" t="s">
        <v>14537</v>
      </c>
      <c r="D1503" s="21">
        <v>122193.5068</v>
      </c>
    </row>
    <row r="1504" spans="1:4" x14ac:dyDescent="0.25">
      <c r="A1504" s="13" t="s">
        <v>23535</v>
      </c>
      <c r="B1504" s="20" t="s">
        <v>23536</v>
      </c>
      <c r="C1504" s="15" t="s">
        <v>211</v>
      </c>
      <c r="D1504" s="21">
        <v>186.03049999999999</v>
      </c>
    </row>
    <row r="1505" spans="1:4" x14ac:dyDescent="0.25">
      <c r="A1505" s="13" t="s">
        <v>23537</v>
      </c>
      <c r="B1505" s="20" t="s">
        <v>23538</v>
      </c>
      <c r="C1505" s="15" t="s">
        <v>14537</v>
      </c>
      <c r="D1505" s="21">
        <v>0.18340000000000001</v>
      </c>
    </row>
    <row r="1506" spans="1:4" x14ac:dyDescent="0.25">
      <c r="A1506" s="13" t="s">
        <v>23539</v>
      </c>
      <c r="B1506" s="20" t="s">
        <v>23540</v>
      </c>
      <c r="C1506" s="15" t="s">
        <v>211</v>
      </c>
      <c r="D1506" s="21">
        <v>18.566800000000001</v>
      </c>
    </row>
    <row r="1507" spans="1:4" x14ac:dyDescent="0.25">
      <c r="A1507" s="13" t="s">
        <v>23541</v>
      </c>
      <c r="B1507" s="20" t="s">
        <v>23542</v>
      </c>
      <c r="C1507" s="15" t="s">
        <v>14537</v>
      </c>
      <c r="D1507" s="21">
        <v>1.163</v>
      </c>
    </row>
    <row r="1508" spans="1:4" x14ac:dyDescent="0.25">
      <c r="A1508" s="13" t="s">
        <v>23543</v>
      </c>
      <c r="B1508" s="20" t="s">
        <v>23544</v>
      </c>
      <c r="C1508" s="15" t="s">
        <v>14537</v>
      </c>
      <c r="D1508" s="21">
        <v>2.1991999999999998</v>
      </c>
    </row>
    <row r="1509" spans="1:4" x14ac:dyDescent="0.25">
      <c r="A1509" s="13" t="s">
        <v>23545</v>
      </c>
      <c r="B1509" s="20" t="s">
        <v>23546</v>
      </c>
      <c r="C1509" s="15" t="s">
        <v>211</v>
      </c>
      <c r="D1509" s="21">
        <v>330.12029999999999</v>
      </c>
    </row>
    <row r="1510" spans="1:4" x14ac:dyDescent="0.25">
      <c r="A1510" s="13" t="s">
        <v>23547</v>
      </c>
      <c r="B1510" s="20" t="s">
        <v>23548</v>
      </c>
      <c r="C1510" s="15" t="s">
        <v>211</v>
      </c>
      <c r="D1510" s="21">
        <v>90.47</v>
      </c>
    </row>
    <row r="1511" spans="1:4" x14ac:dyDescent="0.25">
      <c r="A1511" s="13" t="s">
        <v>23549</v>
      </c>
      <c r="B1511" s="20" t="s">
        <v>23550</v>
      </c>
      <c r="C1511" s="15" t="s">
        <v>211</v>
      </c>
      <c r="D1511" s="21">
        <v>267.89999999999998</v>
      </c>
    </row>
    <row r="1512" spans="1:4" x14ac:dyDescent="0.25">
      <c r="A1512" s="13" t="s">
        <v>23551</v>
      </c>
      <c r="B1512" s="20" t="s">
        <v>23552</v>
      </c>
      <c r="C1512" s="15" t="s">
        <v>14537</v>
      </c>
      <c r="D1512" s="21">
        <v>3951.3753999999999</v>
      </c>
    </row>
    <row r="1513" spans="1:4" x14ac:dyDescent="0.25">
      <c r="A1513" s="13" t="s">
        <v>23553</v>
      </c>
      <c r="B1513" s="20" t="s">
        <v>23554</v>
      </c>
      <c r="C1513" s="15" t="s">
        <v>14537</v>
      </c>
      <c r="D1513" s="21">
        <v>4607.7820000000002</v>
      </c>
    </row>
    <row r="1514" spans="1:4" x14ac:dyDescent="0.25">
      <c r="A1514" s="13" t="s">
        <v>23555</v>
      </c>
      <c r="B1514" s="20" t="s">
        <v>23556</v>
      </c>
      <c r="C1514" s="15" t="s">
        <v>14537</v>
      </c>
      <c r="D1514" s="21">
        <v>7081.18</v>
      </c>
    </row>
    <row r="1515" spans="1:4" x14ac:dyDescent="0.25">
      <c r="A1515" s="13" t="s">
        <v>23557</v>
      </c>
      <c r="B1515" s="20" t="s">
        <v>23558</v>
      </c>
      <c r="C1515" s="15" t="s">
        <v>14537</v>
      </c>
      <c r="D1515" s="21">
        <v>8706.0400000000009</v>
      </c>
    </row>
    <row r="1516" spans="1:4" x14ac:dyDescent="0.25">
      <c r="A1516" s="13" t="s">
        <v>23559</v>
      </c>
      <c r="B1516" s="20" t="s">
        <v>23560</v>
      </c>
      <c r="C1516" s="15" t="s">
        <v>14537</v>
      </c>
      <c r="D1516" s="21">
        <v>10944.736000000001</v>
      </c>
    </row>
    <row r="1517" spans="1:4" x14ac:dyDescent="0.25">
      <c r="A1517" s="13" t="s">
        <v>23561</v>
      </c>
      <c r="B1517" s="20" t="s">
        <v>23562</v>
      </c>
      <c r="C1517" s="15" t="s">
        <v>14537</v>
      </c>
      <c r="D1517" s="21">
        <v>51.779000000000003</v>
      </c>
    </row>
    <row r="1518" spans="1:4" x14ac:dyDescent="0.25">
      <c r="A1518" s="13" t="s">
        <v>23563</v>
      </c>
      <c r="B1518" s="20" t="s">
        <v>23564</v>
      </c>
      <c r="C1518" s="15" t="s">
        <v>14537</v>
      </c>
      <c r="D1518" s="21">
        <v>566.81730000000005</v>
      </c>
    </row>
    <row r="1519" spans="1:4" x14ac:dyDescent="0.25">
      <c r="A1519" s="13" t="s">
        <v>23565</v>
      </c>
      <c r="B1519" s="20" t="s">
        <v>23566</v>
      </c>
      <c r="C1519" s="15" t="s">
        <v>14537</v>
      </c>
      <c r="D1519" s="21">
        <v>134.75049999999999</v>
      </c>
    </row>
    <row r="1520" spans="1:4" x14ac:dyDescent="0.25">
      <c r="A1520" s="13" t="s">
        <v>23567</v>
      </c>
      <c r="B1520" s="20" t="s">
        <v>23568</v>
      </c>
      <c r="C1520" s="15" t="s">
        <v>211</v>
      </c>
      <c r="D1520" s="21">
        <v>411.5609</v>
      </c>
    </row>
    <row r="1521" spans="1:4" x14ac:dyDescent="0.25">
      <c r="A1521" s="13" t="s">
        <v>23569</v>
      </c>
      <c r="B1521" s="20" t="s">
        <v>23570</v>
      </c>
      <c r="C1521" s="15" t="s">
        <v>14537</v>
      </c>
      <c r="D1521" s="21">
        <v>81.645499999999998</v>
      </c>
    </row>
    <row r="1522" spans="1:4" x14ac:dyDescent="0.25">
      <c r="A1522" s="13" t="s">
        <v>23571</v>
      </c>
      <c r="B1522" s="20" t="s">
        <v>19165</v>
      </c>
      <c r="C1522" s="15" t="s">
        <v>14731</v>
      </c>
      <c r="D1522" s="21" t="s">
        <v>20826</v>
      </c>
    </row>
    <row r="1523" spans="1:4" x14ac:dyDescent="0.25">
      <c r="A1523" s="13" t="s">
        <v>23572</v>
      </c>
      <c r="B1523" s="20" t="s">
        <v>19164</v>
      </c>
      <c r="C1523" s="15" t="s">
        <v>14731</v>
      </c>
      <c r="D1523" s="21" t="s">
        <v>20826</v>
      </c>
    </row>
    <row r="1524" spans="1:4" x14ac:dyDescent="0.25">
      <c r="A1524" s="13" t="s">
        <v>23573</v>
      </c>
      <c r="B1524" s="20" t="s">
        <v>16039</v>
      </c>
      <c r="C1524" s="15" t="s">
        <v>14731</v>
      </c>
      <c r="D1524" s="21" t="s">
        <v>20826</v>
      </c>
    </row>
    <row r="1525" spans="1:4" x14ac:dyDescent="0.25">
      <c r="A1525" s="13" t="s">
        <v>23574</v>
      </c>
      <c r="B1525" s="20" t="s">
        <v>23575</v>
      </c>
      <c r="C1525" s="15" t="s">
        <v>14731</v>
      </c>
      <c r="D1525" s="21" t="s">
        <v>20826</v>
      </c>
    </row>
    <row r="1526" spans="1:4" x14ac:dyDescent="0.25">
      <c r="A1526" s="13" t="s">
        <v>23576</v>
      </c>
      <c r="B1526" s="20" t="s">
        <v>23577</v>
      </c>
      <c r="C1526" s="15" t="s">
        <v>14731</v>
      </c>
      <c r="D1526" s="21" t="s">
        <v>20826</v>
      </c>
    </row>
    <row r="1527" spans="1:4" x14ac:dyDescent="0.25">
      <c r="A1527" s="13" t="s">
        <v>23578</v>
      </c>
      <c r="B1527" s="20" t="s">
        <v>23579</v>
      </c>
      <c r="C1527" s="15" t="s">
        <v>14731</v>
      </c>
      <c r="D1527" s="21" t="s">
        <v>20826</v>
      </c>
    </row>
    <row r="1528" spans="1:4" x14ac:dyDescent="0.25">
      <c r="A1528" s="13" t="s">
        <v>23580</v>
      </c>
      <c r="B1528" s="20" t="s">
        <v>23581</v>
      </c>
      <c r="C1528" s="15" t="s">
        <v>14731</v>
      </c>
      <c r="D1528" s="21" t="s">
        <v>20826</v>
      </c>
    </row>
    <row r="1529" spans="1:4" x14ac:dyDescent="0.25">
      <c r="A1529" s="13" t="s">
        <v>23582</v>
      </c>
      <c r="B1529" s="20" t="s">
        <v>23583</v>
      </c>
      <c r="C1529" s="15" t="s">
        <v>14731</v>
      </c>
      <c r="D1529" s="21" t="s">
        <v>20826</v>
      </c>
    </row>
    <row r="1530" spans="1:4" x14ac:dyDescent="0.25">
      <c r="A1530" s="13" t="s">
        <v>23584</v>
      </c>
      <c r="B1530" s="20" t="s">
        <v>23585</v>
      </c>
      <c r="C1530" s="15" t="s">
        <v>14731</v>
      </c>
      <c r="D1530" s="21" t="s">
        <v>20826</v>
      </c>
    </row>
    <row r="1531" spans="1:4" x14ac:dyDescent="0.25">
      <c r="A1531" s="13" t="s">
        <v>23586</v>
      </c>
      <c r="B1531" s="20" t="s">
        <v>23587</v>
      </c>
      <c r="C1531" s="15" t="s">
        <v>79</v>
      </c>
      <c r="D1531" s="21" t="s">
        <v>20826</v>
      </c>
    </row>
    <row r="1532" spans="1:4" x14ac:dyDescent="0.25">
      <c r="A1532" s="13" t="s">
        <v>23588</v>
      </c>
      <c r="B1532" s="20" t="s">
        <v>23589</v>
      </c>
      <c r="C1532" s="15" t="s">
        <v>14731</v>
      </c>
      <c r="D1532" s="21" t="s">
        <v>20826</v>
      </c>
    </row>
    <row r="1533" spans="1:4" x14ac:dyDescent="0.25">
      <c r="A1533" s="13" t="s">
        <v>23590</v>
      </c>
      <c r="B1533" s="20" t="s">
        <v>23591</v>
      </c>
      <c r="C1533" s="15" t="s">
        <v>14731</v>
      </c>
      <c r="D1533" s="21" t="s">
        <v>20826</v>
      </c>
    </row>
    <row r="1534" spans="1:4" x14ac:dyDescent="0.25">
      <c r="A1534" s="13" t="s">
        <v>23592</v>
      </c>
      <c r="B1534" s="20" t="s">
        <v>23593</v>
      </c>
      <c r="C1534" s="15" t="s">
        <v>14731</v>
      </c>
      <c r="D1534" s="21" t="s">
        <v>20826</v>
      </c>
    </row>
    <row r="1535" spans="1:4" x14ac:dyDescent="0.25">
      <c r="A1535" s="13" t="s">
        <v>23594</v>
      </c>
      <c r="B1535" s="20" t="s">
        <v>23595</v>
      </c>
      <c r="C1535" s="15" t="s">
        <v>79</v>
      </c>
      <c r="D1535" s="21" t="s">
        <v>20826</v>
      </c>
    </row>
    <row r="1536" spans="1:4" x14ac:dyDescent="0.25">
      <c r="A1536" s="13" t="s">
        <v>23596</v>
      </c>
      <c r="B1536" s="20" t="s">
        <v>23597</v>
      </c>
      <c r="C1536" s="15" t="s">
        <v>14537</v>
      </c>
      <c r="D1536" s="21" t="s">
        <v>20826</v>
      </c>
    </row>
    <row r="1537" spans="1:4" x14ac:dyDescent="0.25">
      <c r="A1537" s="13" t="s">
        <v>23598</v>
      </c>
      <c r="B1537" s="20" t="s">
        <v>23599</v>
      </c>
      <c r="C1537" s="15" t="s">
        <v>592</v>
      </c>
      <c r="D1537" s="21">
        <v>58.252899999999997</v>
      </c>
    </row>
    <row r="1538" spans="1:4" x14ac:dyDescent="0.25">
      <c r="A1538" s="13" t="s">
        <v>23600</v>
      </c>
      <c r="B1538" s="20" t="s">
        <v>23601</v>
      </c>
      <c r="C1538" s="15" t="s">
        <v>592</v>
      </c>
      <c r="D1538" s="21">
        <v>101.5082</v>
      </c>
    </row>
    <row r="1539" spans="1:4" x14ac:dyDescent="0.25">
      <c r="A1539" s="13" t="s">
        <v>23602</v>
      </c>
      <c r="B1539" s="20" t="s">
        <v>23603</v>
      </c>
      <c r="C1539" s="15" t="s">
        <v>592</v>
      </c>
      <c r="D1539" s="21">
        <v>92.068799999999996</v>
      </c>
    </row>
    <row r="1540" spans="1:4" x14ac:dyDescent="0.25">
      <c r="A1540" s="13" t="s">
        <v>23604</v>
      </c>
      <c r="B1540" s="20" t="s">
        <v>23605</v>
      </c>
      <c r="C1540" s="15" t="s">
        <v>14537</v>
      </c>
      <c r="D1540" s="21">
        <v>172625.77919999999</v>
      </c>
    </row>
    <row r="1541" spans="1:4" x14ac:dyDescent="0.25">
      <c r="A1541" s="13" t="s">
        <v>23606</v>
      </c>
      <c r="B1541" s="20" t="s">
        <v>23607</v>
      </c>
      <c r="C1541" s="15" t="s">
        <v>14537</v>
      </c>
      <c r="D1541" s="21">
        <v>253220.70069999999</v>
      </c>
    </row>
    <row r="1542" spans="1:4" x14ac:dyDescent="0.25">
      <c r="A1542" s="13" t="s">
        <v>23608</v>
      </c>
      <c r="B1542" s="20" t="s">
        <v>23609</v>
      </c>
      <c r="C1542" s="15" t="s">
        <v>14537</v>
      </c>
      <c r="D1542" s="21">
        <v>60</v>
      </c>
    </row>
    <row r="1543" spans="1:4" x14ac:dyDescent="0.25">
      <c r="A1543" s="13" t="s">
        <v>23610</v>
      </c>
      <c r="B1543" s="20" t="s">
        <v>23611</v>
      </c>
      <c r="C1543" s="15" t="s">
        <v>14537</v>
      </c>
      <c r="D1543" s="21">
        <v>23.815200000000001</v>
      </c>
    </row>
    <row r="1544" spans="1:4" x14ac:dyDescent="0.25">
      <c r="A1544" s="13" t="s">
        <v>23612</v>
      </c>
      <c r="B1544" s="20" t="s">
        <v>23613</v>
      </c>
      <c r="C1544" s="15" t="s">
        <v>14537</v>
      </c>
      <c r="D1544" s="21">
        <v>253604.49419999999</v>
      </c>
    </row>
    <row r="1545" spans="1:4" x14ac:dyDescent="0.25">
      <c r="A1545" s="13" t="s">
        <v>23614</v>
      </c>
      <c r="B1545" s="20" t="s">
        <v>23615</v>
      </c>
      <c r="C1545" s="15" t="s">
        <v>14537</v>
      </c>
      <c r="D1545" s="21">
        <v>1545.6890000000001</v>
      </c>
    </row>
    <row r="1546" spans="1:4" x14ac:dyDescent="0.25">
      <c r="A1546" s="13" t="s">
        <v>23616</v>
      </c>
      <c r="B1546" s="20" t="s">
        <v>23617</v>
      </c>
      <c r="C1546" s="15" t="s">
        <v>211</v>
      </c>
      <c r="D1546" s="21">
        <v>278.64100000000002</v>
      </c>
    </row>
    <row r="1547" spans="1:4" x14ac:dyDescent="0.25">
      <c r="A1547" s="13" t="s">
        <v>23618</v>
      </c>
      <c r="B1547" s="20" t="s">
        <v>23619</v>
      </c>
      <c r="C1547" s="15" t="s">
        <v>14537</v>
      </c>
      <c r="D1547" s="21">
        <v>4316.6601000000001</v>
      </c>
    </row>
    <row r="1548" spans="1:4" x14ac:dyDescent="0.25">
      <c r="A1548" s="13" t="s">
        <v>23620</v>
      </c>
      <c r="B1548" s="20" t="s">
        <v>23621</v>
      </c>
      <c r="C1548" s="15" t="s">
        <v>14537</v>
      </c>
      <c r="D1548" s="21">
        <v>1371.5378000000001</v>
      </c>
    </row>
    <row r="1549" spans="1:4" x14ac:dyDescent="0.25">
      <c r="A1549" s="13" t="s">
        <v>23622</v>
      </c>
      <c r="B1549" s="20" t="s">
        <v>23623</v>
      </c>
      <c r="C1549" s="15" t="s">
        <v>282</v>
      </c>
      <c r="D1549" s="21">
        <v>36.995199999999997</v>
      </c>
    </row>
    <row r="1550" spans="1:4" x14ac:dyDescent="0.25">
      <c r="A1550" s="13" t="s">
        <v>23624</v>
      </c>
      <c r="B1550" s="20" t="s">
        <v>23625</v>
      </c>
      <c r="C1550" s="15" t="s">
        <v>79</v>
      </c>
      <c r="D1550" s="21" t="s">
        <v>20826</v>
      </c>
    </row>
    <row r="1551" spans="1:4" x14ac:dyDescent="0.25">
      <c r="A1551" s="13" t="s">
        <v>23626</v>
      </c>
      <c r="B1551" s="20" t="s">
        <v>23627</v>
      </c>
      <c r="C1551" s="15" t="s">
        <v>14731</v>
      </c>
      <c r="D1551" s="21" t="s">
        <v>20826</v>
      </c>
    </row>
    <row r="1552" spans="1:4" x14ac:dyDescent="0.25">
      <c r="A1552" s="13" t="s">
        <v>23628</v>
      </c>
      <c r="B1552" s="20" t="s">
        <v>23629</v>
      </c>
      <c r="C1552" s="15" t="s">
        <v>79</v>
      </c>
      <c r="D1552" s="21" t="s">
        <v>20826</v>
      </c>
    </row>
    <row r="1553" spans="1:4" x14ac:dyDescent="0.25">
      <c r="A1553" s="13" t="s">
        <v>23630</v>
      </c>
      <c r="B1553" s="20" t="s">
        <v>23631</v>
      </c>
      <c r="C1553" s="15" t="s">
        <v>14537</v>
      </c>
      <c r="D1553" s="21" t="s">
        <v>20826</v>
      </c>
    </row>
    <row r="1554" spans="1:4" x14ac:dyDescent="0.25">
      <c r="A1554" s="13" t="s">
        <v>23632</v>
      </c>
      <c r="B1554" s="20" t="s">
        <v>23633</v>
      </c>
      <c r="C1554" s="15" t="s">
        <v>14537</v>
      </c>
      <c r="D1554" s="21" t="s">
        <v>20826</v>
      </c>
    </row>
    <row r="1555" spans="1:4" x14ac:dyDescent="0.25">
      <c r="A1555" s="13" t="s">
        <v>23634</v>
      </c>
      <c r="B1555" s="20" t="s">
        <v>23635</v>
      </c>
      <c r="C1555" s="15" t="s">
        <v>14537</v>
      </c>
      <c r="D1555" s="21" t="s">
        <v>20826</v>
      </c>
    </row>
    <row r="1556" spans="1:4" x14ac:dyDescent="0.25">
      <c r="A1556" s="13" t="s">
        <v>1415</v>
      </c>
      <c r="B1556" s="20" t="s">
        <v>23636</v>
      </c>
      <c r="C1556" s="15" t="s">
        <v>211</v>
      </c>
      <c r="D1556" s="21">
        <v>151.9605</v>
      </c>
    </row>
    <row r="1557" spans="1:4" x14ac:dyDescent="0.25">
      <c r="A1557" s="13" t="s">
        <v>1416</v>
      </c>
      <c r="B1557" s="20" t="s">
        <v>23637</v>
      </c>
      <c r="C1557" s="15" t="s">
        <v>211</v>
      </c>
      <c r="D1557" s="21">
        <v>120.5616</v>
      </c>
    </row>
    <row r="1558" spans="1:4" x14ac:dyDescent="0.25">
      <c r="A1558" s="13" t="s">
        <v>23638</v>
      </c>
      <c r="B1558" s="20" t="s">
        <v>23639</v>
      </c>
      <c r="C1558" s="15" t="s">
        <v>14731</v>
      </c>
      <c r="D1558" s="21" t="s">
        <v>20826</v>
      </c>
    </row>
    <row r="1559" spans="1:4" x14ac:dyDescent="0.25">
      <c r="A1559" s="13" t="s">
        <v>23640</v>
      </c>
      <c r="B1559" s="20" t="s">
        <v>23641</v>
      </c>
      <c r="C1559" s="15" t="s">
        <v>14731</v>
      </c>
      <c r="D1559" s="21" t="s">
        <v>20826</v>
      </c>
    </row>
    <row r="1560" spans="1:4" x14ac:dyDescent="0.25">
      <c r="A1560" s="13" t="s">
        <v>23642</v>
      </c>
      <c r="B1560" s="20" t="s">
        <v>23643</v>
      </c>
      <c r="C1560" s="15" t="s">
        <v>211</v>
      </c>
      <c r="D1560" s="21">
        <v>350.87639999999999</v>
      </c>
    </row>
    <row r="1561" spans="1:4" x14ac:dyDescent="0.25">
      <c r="A1561" s="13" t="s">
        <v>23644</v>
      </c>
      <c r="B1561" s="20" t="s">
        <v>23645</v>
      </c>
      <c r="C1561" s="15" t="s">
        <v>211</v>
      </c>
      <c r="D1561" s="21">
        <v>661.77779999999996</v>
      </c>
    </row>
    <row r="1562" spans="1:4" x14ac:dyDescent="0.25">
      <c r="A1562" s="13" t="s">
        <v>23646</v>
      </c>
      <c r="B1562" s="20" t="s">
        <v>23647</v>
      </c>
      <c r="C1562" s="15" t="s">
        <v>211</v>
      </c>
      <c r="D1562" s="21">
        <v>721.52200000000005</v>
      </c>
    </row>
    <row r="1563" spans="1:4" x14ac:dyDescent="0.25">
      <c r="A1563" s="13" t="s">
        <v>23648</v>
      </c>
      <c r="B1563" s="20" t="s">
        <v>23649</v>
      </c>
      <c r="C1563" s="15" t="s">
        <v>211</v>
      </c>
      <c r="D1563" s="21">
        <v>732.01739999999995</v>
      </c>
    </row>
    <row r="1564" spans="1:4" x14ac:dyDescent="0.25">
      <c r="A1564" s="13" t="s">
        <v>23650</v>
      </c>
      <c r="B1564" s="20" t="s">
        <v>23651</v>
      </c>
      <c r="C1564" s="15" t="s">
        <v>211</v>
      </c>
      <c r="D1564" s="21">
        <v>770.62660000000005</v>
      </c>
    </row>
    <row r="1565" spans="1:4" x14ac:dyDescent="0.25">
      <c r="A1565" s="13" t="s">
        <v>23652</v>
      </c>
      <c r="B1565" s="20" t="s">
        <v>23653</v>
      </c>
      <c r="C1565" s="15" t="s">
        <v>211</v>
      </c>
      <c r="D1565" s="21">
        <v>1036.3961999999999</v>
      </c>
    </row>
    <row r="1566" spans="1:4" x14ac:dyDescent="0.25">
      <c r="A1566" s="13" t="s">
        <v>23654</v>
      </c>
      <c r="B1566" s="20" t="s">
        <v>23655</v>
      </c>
      <c r="C1566" s="15" t="s">
        <v>211</v>
      </c>
      <c r="D1566" s="21">
        <v>1071.8444</v>
      </c>
    </row>
    <row r="1567" spans="1:4" x14ac:dyDescent="0.25">
      <c r="A1567" s="13" t="s">
        <v>23656</v>
      </c>
      <c r="B1567" s="20" t="s">
        <v>23657</v>
      </c>
      <c r="C1567" s="15" t="s">
        <v>211</v>
      </c>
      <c r="D1567" s="21">
        <v>1117.4857</v>
      </c>
    </row>
    <row r="1568" spans="1:4" x14ac:dyDescent="0.25">
      <c r="A1568" s="13" t="s">
        <v>23658</v>
      </c>
      <c r="B1568" s="20" t="s">
        <v>23659</v>
      </c>
      <c r="C1568" s="15" t="s">
        <v>211</v>
      </c>
      <c r="D1568" s="21">
        <v>4339.4610000000002</v>
      </c>
    </row>
    <row r="1569" spans="1:4" x14ac:dyDescent="0.25">
      <c r="A1569" s="13" t="s">
        <v>23660</v>
      </c>
      <c r="B1569" s="20" t="s">
        <v>23661</v>
      </c>
      <c r="C1569" s="15" t="s">
        <v>211</v>
      </c>
      <c r="D1569" s="21">
        <v>309.70949999999999</v>
      </c>
    </row>
    <row r="1570" spans="1:4" x14ac:dyDescent="0.25">
      <c r="A1570" s="13" t="s">
        <v>23662</v>
      </c>
      <c r="B1570" s="20" t="s">
        <v>23663</v>
      </c>
      <c r="C1570" s="15" t="s">
        <v>211</v>
      </c>
      <c r="D1570" s="21">
        <v>328.61770000000001</v>
      </c>
    </row>
    <row r="1571" spans="1:4" x14ac:dyDescent="0.25">
      <c r="A1571" s="13" t="s">
        <v>23664</v>
      </c>
      <c r="B1571" s="20" t="s">
        <v>23665</v>
      </c>
      <c r="C1571" s="15" t="s">
        <v>211</v>
      </c>
      <c r="D1571" s="21">
        <v>291.62299999999999</v>
      </c>
    </row>
    <row r="1572" spans="1:4" x14ac:dyDescent="0.25">
      <c r="A1572" s="13" t="s">
        <v>23666</v>
      </c>
      <c r="B1572" s="20" t="s">
        <v>23667</v>
      </c>
      <c r="C1572" s="15" t="s">
        <v>211</v>
      </c>
      <c r="D1572" s="21">
        <v>483.64359999999999</v>
      </c>
    </row>
    <row r="1573" spans="1:4" x14ac:dyDescent="0.25">
      <c r="A1573" s="13" t="s">
        <v>23668</v>
      </c>
      <c r="B1573" s="20" t="s">
        <v>23669</v>
      </c>
      <c r="C1573" s="15" t="s">
        <v>211</v>
      </c>
      <c r="D1573" s="21">
        <v>1309.1376</v>
      </c>
    </row>
    <row r="1574" spans="1:4" x14ac:dyDescent="0.25">
      <c r="A1574" s="13" t="s">
        <v>23670</v>
      </c>
      <c r="B1574" s="20" t="s">
        <v>23671</v>
      </c>
      <c r="C1574" s="15" t="s">
        <v>211</v>
      </c>
      <c r="D1574" s="21">
        <v>2208.8647999999998</v>
      </c>
    </row>
    <row r="1575" spans="1:4" x14ac:dyDescent="0.25">
      <c r="A1575" s="13" t="s">
        <v>23672</v>
      </c>
      <c r="B1575" s="20" t="s">
        <v>23673</v>
      </c>
      <c r="C1575" s="15" t="s">
        <v>211</v>
      </c>
      <c r="D1575" s="21">
        <v>740.51319999999998</v>
      </c>
    </row>
    <row r="1576" spans="1:4" x14ac:dyDescent="0.25">
      <c r="A1576" s="13" t="s">
        <v>23674</v>
      </c>
      <c r="B1576" s="20" t="s">
        <v>23675</v>
      </c>
      <c r="C1576" s="15" t="s">
        <v>211</v>
      </c>
      <c r="D1576" s="21">
        <v>902.72050000000002</v>
      </c>
    </row>
    <row r="1577" spans="1:4" x14ac:dyDescent="0.25">
      <c r="A1577" s="13" t="s">
        <v>23676</v>
      </c>
      <c r="B1577" s="20" t="s">
        <v>23677</v>
      </c>
      <c r="C1577" s="15" t="s">
        <v>211</v>
      </c>
      <c r="D1577" s="21">
        <v>1157.2575999999999</v>
      </c>
    </row>
    <row r="1578" spans="1:4" x14ac:dyDescent="0.25">
      <c r="A1578" s="13" t="s">
        <v>23678</v>
      </c>
      <c r="B1578" s="20" t="s">
        <v>23679</v>
      </c>
      <c r="C1578" s="15" t="s">
        <v>211</v>
      </c>
      <c r="D1578" s="21">
        <v>1002.4509</v>
      </c>
    </row>
    <row r="1579" spans="1:4" x14ac:dyDescent="0.25">
      <c r="A1579" s="13" t="s">
        <v>23680</v>
      </c>
      <c r="B1579" s="20" t="s">
        <v>23681</v>
      </c>
      <c r="C1579" s="15" t="s">
        <v>211</v>
      </c>
      <c r="D1579" s="21">
        <v>1639.0558000000001</v>
      </c>
    </row>
    <row r="1580" spans="1:4" x14ac:dyDescent="0.25">
      <c r="A1580" s="13" t="s">
        <v>23682</v>
      </c>
      <c r="B1580" s="20" t="s">
        <v>23683</v>
      </c>
      <c r="C1580" s="15" t="s">
        <v>211</v>
      </c>
      <c r="D1580" s="21">
        <v>2044.8833</v>
      </c>
    </row>
    <row r="1581" spans="1:4" x14ac:dyDescent="0.25">
      <c r="A1581" s="13" t="s">
        <v>23684</v>
      </c>
      <c r="B1581" s="20" t="s">
        <v>23685</v>
      </c>
      <c r="C1581" s="15" t="s">
        <v>211</v>
      </c>
      <c r="D1581" s="21">
        <v>2680.3380000000002</v>
      </c>
    </row>
    <row r="1582" spans="1:4" x14ac:dyDescent="0.25">
      <c r="A1582" s="13" t="s">
        <v>23686</v>
      </c>
      <c r="B1582" s="20" t="s">
        <v>23687</v>
      </c>
      <c r="C1582" s="15" t="s">
        <v>15970</v>
      </c>
      <c r="D1582" s="21">
        <v>1969.46</v>
      </c>
    </row>
    <row r="1583" spans="1:4" x14ac:dyDescent="0.25">
      <c r="A1583" s="13" t="s">
        <v>23688</v>
      </c>
      <c r="B1583" s="20" t="s">
        <v>23689</v>
      </c>
      <c r="C1583" s="15" t="s">
        <v>79</v>
      </c>
      <c r="D1583" s="21" t="s">
        <v>20826</v>
      </c>
    </row>
    <row r="1584" spans="1:4" x14ac:dyDescent="0.25">
      <c r="A1584" s="13" t="s">
        <v>23690</v>
      </c>
      <c r="B1584" s="20" t="s">
        <v>23691</v>
      </c>
      <c r="C1584" s="15" t="s">
        <v>79</v>
      </c>
      <c r="D1584" s="21" t="s">
        <v>20826</v>
      </c>
    </row>
    <row r="1585" spans="1:4" x14ac:dyDescent="0.25">
      <c r="A1585" s="13" t="s">
        <v>23692</v>
      </c>
      <c r="B1585" s="20" t="s">
        <v>23693</v>
      </c>
      <c r="C1585" s="15" t="s">
        <v>79</v>
      </c>
      <c r="D1585" s="21" t="s">
        <v>20826</v>
      </c>
    </row>
    <row r="1586" spans="1:4" x14ac:dyDescent="0.25">
      <c r="A1586" s="13" t="s">
        <v>23694</v>
      </c>
      <c r="B1586" s="20" t="s">
        <v>23695</v>
      </c>
      <c r="C1586" s="15" t="s">
        <v>79</v>
      </c>
      <c r="D1586" s="21" t="s">
        <v>20826</v>
      </c>
    </row>
    <row r="1587" spans="1:4" x14ac:dyDescent="0.25">
      <c r="A1587" s="13" t="s">
        <v>23696</v>
      </c>
      <c r="B1587" s="20" t="s">
        <v>23697</v>
      </c>
      <c r="C1587" s="15" t="s">
        <v>79</v>
      </c>
      <c r="D1587" s="21" t="s">
        <v>20826</v>
      </c>
    </row>
    <row r="1588" spans="1:4" x14ac:dyDescent="0.25">
      <c r="A1588" s="13" t="s">
        <v>23698</v>
      </c>
      <c r="B1588" s="20" t="s">
        <v>23699</v>
      </c>
      <c r="C1588" s="15" t="s">
        <v>79</v>
      </c>
      <c r="D1588" s="21" t="s">
        <v>20826</v>
      </c>
    </row>
    <row r="1589" spans="1:4" x14ac:dyDescent="0.25">
      <c r="A1589" s="13" t="s">
        <v>23700</v>
      </c>
      <c r="B1589" s="20" t="s">
        <v>23701</v>
      </c>
      <c r="C1589" s="15" t="s">
        <v>14537</v>
      </c>
      <c r="D1589" s="21" t="s">
        <v>20826</v>
      </c>
    </row>
    <row r="1590" spans="1:4" x14ac:dyDescent="0.25">
      <c r="A1590" s="13" t="s">
        <v>23702</v>
      </c>
      <c r="B1590" s="20" t="s">
        <v>23703</v>
      </c>
      <c r="C1590" s="15" t="s">
        <v>14537</v>
      </c>
      <c r="D1590" s="21" t="s">
        <v>20826</v>
      </c>
    </row>
    <row r="1591" spans="1:4" x14ac:dyDescent="0.25">
      <c r="A1591" s="13" t="s">
        <v>23704</v>
      </c>
      <c r="B1591" s="20" t="s">
        <v>23705</v>
      </c>
      <c r="C1591" s="15" t="s">
        <v>14537</v>
      </c>
      <c r="D1591" s="21" t="s">
        <v>20826</v>
      </c>
    </row>
    <row r="1592" spans="1:4" x14ac:dyDescent="0.25">
      <c r="A1592" s="13" t="s">
        <v>23706</v>
      </c>
      <c r="B1592" s="20" t="s">
        <v>23707</v>
      </c>
      <c r="C1592" s="15" t="s">
        <v>14537</v>
      </c>
      <c r="D1592" s="21" t="s">
        <v>20826</v>
      </c>
    </row>
    <row r="1593" spans="1:4" x14ac:dyDescent="0.25">
      <c r="A1593" s="13" t="s">
        <v>23708</v>
      </c>
      <c r="B1593" s="20" t="s">
        <v>23709</v>
      </c>
      <c r="C1593" s="15" t="s">
        <v>14537</v>
      </c>
      <c r="D1593" s="21" t="s">
        <v>20826</v>
      </c>
    </row>
    <row r="1594" spans="1:4" x14ac:dyDescent="0.25">
      <c r="A1594" s="13" t="s">
        <v>23710</v>
      </c>
      <c r="B1594" s="20" t="s">
        <v>23711</v>
      </c>
      <c r="C1594" s="15" t="s">
        <v>79</v>
      </c>
      <c r="D1594" s="21" t="s">
        <v>20826</v>
      </c>
    </row>
    <row r="1595" spans="1:4" x14ac:dyDescent="0.25">
      <c r="A1595" s="13" t="s">
        <v>23712</v>
      </c>
      <c r="B1595" s="20" t="s">
        <v>23713</v>
      </c>
      <c r="C1595" s="15" t="s">
        <v>14537</v>
      </c>
      <c r="D1595" s="21">
        <v>22.882100000000001</v>
      </c>
    </row>
    <row r="1596" spans="1:4" x14ac:dyDescent="0.25">
      <c r="A1596" s="13" t="s">
        <v>23714</v>
      </c>
      <c r="B1596" s="20" t="s">
        <v>23715</v>
      </c>
      <c r="C1596" s="15" t="s">
        <v>14537</v>
      </c>
      <c r="D1596" s="21">
        <v>30.735600000000002</v>
      </c>
    </row>
    <row r="1597" spans="1:4" x14ac:dyDescent="0.25">
      <c r="A1597" s="13" t="s">
        <v>23716</v>
      </c>
      <c r="B1597" s="20" t="s">
        <v>23717</v>
      </c>
      <c r="C1597" s="15" t="s">
        <v>14537</v>
      </c>
      <c r="D1597" s="21">
        <v>30.735600000000002</v>
      </c>
    </row>
    <row r="1598" spans="1:4" x14ac:dyDescent="0.25">
      <c r="A1598" s="13" t="s">
        <v>23718</v>
      </c>
      <c r="B1598" s="20" t="s">
        <v>23719</v>
      </c>
      <c r="C1598" s="15" t="s">
        <v>14537</v>
      </c>
      <c r="D1598" s="21">
        <v>33.665199999999999</v>
      </c>
    </row>
    <row r="1599" spans="1:4" x14ac:dyDescent="0.25">
      <c r="A1599" s="13" t="s">
        <v>23720</v>
      </c>
      <c r="B1599" s="20" t="s">
        <v>23721</v>
      </c>
      <c r="C1599" s="15" t="s">
        <v>14537</v>
      </c>
      <c r="D1599" s="21">
        <v>21.39</v>
      </c>
    </row>
    <row r="1600" spans="1:4" x14ac:dyDescent="0.25">
      <c r="A1600" s="13" t="s">
        <v>23722</v>
      </c>
      <c r="B1600" s="20" t="s">
        <v>23723</v>
      </c>
      <c r="C1600" s="15" t="s">
        <v>14537</v>
      </c>
      <c r="D1600" s="21">
        <v>25.4297</v>
      </c>
    </row>
    <row r="1601" spans="1:4" x14ac:dyDescent="0.25">
      <c r="A1601" s="13" t="s">
        <v>23724</v>
      </c>
      <c r="B1601" s="20" t="s">
        <v>23725</v>
      </c>
      <c r="C1601" s="15" t="s">
        <v>14537</v>
      </c>
      <c r="D1601" s="21">
        <v>25.4297</v>
      </c>
    </row>
    <row r="1602" spans="1:4" x14ac:dyDescent="0.25">
      <c r="A1602" s="13" t="s">
        <v>23726</v>
      </c>
      <c r="B1602" s="20" t="s">
        <v>23727</v>
      </c>
      <c r="C1602" s="15" t="s">
        <v>14537</v>
      </c>
      <c r="D1602" s="21">
        <v>31.407599999999999</v>
      </c>
    </row>
    <row r="1603" spans="1:4" x14ac:dyDescent="0.25">
      <c r="A1603" s="13" t="s">
        <v>23728</v>
      </c>
      <c r="B1603" s="20" t="s">
        <v>23729</v>
      </c>
      <c r="C1603" s="15" t="s">
        <v>14537</v>
      </c>
      <c r="D1603" s="21">
        <v>18.518999999999998</v>
      </c>
    </row>
    <row r="1604" spans="1:4" x14ac:dyDescent="0.25">
      <c r="A1604" s="13" t="s">
        <v>23730</v>
      </c>
      <c r="B1604" s="20" t="s">
        <v>23731</v>
      </c>
      <c r="C1604" s="15" t="s">
        <v>14537</v>
      </c>
      <c r="D1604" s="21">
        <v>23.082699999999999</v>
      </c>
    </row>
    <row r="1605" spans="1:4" x14ac:dyDescent="0.25">
      <c r="A1605" s="13" t="s">
        <v>23732</v>
      </c>
      <c r="B1605" s="20" t="s">
        <v>23733</v>
      </c>
      <c r="C1605" s="15" t="s">
        <v>14537</v>
      </c>
      <c r="D1605" s="21">
        <v>24.0656</v>
      </c>
    </row>
    <row r="1606" spans="1:4" x14ac:dyDescent="0.25">
      <c r="A1606" s="13" t="s">
        <v>23734</v>
      </c>
      <c r="B1606" s="20" t="s">
        <v>23735</v>
      </c>
      <c r="C1606" s="15" t="s">
        <v>14537</v>
      </c>
      <c r="D1606" s="21">
        <v>30.855899999999998</v>
      </c>
    </row>
    <row r="1607" spans="1:4" x14ac:dyDescent="0.25">
      <c r="A1607" s="13" t="s">
        <v>23736</v>
      </c>
      <c r="B1607" s="20" t="s">
        <v>23737</v>
      </c>
      <c r="C1607" s="15" t="s">
        <v>14537</v>
      </c>
      <c r="D1607" s="21">
        <v>17.8842</v>
      </c>
    </row>
    <row r="1608" spans="1:4" x14ac:dyDescent="0.25">
      <c r="A1608" s="13" t="s">
        <v>23738</v>
      </c>
      <c r="B1608" s="20" t="s">
        <v>23739</v>
      </c>
      <c r="C1608" s="15" t="s">
        <v>14537</v>
      </c>
      <c r="D1608" s="21">
        <v>22.530999999999999</v>
      </c>
    </row>
    <row r="1609" spans="1:4" x14ac:dyDescent="0.25">
      <c r="A1609" s="13" t="s">
        <v>23740</v>
      </c>
      <c r="B1609" s="20" t="s">
        <v>23741</v>
      </c>
      <c r="C1609" s="15" t="s">
        <v>14537</v>
      </c>
      <c r="D1609" s="21">
        <v>23.082699999999999</v>
      </c>
    </row>
    <row r="1610" spans="1:4" x14ac:dyDescent="0.25">
      <c r="A1610" s="13" t="s">
        <v>23742</v>
      </c>
      <c r="B1610" s="20" t="s">
        <v>23743</v>
      </c>
      <c r="C1610" s="15" t="s">
        <v>14537</v>
      </c>
      <c r="D1610" s="21">
        <v>30.224</v>
      </c>
    </row>
    <row r="1611" spans="1:4" x14ac:dyDescent="0.25">
      <c r="A1611" s="13" t="s">
        <v>23744</v>
      </c>
      <c r="B1611" s="20" t="s">
        <v>23745</v>
      </c>
      <c r="C1611" s="15" t="s">
        <v>14537</v>
      </c>
      <c r="D1611" s="21">
        <v>33.920999999999999</v>
      </c>
    </row>
    <row r="1612" spans="1:4" x14ac:dyDescent="0.25">
      <c r="A1612" s="13" t="s">
        <v>23746</v>
      </c>
      <c r="B1612" s="20" t="s">
        <v>23747</v>
      </c>
      <c r="C1612" s="15" t="s">
        <v>14537</v>
      </c>
      <c r="D1612" s="21">
        <v>43.148600000000002</v>
      </c>
    </row>
    <row r="1613" spans="1:4" x14ac:dyDescent="0.25">
      <c r="A1613" s="13" t="s">
        <v>23748</v>
      </c>
      <c r="B1613" s="20" t="s">
        <v>23749</v>
      </c>
      <c r="C1613" s="15" t="s">
        <v>14537</v>
      </c>
      <c r="D1613" s="21">
        <v>47.8125</v>
      </c>
    </row>
    <row r="1614" spans="1:4" x14ac:dyDescent="0.25">
      <c r="A1614" s="13" t="s">
        <v>23750</v>
      </c>
      <c r="B1614" s="20" t="s">
        <v>23751</v>
      </c>
      <c r="C1614" s="15" t="s">
        <v>14537</v>
      </c>
      <c r="D1614" s="21">
        <v>47.828200000000002</v>
      </c>
    </row>
    <row r="1615" spans="1:4" x14ac:dyDescent="0.25">
      <c r="A1615" s="13" t="s">
        <v>23752</v>
      </c>
      <c r="B1615" s="20" t="s">
        <v>23753</v>
      </c>
      <c r="C1615" s="15" t="s">
        <v>14537</v>
      </c>
      <c r="D1615" s="21">
        <v>33.319200000000002</v>
      </c>
    </row>
    <row r="1616" spans="1:4" x14ac:dyDescent="0.25">
      <c r="A1616" s="13" t="s">
        <v>23754</v>
      </c>
      <c r="B1616" s="20" t="s">
        <v>23755</v>
      </c>
      <c r="C1616" s="15" t="s">
        <v>14537</v>
      </c>
      <c r="D1616" s="21">
        <v>42.596899999999998</v>
      </c>
    </row>
    <row r="1617" spans="1:4" x14ac:dyDescent="0.25">
      <c r="A1617" s="13" t="s">
        <v>23756</v>
      </c>
      <c r="B1617" s="20" t="s">
        <v>23757</v>
      </c>
      <c r="C1617" s="15" t="s">
        <v>14537</v>
      </c>
      <c r="D1617" s="21">
        <v>47.160600000000002</v>
      </c>
    </row>
    <row r="1618" spans="1:4" x14ac:dyDescent="0.25">
      <c r="A1618" s="13" t="s">
        <v>23758</v>
      </c>
      <c r="B1618" s="20" t="s">
        <v>23759</v>
      </c>
      <c r="C1618" s="15" t="s">
        <v>14537</v>
      </c>
      <c r="D1618" s="21">
        <v>47.160600000000002</v>
      </c>
    </row>
    <row r="1619" spans="1:4" x14ac:dyDescent="0.25">
      <c r="A1619" s="13" t="s">
        <v>23760</v>
      </c>
      <c r="B1619" s="20" t="s">
        <v>23761</v>
      </c>
      <c r="C1619" s="15" t="s">
        <v>14537</v>
      </c>
      <c r="D1619" s="21">
        <v>30.571000000000002</v>
      </c>
    </row>
    <row r="1620" spans="1:4" x14ac:dyDescent="0.25">
      <c r="A1620" s="13" t="s">
        <v>23762</v>
      </c>
      <c r="B1620" s="20" t="s">
        <v>23763</v>
      </c>
      <c r="C1620" s="15" t="s">
        <v>14537</v>
      </c>
      <c r="D1620" s="21">
        <v>37.682200000000002</v>
      </c>
    </row>
    <row r="1621" spans="1:4" x14ac:dyDescent="0.25">
      <c r="A1621" s="13" t="s">
        <v>23764</v>
      </c>
      <c r="B1621" s="20" t="s">
        <v>23765</v>
      </c>
      <c r="C1621" s="15" t="s">
        <v>14537</v>
      </c>
      <c r="D1621" s="21">
        <v>41.945</v>
      </c>
    </row>
    <row r="1622" spans="1:4" x14ac:dyDescent="0.25">
      <c r="A1622" s="13" t="s">
        <v>23766</v>
      </c>
      <c r="B1622" s="20" t="s">
        <v>23767</v>
      </c>
      <c r="C1622" s="15" t="s">
        <v>14537</v>
      </c>
      <c r="D1622" s="21">
        <v>46.273600000000002</v>
      </c>
    </row>
    <row r="1623" spans="1:4" x14ac:dyDescent="0.25">
      <c r="A1623" s="13" t="s">
        <v>23768</v>
      </c>
      <c r="B1623" s="20" t="s">
        <v>23769</v>
      </c>
      <c r="C1623" s="15" t="s">
        <v>14537</v>
      </c>
      <c r="D1623" s="21">
        <v>29.8689</v>
      </c>
    </row>
    <row r="1624" spans="1:4" x14ac:dyDescent="0.25">
      <c r="A1624" s="13" t="s">
        <v>23770</v>
      </c>
      <c r="B1624" s="20" t="s">
        <v>23771</v>
      </c>
      <c r="C1624" s="15" t="s">
        <v>14537</v>
      </c>
      <c r="D1624" s="21">
        <v>36.970100000000002</v>
      </c>
    </row>
    <row r="1625" spans="1:4" x14ac:dyDescent="0.25">
      <c r="A1625" s="13" t="s">
        <v>23772</v>
      </c>
      <c r="B1625" s="20" t="s">
        <v>23773</v>
      </c>
      <c r="C1625" s="15" t="s">
        <v>14537</v>
      </c>
      <c r="D1625" s="21">
        <v>41.142600000000002</v>
      </c>
    </row>
    <row r="1626" spans="1:4" x14ac:dyDescent="0.25">
      <c r="A1626" s="13" t="s">
        <v>23774</v>
      </c>
      <c r="B1626" s="20" t="s">
        <v>23775</v>
      </c>
      <c r="C1626" s="15" t="s">
        <v>14537</v>
      </c>
      <c r="D1626" s="21">
        <v>45.656100000000002</v>
      </c>
    </row>
    <row r="1627" spans="1:4" x14ac:dyDescent="0.25">
      <c r="A1627" s="13" t="s">
        <v>23776</v>
      </c>
      <c r="B1627" s="20" t="s">
        <v>23777</v>
      </c>
      <c r="C1627" s="15" t="s">
        <v>14537</v>
      </c>
      <c r="D1627" s="21">
        <v>26.831700000000001</v>
      </c>
    </row>
    <row r="1628" spans="1:4" x14ac:dyDescent="0.25">
      <c r="A1628" s="13" t="s">
        <v>23778</v>
      </c>
      <c r="B1628" s="20" t="s">
        <v>23779</v>
      </c>
      <c r="C1628" s="15" t="s">
        <v>14537</v>
      </c>
      <c r="D1628" s="21">
        <v>23.688199999999998</v>
      </c>
    </row>
    <row r="1629" spans="1:4" x14ac:dyDescent="0.25">
      <c r="A1629" s="13" t="s">
        <v>23780</v>
      </c>
      <c r="B1629" s="20" t="s">
        <v>23781</v>
      </c>
      <c r="C1629" s="15" t="s">
        <v>14537</v>
      </c>
      <c r="D1629" s="21">
        <v>64.778899999999993</v>
      </c>
    </row>
    <row r="1630" spans="1:4" x14ac:dyDescent="0.25">
      <c r="A1630" s="13" t="s">
        <v>23782</v>
      </c>
      <c r="B1630" s="20" t="s">
        <v>23783</v>
      </c>
      <c r="C1630" s="15" t="s">
        <v>14537</v>
      </c>
      <c r="D1630" s="21">
        <v>24.054400000000001</v>
      </c>
    </row>
    <row r="1631" spans="1:4" x14ac:dyDescent="0.25">
      <c r="A1631" s="13" t="s">
        <v>23784</v>
      </c>
      <c r="B1631" s="20" t="s">
        <v>23785</v>
      </c>
      <c r="C1631" s="15" t="s">
        <v>14537</v>
      </c>
      <c r="D1631" s="21">
        <v>20.479900000000001</v>
      </c>
    </row>
    <row r="1632" spans="1:4" x14ac:dyDescent="0.25">
      <c r="A1632" s="13" t="s">
        <v>23786</v>
      </c>
      <c r="B1632" s="20" t="s">
        <v>23787</v>
      </c>
      <c r="C1632" s="15" t="s">
        <v>14537</v>
      </c>
      <c r="D1632" s="21">
        <v>63.224299999999999</v>
      </c>
    </row>
    <row r="1633" spans="1:4" x14ac:dyDescent="0.25">
      <c r="A1633" s="13" t="s">
        <v>23788</v>
      </c>
      <c r="B1633" s="20" t="s">
        <v>23789</v>
      </c>
      <c r="C1633" s="15" t="s">
        <v>14537</v>
      </c>
      <c r="D1633" s="21">
        <v>21.5181</v>
      </c>
    </row>
    <row r="1634" spans="1:4" x14ac:dyDescent="0.25">
      <c r="A1634" s="13" t="s">
        <v>23790</v>
      </c>
      <c r="B1634" s="20" t="s">
        <v>23791</v>
      </c>
      <c r="C1634" s="15" t="s">
        <v>14537</v>
      </c>
      <c r="D1634" s="21">
        <v>19.955300000000001</v>
      </c>
    </row>
    <row r="1635" spans="1:4" x14ac:dyDescent="0.25">
      <c r="A1635" s="13" t="s">
        <v>23792</v>
      </c>
      <c r="B1635" s="20" t="s">
        <v>23793</v>
      </c>
      <c r="C1635" s="15" t="s">
        <v>14537</v>
      </c>
      <c r="D1635" s="21">
        <v>55.501199999999997</v>
      </c>
    </row>
    <row r="1636" spans="1:4" x14ac:dyDescent="0.25">
      <c r="A1636" s="13" t="s">
        <v>23794</v>
      </c>
      <c r="B1636" s="20" t="s">
        <v>23795</v>
      </c>
      <c r="C1636" s="15" t="s">
        <v>14537</v>
      </c>
      <c r="D1636" s="21">
        <v>17.7714</v>
      </c>
    </row>
    <row r="1637" spans="1:4" x14ac:dyDescent="0.25">
      <c r="A1637" s="13" t="s">
        <v>23796</v>
      </c>
      <c r="B1637" s="20" t="s">
        <v>23797</v>
      </c>
      <c r="C1637" s="15" t="s">
        <v>14537</v>
      </c>
      <c r="D1637" s="21">
        <v>16.639199999999999</v>
      </c>
    </row>
    <row r="1638" spans="1:4" x14ac:dyDescent="0.25">
      <c r="A1638" s="13" t="s">
        <v>23798</v>
      </c>
      <c r="B1638" s="20" t="s">
        <v>23799</v>
      </c>
      <c r="C1638" s="15" t="s">
        <v>14537</v>
      </c>
      <c r="D1638" s="21">
        <v>53.996699999999997</v>
      </c>
    </row>
    <row r="1639" spans="1:4" x14ac:dyDescent="0.25">
      <c r="A1639" s="13" t="s">
        <v>23800</v>
      </c>
      <c r="B1639" s="20" t="s">
        <v>23801</v>
      </c>
      <c r="C1639" s="15" t="s">
        <v>14537</v>
      </c>
      <c r="D1639" s="21">
        <v>71.612300000000005</v>
      </c>
    </row>
    <row r="1640" spans="1:4" x14ac:dyDescent="0.25">
      <c r="A1640" s="13" t="s">
        <v>23802</v>
      </c>
      <c r="B1640" s="20" t="s">
        <v>23803</v>
      </c>
      <c r="C1640" s="15" t="s">
        <v>14537</v>
      </c>
      <c r="D1640" s="21">
        <v>70.127200000000002</v>
      </c>
    </row>
    <row r="1641" spans="1:4" x14ac:dyDescent="0.25">
      <c r="A1641" s="13" t="s">
        <v>23804</v>
      </c>
      <c r="B1641" s="20" t="s">
        <v>23805</v>
      </c>
      <c r="C1641" s="15" t="s">
        <v>14537</v>
      </c>
      <c r="D1641" s="21">
        <v>60.119799999999998</v>
      </c>
    </row>
    <row r="1642" spans="1:4" x14ac:dyDescent="0.25">
      <c r="A1642" s="13" t="s">
        <v>23806</v>
      </c>
      <c r="B1642" s="20" t="s">
        <v>23807</v>
      </c>
      <c r="C1642" s="15" t="s">
        <v>14537</v>
      </c>
      <c r="D1642" s="21">
        <v>58.857300000000002</v>
      </c>
    </row>
    <row r="1643" spans="1:4" x14ac:dyDescent="0.25">
      <c r="A1643" s="13" t="s">
        <v>23808</v>
      </c>
      <c r="B1643" s="20" t="s">
        <v>23809</v>
      </c>
      <c r="C1643" s="15" t="s">
        <v>79</v>
      </c>
      <c r="D1643" s="21" t="s">
        <v>20826</v>
      </c>
    </row>
    <row r="1644" spans="1:4" x14ac:dyDescent="0.25">
      <c r="A1644" s="13" t="s">
        <v>23810</v>
      </c>
      <c r="B1644" s="20" t="s">
        <v>23811</v>
      </c>
      <c r="C1644" s="15" t="s">
        <v>14537</v>
      </c>
      <c r="D1644" s="21">
        <v>19511.6666</v>
      </c>
    </row>
    <row r="1645" spans="1:4" x14ac:dyDescent="0.25">
      <c r="A1645" s="13" t="s">
        <v>23812</v>
      </c>
      <c r="B1645" s="20" t="s">
        <v>23813</v>
      </c>
      <c r="C1645" s="15" t="s">
        <v>14537</v>
      </c>
      <c r="D1645" s="21">
        <v>29466.735700000001</v>
      </c>
    </row>
    <row r="1646" spans="1:4" x14ac:dyDescent="0.25">
      <c r="A1646" s="13" t="s">
        <v>23814</v>
      </c>
      <c r="B1646" s="20" t="s">
        <v>23815</v>
      </c>
      <c r="C1646" s="15" t="s">
        <v>14537</v>
      </c>
      <c r="D1646" s="21">
        <v>44638.790800000002</v>
      </c>
    </row>
    <row r="1647" spans="1:4" x14ac:dyDescent="0.25">
      <c r="A1647" s="13" t="s">
        <v>23816</v>
      </c>
      <c r="B1647" s="20" t="s">
        <v>23817</v>
      </c>
      <c r="C1647" s="15" t="s">
        <v>14537</v>
      </c>
      <c r="D1647" s="21">
        <v>63111.303399999997</v>
      </c>
    </row>
    <row r="1648" spans="1:4" x14ac:dyDescent="0.25">
      <c r="A1648" s="13" t="s">
        <v>23818</v>
      </c>
      <c r="B1648" s="20" t="s">
        <v>23819</v>
      </c>
      <c r="C1648" s="15" t="s">
        <v>14537</v>
      </c>
      <c r="D1648" s="21" t="s">
        <v>20826</v>
      </c>
    </row>
    <row r="1649" spans="1:4" x14ac:dyDescent="0.25">
      <c r="A1649" s="13" t="s">
        <v>23820</v>
      </c>
      <c r="B1649" s="20" t="s">
        <v>23821</v>
      </c>
      <c r="C1649" s="15" t="s">
        <v>14537</v>
      </c>
      <c r="D1649" s="21" t="s">
        <v>20826</v>
      </c>
    </row>
    <row r="1650" spans="1:4" x14ac:dyDescent="0.25">
      <c r="A1650" s="13" t="s">
        <v>23822</v>
      </c>
      <c r="B1650" s="20" t="s">
        <v>23823</v>
      </c>
      <c r="C1650" s="15" t="s">
        <v>14537</v>
      </c>
      <c r="D1650" s="21" t="s">
        <v>20826</v>
      </c>
    </row>
    <row r="1651" spans="1:4" x14ac:dyDescent="0.25">
      <c r="A1651" s="13" t="s">
        <v>23824</v>
      </c>
      <c r="B1651" s="20" t="s">
        <v>23825</v>
      </c>
      <c r="C1651" s="15" t="s">
        <v>14537</v>
      </c>
      <c r="D1651" s="21" t="s">
        <v>20826</v>
      </c>
    </row>
    <row r="1652" spans="1:4" x14ac:dyDescent="0.25">
      <c r="A1652" s="13" t="s">
        <v>23826</v>
      </c>
      <c r="B1652" s="20" t="s">
        <v>23827</v>
      </c>
      <c r="C1652" s="15" t="s">
        <v>14537</v>
      </c>
      <c r="D1652" s="21">
        <v>64.378600000000006</v>
      </c>
    </row>
    <row r="1653" spans="1:4" x14ac:dyDescent="0.25">
      <c r="A1653" s="13" t="s">
        <v>23828</v>
      </c>
      <c r="B1653" s="20" t="s">
        <v>23829</v>
      </c>
      <c r="C1653" s="15" t="s">
        <v>14537</v>
      </c>
      <c r="D1653" s="21">
        <v>62.352600000000002</v>
      </c>
    </row>
    <row r="1654" spans="1:4" x14ac:dyDescent="0.25">
      <c r="A1654" s="13" t="s">
        <v>23830</v>
      </c>
      <c r="B1654" s="20" t="s">
        <v>23831</v>
      </c>
      <c r="C1654" s="15" t="s">
        <v>14537</v>
      </c>
      <c r="D1654" s="21">
        <v>156.06909999999999</v>
      </c>
    </row>
    <row r="1655" spans="1:4" x14ac:dyDescent="0.25">
      <c r="A1655" s="13" t="s">
        <v>23832</v>
      </c>
      <c r="B1655" s="20" t="s">
        <v>23833</v>
      </c>
      <c r="C1655" s="15" t="s">
        <v>14537</v>
      </c>
      <c r="D1655" s="21">
        <v>271.6499</v>
      </c>
    </row>
    <row r="1656" spans="1:4" x14ac:dyDescent="0.25">
      <c r="A1656" s="13" t="s">
        <v>23834</v>
      </c>
      <c r="B1656" s="20" t="s">
        <v>23835</v>
      </c>
      <c r="C1656" s="15" t="s">
        <v>14537</v>
      </c>
      <c r="D1656" s="21">
        <v>76.069699999999997</v>
      </c>
    </row>
    <row r="1657" spans="1:4" x14ac:dyDescent="0.25">
      <c r="A1657" s="13" t="s">
        <v>23836</v>
      </c>
      <c r="B1657" s="20" t="s">
        <v>23837</v>
      </c>
      <c r="C1657" s="15" t="s">
        <v>14537</v>
      </c>
      <c r="D1657" s="21">
        <v>179.62950000000001</v>
      </c>
    </row>
    <row r="1658" spans="1:4" x14ac:dyDescent="0.25">
      <c r="A1658" s="13" t="s">
        <v>23838</v>
      </c>
      <c r="B1658" s="20" t="s">
        <v>23839</v>
      </c>
      <c r="C1658" s="15" t="s">
        <v>14537</v>
      </c>
      <c r="D1658" s="21">
        <v>4.4428000000000001</v>
      </c>
    </row>
    <row r="1659" spans="1:4" x14ac:dyDescent="0.25">
      <c r="A1659" s="13" t="s">
        <v>23840</v>
      </c>
      <c r="B1659" s="20" t="s">
        <v>23841</v>
      </c>
      <c r="C1659" s="15" t="s">
        <v>14537</v>
      </c>
      <c r="D1659" s="21">
        <v>1.5397000000000001</v>
      </c>
    </row>
    <row r="1660" spans="1:4" x14ac:dyDescent="0.25">
      <c r="A1660" s="13" t="s">
        <v>23842</v>
      </c>
      <c r="B1660" s="20" t="s">
        <v>23843</v>
      </c>
      <c r="C1660" s="15" t="s">
        <v>14537</v>
      </c>
      <c r="D1660" s="21">
        <v>0.88370000000000004</v>
      </c>
    </row>
    <row r="1661" spans="1:4" x14ac:dyDescent="0.25">
      <c r="A1661" s="13" t="s">
        <v>23844</v>
      </c>
      <c r="B1661" s="20" t="s">
        <v>23845</v>
      </c>
      <c r="C1661" s="15" t="s">
        <v>14537</v>
      </c>
      <c r="D1661" s="21">
        <v>369.04649999999998</v>
      </c>
    </row>
    <row r="1662" spans="1:4" x14ac:dyDescent="0.25">
      <c r="A1662" s="13" t="s">
        <v>23846</v>
      </c>
      <c r="B1662" s="20" t="s">
        <v>23847</v>
      </c>
      <c r="C1662" s="15" t="s">
        <v>14537</v>
      </c>
      <c r="D1662" s="21">
        <v>1.3148</v>
      </c>
    </row>
    <row r="1663" spans="1:4" x14ac:dyDescent="0.25">
      <c r="A1663" s="13" t="s">
        <v>23848</v>
      </c>
      <c r="B1663" s="20" t="s">
        <v>23849</v>
      </c>
      <c r="C1663" s="15" t="s">
        <v>592</v>
      </c>
      <c r="D1663" s="21">
        <v>57.7712</v>
      </c>
    </row>
    <row r="1664" spans="1:4" x14ac:dyDescent="0.25">
      <c r="A1664" s="13" t="s">
        <v>23850</v>
      </c>
      <c r="B1664" s="20" t="s">
        <v>23851</v>
      </c>
      <c r="C1664" s="15" t="s">
        <v>592</v>
      </c>
      <c r="D1664" s="21">
        <v>143.46</v>
      </c>
    </row>
    <row r="1665" spans="1:4" x14ac:dyDescent="0.25">
      <c r="A1665" s="13" t="s">
        <v>23852</v>
      </c>
      <c r="B1665" s="20" t="s">
        <v>23853</v>
      </c>
      <c r="C1665" s="15" t="s">
        <v>592</v>
      </c>
      <c r="D1665" s="21">
        <v>84.134399999999999</v>
      </c>
    </row>
    <row r="1666" spans="1:4" x14ac:dyDescent="0.25">
      <c r="A1666" s="13" t="s">
        <v>23854</v>
      </c>
      <c r="B1666" s="20" t="s">
        <v>23855</v>
      </c>
      <c r="C1666" s="15" t="s">
        <v>592</v>
      </c>
      <c r="D1666" s="21">
        <v>188.42670000000001</v>
      </c>
    </row>
    <row r="1667" spans="1:4" x14ac:dyDescent="0.25">
      <c r="A1667" s="13" t="s">
        <v>23856</v>
      </c>
      <c r="B1667" s="20" t="s">
        <v>23857</v>
      </c>
      <c r="C1667" s="15" t="s">
        <v>592</v>
      </c>
      <c r="D1667" s="21">
        <v>60.0259</v>
      </c>
    </row>
    <row r="1668" spans="1:4" x14ac:dyDescent="0.25">
      <c r="A1668" s="13" t="s">
        <v>23858</v>
      </c>
      <c r="B1668" s="20" t="s">
        <v>23859</v>
      </c>
      <c r="C1668" s="15" t="s">
        <v>592</v>
      </c>
      <c r="D1668" s="21">
        <v>60.189300000000003</v>
      </c>
    </row>
    <row r="1669" spans="1:4" x14ac:dyDescent="0.25">
      <c r="A1669" s="13" t="s">
        <v>23860</v>
      </c>
      <c r="B1669" s="20" t="s">
        <v>23861</v>
      </c>
      <c r="C1669" s="15" t="s">
        <v>14537</v>
      </c>
      <c r="D1669" s="21">
        <v>3.1</v>
      </c>
    </row>
    <row r="1670" spans="1:4" x14ac:dyDescent="0.25">
      <c r="A1670" s="13" t="s">
        <v>23862</v>
      </c>
      <c r="B1670" s="20" t="s">
        <v>23863</v>
      </c>
      <c r="C1670" s="15" t="s">
        <v>14537</v>
      </c>
      <c r="D1670" s="21">
        <v>3.59</v>
      </c>
    </row>
    <row r="1671" spans="1:4" x14ac:dyDescent="0.25">
      <c r="A1671" s="13" t="s">
        <v>23864</v>
      </c>
      <c r="B1671" s="20" t="s">
        <v>23865</v>
      </c>
      <c r="C1671" s="15" t="s">
        <v>211</v>
      </c>
      <c r="D1671" s="21">
        <v>62.571599999999997</v>
      </c>
    </row>
    <row r="1672" spans="1:4" x14ac:dyDescent="0.25">
      <c r="A1672" s="13" t="s">
        <v>23866</v>
      </c>
      <c r="B1672" s="20" t="s">
        <v>23867</v>
      </c>
      <c r="C1672" s="15" t="s">
        <v>211</v>
      </c>
      <c r="D1672" s="21">
        <v>166.74600000000001</v>
      </c>
    </row>
    <row r="1673" spans="1:4" x14ac:dyDescent="0.25">
      <c r="A1673" s="13" t="s">
        <v>23868</v>
      </c>
      <c r="B1673" s="20" t="s">
        <v>23869</v>
      </c>
      <c r="C1673" s="15" t="s">
        <v>282</v>
      </c>
      <c r="D1673" s="21">
        <v>32.685000000000002</v>
      </c>
    </row>
    <row r="1674" spans="1:4" x14ac:dyDescent="0.25">
      <c r="A1674" s="13" t="s">
        <v>23870</v>
      </c>
      <c r="B1674" s="20" t="s">
        <v>23871</v>
      </c>
      <c r="C1674" s="15" t="s">
        <v>14537</v>
      </c>
      <c r="D1674" s="21">
        <v>1.1959</v>
      </c>
    </row>
    <row r="1675" spans="1:4" x14ac:dyDescent="0.25">
      <c r="A1675" s="13" t="s">
        <v>23872</v>
      </c>
      <c r="B1675" s="20" t="s">
        <v>23873</v>
      </c>
      <c r="C1675" s="15" t="s">
        <v>14537</v>
      </c>
      <c r="D1675" s="21">
        <v>0.53249999999999997</v>
      </c>
    </row>
    <row r="1676" spans="1:4" x14ac:dyDescent="0.25">
      <c r="A1676" s="13" t="s">
        <v>23874</v>
      </c>
      <c r="B1676" s="20" t="s">
        <v>23875</v>
      </c>
      <c r="C1676" s="15" t="s">
        <v>14537</v>
      </c>
      <c r="D1676" s="21">
        <v>0.19189999999999999</v>
      </c>
    </row>
    <row r="1677" spans="1:4" x14ac:dyDescent="0.25">
      <c r="A1677" s="13" t="s">
        <v>23876</v>
      </c>
      <c r="B1677" s="20" t="s">
        <v>23877</v>
      </c>
      <c r="C1677" s="15" t="s">
        <v>14537</v>
      </c>
      <c r="D1677" s="21">
        <v>0.2646</v>
      </c>
    </row>
    <row r="1678" spans="1:4" x14ac:dyDescent="0.25">
      <c r="A1678" s="13" t="s">
        <v>23878</v>
      </c>
      <c r="B1678" s="20" t="s">
        <v>23879</v>
      </c>
      <c r="C1678" s="15" t="s">
        <v>14537</v>
      </c>
      <c r="D1678" s="21">
        <v>4.1731999999999996</v>
      </c>
    </row>
    <row r="1679" spans="1:4" x14ac:dyDescent="0.25">
      <c r="A1679" s="13" t="s">
        <v>23880</v>
      </c>
      <c r="B1679" s="20" t="s">
        <v>23881</v>
      </c>
      <c r="C1679" s="15" t="s">
        <v>211</v>
      </c>
      <c r="D1679" s="21">
        <v>35</v>
      </c>
    </row>
    <row r="1680" spans="1:4" x14ac:dyDescent="0.25">
      <c r="A1680" s="13" t="s">
        <v>1408</v>
      </c>
      <c r="B1680" s="20" t="s">
        <v>1409</v>
      </c>
      <c r="C1680" s="15" t="s">
        <v>211</v>
      </c>
      <c r="D1680" s="21">
        <v>35.034599999999998</v>
      </c>
    </row>
    <row r="1681" spans="1:4" x14ac:dyDescent="0.25">
      <c r="A1681" s="13" t="s">
        <v>104</v>
      </c>
      <c r="B1681" s="20" t="s">
        <v>1279</v>
      </c>
      <c r="C1681" s="15" t="s">
        <v>592</v>
      </c>
      <c r="D1681" s="21">
        <v>17.586600000000001</v>
      </c>
    </row>
    <row r="1682" spans="1:4" x14ac:dyDescent="0.25">
      <c r="A1682" s="13" t="s">
        <v>23882</v>
      </c>
      <c r="B1682" s="20" t="s">
        <v>23883</v>
      </c>
      <c r="C1682" s="15" t="s">
        <v>282</v>
      </c>
      <c r="D1682" s="21">
        <v>20.783200000000001</v>
      </c>
    </row>
  </sheetData>
  <autoFilter ref="A7:D1662" xr:uid="{00000000-0009-0000-0000-000014000000}"/>
  <mergeCells count="4">
    <mergeCell ref="A2:D2"/>
    <mergeCell ref="A3:D3"/>
    <mergeCell ref="A4:D4"/>
    <mergeCell ref="A6:D6"/>
  </mergeCells>
  <pageMargins left="0.51181102362204722" right="0.51181102362204722" top="0.78740157480314965" bottom="0.78740157480314965" header="0.31496062992125984" footer="0.31496062992125984"/>
  <pageSetup paperSize="9" scale="84" fitToHeight="0" orientation="portrait" r:id="rId1"/>
  <headerFooter>
    <oddFooter>&amp;LAGÊNCIA DE ASSUNTOS METROPOLITANOS DO PARANÁ - AMEP
DIRETORIA DE OBRAS
&amp;R&amp;P DE &amp;N</oddFooter>
  </headerFooter>
  <rowBreaks count="1" manualBreakCount="1">
    <brk id="58"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G108"/>
  <sheetViews>
    <sheetView view="pageBreakPreview" zoomScale="60" zoomScaleNormal="100" workbookViewId="0">
      <selection activeCell="A4" sqref="A4:D4"/>
    </sheetView>
  </sheetViews>
  <sheetFormatPr defaultColWidth="9" defaultRowHeight="15" x14ac:dyDescent="0.25"/>
  <cols>
    <col min="1" max="1" width="12.42578125" style="1" customWidth="1"/>
    <col min="2" max="2" width="72.5703125" style="1" customWidth="1"/>
    <col min="3" max="3" width="10.140625" style="1" customWidth="1"/>
    <col min="4" max="4" width="13.5703125" style="1" customWidth="1"/>
    <col min="5" max="5" width="12" style="1" bestFit="1" customWidth="1"/>
    <col min="6" max="6" width="15.140625" style="1" customWidth="1"/>
    <col min="7" max="7" width="16.42578125" style="1" customWidth="1"/>
    <col min="8" max="16384" width="9" style="1"/>
  </cols>
  <sheetData>
    <row r="1" spans="1:7" ht="101.25" customHeight="1" x14ac:dyDescent="0.25"/>
    <row r="2" spans="1:7" x14ac:dyDescent="0.25">
      <c r="A2" s="496" t="s">
        <v>7285</v>
      </c>
      <c r="B2" s="496"/>
      <c r="C2" s="496"/>
      <c r="D2" s="496"/>
    </row>
    <row r="3" spans="1:7" ht="30.75" customHeight="1" x14ac:dyDescent="0.25">
      <c r="A3" s="420" t="s">
        <v>42455</v>
      </c>
      <c r="B3" s="420"/>
      <c r="C3" s="420"/>
      <c r="D3" s="420"/>
      <c r="E3" s="420"/>
      <c r="F3" s="420"/>
      <c r="G3" s="420"/>
    </row>
    <row r="4" spans="1:7" x14ac:dyDescent="0.25">
      <c r="A4" s="421" t="s">
        <v>26548</v>
      </c>
      <c r="B4" s="421"/>
      <c r="C4" s="421"/>
      <c r="D4" s="421"/>
    </row>
    <row r="6" spans="1:7" x14ac:dyDescent="0.25">
      <c r="A6" s="497" t="s">
        <v>29172</v>
      </c>
      <c r="B6" s="498"/>
      <c r="C6" s="498"/>
      <c r="D6" s="498"/>
      <c r="E6" s="498"/>
      <c r="F6" s="498"/>
      <c r="G6" s="499"/>
    </row>
    <row r="7" spans="1:7" ht="30.75" customHeight="1" x14ac:dyDescent="0.25">
      <c r="A7" s="26" t="s">
        <v>126</v>
      </c>
      <c r="B7" s="27" t="s">
        <v>23884</v>
      </c>
      <c r="C7" s="27" t="s">
        <v>128</v>
      </c>
      <c r="D7" s="27" t="s">
        <v>23885</v>
      </c>
      <c r="E7" s="27" t="s">
        <v>23886</v>
      </c>
      <c r="F7" s="27" t="s">
        <v>23887</v>
      </c>
      <c r="G7" s="28" t="s">
        <v>23888</v>
      </c>
    </row>
    <row r="8" spans="1:7" x14ac:dyDescent="0.25">
      <c r="A8" s="22" t="s">
        <v>23889</v>
      </c>
      <c r="B8" s="3" t="s">
        <v>23890</v>
      </c>
      <c r="C8" s="4" t="s">
        <v>675</v>
      </c>
      <c r="D8" s="23">
        <v>9.4</v>
      </c>
      <c r="E8" s="24">
        <v>2.0248339999999998</v>
      </c>
      <c r="F8" s="23">
        <v>28.433399999999999</v>
      </c>
      <c r="G8" s="25">
        <v>0</v>
      </c>
    </row>
    <row r="9" spans="1:7" x14ac:dyDescent="0.25">
      <c r="A9" s="22" t="s">
        <v>23891</v>
      </c>
      <c r="B9" s="3" t="s">
        <v>23892</v>
      </c>
      <c r="C9" s="4" t="s">
        <v>675</v>
      </c>
      <c r="D9" s="23">
        <v>10.719799999999999</v>
      </c>
      <c r="E9" s="24">
        <v>1.980669</v>
      </c>
      <c r="F9" s="23">
        <v>31.952100000000002</v>
      </c>
      <c r="G9" s="25">
        <v>0</v>
      </c>
    </row>
    <row r="10" spans="1:7" x14ac:dyDescent="0.25">
      <c r="A10" s="22" t="s">
        <v>23893</v>
      </c>
      <c r="B10" s="3" t="s">
        <v>23894</v>
      </c>
      <c r="C10" s="4" t="s">
        <v>20632</v>
      </c>
      <c r="D10" s="23">
        <v>2266.8881000000001</v>
      </c>
      <c r="E10" s="24">
        <v>1.451843</v>
      </c>
      <c r="F10" s="23">
        <v>5558.0537000000004</v>
      </c>
      <c r="G10" s="25">
        <v>0</v>
      </c>
    </row>
    <row r="11" spans="1:7" x14ac:dyDescent="0.25">
      <c r="A11" s="22" t="s">
        <v>23895</v>
      </c>
      <c r="B11" s="3" t="s">
        <v>23896</v>
      </c>
      <c r="C11" s="4" t="s">
        <v>20632</v>
      </c>
      <c r="D11" s="23">
        <v>2131.8000000000002</v>
      </c>
      <c r="E11" s="24">
        <v>1.5160940000000001</v>
      </c>
      <c r="F11" s="23">
        <v>5363.8091000000004</v>
      </c>
      <c r="G11" s="25">
        <v>0</v>
      </c>
    </row>
    <row r="12" spans="1:7" x14ac:dyDescent="0.25">
      <c r="A12" s="22" t="s">
        <v>23897</v>
      </c>
      <c r="B12" s="3" t="s">
        <v>23898</v>
      </c>
      <c r="C12" s="4" t="s">
        <v>675</v>
      </c>
      <c r="D12" s="23">
        <v>12.86</v>
      </c>
      <c r="E12" s="24">
        <v>1.7790459999999999</v>
      </c>
      <c r="F12" s="23">
        <v>35.738500000000002</v>
      </c>
      <c r="G12" s="25">
        <v>0</v>
      </c>
    </row>
    <row r="13" spans="1:7" x14ac:dyDescent="0.25">
      <c r="A13" s="22" t="s">
        <v>23899</v>
      </c>
      <c r="B13" s="3" t="s">
        <v>23900</v>
      </c>
      <c r="C13" s="4" t="s">
        <v>20632</v>
      </c>
      <c r="D13" s="23">
        <v>2329.8000000000002</v>
      </c>
      <c r="E13" s="24">
        <v>1.4371430000000001</v>
      </c>
      <c r="F13" s="23">
        <v>5678.0556999999999</v>
      </c>
      <c r="G13" s="25">
        <v>0</v>
      </c>
    </row>
    <row r="14" spans="1:7" x14ac:dyDescent="0.25">
      <c r="A14" s="22" t="s">
        <v>6655</v>
      </c>
      <c r="B14" s="3" t="s">
        <v>6653</v>
      </c>
      <c r="C14" s="4" t="s">
        <v>675</v>
      </c>
      <c r="D14" s="23">
        <v>13.0943</v>
      </c>
      <c r="E14" s="24">
        <v>1.8205610000000001</v>
      </c>
      <c r="F14" s="23">
        <v>36.933199999999999</v>
      </c>
      <c r="G14" s="25">
        <v>0</v>
      </c>
    </row>
    <row r="15" spans="1:7" x14ac:dyDescent="0.25">
      <c r="A15" s="22" t="s">
        <v>23901</v>
      </c>
      <c r="B15" s="3" t="s">
        <v>6673</v>
      </c>
      <c r="C15" s="4" t="s">
        <v>675</v>
      </c>
      <c r="D15" s="23">
        <v>12.86</v>
      </c>
      <c r="E15" s="24">
        <v>1.782913</v>
      </c>
      <c r="F15" s="23">
        <v>35.788200000000003</v>
      </c>
      <c r="G15" s="25">
        <v>0</v>
      </c>
    </row>
    <row r="16" spans="1:7" x14ac:dyDescent="0.25">
      <c r="A16" s="22" t="s">
        <v>23902</v>
      </c>
      <c r="B16" s="3" t="s">
        <v>23903</v>
      </c>
      <c r="C16" s="4" t="s">
        <v>20632</v>
      </c>
      <c r="D16" s="23">
        <v>4074.0414999999998</v>
      </c>
      <c r="E16" s="24">
        <v>1.1228689999999999</v>
      </c>
      <c r="F16" s="23">
        <v>8648.6563999999998</v>
      </c>
      <c r="G16" s="25">
        <v>0</v>
      </c>
    </row>
    <row r="17" spans="1:7" x14ac:dyDescent="0.25">
      <c r="A17" s="22" t="s">
        <v>23904</v>
      </c>
      <c r="B17" s="3" t="s">
        <v>6711</v>
      </c>
      <c r="C17" s="4" t="s">
        <v>675</v>
      </c>
      <c r="D17" s="23">
        <v>12.86</v>
      </c>
      <c r="E17" s="24">
        <v>1.8177970000000001</v>
      </c>
      <c r="F17" s="23">
        <v>36.236800000000002</v>
      </c>
      <c r="G17" s="25">
        <v>0</v>
      </c>
    </row>
    <row r="18" spans="1:7" x14ac:dyDescent="0.25">
      <c r="A18" s="22" t="s">
        <v>23905</v>
      </c>
      <c r="B18" s="3" t="s">
        <v>23906</v>
      </c>
      <c r="C18" s="4" t="s">
        <v>20632</v>
      </c>
      <c r="D18" s="23">
        <v>4412.7663000000002</v>
      </c>
      <c r="E18" s="24">
        <v>1.1212979999999999</v>
      </c>
      <c r="F18" s="23">
        <v>9360.7922999999992</v>
      </c>
      <c r="G18" s="25">
        <v>0</v>
      </c>
    </row>
    <row r="19" spans="1:7" x14ac:dyDescent="0.25">
      <c r="A19" s="22" t="s">
        <v>23907</v>
      </c>
      <c r="B19" s="3" t="s">
        <v>23908</v>
      </c>
      <c r="C19" s="4" t="s">
        <v>20632</v>
      </c>
      <c r="D19" s="23">
        <v>14170.6515</v>
      </c>
      <c r="E19" s="24">
        <v>0.86724599999999996</v>
      </c>
      <c r="F19" s="23">
        <v>26460.0923</v>
      </c>
      <c r="G19" s="25">
        <v>0</v>
      </c>
    </row>
    <row r="20" spans="1:7" x14ac:dyDescent="0.25">
      <c r="A20" s="22" t="s">
        <v>23909</v>
      </c>
      <c r="B20" s="3" t="s">
        <v>23910</v>
      </c>
      <c r="C20" s="4" t="s">
        <v>20632</v>
      </c>
      <c r="D20" s="23">
        <v>1598.9799</v>
      </c>
      <c r="E20" s="24">
        <v>1.48864</v>
      </c>
      <c r="F20" s="23">
        <v>3979.2853</v>
      </c>
      <c r="G20" s="25">
        <v>0</v>
      </c>
    </row>
    <row r="21" spans="1:7" x14ac:dyDescent="0.25">
      <c r="A21" s="22" t="s">
        <v>23911</v>
      </c>
      <c r="B21" s="3" t="s">
        <v>23912</v>
      </c>
      <c r="C21" s="4" t="s">
        <v>675</v>
      </c>
      <c r="D21" s="23">
        <v>10.01</v>
      </c>
      <c r="E21" s="24">
        <v>1.9545870000000001</v>
      </c>
      <c r="F21" s="23">
        <v>29.575399999999998</v>
      </c>
      <c r="G21" s="25">
        <v>0</v>
      </c>
    </row>
    <row r="22" spans="1:7" x14ac:dyDescent="0.25">
      <c r="A22" s="22" t="s">
        <v>23913</v>
      </c>
      <c r="B22" s="3" t="s">
        <v>23914</v>
      </c>
      <c r="C22" s="4" t="s">
        <v>20632</v>
      </c>
      <c r="D22" s="23">
        <v>14170.6515</v>
      </c>
      <c r="E22" s="24">
        <v>0.86724599999999996</v>
      </c>
      <c r="F22" s="23">
        <v>26460.0923</v>
      </c>
      <c r="G22" s="25">
        <v>0</v>
      </c>
    </row>
    <row r="23" spans="1:7" x14ac:dyDescent="0.25">
      <c r="A23" s="22" t="s">
        <v>23915</v>
      </c>
      <c r="B23" s="3" t="s">
        <v>23916</v>
      </c>
      <c r="C23" s="4" t="s">
        <v>675</v>
      </c>
      <c r="D23" s="23">
        <v>12.86</v>
      </c>
      <c r="E23" s="24">
        <v>1.779968</v>
      </c>
      <c r="F23" s="23">
        <v>35.750300000000003</v>
      </c>
      <c r="G23" s="25">
        <v>0</v>
      </c>
    </row>
    <row r="24" spans="1:7" x14ac:dyDescent="0.25">
      <c r="A24" s="22" t="s">
        <v>23917</v>
      </c>
      <c r="B24" s="3" t="s">
        <v>23918</v>
      </c>
      <c r="C24" s="4" t="s">
        <v>675</v>
      </c>
      <c r="D24" s="23">
        <v>10.7056</v>
      </c>
      <c r="E24" s="24">
        <v>1.9196789999999999</v>
      </c>
      <c r="F24" s="23">
        <v>31.256900000000002</v>
      </c>
      <c r="G24" s="25">
        <v>0</v>
      </c>
    </row>
    <row r="25" spans="1:7" x14ac:dyDescent="0.25">
      <c r="A25" s="22" t="s">
        <v>23919</v>
      </c>
      <c r="B25" s="3" t="s">
        <v>23920</v>
      </c>
      <c r="C25" s="4" t="s">
        <v>675</v>
      </c>
      <c r="D25" s="23">
        <v>10.7499</v>
      </c>
      <c r="E25" s="24">
        <v>1.908657</v>
      </c>
      <c r="F25" s="23">
        <v>31.267700000000001</v>
      </c>
      <c r="G25" s="25">
        <v>0</v>
      </c>
    </row>
    <row r="26" spans="1:7" x14ac:dyDescent="0.25">
      <c r="A26" s="22" t="s">
        <v>23921</v>
      </c>
      <c r="B26" s="3" t="s">
        <v>6651</v>
      </c>
      <c r="C26" s="4" t="s">
        <v>675</v>
      </c>
      <c r="D26" s="23">
        <v>9.4</v>
      </c>
      <c r="E26" s="24">
        <v>2.0232450000000002</v>
      </c>
      <c r="F26" s="23">
        <v>28.418500000000002</v>
      </c>
      <c r="G26" s="25">
        <v>0</v>
      </c>
    </row>
    <row r="27" spans="1:7" x14ac:dyDescent="0.25">
      <c r="A27" s="22" t="s">
        <v>23922</v>
      </c>
      <c r="B27" s="3" t="s">
        <v>23923</v>
      </c>
      <c r="C27" s="4" t="s">
        <v>675</v>
      </c>
      <c r="D27" s="23">
        <v>15.2799</v>
      </c>
      <c r="E27" s="24">
        <v>1.6743300000000001</v>
      </c>
      <c r="F27" s="23">
        <v>40.863399999999999</v>
      </c>
      <c r="G27" s="25">
        <v>0</v>
      </c>
    </row>
    <row r="28" spans="1:7" x14ac:dyDescent="0.25">
      <c r="A28" s="22" t="s">
        <v>23924</v>
      </c>
      <c r="B28" s="3" t="s">
        <v>23925</v>
      </c>
      <c r="C28" s="4" t="s">
        <v>20632</v>
      </c>
      <c r="D28" s="23">
        <v>13224.323399999999</v>
      </c>
      <c r="E28" s="24">
        <v>0.87392899999999996</v>
      </c>
      <c r="F28" s="23">
        <v>24781.4431</v>
      </c>
      <c r="G28" s="25">
        <v>0</v>
      </c>
    </row>
    <row r="29" spans="1:7" x14ac:dyDescent="0.25">
      <c r="A29" s="22" t="s">
        <v>23926</v>
      </c>
      <c r="B29" s="3" t="s">
        <v>23927</v>
      </c>
      <c r="C29" s="4" t="s">
        <v>20632</v>
      </c>
      <c r="D29" s="23">
        <v>2068</v>
      </c>
      <c r="E29" s="24">
        <v>1.7523550000000001</v>
      </c>
      <c r="F29" s="23">
        <v>6312.2700999999997</v>
      </c>
      <c r="G29" s="25">
        <v>0.3</v>
      </c>
    </row>
    <row r="30" spans="1:7" x14ac:dyDescent="0.25">
      <c r="A30" s="22" t="s">
        <v>23928</v>
      </c>
      <c r="B30" s="3" t="s">
        <v>23929</v>
      </c>
      <c r="C30" s="4" t="s">
        <v>675</v>
      </c>
      <c r="D30" s="23">
        <v>11.2661</v>
      </c>
      <c r="E30" s="24">
        <v>1.9410320000000001</v>
      </c>
      <c r="F30" s="23">
        <v>33.133899999999997</v>
      </c>
      <c r="G30" s="25">
        <v>0</v>
      </c>
    </row>
    <row r="31" spans="1:7" x14ac:dyDescent="0.25">
      <c r="A31" s="22" t="s">
        <v>23930</v>
      </c>
      <c r="B31" s="3" t="s">
        <v>23931</v>
      </c>
      <c r="C31" s="4" t="s">
        <v>20632</v>
      </c>
      <c r="D31" s="23">
        <v>2329.8000000000002</v>
      </c>
      <c r="E31" s="24">
        <v>1.4353689999999999</v>
      </c>
      <c r="F31" s="23">
        <v>5673.9225999999999</v>
      </c>
      <c r="G31" s="25">
        <v>0</v>
      </c>
    </row>
    <row r="32" spans="1:7" x14ac:dyDescent="0.25">
      <c r="A32" s="22" t="s">
        <v>23932</v>
      </c>
      <c r="B32" s="3" t="s">
        <v>23933</v>
      </c>
      <c r="C32" s="4" t="s">
        <v>20632</v>
      </c>
      <c r="D32" s="23">
        <v>5497.5504000000001</v>
      </c>
      <c r="E32" s="24">
        <v>0.96458299999999997</v>
      </c>
      <c r="F32" s="23">
        <v>10800.394</v>
      </c>
      <c r="G32" s="25">
        <v>0</v>
      </c>
    </row>
    <row r="33" spans="1:7" x14ac:dyDescent="0.25">
      <c r="A33" s="22" t="s">
        <v>23934</v>
      </c>
      <c r="B33" s="3" t="s">
        <v>23935</v>
      </c>
      <c r="C33" s="4" t="s">
        <v>20632</v>
      </c>
      <c r="D33" s="23">
        <v>6248.6489000000001</v>
      </c>
      <c r="E33" s="24">
        <v>1.018467</v>
      </c>
      <c r="F33" s="23">
        <v>12612.691500000001</v>
      </c>
      <c r="G33" s="25">
        <v>0</v>
      </c>
    </row>
    <row r="34" spans="1:7" x14ac:dyDescent="0.25">
      <c r="A34" s="22" t="s">
        <v>23936</v>
      </c>
      <c r="B34" s="3" t="s">
        <v>23937</v>
      </c>
      <c r="C34" s="4" t="s">
        <v>20632</v>
      </c>
      <c r="D34" s="23">
        <v>1649.8788</v>
      </c>
      <c r="E34" s="24">
        <v>1.7163189999999999</v>
      </c>
      <c r="F34" s="23">
        <v>4481.5971</v>
      </c>
      <c r="G34" s="25">
        <v>0</v>
      </c>
    </row>
    <row r="35" spans="1:7" x14ac:dyDescent="0.25">
      <c r="A35" s="22" t="s">
        <v>23938</v>
      </c>
      <c r="B35" s="3" t="s">
        <v>23939</v>
      </c>
      <c r="C35" s="4" t="s">
        <v>675</v>
      </c>
      <c r="D35" s="23">
        <v>10.59</v>
      </c>
      <c r="E35" s="24">
        <v>1.907573</v>
      </c>
      <c r="F35" s="23">
        <v>30.7911</v>
      </c>
      <c r="G35" s="25">
        <v>0</v>
      </c>
    </row>
    <row r="36" spans="1:7" x14ac:dyDescent="0.25">
      <c r="A36" s="22" t="s">
        <v>23940</v>
      </c>
      <c r="B36" s="3" t="s">
        <v>23941</v>
      </c>
      <c r="C36" s="4" t="s">
        <v>675</v>
      </c>
      <c r="D36" s="23">
        <v>12.86</v>
      </c>
      <c r="E36" s="24">
        <v>1.765447</v>
      </c>
      <c r="F36" s="23">
        <v>35.563600000000001</v>
      </c>
      <c r="G36" s="25">
        <v>0</v>
      </c>
    </row>
    <row r="37" spans="1:7" x14ac:dyDescent="0.25">
      <c r="A37" s="22" t="s">
        <v>23942</v>
      </c>
      <c r="B37" s="3" t="s">
        <v>23943</v>
      </c>
      <c r="C37" s="4" t="s">
        <v>675</v>
      </c>
      <c r="D37" s="23">
        <v>17.432500000000001</v>
      </c>
      <c r="E37" s="24">
        <v>1.584147</v>
      </c>
      <c r="F37" s="23">
        <v>45.048099999999998</v>
      </c>
      <c r="G37" s="25">
        <v>0</v>
      </c>
    </row>
    <row r="38" spans="1:7" x14ac:dyDescent="0.25">
      <c r="A38" s="22" t="s">
        <v>23944</v>
      </c>
      <c r="B38" s="3" t="s">
        <v>23945</v>
      </c>
      <c r="C38" s="4" t="s">
        <v>675</v>
      </c>
      <c r="D38" s="23">
        <v>8.9885999999999999</v>
      </c>
      <c r="E38" s="24">
        <v>2.0630000000000002</v>
      </c>
      <c r="F38" s="23">
        <v>27.532</v>
      </c>
      <c r="G38" s="25">
        <v>0</v>
      </c>
    </row>
    <row r="39" spans="1:7" x14ac:dyDescent="0.25">
      <c r="A39" s="22" t="s">
        <v>23946</v>
      </c>
      <c r="B39" s="3" t="s">
        <v>23947</v>
      </c>
      <c r="C39" s="4" t="s">
        <v>20632</v>
      </c>
      <c r="D39" s="23">
        <v>3934.4283999999998</v>
      </c>
      <c r="E39" s="24">
        <v>1.1363350000000001</v>
      </c>
      <c r="F39" s="23">
        <v>8405.2569999999996</v>
      </c>
      <c r="G39" s="25">
        <v>0</v>
      </c>
    </row>
    <row r="40" spans="1:7" x14ac:dyDescent="0.25">
      <c r="A40" s="22" t="s">
        <v>23948</v>
      </c>
      <c r="B40" s="3" t="s">
        <v>23949</v>
      </c>
      <c r="C40" s="4" t="s">
        <v>20632</v>
      </c>
      <c r="D40" s="23">
        <v>2517.7240999999999</v>
      </c>
      <c r="E40" s="24">
        <v>1.2073910000000001</v>
      </c>
      <c r="F40" s="23">
        <v>5557.6014999999998</v>
      </c>
      <c r="G40" s="25">
        <v>0</v>
      </c>
    </row>
    <row r="41" spans="1:7" x14ac:dyDescent="0.25">
      <c r="A41" s="22" t="s">
        <v>23950</v>
      </c>
      <c r="B41" s="3" t="s">
        <v>23951</v>
      </c>
      <c r="C41" s="4" t="s">
        <v>20632</v>
      </c>
      <c r="D41" s="23">
        <v>2068</v>
      </c>
      <c r="E41" s="24">
        <v>1.494437</v>
      </c>
      <c r="F41" s="23">
        <v>5158.4957000000004</v>
      </c>
      <c r="G41" s="25">
        <v>0</v>
      </c>
    </row>
    <row r="42" spans="1:7" x14ac:dyDescent="0.25">
      <c r="A42" s="22" t="s">
        <v>23952</v>
      </c>
      <c r="B42" s="3" t="s">
        <v>23953</v>
      </c>
      <c r="C42" s="4" t="s">
        <v>20632</v>
      </c>
      <c r="D42" s="23">
        <v>9755.7284999999993</v>
      </c>
      <c r="E42" s="24">
        <v>0.91641700000000004</v>
      </c>
      <c r="F42" s="23">
        <v>18696.043900000001</v>
      </c>
      <c r="G42" s="25">
        <v>0</v>
      </c>
    </row>
    <row r="43" spans="1:7" x14ac:dyDescent="0.25">
      <c r="A43" s="22" t="s">
        <v>23954</v>
      </c>
      <c r="B43" s="3" t="s">
        <v>23955</v>
      </c>
      <c r="C43" s="4" t="s">
        <v>675</v>
      </c>
      <c r="D43" s="23">
        <v>11.3432</v>
      </c>
      <c r="E43" s="24">
        <v>2.1985450000000002</v>
      </c>
      <c r="F43" s="23">
        <v>39.684600000000003</v>
      </c>
      <c r="G43" s="25">
        <v>0.3</v>
      </c>
    </row>
    <row r="44" spans="1:7" x14ac:dyDescent="0.25">
      <c r="A44" s="22" t="s">
        <v>23956</v>
      </c>
      <c r="B44" s="3" t="s">
        <v>23957</v>
      </c>
      <c r="C44" s="4" t="s">
        <v>675</v>
      </c>
      <c r="D44" s="23">
        <v>8.9885000000000002</v>
      </c>
      <c r="E44" s="24">
        <v>2.0465779999999998</v>
      </c>
      <c r="F44" s="23">
        <v>27.3841</v>
      </c>
      <c r="G44" s="25">
        <v>0</v>
      </c>
    </row>
    <row r="45" spans="1:7" x14ac:dyDescent="0.25">
      <c r="A45" s="22" t="s">
        <v>23958</v>
      </c>
      <c r="B45" s="3" t="s">
        <v>23959</v>
      </c>
      <c r="C45" s="4" t="s">
        <v>20632</v>
      </c>
      <c r="D45" s="23">
        <v>1892.4065000000001</v>
      </c>
      <c r="E45" s="24">
        <v>1.542109</v>
      </c>
      <c r="F45" s="23">
        <v>4810.7034999999996</v>
      </c>
      <c r="G45" s="25">
        <v>0</v>
      </c>
    </row>
    <row r="46" spans="1:7" x14ac:dyDescent="0.25">
      <c r="A46" s="22" t="s">
        <v>23960</v>
      </c>
      <c r="B46" s="3" t="s">
        <v>23961</v>
      </c>
      <c r="C46" s="4" t="s">
        <v>20632</v>
      </c>
      <c r="D46" s="23">
        <v>2253.4092000000001</v>
      </c>
      <c r="E46" s="24">
        <v>1.25684</v>
      </c>
      <c r="F46" s="23">
        <v>5085.5839999999998</v>
      </c>
      <c r="G46" s="25">
        <v>0</v>
      </c>
    </row>
    <row r="47" spans="1:7" x14ac:dyDescent="0.25">
      <c r="A47" s="22" t="s">
        <v>23962</v>
      </c>
      <c r="B47" s="3" t="s">
        <v>23963</v>
      </c>
      <c r="C47" s="4" t="s">
        <v>675</v>
      </c>
      <c r="D47" s="23">
        <v>10.09</v>
      </c>
      <c r="E47" s="24">
        <v>1.70695</v>
      </c>
      <c r="F47" s="23">
        <v>27.313099999999999</v>
      </c>
      <c r="G47" s="25">
        <v>0</v>
      </c>
    </row>
    <row r="48" spans="1:7" x14ac:dyDescent="0.25">
      <c r="A48" s="22" t="s">
        <v>23964</v>
      </c>
      <c r="B48" s="3" t="s">
        <v>23965</v>
      </c>
      <c r="C48" s="4" t="s">
        <v>20632</v>
      </c>
      <c r="D48" s="23">
        <v>2219.8015999999998</v>
      </c>
      <c r="E48" s="24">
        <v>1.264222</v>
      </c>
      <c r="F48" s="23">
        <v>5026.1235999999999</v>
      </c>
      <c r="G48" s="25">
        <v>0</v>
      </c>
    </row>
    <row r="49" spans="1:7" x14ac:dyDescent="0.25">
      <c r="A49" s="22" t="s">
        <v>23966</v>
      </c>
      <c r="B49" s="3" t="s">
        <v>23967</v>
      </c>
      <c r="C49" s="4" t="s">
        <v>20632</v>
      </c>
      <c r="D49" s="23">
        <v>3167.9960000000001</v>
      </c>
      <c r="E49" s="24">
        <v>1.2620100000000001</v>
      </c>
      <c r="F49" s="23">
        <v>7166.0385999999999</v>
      </c>
      <c r="G49" s="25">
        <v>0</v>
      </c>
    </row>
    <row r="50" spans="1:7" x14ac:dyDescent="0.25">
      <c r="A50" s="22" t="s">
        <v>23968</v>
      </c>
      <c r="B50" s="3" t="s">
        <v>23969</v>
      </c>
      <c r="C50" s="4" t="s">
        <v>675</v>
      </c>
      <c r="D50" s="23">
        <v>7.7794999999999996</v>
      </c>
      <c r="E50" s="24">
        <v>2.2213609999999999</v>
      </c>
      <c r="F50" s="23">
        <v>25.060500000000001</v>
      </c>
      <c r="G50" s="25">
        <v>0</v>
      </c>
    </row>
    <row r="51" spans="1:7" x14ac:dyDescent="0.25">
      <c r="A51" s="22" t="s">
        <v>23970</v>
      </c>
      <c r="B51" s="3" t="s">
        <v>23971</v>
      </c>
      <c r="C51" s="4" t="s">
        <v>675</v>
      </c>
      <c r="D51" s="23">
        <v>8.9885000000000002</v>
      </c>
      <c r="E51" s="24">
        <v>2.0537879999999999</v>
      </c>
      <c r="F51" s="23">
        <v>27.448899999999998</v>
      </c>
      <c r="G51" s="25">
        <v>0</v>
      </c>
    </row>
    <row r="52" spans="1:7" x14ac:dyDescent="0.25">
      <c r="A52" s="22" t="s">
        <v>23972</v>
      </c>
      <c r="B52" s="3" t="s">
        <v>23973</v>
      </c>
      <c r="C52" s="4" t="s">
        <v>20632</v>
      </c>
      <c r="D52" s="23">
        <v>12545.6756</v>
      </c>
      <c r="E52" s="24">
        <v>0.88579300000000005</v>
      </c>
      <c r="F52" s="23">
        <v>23658.547200000001</v>
      </c>
      <c r="G52" s="25">
        <v>0</v>
      </c>
    </row>
    <row r="53" spans="1:7" x14ac:dyDescent="0.25">
      <c r="A53" s="22" t="s">
        <v>23974</v>
      </c>
      <c r="B53" s="3" t="s">
        <v>23975</v>
      </c>
      <c r="C53" s="4" t="s">
        <v>675</v>
      </c>
      <c r="D53" s="23">
        <v>12.86</v>
      </c>
      <c r="E53" s="24">
        <v>1.7525869999999999</v>
      </c>
      <c r="F53" s="23">
        <v>35.398200000000003</v>
      </c>
      <c r="G53" s="25">
        <v>0</v>
      </c>
    </row>
    <row r="54" spans="1:7" x14ac:dyDescent="0.25">
      <c r="A54" s="22" t="s">
        <v>23976</v>
      </c>
      <c r="B54" s="3" t="s">
        <v>23977</v>
      </c>
      <c r="C54" s="4" t="s">
        <v>20632</v>
      </c>
      <c r="D54" s="23">
        <v>3495.7498999999998</v>
      </c>
      <c r="E54" s="24">
        <v>1.2140580000000001</v>
      </c>
      <c r="F54" s="23">
        <v>7739.7929999999997</v>
      </c>
      <c r="G54" s="25">
        <v>0</v>
      </c>
    </row>
    <row r="55" spans="1:7" x14ac:dyDescent="0.25">
      <c r="A55" s="22" t="s">
        <v>23978</v>
      </c>
      <c r="B55" s="3" t="s">
        <v>23979</v>
      </c>
      <c r="C55" s="4" t="s">
        <v>20632</v>
      </c>
      <c r="D55" s="23">
        <v>4412.7663000000002</v>
      </c>
      <c r="E55" s="24">
        <v>1.1212979999999999</v>
      </c>
      <c r="F55" s="23">
        <v>9360.7922999999992</v>
      </c>
      <c r="G55" s="25">
        <v>0</v>
      </c>
    </row>
    <row r="56" spans="1:7" x14ac:dyDescent="0.25">
      <c r="A56" s="22" t="s">
        <v>23980</v>
      </c>
      <c r="B56" s="3" t="s">
        <v>23981</v>
      </c>
      <c r="C56" s="4" t="s">
        <v>675</v>
      </c>
      <c r="D56" s="23">
        <v>10.411</v>
      </c>
      <c r="E56" s="24">
        <v>1.901213</v>
      </c>
      <c r="F56" s="23">
        <v>30.204499999999999</v>
      </c>
      <c r="G56" s="25">
        <v>0</v>
      </c>
    </row>
    <row r="57" spans="1:7" x14ac:dyDescent="0.25">
      <c r="A57" s="22" t="s">
        <v>23982</v>
      </c>
      <c r="B57" s="3" t="s">
        <v>23983</v>
      </c>
      <c r="C57" s="4" t="s">
        <v>675</v>
      </c>
      <c r="D57" s="23">
        <v>12.8934</v>
      </c>
      <c r="E57" s="24">
        <v>1.750909</v>
      </c>
      <c r="F57" s="23">
        <v>35.468499999999999</v>
      </c>
      <c r="G57" s="25">
        <v>0</v>
      </c>
    </row>
    <row r="58" spans="1:7" x14ac:dyDescent="0.25">
      <c r="A58" s="22" t="s">
        <v>23984</v>
      </c>
      <c r="B58" s="3" t="s">
        <v>23985</v>
      </c>
      <c r="C58" s="4" t="s">
        <v>20632</v>
      </c>
      <c r="D58" s="23">
        <v>2874.8906999999999</v>
      </c>
      <c r="E58" s="24">
        <v>1.3085230000000001</v>
      </c>
      <c r="F58" s="23">
        <v>6636.7512999999999</v>
      </c>
      <c r="G58" s="25">
        <v>0</v>
      </c>
    </row>
    <row r="59" spans="1:7" x14ac:dyDescent="0.25">
      <c r="A59" s="22" t="s">
        <v>23986</v>
      </c>
      <c r="B59" s="3" t="s">
        <v>23987</v>
      </c>
      <c r="C59" s="4" t="s">
        <v>20632</v>
      </c>
      <c r="D59" s="23">
        <v>3321.3870000000002</v>
      </c>
      <c r="E59" s="24">
        <v>1.2383999999999999</v>
      </c>
      <c r="F59" s="23">
        <v>7434.5925999999999</v>
      </c>
      <c r="G59" s="25">
        <v>0</v>
      </c>
    </row>
    <row r="60" spans="1:7" x14ac:dyDescent="0.25">
      <c r="A60" s="22" t="s">
        <v>23988</v>
      </c>
      <c r="B60" s="3" t="s">
        <v>23989</v>
      </c>
      <c r="C60" s="4" t="s">
        <v>20632</v>
      </c>
      <c r="D60" s="23">
        <v>2880.5839000000001</v>
      </c>
      <c r="E60" s="24">
        <v>1.2706630000000001</v>
      </c>
      <c r="F60" s="23">
        <v>6540.8352000000004</v>
      </c>
      <c r="G60" s="25">
        <v>0</v>
      </c>
    </row>
    <row r="61" spans="1:7" x14ac:dyDescent="0.25">
      <c r="A61" s="22" t="s">
        <v>23990</v>
      </c>
      <c r="B61" s="3" t="s">
        <v>23991</v>
      </c>
      <c r="C61" s="4" t="s">
        <v>20632</v>
      </c>
      <c r="D61" s="23">
        <v>3456.53</v>
      </c>
      <c r="E61" s="24">
        <v>1.080562</v>
      </c>
      <c r="F61" s="23">
        <v>7191.5249000000003</v>
      </c>
      <c r="G61" s="25">
        <v>0</v>
      </c>
    </row>
    <row r="62" spans="1:7" x14ac:dyDescent="0.25">
      <c r="A62" s="22" t="s">
        <v>23992</v>
      </c>
      <c r="B62" s="3" t="s">
        <v>23993</v>
      </c>
      <c r="C62" s="4" t="s">
        <v>675</v>
      </c>
      <c r="D62" s="23">
        <v>15.889799999999999</v>
      </c>
      <c r="E62" s="24">
        <v>1.635318</v>
      </c>
      <c r="F62" s="23">
        <v>41.874600000000001</v>
      </c>
      <c r="G62" s="25">
        <v>0</v>
      </c>
    </row>
    <row r="63" spans="1:7" x14ac:dyDescent="0.25">
      <c r="A63" s="22" t="s">
        <v>23994</v>
      </c>
      <c r="B63" s="3" t="s">
        <v>23995</v>
      </c>
      <c r="C63" s="4" t="s">
        <v>20632</v>
      </c>
      <c r="D63" s="23">
        <v>4074.3407999999999</v>
      </c>
      <c r="E63" s="24">
        <v>1.1228419999999999</v>
      </c>
      <c r="F63" s="23">
        <v>8649.1816999999992</v>
      </c>
      <c r="G63" s="25">
        <v>0</v>
      </c>
    </row>
    <row r="64" spans="1:7" x14ac:dyDescent="0.25">
      <c r="A64" s="22" t="s">
        <v>23996</v>
      </c>
      <c r="B64" s="3" t="s">
        <v>23997</v>
      </c>
      <c r="C64" s="4" t="s">
        <v>20632</v>
      </c>
      <c r="D64" s="23">
        <v>4412.7663000000002</v>
      </c>
      <c r="E64" s="24">
        <v>1.1212979999999999</v>
      </c>
      <c r="F64" s="23">
        <v>9360.7922999999992</v>
      </c>
      <c r="G64" s="25">
        <v>0</v>
      </c>
    </row>
    <row r="65" spans="1:7" x14ac:dyDescent="0.25">
      <c r="A65" s="22" t="s">
        <v>23998</v>
      </c>
      <c r="B65" s="3" t="s">
        <v>23999</v>
      </c>
      <c r="C65" s="4" t="s">
        <v>675</v>
      </c>
      <c r="D65" s="23">
        <v>8.9885000000000002</v>
      </c>
      <c r="E65" s="24">
        <v>2.1071469999999999</v>
      </c>
      <c r="F65" s="23">
        <v>27.9285</v>
      </c>
      <c r="G65" s="25">
        <v>0</v>
      </c>
    </row>
    <row r="66" spans="1:7" x14ac:dyDescent="0.25">
      <c r="A66" s="22" t="s">
        <v>24000</v>
      </c>
      <c r="B66" s="3" t="s">
        <v>24001</v>
      </c>
      <c r="C66" s="4" t="s">
        <v>20632</v>
      </c>
      <c r="D66" s="23">
        <v>3804.9223000000002</v>
      </c>
      <c r="E66" s="24">
        <v>1.171748</v>
      </c>
      <c r="F66" s="23">
        <v>8263.3323</v>
      </c>
      <c r="G66" s="25">
        <v>0</v>
      </c>
    </row>
    <row r="67" spans="1:7" x14ac:dyDescent="0.25">
      <c r="A67" s="22" t="s">
        <v>24002</v>
      </c>
      <c r="B67" s="3" t="s">
        <v>24003</v>
      </c>
      <c r="C67" s="4" t="s">
        <v>675</v>
      </c>
      <c r="D67" s="23">
        <v>10.01</v>
      </c>
      <c r="E67" s="24">
        <v>2.3013680000000001</v>
      </c>
      <c r="F67" s="23">
        <v>36.049599999999998</v>
      </c>
      <c r="G67" s="25">
        <v>0.3</v>
      </c>
    </row>
    <row r="68" spans="1:7" x14ac:dyDescent="0.25">
      <c r="A68" s="22" t="s">
        <v>24004</v>
      </c>
      <c r="B68" s="3" t="s">
        <v>24005</v>
      </c>
      <c r="C68" s="4" t="s">
        <v>20632</v>
      </c>
      <c r="D68" s="23">
        <v>4412.7663000000002</v>
      </c>
      <c r="E68" s="24">
        <v>1.1212979999999999</v>
      </c>
      <c r="F68" s="23">
        <v>9360.7922999999992</v>
      </c>
      <c r="G68" s="25">
        <v>0</v>
      </c>
    </row>
    <row r="69" spans="1:7" x14ac:dyDescent="0.25">
      <c r="A69" s="22" t="s">
        <v>24006</v>
      </c>
      <c r="B69" s="3" t="s">
        <v>24007</v>
      </c>
      <c r="C69" s="4" t="s">
        <v>20632</v>
      </c>
      <c r="D69" s="23">
        <v>2068</v>
      </c>
      <c r="E69" s="24">
        <v>1.516769</v>
      </c>
      <c r="F69" s="23">
        <v>5204.6782000000003</v>
      </c>
      <c r="G69" s="25">
        <v>0</v>
      </c>
    </row>
    <row r="70" spans="1:7" x14ac:dyDescent="0.25">
      <c r="A70" s="22" t="s">
        <v>24008</v>
      </c>
      <c r="B70" s="3" t="s">
        <v>24009</v>
      </c>
      <c r="C70" s="4" t="s">
        <v>20632</v>
      </c>
      <c r="D70" s="23">
        <v>3625.7579999999998</v>
      </c>
      <c r="E70" s="24">
        <v>1.200828</v>
      </c>
      <c r="F70" s="23">
        <v>7979.6697000000004</v>
      </c>
      <c r="G70" s="25">
        <v>0</v>
      </c>
    </row>
    <row r="71" spans="1:7" x14ac:dyDescent="0.25">
      <c r="A71" s="22" t="s">
        <v>24010</v>
      </c>
      <c r="B71" s="3" t="s">
        <v>24011</v>
      </c>
      <c r="C71" s="4" t="s">
        <v>20632</v>
      </c>
      <c r="D71" s="23">
        <v>4069.3015</v>
      </c>
      <c r="E71" s="24">
        <v>1.1449959999999999</v>
      </c>
      <c r="F71" s="23">
        <v>8728.6353999999992</v>
      </c>
      <c r="G71" s="25">
        <v>0</v>
      </c>
    </row>
    <row r="72" spans="1:7" x14ac:dyDescent="0.25">
      <c r="A72" s="22" t="s">
        <v>24012</v>
      </c>
      <c r="B72" s="3" t="s">
        <v>24013</v>
      </c>
      <c r="C72" s="4" t="s">
        <v>20632</v>
      </c>
      <c r="D72" s="23">
        <v>4412.7663000000002</v>
      </c>
      <c r="E72" s="24">
        <v>1.1212979999999999</v>
      </c>
      <c r="F72" s="23">
        <v>9360.7922999999992</v>
      </c>
      <c r="G72" s="25">
        <v>0</v>
      </c>
    </row>
    <row r="73" spans="1:7" x14ac:dyDescent="0.25">
      <c r="A73" s="22" t="s">
        <v>24014</v>
      </c>
      <c r="B73" s="3" t="s">
        <v>24015</v>
      </c>
      <c r="C73" s="4" t="s">
        <v>20632</v>
      </c>
      <c r="D73" s="23">
        <v>2131.8000000000002</v>
      </c>
      <c r="E73" s="24">
        <v>1.489466</v>
      </c>
      <c r="F73" s="23">
        <v>5307.0436</v>
      </c>
      <c r="G73" s="25">
        <v>0</v>
      </c>
    </row>
    <row r="74" spans="1:7" x14ac:dyDescent="0.25">
      <c r="A74" s="22" t="s">
        <v>24016</v>
      </c>
      <c r="B74" s="3" t="s">
        <v>24017</v>
      </c>
      <c r="C74" s="4" t="s">
        <v>20632</v>
      </c>
      <c r="D74" s="23">
        <v>10939.127200000001</v>
      </c>
      <c r="E74" s="24">
        <v>0.85759700000000005</v>
      </c>
      <c r="F74" s="23">
        <v>20320.489799999999</v>
      </c>
      <c r="G74" s="25">
        <v>0</v>
      </c>
    </row>
    <row r="75" spans="1:7" x14ac:dyDescent="0.25">
      <c r="A75" s="22" t="s">
        <v>24018</v>
      </c>
      <c r="B75" s="3" t="s">
        <v>24019</v>
      </c>
      <c r="C75" s="4" t="s">
        <v>20632</v>
      </c>
      <c r="D75" s="23">
        <v>9096.5301999999992</v>
      </c>
      <c r="E75" s="24">
        <v>0.87846000000000002</v>
      </c>
      <c r="F75" s="23">
        <v>17087.468099999998</v>
      </c>
      <c r="G75" s="25">
        <v>0</v>
      </c>
    </row>
    <row r="76" spans="1:7" x14ac:dyDescent="0.25">
      <c r="A76" s="22" t="s">
        <v>24020</v>
      </c>
      <c r="B76" s="3" t="s">
        <v>24021</v>
      </c>
      <c r="C76" s="4" t="s">
        <v>20632</v>
      </c>
      <c r="D76" s="23">
        <v>2898.3708999999999</v>
      </c>
      <c r="E76" s="24">
        <v>1.1477059999999999</v>
      </c>
      <c r="F76" s="23">
        <v>6224.8485000000001</v>
      </c>
      <c r="G76" s="25">
        <v>0</v>
      </c>
    </row>
    <row r="77" spans="1:7" x14ac:dyDescent="0.25">
      <c r="A77" s="22" t="s">
        <v>24022</v>
      </c>
      <c r="B77" s="3" t="s">
        <v>24023</v>
      </c>
      <c r="C77" s="4" t="s">
        <v>20632</v>
      </c>
      <c r="D77" s="23">
        <v>2911.9083000000001</v>
      </c>
      <c r="E77" s="24">
        <v>1.14124</v>
      </c>
      <c r="F77" s="23">
        <v>6235.0945000000002</v>
      </c>
      <c r="G77" s="25">
        <v>0</v>
      </c>
    </row>
    <row r="78" spans="1:7" x14ac:dyDescent="0.25">
      <c r="A78" s="22" t="s">
        <v>24024</v>
      </c>
      <c r="B78" s="3" t="s">
        <v>24025</v>
      </c>
      <c r="C78" s="4" t="s">
        <v>20632</v>
      </c>
      <c r="D78" s="23">
        <v>3319.6694000000002</v>
      </c>
      <c r="E78" s="24">
        <v>1.094001</v>
      </c>
      <c r="F78" s="23">
        <v>6951.3909999999996</v>
      </c>
      <c r="G78" s="25">
        <v>0</v>
      </c>
    </row>
    <row r="79" spans="1:7" x14ac:dyDescent="0.25">
      <c r="A79" s="22" t="s">
        <v>24026</v>
      </c>
      <c r="B79" s="3" t="s">
        <v>24027</v>
      </c>
      <c r="C79" s="4" t="s">
        <v>675</v>
      </c>
      <c r="D79" s="23">
        <v>12.8544</v>
      </c>
      <c r="E79" s="24">
        <v>1.7473080000000001</v>
      </c>
      <c r="F79" s="23">
        <v>35.314900000000002</v>
      </c>
      <c r="G79" s="25">
        <v>0</v>
      </c>
    </row>
    <row r="80" spans="1:7" x14ac:dyDescent="0.25">
      <c r="A80" s="22" t="s">
        <v>24028</v>
      </c>
      <c r="B80" s="3" t="s">
        <v>24029</v>
      </c>
      <c r="C80" s="4" t="s">
        <v>20632</v>
      </c>
      <c r="D80" s="23">
        <v>4412.7663000000002</v>
      </c>
      <c r="E80" s="24">
        <v>1.1212979999999999</v>
      </c>
      <c r="F80" s="23">
        <v>9360.7922999999992</v>
      </c>
      <c r="G80" s="25">
        <v>0</v>
      </c>
    </row>
    <row r="81" spans="1:7" x14ac:dyDescent="0.25">
      <c r="A81" s="22" t="s">
        <v>24030</v>
      </c>
      <c r="B81" s="3" t="s">
        <v>24031</v>
      </c>
      <c r="C81" s="4" t="s">
        <v>20632</v>
      </c>
      <c r="D81" s="23">
        <v>4603.1372000000001</v>
      </c>
      <c r="E81" s="24">
        <v>0.99936800000000003</v>
      </c>
      <c r="F81" s="23">
        <v>9203.3652000000002</v>
      </c>
      <c r="G81" s="25">
        <v>0</v>
      </c>
    </row>
    <row r="82" spans="1:7" x14ac:dyDescent="0.25">
      <c r="A82" s="22" t="s">
        <v>24032</v>
      </c>
      <c r="B82" s="3" t="s">
        <v>24033</v>
      </c>
      <c r="C82" s="4" t="s">
        <v>675</v>
      </c>
      <c r="D82" s="23">
        <v>10.2049</v>
      </c>
      <c r="E82" s="24">
        <v>2.4305889999999999</v>
      </c>
      <c r="F82" s="23">
        <v>37.576300000000003</v>
      </c>
      <c r="G82" s="25">
        <v>0.25159999999999999</v>
      </c>
    </row>
    <row r="83" spans="1:7" x14ac:dyDescent="0.25">
      <c r="A83" s="22" t="s">
        <v>24034</v>
      </c>
      <c r="B83" s="3" t="s">
        <v>24035</v>
      </c>
      <c r="C83" s="4" t="s">
        <v>675</v>
      </c>
      <c r="D83" s="23">
        <v>10.179399999999999</v>
      </c>
      <c r="E83" s="24">
        <v>2.4966469999999998</v>
      </c>
      <c r="F83" s="23">
        <v>38.647500000000001</v>
      </c>
      <c r="G83" s="25">
        <v>0.3</v>
      </c>
    </row>
    <row r="84" spans="1:7" x14ac:dyDescent="0.25">
      <c r="A84" s="22" t="s">
        <v>24036</v>
      </c>
      <c r="B84" s="3" t="s">
        <v>24037</v>
      </c>
      <c r="C84" s="4" t="s">
        <v>675</v>
      </c>
      <c r="D84" s="23">
        <v>10.179399999999999</v>
      </c>
      <c r="E84" s="24">
        <v>3.658874</v>
      </c>
      <c r="F84" s="23">
        <v>50.478299999999997</v>
      </c>
      <c r="G84" s="25">
        <v>0.3</v>
      </c>
    </row>
    <row r="85" spans="1:7" x14ac:dyDescent="0.25">
      <c r="A85" s="22" t="s">
        <v>24038</v>
      </c>
      <c r="B85" s="3" t="s">
        <v>24039</v>
      </c>
      <c r="C85" s="4" t="s">
        <v>675</v>
      </c>
      <c r="D85" s="23">
        <v>10.2049</v>
      </c>
      <c r="E85" s="24">
        <v>3.3859659999999998</v>
      </c>
      <c r="F85" s="23">
        <v>47.325800000000001</v>
      </c>
      <c r="G85" s="25">
        <v>0.25159999999999999</v>
      </c>
    </row>
    <row r="86" spans="1:7" x14ac:dyDescent="0.25">
      <c r="A86" s="22" t="s">
        <v>24040</v>
      </c>
      <c r="B86" s="3" t="s">
        <v>24041</v>
      </c>
      <c r="C86" s="4" t="s">
        <v>675</v>
      </c>
      <c r="D86" s="23">
        <v>10.2049</v>
      </c>
      <c r="E86" s="24">
        <v>2.2273269999999998</v>
      </c>
      <c r="F86" s="23">
        <v>35.502099999999999</v>
      </c>
      <c r="G86" s="25">
        <v>0.25159999999999999</v>
      </c>
    </row>
    <row r="87" spans="1:7" x14ac:dyDescent="0.25">
      <c r="A87" s="22" t="s">
        <v>24042</v>
      </c>
      <c r="B87" s="3" t="s">
        <v>24043</v>
      </c>
      <c r="C87" s="4" t="s">
        <v>675</v>
      </c>
      <c r="D87" s="23">
        <v>8.9885000000000002</v>
      </c>
      <c r="E87" s="24">
        <v>2.4395829999999998</v>
      </c>
      <c r="F87" s="23">
        <v>33.613199999999999</v>
      </c>
      <c r="G87" s="25">
        <v>0.3</v>
      </c>
    </row>
    <row r="88" spans="1:7" x14ac:dyDescent="0.25">
      <c r="A88" s="22" t="s">
        <v>24044</v>
      </c>
      <c r="B88" s="3" t="s">
        <v>24045</v>
      </c>
      <c r="C88" s="4" t="s">
        <v>675</v>
      </c>
      <c r="D88" s="23">
        <v>12.86</v>
      </c>
      <c r="E88" s="24">
        <v>2.1497470000000001</v>
      </c>
      <c r="F88" s="23">
        <v>44.363700000000001</v>
      </c>
      <c r="G88" s="25">
        <v>0.3</v>
      </c>
    </row>
    <row r="89" spans="1:7" x14ac:dyDescent="0.25">
      <c r="A89" s="22" t="s">
        <v>24046</v>
      </c>
      <c r="B89" s="3" t="s">
        <v>24047</v>
      </c>
      <c r="C89" s="4" t="s">
        <v>675</v>
      </c>
      <c r="D89" s="23">
        <v>18.839700000000001</v>
      </c>
      <c r="E89" s="24">
        <v>1.7870429999999999</v>
      </c>
      <c r="F89" s="23">
        <v>55.0749</v>
      </c>
      <c r="G89" s="25">
        <v>0.1363</v>
      </c>
    </row>
    <row r="90" spans="1:7" x14ac:dyDescent="0.25">
      <c r="A90" s="22" t="s">
        <v>24048</v>
      </c>
      <c r="B90" s="3" t="s">
        <v>24049</v>
      </c>
      <c r="C90" s="4" t="s">
        <v>675</v>
      </c>
      <c r="D90" s="23">
        <v>12.86</v>
      </c>
      <c r="E90" s="24">
        <v>2.0972770000000001</v>
      </c>
      <c r="F90" s="23">
        <v>43.688899999999997</v>
      </c>
      <c r="G90" s="25">
        <v>0.3</v>
      </c>
    </row>
    <row r="91" spans="1:7" x14ac:dyDescent="0.25">
      <c r="A91" s="22" t="s">
        <v>24050</v>
      </c>
      <c r="B91" s="3" t="s">
        <v>24051</v>
      </c>
      <c r="C91" s="4" t="s">
        <v>20632</v>
      </c>
      <c r="D91" s="23">
        <v>4144.7422999999999</v>
      </c>
      <c r="E91" s="24">
        <v>1.3152509999999999</v>
      </c>
      <c r="F91" s="23">
        <v>10161.0471</v>
      </c>
      <c r="G91" s="25">
        <v>0.1363</v>
      </c>
    </row>
    <row r="92" spans="1:7" x14ac:dyDescent="0.25">
      <c r="A92" s="22" t="s">
        <v>24052</v>
      </c>
      <c r="B92" s="3" t="s">
        <v>24053</v>
      </c>
      <c r="C92" s="4" t="s">
        <v>675</v>
      </c>
      <c r="D92" s="23">
        <v>12.8165</v>
      </c>
      <c r="E92" s="24">
        <v>2.0863100000000001</v>
      </c>
      <c r="F92" s="23">
        <v>43.400599999999997</v>
      </c>
      <c r="G92" s="25">
        <v>0.3</v>
      </c>
    </row>
    <row r="93" spans="1:7" x14ac:dyDescent="0.25">
      <c r="A93" s="22" t="s">
        <v>24054</v>
      </c>
      <c r="B93" s="3" t="s">
        <v>24055</v>
      </c>
      <c r="C93" s="4" t="s">
        <v>675</v>
      </c>
      <c r="D93" s="23">
        <v>10.59</v>
      </c>
      <c r="E93" s="24">
        <v>2.2394029999999998</v>
      </c>
      <c r="F93" s="23">
        <v>37.482199999999999</v>
      </c>
      <c r="G93" s="25">
        <v>0.3</v>
      </c>
    </row>
    <row r="94" spans="1:7" x14ac:dyDescent="0.25">
      <c r="A94" s="22" t="s">
        <v>24056</v>
      </c>
      <c r="B94" s="3" t="s">
        <v>24057</v>
      </c>
      <c r="C94" s="4" t="s">
        <v>675</v>
      </c>
      <c r="D94" s="23">
        <v>10.59</v>
      </c>
      <c r="E94" s="24">
        <v>2.3814679999999999</v>
      </c>
      <c r="F94" s="23">
        <v>38.3767</v>
      </c>
      <c r="G94" s="25">
        <v>0.2424</v>
      </c>
    </row>
    <row r="95" spans="1:7" x14ac:dyDescent="0.25">
      <c r="A95" s="22" t="s">
        <v>24058</v>
      </c>
      <c r="B95" s="3" t="s">
        <v>24059</v>
      </c>
      <c r="C95" s="4" t="s">
        <v>675</v>
      </c>
      <c r="D95" s="23">
        <v>10.09</v>
      </c>
      <c r="E95" s="24">
        <v>2.0355400000000001</v>
      </c>
      <c r="F95" s="23">
        <v>33.655500000000004</v>
      </c>
      <c r="G95" s="25">
        <v>0.3</v>
      </c>
    </row>
    <row r="96" spans="1:7" x14ac:dyDescent="0.25">
      <c r="A96" s="22" t="s">
        <v>24060</v>
      </c>
      <c r="B96" s="3" t="s">
        <v>24061</v>
      </c>
      <c r="C96" s="4" t="s">
        <v>675</v>
      </c>
      <c r="D96" s="23">
        <v>17.432500000000001</v>
      </c>
      <c r="E96" s="24">
        <v>1.91598</v>
      </c>
      <c r="F96" s="23">
        <v>56.0625</v>
      </c>
      <c r="G96" s="25">
        <v>0.3</v>
      </c>
    </row>
    <row r="97" spans="1:7" x14ac:dyDescent="0.25">
      <c r="A97" s="22" t="s">
        <v>24062</v>
      </c>
      <c r="B97" s="3" t="s">
        <v>24063</v>
      </c>
      <c r="C97" s="4" t="s">
        <v>20632</v>
      </c>
      <c r="D97" s="23">
        <v>12002</v>
      </c>
      <c r="E97" s="24">
        <v>0.88629899999999995</v>
      </c>
      <c r="F97" s="23">
        <v>22639.360499999999</v>
      </c>
      <c r="G97" s="25">
        <v>0</v>
      </c>
    </row>
    <row r="98" spans="1:7" x14ac:dyDescent="0.25">
      <c r="A98" s="22" t="s">
        <v>24064</v>
      </c>
      <c r="B98" s="3" t="s">
        <v>24065</v>
      </c>
      <c r="C98" s="4" t="s">
        <v>20632</v>
      </c>
      <c r="D98" s="23">
        <v>3625.7579999999998</v>
      </c>
      <c r="E98" s="24">
        <v>1.200828</v>
      </c>
      <c r="F98" s="23">
        <v>7979.6697000000004</v>
      </c>
      <c r="G98" s="25">
        <v>0</v>
      </c>
    </row>
    <row r="99" spans="1:7" x14ac:dyDescent="0.25">
      <c r="A99" s="22" t="s">
        <v>24066</v>
      </c>
      <c r="B99" s="3" t="s">
        <v>24067</v>
      </c>
      <c r="C99" s="4" t="s">
        <v>20632</v>
      </c>
      <c r="D99" s="23">
        <v>2290.4270999999999</v>
      </c>
      <c r="E99" s="24">
        <v>1.4314990000000001</v>
      </c>
      <c r="F99" s="23">
        <v>5569.1711999999998</v>
      </c>
      <c r="G99" s="25">
        <v>0</v>
      </c>
    </row>
    <row r="100" spans="1:7" x14ac:dyDescent="0.25">
      <c r="A100" s="22" t="s">
        <v>24068</v>
      </c>
      <c r="B100" s="3" t="s">
        <v>24069</v>
      </c>
      <c r="C100" s="4" t="s">
        <v>20632</v>
      </c>
      <c r="D100" s="23">
        <v>3219.04</v>
      </c>
      <c r="E100" s="24">
        <v>1.2546090000000001</v>
      </c>
      <c r="F100" s="23">
        <v>7257.6764999999996</v>
      </c>
      <c r="G100" s="25">
        <v>0</v>
      </c>
    </row>
    <row r="101" spans="1:7" x14ac:dyDescent="0.25">
      <c r="A101" s="22" t="s">
        <v>24070</v>
      </c>
      <c r="B101" s="3" t="s">
        <v>24071</v>
      </c>
      <c r="C101" s="4" t="s">
        <v>20632</v>
      </c>
      <c r="D101" s="23">
        <v>2131.8000000000002</v>
      </c>
      <c r="E101" s="24">
        <v>1.4996229999999999</v>
      </c>
      <c r="F101" s="23">
        <v>5328.6962999999996</v>
      </c>
      <c r="G101" s="25">
        <v>0</v>
      </c>
    </row>
    <row r="102" spans="1:7" x14ac:dyDescent="0.25">
      <c r="A102" s="22" t="s">
        <v>24072</v>
      </c>
      <c r="B102" s="3" t="s">
        <v>24073</v>
      </c>
      <c r="C102" s="4" t="s">
        <v>20632</v>
      </c>
      <c r="D102" s="23">
        <v>9755.7284999999993</v>
      </c>
      <c r="E102" s="24">
        <v>1.108258</v>
      </c>
      <c r="F102" s="23">
        <v>21132.4493</v>
      </c>
      <c r="G102" s="25">
        <v>5.79E-2</v>
      </c>
    </row>
    <row r="103" spans="1:7" x14ac:dyDescent="0.25">
      <c r="A103" s="22" t="s">
        <v>24074</v>
      </c>
      <c r="B103" s="3" t="s">
        <v>24075</v>
      </c>
      <c r="C103" s="4" t="s">
        <v>20632</v>
      </c>
      <c r="D103" s="23">
        <v>2829.2</v>
      </c>
      <c r="E103" s="24">
        <v>1.339914</v>
      </c>
      <c r="F103" s="23">
        <v>6620.0846000000001</v>
      </c>
      <c r="G103" s="25">
        <v>0</v>
      </c>
    </row>
    <row r="104" spans="1:7" x14ac:dyDescent="0.25">
      <c r="A104" s="22" t="s">
        <v>24076</v>
      </c>
      <c r="B104" s="3" t="s">
        <v>24077</v>
      </c>
      <c r="C104" s="4" t="s">
        <v>20632</v>
      </c>
      <c r="D104" s="23">
        <v>2829.2</v>
      </c>
      <c r="E104" s="24">
        <v>1.3684400000000001</v>
      </c>
      <c r="F104" s="23">
        <v>6700.7903999999999</v>
      </c>
      <c r="G104" s="25">
        <v>0</v>
      </c>
    </row>
    <row r="105" spans="1:7" x14ac:dyDescent="0.25">
      <c r="A105" s="22" t="s">
        <v>24078</v>
      </c>
      <c r="B105" s="3" t="s">
        <v>24079</v>
      </c>
      <c r="C105" s="4" t="s">
        <v>20632</v>
      </c>
      <c r="D105" s="23">
        <v>2068</v>
      </c>
      <c r="E105" s="24">
        <v>1.546665</v>
      </c>
      <c r="F105" s="23">
        <v>5266.5032000000001</v>
      </c>
      <c r="G105" s="25">
        <v>0</v>
      </c>
    </row>
    <row r="106" spans="1:7" x14ac:dyDescent="0.25">
      <c r="A106" s="22" t="s">
        <v>24080</v>
      </c>
      <c r="B106" s="3" t="s">
        <v>24081</v>
      </c>
      <c r="C106" s="4" t="s">
        <v>20632</v>
      </c>
      <c r="D106" s="23">
        <v>18739.224099999999</v>
      </c>
      <c r="E106" s="24">
        <v>0.84153900000000004</v>
      </c>
      <c r="F106" s="23">
        <v>34509.012000000002</v>
      </c>
      <c r="G106" s="25">
        <v>0</v>
      </c>
    </row>
    <row r="107" spans="1:7" x14ac:dyDescent="0.25">
      <c r="A107" s="22" t="s">
        <v>24082</v>
      </c>
      <c r="B107" s="3" t="s">
        <v>24083</v>
      </c>
      <c r="C107" s="4" t="s">
        <v>675</v>
      </c>
      <c r="D107" s="23">
        <v>12.86</v>
      </c>
      <c r="E107" s="24">
        <v>2.084117</v>
      </c>
      <c r="F107" s="23">
        <v>43.5197</v>
      </c>
      <c r="G107" s="25">
        <v>0.3</v>
      </c>
    </row>
    <row r="108" spans="1:7" x14ac:dyDescent="0.25">
      <c r="A108" s="22" t="s">
        <v>24084</v>
      </c>
      <c r="B108" s="3" t="s">
        <v>24085</v>
      </c>
      <c r="C108" s="4" t="s">
        <v>20632</v>
      </c>
      <c r="D108" s="23">
        <v>3437.2197999999999</v>
      </c>
      <c r="E108" s="24">
        <v>1.096195</v>
      </c>
      <c r="F108" s="23">
        <v>7205.0829000000003</v>
      </c>
      <c r="G108" s="25">
        <v>0</v>
      </c>
    </row>
  </sheetData>
  <autoFilter ref="A7:G108" xr:uid="{00000000-0009-0000-0000-000015000000}"/>
  <mergeCells count="4">
    <mergeCell ref="A2:D2"/>
    <mergeCell ref="A4:D4"/>
    <mergeCell ref="A6:G6"/>
    <mergeCell ref="A3:G3"/>
  </mergeCells>
  <pageMargins left="0.51181102362204722" right="0.51181102362204722" top="0.78740157480314965" bottom="0.78740157480314965" header="0.31496062992125984" footer="0.31496062992125984"/>
  <pageSetup paperSize="9" scale="56" orientation="portrait" r:id="rId1"/>
  <headerFooter>
    <oddFooter>&amp;LAGÊNCIA DE ASSUNTOS METROPOLITANOS DO PARANÁ - AMEP
DIRETORIA DE OBRAS
&amp;R&amp;P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pageSetUpPr fitToPage="1"/>
  </sheetPr>
  <dimension ref="A1:K572"/>
  <sheetViews>
    <sheetView view="pageBreakPreview" zoomScale="60" zoomScaleNormal="100" workbookViewId="0">
      <selection activeCell="A4" sqref="A4:D4"/>
    </sheetView>
  </sheetViews>
  <sheetFormatPr defaultColWidth="9" defaultRowHeight="15" x14ac:dyDescent="0.25"/>
  <cols>
    <col min="1" max="1" width="9.7109375" style="1" customWidth="1"/>
    <col min="2" max="2" width="77.42578125" style="1" customWidth="1"/>
    <col min="3" max="3" width="17.140625" style="1" bestFit="1" customWidth="1"/>
    <col min="4" max="4" width="11.5703125" style="1" bestFit="1" customWidth="1"/>
    <col min="5" max="5" width="15.7109375" style="1" bestFit="1" customWidth="1"/>
    <col min="6" max="6" width="15.28515625" style="1" bestFit="1" customWidth="1"/>
    <col min="7" max="7" width="12" style="1" bestFit="1" customWidth="1"/>
    <col min="8" max="8" width="9.85546875" style="1" bestFit="1" customWidth="1"/>
    <col min="9" max="9" width="15.140625" style="1" customWidth="1"/>
    <col min="10" max="10" width="15.42578125" style="1" bestFit="1" customWidth="1"/>
    <col min="11" max="11" width="12" style="1" bestFit="1" customWidth="1"/>
    <col min="12" max="16384" width="9" style="1"/>
  </cols>
  <sheetData>
    <row r="1" spans="1:11" ht="91.5" customHeight="1" x14ac:dyDescent="0.25"/>
    <row r="2" spans="1:11" x14ac:dyDescent="0.25">
      <c r="A2" s="496" t="s">
        <v>7285</v>
      </c>
      <c r="B2" s="496"/>
      <c r="C2" s="496"/>
      <c r="D2" s="496"/>
    </row>
    <row r="3" spans="1:11" ht="15" customHeight="1" x14ac:dyDescent="0.25">
      <c r="A3" s="420" t="s">
        <v>42455</v>
      </c>
      <c r="B3" s="420"/>
      <c r="C3" s="420"/>
      <c r="D3" s="420"/>
      <c r="E3" s="420"/>
      <c r="F3" s="420"/>
      <c r="G3" s="420"/>
      <c r="H3" s="420"/>
      <c r="I3" s="420"/>
      <c r="J3" s="420"/>
      <c r="K3" s="420"/>
    </row>
    <row r="4" spans="1:11" x14ac:dyDescent="0.25">
      <c r="A4" s="421" t="s">
        <v>26548</v>
      </c>
      <c r="B4" s="421"/>
      <c r="C4" s="421"/>
      <c r="D4" s="421"/>
    </row>
    <row r="6" spans="1:11" x14ac:dyDescent="0.25">
      <c r="A6" s="497" t="s">
        <v>29413</v>
      </c>
      <c r="B6" s="498"/>
      <c r="C6" s="498"/>
      <c r="D6" s="498"/>
      <c r="E6" s="498"/>
      <c r="F6" s="498"/>
      <c r="G6" s="498"/>
      <c r="H6" s="498"/>
      <c r="I6" s="498"/>
      <c r="J6" s="498"/>
      <c r="K6" s="499"/>
    </row>
    <row r="7" spans="1:11" ht="45" x14ac:dyDescent="0.25">
      <c r="A7" s="26" t="s">
        <v>126</v>
      </c>
      <c r="B7" s="27" t="s">
        <v>23884</v>
      </c>
      <c r="C7" s="27" t="s">
        <v>24086</v>
      </c>
      <c r="D7" s="27" t="s">
        <v>24087</v>
      </c>
      <c r="E7" s="27" t="s">
        <v>24088</v>
      </c>
      <c r="F7" s="27" t="s">
        <v>24089</v>
      </c>
      <c r="G7" s="27" t="s">
        <v>24090</v>
      </c>
      <c r="H7" s="27" t="s">
        <v>24091</v>
      </c>
      <c r="I7" s="27" t="s">
        <v>24092</v>
      </c>
      <c r="J7" s="27" t="s">
        <v>24093</v>
      </c>
      <c r="K7" s="28" t="s">
        <v>24094</v>
      </c>
    </row>
    <row r="8" spans="1:11" ht="31.5" x14ac:dyDescent="0.25">
      <c r="A8" s="321" t="s">
        <v>24095</v>
      </c>
      <c r="B8" s="322" t="s">
        <v>24096</v>
      </c>
      <c r="C8" s="323">
        <v>64171.410199999998</v>
      </c>
      <c r="D8" s="323">
        <v>8.5562000000000005</v>
      </c>
      <c r="E8" s="323">
        <v>1.9797</v>
      </c>
      <c r="F8" s="323">
        <v>0</v>
      </c>
      <c r="G8" s="323">
        <v>6.4170999999999996</v>
      </c>
      <c r="H8" s="323">
        <v>0</v>
      </c>
      <c r="I8" s="323">
        <v>0</v>
      </c>
      <c r="J8" s="323">
        <v>16.952999999999999</v>
      </c>
      <c r="K8" s="323">
        <v>10.5359</v>
      </c>
    </row>
    <row r="9" spans="1:11" ht="31.5" x14ac:dyDescent="0.25">
      <c r="A9" s="321" t="s">
        <v>24097</v>
      </c>
      <c r="B9" s="322" t="s">
        <v>24098</v>
      </c>
      <c r="C9" s="323">
        <v>87195.709300000002</v>
      </c>
      <c r="D9" s="323">
        <v>11.626099999999999</v>
      </c>
      <c r="E9" s="323">
        <v>2.69</v>
      </c>
      <c r="F9" s="323">
        <v>0</v>
      </c>
      <c r="G9" s="323">
        <v>8.7195999999999998</v>
      </c>
      <c r="H9" s="323">
        <v>0</v>
      </c>
      <c r="I9" s="323">
        <v>0</v>
      </c>
      <c r="J9" s="323">
        <v>23.035699999999999</v>
      </c>
      <c r="K9" s="323">
        <v>14.3161</v>
      </c>
    </row>
    <row r="10" spans="1:11" ht="31.5" x14ac:dyDescent="0.25">
      <c r="A10" s="321" t="s">
        <v>24099</v>
      </c>
      <c r="B10" s="322" t="s">
        <v>24100</v>
      </c>
      <c r="C10" s="323">
        <v>104506.9708</v>
      </c>
      <c r="D10" s="323">
        <v>13.9343</v>
      </c>
      <c r="E10" s="323">
        <v>3.2240000000000002</v>
      </c>
      <c r="F10" s="323">
        <v>0</v>
      </c>
      <c r="G10" s="323">
        <v>10.450699999999999</v>
      </c>
      <c r="H10" s="323">
        <v>0</v>
      </c>
      <c r="I10" s="323">
        <v>0</v>
      </c>
      <c r="J10" s="323">
        <v>27.609000000000002</v>
      </c>
      <c r="K10" s="323">
        <v>17.158300000000001</v>
      </c>
    </row>
    <row r="11" spans="1:11" ht="31.5" x14ac:dyDescent="0.25">
      <c r="A11" s="321" t="s">
        <v>24101</v>
      </c>
      <c r="B11" s="322" t="s">
        <v>24102</v>
      </c>
      <c r="C11" s="323">
        <v>110800.7378</v>
      </c>
      <c r="D11" s="323">
        <v>14.773400000000001</v>
      </c>
      <c r="E11" s="323">
        <v>3.4182000000000001</v>
      </c>
      <c r="F11" s="323">
        <v>0</v>
      </c>
      <c r="G11" s="323">
        <v>11.0801</v>
      </c>
      <c r="H11" s="323">
        <v>0</v>
      </c>
      <c r="I11" s="323">
        <v>0</v>
      </c>
      <c r="J11" s="323">
        <v>29.271699999999999</v>
      </c>
      <c r="K11" s="323">
        <v>18.191600000000001</v>
      </c>
    </row>
    <row r="12" spans="1:11" ht="31.5" x14ac:dyDescent="0.25">
      <c r="A12" s="321" t="s">
        <v>24103</v>
      </c>
      <c r="B12" s="322" t="s">
        <v>24104</v>
      </c>
      <c r="C12" s="323">
        <v>131636.75279999999</v>
      </c>
      <c r="D12" s="323">
        <v>17.551600000000001</v>
      </c>
      <c r="E12" s="323">
        <v>4.0609999999999999</v>
      </c>
      <c r="F12" s="323">
        <v>0</v>
      </c>
      <c r="G12" s="323">
        <v>13.1637</v>
      </c>
      <c r="H12" s="323">
        <v>0</v>
      </c>
      <c r="I12" s="323">
        <v>0</v>
      </c>
      <c r="J12" s="323">
        <v>34.776299999999999</v>
      </c>
      <c r="K12" s="323">
        <v>21.6126</v>
      </c>
    </row>
    <row r="13" spans="1:11" ht="15.75" x14ac:dyDescent="0.25">
      <c r="A13" s="321" t="s">
        <v>24105</v>
      </c>
      <c r="B13" s="322" t="s">
        <v>24106</v>
      </c>
      <c r="C13" s="323">
        <v>3582.2669000000001</v>
      </c>
      <c r="D13" s="323">
        <v>0.60899999999999999</v>
      </c>
      <c r="E13" s="323">
        <v>0.1326</v>
      </c>
      <c r="F13" s="323">
        <v>0</v>
      </c>
      <c r="G13" s="323">
        <v>0.35820000000000002</v>
      </c>
      <c r="H13" s="323">
        <v>0</v>
      </c>
      <c r="I13" s="323">
        <v>0</v>
      </c>
      <c r="J13" s="323">
        <v>1.0998000000000001</v>
      </c>
      <c r="K13" s="323">
        <v>0.74160000000000004</v>
      </c>
    </row>
    <row r="14" spans="1:11" ht="15.75" x14ac:dyDescent="0.25">
      <c r="A14" s="321" t="s">
        <v>24107</v>
      </c>
      <c r="B14" s="322" t="s">
        <v>24108</v>
      </c>
      <c r="C14" s="323">
        <v>157097.15609999999</v>
      </c>
      <c r="D14" s="323">
        <v>12.5678</v>
      </c>
      <c r="E14" s="323">
        <v>2.9079000000000002</v>
      </c>
      <c r="F14" s="323">
        <v>0</v>
      </c>
      <c r="G14" s="323">
        <v>10.9968</v>
      </c>
      <c r="H14" s="323">
        <v>8.1045999999999996</v>
      </c>
      <c r="I14" s="323">
        <v>0</v>
      </c>
      <c r="J14" s="323">
        <v>34.577100000000002</v>
      </c>
      <c r="K14" s="323">
        <v>15.4757</v>
      </c>
    </row>
    <row r="15" spans="1:11" ht="15.75" x14ac:dyDescent="0.25">
      <c r="A15" s="321" t="s">
        <v>24109</v>
      </c>
      <c r="B15" s="322" t="s">
        <v>24110</v>
      </c>
      <c r="C15" s="323">
        <v>1539.4512999999999</v>
      </c>
      <c r="D15" s="323">
        <v>1.3855</v>
      </c>
      <c r="E15" s="323">
        <v>9.5000000000000001E-2</v>
      </c>
      <c r="F15" s="323">
        <v>0</v>
      </c>
      <c r="G15" s="323">
        <v>0.76970000000000005</v>
      </c>
      <c r="H15" s="323">
        <v>0</v>
      </c>
      <c r="I15" s="323">
        <v>0</v>
      </c>
      <c r="J15" s="323">
        <v>2.2502</v>
      </c>
      <c r="K15" s="323">
        <v>1.4804999999999999</v>
      </c>
    </row>
    <row r="16" spans="1:11" ht="15.75" x14ac:dyDescent="0.25">
      <c r="A16" s="321" t="s">
        <v>24111</v>
      </c>
      <c r="B16" s="322" t="s">
        <v>24112</v>
      </c>
      <c r="C16" s="323">
        <v>592999.34979999997</v>
      </c>
      <c r="D16" s="323">
        <v>7.7213000000000003</v>
      </c>
      <c r="E16" s="323">
        <v>3.4407000000000001</v>
      </c>
      <c r="F16" s="323">
        <v>0</v>
      </c>
      <c r="G16" s="323">
        <v>17.1585</v>
      </c>
      <c r="H16" s="323">
        <v>264.88069999999999</v>
      </c>
      <c r="I16" s="323">
        <v>136.06710000000001</v>
      </c>
      <c r="J16" s="323">
        <v>429.26830000000001</v>
      </c>
      <c r="K16" s="323">
        <v>147.22909999999999</v>
      </c>
    </row>
    <row r="17" spans="1:11" ht="31.5" x14ac:dyDescent="0.25">
      <c r="A17" s="321" t="s">
        <v>24113</v>
      </c>
      <c r="B17" s="322" t="s">
        <v>24114</v>
      </c>
      <c r="C17" s="323">
        <v>4167.0784999999996</v>
      </c>
      <c r="D17" s="323">
        <v>0.62509999999999999</v>
      </c>
      <c r="E17" s="323">
        <v>8.5699999999999998E-2</v>
      </c>
      <c r="F17" s="323">
        <v>0</v>
      </c>
      <c r="G17" s="323">
        <v>0.3473</v>
      </c>
      <c r="H17" s="323">
        <v>0</v>
      </c>
      <c r="I17" s="323">
        <v>0</v>
      </c>
      <c r="J17" s="323">
        <v>1.0581</v>
      </c>
      <c r="K17" s="323">
        <v>0.71079999999999999</v>
      </c>
    </row>
    <row r="18" spans="1:11" ht="15.75" x14ac:dyDescent="0.25">
      <c r="A18" s="321" t="s">
        <v>24115</v>
      </c>
      <c r="B18" s="322" t="s">
        <v>24116</v>
      </c>
      <c r="C18" s="323">
        <v>1725.6753000000001</v>
      </c>
      <c r="D18" s="323">
        <v>0.31059999999999999</v>
      </c>
      <c r="E18" s="323">
        <v>6.3899999999999998E-2</v>
      </c>
      <c r="F18" s="323">
        <v>0</v>
      </c>
      <c r="G18" s="323">
        <v>0.1726</v>
      </c>
      <c r="H18" s="323">
        <v>0</v>
      </c>
      <c r="I18" s="323">
        <v>0</v>
      </c>
      <c r="J18" s="323">
        <v>0.54710000000000003</v>
      </c>
      <c r="K18" s="323">
        <v>0.3745</v>
      </c>
    </row>
    <row r="19" spans="1:11" ht="31.5" x14ac:dyDescent="0.25">
      <c r="A19" s="321" t="s">
        <v>24117</v>
      </c>
      <c r="B19" s="322" t="s">
        <v>24118</v>
      </c>
      <c r="C19" s="323">
        <v>2132937.915</v>
      </c>
      <c r="D19" s="323">
        <v>170.63499999999999</v>
      </c>
      <c r="E19" s="323">
        <v>39.480699999999999</v>
      </c>
      <c r="F19" s="323">
        <v>0</v>
      </c>
      <c r="G19" s="323">
        <v>106.6469</v>
      </c>
      <c r="H19" s="323">
        <v>0</v>
      </c>
      <c r="I19" s="323">
        <v>35.468499999999999</v>
      </c>
      <c r="J19" s="323">
        <v>352.23110000000003</v>
      </c>
      <c r="K19" s="323">
        <v>245.58420000000001</v>
      </c>
    </row>
    <row r="20" spans="1:11" ht="15.75" x14ac:dyDescent="0.25">
      <c r="A20" s="321" t="s">
        <v>24119</v>
      </c>
      <c r="B20" s="322" t="s">
        <v>24120</v>
      </c>
      <c r="C20" s="323">
        <v>65864.444099999993</v>
      </c>
      <c r="D20" s="323">
        <v>5.2691999999999997</v>
      </c>
      <c r="E20" s="323">
        <v>1.2192000000000001</v>
      </c>
      <c r="F20" s="323">
        <v>0</v>
      </c>
      <c r="G20" s="323">
        <v>4.6105</v>
      </c>
      <c r="H20" s="323">
        <v>0</v>
      </c>
      <c r="I20" s="323">
        <v>30.7911</v>
      </c>
      <c r="J20" s="323">
        <v>41.89</v>
      </c>
      <c r="K20" s="323">
        <v>37.279499999999999</v>
      </c>
    </row>
    <row r="21" spans="1:11" ht="31.5" x14ac:dyDescent="0.25">
      <c r="A21" s="321" t="s">
        <v>24121</v>
      </c>
      <c r="B21" s="322" t="s">
        <v>24122</v>
      </c>
      <c r="C21" s="323">
        <v>10064247.329299999</v>
      </c>
      <c r="D21" s="323">
        <v>587.08109999999999</v>
      </c>
      <c r="E21" s="323">
        <v>181.11449999999999</v>
      </c>
      <c r="F21" s="323">
        <v>0</v>
      </c>
      <c r="G21" s="323">
        <v>754.81849999999997</v>
      </c>
      <c r="H21" s="323">
        <v>94.2376</v>
      </c>
      <c r="I21" s="323">
        <v>45.048099999999998</v>
      </c>
      <c r="J21" s="323">
        <v>1662.2998</v>
      </c>
      <c r="K21" s="323">
        <v>813.24369999999999</v>
      </c>
    </row>
    <row r="22" spans="1:11" ht="15.75" x14ac:dyDescent="0.25">
      <c r="A22" s="321" t="s">
        <v>24123</v>
      </c>
      <c r="B22" s="322" t="s">
        <v>24124</v>
      </c>
      <c r="C22" s="323">
        <v>706067.34710000001</v>
      </c>
      <c r="D22" s="323">
        <v>49.424700000000001</v>
      </c>
      <c r="E22" s="323">
        <v>13.0693</v>
      </c>
      <c r="F22" s="323">
        <v>0</v>
      </c>
      <c r="G22" s="323">
        <v>49.424700000000001</v>
      </c>
      <c r="H22" s="323">
        <v>43.279800000000002</v>
      </c>
      <c r="I22" s="323">
        <v>35.563600000000001</v>
      </c>
      <c r="J22" s="323">
        <v>190.7621</v>
      </c>
      <c r="K22" s="323">
        <v>98.057599999999994</v>
      </c>
    </row>
    <row r="23" spans="1:11" ht="15.75" x14ac:dyDescent="0.25">
      <c r="A23" s="321" t="s">
        <v>24125</v>
      </c>
      <c r="B23" s="322" t="s">
        <v>24126</v>
      </c>
      <c r="C23" s="323">
        <v>5075186.3958000001</v>
      </c>
      <c r="D23" s="323">
        <v>296.05250000000001</v>
      </c>
      <c r="E23" s="323">
        <v>91.3322</v>
      </c>
      <c r="F23" s="323">
        <v>0</v>
      </c>
      <c r="G23" s="323">
        <v>422.93220000000002</v>
      </c>
      <c r="H23" s="323">
        <v>473.37290000000002</v>
      </c>
      <c r="I23" s="323">
        <v>45.048099999999998</v>
      </c>
      <c r="J23" s="323">
        <v>1328.7379000000001</v>
      </c>
      <c r="K23" s="323">
        <v>432.43279999999999</v>
      </c>
    </row>
    <row r="24" spans="1:11" ht="15.75" x14ac:dyDescent="0.25">
      <c r="A24" s="321" t="s">
        <v>24127</v>
      </c>
      <c r="B24" s="322" t="s">
        <v>24128</v>
      </c>
      <c r="C24" s="323">
        <v>325932.93060000002</v>
      </c>
      <c r="D24" s="323">
        <v>16.296600000000002</v>
      </c>
      <c r="E24" s="323">
        <v>5.7457000000000003</v>
      </c>
      <c r="F24" s="323">
        <v>0</v>
      </c>
      <c r="G24" s="323">
        <v>11.640499999999999</v>
      </c>
      <c r="H24" s="323">
        <v>360.7518</v>
      </c>
      <c r="I24" s="323">
        <v>0</v>
      </c>
      <c r="J24" s="323">
        <v>394.43459999999999</v>
      </c>
      <c r="K24" s="323">
        <v>22.042300000000001</v>
      </c>
    </row>
    <row r="25" spans="1:11" ht="15.75" x14ac:dyDescent="0.25">
      <c r="A25" s="321" t="s">
        <v>24129</v>
      </c>
      <c r="B25" s="322" t="s">
        <v>24130</v>
      </c>
      <c r="C25" s="323">
        <v>952157.73739999998</v>
      </c>
      <c r="D25" s="323">
        <v>42.847099999999998</v>
      </c>
      <c r="E25" s="323">
        <v>16.1557</v>
      </c>
      <c r="F25" s="323">
        <v>0</v>
      </c>
      <c r="G25" s="323">
        <v>33.325499999999998</v>
      </c>
      <c r="H25" s="323">
        <v>0</v>
      </c>
      <c r="I25" s="323">
        <v>30.7911</v>
      </c>
      <c r="J25" s="323">
        <v>123.1194</v>
      </c>
      <c r="K25" s="323">
        <v>89.793899999999994</v>
      </c>
    </row>
    <row r="26" spans="1:11" ht="31.5" x14ac:dyDescent="0.25">
      <c r="A26" s="321" t="s">
        <v>24131</v>
      </c>
      <c r="B26" s="322" t="s">
        <v>24132</v>
      </c>
      <c r="C26" s="323">
        <v>3505876.4349000002</v>
      </c>
      <c r="D26" s="323">
        <v>122.70569999999999</v>
      </c>
      <c r="E26" s="323">
        <v>59.485999999999997</v>
      </c>
      <c r="F26" s="323">
        <v>0</v>
      </c>
      <c r="G26" s="323">
        <v>175.2938</v>
      </c>
      <c r="H26" s="323">
        <v>70.225700000000003</v>
      </c>
      <c r="I26" s="323">
        <v>45.048099999999998</v>
      </c>
      <c r="J26" s="323">
        <v>472.7593</v>
      </c>
      <c r="K26" s="323">
        <v>227.2398</v>
      </c>
    </row>
    <row r="27" spans="1:11" ht="15.75" x14ac:dyDescent="0.25">
      <c r="A27" s="321" t="s">
        <v>85</v>
      </c>
      <c r="B27" s="322" t="s">
        <v>904</v>
      </c>
      <c r="C27" s="323">
        <v>6828.4351999999999</v>
      </c>
      <c r="D27" s="323">
        <v>0.54630000000000001</v>
      </c>
      <c r="E27" s="323">
        <v>0.12640000000000001</v>
      </c>
      <c r="F27" s="323">
        <v>0</v>
      </c>
      <c r="G27" s="323">
        <v>0.47799999999999998</v>
      </c>
      <c r="H27" s="323">
        <v>0</v>
      </c>
      <c r="I27" s="323">
        <v>30.7911</v>
      </c>
      <c r="J27" s="323">
        <v>31.941800000000001</v>
      </c>
      <c r="K27" s="323">
        <v>31.463799999999999</v>
      </c>
    </row>
    <row r="28" spans="1:11" ht="31.5" x14ac:dyDescent="0.25">
      <c r="A28" s="321" t="s">
        <v>24133</v>
      </c>
      <c r="B28" s="322" t="s">
        <v>24134</v>
      </c>
      <c r="C28" s="323">
        <v>100609.78969999999</v>
      </c>
      <c r="D28" s="323">
        <v>5.7491000000000003</v>
      </c>
      <c r="E28" s="323">
        <v>1.7736000000000001</v>
      </c>
      <c r="F28" s="323">
        <v>0</v>
      </c>
      <c r="G28" s="323">
        <v>5.7491000000000003</v>
      </c>
      <c r="H28" s="323">
        <v>0</v>
      </c>
      <c r="I28" s="323">
        <v>45.048099999999998</v>
      </c>
      <c r="J28" s="323">
        <v>58.319899999999997</v>
      </c>
      <c r="K28" s="323">
        <v>52.570799999999998</v>
      </c>
    </row>
    <row r="29" spans="1:11" ht="15.75" x14ac:dyDescent="0.25">
      <c r="A29" s="321" t="s">
        <v>84</v>
      </c>
      <c r="B29" s="322" t="s">
        <v>903</v>
      </c>
      <c r="C29" s="323">
        <v>31458.3992</v>
      </c>
      <c r="D29" s="323">
        <v>2.5167000000000002</v>
      </c>
      <c r="E29" s="323">
        <v>0.58230000000000004</v>
      </c>
      <c r="F29" s="323">
        <v>0</v>
      </c>
      <c r="G29" s="323">
        <v>2.2021000000000002</v>
      </c>
      <c r="H29" s="323">
        <v>0</v>
      </c>
      <c r="I29" s="323">
        <v>0</v>
      </c>
      <c r="J29" s="323">
        <v>5.3010999999999999</v>
      </c>
      <c r="K29" s="323">
        <v>3.0990000000000002</v>
      </c>
    </row>
    <row r="30" spans="1:11" ht="31.5" x14ac:dyDescent="0.25">
      <c r="A30" s="321" t="s">
        <v>24135</v>
      </c>
      <c r="B30" s="322" t="s">
        <v>24136</v>
      </c>
      <c r="C30" s="323">
        <v>4738.1921000000002</v>
      </c>
      <c r="D30" s="323">
        <v>0.37909999999999999</v>
      </c>
      <c r="E30" s="323">
        <v>8.77E-2</v>
      </c>
      <c r="F30" s="323">
        <v>0</v>
      </c>
      <c r="G30" s="323">
        <v>0.4264</v>
      </c>
      <c r="H30" s="323">
        <v>9.0667000000000009</v>
      </c>
      <c r="I30" s="323">
        <v>30.7911</v>
      </c>
      <c r="J30" s="323">
        <v>40.750999999999998</v>
      </c>
      <c r="K30" s="323">
        <v>31.257899999999999</v>
      </c>
    </row>
    <row r="31" spans="1:11" ht="31.5" x14ac:dyDescent="0.25">
      <c r="A31" s="321" t="s">
        <v>24137</v>
      </c>
      <c r="B31" s="322" t="s">
        <v>24138</v>
      </c>
      <c r="C31" s="323">
        <v>127936.7052</v>
      </c>
      <c r="D31" s="323">
        <v>7.3106999999999998</v>
      </c>
      <c r="E31" s="323">
        <v>2.2553000000000001</v>
      </c>
      <c r="F31" s="323">
        <v>0</v>
      </c>
      <c r="G31" s="323">
        <v>7.3106999999999998</v>
      </c>
      <c r="H31" s="323">
        <v>0</v>
      </c>
      <c r="I31" s="323">
        <v>45.048099999999998</v>
      </c>
      <c r="J31" s="323">
        <v>61.924799999999998</v>
      </c>
      <c r="K31" s="323">
        <v>54.614100000000001</v>
      </c>
    </row>
    <row r="32" spans="1:11" ht="15.75" x14ac:dyDescent="0.25">
      <c r="A32" s="321" t="s">
        <v>24139</v>
      </c>
      <c r="B32" s="322" t="s">
        <v>24140</v>
      </c>
      <c r="C32" s="323">
        <v>13837.097900000001</v>
      </c>
      <c r="D32" s="323">
        <v>0.79069999999999996</v>
      </c>
      <c r="E32" s="323">
        <v>0.24390000000000001</v>
      </c>
      <c r="F32" s="323">
        <v>0</v>
      </c>
      <c r="G32" s="323">
        <v>0.79069999999999996</v>
      </c>
      <c r="H32" s="323">
        <v>0</v>
      </c>
      <c r="I32" s="323">
        <v>0</v>
      </c>
      <c r="J32" s="323">
        <v>1.8252999999999999</v>
      </c>
      <c r="K32" s="323">
        <v>1.0346</v>
      </c>
    </row>
    <row r="33" spans="1:11" ht="31.5" x14ac:dyDescent="0.25">
      <c r="A33" s="321" t="s">
        <v>24141</v>
      </c>
      <c r="B33" s="322" t="s">
        <v>24142</v>
      </c>
      <c r="C33" s="323">
        <v>332132.9326</v>
      </c>
      <c r="D33" s="323">
        <v>26.570599999999999</v>
      </c>
      <c r="E33" s="323">
        <v>6.1478000000000002</v>
      </c>
      <c r="F33" s="323">
        <v>0</v>
      </c>
      <c r="G33" s="323">
        <v>23.249300000000002</v>
      </c>
      <c r="H33" s="323">
        <v>0</v>
      </c>
      <c r="I33" s="323">
        <v>30.7911</v>
      </c>
      <c r="J33" s="323">
        <v>86.758799999999994</v>
      </c>
      <c r="K33" s="323">
        <v>63.509500000000003</v>
      </c>
    </row>
    <row r="34" spans="1:11" ht="31.5" x14ac:dyDescent="0.25">
      <c r="A34" s="321" t="s">
        <v>24143</v>
      </c>
      <c r="B34" s="322" t="s">
        <v>24144</v>
      </c>
      <c r="C34" s="323">
        <v>74447.994900000005</v>
      </c>
      <c r="D34" s="323">
        <v>4.2542</v>
      </c>
      <c r="E34" s="323">
        <v>1.3124</v>
      </c>
      <c r="F34" s="323">
        <v>0</v>
      </c>
      <c r="G34" s="323">
        <v>4.2542</v>
      </c>
      <c r="H34" s="323">
        <v>0</v>
      </c>
      <c r="I34" s="323">
        <v>45.048099999999998</v>
      </c>
      <c r="J34" s="323">
        <v>54.868899999999996</v>
      </c>
      <c r="K34" s="323">
        <v>50.614699999999999</v>
      </c>
    </row>
    <row r="35" spans="1:11" ht="31.5" x14ac:dyDescent="0.25">
      <c r="A35" s="321" t="s">
        <v>24145</v>
      </c>
      <c r="B35" s="322" t="s">
        <v>24146</v>
      </c>
      <c r="C35" s="323">
        <v>106352.00599999999</v>
      </c>
      <c r="D35" s="323">
        <v>6.0773000000000001</v>
      </c>
      <c r="E35" s="323">
        <v>1.8748</v>
      </c>
      <c r="F35" s="323">
        <v>0</v>
      </c>
      <c r="G35" s="323">
        <v>6.0773000000000001</v>
      </c>
      <c r="H35" s="323">
        <v>0</v>
      </c>
      <c r="I35" s="323">
        <v>45.048099999999998</v>
      </c>
      <c r="J35" s="323">
        <v>59.077500000000001</v>
      </c>
      <c r="K35" s="323">
        <v>53.0002</v>
      </c>
    </row>
    <row r="36" spans="1:11" ht="31.5" x14ac:dyDescent="0.25">
      <c r="A36" s="321" t="s">
        <v>24147</v>
      </c>
      <c r="B36" s="322" t="s">
        <v>24148</v>
      </c>
      <c r="C36" s="323">
        <v>159521.24979999999</v>
      </c>
      <c r="D36" s="323">
        <v>9.1155000000000008</v>
      </c>
      <c r="E36" s="323">
        <v>2.8121</v>
      </c>
      <c r="F36" s="323">
        <v>0</v>
      </c>
      <c r="G36" s="323">
        <v>9.1155000000000008</v>
      </c>
      <c r="H36" s="323">
        <v>0</v>
      </c>
      <c r="I36" s="323">
        <v>45.048099999999998</v>
      </c>
      <c r="J36" s="323">
        <v>66.091200000000001</v>
      </c>
      <c r="K36" s="323">
        <v>56.975700000000003</v>
      </c>
    </row>
    <row r="37" spans="1:11" ht="31.5" x14ac:dyDescent="0.25">
      <c r="A37" s="321" t="s">
        <v>24149</v>
      </c>
      <c r="B37" s="322" t="s">
        <v>24150</v>
      </c>
      <c r="C37" s="323">
        <v>212690.61079999999</v>
      </c>
      <c r="D37" s="323">
        <v>12.153700000000001</v>
      </c>
      <c r="E37" s="323">
        <v>3.7494000000000001</v>
      </c>
      <c r="F37" s="323">
        <v>0</v>
      </c>
      <c r="G37" s="323">
        <v>12.153700000000001</v>
      </c>
      <c r="H37" s="323">
        <v>0</v>
      </c>
      <c r="I37" s="323">
        <v>45.048099999999998</v>
      </c>
      <c r="J37" s="323">
        <v>73.104900000000001</v>
      </c>
      <c r="K37" s="323">
        <v>60.9512</v>
      </c>
    </row>
    <row r="38" spans="1:11" ht="31.5" x14ac:dyDescent="0.25">
      <c r="A38" s="321" t="s">
        <v>24151</v>
      </c>
      <c r="B38" s="322" t="s">
        <v>24152</v>
      </c>
      <c r="C38" s="323">
        <v>3356216.4780000001</v>
      </c>
      <c r="D38" s="323">
        <v>167.8108</v>
      </c>
      <c r="E38" s="323">
        <v>59.165300000000002</v>
      </c>
      <c r="F38" s="323">
        <v>0</v>
      </c>
      <c r="G38" s="323">
        <v>191.78380000000001</v>
      </c>
      <c r="H38" s="323">
        <v>0</v>
      </c>
      <c r="I38" s="323">
        <v>45.048099999999998</v>
      </c>
      <c r="J38" s="323">
        <v>463.80799999999999</v>
      </c>
      <c r="K38" s="323">
        <v>272.02420000000001</v>
      </c>
    </row>
    <row r="39" spans="1:11" ht="15.75" x14ac:dyDescent="0.25">
      <c r="A39" s="321" t="s">
        <v>24153</v>
      </c>
      <c r="B39" s="322" t="s">
        <v>24154</v>
      </c>
      <c r="C39" s="323">
        <v>17394.977599999998</v>
      </c>
      <c r="D39" s="323">
        <v>0.99399999999999999</v>
      </c>
      <c r="E39" s="323">
        <v>0.30659999999999998</v>
      </c>
      <c r="F39" s="323">
        <v>0</v>
      </c>
      <c r="G39" s="323">
        <v>0.99399999999999999</v>
      </c>
      <c r="H39" s="323">
        <v>0</v>
      </c>
      <c r="I39" s="323">
        <v>45.048099999999998</v>
      </c>
      <c r="J39" s="323">
        <v>47.342700000000001</v>
      </c>
      <c r="K39" s="323">
        <v>46.348700000000001</v>
      </c>
    </row>
    <row r="40" spans="1:11" ht="15.75" x14ac:dyDescent="0.25">
      <c r="A40" s="321" t="s">
        <v>24155</v>
      </c>
      <c r="B40" s="322" t="s">
        <v>24156</v>
      </c>
      <c r="C40" s="323">
        <v>118677.5843</v>
      </c>
      <c r="D40" s="323">
        <v>6.7816000000000001</v>
      </c>
      <c r="E40" s="323">
        <v>2.0920999999999998</v>
      </c>
      <c r="F40" s="323">
        <v>0</v>
      </c>
      <c r="G40" s="323">
        <v>6.7816000000000001</v>
      </c>
      <c r="H40" s="323">
        <v>3.9533999999999998</v>
      </c>
      <c r="I40" s="323">
        <v>45.048099999999998</v>
      </c>
      <c r="J40" s="323">
        <v>64.656800000000004</v>
      </c>
      <c r="K40" s="323">
        <v>53.921799999999998</v>
      </c>
    </row>
    <row r="41" spans="1:11" ht="15.75" x14ac:dyDescent="0.25">
      <c r="A41" s="321" t="s">
        <v>24157</v>
      </c>
      <c r="B41" s="322" t="s">
        <v>24158</v>
      </c>
      <c r="C41" s="323">
        <v>457.37979999999999</v>
      </c>
      <c r="D41" s="323">
        <v>4.1200000000000001E-2</v>
      </c>
      <c r="E41" s="323">
        <v>8.5000000000000006E-3</v>
      </c>
      <c r="F41" s="323">
        <v>0</v>
      </c>
      <c r="G41" s="323">
        <v>2.29E-2</v>
      </c>
      <c r="H41" s="323">
        <v>0</v>
      </c>
      <c r="I41" s="323">
        <v>0</v>
      </c>
      <c r="J41" s="323">
        <v>7.2599999999999998E-2</v>
      </c>
      <c r="K41" s="323">
        <v>4.9700000000000001E-2</v>
      </c>
    </row>
    <row r="42" spans="1:11" ht="15.75" x14ac:dyDescent="0.25">
      <c r="A42" s="321" t="s">
        <v>24159</v>
      </c>
      <c r="B42" s="322" t="s">
        <v>24160</v>
      </c>
      <c r="C42" s="323">
        <v>1306805.7376000001</v>
      </c>
      <c r="D42" s="323">
        <v>50.8202</v>
      </c>
      <c r="E42" s="323">
        <v>22.397200000000002</v>
      </c>
      <c r="F42" s="323">
        <v>0</v>
      </c>
      <c r="G42" s="323">
        <v>72.600300000000004</v>
      </c>
      <c r="H42" s="323">
        <v>70.641800000000003</v>
      </c>
      <c r="I42" s="323">
        <v>35.563600000000001</v>
      </c>
      <c r="J42" s="323">
        <v>252.0231</v>
      </c>
      <c r="K42" s="323">
        <v>108.78100000000001</v>
      </c>
    </row>
    <row r="43" spans="1:11" ht="15.75" x14ac:dyDescent="0.25">
      <c r="A43" s="321" t="s">
        <v>24161</v>
      </c>
      <c r="B43" s="322" t="s">
        <v>24162</v>
      </c>
      <c r="C43" s="323">
        <v>25155.114799999999</v>
      </c>
      <c r="D43" s="323">
        <v>0.39300000000000002</v>
      </c>
      <c r="E43" s="323">
        <v>0.1482</v>
      </c>
      <c r="F43" s="323">
        <v>0</v>
      </c>
      <c r="G43" s="323">
        <v>0.43669999999999998</v>
      </c>
      <c r="H43" s="323">
        <v>37.063800000000001</v>
      </c>
      <c r="I43" s="323">
        <v>39.407699999999998</v>
      </c>
      <c r="J43" s="323">
        <v>77.449399999999997</v>
      </c>
      <c r="K43" s="323">
        <v>39.948900000000002</v>
      </c>
    </row>
    <row r="44" spans="1:11" ht="15.75" x14ac:dyDescent="0.25">
      <c r="A44" s="321" t="s">
        <v>24163</v>
      </c>
      <c r="B44" s="322" t="s">
        <v>24164</v>
      </c>
      <c r="C44" s="323">
        <v>2072514.7198999999</v>
      </c>
      <c r="D44" s="323">
        <v>118.4294</v>
      </c>
      <c r="E44" s="323">
        <v>36.535499999999999</v>
      </c>
      <c r="F44" s="323">
        <v>0</v>
      </c>
      <c r="G44" s="323">
        <v>103.62569999999999</v>
      </c>
      <c r="H44" s="323">
        <v>0</v>
      </c>
      <c r="I44" s="323">
        <v>45.048099999999998</v>
      </c>
      <c r="J44" s="323">
        <v>303.63869999999997</v>
      </c>
      <c r="K44" s="323">
        <v>200.01300000000001</v>
      </c>
    </row>
    <row r="45" spans="1:11" ht="15.75" x14ac:dyDescent="0.25">
      <c r="A45" s="321" t="s">
        <v>24165</v>
      </c>
      <c r="B45" s="322" t="s">
        <v>24166</v>
      </c>
      <c r="C45" s="323">
        <v>64073.635600000001</v>
      </c>
      <c r="D45" s="323">
        <v>5.1258999999999997</v>
      </c>
      <c r="E45" s="323">
        <v>1.1859999999999999</v>
      </c>
      <c r="F45" s="323">
        <v>0</v>
      </c>
      <c r="G45" s="323">
        <v>5.1258999999999997</v>
      </c>
      <c r="H45" s="323">
        <v>5.7389000000000001</v>
      </c>
      <c r="I45" s="323">
        <v>45.048099999999998</v>
      </c>
      <c r="J45" s="323">
        <v>62.224800000000002</v>
      </c>
      <c r="K45" s="323">
        <v>51.36</v>
      </c>
    </row>
    <row r="46" spans="1:11" ht="15.75" x14ac:dyDescent="0.25">
      <c r="A46" s="321" t="s">
        <v>24167</v>
      </c>
      <c r="B46" s="322" t="s">
        <v>24168</v>
      </c>
      <c r="C46" s="323">
        <v>76827.373300000007</v>
      </c>
      <c r="D46" s="323">
        <v>6.1462000000000003</v>
      </c>
      <c r="E46" s="323">
        <v>1.4220999999999999</v>
      </c>
      <c r="F46" s="323">
        <v>0</v>
      </c>
      <c r="G46" s="323">
        <v>6.1462000000000003</v>
      </c>
      <c r="H46" s="323">
        <v>5.7389000000000001</v>
      </c>
      <c r="I46" s="323">
        <v>45.048099999999998</v>
      </c>
      <c r="J46" s="323">
        <v>64.501499999999993</v>
      </c>
      <c r="K46" s="323">
        <v>52.616399999999999</v>
      </c>
    </row>
    <row r="47" spans="1:11" ht="31.5" x14ac:dyDescent="0.25">
      <c r="A47" s="321" t="s">
        <v>24169</v>
      </c>
      <c r="B47" s="322" t="s">
        <v>24170</v>
      </c>
      <c r="C47" s="323">
        <v>109780.87519999999</v>
      </c>
      <c r="D47" s="323">
        <v>8.7825000000000006</v>
      </c>
      <c r="E47" s="323">
        <v>2.032</v>
      </c>
      <c r="F47" s="323">
        <v>0</v>
      </c>
      <c r="G47" s="323">
        <v>8.7825000000000006</v>
      </c>
      <c r="H47" s="323">
        <v>5.7389000000000001</v>
      </c>
      <c r="I47" s="323">
        <v>45.048099999999998</v>
      </c>
      <c r="J47" s="323">
        <v>70.384</v>
      </c>
      <c r="K47" s="323">
        <v>55.8626</v>
      </c>
    </row>
    <row r="48" spans="1:11" ht="31.5" x14ac:dyDescent="0.25">
      <c r="A48" s="321" t="s">
        <v>24171</v>
      </c>
      <c r="B48" s="322" t="s">
        <v>24172</v>
      </c>
      <c r="C48" s="323">
        <v>127435.5468</v>
      </c>
      <c r="D48" s="323">
        <v>10.194800000000001</v>
      </c>
      <c r="E48" s="323">
        <v>2.3588</v>
      </c>
      <c r="F48" s="323">
        <v>0</v>
      </c>
      <c r="G48" s="323">
        <v>10.194800000000001</v>
      </c>
      <c r="H48" s="323">
        <v>5.7389000000000001</v>
      </c>
      <c r="I48" s="323">
        <v>45.048099999999998</v>
      </c>
      <c r="J48" s="323">
        <v>73.535399999999996</v>
      </c>
      <c r="K48" s="323">
        <v>57.601700000000001</v>
      </c>
    </row>
    <row r="49" spans="1:11" ht="31.5" x14ac:dyDescent="0.25">
      <c r="A49" s="321" t="s">
        <v>24173</v>
      </c>
      <c r="B49" s="322" t="s">
        <v>24174</v>
      </c>
      <c r="C49" s="323">
        <v>696090.10210000002</v>
      </c>
      <c r="D49" s="323">
        <v>55.687199999999997</v>
      </c>
      <c r="E49" s="323">
        <v>12.884600000000001</v>
      </c>
      <c r="F49" s="323">
        <v>0</v>
      </c>
      <c r="G49" s="323">
        <v>62.648099999999999</v>
      </c>
      <c r="H49" s="323">
        <v>56.180500000000002</v>
      </c>
      <c r="I49" s="323">
        <v>30.7911</v>
      </c>
      <c r="J49" s="323">
        <v>218.19149999999999</v>
      </c>
      <c r="K49" s="323">
        <v>99.362899999999996</v>
      </c>
    </row>
    <row r="50" spans="1:11" ht="15.75" x14ac:dyDescent="0.25">
      <c r="A50" s="321" t="s">
        <v>24175</v>
      </c>
      <c r="B50" s="322" t="s">
        <v>24176</v>
      </c>
      <c r="C50" s="323">
        <v>2958696.0961000002</v>
      </c>
      <c r="D50" s="323">
        <v>147.9348</v>
      </c>
      <c r="E50" s="323">
        <v>52.157600000000002</v>
      </c>
      <c r="F50" s="323">
        <v>0</v>
      </c>
      <c r="G50" s="323">
        <v>190.20189999999999</v>
      </c>
      <c r="H50" s="323">
        <v>25.229199999999999</v>
      </c>
      <c r="I50" s="323">
        <v>35.468499999999999</v>
      </c>
      <c r="J50" s="323">
        <v>450.99200000000002</v>
      </c>
      <c r="K50" s="323">
        <v>235.5609</v>
      </c>
    </row>
    <row r="51" spans="1:11" ht="15.75" x14ac:dyDescent="0.25">
      <c r="A51" s="321" t="s">
        <v>24177</v>
      </c>
      <c r="B51" s="322" t="s">
        <v>24178</v>
      </c>
      <c r="C51" s="323">
        <v>851541.70629999996</v>
      </c>
      <c r="D51" s="323">
        <v>68.1233</v>
      </c>
      <c r="E51" s="323">
        <v>15.762</v>
      </c>
      <c r="F51" s="323">
        <v>0</v>
      </c>
      <c r="G51" s="323">
        <v>59.607900000000001</v>
      </c>
      <c r="H51" s="323">
        <v>10.322100000000001</v>
      </c>
      <c r="I51" s="323">
        <v>30.7911</v>
      </c>
      <c r="J51" s="323">
        <v>184.60640000000001</v>
      </c>
      <c r="K51" s="323">
        <v>114.6764</v>
      </c>
    </row>
    <row r="52" spans="1:11" ht="15.75" x14ac:dyDescent="0.25">
      <c r="A52" s="321" t="s">
        <v>24179</v>
      </c>
      <c r="B52" s="322" t="s">
        <v>24180</v>
      </c>
      <c r="C52" s="323">
        <v>705533.20979999995</v>
      </c>
      <c r="D52" s="323">
        <v>56.442700000000002</v>
      </c>
      <c r="E52" s="323">
        <v>13.0594</v>
      </c>
      <c r="F52" s="323">
        <v>0</v>
      </c>
      <c r="G52" s="323">
        <v>49.387300000000003</v>
      </c>
      <c r="H52" s="323">
        <v>63.983400000000003</v>
      </c>
      <c r="I52" s="323">
        <v>30.7911</v>
      </c>
      <c r="J52" s="323">
        <v>213.66390000000001</v>
      </c>
      <c r="K52" s="323">
        <v>100.2932</v>
      </c>
    </row>
    <row r="53" spans="1:11" ht="15.75" x14ac:dyDescent="0.25">
      <c r="A53" s="321" t="s">
        <v>24181</v>
      </c>
      <c r="B53" s="322" t="s">
        <v>24182</v>
      </c>
      <c r="C53" s="323">
        <v>369725.70520000003</v>
      </c>
      <c r="D53" s="323">
        <v>11.553900000000001</v>
      </c>
      <c r="E53" s="323">
        <v>2.3763000000000001</v>
      </c>
      <c r="F53" s="323">
        <v>0</v>
      </c>
      <c r="G53" s="323">
        <v>10.270200000000001</v>
      </c>
      <c r="H53" s="323">
        <v>16.646100000000001</v>
      </c>
      <c r="I53" s="323">
        <v>37.482199999999999</v>
      </c>
      <c r="J53" s="323">
        <v>78.328699999999998</v>
      </c>
      <c r="K53" s="323">
        <v>51.412399999999998</v>
      </c>
    </row>
    <row r="54" spans="1:11" ht="31.5" x14ac:dyDescent="0.25">
      <c r="A54" s="321" t="s">
        <v>24183</v>
      </c>
      <c r="B54" s="322" t="s">
        <v>24184</v>
      </c>
      <c r="C54" s="323">
        <v>1385110.6661</v>
      </c>
      <c r="D54" s="323">
        <v>110.80889999999999</v>
      </c>
      <c r="E54" s="323">
        <v>25.638400000000001</v>
      </c>
      <c r="F54" s="323">
        <v>0</v>
      </c>
      <c r="G54" s="323">
        <v>69.255499999999998</v>
      </c>
      <c r="H54" s="323">
        <v>18.691299999999998</v>
      </c>
      <c r="I54" s="323">
        <v>30.7911</v>
      </c>
      <c r="J54" s="323">
        <v>255.18520000000001</v>
      </c>
      <c r="K54" s="323">
        <v>167.23840000000001</v>
      </c>
    </row>
    <row r="55" spans="1:11" ht="15.75" x14ac:dyDescent="0.25">
      <c r="A55" s="321" t="s">
        <v>24185</v>
      </c>
      <c r="B55" s="322" t="s">
        <v>24186</v>
      </c>
      <c r="C55" s="323">
        <v>523703.31920000003</v>
      </c>
      <c r="D55" s="323">
        <v>47.133299999999998</v>
      </c>
      <c r="E55" s="323">
        <v>9.6936999999999998</v>
      </c>
      <c r="F55" s="323">
        <v>0</v>
      </c>
      <c r="G55" s="323">
        <v>26.185199999999998</v>
      </c>
      <c r="H55" s="323">
        <v>0</v>
      </c>
      <c r="I55" s="323">
        <v>0</v>
      </c>
      <c r="J55" s="323">
        <v>83.012200000000007</v>
      </c>
      <c r="K55" s="323">
        <v>56.826999999999998</v>
      </c>
    </row>
    <row r="56" spans="1:11" ht="15.75" x14ac:dyDescent="0.25">
      <c r="A56" s="321" t="s">
        <v>24187</v>
      </c>
      <c r="B56" s="322" t="s">
        <v>24188</v>
      </c>
      <c r="C56" s="323">
        <v>845802.01879999996</v>
      </c>
      <c r="D56" s="323">
        <v>6.6078000000000001</v>
      </c>
      <c r="E56" s="323">
        <v>4.7565</v>
      </c>
      <c r="F56" s="323">
        <v>0</v>
      </c>
      <c r="G56" s="323">
        <v>14.684100000000001</v>
      </c>
      <c r="H56" s="323">
        <v>0</v>
      </c>
      <c r="I56" s="323">
        <v>106.9956</v>
      </c>
      <c r="J56" s="323">
        <v>133.04400000000001</v>
      </c>
      <c r="K56" s="323">
        <v>118.3599</v>
      </c>
    </row>
    <row r="57" spans="1:11" ht="15.75" x14ac:dyDescent="0.25">
      <c r="A57" s="321" t="s">
        <v>24189</v>
      </c>
      <c r="B57" s="322" t="s">
        <v>24190</v>
      </c>
      <c r="C57" s="323">
        <v>226180.26920000001</v>
      </c>
      <c r="D57" s="323">
        <v>1.7669999999999999</v>
      </c>
      <c r="E57" s="323">
        <v>1.272</v>
      </c>
      <c r="F57" s="323">
        <v>0</v>
      </c>
      <c r="G57" s="323">
        <v>2.9451000000000001</v>
      </c>
      <c r="H57" s="323">
        <v>0</v>
      </c>
      <c r="I57" s="323">
        <v>27.313099999999999</v>
      </c>
      <c r="J57" s="323">
        <v>33.297199999999997</v>
      </c>
      <c r="K57" s="323">
        <v>30.3521</v>
      </c>
    </row>
    <row r="58" spans="1:11" ht="15.75" x14ac:dyDescent="0.25">
      <c r="A58" s="321" t="s">
        <v>24191</v>
      </c>
      <c r="B58" s="322" t="s">
        <v>24192</v>
      </c>
      <c r="C58" s="323">
        <v>676466.70519999997</v>
      </c>
      <c r="D58" s="323">
        <v>5.2849000000000004</v>
      </c>
      <c r="E58" s="323">
        <v>3.8041999999999998</v>
      </c>
      <c r="F58" s="323">
        <v>0</v>
      </c>
      <c r="G58" s="323">
        <v>8.8081999999999994</v>
      </c>
      <c r="H58" s="323">
        <v>0</v>
      </c>
      <c r="I58" s="323">
        <v>27.313099999999999</v>
      </c>
      <c r="J58" s="323">
        <v>45.2104</v>
      </c>
      <c r="K58" s="323">
        <v>36.402200000000001</v>
      </c>
    </row>
    <row r="59" spans="1:11" ht="31.5" x14ac:dyDescent="0.25">
      <c r="A59" s="321" t="s">
        <v>24193</v>
      </c>
      <c r="B59" s="322" t="s">
        <v>24194</v>
      </c>
      <c r="C59" s="323">
        <v>845802.01879999996</v>
      </c>
      <c r="D59" s="323">
        <v>6.6078000000000001</v>
      </c>
      <c r="E59" s="323">
        <v>4.7565</v>
      </c>
      <c r="F59" s="323">
        <v>0</v>
      </c>
      <c r="G59" s="323">
        <v>14.684100000000001</v>
      </c>
      <c r="H59" s="323">
        <v>0</v>
      </c>
      <c r="I59" s="323">
        <v>106.9956</v>
      </c>
      <c r="J59" s="323">
        <v>133.04400000000001</v>
      </c>
      <c r="K59" s="323">
        <v>118.3599</v>
      </c>
    </row>
    <row r="60" spans="1:11" ht="31.5" x14ac:dyDescent="0.25">
      <c r="A60" s="321" t="s">
        <v>24195</v>
      </c>
      <c r="B60" s="322" t="s">
        <v>24196</v>
      </c>
      <c r="C60" s="323">
        <v>34891.207499999997</v>
      </c>
      <c r="D60" s="323">
        <v>1.0904</v>
      </c>
      <c r="E60" s="323">
        <v>0.22420000000000001</v>
      </c>
      <c r="F60" s="323">
        <v>0</v>
      </c>
      <c r="G60" s="323">
        <v>0.96919999999999995</v>
      </c>
      <c r="H60" s="323">
        <v>0</v>
      </c>
      <c r="I60" s="323">
        <v>74.964399999999998</v>
      </c>
      <c r="J60" s="323">
        <v>77.248199999999997</v>
      </c>
      <c r="K60" s="323">
        <v>76.278999999999996</v>
      </c>
    </row>
    <row r="61" spans="1:11" ht="15.75" x14ac:dyDescent="0.25">
      <c r="A61" s="321" t="s">
        <v>24197</v>
      </c>
      <c r="B61" s="322" t="s">
        <v>24198</v>
      </c>
      <c r="C61" s="323">
        <v>1383.9828</v>
      </c>
      <c r="D61" s="323">
        <v>0.11070000000000001</v>
      </c>
      <c r="E61" s="323">
        <v>2.5600000000000001E-2</v>
      </c>
      <c r="F61" s="323">
        <v>0</v>
      </c>
      <c r="G61" s="323">
        <v>6.9199999999999998E-2</v>
      </c>
      <c r="H61" s="323">
        <v>0</v>
      </c>
      <c r="I61" s="323">
        <v>0</v>
      </c>
      <c r="J61" s="323">
        <v>0.20549999999999999</v>
      </c>
      <c r="K61" s="323">
        <v>0.1363</v>
      </c>
    </row>
    <row r="62" spans="1:11" ht="15.75" x14ac:dyDescent="0.25">
      <c r="A62" s="321" t="s">
        <v>24199</v>
      </c>
      <c r="B62" s="322" t="s">
        <v>24200</v>
      </c>
      <c r="C62" s="323">
        <v>4766.3566000000001</v>
      </c>
      <c r="D62" s="323">
        <v>0.63549999999999995</v>
      </c>
      <c r="E62" s="323">
        <v>9.8000000000000004E-2</v>
      </c>
      <c r="F62" s="323">
        <v>0</v>
      </c>
      <c r="G62" s="323">
        <v>0.3972</v>
      </c>
      <c r="H62" s="323">
        <v>0</v>
      </c>
      <c r="I62" s="323">
        <v>0</v>
      </c>
      <c r="J62" s="323">
        <v>1.1307</v>
      </c>
      <c r="K62" s="323">
        <v>0.73350000000000004</v>
      </c>
    </row>
    <row r="63" spans="1:11" ht="15.75" x14ac:dyDescent="0.25">
      <c r="A63" s="321" t="s">
        <v>24201</v>
      </c>
      <c r="B63" s="322" t="s">
        <v>24202</v>
      </c>
      <c r="C63" s="323">
        <v>24786344.8123</v>
      </c>
      <c r="D63" s="323">
        <v>991.4538</v>
      </c>
      <c r="E63" s="323">
        <v>420.56229999999999</v>
      </c>
      <c r="F63" s="323">
        <v>0</v>
      </c>
      <c r="G63" s="323">
        <v>991.4538</v>
      </c>
      <c r="H63" s="323">
        <v>187.26840000000001</v>
      </c>
      <c r="I63" s="323">
        <v>45.048099999999998</v>
      </c>
      <c r="J63" s="323">
        <v>2635.7864</v>
      </c>
      <c r="K63" s="323">
        <v>1457.0642</v>
      </c>
    </row>
    <row r="64" spans="1:11" ht="15.75" x14ac:dyDescent="0.25">
      <c r="A64" s="321" t="s">
        <v>108</v>
      </c>
      <c r="B64" s="322" t="s">
        <v>915</v>
      </c>
      <c r="C64" s="323">
        <v>916.15940000000001</v>
      </c>
      <c r="D64" s="323">
        <v>0.91620000000000001</v>
      </c>
      <c r="E64" s="323">
        <v>5.6500000000000002E-2</v>
      </c>
      <c r="F64" s="323">
        <v>0</v>
      </c>
      <c r="G64" s="323">
        <v>0.45810000000000001</v>
      </c>
      <c r="H64" s="323">
        <v>0</v>
      </c>
      <c r="I64" s="323">
        <v>0</v>
      </c>
      <c r="J64" s="323">
        <v>1.4308000000000001</v>
      </c>
      <c r="K64" s="323">
        <v>0.97270000000000001</v>
      </c>
    </row>
    <row r="65" spans="1:11" ht="15.75" x14ac:dyDescent="0.25">
      <c r="A65" s="321" t="s">
        <v>24203</v>
      </c>
      <c r="B65" s="322" t="s">
        <v>24204</v>
      </c>
      <c r="C65" s="323">
        <v>29717001.670899998</v>
      </c>
      <c r="D65" s="323">
        <v>1188.6801</v>
      </c>
      <c r="E65" s="323">
        <v>504.22320000000002</v>
      </c>
      <c r="F65" s="323">
        <v>0</v>
      </c>
      <c r="G65" s="323">
        <v>1040.0951</v>
      </c>
      <c r="H65" s="323">
        <v>116.10639999999999</v>
      </c>
      <c r="I65" s="323">
        <v>45.048099999999998</v>
      </c>
      <c r="J65" s="323">
        <v>2894.1529</v>
      </c>
      <c r="K65" s="323">
        <v>1737.9513999999999</v>
      </c>
    </row>
    <row r="66" spans="1:11" ht="15.75" x14ac:dyDescent="0.25">
      <c r="A66" s="321" t="s">
        <v>24205</v>
      </c>
      <c r="B66" s="322" t="s">
        <v>24206</v>
      </c>
      <c r="C66" s="323">
        <v>67841.181200000006</v>
      </c>
      <c r="D66" s="323">
        <v>3.3921000000000001</v>
      </c>
      <c r="E66" s="323">
        <v>1.1959</v>
      </c>
      <c r="F66" s="323">
        <v>0</v>
      </c>
      <c r="G66" s="323">
        <v>2.4228999999999998</v>
      </c>
      <c r="H66" s="323">
        <v>10.872</v>
      </c>
      <c r="I66" s="323">
        <v>0</v>
      </c>
      <c r="J66" s="323">
        <v>17.882899999999999</v>
      </c>
      <c r="K66" s="323">
        <v>4.5880000000000001</v>
      </c>
    </row>
    <row r="67" spans="1:11" ht="15.75" x14ac:dyDescent="0.25">
      <c r="A67" s="321" t="s">
        <v>24207</v>
      </c>
      <c r="B67" s="322" t="s">
        <v>24208</v>
      </c>
      <c r="C67" s="323">
        <v>1661945.9672999999</v>
      </c>
      <c r="D67" s="323">
        <v>66.477800000000002</v>
      </c>
      <c r="E67" s="323">
        <v>28.199100000000001</v>
      </c>
      <c r="F67" s="323">
        <v>0</v>
      </c>
      <c r="G67" s="323">
        <v>41.5486</v>
      </c>
      <c r="H67" s="323">
        <v>71.786199999999994</v>
      </c>
      <c r="I67" s="323">
        <v>30.7911</v>
      </c>
      <c r="J67" s="323">
        <v>238.80279999999999</v>
      </c>
      <c r="K67" s="323">
        <v>125.468</v>
      </c>
    </row>
    <row r="68" spans="1:11" ht="15.75" x14ac:dyDescent="0.25">
      <c r="A68" s="321" t="s">
        <v>92</v>
      </c>
      <c r="B68" s="322" t="s">
        <v>917</v>
      </c>
      <c r="C68" s="323">
        <v>3680532.0446000001</v>
      </c>
      <c r="D68" s="323">
        <v>245.36879999999999</v>
      </c>
      <c r="E68" s="323">
        <v>66.234200000000001</v>
      </c>
      <c r="F68" s="323">
        <v>0</v>
      </c>
      <c r="G68" s="323">
        <v>245.36879999999999</v>
      </c>
      <c r="H68" s="323">
        <v>95.975099999999998</v>
      </c>
      <c r="I68" s="323">
        <v>35.563600000000001</v>
      </c>
      <c r="J68" s="323">
        <v>688.51049999999998</v>
      </c>
      <c r="K68" s="323">
        <v>347.16660000000002</v>
      </c>
    </row>
    <row r="69" spans="1:11" ht="15.75" x14ac:dyDescent="0.25">
      <c r="A69" s="321" t="s">
        <v>24209</v>
      </c>
      <c r="B69" s="322" t="s">
        <v>24210</v>
      </c>
      <c r="C69" s="323">
        <v>4001.3833</v>
      </c>
      <c r="D69" s="323">
        <v>0.64019999999999999</v>
      </c>
      <c r="E69" s="323">
        <v>0.14810000000000001</v>
      </c>
      <c r="F69" s="323">
        <v>0</v>
      </c>
      <c r="G69" s="323">
        <v>0.40010000000000001</v>
      </c>
      <c r="H69" s="323">
        <v>7.1486999999999998</v>
      </c>
      <c r="I69" s="323">
        <v>0</v>
      </c>
      <c r="J69" s="323">
        <v>8.3370999999999995</v>
      </c>
      <c r="K69" s="323">
        <v>0.7883</v>
      </c>
    </row>
    <row r="70" spans="1:11" ht="15.75" x14ac:dyDescent="0.25">
      <c r="A70" s="321" t="s">
        <v>24211</v>
      </c>
      <c r="B70" s="322" t="s">
        <v>24212</v>
      </c>
      <c r="C70" s="323">
        <v>304268.13059999997</v>
      </c>
      <c r="D70" s="323">
        <v>12.1707</v>
      </c>
      <c r="E70" s="323">
        <v>5.1627000000000001</v>
      </c>
      <c r="F70" s="323">
        <v>0</v>
      </c>
      <c r="G70" s="323">
        <v>7.6067</v>
      </c>
      <c r="H70" s="323">
        <v>0</v>
      </c>
      <c r="I70" s="323">
        <v>30.7911</v>
      </c>
      <c r="J70" s="323">
        <v>55.731200000000001</v>
      </c>
      <c r="K70" s="323">
        <v>48.124499999999998</v>
      </c>
    </row>
    <row r="71" spans="1:11" ht="15.75" x14ac:dyDescent="0.25">
      <c r="A71" s="321" t="s">
        <v>107</v>
      </c>
      <c r="B71" s="322" t="s">
        <v>914</v>
      </c>
      <c r="C71" s="323">
        <v>436.90730000000002</v>
      </c>
      <c r="D71" s="323">
        <v>0.43690000000000001</v>
      </c>
      <c r="E71" s="323">
        <v>2.7E-2</v>
      </c>
      <c r="F71" s="323">
        <v>0</v>
      </c>
      <c r="G71" s="323">
        <v>0.2185</v>
      </c>
      <c r="H71" s="323">
        <v>0</v>
      </c>
      <c r="I71" s="323">
        <v>0</v>
      </c>
      <c r="J71" s="323">
        <v>0.68240000000000001</v>
      </c>
      <c r="K71" s="323">
        <v>0.46389999999999998</v>
      </c>
    </row>
    <row r="72" spans="1:11" ht="15.75" x14ac:dyDescent="0.25">
      <c r="A72" s="321" t="s">
        <v>24213</v>
      </c>
      <c r="B72" s="322" t="s">
        <v>24214</v>
      </c>
      <c r="C72" s="323">
        <v>2984682.9430999998</v>
      </c>
      <c r="D72" s="323">
        <v>198.97890000000001</v>
      </c>
      <c r="E72" s="323">
        <v>53.7119</v>
      </c>
      <c r="F72" s="323">
        <v>0</v>
      </c>
      <c r="G72" s="323">
        <v>174.10650000000001</v>
      </c>
      <c r="H72" s="323">
        <v>379.21850000000001</v>
      </c>
      <c r="I72" s="323">
        <v>45.048099999999998</v>
      </c>
      <c r="J72" s="323">
        <v>851.06389999999999</v>
      </c>
      <c r="K72" s="323">
        <v>297.7389</v>
      </c>
    </row>
    <row r="73" spans="1:11" ht="15.75" x14ac:dyDescent="0.25">
      <c r="A73" s="321" t="s">
        <v>24215</v>
      </c>
      <c r="B73" s="322" t="s">
        <v>24216</v>
      </c>
      <c r="C73" s="323">
        <v>455921.73060000001</v>
      </c>
      <c r="D73" s="323">
        <v>36.473700000000001</v>
      </c>
      <c r="E73" s="323">
        <v>8.4390999999999998</v>
      </c>
      <c r="F73" s="323">
        <v>0</v>
      </c>
      <c r="G73" s="323">
        <v>36.473700000000001</v>
      </c>
      <c r="H73" s="323">
        <v>73.1387</v>
      </c>
      <c r="I73" s="323">
        <v>30.7911</v>
      </c>
      <c r="J73" s="323">
        <v>185.31630000000001</v>
      </c>
      <c r="K73" s="323">
        <v>75.703900000000004</v>
      </c>
    </row>
    <row r="74" spans="1:11" ht="15.75" x14ac:dyDescent="0.25">
      <c r="A74" s="321" t="s">
        <v>24217</v>
      </c>
      <c r="B74" s="322" t="s">
        <v>24218</v>
      </c>
      <c r="C74" s="323">
        <v>832041.28830000001</v>
      </c>
      <c r="D74" s="323">
        <v>34.668399999999998</v>
      </c>
      <c r="E74" s="323">
        <v>12.0321</v>
      </c>
      <c r="F74" s="323">
        <v>0</v>
      </c>
      <c r="G74" s="323">
        <v>21.6677</v>
      </c>
      <c r="H74" s="323">
        <v>0</v>
      </c>
      <c r="I74" s="323">
        <v>0</v>
      </c>
      <c r="J74" s="323">
        <v>68.368200000000002</v>
      </c>
      <c r="K74" s="323">
        <v>46.700499999999998</v>
      </c>
    </row>
    <row r="75" spans="1:11" ht="15.75" x14ac:dyDescent="0.25">
      <c r="A75" s="321" t="s">
        <v>24219</v>
      </c>
      <c r="B75" s="322" t="s">
        <v>24220</v>
      </c>
      <c r="C75" s="323">
        <v>131.96270000000001</v>
      </c>
      <c r="D75" s="323">
        <v>6.6000000000000003E-2</v>
      </c>
      <c r="E75" s="323">
        <v>6.1000000000000004E-3</v>
      </c>
      <c r="F75" s="323">
        <v>0</v>
      </c>
      <c r="G75" s="323">
        <v>3.3000000000000002E-2</v>
      </c>
      <c r="H75" s="323">
        <v>0</v>
      </c>
      <c r="I75" s="323">
        <v>0</v>
      </c>
      <c r="J75" s="323">
        <v>0.1051</v>
      </c>
      <c r="K75" s="323">
        <v>7.2099999999999997E-2</v>
      </c>
    </row>
    <row r="76" spans="1:11" ht="31.5" x14ac:dyDescent="0.25">
      <c r="A76" s="321" t="s">
        <v>24221</v>
      </c>
      <c r="B76" s="322" t="s">
        <v>24222</v>
      </c>
      <c r="C76" s="323">
        <v>160881.20000000001</v>
      </c>
      <c r="D76" s="323">
        <v>10.3424</v>
      </c>
      <c r="E76" s="323">
        <v>2.8361000000000001</v>
      </c>
      <c r="F76" s="323">
        <v>0</v>
      </c>
      <c r="G76" s="323">
        <v>5.7458</v>
      </c>
      <c r="H76" s="323">
        <v>0</v>
      </c>
      <c r="I76" s="323">
        <v>30.7911</v>
      </c>
      <c r="J76" s="323">
        <v>49.715400000000002</v>
      </c>
      <c r="K76" s="323">
        <v>43.9696</v>
      </c>
    </row>
    <row r="77" spans="1:11" ht="31.5" x14ac:dyDescent="0.25">
      <c r="A77" s="321" t="s">
        <v>24223</v>
      </c>
      <c r="B77" s="322" t="s">
        <v>24224</v>
      </c>
      <c r="C77" s="323">
        <v>4216861.2849000003</v>
      </c>
      <c r="D77" s="323">
        <v>281.1241</v>
      </c>
      <c r="E77" s="323">
        <v>75.885900000000007</v>
      </c>
      <c r="F77" s="323">
        <v>0</v>
      </c>
      <c r="G77" s="323">
        <v>281.1241</v>
      </c>
      <c r="H77" s="323">
        <v>142.0119</v>
      </c>
      <c r="I77" s="323">
        <v>35.563600000000001</v>
      </c>
      <c r="J77" s="323">
        <v>815.70960000000002</v>
      </c>
      <c r="K77" s="323">
        <v>392.5736</v>
      </c>
    </row>
    <row r="78" spans="1:11" ht="31.5" x14ac:dyDescent="0.25">
      <c r="A78" s="321" t="s">
        <v>24225</v>
      </c>
      <c r="B78" s="322" t="s">
        <v>24226</v>
      </c>
      <c r="C78" s="323">
        <v>3526571.0150000001</v>
      </c>
      <c r="D78" s="323">
        <v>94.041899999999998</v>
      </c>
      <c r="E78" s="323">
        <v>58.023800000000001</v>
      </c>
      <c r="F78" s="323">
        <v>0</v>
      </c>
      <c r="G78" s="323">
        <v>58.776200000000003</v>
      </c>
      <c r="H78" s="323">
        <v>0</v>
      </c>
      <c r="I78" s="323">
        <v>45.048099999999998</v>
      </c>
      <c r="J78" s="323">
        <v>255.89</v>
      </c>
      <c r="K78" s="323">
        <v>197.1138</v>
      </c>
    </row>
    <row r="79" spans="1:11" ht="15.75" x14ac:dyDescent="0.25">
      <c r="A79" s="321" t="s">
        <v>24227</v>
      </c>
      <c r="B79" s="322" t="s">
        <v>24228</v>
      </c>
      <c r="C79" s="323">
        <v>179151.40890000001</v>
      </c>
      <c r="D79" s="323">
        <v>14.332100000000001</v>
      </c>
      <c r="E79" s="323">
        <v>3.3161</v>
      </c>
      <c r="F79" s="323">
        <v>0</v>
      </c>
      <c r="G79" s="323">
        <v>12.5406</v>
      </c>
      <c r="H79" s="323">
        <v>0</v>
      </c>
      <c r="I79" s="323">
        <v>0</v>
      </c>
      <c r="J79" s="323">
        <v>30.188800000000001</v>
      </c>
      <c r="K79" s="323">
        <v>17.648199999999999</v>
      </c>
    </row>
    <row r="80" spans="1:11" ht="15.75" x14ac:dyDescent="0.25">
      <c r="A80" s="321" t="s">
        <v>24229</v>
      </c>
      <c r="B80" s="322" t="s">
        <v>24230</v>
      </c>
      <c r="C80" s="323">
        <v>1759337.9335</v>
      </c>
      <c r="D80" s="323">
        <v>79.170199999999994</v>
      </c>
      <c r="E80" s="323">
        <v>29.851600000000001</v>
      </c>
      <c r="F80" s="323">
        <v>0</v>
      </c>
      <c r="G80" s="323">
        <v>43.983400000000003</v>
      </c>
      <c r="H80" s="323">
        <v>0</v>
      </c>
      <c r="I80" s="323">
        <v>30.7911</v>
      </c>
      <c r="J80" s="323">
        <v>183.7963</v>
      </c>
      <c r="K80" s="323">
        <v>139.81290000000001</v>
      </c>
    </row>
    <row r="81" spans="1:11" ht="15.75" x14ac:dyDescent="0.25">
      <c r="A81" s="321" t="s">
        <v>24231</v>
      </c>
      <c r="B81" s="322" t="s">
        <v>24232</v>
      </c>
      <c r="C81" s="323">
        <v>100642.005</v>
      </c>
      <c r="D81" s="323">
        <v>4.5289000000000001</v>
      </c>
      <c r="E81" s="323">
        <v>1.7076</v>
      </c>
      <c r="F81" s="323">
        <v>0</v>
      </c>
      <c r="G81" s="323">
        <v>2.5160999999999998</v>
      </c>
      <c r="H81" s="323">
        <v>0</v>
      </c>
      <c r="I81" s="323">
        <v>30.7911</v>
      </c>
      <c r="J81" s="323">
        <v>39.543700000000001</v>
      </c>
      <c r="K81" s="323">
        <v>37.0276</v>
      </c>
    </row>
    <row r="82" spans="1:11" ht="15.75" x14ac:dyDescent="0.25">
      <c r="A82" s="321" t="s">
        <v>24233</v>
      </c>
      <c r="B82" s="322" t="s">
        <v>24234</v>
      </c>
      <c r="C82" s="323">
        <v>822500</v>
      </c>
      <c r="D82" s="323">
        <v>13.0229</v>
      </c>
      <c r="E82" s="323">
        <v>13.11</v>
      </c>
      <c r="F82" s="323">
        <v>0</v>
      </c>
      <c r="G82" s="323">
        <v>6.8541999999999996</v>
      </c>
      <c r="H82" s="323">
        <v>0</v>
      </c>
      <c r="I82" s="323">
        <v>0</v>
      </c>
      <c r="J82" s="323">
        <v>32.987099999999998</v>
      </c>
      <c r="K82" s="323">
        <v>26.132899999999999</v>
      </c>
    </row>
    <row r="83" spans="1:11" ht="15.75" x14ac:dyDescent="0.25">
      <c r="A83" s="321" t="s">
        <v>24235</v>
      </c>
      <c r="B83" s="322" t="s">
        <v>24236</v>
      </c>
      <c r="C83" s="323">
        <v>1230000</v>
      </c>
      <c r="D83" s="323">
        <v>19.475000000000001</v>
      </c>
      <c r="E83" s="323">
        <v>19.6052</v>
      </c>
      <c r="F83" s="323">
        <v>0</v>
      </c>
      <c r="G83" s="323">
        <v>10.25</v>
      </c>
      <c r="H83" s="323">
        <v>0</v>
      </c>
      <c r="I83" s="323">
        <v>0</v>
      </c>
      <c r="J83" s="323">
        <v>49.330199999999998</v>
      </c>
      <c r="K83" s="323">
        <v>39.080199999999998</v>
      </c>
    </row>
    <row r="84" spans="1:11" ht="15.75" x14ac:dyDescent="0.25">
      <c r="A84" s="321" t="s">
        <v>24237</v>
      </c>
      <c r="B84" s="322" t="s">
        <v>24238</v>
      </c>
      <c r="C84" s="323">
        <v>620000</v>
      </c>
      <c r="D84" s="323">
        <v>9.8167000000000009</v>
      </c>
      <c r="E84" s="323">
        <v>9.8823000000000008</v>
      </c>
      <c r="F84" s="323">
        <v>0</v>
      </c>
      <c r="G84" s="323">
        <v>5.1666999999999996</v>
      </c>
      <c r="H84" s="323">
        <v>0</v>
      </c>
      <c r="I84" s="323">
        <v>0</v>
      </c>
      <c r="J84" s="323">
        <v>24.8657</v>
      </c>
      <c r="K84" s="323">
        <v>19.699000000000002</v>
      </c>
    </row>
    <row r="85" spans="1:11" ht="15.75" x14ac:dyDescent="0.25">
      <c r="A85" s="321" t="s">
        <v>24239</v>
      </c>
      <c r="B85" s="322" t="s">
        <v>24240</v>
      </c>
      <c r="C85" s="323">
        <v>506071.73060000001</v>
      </c>
      <c r="D85" s="323">
        <v>40.485700000000001</v>
      </c>
      <c r="E85" s="323">
        <v>9.3673999999999999</v>
      </c>
      <c r="F85" s="323">
        <v>0</v>
      </c>
      <c r="G85" s="323">
        <v>40.485700000000001</v>
      </c>
      <c r="H85" s="323">
        <v>73.1387</v>
      </c>
      <c r="I85" s="323">
        <v>30.7911</v>
      </c>
      <c r="J85" s="323">
        <v>194.26859999999999</v>
      </c>
      <c r="K85" s="323">
        <v>80.644199999999998</v>
      </c>
    </row>
    <row r="86" spans="1:11" ht="15.75" x14ac:dyDescent="0.25">
      <c r="A86" s="321" t="s">
        <v>24241</v>
      </c>
      <c r="B86" s="322" t="s">
        <v>24242</v>
      </c>
      <c r="C86" s="323">
        <v>2842.5718999999999</v>
      </c>
      <c r="D86" s="323">
        <v>0.4264</v>
      </c>
      <c r="E86" s="323">
        <v>5.8500000000000003E-2</v>
      </c>
      <c r="F86" s="323">
        <v>0</v>
      </c>
      <c r="G86" s="323">
        <v>0.33160000000000001</v>
      </c>
      <c r="H86" s="323">
        <v>7.6718000000000002</v>
      </c>
      <c r="I86" s="323">
        <v>0</v>
      </c>
      <c r="J86" s="323">
        <v>8.4883000000000006</v>
      </c>
      <c r="K86" s="323">
        <v>0.4849</v>
      </c>
    </row>
    <row r="87" spans="1:11" ht="15.75" x14ac:dyDescent="0.25">
      <c r="A87" s="321" t="s">
        <v>24243</v>
      </c>
      <c r="B87" s="322" t="s">
        <v>24244</v>
      </c>
      <c r="C87" s="323">
        <v>70699.281600000002</v>
      </c>
      <c r="D87" s="323">
        <v>4.242</v>
      </c>
      <c r="E87" s="323">
        <v>1.3086</v>
      </c>
      <c r="F87" s="323">
        <v>0.5302</v>
      </c>
      <c r="G87" s="323">
        <v>4.242</v>
      </c>
      <c r="H87" s="323">
        <v>23.762699999999999</v>
      </c>
      <c r="I87" s="323">
        <v>0</v>
      </c>
      <c r="J87" s="323">
        <v>34.085500000000003</v>
      </c>
      <c r="K87" s="323">
        <v>6.0808</v>
      </c>
    </row>
    <row r="88" spans="1:11" ht="31.5" x14ac:dyDescent="0.25">
      <c r="A88" s="321" t="s">
        <v>24245</v>
      </c>
      <c r="B88" s="322" t="s">
        <v>24246</v>
      </c>
      <c r="C88" s="323">
        <v>17346660.990600001</v>
      </c>
      <c r="D88" s="323">
        <v>867.33299999999997</v>
      </c>
      <c r="E88" s="323">
        <v>305.79689999999999</v>
      </c>
      <c r="F88" s="323">
        <v>123.90470000000001</v>
      </c>
      <c r="G88" s="323">
        <v>1115.1424999999999</v>
      </c>
      <c r="H88" s="323">
        <v>117.0428</v>
      </c>
      <c r="I88" s="323">
        <v>35.468499999999999</v>
      </c>
      <c r="J88" s="323">
        <v>2564.6884</v>
      </c>
      <c r="K88" s="323">
        <v>1332.5030999999999</v>
      </c>
    </row>
    <row r="89" spans="1:11" ht="31.5" x14ac:dyDescent="0.25">
      <c r="A89" s="321" t="s">
        <v>24247</v>
      </c>
      <c r="B89" s="322" t="s">
        <v>24248</v>
      </c>
      <c r="C89" s="323">
        <v>30003489.161200002</v>
      </c>
      <c r="D89" s="323">
        <v>1500.1745000000001</v>
      </c>
      <c r="E89" s="323">
        <v>528.91869999999994</v>
      </c>
      <c r="F89" s="323">
        <v>214.31059999999999</v>
      </c>
      <c r="G89" s="323">
        <v>1928.7956999999999</v>
      </c>
      <c r="H89" s="323">
        <v>130.04750000000001</v>
      </c>
      <c r="I89" s="323">
        <v>35.468499999999999</v>
      </c>
      <c r="J89" s="323">
        <v>4337.7155000000002</v>
      </c>
      <c r="K89" s="323">
        <v>2278.8723</v>
      </c>
    </row>
    <row r="90" spans="1:11" ht="15.75" x14ac:dyDescent="0.25">
      <c r="A90" s="321" t="s">
        <v>24249</v>
      </c>
      <c r="B90" s="322" t="s">
        <v>24250</v>
      </c>
      <c r="C90" s="323">
        <v>402468.40899999999</v>
      </c>
      <c r="D90" s="323">
        <v>28.172799999999999</v>
      </c>
      <c r="E90" s="323">
        <v>7.4497</v>
      </c>
      <c r="F90" s="323">
        <v>0</v>
      </c>
      <c r="G90" s="323">
        <v>28.172799999999999</v>
      </c>
      <c r="H90" s="323">
        <v>59.171599999999998</v>
      </c>
      <c r="I90" s="323">
        <v>35.563600000000001</v>
      </c>
      <c r="J90" s="323">
        <v>158.53049999999999</v>
      </c>
      <c r="K90" s="323">
        <v>71.186099999999996</v>
      </c>
    </row>
    <row r="91" spans="1:11" ht="15.75" x14ac:dyDescent="0.25">
      <c r="A91" s="321" t="s">
        <v>24251</v>
      </c>
      <c r="B91" s="322" t="s">
        <v>24252</v>
      </c>
      <c r="C91" s="323">
        <v>49176.657200000001</v>
      </c>
      <c r="D91" s="323">
        <v>3.9340999999999999</v>
      </c>
      <c r="E91" s="323">
        <v>0.9103</v>
      </c>
      <c r="F91" s="323">
        <v>0</v>
      </c>
      <c r="G91" s="323">
        <v>3.4424000000000001</v>
      </c>
      <c r="H91" s="323">
        <v>16.895399999999999</v>
      </c>
      <c r="I91" s="323">
        <v>0</v>
      </c>
      <c r="J91" s="323">
        <v>25.182200000000002</v>
      </c>
      <c r="K91" s="323">
        <v>4.8444000000000003</v>
      </c>
    </row>
    <row r="92" spans="1:11" ht="15.75" x14ac:dyDescent="0.25">
      <c r="A92" s="321" t="s">
        <v>24253</v>
      </c>
      <c r="B92" s="322" t="s">
        <v>24254</v>
      </c>
      <c r="C92" s="323">
        <v>78234</v>
      </c>
      <c r="D92" s="323">
        <v>6.2587000000000002</v>
      </c>
      <c r="E92" s="323">
        <v>1.4480999999999999</v>
      </c>
      <c r="F92" s="323">
        <v>0</v>
      </c>
      <c r="G92" s="323">
        <v>5.4763999999999999</v>
      </c>
      <c r="H92" s="323">
        <v>8.1462000000000003</v>
      </c>
      <c r="I92" s="323">
        <v>30.7911</v>
      </c>
      <c r="J92" s="323">
        <v>52.1205</v>
      </c>
      <c r="K92" s="323">
        <v>38.497900000000001</v>
      </c>
    </row>
    <row r="93" spans="1:11" ht="15.75" x14ac:dyDescent="0.25">
      <c r="A93" s="321" t="s">
        <v>24255</v>
      </c>
      <c r="B93" s="322" t="s">
        <v>24256</v>
      </c>
      <c r="C93" s="323">
        <v>62186</v>
      </c>
      <c r="D93" s="323">
        <v>4.9748999999999999</v>
      </c>
      <c r="E93" s="323">
        <v>1.1511</v>
      </c>
      <c r="F93" s="323">
        <v>0</v>
      </c>
      <c r="G93" s="323">
        <v>4.3529999999999998</v>
      </c>
      <c r="H93" s="323">
        <v>8.1462000000000003</v>
      </c>
      <c r="I93" s="323">
        <v>30.7911</v>
      </c>
      <c r="J93" s="323">
        <v>49.4163</v>
      </c>
      <c r="K93" s="323">
        <v>36.917099999999998</v>
      </c>
    </row>
    <row r="94" spans="1:11" ht="15.75" x14ac:dyDescent="0.25">
      <c r="A94" s="321" t="s">
        <v>24257</v>
      </c>
      <c r="B94" s="322" t="s">
        <v>24258</v>
      </c>
      <c r="C94" s="323">
        <v>5205497.1841000002</v>
      </c>
      <c r="D94" s="323">
        <v>67.779899999999998</v>
      </c>
      <c r="E94" s="323">
        <v>30.203499999999998</v>
      </c>
      <c r="F94" s="323">
        <v>0</v>
      </c>
      <c r="G94" s="323">
        <v>150.62200000000001</v>
      </c>
      <c r="H94" s="323">
        <v>367.6703</v>
      </c>
      <c r="I94" s="323">
        <v>136.06710000000001</v>
      </c>
      <c r="J94" s="323">
        <v>752.34280000000001</v>
      </c>
      <c r="K94" s="323">
        <v>234.0505</v>
      </c>
    </row>
    <row r="95" spans="1:11" ht="15.75" x14ac:dyDescent="0.25">
      <c r="A95" s="321" t="s">
        <v>24259</v>
      </c>
      <c r="B95" s="322" t="s">
        <v>24260</v>
      </c>
      <c r="C95" s="323">
        <v>1936514.9565000001</v>
      </c>
      <c r="D95" s="323">
        <v>15.129</v>
      </c>
      <c r="E95" s="323">
        <v>10.8904</v>
      </c>
      <c r="F95" s="323">
        <v>0</v>
      </c>
      <c r="G95" s="323">
        <v>25.215</v>
      </c>
      <c r="H95" s="323">
        <v>0</v>
      </c>
      <c r="I95" s="323">
        <v>27.313099999999999</v>
      </c>
      <c r="J95" s="323">
        <v>78.547499999999999</v>
      </c>
      <c r="K95" s="323">
        <v>53.332500000000003</v>
      </c>
    </row>
    <row r="96" spans="1:11" ht="15.75" x14ac:dyDescent="0.25">
      <c r="A96" s="321" t="s">
        <v>24261</v>
      </c>
      <c r="B96" s="322" t="s">
        <v>24262</v>
      </c>
      <c r="C96" s="323">
        <v>11247.558300000001</v>
      </c>
      <c r="D96" s="323">
        <v>0.74980000000000002</v>
      </c>
      <c r="E96" s="323">
        <v>0.2024</v>
      </c>
      <c r="F96" s="323">
        <v>0</v>
      </c>
      <c r="G96" s="323">
        <v>0.74980000000000002</v>
      </c>
      <c r="H96" s="323">
        <v>3.9056999999999999</v>
      </c>
      <c r="I96" s="323">
        <v>0</v>
      </c>
      <c r="J96" s="323">
        <v>5.6077000000000004</v>
      </c>
      <c r="K96" s="323">
        <v>0.95220000000000005</v>
      </c>
    </row>
    <row r="97" spans="1:11" ht="15.75" x14ac:dyDescent="0.25">
      <c r="A97" s="321" t="s">
        <v>24263</v>
      </c>
      <c r="B97" s="322" t="s">
        <v>24264</v>
      </c>
      <c r="C97" s="323">
        <v>9438533.3910000008</v>
      </c>
      <c r="D97" s="323">
        <v>151.01650000000001</v>
      </c>
      <c r="E97" s="323">
        <v>151.41300000000001</v>
      </c>
      <c r="F97" s="323">
        <v>0</v>
      </c>
      <c r="G97" s="323">
        <v>188.77070000000001</v>
      </c>
      <c r="H97" s="323">
        <v>249.69120000000001</v>
      </c>
      <c r="I97" s="323">
        <v>90.096199999999996</v>
      </c>
      <c r="J97" s="323">
        <v>830.98760000000004</v>
      </c>
      <c r="K97" s="323">
        <v>392.52569999999997</v>
      </c>
    </row>
    <row r="98" spans="1:11" ht="31.5" x14ac:dyDescent="0.25">
      <c r="A98" s="321" t="s">
        <v>24265</v>
      </c>
      <c r="B98" s="322" t="s">
        <v>24266</v>
      </c>
      <c r="C98" s="323">
        <v>1055987.5436</v>
      </c>
      <c r="D98" s="323">
        <v>105.5988</v>
      </c>
      <c r="E98" s="323">
        <v>20.942499999999999</v>
      </c>
      <c r="F98" s="323">
        <v>0</v>
      </c>
      <c r="G98" s="323">
        <v>105.5988</v>
      </c>
      <c r="H98" s="323">
        <v>116.6266</v>
      </c>
      <c r="I98" s="323">
        <v>35.563600000000001</v>
      </c>
      <c r="J98" s="323">
        <v>384.33030000000002</v>
      </c>
      <c r="K98" s="323">
        <v>162.10489999999999</v>
      </c>
    </row>
    <row r="99" spans="1:11" ht="15.75" x14ac:dyDescent="0.25">
      <c r="A99" s="321" t="s">
        <v>24267</v>
      </c>
      <c r="B99" s="322" t="s">
        <v>24268</v>
      </c>
      <c r="C99" s="323">
        <v>255062.48329999999</v>
      </c>
      <c r="D99" s="323">
        <v>22.9556</v>
      </c>
      <c r="E99" s="323">
        <v>4.7211999999999996</v>
      </c>
      <c r="F99" s="323">
        <v>0</v>
      </c>
      <c r="G99" s="323">
        <v>22.9556</v>
      </c>
      <c r="H99" s="323">
        <v>0</v>
      </c>
      <c r="I99" s="323">
        <v>30.7911</v>
      </c>
      <c r="J99" s="323">
        <v>81.423500000000004</v>
      </c>
      <c r="K99" s="323">
        <v>58.4679</v>
      </c>
    </row>
    <row r="100" spans="1:11" ht="31.5" x14ac:dyDescent="0.25">
      <c r="A100" s="321" t="s">
        <v>24269</v>
      </c>
      <c r="B100" s="322" t="s">
        <v>24270</v>
      </c>
      <c r="C100" s="323">
        <v>21316.985000000001</v>
      </c>
      <c r="D100" s="323">
        <v>1.9185000000000001</v>
      </c>
      <c r="E100" s="323">
        <v>0.39460000000000001</v>
      </c>
      <c r="F100" s="323">
        <v>0</v>
      </c>
      <c r="G100" s="323">
        <v>1.0658000000000001</v>
      </c>
      <c r="H100" s="323">
        <v>0</v>
      </c>
      <c r="I100" s="323">
        <v>0</v>
      </c>
      <c r="J100" s="323">
        <v>3.3788999999999998</v>
      </c>
      <c r="K100" s="323">
        <v>2.3130999999999999</v>
      </c>
    </row>
    <row r="101" spans="1:11" ht="31.5" x14ac:dyDescent="0.25">
      <c r="A101" s="321" t="s">
        <v>24271</v>
      </c>
      <c r="B101" s="322" t="s">
        <v>24272</v>
      </c>
      <c r="C101" s="323">
        <v>144991.73060000001</v>
      </c>
      <c r="D101" s="323">
        <v>13.049300000000001</v>
      </c>
      <c r="E101" s="323">
        <v>2.6838000000000002</v>
      </c>
      <c r="F101" s="323">
        <v>0</v>
      </c>
      <c r="G101" s="323">
        <v>7.2496</v>
      </c>
      <c r="H101" s="323">
        <v>0</v>
      </c>
      <c r="I101" s="323">
        <v>0</v>
      </c>
      <c r="J101" s="323">
        <v>22.982700000000001</v>
      </c>
      <c r="K101" s="323">
        <v>15.7331</v>
      </c>
    </row>
    <row r="102" spans="1:11" ht="15.75" x14ac:dyDescent="0.25">
      <c r="A102" s="321" t="s">
        <v>24273</v>
      </c>
      <c r="B102" s="322" t="s">
        <v>24274</v>
      </c>
      <c r="C102" s="323">
        <v>7553.1041999999998</v>
      </c>
      <c r="D102" s="323">
        <v>0.67979999999999996</v>
      </c>
      <c r="E102" s="323">
        <v>0.13980000000000001</v>
      </c>
      <c r="F102" s="323">
        <v>0</v>
      </c>
      <c r="G102" s="323">
        <v>0.37769999999999998</v>
      </c>
      <c r="H102" s="323">
        <v>0</v>
      </c>
      <c r="I102" s="323">
        <v>0</v>
      </c>
      <c r="J102" s="323">
        <v>1.1973</v>
      </c>
      <c r="K102" s="323">
        <v>0.8196</v>
      </c>
    </row>
    <row r="103" spans="1:11" ht="15.75" x14ac:dyDescent="0.25">
      <c r="A103" s="321" t="s">
        <v>24275</v>
      </c>
      <c r="B103" s="322" t="s">
        <v>24276</v>
      </c>
      <c r="C103" s="323">
        <v>974794.6936</v>
      </c>
      <c r="D103" s="323">
        <v>97.479500000000002</v>
      </c>
      <c r="E103" s="323">
        <v>19.3323</v>
      </c>
      <c r="F103" s="323">
        <v>0</v>
      </c>
      <c r="G103" s="323">
        <v>97.479500000000002</v>
      </c>
      <c r="H103" s="323">
        <v>103.7779</v>
      </c>
      <c r="I103" s="323">
        <v>35.563600000000001</v>
      </c>
      <c r="J103" s="323">
        <v>353.63279999999997</v>
      </c>
      <c r="K103" s="323">
        <v>152.37540000000001</v>
      </c>
    </row>
    <row r="104" spans="1:11" ht="15.75" x14ac:dyDescent="0.25">
      <c r="A104" s="321" t="s">
        <v>24277</v>
      </c>
      <c r="B104" s="322" t="s">
        <v>24278</v>
      </c>
      <c r="C104" s="323">
        <v>485921.02029999997</v>
      </c>
      <c r="D104" s="323">
        <v>38.873699999999999</v>
      </c>
      <c r="E104" s="323">
        <v>8.9944000000000006</v>
      </c>
      <c r="F104" s="323">
        <v>0</v>
      </c>
      <c r="G104" s="323">
        <v>38.873699999999999</v>
      </c>
      <c r="H104" s="323">
        <v>43.227800000000002</v>
      </c>
      <c r="I104" s="323">
        <v>30.7911</v>
      </c>
      <c r="J104" s="323">
        <v>160.76070000000001</v>
      </c>
      <c r="K104" s="323">
        <v>78.659199999999998</v>
      </c>
    </row>
    <row r="105" spans="1:11" ht="15.75" x14ac:dyDescent="0.25">
      <c r="A105" s="321" t="s">
        <v>24279</v>
      </c>
      <c r="B105" s="322" t="s">
        <v>24280</v>
      </c>
      <c r="C105" s="323">
        <v>601230.65899999999</v>
      </c>
      <c r="D105" s="323">
        <v>42.086100000000002</v>
      </c>
      <c r="E105" s="323">
        <v>11.1288</v>
      </c>
      <c r="F105" s="323">
        <v>0</v>
      </c>
      <c r="G105" s="323">
        <v>42.086100000000002</v>
      </c>
      <c r="H105" s="323">
        <v>72.046300000000002</v>
      </c>
      <c r="I105" s="323">
        <v>35.563600000000001</v>
      </c>
      <c r="J105" s="323">
        <v>202.9109</v>
      </c>
      <c r="K105" s="323">
        <v>88.778499999999994</v>
      </c>
    </row>
    <row r="106" spans="1:11" ht="31.5" x14ac:dyDescent="0.25">
      <c r="A106" s="321" t="s">
        <v>24281</v>
      </c>
      <c r="B106" s="322" t="s">
        <v>24282</v>
      </c>
      <c r="C106" s="323">
        <v>2907383.932</v>
      </c>
      <c r="D106" s="323">
        <v>203.51689999999999</v>
      </c>
      <c r="E106" s="323">
        <v>53.8157</v>
      </c>
      <c r="F106" s="323">
        <v>0</v>
      </c>
      <c r="G106" s="323">
        <v>203.51689999999999</v>
      </c>
      <c r="H106" s="323">
        <v>174.4717</v>
      </c>
      <c r="I106" s="323">
        <v>30.7911</v>
      </c>
      <c r="J106" s="323">
        <v>666.1123</v>
      </c>
      <c r="K106" s="323">
        <v>288.12369999999999</v>
      </c>
    </row>
    <row r="107" spans="1:11" ht="15.75" x14ac:dyDescent="0.25">
      <c r="A107" s="321" t="s">
        <v>24283</v>
      </c>
      <c r="B107" s="322" t="s">
        <v>24284</v>
      </c>
      <c r="C107" s="323">
        <v>4728548.4249999998</v>
      </c>
      <c r="D107" s="323">
        <v>315.23660000000001</v>
      </c>
      <c r="E107" s="323">
        <v>85.094200000000001</v>
      </c>
      <c r="F107" s="323">
        <v>0</v>
      </c>
      <c r="G107" s="323">
        <v>315.23660000000001</v>
      </c>
      <c r="H107" s="323">
        <v>100.9169</v>
      </c>
      <c r="I107" s="323">
        <v>35.563600000000001</v>
      </c>
      <c r="J107" s="323">
        <v>852.04790000000003</v>
      </c>
      <c r="K107" s="323">
        <v>435.89440000000002</v>
      </c>
    </row>
    <row r="108" spans="1:11" ht="15.75" x14ac:dyDescent="0.25">
      <c r="A108" s="321" t="s">
        <v>24285</v>
      </c>
      <c r="B108" s="322" t="s">
        <v>24286</v>
      </c>
      <c r="C108" s="323">
        <v>226148.74369999999</v>
      </c>
      <c r="D108" s="323">
        <v>11.307399999999999</v>
      </c>
      <c r="E108" s="323">
        <v>4.0697000000000001</v>
      </c>
      <c r="F108" s="323">
        <v>1.649</v>
      </c>
      <c r="G108" s="323">
        <v>11.307399999999999</v>
      </c>
      <c r="H108" s="323">
        <v>24.188800000000001</v>
      </c>
      <c r="I108" s="323">
        <v>30.204499999999999</v>
      </c>
      <c r="J108" s="323">
        <v>82.726799999999997</v>
      </c>
      <c r="K108" s="323">
        <v>47.230600000000003</v>
      </c>
    </row>
    <row r="109" spans="1:11" ht="15.75" x14ac:dyDescent="0.25">
      <c r="A109" s="321" t="s">
        <v>24287</v>
      </c>
      <c r="B109" s="322" t="s">
        <v>24288</v>
      </c>
      <c r="C109" s="323">
        <v>86160818.314099997</v>
      </c>
      <c r="D109" s="323">
        <v>969.30920000000003</v>
      </c>
      <c r="E109" s="323">
        <v>697.74109999999996</v>
      </c>
      <c r="F109" s="323">
        <v>0</v>
      </c>
      <c r="G109" s="323">
        <v>2154.0205000000001</v>
      </c>
      <c r="H109" s="323">
        <v>988.36099999999999</v>
      </c>
      <c r="I109" s="323">
        <v>65.405000000000001</v>
      </c>
      <c r="J109" s="323">
        <v>4874.8368</v>
      </c>
      <c r="K109" s="323">
        <v>1732.4553000000001</v>
      </c>
    </row>
    <row r="110" spans="1:11" ht="15.75" x14ac:dyDescent="0.25">
      <c r="A110" s="321" t="s">
        <v>24289</v>
      </c>
      <c r="B110" s="322" t="s">
        <v>24290</v>
      </c>
      <c r="C110" s="323">
        <v>1010353.8525</v>
      </c>
      <c r="D110" s="323">
        <v>115.46899999999999</v>
      </c>
      <c r="E110" s="323">
        <v>20.037500000000001</v>
      </c>
      <c r="F110" s="323">
        <v>0</v>
      </c>
      <c r="G110" s="323">
        <v>144.33629999999999</v>
      </c>
      <c r="H110" s="323">
        <v>50.718499999999999</v>
      </c>
      <c r="I110" s="323">
        <v>35.563600000000001</v>
      </c>
      <c r="J110" s="323">
        <v>366.12490000000003</v>
      </c>
      <c r="K110" s="323">
        <v>171.0701</v>
      </c>
    </row>
    <row r="111" spans="1:11" ht="15.75" x14ac:dyDescent="0.25">
      <c r="A111" s="321" t="s">
        <v>24291</v>
      </c>
      <c r="B111" s="322" t="s">
        <v>24292</v>
      </c>
      <c r="C111" s="323">
        <v>627705.50470000005</v>
      </c>
      <c r="D111" s="323">
        <v>26.901700000000002</v>
      </c>
      <c r="E111" s="323">
        <v>11.0656</v>
      </c>
      <c r="F111" s="323">
        <v>4.4836</v>
      </c>
      <c r="G111" s="323">
        <v>40.352499999999999</v>
      </c>
      <c r="H111" s="323">
        <v>109.7081</v>
      </c>
      <c r="I111" s="323">
        <v>35.398200000000003</v>
      </c>
      <c r="J111" s="323">
        <v>227.90969999999999</v>
      </c>
      <c r="K111" s="323">
        <v>77.849100000000007</v>
      </c>
    </row>
    <row r="112" spans="1:11" ht="31.5" x14ac:dyDescent="0.25">
      <c r="A112" s="321" t="s">
        <v>24293</v>
      </c>
      <c r="B112" s="322" t="s">
        <v>24294</v>
      </c>
      <c r="C112" s="323">
        <v>93350.120999999999</v>
      </c>
      <c r="D112" s="323">
        <v>7.468</v>
      </c>
      <c r="E112" s="323">
        <v>1.7279</v>
      </c>
      <c r="F112" s="323">
        <v>0</v>
      </c>
      <c r="G112" s="323">
        <v>4.6675000000000004</v>
      </c>
      <c r="H112" s="323">
        <v>0</v>
      </c>
      <c r="I112" s="323">
        <v>0</v>
      </c>
      <c r="J112" s="323">
        <v>13.8634</v>
      </c>
      <c r="K112" s="323">
        <v>9.1959</v>
      </c>
    </row>
    <row r="113" spans="1:11" ht="15.75" x14ac:dyDescent="0.25">
      <c r="A113" s="321" t="s">
        <v>24295</v>
      </c>
      <c r="B113" s="322" t="s">
        <v>24296</v>
      </c>
      <c r="C113" s="323">
        <v>296848.50760000001</v>
      </c>
      <c r="D113" s="323">
        <v>11.873900000000001</v>
      </c>
      <c r="E113" s="323">
        <v>5.0368000000000004</v>
      </c>
      <c r="F113" s="323">
        <v>0</v>
      </c>
      <c r="G113" s="323">
        <v>7.4211999999999998</v>
      </c>
      <c r="H113" s="323">
        <v>0</v>
      </c>
      <c r="I113" s="323">
        <v>30.7911</v>
      </c>
      <c r="J113" s="323">
        <v>55.122999999999998</v>
      </c>
      <c r="K113" s="323">
        <v>47.701799999999999</v>
      </c>
    </row>
    <row r="114" spans="1:11" ht="15.75" x14ac:dyDescent="0.25">
      <c r="A114" s="321" t="s">
        <v>24297</v>
      </c>
      <c r="B114" s="322" t="s">
        <v>24298</v>
      </c>
      <c r="C114" s="323">
        <v>101435.41899999999</v>
      </c>
      <c r="D114" s="323">
        <v>5.7962999999999996</v>
      </c>
      <c r="E114" s="323">
        <v>1.7882</v>
      </c>
      <c r="F114" s="323">
        <v>0</v>
      </c>
      <c r="G114" s="323">
        <v>5.7962999999999996</v>
      </c>
      <c r="H114" s="323">
        <v>0</v>
      </c>
      <c r="I114" s="323">
        <v>45.048099999999998</v>
      </c>
      <c r="J114" s="323">
        <v>58.428899999999999</v>
      </c>
      <c r="K114" s="323">
        <v>52.632599999999996</v>
      </c>
    </row>
    <row r="115" spans="1:11" ht="15.75" x14ac:dyDescent="0.25">
      <c r="A115" s="321" t="s">
        <v>24299</v>
      </c>
      <c r="B115" s="322" t="s">
        <v>24300</v>
      </c>
      <c r="C115" s="323">
        <v>264628.0527</v>
      </c>
      <c r="D115" s="323">
        <v>21.170200000000001</v>
      </c>
      <c r="E115" s="323">
        <v>4.8982999999999999</v>
      </c>
      <c r="F115" s="323">
        <v>0</v>
      </c>
      <c r="G115" s="323">
        <v>21.170200000000001</v>
      </c>
      <c r="H115" s="323">
        <v>9.3457000000000008</v>
      </c>
      <c r="I115" s="323">
        <v>0</v>
      </c>
      <c r="J115" s="323">
        <v>56.584400000000002</v>
      </c>
      <c r="K115" s="323">
        <v>26.0685</v>
      </c>
    </row>
    <row r="116" spans="1:11" ht="31.5" x14ac:dyDescent="0.25">
      <c r="A116" s="321" t="s">
        <v>24301</v>
      </c>
      <c r="B116" s="322" t="s">
        <v>24302</v>
      </c>
      <c r="C116" s="323">
        <v>2937152.5444999998</v>
      </c>
      <c r="D116" s="323">
        <v>167.8373</v>
      </c>
      <c r="E116" s="323">
        <v>51.777799999999999</v>
      </c>
      <c r="F116" s="323">
        <v>0</v>
      </c>
      <c r="G116" s="323">
        <v>167.8373</v>
      </c>
      <c r="H116" s="323">
        <v>159.1781</v>
      </c>
      <c r="I116" s="323">
        <v>45.048099999999998</v>
      </c>
      <c r="J116" s="323">
        <v>591.67859999999996</v>
      </c>
      <c r="K116" s="323">
        <v>264.66320000000002</v>
      </c>
    </row>
    <row r="117" spans="1:11" ht="15.75" x14ac:dyDescent="0.25">
      <c r="A117" s="321" t="s">
        <v>24303</v>
      </c>
      <c r="B117" s="322" t="s">
        <v>24304</v>
      </c>
      <c r="C117" s="323">
        <v>1010.0551</v>
      </c>
      <c r="D117" s="323">
        <v>8.5900000000000004E-2</v>
      </c>
      <c r="E117" s="323">
        <v>1.8700000000000001E-2</v>
      </c>
      <c r="F117" s="323">
        <v>0</v>
      </c>
      <c r="G117" s="323">
        <v>8.0799999999999997E-2</v>
      </c>
      <c r="H117" s="323">
        <v>0</v>
      </c>
      <c r="I117" s="323">
        <v>0</v>
      </c>
      <c r="J117" s="323">
        <v>0.18540000000000001</v>
      </c>
      <c r="K117" s="323">
        <v>0.1046</v>
      </c>
    </row>
    <row r="118" spans="1:11" ht="15.75" x14ac:dyDescent="0.25">
      <c r="A118" s="321" t="s">
        <v>24305</v>
      </c>
      <c r="B118" s="322" t="s">
        <v>24306</v>
      </c>
      <c r="C118" s="323">
        <v>932.9194</v>
      </c>
      <c r="D118" s="323">
        <v>7.9299999999999995E-2</v>
      </c>
      <c r="E118" s="323">
        <v>1.7299999999999999E-2</v>
      </c>
      <c r="F118" s="323">
        <v>0</v>
      </c>
      <c r="G118" s="323">
        <v>7.46E-2</v>
      </c>
      <c r="H118" s="323">
        <v>0</v>
      </c>
      <c r="I118" s="323">
        <v>0</v>
      </c>
      <c r="J118" s="323">
        <v>0.17119999999999999</v>
      </c>
      <c r="K118" s="323">
        <v>9.6600000000000005E-2</v>
      </c>
    </row>
    <row r="119" spans="1:11" ht="31.5" x14ac:dyDescent="0.25">
      <c r="A119" s="321" t="s">
        <v>24307</v>
      </c>
      <c r="B119" s="322" t="s">
        <v>24308</v>
      </c>
      <c r="C119" s="323">
        <v>468991.701</v>
      </c>
      <c r="D119" s="323">
        <v>30.1495</v>
      </c>
      <c r="E119" s="323">
        <v>8.2676999999999996</v>
      </c>
      <c r="F119" s="323">
        <v>0</v>
      </c>
      <c r="G119" s="323">
        <v>10.049799999999999</v>
      </c>
      <c r="H119" s="323">
        <v>27.31</v>
      </c>
      <c r="I119" s="323">
        <v>30.7911</v>
      </c>
      <c r="J119" s="323">
        <v>106.5681</v>
      </c>
      <c r="K119" s="323">
        <v>69.208299999999994</v>
      </c>
    </row>
    <row r="120" spans="1:11" ht="15.75" x14ac:dyDescent="0.25">
      <c r="A120" s="321" t="s">
        <v>24309</v>
      </c>
      <c r="B120" s="322" t="s">
        <v>24310</v>
      </c>
      <c r="C120" s="323">
        <v>130014.2519</v>
      </c>
      <c r="D120" s="323">
        <v>8.3581000000000003</v>
      </c>
      <c r="E120" s="323">
        <v>2.2919999999999998</v>
      </c>
      <c r="F120" s="323">
        <v>0</v>
      </c>
      <c r="G120" s="323">
        <v>2.786</v>
      </c>
      <c r="H120" s="323">
        <v>3.7869999999999999</v>
      </c>
      <c r="I120" s="323">
        <v>0</v>
      </c>
      <c r="J120" s="323">
        <v>17.223099999999999</v>
      </c>
      <c r="K120" s="323">
        <v>10.6501</v>
      </c>
    </row>
    <row r="121" spans="1:11" ht="15.75" x14ac:dyDescent="0.25">
      <c r="A121" s="321" t="s">
        <v>24311</v>
      </c>
      <c r="B121" s="322" t="s">
        <v>24312</v>
      </c>
      <c r="C121" s="323">
        <v>2342.9092000000001</v>
      </c>
      <c r="D121" s="323">
        <v>0.37490000000000001</v>
      </c>
      <c r="E121" s="323">
        <v>8.6699999999999999E-2</v>
      </c>
      <c r="F121" s="323">
        <v>0</v>
      </c>
      <c r="G121" s="323">
        <v>0.32800000000000001</v>
      </c>
      <c r="H121" s="323">
        <v>4.5332999999999997</v>
      </c>
      <c r="I121" s="323">
        <v>0</v>
      </c>
      <c r="J121" s="323">
        <v>5.3228999999999997</v>
      </c>
      <c r="K121" s="323">
        <v>0.46160000000000001</v>
      </c>
    </row>
    <row r="122" spans="1:11" ht="15.75" x14ac:dyDescent="0.25">
      <c r="A122" s="321" t="s">
        <v>24313</v>
      </c>
      <c r="B122" s="322" t="s">
        <v>24314</v>
      </c>
      <c r="C122" s="323">
        <v>8595000</v>
      </c>
      <c r="D122" s="323">
        <v>137.52000000000001</v>
      </c>
      <c r="E122" s="323">
        <v>137.881</v>
      </c>
      <c r="F122" s="323">
        <v>0</v>
      </c>
      <c r="G122" s="323">
        <v>171.9</v>
      </c>
      <c r="H122" s="323">
        <v>1396.3979999999999</v>
      </c>
      <c r="I122" s="323">
        <v>35.314900000000002</v>
      </c>
      <c r="J122" s="323">
        <v>1879.0138999999999</v>
      </c>
      <c r="K122" s="323">
        <v>310.71589999999998</v>
      </c>
    </row>
    <row r="123" spans="1:11" ht="15.75" x14ac:dyDescent="0.25">
      <c r="A123" s="321" t="s">
        <v>24315</v>
      </c>
      <c r="B123" s="322" t="s">
        <v>24316</v>
      </c>
      <c r="C123" s="323">
        <v>8975000</v>
      </c>
      <c r="D123" s="323">
        <v>143.6</v>
      </c>
      <c r="E123" s="323">
        <v>143.977</v>
      </c>
      <c r="F123" s="323">
        <v>0</v>
      </c>
      <c r="G123" s="323">
        <v>179.5</v>
      </c>
      <c r="H123" s="323">
        <v>1396.3979999999999</v>
      </c>
      <c r="I123" s="323">
        <v>35.314900000000002</v>
      </c>
      <c r="J123" s="323">
        <v>1898.7899</v>
      </c>
      <c r="K123" s="323">
        <v>322.89190000000002</v>
      </c>
    </row>
    <row r="124" spans="1:11" ht="15.75" x14ac:dyDescent="0.25">
      <c r="A124" s="321" t="s">
        <v>24317</v>
      </c>
      <c r="B124" s="322" t="s">
        <v>24318</v>
      </c>
      <c r="C124" s="323">
        <v>736000</v>
      </c>
      <c r="D124" s="323">
        <v>11.6533</v>
      </c>
      <c r="E124" s="323">
        <v>11.731199999999999</v>
      </c>
      <c r="F124" s="323">
        <v>0</v>
      </c>
      <c r="G124" s="323">
        <v>6.1333000000000002</v>
      </c>
      <c r="H124" s="323">
        <v>0</v>
      </c>
      <c r="I124" s="323">
        <v>0</v>
      </c>
      <c r="J124" s="323">
        <v>29.517800000000001</v>
      </c>
      <c r="K124" s="323">
        <v>23.384499999999999</v>
      </c>
    </row>
    <row r="125" spans="1:11" ht="15.75" x14ac:dyDescent="0.25">
      <c r="A125" s="321" t="s">
        <v>24319</v>
      </c>
      <c r="B125" s="322" t="s">
        <v>24320</v>
      </c>
      <c r="C125" s="323">
        <v>880000</v>
      </c>
      <c r="D125" s="323">
        <v>13.933299999999999</v>
      </c>
      <c r="E125" s="323">
        <v>14.0265</v>
      </c>
      <c r="F125" s="323">
        <v>0</v>
      </c>
      <c r="G125" s="323">
        <v>7.3333000000000004</v>
      </c>
      <c r="H125" s="323">
        <v>0</v>
      </c>
      <c r="I125" s="323">
        <v>0</v>
      </c>
      <c r="J125" s="323">
        <v>35.293100000000003</v>
      </c>
      <c r="K125" s="323">
        <v>27.959800000000001</v>
      </c>
    </row>
    <row r="126" spans="1:11" ht="31.5" x14ac:dyDescent="0.25">
      <c r="A126" s="321" t="s">
        <v>24321</v>
      </c>
      <c r="B126" s="322" t="s">
        <v>24322</v>
      </c>
      <c r="C126" s="323">
        <v>730000</v>
      </c>
      <c r="D126" s="323">
        <v>11.558299999999999</v>
      </c>
      <c r="E126" s="323">
        <v>11.6356</v>
      </c>
      <c r="F126" s="323">
        <v>0</v>
      </c>
      <c r="G126" s="323">
        <v>6.0833000000000004</v>
      </c>
      <c r="H126" s="323">
        <v>0</v>
      </c>
      <c r="I126" s="323">
        <v>0</v>
      </c>
      <c r="J126" s="323">
        <v>29.277200000000001</v>
      </c>
      <c r="K126" s="323">
        <v>23.193899999999999</v>
      </c>
    </row>
    <row r="127" spans="1:11" ht="31.5" x14ac:dyDescent="0.25">
      <c r="A127" s="321" t="s">
        <v>24323</v>
      </c>
      <c r="B127" s="322" t="s">
        <v>24324</v>
      </c>
      <c r="C127" s="323">
        <v>823000</v>
      </c>
      <c r="D127" s="323">
        <v>13.030799999999999</v>
      </c>
      <c r="E127" s="323">
        <v>13.117900000000001</v>
      </c>
      <c r="F127" s="323">
        <v>0</v>
      </c>
      <c r="G127" s="323">
        <v>6.8582999999999998</v>
      </c>
      <c r="H127" s="323">
        <v>0</v>
      </c>
      <c r="I127" s="323">
        <v>0</v>
      </c>
      <c r="J127" s="323">
        <v>33.006999999999998</v>
      </c>
      <c r="K127" s="323">
        <v>26.148700000000002</v>
      </c>
    </row>
    <row r="128" spans="1:11" ht="31.5" x14ac:dyDescent="0.25">
      <c r="A128" s="321" t="s">
        <v>24325</v>
      </c>
      <c r="B128" s="322" t="s">
        <v>24326</v>
      </c>
      <c r="C128" s="323">
        <v>880000</v>
      </c>
      <c r="D128" s="323">
        <v>13.933299999999999</v>
      </c>
      <c r="E128" s="323">
        <v>14.0265</v>
      </c>
      <c r="F128" s="323">
        <v>0</v>
      </c>
      <c r="G128" s="323">
        <v>7.3333000000000004</v>
      </c>
      <c r="H128" s="323">
        <v>0</v>
      </c>
      <c r="I128" s="323">
        <v>0</v>
      </c>
      <c r="J128" s="323">
        <v>35.293100000000003</v>
      </c>
      <c r="K128" s="323">
        <v>27.959800000000001</v>
      </c>
    </row>
    <row r="129" spans="1:11" ht="31.5" x14ac:dyDescent="0.25">
      <c r="A129" s="321" t="s">
        <v>24327</v>
      </c>
      <c r="B129" s="322" t="s">
        <v>24328</v>
      </c>
      <c r="C129" s="323">
        <v>915000</v>
      </c>
      <c r="D129" s="323">
        <v>14.487500000000001</v>
      </c>
      <c r="E129" s="323">
        <v>14.584300000000001</v>
      </c>
      <c r="F129" s="323">
        <v>0</v>
      </c>
      <c r="G129" s="323">
        <v>7.625</v>
      </c>
      <c r="H129" s="323">
        <v>0</v>
      </c>
      <c r="I129" s="323">
        <v>0</v>
      </c>
      <c r="J129" s="323">
        <v>36.696800000000003</v>
      </c>
      <c r="K129" s="323">
        <v>29.0718</v>
      </c>
    </row>
    <row r="130" spans="1:11" ht="15.75" x14ac:dyDescent="0.25">
      <c r="A130" s="321" t="s">
        <v>24329</v>
      </c>
      <c r="B130" s="322" t="s">
        <v>24330</v>
      </c>
      <c r="C130" s="323">
        <v>2819201.6675999998</v>
      </c>
      <c r="D130" s="323">
        <v>45.107199999999999</v>
      </c>
      <c r="E130" s="323">
        <v>45.2256</v>
      </c>
      <c r="F130" s="323">
        <v>0</v>
      </c>
      <c r="G130" s="323">
        <v>56.384</v>
      </c>
      <c r="H130" s="323">
        <v>56.180500000000002</v>
      </c>
      <c r="I130" s="323">
        <v>45.048099999999998</v>
      </c>
      <c r="J130" s="323">
        <v>247.94540000000001</v>
      </c>
      <c r="K130" s="323">
        <v>135.3809</v>
      </c>
    </row>
    <row r="131" spans="1:11" ht="15.75" x14ac:dyDescent="0.25">
      <c r="A131" s="321" t="s">
        <v>24331</v>
      </c>
      <c r="B131" s="322" t="s">
        <v>24332</v>
      </c>
      <c r="C131" s="323">
        <v>1707477.4575</v>
      </c>
      <c r="D131" s="323">
        <v>119.5234</v>
      </c>
      <c r="E131" s="323">
        <v>31.605399999999999</v>
      </c>
      <c r="F131" s="323">
        <v>0</v>
      </c>
      <c r="G131" s="323">
        <v>119.5234</v>
      </c>
      <c r="H131" s="323">
        <v>81.149600000000007</v>
      </c>
      <c r="I131" s="323">
        <v>35.563600000000001</v>
      </c>
      <c r="J131" s="323">
        <v>387.36540000000002</v>
      </c>
      <c r="K131" s="323">
        <v>186.69239999999999</v>
      </c>
    </row>
    <row r="132" spans="1:11" ht="31.5" x14ac:dyDescent="0.25">
      <c r="A132" s="321" t="s">
        <v>24333</v>
      </c>
      <c r="B132" s="322" t="s">
        <v>24334</v>
      </c>
      <c r="C132" s="323">
        <v>974794.6936</v>
      </c>
      <c r="D132" s="323">
        <v>97.479500000000002</v>
      </c>
      <c r="E132" s="323">
        <v>19.3323</v>
      </c>
      <c r="F132" s="323">
        <v>0</v>
      </c>
      <c r="G132" s="323">
        <v>97.479500000000002</v>
      </c>
      <c r="H132" s="323">
        <v>103.7779</v>
      </c>
      <c r="I132" s="323">
        <v>43.688899999999997</v>
      </c>
      <c r="J132" s="323">
        <v>361.75810000000001</v>
      </c>
      <c r="K132" s="323">
        <v>160.50069999999999</v>
      </c>
    </row>
    <row r="133" spans="1:11" ht="31.5" x14ac:dyDescent="0.25">
      <c r="A133" s="321" t="s">
        <v>24335</v>
      </c>
      <c r="B133" s="322" t="s">
        <v>24336</v>
      </c>
      <c r="C133" s="323">
        <v>1948685.1355000001</v>
      </c>
      <c r="D133" s="323">
        <v>222.70689999999999</v>
      </c>
      <c r="E133" s="323">
        <v>38.646599999999999</v>
      </c>
      <c r="F133" s="323">
        <v>0</v>
      </c>
      <c r="G133" s="323">
        <v>278.3836</v>
      </c>
      <c r="H133" s="323">
        <v>69.653400000000005</v>
      </c>
      <c r="I133" s="323">
        <v>43.688899999999997</v>
      </c>
      <c r="J133" s="323">
        <v>653.07939999999996</v>
      </c>
      <c r="K133" s="323">
        <v>305.04239999999999</v>
      </c>
    </row>
    <row r="134" spans="1:11" ht="15.75" x14ac:dyDescent="0.25">
      <c r="A134" s="321" t="s">
        <v>24337</v>
      </c>
      <c r="B134" s="322" t="s">
        <v>24338</v>
      </c>
      <c r="C134" s="323">
        <v>1711658.3352999999</v>
      </c>
      <c r="D134" s="323">
        <v>114.11060000000001</v>
      </c>
      <c r="E134" s="323">
        <v>30.802700000000002</v>
      </c>
      <c r="F134" s="323">
        <v>0</v>
      </c>
      <c r="G134" s="323">
        <v>114.11060000000001</v>
      </c>
      <c r="H134" s="323">
        <v>113.1413</v>
      </c>
      <c r="I134" s="323">
        <v>43.688899999999997</v>
      </c>
      <c r="J134" s="323">
        <v>415.85410000000002</v>
      </c>
      <c r="K134" s="323">
        <v>188.60220000000001</v>
      </c>
    </row>
    <row r="135" spans="1:11" ht="15.75" x14ac:dyDescent="0.25">
      <c r="A135" s="321" t="s">
        <v>24339</v>
      </c>
      <c r="B135" s="322" t="s">
        <v>24340</v>
      </c>
      <c r="C135" s="323">
        <v>1054269.5455</v>
      </c>
      <c r="D135" s="323">
        <v>84.3416</v>
      </c>
      <c r="E135" s="323">
        <v>19.514500000000002</v>
      </c>
      <c r="F135" s="323">
        <v>0</v>
      </c>
      <c r="G135" s="323">
        <v>63.2562</v>
      </c>
      <c r="H135" s="323">
        <v>0</v>
      </c>
      <c r="I135" s="323">
        <v>0</v>
      </c>
      <c r="J135" s="323">
        <v>167.1123</v>
      </c>
      <c r="K135" s="323">
        <v>103.8561</v>
      </c>
    </row>
    <row r="136" spans="1:11" ht="15.75" x14ac:dyDescent="0.25">
      <c r="A136" s="321" t="s">
        <v>24341</v>
      </c>
      <c r="B136" s="322" t="s">
        <v>24342</v>
      </c>
      <c r="C136" s="323">
        <v>83423.521999999997</v>
      </c>
      <c r="D136" s="323">
        <v>6.6738999999999997</v>
      </c>
      <c r="E136" s="323">
        <v>1.5442</v>
      </c>
      <c r="F136" s="323">
        <v>0</v>
      </c>
      <c r="G136" s="323">
        <v>6.6738999999999997</v>
      </c>
      <c r="H136" s="323">
        <v>0</v>
      </c>
      <c r="I136" s="323">
        <v>0</v>
      </c>
      <c r="J136" s="323">
        <v>14.891999999999999</v>
      </c>
      <c r="K136" s="323">
        <v>8.2180999999999997</v>
      </c>
    </row>
    <row r="137" spans="1:11" ht="15.75" x14ac:dyDescent="0.25">
      <c r="A137" s="321" t="s">
        <v>24343</v>
      </c>
      <c r="B137" s="322" t="s">
        <v>24344</v>
      </c>
      <c r="C137" s="323">
        <v>6049.0796</v>
      </c>
      <c r="D137" s="323">
        <v>0.4839</v>
      </c>
      <c r="E137" s="323">
        <v>0.112</v>
      </c>
      <c r="F137" s="323">
        <v>0</v>
      </c>
      <c r="G137" s="323">
        <v>0.4839</v>
      </c>
      <c r="H137" s="323">
        <v>0</v>
      </c>
      <c r="I137" s="323">
        <v>0</v>
      </c>
      <c r="J137" s="323">
        <v>1.0798000000000001</v>
      </c>
      <c r="K137" s="323">
        <v>0.59589999999999999</v>
      </c>
    </row>
    <row r="138" spans="1:11" ht="31.5" x14ac:dyDescent="0.25">
      <c r="A138" s="321" t="s">
        <v>24345</v>
      </c>
      <c r="B138" s="322" t="s">
        <v>24346</v>
      </c>
      <c r="C138" s="323">
        <v>25846.246200000001</v>
      </c>
      <c r="D138" s="323">
        <v>2.0676999999999999</v>
      </c>
      <c r="E138" s="323">
        <v>0.47839999999999999</v>
      </c>
      <c r="F138" s="323">
        <v>0</v>
      </c>
      <c r="G138" s="323">
        <v>2.0676999999999999</v>
      </c>
      <c r="H138" s="323">
        <v>0</v>
      </c>
      <c r="I138" s="323">
        <v>38.3767</v>
      </c>
      <c r="J138" s="323">
        <v>42.990499999999997</v>
      </c>
      <c r="K138" s="323">
        <v>40.922800000000002</v>
      </c>
    </row>
    <row r="139" spans="1:11" ht="15.75" x14ac:dyDescent="0.25">
      <c r="A139" s="321" t="s">
        <v>24347</v>
      </c>
      <c r="B139" s="322" t="s">
        <v>24348</v>
      </c>
      <c r="C139" s="323">
        <v>12131078.0802</v>
      </c>
      <c r="D139" s="323">
        <v>808.73850000000004</v>
      </c>
      <c r="E139" s="323">
        <v>218.30889999999999</v>
      </c>
      <c r="F139" s="323">
        <v>0</v>
      </c>
      <c r="G139" s="323">
        <v>1010.9232</v>
      </c>
      <c r="H139" s="323">
        <v>169.3218</v>
      </c>
      <c r="I139" s="323">
        <v>56.0625</v>
      </c>
      <c r="J139" s="323">
        <v>2263.3548999999998</v>
      </c>
      <c r="K139" s="323">
        <v>1083.1098999999999</v>
      </c>
    </row>
    <row r="140" spans="1:11" ht="15.75" x14ac:dyDescent="0.25">
      <c r="A140" s="321" t="s">
        <v>24349</v>
      </c>
      <c r="B140" s="322" t="s">
        <v>24350</v>
      </c>
      <c r="C140" s="323">
        <v>85.741500000000002</v>
      </c>
      <c r="D140" s="323">
        <v>6.8999999999999999E-3</v>
      </c>
      <c r="E140" s="323">
        <v>1.6000000000000001E-3</v>
      </c>
      <c r="F140" s="323">
        <v>0</v>
      </c>
      <c r="G140" s="323">
        <v>6.8999999999999999E-3</v>
      </c>
      <c r="H140" s="323">
        <v>0</v>
      </c>
      <c r="I140" s="323">
        <v>0</v>
      </c>
      <c r="J140" s="323">
        <v>1.54E-2</v>
      </c>
      <c r="K140" s="323">
        <v>8.5000000000000006E-3</v>
      </c>
    </row>
    <row r="141" spans="1:11" ht="15.75" x14ac:dyDescent="0.25">
      <c r="A141" s="321" t="s">
        <v>24351</v>
      </c>
      <c r="B141" s="322" t="s">
        <v>24352</v>
      </c>
      <c r="C141" s="323">
        <v>12115.249599999999</v>
      </c>
      <c r="D141" s="323">
        <v>0.77880000000000005</v>
      </c>
      <c r="E141" s="323">
        <v>0.21360000000000001</v>
      </c>
      <c r="F141" s="323">
        <v>0</v>
      </c>
      <c r="G141" s="323">
        <v>0.43269999999999997</v>
      </c>
      <c r="H141" s="323">
        <v>0</v>
      </c>
      <c r="I141" s="323">
        <v>0</v>
      </c>
      <c r="J141" s="323">
        <v>1.4251</v>
      </c>
      <c r="K141" s="323">
        <v>0.99239999999999995</v>
      </c>
    </row>
    <row r="142" spans="1:11" ht="31.5" x14ac:dyDescent="0.25">
      <c r="A142" s="321" t="s">
        <v>24353</v>
      </c>
      <c r="B142" s="322" t="s">
        <v>29173</v>
      </c>
      <c r="C142" s="323">
        <v>441885.49550000002</v>
      </c>
      <c r="D142" s="323">
        <v>7.7329999999999997</v>
      </c>
      <c r="E142" s="323">
        <v>7.1569000000000003</v>
      </c>
      <c r="F142" s="323">
        <v>0</v>
      </c>
      <c r="G142" s="323">
        <v>11.0471</v>
      </c>
      <c r="H142" s="323">
        <v>0</v>
      </c>
      <c r="I142" s="323">
        <v>55.0749</v>
      </c>
      <c r="J142" s="323">
        <v>81.011899999999997</v>
      </c>
      <c r="K142" s="323">
        <v>69.964799999999997</v>
      </c>
    </row>
    <row r="143" spans="1:11" ht="15.75" x14ac:dyDescent="0.25">
      <c r="A143" s="321" t="s">
        <v>24354</v>
      </c>
      <c r="B143" s="322" t="s">
        <v>24355</v>
      </c>
      <c r="C143" s="323">
        <v>38780.513400000003</v>
      </c>
      <c r="D143" s="323">
        <v>2.4929999999999999</v>
      </c>
      <c r="E143" s="323">
        <v>0.68359999999999999</v>
      </c>
      <c r="F143" s="323">
        <v>0</v>
      </c>
      <c r="G143" s="323">
        <v>1.385</v>
      </c>
      <c r="H143" s="323">
        <v>0</v>
      </c>
      <c r="I143" s="323">
        <v>0</v>
      </c>
      <c r="J143" s="323">
        <v>4.5616000000000003</v>
      </c>
      <c r="K143" s="323">
        <v>3.1766000000000001</v>
      </c>
    </row>
    <row r="144" spans="1:11" ht="15.75" x14ac:dyDescent="0.25">
      <c r="A144" s="321" t="s">
        <v>24356</v>
      </c>
      <c r="B144" s="322" t="s">
        <v>24357</v>
      </c>
      <c r="C144" s="323">
        <v>6499.7987999999996</v>
      </c>
      <c r="D144" s="323">
        <v>0.4178</v>
      </c>
      <c r="E144" s="323">
        <v>0.11459999999999999</v>
      </c>
      <c r="F144" s="323">
        <v>0</v>
      </c>
      <c r="G144" s="323">
        <v>0.2321</v>
      </c>
      <c r="H144" s="323">
        <v>0</v>
      </c>
      <c r="I144" s="323">
        <v>0</v>
      </c>
      <c r="J144" s="323">
        <v>0.76449999999999996</v>
      </c>
      <c r="K144" s="323">
        <v>0.53239999999999998</v>
      </c>
    </row>
    <row r="145" spans="1:11" ht="15.75" x14ac:dyDescent="0.25">
      <c r="A145" s="321" t="s">
        <v>24358</v>
      </c>
      <c r="B145" s="322" t="s">
        <v>24359</v>
      </c>
      <c r="C145" s="323">
        <v>12473.234399999999</v>
      </c>
      <c r="D145" s="323">
        <v>0.80189999999999995</v>
      </c>
      <c r="E145" s="323">
        <v>0.21990000000000001</v>
      </c>
      <c r="F145" s="323">
        <v>0</v>
      </c>
      <c r="G145" s="323">
        <v>0.44550000000000001</v>
      </c>
      <c r="H145" s="323">
        <v>0</v>
      </c>
      <c r="I145" s="323">
        <v>0</v>
      </c>
      <c r="J145" s="323">
        <v>1.4673</v>
      </c>
      <c r="K145" s="323">
        <v>1.0218</v>
      </c>
    </row>
    <row r="146" spans="1:11" ht="15.75" x14ac:dyDescent="0.25">
      <c r="A146" s="321" t="s">
        <v>24360</v>
      </c>
      <c r="B146" s="322" t="s">
        <v>29174</v>
      </c>
      <c r="C146" s="323">
        <v>553214.51639999996</v>
      </c>
      <c r="D146" s="323">
        <v>14.7524</v>
      </c>
      <c r="E146" s="323">
        <v>9.1021999999999998</v>
      </c>
      <c r="F146" s="323">
        <v>0</v>
      </c>
      <c r="G146" s="323">
        <v>14.7524</v>
      </c>
      <c r="H146" s="323">
        <v>0</v>
      </c>
      <c r="I146" s="323">
        <v>55.0749</v>
      </c>
      <c r="J146" s="323">
        <v>93.681899999999999</v>
      </c>
      <c r="K146" s="323">
        <v>78.929500000000004</v>
      </c>
    </row>
    <row r="147" spans="1:11" ht="31.5" x14ac:dyDescent="0.25">
      <c r="A147" s="321" t="s">
        <v>24361</v>
      </c>
      <c r="B147" s="322" t="s">
        <v>24362</v>
      </c>
      <c r="C147" s="323">
        <v>51012.105300000003</v>
      </c>
      <c r="D147" s="323">
        <v>3.4007999999999998</v>
      </c>
      <c r="E147" s="323">
        <v>0.91800000000000004</v>
      </c>
      <c r="F147" s="323">
        <v>0</v>
      </c>
      <c r="G147" s="323">
        <v>3.4007999999999998</v>
      </c>
      <c r="H147" s="323">
        <v>6.5970000000000004</v>
      </c>
      <c r="I147" s="323">
        <v>0</v>
      </c>
      <c r="J147" s="323">
        <v>14.316599999999999</v>
      </c>
      <c r="K147" s="323">
        <v>4.3188000000000004</v>
      </c>
    </row>
    <row r="148" spans="1:11" ht="31.5" x14ac:dyDescent="0.25">
      <c r="A148" s="321" t="s">
        <v>24363</v>
      </c>
      <c r="B148" s="322" t="s">
        <v>24364</v>
      </c>
      <c r="C148" s="323">
        <v>79131.9997</v>
      </c>
      <c r="D148" s="323">
        <v>5.2755000000000001</v>
      </c>
      <c r="E148" s="323">
        <v>1.4239999999999999</v>
      </c>
      <c r="F148" s="323">
        <v>0</v>
      </c>
      <c r="G148" s="323">
        <v>5.2755000000000001</v>
      </c>
      <c r="H148" s="323">
        <v>14.308299999999999</v>
      </c>
      <c r="I148" s="323">
        <v>0</v>
      </c>
      <c r="J148" s="323">
        <v>26.283300000000001</v>
      </c>
      <c r="K148" s="323">
        <v>6.6994999999999996</v>
      </c>
    </row>
    <row r="149" spans="1:11" ht="15.75" x14ac:dyDescent="0.25">
      <c r="A149" s="321" t="s">
        <v>24365</v>
      </c>
      <c r="B149" s="322" t="s">
        <v>24366</v>
      </c>
      <c r="C149" s="323">
        <v>32603.361099999998</v>
      </c>
      <c r="D149" s="323">
        <v>2.6082999999999998</v>
      </c>
      <c r="E149" s="323">
        <v>0.60350000000000004</v>
      </c>
      <c r="F149" s="323">
        <v>0</v>
      </c>
      <c r="G149" s="323">
        <v>2.6082999999999998</v>
      </c>
      <c r="H149" s="323">
        <v>0</v>
      </c>
      <c r="I149" s="323">
        <v>0</v>
      </c>
      <c r="J149" s="323">
        <v>5.8201000000000001</v>
      </c>
      <c r="K149" s="323">
        <v>3.2118000000000002</v>
      </c>
    </row>
    <row r="150" spans="1:11" ht="15.75" x14ac:dyDescent="0.25">
      <c r="A150" s="321" t="s">
        <v>24367</v>
      </c>
      <c r="B150" s="322" t="s">
        <v>24368</v>
      </c>
      <c r="C150" s="323">
        <v>5178.6102000000001</v>
      </c>
      <c r="D150" s="323">
        <v>0.46610000000000001</v>
      </c>
      <c r="E150" s="323">
        <v>9.5899999999999999E-2</v>
      </c>
      <c r="F150" s="323">
        <v>0</v>
      </c>
      <c r="G150" s="323">
        <v>0.25890000000000002</v>
      </c>
      <c r="H150" s="323">
        <v>0</v>
      </c>
      <c r="I150" s="323">
        <v>0</v>
      </c>
      <c r="J150" s="323">
        <v>0.82089999999999996</v>
      </c>
      <c r="K150" s="323">
        <v>0.56200000000000006</v>
      </c>
    </row>
    <row r="151" spans="1:11" ht="15.75" x14ac:dyDescent="0.25">
      <c r="A151" s="321" t="s">
        <v>24369</v>
      </c>
      <c r="B151" s="322" t="s">
        <v>24370</v>
      </c>
      <c r="C151" s="323">
        <v>61153.167300000001</v>
      </c>
      <c r="D151" s="323">
        <v>2.4460999999999999</v>
      </c>
      <c r="E151" s="323">
        <v>1.0376000000000001</v>
      </c>
      <c r="F151" s="323">
        <v>0</v>
      </c>
      <c r="G151" s="323">
        <v>2.1404000000000001</v>
      </c>
      <c r="H151" s="323">
        <v>0</v>
      </c>
      <c r="I151" s="323">
        <v>0</v>
      </c>
      <c r="J151" s="323">
        <v>5.6241000000000003</v>
      </c>
      <c r="K151" s="323">
        <v>3.4836999999999998</v>
      </c>
    </row>
    <row r="152" spans="1:11" ht="15.75" x14ac:dyDescent="0.25">
      <c r="A152" s="321" t="s">
        <v>24371</v>
      </c>
      <c r="B152" s="322" t="s">
        <v>24372</v>
      </c>
      <c r="C152" s="323">
        <v>15634.5203</v>
      </c>
      <c r="D152" s="323">
        <v>0.62539999999999996</v>
      </c>
      <c r="E152" s="323">
        <v>0.26529999999999998</v>
      </c>
      <c r="F152" s="323">
        <v>0</v>
      </c>
      <c r="G152" s="323">
        <v>0.54720000000000002</v>
      </c>
      <c r="H152" s="323">
        <v>0</v>
      </c>
      <c r="I152" s="323">
        <v>0</v>
      </c>
      <c r="J152" s="323">
        <v>1.4379</v>
      </c>
      <c r="K152" s="323">
        <v>0.89070000000000005</v>
      </c>
    </row>
    <row r="153" spans="1:11" ht="15.75" x14ac:dyDescent="0.25">
      <c r="A153" s="321" t="s">
        <v>24373</v>
      </c>
      <c r="B153" s="322" t="s">
        <v>24374</v>
      </c>
      <c r="C153" s="323">
        <v>21770.9611</v>
      </c>
      <c r="D153" s="323">
        <v>1.7417</v>
      </c>
      <c r="E153" s="323">
        <v>0.40300000000000002</v>
      </c>
      <c r="F153" s="323">
        <v>0</v>
      </c>
      <c r="G153" s="323">
        <v>1.7417</v>
      </c>
      <c r="H153" s="323">
        <v>0</v>
      </c>
      <c r="I153" s="323">
        <v>0</v>
      </c>
      <c r="J153" s="323">
        <v>3.8864000000000001</v>
      </c>
      <c r="K153" s="323">
        <v>2.1446999999999998</v>
      </c>
    </row>
    <row r="154" spans="1:11" ht="31.5" x14ac:dyDescent="0.25">
      <c r="A154" s="321" t="s">
        <v>24375</v>
      </c>
      <c r="B154" s="322" t="s">
        <v>24376</v>
      </c>
      <c r="C154" s="323">
        <v>66984.229500000001</v>
      </c>
      <c r="D154" s="323">
        <v>3.8277000000000001</v>
      </c>
      <c r="E154" s="323">
        <v>1.1808000000000001</v>
      </c>
      <c r="F154" s="323">
        <v>0</v>
      </c>
      <c r="G154" s="323">
        <v>3.8277000000000001</v>
      </c>
      <c r="H154" s="323">
        <v>0</v>
      </c>
      <c r="I154" s="323">
        <v>30.7911</v>
      </c>
      <c r="J154" s="323">
        <v>39.627299999999998</v>
      </c>
      <c r="K154" s="323">
        <v>35.799599999999998</v>
      </c>
    </row>
    <row r="155" spans="1:11" ht="15.75" x14ac:dyDescent="0.25">
      <c r="A155" s="321" t="s">
        <v>29175</v>
      </c>
      <c r="B155" s="322" t="s">
        <v>29176</v>
      </c>
      <c r="C155" s="323">
        <v>16967.027600000001</v>
      </c>
      <c r="D155" s="323">
        <v>1.5269999999999999</v>
      </c>
      <c r="E155" s="323">
        <v>0.31409999999999999</v>
      </c>
      <c r="F155" s="323">
        <v>0</v>
      </c>
      <c r="G155" s="323">
        <v>1.018</v>
      </c>
      <c r="H155" s="323">
        <v>0</v>
      </c>
      <c r="I155" s="323">
        <v>0</v>
      </c>
      <c r="J155" s="323">
        <v>2.8591000000000002</v>
      </c>
      <c r="K155" s="323">
        <v>1.8411</v>
      </c>
    </row>
    <row r="156" spans="1:11" ht="15.75" x14ac:dyDescent="0.25">
      <c r="A156" s="321" t="s">
        <v>29177</v>
      </c>
      <c r="B156" s="322" t="s">
        <v>29178</v>
      </c>
      <c r="C156" s="323">
        <v>4078.3490000000002</v>
      </c>
      <c r="D156" s="323">
        <v>0.32629999999999998</v>
      </c>
      <c r="E156" s="323">
        <v>7.5499999999999998E-2</v>
      </c>
      <c r="F156" s="323">
        <v>0</v>
      </c>
      <c r="G156" s="323">
        <v>0.2039</v>
      </c>
      <c r="H156" s="323">
        <v>0</v>
      </c>
      <c r="I156" s="323">
        <v>0</v>
      </c>
      <c r="J156" s="323">
        <v>0.60570000000000002</v>
      </c>
      <c r="K156" s="323">
        <v>0.40179999999999999</v>
      </c>
    </row>
    <row r="157" spans="1:11" ht="15.75" x14ac:dyDescent="0.25">
      <c r="A157" s="321" t="s">
        <v>29179</v>
      </c>
      <c r="B157" s="322" t="s">
        <v>29180</v>
      </c>
      <c r="C157" s="323">
        <v>2457.1322</v>
      </c>
      <c r="D157" s="323">
        <v>0.22109999999999999</v>
      </c>
      <c r="E157" s="323">
        <v>4.5499999999999999E-2</v>
      </c>
      <c r="F157" s="323">
        <v>0</v>
      </c>
      <c r="G157" s="323">
        <v>0.1229</v>
      </c>
      <c r="H157" s="323">
        <v>0</v>
      </c>
      <c r="I157" s="323">
        <v>0</v>
      </c>
      <c r="J157" s="323">
        <v>0.38950000000000001</v>
      </c>
      <c r="K157" s="323">
        <v>0.2666</v>
      </c>
    </row>
    <row r="158" spans="1:11" ht="15.75" x14ac:dyDescent="0.25">
      <c r="A158" s="321" t="s">
        <v>29181</v>
      </c>
      <c r="B158" s="322" t="s">
        <v>29182</v>
      </c>
      <c r="C158" s="323">
        <v>19592.997299999999</v>
      </c>
      <c r="D158" s="323">
        <v>1.5673999999999999</v>
      </c>
      <c r="E158" s="323">
        <v>0.36270000000000002</v>
      </c>
      <c r="F158" s="323">
        <v>0</v>
      </c>
      <c r="G158" s="323">
        <v>0.97960000000000003</v>
      </c>
      <c r="H158" s="323">
        <v>0</v>
      </c>
      <c r="I158" s="323">
        <v>30.7911</v>
      </c>
      <c r="J158" s="323">
        <v>33.700800000000001</v>
      </c>
      <c r="K158" s="323">
        <v>32.721200000000003</v>
      </c>
    </row>
    <row r="159" spans="1:11" ht="15.75" x14ac:dyDescent="0.25">
      <c r="A159" s="321" t="s">
        <v>29183</v>
      </c>
      <c r="B159" s="322" t="s">
        <v>29184</v>
      </c>
      <c r="C159" s="323">
        <v>9742.4123</v>
      </c>
      <c r="D159" s="323">
        <v>0.77939999999999998</v>
      </c>
      <c r="E159" s="323">
        <v>0.18029999999999999</v>
      </c>
      <c r="F159" s="323">
        <v>0</v>
      </c>
      <c r="G159" s="323">
        <v>0.58450000000000002</v>
      </c>
      <c r="H159" s="323">
        <v>0</v>
      </c>
      <c r="I159" s="323">
        <v>0</v>
      </c>
      <c r="J159" s="323">
        <v>1.5442</v>
      </c>
      <c r="K159" s="323">
        <v>0.9597</v>
      </c>
    </row>
    <row r="160" spans="1:11" ht="15.75" x14ac:dyDescent="0.25">
      <c r="A160" s="321" t="s">
        <v>29185</v>
      </c>
      <c r="B160" s="322" t="s">
        <v>29186</v>
      </c>
      <c r="C160" s="323">
        <v>8476.0072</v>
      </c>
      <c r="D160" s="323">
        <v>0.67810000000000004</v>
      </c>
      <c r="E160" s="323">
        <v>0.15690000000000001</v>
      </c>
      <c r="F160" s="323">
        <v>0</v>
      </c>
      <c r="G160" s="323">
        <v>0.42380000000000001</v>
      </c>
      <c r="H160" s="323">
        <v>0</v>
      </c>
      <c r="I160" s="323">
        <v>0</v>
      </c>
      <c r="J160" s="323">
        <v>1.2587999999999999</v>
      </c>
      <c r="K160" s="323">
        <v>0.83499999999999996</v>
      </c>
    </row>
    <row r="161" spans="1:11" ht="15.75" x14ac:dyDescent="0.25">
      <c r="A161" s="321" t="s">
        <v>29187</v>
      </c>
      <c r="B161" s="322" t="s">
        <v>29188</v>
      </c>
      <c r="C161" s="323">
        <v>17302.367200000001</v>
      </c>
      <c r="D161" s="323">
        <v>1.3842000000000001</v>
      </c>
      <c r="E161" s="323">
        <v>0.32029999999999997</v>
      </c>
      <c r="F161" s="323">
        <v>0</v>
      </c>
      <c r="G161" s="323">
        <v>0.86509999999999998</v>
      </c>
      <c r="H161" s="323">
        <v>0</v>
      </c>
      <c r="I161" s="323">
        <v>0</v>
      </c>
      <c r="J161" s="323">
        <v>2.5695999999999999</v>
      </c>
      <c r="K161" s="323">
        <v>1.7044999999999999</v>
      </c>
    </row>
    <row r="162" spans="1:11" ht="15.75" x14ac:dyDescent="0.25">
      <c r="A162" s="321" t="s">
        <v>29189</v>
      </c>
      <c r="B162" s="322" t="s">
        <v>29190</v>
      </c>
      <c r="C162" s="323">
        <v>5483.6017000000002</v>
      </c>
      <c r="D162" s="323">
        <v>0.49349999999999999</v>
      </c>
      <c r="E162" s="323">
        <v>0.10150000000000001</v>
      </c>
      <c r="F162" s="323">
        <v>0</v>
      </c>
      <c r="G162" s="323">
        <v>0.32900000000000001</v>
      </c>
      <c r="H162" s="323">
        <v>0</v>
      </c>
      <c r="I162" s="323">
        <v>0</v>
      </c>
      <c r="J162" s="323">
        <v>0.92400000000000004</v>
      </c>
      <c r="K162" s="323">
        <v>0.59499999999999997</v>
      </c>
    </row>
    <row r="163" spans="1:11" ht="31.5" x14ac:dyDescent="0.25">
      <c r="A163" s="321" t="s">
        <v>24377</v>
      </c>
      <c r="B163" s="322" t="s">
        <v>24378</v>
      </c>
      <c r="C163" s="323">
        <v>457942.44020000001</v>
      </c>
      <c r="D163" s="323">
        <v>41.214799999999997</v>
      </c>
      <c r="E163" s="323">
        <v>8.4764999999999997</v>
      </c>
      <c r="F163" s="323">
        <v>0</v>
      </c>
      <c r="G163" s="323">
        <v>27.476500000000001</v>
      </c>
      <c r="H163" s="323">
        <v>0</v>
      </c>
      <c r="I163" s="323">
        <v>0</v>
      </c>
      <c r="J163" s="323">
        <v>77.1678</v>
      </c>
      <c r="K163" s="323">
        <v>49.691299999999998</v>
      </c>
    </row>
    <row r="164" spans="1:11" ht="15.75" x14ac:dyDescent="0.25">
      <c r="A164" s="321" t="s">
        <v>24379</v>
      </c>
      <c r="B164" s="322" t="s">
        <v>24380</v>
      </c>
      <c r="C164" s="323">
        <v>934478.42209999997</v>
      </c>
      <c r="D164" s="323">
        <v>53.398800000000001</v>
      </c>
      <c r="E164" s="323">
        <v>16.473500000000001</v>
      </c>
      <c r="F164" s="323">
        <v>0</v>
      </c>
      <c r="G164" s="323">
        <v>40.049100000000003</v>
      </c>
      <c r="H164" s="323">
        <v>80.473399999999998</v>
      </c>
      <c r="I164" s="323">
        <v>35.563600000000001</v>
      </c>
      <c r="J164" s="323">
        <v>225.95840000000001</v>
      </c>
      <c r="K164" s="323">
        <v>105.4359</v>
      </c>
    </row>
    <row r="165" spans="1:11" ht="15.75" x14ac:dyDescent="0.25">
      <c r="A165" s="321" t="s">
        <v>24381</v>
      </c>
      <c r="B165" s="322" t="s">
        <v>24382</v>
      </c>
      <c r="C165" s="323">
        <v>1310603.7722</v>
      </c>
      <c r="D165" s="323">
        <v>52.424199999999999</v>
      </c>
      <c r="E165" s="323">
        <v>22.2377</v>
      </c>
      <c r="F165" s="323">
        <v>0</v>
      </c>
      <c r="G165" s="323">
        <v>45.871099999999998</v>
      </c>
      <c r="H165" s="323">
        <v>0</v>
      </c>
      <c r="I165" s="323">
        <v>30.7911</v>
      </c>
      <c r="J165" s="323">
        <v>151.32409999999999</v>
      </c>
      <c r="K165" s="323">
        <v>105.453</v>
      </c>
    </row>
    <row r="166" spans="1:11" ht="15.75" x14ac:dyDescent="0.25">
      <c r="A166" s="321" t="s">
        <v>24383</v>
      </c>
      <c r="B166" s="322" t="s">
        <v>24384</v>
      </c>
      <c r="C166" s="323">
        <v>829603.84809999994</v>
      </c>
      <c r="D166" s="323">
        <v>33.184199999999997</v>
      </c>
      <c r="E166" s="323">
        <v>14.0763</v>
      </c>
      <c r="F166" s="323">
        <v>0</v>
      </c>
      <c r="G166" s="323">
        <v>29.036100000000001</v>
      </c>
      <c r="H166" s="323">
        <v>0</v>
      </c>
      <c r="I166" s="323">
        <v>30.7911</v>
      </c>
      <c r="J166" s="323">
        <v>107.0877</v>
      </c>
      <c r="K166" s="323">
        <v>78.051599999999993</v>
      </c>
    </row>
    <row r="167" spans="1:11" ht="15.75" x14ac:dyDescent="0.25">
      <c r="A167" s="321" t="s">
        <v>24385</v>
      </c>
      <c r="B167" s="322" t="s">
        <v>24386</v>
      </c>
      <c r="C167" s="323">
        <v>90235.821400000001</v>
      </c>
      <c r="D167" s="323">
        <v>13.535399999999999</v>
      </c>
      <c r="E167" s="323">
        <v>1.8559000000000001</v>
      </c>
      <c r="F167" s="323">
        <v>0</v>
      </c>
      <c r="G167" s="323">
        <v>9.0236000000000001</v>
      </c>
      <c r="H167" s="323">
        <v>0</v>
      </c>
      <c r="I167" s="323">
        <v>0</v>
      </c>
      <c r="J167" s="323">
        <v>24.414899999999999</v>
      </c>
      <c r="K167" s="323">
        <v>15.391299999999999</v>
      </c>
    </row>
    <row r="168" spans="1:11" ht="15.75" x14ac:dyDescent="0.25">
      <c r="A168" s="321" t="s">
        <v>24387</v>
      </c>
      <c r="B168" s="322" t="s">
        <v>24388</v>
      </c>
      <c r="C168" s="323">
        <v>13551.082700000001</v>
      </c>
      <c r="D168" s="323">
        <v>1.2196</v>
      </c>
      <c r="E168" s="323">
        <v>0.25080000000000002</v>
      </c>
      <c r="F168" s="323">
        <v>0</v>
      </c>
      <c r="G168" s="323">
        <v>0.81310000000000004</v>
      </c>
      <c r="H168" s="323">
        <v>0</v>
      </c>
      <c r="I168" s="323">
        <v>0</v>
      </c>
      <c r="J168" s="323">
        <v>2.2835000000000001</v>
      </c>
      <c r="K168" s="323">
        <v>1.4703999999999999</v>
      </c>
    </row>
    <row r="169" spans="1:11" ht="15.75" x14ac:dyDescent="0.25">
      <c r="A169" s="321" t="s">
        <v>24389</v>
      </c>
      <c r="B169" s="322" t="s">
        <v>24390</v>
      </c>
      <c r="C169" s="323">
        <v>2028312.7339999999</v>
      </c>
      <c r="D169" s="323">
        <v>141.9819</v>
      </c>
      <c r="E169" s="323">
        <v>37.5441</v>
      </c>
      <c r="F169" s="323">
        <v>0</v>
      </c>
      <c r="G169" s="323">
        <v>141.9819</v>
      </c>
      <c r="H169" s="323">
        <v>81.149600000000007</v>
      </c>
      <c r="I169" s="323">
        <v>35.563600000000001</v>
      </c>
      <c r="J169" s="323">
        <v>438.22109999999998</v>
      </c>
      <c r="K169" s="323">
        <v>215.08959999999999</v>
      </c>
    </row>
    <row r="170" spans="1:11" ht="15.75" x14ac:dyDescent="0.25">
      <c r="A170" s="321" t="s">
        <v>24391</v>
      </c>
      <c r="B170" s="322" t="s">
        <v>24392</v>
      </c>
      <c r="C170" s="323">
        <v>70699.281600000002</v>
      </c>
      <c r="D170" s="323">
        <v>4.242</v>
      </c>
      <c r="E170" s="323">
        <v>1.3086</v>
      </c>
      <c r="F170" s="323">
        <v>0.5302</v>
      </c>
      <c r="G170" s="323">
        <v>4.242</v>
      </c>
      <c r="H170" s="323">
        <v>23.762699999999999</v>
      </c>
      <c r="I170" s="323">
        <v>30.204499999999999</v>
      </c>
      <c r="J170" s="323">
        <v>64.290000000000006</v>
      </c>
      <c r="K170" s="323">
        <v>36.285299999999999</v>
      </c>
    </row>
    <row r="171" spans="1:11" ht="15.75" x14ac:dyDescent="0.25">
      <c r="A171" s="321" t="s">
        <v>24393</v>
      </c>
      <c r="B171" s="322" t="s">
        <v>24394</v>
      </c>
      <c r="C171" s="323">
        <v>304406.51630000002</v>
      </c>
      <c r="D171" s="323">
        <v>20.293800000000001</v>
      </c>
      <c r="E171" s="323">
        <v>5.4779999999999998</v>
      </c>
      <c r="F171" s="323">
        <v>0</v>
      </c>
      <c r="G171" s="323">
        <v>20.293800000000001</v>
      </c>
      <c r="H171" s="323">
        <v>71.630200000000002</v>
      </c>
      <c r="I171" s="323">
        <v>0</v>
      </c>
      <c r="J171" s="323">
        <v>117.69580000000001</v>
      </c>
      <c r="K171" s="323">
        <v>25.771799999999999</v>
      </c>
    </row>
    <row r="172" spans="1:11" ht="15.75" x14ac:dyDescent="0.25">
      <c r="A172" s="321" t="s">
        <v>24395</v>
      </c>
      <c r="B172" s="322" t="s">
        <v>24396</v>
      </c>
      <c r="C172" s="323">
        <v>931634.50930000003</v>
      </c>
      <c r="D172" s="323">
        <v>53.2363</v>
      </c>
      <c r="E172" s="323">
        <v>16.423400000000001</v>
      </c>
      <c r="F172" s="323">
        <v>0</v>
      </c>
      <c r="G172" s="323">
        <v>46.581699999999998</v>
      </c>
      <c r="H172" s="323">
        <v>128.48689999999999</v>
      </c>
      <c r="I172" s="323">
        <v>35.563600000000001</v>
      </c>
      <c r="J172" s="323">
        <v>280.2919</v>
      </c>
      <c r="K172" s="323">
        <v>105.22329999999999</v>
      </c>
    </row>
    <row r="173" spans="1:11" ht="31.5" x14ac:dyDescent="0.25">
      <c r="A173" s="321" t="s">
        <v>24397</v>
      </c>
      <c r="B173" s="322" t="s">
        <v>24398</v>
      </c>
      <c r="C173" s="323">
        <v>1055987.5436</v>
      </c>
      <c r="D173" s="323">
        <v>73.9191</v>
      </c>
      <c r="E173" s="323">
        <v>19.546299999999999</v>
      </c>
      <c r="F173" s="323">
        <v>0</v>
      </c>
      <c r="G173" s="323">
        <v>73.9191</v>
      </c>
      <c r="H173" s="323">
        <v>79.7971</v>
      </c>
      <c r="I173" s="323">
        <v>35.563600000000001</v>
      </c>
      <c r="J173" s="323">
        <v>282.74520000000001</v>
      </c>
      <c r="K173" s="323">
        <v>129.029</v>
      </c>
    </row>
    <row r="174" spans="1:11" ht="15.75" x14ac:dyDescent="0.25">
      <c r="A174" s="321" t="s">
        <v>24399</v>
      </c>
      <c r="B174" s="322" t="s">
        <v>24400</v>
      </c>
      <c r="C174" s="323">
        <v>5220663.4033000004</v>
      </c>
      <c r="D174" s="323">
        <v>348.04419999999999</v>
      </c>
      <c r="E174" s="323">
        <v>93.950199999999995</v>
      </c>
      <c r="F174" s="323">
        <v>0</v>
      </c>
      <c r="G174" s="323">
        <v>348.04419999999999</v>
      </c>
      <c r="H174" s="323">
        <v>147.21379999999999</v>
      </c>
      <c r="I174" s="323">
        <v>35.563600000000001</v>
      </c>
      <c r="J174" s="323">
        <v>972.81600000000003</v>
      </c>
      <c r="K174" s="323">
        <v>477.55799999999999</v>
      </c>
    </row>
    <row r="175" spans="1:11" ht="15.75" x14ac:dyDescent="0.25">
      <c r="A175" s="321" t="s">
        <v>24401</v>
      </c>
      <c r="B175" s="322" t="s">
        <v>24402</v>
      </c>
      <c r="C175" s="323">
        <v>41938.107000000004</v>
      </c>
      <c r="D175" s="323">
        <v>2.6960000000000002</v>
      </c>
      <c r="E175" s="323">
        <v>0.73929999999999996</v>
      </c>
      <c r="F175" s="323">
        <v>0</v>
      </c>
      <c r="G175" s="323">
        <v>1.4978</v>
      </c>
      <c r="H175" s="323">
        <v>0</v>
      </c>
      <c r="I175" s="323">
        <v>0</v>
      </c>
      <c r="J175" s="323">
        <v>4.9330999999999996</v>
      </c>
      <c r="K175" s="323">
        <v>3.4352999999999998</v>
      </c>
    </row>
    <row r="176" spans="1:11" ht="15.75" x14ac:dyDescent="0.25">
      <c r="A176" s="321" t="s">
        <v>24403</v>
      </c>
      <c r="B176" s="322" t="s">
        <v>24404</v>
      </c>
      <c r="C176" s="323">
        <v>36374.040300000001</v>
      </c>
      <c r="D176" s="323">
        <v>2.9098999999999999</v>
      </c>
      <c r="E176" s="323">
        <v>0.67330000000000001</v>
      </c>
      <c r="F176" s="323">
        <v>0</v>
      </c>
      <c r="G176" s="323">
        <v>2.1823999999999999</v>
      </c>
      <c r="H176" s="323">
        <v>17.436</v>
      </c>
      <c r="I176" s="323">
        <v>30.7911</v>
      </c>
      <c r="J176" s="323">
        <v>53.992699999999999</v>
      </c>
      <c r="K176" s="323">
        <v>34.374299999999998</v>
      </c>
    </row>
    <row r="177" spans="1:11" ht="15.75" x14ac:dyDescent="0.25">
      <c r="A177" s="321" t="s">
        <v>100</v>
      </c>
      <c r="B177" s="322" t="s">
        <v>909</v>
      </c>
      <c r="C177" s="323">
        <v>3425.3555999999999</v>
      </c>
      <c r="D177" s="323">
        <v>0.17130000000000001</v>
      </c>
      <c r="E177" s="323">
        <v>6.0400000000000002E-2</v>
      </c>
      <c r="F177" s="323">
        <v>0</v>
      </c>
      <c r="G177" s="323">
        <v>0.12230000000000001</v>
      </c>
      <c r="H177" s="323">
        <v>4.1448</v>
      </c>
      <c r="I177" s="323">
        <v>0</v>
      </c>
      <c r="J177" s="323">
        <v>4.4988000000000001</v>
      </c>
      <c r="K177" s="323">
        <v>0.23169999999999999</v>
      </c>
    </row>
    <row r="178" spans="1:11" ht="15.75" x14ac:dyDescent="0.25">
      <c r="A178" s="321" t="s">
        <v>24405</v>
      </c>
      <c r="B178" s="322" t="s">
        <v>24406</v>
      </c>
      <c r="C178" s="323">
        <v>172657.9081</v>
      </c>
      <c r="D178" s="323">
        <v>11.099399999999999</v>
      </c>
      <c r="E178" s="323">
        <v>3.0436999999999999</v>
      </c>
      <c r="F178" s="323">
        <v>0</v>
      </c>
      <c r="G178" s="323">
        <v>3.6998000000000002</v>
      </c>
      <c r="H178" s="323">
        <v>4.7336999999999998</v>
      </c>
      <c r="I178" s="323">
        <v>0</v>
      </c>
      <c r="J178" s="323">
        <v>22.576599999999999</v>
      </c>
      <c r="K178" s="323">
        <v>14.1431</v>
      </c>
    </row>
    <row r="179" spans="1:11" ht="15.75" x14ac:dyDescent="0.25">
      <c r="A179" s="321" t="s">
        <v>24407</v>
      </c>
      <c r="B179" s="322" t="s">
        <v>24408</v>
      </c>
      <c r="C179" s="323">
        <v>5755673.5070000002</v>
      </c>
      <c r="D179" s="323">
        <v>270.85520000000002</v>
      </c>
      <c r="E179" s="323">
        <v>99.226100000000002</v>
      </c>
      <c r="F179" s="323">
        <v>0</v>
      </c>
      <c r="G179" s="323">
        <v>304.71210000000002</v>
      </c>
      <c r="H179" s="323">
        <v>253.0204</v>
      </c>
      <c r="I179" s="323">
        <v>35.563600000000001</v>
      </c>
      <c r="J179" s="323">
        <v>963.37739999999997</v>
      </c>
      <c r="K179" s="323">
        <v>405.64490000000001</v>
      </c>
    </row>
    <row r="180" spans="1:11" ht="15.75" x14ac:dyDescent="0.25">
      <c r="A180" s="321" t="s">
        <v>24409</v>
      </c>
      <c r="B180" s="322" t="s">
        <v>24410</v>
      </c>
      <c r="C180" s="323">
        <v>1327069.3</v>
      </c>
      <c r="D180" s="323">
        <v>66.353499999999997</v>
      </c>
      <c r="E180" s="323">
        <v>23.394300000000001</v>
      </c>
      <c r="F180" s="323">
        <v>0</v>
      </c>
      <c r="G180" s="323">
        <v>85.311599999999999</v>
      </c>
      <c r="H180" s="323">
        <v>72.566500000000005</v>
      </c>
      <c r="I180" s="323">
        <v>35.563600000000001</v>
      </c>
      <c r="J180" s="323">
        <v>283.18950000000001</v>
      </c>
      <c r="K180" s="323">
        <v>125.31140000000001</v>
      </c>
    </row>
    <row r="181" spans="1:11" ht="15.75" x14ac:dyDescent="0.25">
      <c r="A181" s="321" t="s">
        <v>24411</v>
      </c>
      <c r="B181" s="322" t="s">
        <v>24412</v>
      </c>
      <c r="C181" s="323">
        <v>3438996.2790000001</v>
      </c>
      <c r="D181" s="323">
        <v>137.5599</v>
      </c>
      <c r="E181" s="323">
        <v>58.351199999999999</v>
      </c>
      <c r="F181" s="323">
        <v>0</v>
      </c>
      <c r="G181" s="323">
        <v>85.974900000000005</v>
      </c>
      <c r="H181" s="323">
        <v>0</v>
      </c>
      <c r="I181" s="323">
        <v>61.5822</v>
      </c>
      <c r="J181" s="323">
        <v>343.46820000000002</v>
      </c>
      <c r="K181" s="323">
        <v>257.49329999999998</v>
      </c>
    </row>
    <row r="182" spans="1:11" ht="31.5" x14ac:dyDescent="0.25">
      <c r="A182" s="321" t="s">
        <v>24413</v>
      </c>
      <c r="B182" s="322" t="s">
        <v>24414</v>
      </c>
      <c r="C182" s="323">
        <v>454215.41379999998</v>
      </c>
      <c r="D182" s="323">
        <v>31.795100000000001</v>
      </c>
      <c r="E182" s="323">
        <v>8.4075000000000006</v>
      </c>
      <c r="F182" s="323">
        <v>0</v>
      </c>
      <c r="G182" s="323">
        <v>31.795100000000001</v>
      </c>
      <c r="H182" s="323">
        <v>39.222299999999997</v>
      </c>
      <c r="I182" s="323">
        <v>35.563600000000001</v>
      </c>
      <c r="J182" s="323">
        <v>146.78360000000001</v>
      </c>
      <c r="K182" s="323">
        <v>75.766199999999998</v>
      </c>
    </row>
    <row r="183" spans="1:11" ht="31.5" x14ac:dyDescent="0.25">
      <c r="A183" s="321" t="s">
        <v>24415</v>
      </c>
      <c r="B183" s="322" t="s">
        <v>24416</v>
      </c>
      <c r="C183" s="323">
        <v>25846.246200000001</v>
      </c>
      <c r="D183" s="323">
        <v>2.0676999999999999</v>
      </c>
      <c r="E183" s="323">
        <v>0.47839999999999999</v>
      </c>
      <c r="F183" s="323">
        <v>0</v>
      </c>
      <c r="G183" s="323">
        <v>2.0676999999999999</v>
      </c>
      <c r="H183" s="323">
        <v>0</v>
      </c>
      <c r="I183" s="323">
        <v>30.7911</v>
      </c>
      <c r="J183" s="323">
        <v>35.404899999999998</v>
      </c>
      <c r="K183" s="323">
        <v>33.337200000000003</v>
      </c>
    </row>
    <row r="184" spans="1:11" ht="15.75" x14ac:dyDescent="0.25">
      <c r="A184" s="321" t="s">
        <v>24417</v>
      </c>
      <c r="B184" s="322" t="s">
        <v>24418</v>
      </c>
      <c r="C184" s="323">
        <v>518244.53490000003</v>
      </c>
      <c r="D184" s="323">
        <v>41.459600000000002</v>
      </c>
      <c r="E184" s="323">
        <v>9.5927000000000007</v>
      </c>
      <c r="F184" s="323">
        <v>0</v>
      </c>
      <c r="G184" s="323">
        <v>36.277099999999997</v>
      </c>
      <c r="H184" s="323">
        <v>46.817100000000003</v>
      </c>
      <c r="I184" s="323">
        <v>30.7911</v>
      </c>
      <c r="J184" s="323">
        <v>164.9376</v>
      </c>
      <c r="K184" s="323">
        <v>81.843400000000003</v>
      </c>
    </row>
    <row r="185" spans="1:11" ht="15.75" x14ac:dyDescent="0.25">
      <c r="A185" s="321" t="s">
        <v>24419</v>
      </c>
      <c r="B185" s="322" t="s">
        <v>24420</v>
      </c>
      <c r="C185" s="323">
        <v>4272704.7514000004</v>
      </c>
      <c r="D185" s="323">
        <v>284.84699999999998</v>
      </c>
      <c r="E185" s="323">
        <v>76.890900000000002</v>
      </c>
      <c r="F185" s="323">
        <v>0</v>
      </c>
      <c r="G185" s="323">
        <v>213.6352</v>
      </c>
      <c r="H185" s="323">
        <v>0</v>
      </c>
      <c r="I185" s="323">
        <v>30.7911</v>
      </c>
      <c r="J185" s="323">
        <v>606.16420000000005</v>
      </c>
      <c r="K185" s="323">
        <v>392.529</v>
      </c>
    </row>
    <row r="186" spans="1:11" ht="15.75" x14ac:dyDescent="0.25">
      <c r="A186" s="321" t="s">
        <v>24421</v>
      </c>
      <c r="B186" s="322" t="s">
        <v>24422</v>
      </c>
      <c r="C186" s="323">
        <v>885420.27930000005</v>
      </c>
      <c r="D186" s="323">
        <v>59.027999999999999</v>
      </c>
      <c r="E186" s="323">
        <v>15.9339</v>
      </c>
      <c r="F186" s="323">
        <v>0</v>
      </c>
      <c r="G186" s="323">
        <v>59.027999999999999</v>
      </c>
      <c r="H186" s="323">
        <v>80.733500000000006</v>
      </c>
      <c r="I186" s="323">
        <v>35.563600000000001</v>
      </c>
      <c r="J186" s="323">
        <v>250.28700000000001</v>
      </c>
      <c r="K186" s="323">
        <v>110.52549999999999</v>
      </c>
    </row>
    <row r="187" spans="1:11" ht="15.75" x14ac:dyDescent="0.25">
      <c r="A187" s="321" t="s">
        <v>24423</v>
      </c>
      <c r="B187" s="322" t="s">
        <v>24424</v>
      </c>
      <c r="C187" s="323">
        <v>80453.593399999998</v>
      </c>
      <c r="D187" s="323">
        <v>6.4363000000000001</v>
      </c>
      <c r="E187" s="323">
        <v>1.4892000000000001</v>
      </c>
      <c r="F187" s="323">
        <v>0</v>
      </c>
      <c r="G187" s="323">
        <v>6.4363000000000001</v>
      </c>
      <c r="H187" s="323">
        <v>0</v>
      </c>
      <c r="I187" s="323">
        <v>0</v>
      </c>
      <c r="J187" s="323">
        <v>14.361800000000001</v>
      </c>
      <c r="K187" s="323">
        <v>7.9255000000000004</v>
      </c>
    </row>
    <row r="188" spans="1:11" ht="15.75" x14ac:dyDescent="0.25">
      <c r="A188" s="321" t="s">
        <v>24425</v>
      </c>
      <c r="B188" s="322" t="s">
        <v>24426</v>
      </c>
      <c r="C188" s="323">
        <v>6819.9048000000003</v>
      </c>
      <c r="D188" s="323">
        <v>0.61380000000000001</v>
      </c>
      <c r="E188" s="323">
        <v>0.12620000000000001</v>
      </c>
      <c r="F188" s="323">
        <v>0</v>
      </c>
      <c r="G188" s="323">
        <v>0.34100000000000003</v>
      </c>
      <c r="H188" s="323">
        <v>0</v>
      </c>
      <c r="I188" s="323">
        <v>30.7911</v>
      </c>
      <c r="J188" s="323">
        <v>31.8721</v>
      </c>
      <c r="K188" s="323">
        <v>31.531099999999999</v>
      </c>
    </row>
    <row r="189" spans="1:11" ht="15.75" x14ac:dyDescent="0.25">
      <c r="A189" s="321" t="s">
        <v>24427</v>
      </c>
      <c r="B189" s="322" t="s">
        <v>24428</v>
      </c>
      <c r="C189" s="323">
        <v>129043.7534</v>
      </c>
      <c r="D189" s="323">
        <v>2.0163000000000002</v>
      </c>
      <c r="E189" s="323">
        <v>0.76029999999999998</v>
      </c>
      <c r="F189" s="323">
        <v>0</v>
      </c>
      <c r="G189" s="323">
        <v>2.2403</v>
      </c>
      <c r="H189" s="323">
        <v>59.7804</v>
      </c>
      <c r="I189" s="323">
        <v>39.407699999999998</v>
      </c>
      <c r="J189" s="323">
        <v>104.205</v>
      </c>
      <c r="K189" s="323">
        <v>42.1843</v>
      </c>
    </row>
    <row r="190" spans="1:11" ht="31.5" x14ac:dyDescent="0.25">
      <c r="A190" s="321" t="s">
        <v>24429</v>
      </c>
      <c r="B190" s="322" t="s">
        <v>24430</v>
      </c>
      <c r="C190" s="323">
        <v>15440.343000000001</v>
      </c>
      <c r="D190" s="323">
        <v>2.0587</v>
      </c>
      <c r="E190" s="323">
        <v>0.4763</v>
      </c>
      <c r="F190" s="323">
        <v>0</v>
      </c>
      <c r="G190" s="323">
        <v>1.544</v>
      </c>
      <c r="H190" s="323">
        <v>0</v>
      </c>
      <c r="I190" s="323">
        <v>0</v>
      </c>
      <c r="J190" s="323">
        <v>4.0789999999999997</v>
      </c>
      <c r="K190" s="323">
        <v>2.5350000000000001</v>
      </c>
    </row>
    <row r="191" spans="1:11" ht="15.75" x14ac:dyDescent="0.25">
      <c r="A191" s="321" t="s">
        <v>24431</v>
      </c>
      <c r="B191" s="322" t="s">
        <v>24432</v>
      </c>
      <c r="C191" s="323">
        <v>107748.8925</v>
      </c>
      <c r="D191" s="323">
        <v>6.9267000000000003</v>
      </c>
      <c r="E191" s="323">
        <v>1.8995</v>
      </c>
      <c r="F191" s="323">
        <v>0</v>
      </c>
      <c r="G191" s="323">
        <v>3.8481999999999998</v>
      </c>
      <c r="H191" s="323">
        <v>0</v>
      </c>
      <c r="I191" s="323">
        <v>39.481999999999999</v>
      </c>
      <c r="J191" s="323">
        <v>52.156399999999998</v>
      </c>
      <c r="K191" s="323">
        <v>48.308199999999999</v>
      </c>
    </row>
    <row r="192" spans="1:11" ht="15.75" x14ac:dyDescent="0.25">
      <c r="A192" s="321" t="s">
        <v>24433</v>
      </c>
      <c r="B192" s="322" t="s">
        <v>24434</v>
      </c>
      <c r="C192" s="323">
        <v>1699933.6036</v>
      </c>
      <c r="D192" s="323">
        <v>66.108500000000006</v>
      </c>
      <c r="E192" s="323">
        <v>29.135000000000002</v>
      </c>
      <c r="F192" s="323">
        <v>0</v>
      </c>
      <c r="G192" s="323">
        <v>94.440799999999996</v>
      </c>
      <c r="H192" s="323">
        <v>92.489800000000002</v>
      </c>
      <c r="I192" s="323">
        <v>35.563600000000001</v>
      </c>
      <c r="J192" s="323">
        <v>317.73770000000002</v>
      </c>
      <c r="K192" s="323">
        <v>130.80709999999999</v>
      </c>
    </row>
    <row r="193" spans="1:11" ht="15.75" x14ac:dyDescent="0.25">
      <c r="A193" s="321" t="s">
        <v>24435</v>
      </c>
      <c r="B193" s="322" t="s">
        <v>24436</v>
      </c>
      <c r="C193" s="323">
        <v>4774343.2456</v>
      </c>
      <c r="D193" s="323">
        <v>185.66890000000001</v>
      </c>
      <c r="E193" s="323">
        <v>81.826899999999995</v>
      </c>
      <c r="F193" s="323">
        <v>0</v>
      </c>
      <c r="G193" s="323">
        <v>265.24130000000002</v>
      </c>
      <c r="H193" s="323">
        <v>188.62090000000001</v>
      </c>
      <c r="I193" s="323">
        <v>35.563600000000001</v>
      </c>
      <c r="J193" s="323">
        <v>756.92160000000001</v>
      </c>
      <c r="K193" s="323">
        <v>303.05939999999998</v>
      </c>
    </row>
    <row r="194" spans="1:11" ht="15.75" x14ac:dyDescent="0.25">
      <c r="A194" s="321" t="s">
        <v>24437</v>
      </c>
      <c r="B194" s="322" t="s">
        <v>29191</v>
      </c>
      <c r="C194" s="323">
        <v>56743.118300000002</v>
      </c>
      <c r="D194" s="323">
        <v>3.7829000000000002</v>
      </c>
      <c r="E194" s="323">
        <v>1.0210999999999999</v>
      </c>
      <c r="F194" s="323">
        <v>0</v>
      </c>
      <c r="G194" s="323">
        <v>3.7829000000000002</v>
      </c>
      <c r="H194" s="323">
        <v>0</v>
      </c>
      <c r="I194" s="323">
        <v>0</v>
      </c>
      <c r="J194" s="323">
        <v>8.5869</v>
      </c>
      <c r="K194" s="323">
        <v>4.8040000000000003</v>
      </c>
    </row>
    <row r="195" spans="1:11" ht="15.75" x14ac:dyDescent="0.25">
      <c r="A195" s="321" t="s">
        <v>24438</v>
      </c>
      <c r="B195" s="322" t="s">
        <v>24439</v>
      </c>
      <c r="C195" s="323">
        <v>62558.446100000001</v>
      </c>
      <c r="D195" s="323">
        <v>5.6303000000000001</v>
      </c>
      <c r="E195" s="323">
        <v>1.1579999999999999</v>
      </c>
      <c r="F195" s="323">
        <v>0</v>
      </c>
      <c r="G195" s="323">
        <v>3.7534999999999998</v>
      </c>
      <c r="H195" s="323">
        <v>0</v>
      </c>
      <c r="I195" s="323">
        <v>0</v>
      </c>
      <c r="J195" s="323">
        <v>10.5418</v>
      </c>
      <c r="K195" s="323">
        <v>6.7882999999999996</v>
      </c>
    </row>
    <row r="196" spans="1:11" ht="15.75" x14ac:dyDescent="0.25">
      <c r="A196" s="321" t="s">
        <v>24440</v>
      </c>
      <c r="B196" s="322" t="s">
        <v>24441</v>
      </c>
      <c r="C196" s="323">
        <v>3706643.3054999998</v>
      </c>
      <c r="D196" s="323">
        <v>185.3322</v>
      </c>
      <c r="E196" s="323">
        <v>65.342799999999997</v>
      </c>
      <c r="F196" s="323">
        <v>0</v>
      </c>
      <c r="G196" s="323">
        <v>238.2842</v>
      </c>
      <c r="H196" s="323">
        <v>81.045599999999993</v>
      </c>
      <c r="I196" s="323">
        <v>45.048099999999998</v>
      </c>
      <c r="J196" s="323">
        <v>615.05290000000002</v>
      </c>
      <c r="K196" s="323">
        <v>295.72309999999999</v>
      </c>
    </row>
    <row r="197" spans="1:11" ht="15.75" x14ac:dyDescent="0.25">
      <c r="A197" s="321" t="s">
        <v>114</v>
      </c>
      <c r="B197" s="322" t="s">
        <v>912</v>
      </c>
      <c r="C197" s="323">
        <v>1365.3101999999999</v>
      </c>
      <c r="D197" s="323">
        <v>0.10920000000000001</v>
      </c>
      <c r="E197" s="323">
        <v>2.53E-2</v>
      </c>
      <c r="F197" s="323">
        <v>0</v>
      </c>
      <c r="G197" s="323">
        <v>0.10920000000000001</v>
      </c>
      <c r="H197" s="323">
        <v>0</v>
      </c>
      <c r="I197" s="323">
        <v>0</v>
      </c>
      <c r="J197" s="323">
        <v>0.2437</v>
      </c>
      <c r="K197" s="323">
        <v>0.13450000000000001</v>
      </c>
    </row>
    <row r="198" spans="1:11" ht="15.75" x14ac:dyDescent="0.25">
      <c r="A198" s="321" t="s">
        <v>24442</v>
      </c>
      <c r="B198" s="322" t="s">
        <v>24443</v>
      </c>
      <c r="C198" s="323">
        <v>2485.3029999999999</v>
      </c>
      <c r="D198" s="323">
        <v>0.1988</v>
      </c>
      <c r="E198" s="323">
        <v>4.5999999999999999E-2</v>
      </c>
      <c r="F198" s="323">
        <v>0</v>
      </c>
      <c r="G198" s="323">
        <v>0.17399999999999999</v>
      </c>
      <c r="H198" s="323">
        <v>0</v>
      </c>
      <c r="I198" s="323">
        <v>0</v>
      </c>
      <c r="J198" s="323">
        <v>0.41880000000000001</v>
      </c>
      <c r="K198" s="323">
        <v>0.24479999999999999</v>
      </c>
    </row>
    <row r="199" spans="1:11" ht="15.75" x14ac:dyDescent="0.25">
      <c r="A199" s="321" t="s">
        <v>24444</v>
      </c>
      <c r="B199" s="322" t="s">
        <v>24445</v>
      </c>
      <c r="C199" s="323">
        <v>4841.7539999999999</v>
      </c>
      <c r="D199" s="323">
        <v>0.43580000000000002</v>
      </c>
      <c r="E199" s="323">
        <v>8.9599999999999999E-2</v>
      </c>
      <c r="F199" s="323">
        <v>0</v>
      </c>
      <c r="G199" s="323">
        <v>0.24210000000000001</v>
      </c>
      <c r="H199" s="323">
        <v>0</v>
      </c>
      <c r="I199" s="323">
        <v>0</v>
      </c>
      <c r="J199" s="323">
        <v>0.76749999999999996</v>
      </c>
      <c r="K199" s="323">
        <v>0.52539999999999998</v>
      </c>
    </row>
    <row r="200" spans="1:11" ht="15.75" x14ac:dyDescent="0.25">
      <c r="A200" s="321" t="s">
        <v>24446</v>
      </c>
      <c r="B200" s="322" t="s">
        <v>24447</v>
      </c>
      <c r="C200" s="323">
        <v>12001.290999999999</v>
      </c>
      <c r="D200" s="323">
        <v>0.96009999999999995</v>
      </c>
      <c r="E200" s="323">
        <v>0.22209999999999999</v>
      </c>
      <c r="F200" s="323">
        <v>0</v>
      </c>
      <c r="G200" s="323">
        <v>0.60009999999999997</v>
      </c>
      <c r="H200" s="323">
        <v>0</v>
      </c>
      <c r="I200" s="323">
        <v>0</v>
      </c>
      <c r="J200" s="323">
        <v>1.7823</v>
      </c>
      <c r="K200" s="323">
        <v>1.1821999999999999</v>
      </c>
    </row>
    <row r="201" spans="1:11" ht="15.75" x14ac:dyDescent="0.25">
      <c r="A201" s="321" t="s">
        <v>24448</v>
      </c>
      <c r="B201" s="322" t="s">
        <v>24449</v>
      </c>
      <c r="C201" s="323">
        <v>39425.054700000001</v>
      </c>
      <c r="D201" s="323">
        <v>3.5482999999999998</v>
      </c>
      <c r="E201" s="323">
        <v>0.7298</v>
      </c>
      <c r="F201" s="323">
        <v>0</v>
      </c>
      <c r="G201" s="323">
        <v>1.9713000000000001</v>
      </c>
      <c r="H201" s="323">
        <v>0</v>
      </c>
      <c r="I201" s="323">
        <v>0</v>
      </c>
      <c r="J201" s="323">
        <v>6.2493999999999996</v>
      </c>
      <c r="K201" s="323">
        <v>4.2781000000000002</v>
      </c>
    </row>
    <row r="202" spans="1:11" ht="15.75" x14ac:dyDescent="0.25">
      <c r="A202" s="321" t="s">
        <v>24450</v>
      </c>
      <c r="B202" s="322" t="s">
        <v>24451</v>
      </c>
      <c r="C202" s="323">
        <v>10719.217699999999</v>
      </c>
      <c r="D202" s="323">
        <v>0.71460000000000001</v>
      </c>
      <c r="E202" s="323">
        <v>0.19289999999999999</v>
      </c>
      <c r="F202" s="323">
        <v>0</v>
      </c>
      <c r="G202" s="323">
        <v>0.71460000000000001</v>
      </c>
      <c r="H202" s="323">
        <v>5.2308000000000003</v>
      </c>
      <c r="I202" s="323">
        <v>0</v>
      </c>
      <c r="J202" s="323">
        <v>6.8529</v>
      </c>
      <c r="K202" s="323">
        <v>0.90749999999999997</v>
      </c>
    </row>
    <row r="203" spans="1:11" ht="15.75" x14ac:dyDescent="0.25">
      <c r="A203" s="321" t="s">
        <v>24452</v>
      </c>
      <c r="B203" s="322" t="s">
        <v>24453</v>
      </c>
      <c r="C203" s="323">
        <v>669710.41969999997</v>
      </c>
      <c r="D203" s="323">
        <v>27.904599999999999</v>
      </c>
      <c r="E203" s="323">
        <v>9.6845999999999997</v>
      </c>
      <c r="F203" s="323">
        <v>0</v>
      </c>
      <c r="G203" s="323">
        <v>17.4404</v>
      </c>
      <c r="H203" s="323">
        <v>0</v>
      </c>
      <c r="I203" s="323">
        <v>0</v>
      </c>
      <c r="J203" s="323">
        <v>55.029600000000002</v>
      </c>
      <c r="K203" s="323">
        <v>37.589199999999998</v>
      </c>
    </row>
    <row r="204" spans="1:11" ht="15.75" x14ac:dyDescent="0.25">
      <c r="A204" s="321" t="s">
        <v>24454</v>
      </c>
      <c r="B204" s="322" t="s">
        <v>24455</v>
      </c>
      <c r="C204" s="323">
        <v>680989.37159999995</v>
      </c>
      <c r="D204" s="323">
        <v>30.644500000000001</v>
      </c>
      <c r="E204" s="323">
        <v>9.4537999999999993</v>
      </c>
      <c r="F204" s="323">
        <v>0</v>
      </c>
      <c r="G204" s="323">
        <v>20.4297</v>
      </c>
      <c r="H204" s="323">
        <v>9.3634000000000004</v>
      </c>
      <c r="I204" s="323">
        <v>0</v>
      </c>
      <c r="J204" s="323">
        <v>69.891400000000004</v>
      </c>
      <c r="K204" s="323">
        <v>40.098300000000002</v>
      </c>
    </row>
    <row r="205" spans="1:11" ht="15.75" x14ac:dyDescent="0.25">
      <c r="A205" s="321" t="s">
        <v>24456</v>
      </c>
      <c r="B205" s="322" t="s">
        <v>24457</v>
      </c>
      <c r="C205" s="323">
        <v>1057741.5573</v>
      </c>
      <c r="D205" s="323">
        <v>45.331800000000001</v>
      </c>
      <c r="E205" s="323">
        <v>18.6465</v>
      </c>
      <c r="F205" s="323">
        <v>7.5552999999999999</v>
      </c>
      <c r="G205" s="323">
        <v>67.997699999999995</v>
      </c>
      <c r="H205" s="323">
        <v>172.9632</v>
      </c>
      <c r="I205" s="323">
        <v>35.398200000000003</v>
      </c>
      <c r="J205" s="323">
        <v>347.89269999999999</v>
      </c>
      <c r="K205" s="323">
        <v>106.9318</v>
      </c>
    </row>
    <row r="206" spans="1:11" ht="15.75" x14ac:dyDescent="0.25">
      <c r="A206" s="321" t="s">
        <v>24458</v>
      </c>
      <c r="B206" s="322" t="s">
        <v>24459</v>
      </c>
      <c r="C206" s="323">
        <v>37958.953699999998</v>
      </c>
      <c r="D206" s="323">
        <v>3.0367000000000002</v>
      </c>
      <c r="E206" s="323">
        <v>0.7026</v>
      </c>
      <c r="F206" s="323">
        <v>0</v>
      </c>
      <c r="G206" s="323">
        <v>1.8978999999999999</v>
      </c>
      <c r="H206" s="323">
        <v>0</v>
      </c>
      <c r="I206" s="323">
        <v>0</v>
      </c>
      <c r="J206" s="323">
        <v>5.6372</v>
      </c>
      <c r="K206" s="323">
        <v>3.7393000000000001</v>
      </c>
    </row>
    <row r="207" spans="1:11" ht="15.75" x14ac:dyDescent="0.25">
      <c r="A207" s="321" t="s">
        <v>24460</v>
      </c>
      <c r="B207" s="322" t="s">
        <v>24461</v>
      </c>
      <c r="C207" s="323">
        <v>88310.115099999995</v>
      </c>
      <c r="D207" s="323">
        <v>7.0648</v>
      </c>
      <c r="E207" s="323">
        <v>1.6346000000000001</v>
      </c>
      <c r="F207" s="323">
        <v>0</v>
      </c>
      <c r="G207" s="323">
        <v>4.4154999999999998</v>
      </c>
      <c r="H207" s="323">
        <v>0</v>
      </c>
      <c r="I207" s="323">
        <v>0</v>
      </c>
      <c r="J207" s="323">
        <v>13.1149</v>
      </c>
      <c r="K207" s="323">
        <v>8.6994000000000007</v>
      </c>
    </row>
    <row r="208" spans="1:11" ht="15.75" x14ac:dyDescent="0.25">
      <c r="A208" s="321" t="s">
        <v>24462</v>
      </c>
      <c r="B208" s="322" t="s">
        <v>24463</v>
      </c>
      <c r="C208" s="323">
        <v>3165811.5910999998</v>
      </c>
      <c r="D208" s="323">
        <v>211.05410000000001</v>
      </c>
      <c r="E208" s="323">
        <v>56.971400000000003</v>
      </c>
      <c r="F208" s="323">
        <v>0</v>
      </c>
      <c r="G208" s="323">
        <v>211.05410000000001</v>
      </c>
      <c r="H208" s="323">
        <v>114.4418</v>
      </c>
      <c r="I208" s="323">
        <v>35.563600000000001</v>
      </c>
      <c r="J208" s="323">
        <v>629.08500000000004</v>
      </c>
      <c r="K208" s="323">
        <v>303.58909999999997</v>
      </c>
    </row>
    <row r="209" spans="1:11" ht="15.75" x14ac:dyDescent="0.25">
      <c r="A209" s="321" t="s">
        <v>24464</v>
      </c>
      <c r="B209" s="322" t="s">
        <v>24465</v>
      </c>
      <c r="C209" s="323">
        <v>4838201.2466000002</v>
      </c>
      <c r="D209" s="323">
        <v>188.1523</v>
      </c>
      <c r="E209" s="323">
        <v>82.921400000000006</v>
      </c>
      <c r="F209" s="323">
        <v>0</v>
      </c>
      <c r="G209" s="323">
        <v>268.78899999999999</v>
      </c>
      <c r="H209" s="323">
        <v>188.62090000000001</v>
      </c>
      <c r="I209" s="323">
        <v>35.563600000000001</v>
      </c>
      <c r="J209" s="323">
        <v>764.04719999999998</v>
      </c>
      <c r="K209" s="323">
        <v>306.63729999999998</v>
      </c>
    </row>
    <row r="210" spans="1:11" ht="15.75" x14ac:dyDescent="0.25">
      <c r="A210" s="321" t="s">
        <v>24466</v>
      </c>
      <c r="B210" s="322" t="s">
        <v>24467</v>
      </c>
      <c r="C210" s="323">
        <v>3899297.0153000001</v>
      </c>
      <c r="D210" s="323">
        <v>136.47540000000001</v>
      </c>
      <c r="E210" s="323">
        <v>66.161299999999997</v>
      </c>
      <c r="F210" s="323">
        <v>0</v>
      </c>
      <c r="G210" s="323">
        <v>194.9649</v>
      </c>
      <c r="H210" s="323">
        <v>57.2209</v>
      </c>
      <c r="I210" s="323">
        <v>45.048099999999998</v>
      </c>
      <c r="J210" s="323">
        <v>499.87060000000002</v>
      </c>
      <c r="K210" s="323">
        <v>247.6848</v>
      </c>
    </row>
    <row r="211" spans="1:11" ht="15.75" x14ac:dyDescent="0.25">
      <c r="A211" s="321" t="s">
        <v>24468</v>
      </c>
      <c r="B211" s="322" t="s">
        <v>24469</v>
      </c>
      <c r="C211" s="323">
        <v>18644.9961</v>
      </c>
      <c r="D211" s="323">
        <v>1.4916</v>
      </c>
      <c r="E211" s="323">
        <v>0.34510000000000002</v>
      </c>
      <c r="F211" s="323">
        <v>0</v>
      </c>
      <c r="G211" s="323">
        <v>1.4916</v>
      </c>
      <c r="H211" s="323">
        <v>11.6821</v>
      </c>
      <c r="I211" s="323">
        <v>0</v>
      </c>
      <c r="J211" s="323">
        <v>15.010400000000001</v>
      </c>
      <c r="K211" s="323">
        <v>1.8367</v>
      </c>
    </row>
    <row r="212" spans="1:11" ht="15.75" x14ac:dyDescent="0.25">
      <c r="A212" s="321" t="s">
        <v>99</v>
      </c>
      <c r="B212" s="322" t="s">
        <v>908</v>
      </c>
      <c r="C212" s="323">
        <v>1381.0001</v>
      </c>
      <c r="D212" s="323">
        <v>0.1105</v>
      </c>
      <c r="E212" s="323">
        <v>2.5600000000000001E-2</v>
      </c>
      <c r="F212" s="323">
        <v>0</v>
      </c>
      <c r="G212" s="323">
        <v>6.9099999999999995E-2</v>
      </c>
      <c r="H212" s="323">
        <v>0</v>
      </c>
      <c r="I212" s="323">
        <v>0</v>
      </c>
      <c r="J212" s="323">
        <v>0.20519999999999999</v>
      </c>
      <c r="K212" s="323">
        <v>0.1361</v>
      </c>
    </row>
    <row r="213" spans="1:11" ht="15.75" x14ac:dyDescent="0.25">
      <c r="A213" s="321" t="s">
        <v>24470</v>
      </c>
      <c r="B213" s="322" t="s">
        <v>24471</v>
      </c>
      <c r="C213" s="323">
        <v>6817275.7159000002</v>
      </c>
      <c r="D213" s="323">
        <v>82.848799999999997</v>
      </c>
      <c r="E213" s="323">
        <v>40.163899999999998</v>
      </c>
      <c r="F213" s="323">
        <v>0</v>
      </c>
      <c r="G213" s="323">
        <v>118.35550000000001</v>
      </c>
      <c r="H213" s="323">
        <v>104.81829999999999</v>
      </c>
      <c r="I213" s="323">
        <v>90.096199999999996</v>
      </c>
      <c r="J213" s="323">
        <v>436.28269999999998</v>
      </c>
      <c r="K213" s="323">
        <v>213.10890000000001</v>
      </c>
    </row>
    <row r="214" spans="1:11" ht="15.75" x14ac:dyDescent="0.25">
      <c r="A214" s="321" t="s">
        <v>24472</v>
      </c>
      <c r="B214" s="322" t="s">
        <v>24473</v>
      </c>
      <c r="C214" s="323">
        <v>6004.7039999999997</v>
      </c>
      <c r="D214" s="323">
        <v>0.34310000000000002</v>
      </c>
      <c r="E214" s="323">
        <v>0.10589999999999999</v>
      </c>
      <c r="F214" s="323">
        <v>0</v>
      </c>
      <c r="G214" s="323">
        <v>0.25729999999999997</v>
      </c>
      <c r="H214" s="323">
        <v>0</v>
      </c>
      <c r="I214" s="323">
        <v>0</v>
      </c>
      <c r="J214" s="323">
        <v>0.70630000000000004</v>
      </c>
      <c r="K214" s="323">
        <v>0.44900000000000001</v>
      </c>
    </row>
    <row r="215" spans="1:11" ht="15.75" x14ac:dyDescent="0.25">
      <c r="A215" s="321" t="s">
        <v>24474</v>
      </c>
      <c r="B215" s="322" t="s">
        <v>24475</v>
      </c>
      <c r="C215" s="323">
        <v>1711658.3352999999</v>
      </c>
      <c r="D215" s="323">
        <v>114.11060000000001</v>
      </c>
      <c r="E215" s="323">
        <v>30.802700000000002</v>
      </c>
      <c r="F215" s="323">
        <v>0</v>
      </c>
      <c r="G215" s="323">
        <v>114.11060000000001</v>
      </c>
      <c r="H215" s="323">
        <v>113.1413</v>
      </c>
      <c r="I215" s="323">
        <v>35.563600000000001</v>
      </c>
      <c r="J215" s="323">
        <v>407.72879999999998</v>
      </c>
      <c r="K215" s="323">
        <v>180.4769</v>
      </c>
    </row>
    <row r="216" spans="1:11" ht="15.75" x14ac:dyDescent="0.25">
      <c r="A216" s="321" t="s">
        <v>24476</v>
      </c>
      <c r="B216" s="322" t="s">
        <v>24477</v>
      </c>
      <c r="C216" s="323">
        <v>1050339.6506000001</v>
      </c>
      <c r="D216" s="323">
        <v>73.523799999999994</v>
      </c>
      <c r="E216" s="323">
        <v>19.441800000000001</v>
      </c>
      <c r="F216" s="323">
        <v>0</v>
      </c>
      <c r="G216" s="323">
        <v>73.523799999999994</v>
      </c>
      <c r="H216" s="323">
        <v>69.653400000000005</v>
      </c>
      <c r="I216" s="323">
        <v>35.563600000000001</v>
      </c>
      <c r="J216" s="323">
        <v>271.70639999999997</v>
      </c>
      <c r="K216" s="323">
        <v>128.5292</v>
      </c>
    </row>
    <row r="217" spans="1:11" ht="15.75" x14ac:dyDescent="0.25">
      <c r="A217" s="321" t="s">
        <v>24478</v>
      </c>
      <c r="B217" s="322" t="s">
        <v>24479</v>
      </c>
      <c r="C217" s="323">
        <v>359903.58360000001</v>
      </c>
      <c r="D217" s="323">
        <v>23.993600000000001</v>
      </c>
      <c r="E217" s="323">
        <v>6.4767999999999999</v>
      </c>
      <c r="F217" s="323">
        <v>0</v>
      </c>
      <c r="G217" s="323">
        <v>20.994399999999999</v>
      </c>
      <c r="H217" s="323">
        <v>72.098299999999995</v>
      </c>
      <c r="I217" s="323">
        <v>30.7911</v>
      </c>
      <c r="J217" s="323">
        <v>154.35419999999999</v>
      </c>
      <c r="K217" s="323">
        <v>61.261499999999998</v>
      </c>
    </row>
    <row r="218" spans="1:11" ht="31.5" x14ac:dyDescent="0.25">
      <c r="A218" s="321" t="s">
        <v>24480</v>
      </c>
      <c r="B218" s="322" t="s">
        <v>24481</v>
      </c>
      <c r="C218" s="323">
        <v>16552.7853</v>
      </c>
      <c r="D218" s="323">
        <v>2.2069999999999999</v>
      </c>
      <c r="E218" s="323">
        <v>0.51070000000000004</v>
      </c>
      <c r="F218" s="323">
        <v>0</v>
      </c>
      <c r="G218" s="323">
        <v>1.6553</v>
      </c>
      <c r="H218" s="323">
        <v>0</v>
      </c>
      <c r="I218" s="323">
        <v>0</v>
      </c>
      <c r="J218" s="323">
        <v>4.3730000000000002</v>
      </c>
      <c r="K218" s="323">
        <v>2.7176999999999998</v>
      </c>
    </row>
    <row r="219" spans="1:11" ht="15.75" x14ac:dyDescent="0.25">
      <c r="A219" s="321" t="s">
        <v>24482</v>
      </c>
      <c r="B219" s="322" t="s">
        <v>24483</v>
      </c>
      <c r="C219" s="323">
        <v>3169635.3467999999</v>
      </c>
      <c r="D219" s="323">
        <v>184.8954</v>
      </c>
      <c r="E219" s="323">
        <v>57.040199999999999</v>
      </c>
      <c r="F219" s="323">
        <v>0</v>
      </c>
      <c r="G219" s="323">
        <v>264.13630000000001</v>
      </c>
      <c r="H219" s="323">
        <v>268.73020000000002</v>
      </c>
      <c r="I219" s="323">
        <v>45.048099999999998</v>
      </c>
      <c r="J219" s="323">
        <v>819.85019999999997</v>
      </c>
      <c r="K219" s="323">
        <v>286.9837</v>
      </c>
    </row>
    <row r="220" spans="1:11" ht="15.75" x14ac:dyDescent="0.25">
      <c r="A220" s="321" t="s">
        <v>24484</v>
      </c>
      <c r="B220" s="322" t="s">
        <v>24485</v>
      </c>
      <c r="C220" s="323">
        <v>726731.73060000001</v>
      </c>
      <c r="D220" s="323">
        <v>72.673199999999994</v>
      </c>
      <c r="E220" s="323">
        <v>14.412599999999999</v>
      </c>
      <c r="F220" s="323">
        <v>0</v>
      </c>
      <c r="G220" s="323">
        <v>72.673199999999994</v>
      </c>
      <c r="H220" s="323">
        <v>111.6848</v>
      </c>
      <c r="I220" s="323">
        <v>35.563600000000001</v>
      </c>
      <c r="J220" s="323">
        <v>307.00740000000002</v>
      </c>
      <c r="K220" s="323">
        <v>122.6494</v>
      </c>
    </row>
    <row r="221" spans="1:11" ht="15.75" x14ac:dyDescent="0.25">
      <c r="A221" s="321" t="s">
        <v>24486</v>
      </c>
      <c r="B221" s="322" t="s">
        <v>24487</v>
      </c>
      <c r="C221" s="323">
        <v>80330.603600000002</v>
      </c>
      <c r="D221" s="323">
        <v>7.2298</v>
      </c>
      <c r="E221" s="323">
        <v>1.4869000000000001</v>
      </c>
      <c r="F221" s="323">
        <v>0</v>
      </c>
      <c r="G221" s="323">
        <v>4.8197999999999999</v>
      </c>
      <c r="H221" s="323">
        <v>0</v>
      </c>
      <c r="I221" s="323">
        <v>0</v>
      </c>
      <c r="J221" s="323">
        <v>13.5365</v>
      </c>
      <c r="K221" s="323">
        <v>8.7166999999999994</v>
      </c>
    </row>
    <row r="222" spans="1:11" ht="15.75" x14ac:dyDescent="0.25">
      <c r="A222" s="321" t="s">
        <v>24488</v>
      </c>
      <c r="B222" s="322" t="s">
        <v>24489</v>
      </c>
      <c r="C222" s="323">
        <v>726731.73060000001</v>
      </c>
      <c r="D222" s="323">
        <v>50.871200000000002</v>
      </c>
      <c r="E222" s="323">
        <v>13.4518</v>
      </c>
      <c r="F222" s="323">
        <v>0</v>
      </c>
      <c r="G222" s="323">
        <v>50.871200000000002</v>
      </c>
      <c r="H222" s="323">
        <v>47.025199999999998</v>
      </c>
      <c r="I222" s="323">
        <v>35.563600000000001</v>
      </c>
      <c r="J222" s="323">
        <v>197.78299999999999</v>
      </c>
      <c r="K222" s="323">
        <v>99.886600000000001</v>
      </c>
    </row>
    <row r="223" spans="1:11" ht="15.75" x14ac:dyDescent="0.25">
      <c r="A223" s="321" t="s">
        <v>24490</v>
      </c>
      <c r="B223" s="322" t="s">
        <v>24491</v>
      </c>
      <c r="C223" s="323">
        <v>1792.8577</v>
      </c>
      <c r="D223" s="323">
        <v>1.3446</v>
      </c>
      <c r="E223" s="323">
        <v>0.18440000000000001</v>
      </c>
      <c r="F223" s="323">
        <v>0</v>
      </c>
      <c r="G223" s="323">
        <v>1.3446</v>
      </c>
      <c r="H223" s="323">
        <v>4.0103</v>
      </c>
      <c r="I223" s="323">
        <v>30.7911</v>
      </c>
      <c r="J223" s="323">
        <v>37.674999999999997</v>
      </c>
      <c r="K223" s="323">
        <v>32.320099999999996</v>
      </c>
    </row>
    <row r="224" spans="1:11" ht="15.75" x14ac:dyDescent="0.25">
      <c r="A224" s="321" t="s">
        <v>24492</v>
      </c>
      <c r="B224" s="322" t="s">
        <v>24493</v>
      </c>
      <c r="C224" s="323">
        <v>5494.3090000000002</v>
      </c>
      <c r="D224" s="323">
        <v>0.4945</v>
      </c>
      <c r="E224" s="323">
        <v>0.1017</v>
      </c>
      <c r="F224" s="323">
        <v>0</v>
      </c>
      <c r="G224" s="323">
        <v>0.3846</v>
      </c>
      <c r="H224" s="323">
        <v>7.1486999999999998</v>
      </c>
      <c r="I224" s="323">
        <v>0</v>
      </c>
      <c r="J224" s="323">
        <v>8.1295000000000002</v>
      </c>
      <c r="K224" s="323">
        <v>0.59619999999999995</v>
      </c>
    </row>
    <row r="225" spans="1:11" ht="15.75" x14ac:dyDescent="0.25">
      <c r="A225" s="321" t="s">
        <v>24494</v>
      </c>
      <c r="B225" s="322" t="s">
        <v>24495</v>
      </c>
      <c r="C225" s="323">
        <v>13403.668600000001</v>
      </c>
      <c r="D225" s="323">
        <v>1.0723</v>
      </c>
      <c r="E225" s="323">
        <v>0.24809999999999999</v>
      </c>
      <c r="F225" s="323">
        <v>0</v>
      </c>
      <c r="G225" s="323">
        <v>0.93830000000000002</v>
      </c>
      <c r="H225" s="323">
        <v>6.9744000000000002</v>
      </c>
      <c r="I225" s="323">
        <v>0</v>
      </c>
      <c r="J225" s="323">
        <v>9.2331000000000003</v>
      </c>
      <c r="K225" s="323">
        <v>1.3204</v>
      </c>
    </row>
    <row r="226" spans="1:11" ht="15.75" x14ac:dyDescent="0.25">
      <c r="A226" s="321" t="s">
        <v>24496</v>
      </c>
      <c r="B226" s="322" t="s">
        <v>24497</v>
      </c>
      <c r="C226" s="323">
        <v>5999163.6350999996</v>
      </c>
      <c r="D226" s="323">
        <v>299.95819999999998</v>
      </c>
      <c r="E226" s="323">
        <v>105.7567</v>
      </c>
      <c r="F226" s="323">
        <v>0</v>
      </c>
      <c r="G226" s="323">
        <v>385.66050000000001</v>
      </c>
      <c r="H226" s="323">
        <v>202.614</v>
      </c>
      <c r="I226" s="323">
        <v>45.048099999999998</v>
      </c>
      <c r="J226" s="323">
        <v>1039.0374999999999</v>
      </c>
      <c r="K226" s="323">
        <v>450.76299999999998</v>
      </c>
    </row>
    <row r="227" spans="1:11" ht="31.5" x14ac:dyDescent="0.25">
      <c r="A227" s="321" t="s">
        <v>24498</v>
      </c>
      <c r="B227" s="322" t="s">
        <v>24499</v>
      </c>
      <c r="C227" s="323">
        <v>1476477.6595999999</v>
      </c>
      <c r="D227" s="323">
        <v>73.823899999999995</v>
      </c>
      <c r="E227" s="323">
        <v>26.028199999999998</v>
      </c>
      <c r="F227" s="323">
        <v>0</v>
      </c>
      <c r="G227" s="323">
        <v>73.823899999999995</v>
      </c>
      <c r="H227" s="323">
        <v>34.956800000000001</v>
      </c>
      <c r="I227" s="323">
        <v>35.563600000000001</v>
      </c>
      <c r="J227" s="323">
        <v>244.19640000000001</v>
      </c>
      <c r="K227" s="323">
        <v>135.41569999999999</v>
      </c>
    </row>
    <row r="228" spans="1:11" ht="15.75" x14ac:dyDescent="0.25">
      <c r="A228" s="321" t="s">
        <v>24500</v>
      </c>
      <c r="B228" s="322" t="s">
        <v>24501</v>
      </c>
      <c r="C228" s="323">
        <v>419676.50900000002</v>
      </c>
      <c r="D228" s="323">
        <v>23.9815</v>
      </c>
      <c r="E228" s="323">
        <v>7.3982999999999999</v>
      </c>
      <c r="F228" s="323">
        <v>0</v>
      </c>
      <c r="G228" s="323">
        <v>20.983799999999999</v>
      </c>
      <c r="H228" s="323">
        <v>0</v>
      </c>
      <c r="I228" s="323">
        <v>45.048099999999998</v>
      </c>
      <c r="J228" s="323">
        <v>97.411699999999996</v>
      </c>
      <c r="K228" s="323">
        <v>76.427899999999994</v>
      </c>
    </row>
    <row r="229" spans="1:11" ht="15.75" x14ac:dyDescent="0.25">
      <c r="A229" s="321" t="s">
        <v>24502</v>
      </c>
      <c r="B229" s="322" t="s">
        <v>24503</v>
      </c>
      <c r="C229" s="323">
        <v>19517.077399999998</v>
      </c>
      <c r="D229" s="323">
        <v>1.5613999999999999</v>
      </c>
      <c r="E229" s="323">
        <v>0.36130000000000001</v>
      </c>
      <c r="F229" s="323">
        <v>0</v>
      </c>
      <c r="G229" s="323">
        <v>1.3662000000000001</v>
      </c>
      <c r="H229" s="323">
        <v>17.436</v>
      </c>
      <c r="I229" s="323">
        <v>0</v>
      </c>
      <c r="J229" s="323">
        <v>20.724900000000002</v>
      </c>
      <c r="K229" s="323">
        <v>1.9227000000000001</v>
      </c>
    </row>
    <row r="230" spans="1:11" ht="15.75" x14ac:dyDescent="0.25">
      <c r="A230" s="321" t="s">
        <v>24504</v>
      </c>
      <c r="B230" s="322" t="s">
        <v>24505</v>
      </c>
      <c r="C230" s="323">
        <v>118426163.8804</v>
      </c>
      <c r="D230" s="323">
        <v>925.20439999999996</v>
      </c>
      <c r="E230" s="323">
        <v>665.99300000000005</v>
      </c>
      <c r="F230" s="323">
        <v>0</v>
      </c>
      <c r="G230" s="323">
        <v>2056.0097999999998</v>
      </c>
      <c r="H230" s="323">
        <v>624.22799999999995</v>
      </c>
      <c r="I230" s="323">
        <v>167.0497</v>
      </c>
      <c r="J230" s="323">
        <v>4438.4849000000004</v>
      </c>
      <c r="K230" s="323">
        <v>1758.2471</v>
      </c>
    </row>
    <row r="231" spans="1:11" ht="15.75" x14ac:dyDescent="0.25">
      <c r="A231" s="321" t="s">
        <v>24506</v>
      </c>
      <c r="B231" s="322" t="s">
        <v>24507</v>
      </c>
      <c r="C231" s="323">
        <v>130582471.6072</v>
      </c>
      <c r="D231" s="323">
        <v>1020.1756</v>
      </c>
      <c r="E231" s="323">
        <v>734.35640000000001</v>
      </c>
      <c r="F231" s="323">
        <v>0</v>
      </c>
      <c r="G231" s="323">
        <v>2267.0567999999998</v>
      </c>
      <c r="H231" s="323">
        <v>749.07360000000006</v>
      </c>
      <c r="I231" s="323">
        <v>194.36279999999999</v>
      </c>
      <c r="J231" s="323">
        <v>4965.0252</v>
      </c>
      <c r="K231" s="323">
        <v>1948.8948</v>
      </c>
    </row>
    <row r="232" spans="1:11" ht="15.75" x14ac:dyDescent="0.25">
      <c r="A232" s="321" t="s">
        <v>24508</v>
      </c>
      <c r="B232" s="322" t="s">
        <v>24509</v>
      </c>
      <c r="C232" s="323">
        <v>179207702.5147</v>
      </c>
      <c r="D232" s="323">
        <v>1400.0601999999999</v>
      </c>
      <c r="E232" s="323">
        <v>1007.81</v>
      </c>
      <c r="F232" s="323">
        <v>0</v>
      </c>
      <c r="G232" s="323">
        <v>3111.2447999999999</v>
      </c>
      <c r="H232" s="323">
        <v>1310.8788</v>
      </c>
      <c r="I232" s="323">
        <v>194.36279999999999</v>
      </c>
      <c r="J232" s="323">
        <v>7024.3566000000001</v>
      </c>
      <c r="K232" s="323">
        <v>2602.2330000000002</v>
      </c>
    </row>
    <row r="233" spans="1:11" ht="15.75" x14ac:dyDescent="0.25">
      <c r="A233" s="321" t="s">
        <v>24510</v>
      </c>
      <c r="B233" s="322" t="s">
        <v>24511</v>
      </c>
      <c r="C233" s="323">
        <v>227832933.42230001</v>
      </c>
      <c r="D233" s="323">
        <v>1779.9448</v>
      </c>
      <c r="E233" s="323">
        <v>1281.2636</v>
      </c>
      <c r="F233" s="323">
        <v>0</v>
      </c>
      <c r="G233" s="323">
        <v>3955.4328999999998</v>
      </c>
      <c r="H233" s="323">
        <v>1872.684</v>
      </c>
      <c r="I233" s="323">
        <v>349.4776</v>
      </c>
      <c r="J233" s="323">
        <v>9238.8029000000006</v>
      </c>
      <c r="K233" s="323">
        <v>3410.6860000000001</v>
      </c>
    </row>
    <row r="234" spans="1:11" ht="15.75" x14ac:dyDescent="0.25">
      <c r="A234" s="321" t="s">
        <v>24512</v>
      </c>
      <c r="B234" s="322" t="s">
        <v>24513</v>
      </c>
      <c r="C234" s="323">
        <v>276458164.32980001</v>
      </c>
      <c r="D234" s="323">
        <v>2159.8294000000001</v>
      </c>
      <c r="E234" s="323">
        <v>1554.7172</v>
      </c>
      <c r="F234" s="323">
        <v>0</v>
      </c>
      <c r="G234" s="323">
        <v>4799.6208999999999</v>
      </c>
      <c r="H234" s="323">
        <v>2434.4892</v>
      </c>
      <c r="I234" s="323">
        <v>407.24489999999997</v>
      </c>
      <c r="J234" s="323">
        <v>11355.901599999999</v>
      </c>
      <c r="K234" s="323">
        <v>4121.7915000000003</v>
      </c>
    </row>
    <row r="235" spans="1:11" ht="15.75" x14ac:dyDescent="0.25">
      <c r="A235" s="321" t="s">
        <v>24514</v>
      </c>
      <c r="B235" s="322" t="s">
        <v>24515</v>
      </c>
      <c r="C235" s="323">
        <v>325083395.23710001</v>
      </c>
      <c r="D235" s="323">
        <v>2539.7139999999999</v>
      </c>
      <c r="E235" s="323">
        <v>1828.1708000000001</v>
      </c>
      <c r="F235" s="323">
        <v>0</v>
      </c>
      <c r="G235" s="323">
        <v>5643.8089</v>
      </c>
      <c r="H235" s="323">
        <v>2996.2944000000002</v>
      </c>
      <c r="I235" s="323">
        <v>407.24489999999997</v>
      </c>
      <c r="J235" s="323">
        <v>13415.233</v>
      </c>
      <c r="K235" s="323">
        <v>4775.1297000000004</v>
      </c>
    </row>
    <row r="236" spans="1:11" ht="15.75" x14ac:dyDescent="0.25">
      <c r="A236" s="321" t="s">
        <v>24516</v>
      </c>
      <c r="B236" s="322" t="s">
        <v>24517</v>
      </c>
      <c r="C236" s="323">
        <v>253460.6735</v>
      </c>
      <c r="D236" s="323">
        <v>14.483499999999999</v>
      </c>
      <c r="E236" s="323">
        <v>4.4680999999999997</v>
      </c>
      <c r="F236" s="323">
        <v>0</v>
      </c>
      <c r="G236" s="323">
        <v>12.673</v>
      </c>
      <c r="H236" s="323">
        <v>0</v>
      </c>
      <c r="I236" s="323">
        <v>45.048099999999998</v>
      </c>
      <c r="J236" s="323">
        <v>76.672700000000006</v>
      </c>
      <c r="K236" s="323">
        <v>63.999699999999997</v>
      </c>
    </row>
    <row r="237" spans="1:11" ht="15.75" x14ac:dyDescent="0.25">
      <c r="A237" s="321" t="s">
        <v>24518</v>
      </c>
      <c r="B237" s="322" t="s">
        <v>24519</v>
      </c>
      <c r="C237" s="323">
        <v>474137.2599</v>
      </c>
      <c r="D237" s="323">
        <v>7.4084000000000003</v>
      </c>
      <c r="E237" s="323">
        <v>2.7934000000000001</v>
      </c>
      <c r="F237" s="323">
        <v>0</v>
      </c>
      <c r="G237" s="323">
        <v>8.2315000000000005</v>
      </c>
      <c r="H237" s="323">
        <v>259.04840000000002</v>
      </c>
      <c r="I237" s="323">
        <v>39.407699999999998</v>
      </c>
      <c r="J237" s="323">
        <v>316.88940000000002</v>
      </c>
      <c r="K237" s="323">
        <v>49.609499999999997</v>
      </c>
    </row>
    <row r="238" spans="1:11" ht="31.5" x14ac:dyDescent="0.25">
      <c r="A238" s="321" t="s">
        <v>24520</v>
      </c>
      <c r="B238" s="322" t="s">
        <v>24521</v>
      </c>
      <c r="C238" s="323">
        <v>2154518.4829000002</v>
      </c>
      <c r="D238" s="323">
        <v>28.053599999999999</v>
      </c>
      <c r="E238" s="323">
        <v>12.500999999999999</v>
      </c>
      <c r="F238" s="323">
        <v>0</v>
      </c>
      <c r="G238" s="323">
        <v>62.3414</v>
      </c>
      <c r="H238" s="323">
        <v>163.0796</v>
      </c>
      <c r="I238" s="323">
        <v>136.06710000000001</v>
      </c>
      <c r="J238" s="323">
        <v>402.04270000000002</v>
      </c>
      <c r="K238" s="323">
        <v>176.6217</v>
      </c>
    </row>
    <row r="239" spans="1:11" ht="15.75" x14ac:dyDescent="0.25">
      <c r="A239" s="321" t="s">
        <v>24522</v>
      </c>
      <c r="B239" s="322" t="s">
        <v>24523</v>
      </c>
      <c r="C239" s="323">
        <v>1065879.6702000001</v>
      </c>
      <c r="D239" s="323">
        <v>13.8786</v>
      </c>
      <c r="E239" s="323">
        <v>6.1844999999999999</v>
      </c>
      <c r="F239" s="323">
        <v>0</v>
      </c>
      <c r="G239" s="323">
        <v>30.8414</v>
      </c>
      <c r="H239" s="323">
        <v>530.74990000000003</v>
      </c>
      <c r="I239" s="323">
        <v>136.06710000000001</v>
      </c>
      <c r="J239" s="323">
        <v>717.72149999999999</v>
      </c>
      <c r="K239" s="323">
        <v>156.1302</v>
      </c>
    </row>
    <row r="240" spans="1:11" ht="15.75" x14ac:dyDescent="0.25">
      <c r="A240" s="321" t="s">
        <v>24524</v>
      </c>
      <c r="B240" s="322" t="s">
        <v>24525</v>
      </c>
      <c r="C240" s="323">
        <v>2244857.9394999999</v>
      </c>
      <c r="D240" s="323">
        <v>128.27760000000001</v>
      </c>
      <c r="E240" s="323">
        <v>39.573599999999999</v>
      </c>
      <c r="F240" s="323">
        <v>0</v>
      </c>
      <c r="G240" s="323">
        <v>96.208200000000005</v>
      </c>
      <c r="H240" s="323">
        <v>0</v>
      </c>
      <c r="I240" s="323">
        <v>45.048099999999998</v>
      </c>
      <c r="J240" s="323">
        <v>309.10750000000002</v>
      </c>
      <c r="K240" s="323">
        <v>212.89930000000001</v>
      </c>
    </row>
    <row r="241" spans="1:11" ht="31.5" x14ac:dyDescent="0.25">
      <c r="A241" s="321" t="s">
        <v>24526</v>
      </c>
      <c r="B241" s="322" t="s">
        <v>24527</v>
      </c>
      <c r="C241" s="323">
        <v>620031.60340000002</v>
      </c>
      <c r="D241" s="323">
        <v>4.8440000000000003</v>
      </c>
      <c r="E241" s="323">
        <v>3.4868999999999999</v>
      </c>
      <c r="F241" s="323">
        <v>0</v>
      </c>
      <c r="G241" s="323">
        <v>10.7644</v>
      </c>
      <c r="H241" s="323">
        <v>78.028499999999994</v>
      </c>
      <c r="I241" s="323">
        <v>38.091900000000003</v>
      </c>
      <c r="J241" s="323">
        <v>135.2157</v>
      </c>
      <c r="K241" s="323">
        <v>46.422800000000002</v>
      </c>
    </row>
    <row r="242" spans="1:11" ht="15.75" x14ac:dyDescent="0.25">
      <c r="A242" s="321" t="s">
        <v>24528</v>
      </c>
      <c r="B242" s="322" t="s">
        <v>24529</v>
      </c>
      <c r="C242" s="323">
        <v>107159.928</v>
      </c>
      <c r="D242" s="323">
        <v>7.1440000000000001</v>
      </c>
      <c r="E242" s="323">
        <v>1.9283999999999999</v>
      </c>
      <c r="F242" s="323">
        <v>0</v>
      </c>
      <c r="G242" s="323">
        <v>7.1440000000000001</v>
      </c>
      <c r="H242" s="323">
        <v>16.36</v>
      </c>
      <c r="I242" s="323">
        <v>0</v>
      </c>
      <c r="J242" s="323">
        <v>32.5764</v>
      </c>
      <c r="K242" s="323">
        <v>9.0724</v>
      </c>
    </row>
    <row r="243" spans="1:11" ht="15.75" x14ac:dyDescent="0.25">
      <c r="A243" s="321" t="s">
        <v>24530</v>
      </c>
      <c r="B243" s="322" t="s">
        <v>24531</v>
      </c>
      <c r="C243" s="323">
        <v>8081078.9418000001</v>
      </c>
      <c r="D243" s="323">
        <v>461.77589999999998</v>
      </c>
      <c r="E243" s="323">
        <v>142.4579</v>
      </c>
      <c r="F243" s="323">
        <v>0</v>
      </c>
      <c r="G243" s="323">
        <v>346.33199999999999</v>
      </c>
      <c r="H243" s="323">
        <v>0</v>
      </c>
      <c r="I243" s="323">
        <v>45.048099999999998</v>
      </c>
      <c r="J243" s="323">
        <v>995.61389999999994</v>
      </c>
      <c r="K243" s="323">
        <v>649.28189999999995</v>
      </c>
    </row>
    <row r="244" spans="1:11" ht="31.5" x14ac:dyDescent="0.25">
      <c r="A244" s="321" t="s">
        <v>24532</v>
      </c>
      <c r="B244" s="322" t="s">
        <v>24533</v>
      </c>
      <c r="C244" s="323">
        <v>676466.70519999997</v>
      </c>
      <c r="D244" s="323">
        <v>5.2849000000000004</v>
      </c>
      <c r="E244" s="323">
        <v>3.8041999999999998</v>
      </c>
      <c r="F244" s="323">
        <v>0</v>
      </c>
      <c r="G244" s="323">
        <v>8.8081999999999994</v>
      </c>
      <c r="H244" s="323">
        <v>0</v>
      </c>
      <c r="I244" s="323">
        <v>54.626199999999997</v>
      </c>
      <c r="J244" s="323">
        <v>72.523499999999999</v>
      </c>
      <c r="K244" s="323">
        <v>63.715299999999999</v>
      </c>
    </row>
    <row r="245" spans="1:11" ht="15.75" x14ac:dyDescent="0.25">
      <c r="A245" s="321" t="s">
        <v>24534</v>
      </c>
      <c r="B245" s="322" t="s">
        <v>24535</v>
      </c>
      <c r="C245" s="323">
        <v>7020098.9177999999</v>
      </c>
      <c r="D245" s="323">
        <v>245.70349999999999</v>
      </c>
      <c r="E245" s="323">
        <v>119.1135</v>
      </c>
      <c r="F245" s="323">
        <v>0</v>
      </c>
      <c r="G245" s="323">
        <v>351.00490000000002</v>
      </c>
      <c r="H245" s="323">
        <v>48.377699999999997</v>
      </c>
      <c r="I245" s="323">
        <v>45.048099999999998</v>
      </c>
      <c r="J245" s="323">
        <v>809.24770000000001</v>
      </c>
      <c r="K245" s="323">
        <v>409.86509999999998</v>
      </c>
    </row>
    <row r="246" spans="1:11" ht="15.75" x14ac:dyDescent="0.25">
      <c r="A246" s="321" t="s">
        <v>24536</v>
      </c>
      <c r="B246" s="322" t="s">
        <v>24537</v>
      </c>
      <c r="C246" s="323">
        <v>10602.5759</v>
      </c>
      <c r="D246" s="323">
        <v>0.84819999999999995</v>
      </c>
      <c r="E246" s="323">
        <v>0.1963</v>
      </c>
      <c r="F246" s="323">
        <v>0</v>
      </c>
      <c r="G246" s="323">
        <v>0.74219999999999997</v>
      </c>
      <c r="H246" s="323">
        <v>0</v>
      </c>
      <c r="I246" s="323">
        <v>0</v>
      </c>
      <c r="J246" s="323">
        <v>1.7867</v>
      </c>
      <c r="K246" s="323">
        <v>1.0445</v>
      </c>
    </row>
    <row r="247" spans="1:11" ht="15.75" x14ac:dyDescent="0.25">
      <c r="A247" s="321" t="s">
        <v>24538</v>
      </c>
      <c r="B247" s="322" t="s">
        <v>24539</v>
      </c>
      <c r="C247" s="323">
        <v>1506210.0093</v>
      </c>
      <c r="D247" s="323">
        <v>86.069100000000006</v>
      </c>
      <c r="E247" s="323">
        <v>26.552299999999999</v>
      </c>
      <c r="F247" s="323">
        <v>0</v>
      </c>
      <c r="G247" s="323">
        <v>75.310500000000005</v>
      </c>
      <c r="H247" s="323">
        <v>0</v>
      </c>
      <c r="I247" s="323">
        <v>35.563600000000001</v>
      </c>
      <c r="J247" s="323">
        <v>223.49549999999999</v>
      </c>
      <c r="K247" s="323">
        <v>148.185</v>
      </c>
    </row>
    <row r="248" spans="1:11" ht="15.75" x14ac:dyDescent="0.25">
      <c r="A248" s="321" t="s">
        <v>24540</v>
      </c>
      <c r="B248" s="322" t="s">
        <v>24541</v>
      </c>
      <c r="C248" s="323">
        <v>219998.02</v>
      </c>
      <c r="D248" s="323">
        <v>12.571300000000001</v>
      </c>
      <c r="E248" s="323">
        <v>3.8782999999999999</v>
      </c>
      <c r="F248" s="323">
        <v>0</v>
      </c>
      <c r="G248" s="323">
        <v>10.9999</v>
      </c>
      <c r="H248" s="323">
        <v>0</v>
      </c>
      <c r="I248" s="323">
        <v>35.563600000000001</v>
      </c>
      <c r="J248" s="323">
        <v>63.013100000000001</v>
      </c>
      <c r="K248" s="323">
        <v>52.013199999999998</v>
      </c>
    </row>
    <row r="249" spans="1:11" ht="15.75" x14ac:dyDescent="0.25">
      <c r="A249" s="321" t="s">
        <v>24542</v>
      </c>
      <c r="B249" s="322" t="s">
        <v>24543</v>
      </c>
      <c r="C249" s="323">
        <v>21528609.362</v>
      </c>
      <c r="D249" s="323">
        <v>168.19229999999999</v>
      </c>
      <c r="E249" s="323">
        <v>121.07040000000001</v>
      </c>
      <c r="F249" s="323">
        <v>0</v>
      </c>
      <c r="G249" s="323">
        <v>373.76060000000001</v>
      </c>
      <c r="H249" s="323">
        <v>69.913499999999999</v>
      </c>
      <c r="I249" s="323">
        <v>105.6129</v>
      </c>
      <c r="J249" s="323">
        <v>838.54970000000003</v>
      </c>
      <c r="K249" s="323">
        <v>394.87560000000002</v>
      </c>
    </row>
    <row r="250" spans="1:11" ht="15.75" x14ac:dyDescent="0.25">
      <c r="A250" s="321" t="s">
        <v>24544</v>
      </c>
      <c r="B250" s="322" t="s">
        <v>24545</v>
      </c>
      <c r="C250" s="323">
        <v>26410562.589899998</v>
      </c>
      <c r="D250" s="323">
        <v>206.33250000000001</v>
      </c>
      <c r="E250" s="323">
        <v>148.52500000000001</v>
      </c>
      <c r="F250" s="323">
        <v>0</v>
      </c>
      <c r="G250" s="323">
        <v>458.51670000000001</v>
      </c>
      <c r="H250" s="323">
        <v>116.41849999999999</v>
      </c>
      <c r="I250" s="323">
        <v>105.6129</v>
      </c>
      <c r="J250" s="323">
        <v>1035.4056</v>
      </c>
      <c r="K250" s="323">
        <v>460.47039999999998</v>
      </c>
    </row>
    <row r="251" spans="1:11" ht="15.75" x14ac:dyDescent="0.25">
      <c r="A251" s="321" t="s">
        <v>24546</v>
      </c>
      <c r="B251" s="322" t="s">
        <v>24547</v>
      </c>
      <c r="C251" s="323">
        <v>3338690.7788</v>
      </c>
      <c r="D251" s="323">
        <v>26.083500000000001</v>
      </c>
      <c r="E251" s="323">
        <v>18.7758</v>
      </c>
      <c r="F251" s="323">
        <v>0</v>
      </c>
      <c r="G251" s="323">
        <v>43.472499999999997</v>
      </c>
      <c r="H251" s="323">
        <v>0</v>
      </c>
      <c r="I251" s="323">
        <v>27.313099999999999</v>
      </c>
      <c r="J251" s="323">
        <v>115.64490000000001</v>
      </c>
      <c r="K251" s="323">
        <v>72.172399999999996</v>
      </c>
    </row>
    <row r="252" spans="1:11" ht="31.5" x14ac:dyDescent="0.25">
      <c r="A252" s="321" t="s">
        <v>24548</v>
      </c>
      <c r="B252" s="322" t="s">
        <v>24549</v>
      </c>
      <c r="C252" s="323">
        <v>47521.079400000002</v>
      </c>
      <c r="D252" s="323">
        <v>3.8016999999999999</v>
      </c>
      <c r="E252" s="323">
        <v>0.87960000000000005</v>
      </c>
      <c r="F252" s="323">
        <v>0</v>
      </c>
      <c r="G252" s="323">
        <v>3.8016999999999999</v>
      </c>
      <c r="H252" s="323">
        <v>0</v>
      </c>
      <c r="I252" s="323">
        <v>30.7911</v>
      </c>
      <c r="J252" s="323">
        <v>39.274099999999997</v>
      </c>
      <c r="K252" s="323">
        <v>35.4724</v>
      </c>
    </row>
    <row r="253" spans="1:11" ht="15.75" x14ac:dyDescent="0.25">
      <c r="A253" s="321" t="s">
        <v>24550</v>
      </c>
      <c r="B253" s="322" t="s">
        <v>24551</v>
      </c>
      <c r="C253" s="323">
        <v>103032.20239999999</v>
      </c>
      <c r="D253" s="323">
        <v>5.8875999999999999</v>
      </c>
      <c r="E253" s="323">
        <v>1.8163</v>
      </c>
      <c r="F253" s="323">
        <v>0</v>
      </c>
      <c r="G253" s="323">
        <v>4.4157000000000002</v>
      </c>
      <c r="H253" s="323">
        <v>0</v>
      </c>
      <c r="I253" s="323">
        <v>0</v>
      </c>
      <c r="J253" s="323">
        <v>12.1196</v>
      </c>
      <c r="K253" s="323">
        <v>7.7039</v>
      </c>
    </row>
    <row r="254" spans="1:11" ht="15.75" x14ac:dyDescent="0.25">
      <c r="A254" s="321" t="s">
        <v>24552</v>
      </c>
      <c r="B254" s="322" t="s">
        <v>24553</v>
      </c>
      <c r="C254" s="323">
        <v>124943.4663</v>
      </c>
      <c r="D254" s="323">
        <v>7.1395999999999997</v>
      </c>
      <c r="E254" s="323">
        <v>2.2025999999999999</v>
      </c>
      <c r="F254" s="323">
        <v>0</v>
      </c>
      <c r="G254" s="323">
        <v>5.3547000000000002</v>
      </c>
      <c r="H254" s="323">
        <v>0</v>
      </c>
      <c r="I254" s="323">
        <v>0</v>
      </c>
      <c r="J254" s="323">
        <v>14.696899999999999</v>
      </c>
      <c r="K254" s="323">
        <v>9.3422000000000001</v>
      </c>
    </row>
    <row r="255" spans="1:11" ht="15.75" x14ac:dyDescent="0.25">
      <c r="A255" s="321" t="s">
        <v>24554</v>
      </c>
      <c r="B255" s="322" t="s">
        <v>24555</v>
      </c>
      <c r="C255" s="323">
        <v>568209549.77450001</v>
      </c>
      <c r="D255" s="323">
        <v>4439.1370999999999</v>
      </c>
      <c r="E255" s="323">
        <v>3195.4389000000001</v>
      </c>
      <c r="F255" s="323">
        <v>0</v>
      </c>
      <c r="G255" s="323">
        <v>9864.7491000000009</v>
      </c>
      <c r="H255" s="323">
        <v>5118.6696000000002</v>
      </c>
      <c r="I255" s="323">
        <v>540.17089999999996</v>
      </c>
      <c r="J255" s="323">
        <v>23158.1656</v>
      </c>
      <c r="K255" s="323">
        <v>8174.7469000000001</v>
      </c>
    </row>
    <row r="256" spans="1:11" ht="15.75" x14ac:dyDescent="0.25">
      <c r="A256" s="321" t="s">
        <v>24556</v>
      </c>
      <c r="B256" s="322" t="s">
        <v>24557</v>
      </c>
      <c r="C256" s="323">
        <v>811335704.3118</v>
      </c>
      <c r="D256" s="323">
        <v>6338.5601999999999</v>
      </c>
      <c r="E256" s="323">
        <v>4562.7069000000001</v>
      </c>
      <c r="F256" s="323">
        <v>0</v>
      </c>
      <c r="G256" s="323">
        <v>14085.6893</v>
      </c>
      <c r="H256" s="323">
        <v>7365.8904000000002</v>
      </c>
      <c r="I256" s="323">
        <v>568.03859999999997</v>
      </c>
      <c r="J256" s="323">
        <v>32920.885399999999</v>
      </c>
      <c r="K256" s="323">
        <v>11469.305700000001</v>
      </c>
    </row>
    <row r="257" spans="1:11" ht="15.75" x14ac:dyDescent="0.25">
      <c r="A257" s="321" t="s">
        <v>24558</v>
      </c>
      <c r="B257" s="322" t="s">
        <v>24559</v>
      </c>
      <c r="C257" s="323">
        <v>1054461858.8491</v>
      </c>
      <c r="D257" s="323">
        <v>8237.9832999999999</v>
      </c>
      <c r="E257" s="323">
        <v>5929.9750000000004</v>
      </c>
      <c r="F257" s="323">
        <v>0</v>
      </c>
      <c r="G257" s="323">
        <v>18306.629499999999</v>
      </c>
      <c r="H257" s="323">
        <v>9675.5339999999997</v>
      </c>
      <c r="I257" s="323">
        <v>595.35170000000005</v>
      </c>
      <c r="J257" s="323">
        <v>42745.4735</v>
      </c>
      <c r="K257" s="323">
        <v>14763.31</v>
      </c>
    </row>
    <row r="258" spans="1:11" ht="15.75" x14ac:dyDescent="0.25">
      <c r="A258" s="321" t="s">
        <v>24560</v>
      </c>
      <c r="B258" s="322" t="s">
        <v>24561</v>
      </c>
      <c r="C258" s="323">
        <v>2348507.4992</v>
      </c>
      <c r="D258" s="323">
        <v>24.4636</v>
      </c>
      <c r="E258" s="323">
        <v>10.901300000000001</v>
      </c>
      <c r="F258" s="323">
        <v>0</v>
      </c>
      <c r="G258" s="323">
        <v>54.363599999999998</v>
      </c>
      <c r="H258" s="323">
        <v>196.68379999999999</v>
      </c>
      <c r="I258" s="323">
        <v>57.767299999999999</v>
      </c>
      <c r="J258" s="323">
        <v>344.17959999999999</v>
      </c>
      <c r="K258" s="323">
        <v>93.132199999999997</v>
      </c>
    </row>
    <row r="259" spans="1:11" ht="15.75" x14ac:dyDescent="0.25">
      <c r="A259" s="321" t="s">
        <v>24562</v>
      </c>
      <c r="B259" s="322" t="s">
        <v>24563</v>
      </c>
      <c r="C259" s="323">
        <v>13904.1276</v>
      </c>
      <c r="D259" s="323">
        <v>1.8539000000000001</v>
      </c>
      <c r="E259" s="323">
        <v>0.4289</v>
      </c>
      <c r="F259" s="323">
        <v>0</v>
      </c>
      <c r="G259" s="323">
        <v>1.3904000000000001</v>
      </c>
      <c r="H259" s="323">
        <v>0</v>
      </c>
      <c r="I259" s="323">
        <v>0</v>
      </c>
      <c r="J259" s="323">
        <v>3.6732</v>
      </c>
      <c r="K259" s="323">
        <v>2.2827999999999999</v>
      </c>
    </row>
    <row r="260" spans="1:11" ht="15.75" x14ac:dyDescent="0.25">
      <c r="A260" s="321" t="s">
        <v>24564</v>
      </c>
      <c r="B260" s="322" t="s">
        <v>24565</v>
      </c>
      <c r="C260" s="323">
        <v>317437.87339999998</v>
      </c>
      <c r="D260" s="323">
        <v>21.162500000000001</v>
      </c>
      <c r="E260" s="323">
        <v>5.7126000000000001</v>
      </c>
      <c r="F260" s="323">
        <v>0</v>
      </c>
      <c r="G260" s="323">
        <v>21.162500000000001</v>
      </c>
      <c r="H260" s="323">
        <v>72.072299999999998</v>
      </c>
      <c r="I260" s="323">
        <v>0</v>
      </c>
      <c r="J260" s="323">
        <v>120.1099</v>
      </c>
      <c r="K260" s="323">
        <v>26.8751</v>
      </c>
    </row>
    <row r="261" spans="1:11" ht="15.75" x14ac:dyDescent="0.25">
      <c r="A261" s="321" t="s">
        <v>24566</v>
      </c>
      <c r="B261" s="322" t="s">
        <v>24567</v>
      </c>
      <c r="C261" s="323">
        <v>5358.9022000000004</v>
      </c>
      <c r="D261" s="323">
        <v>0.42870000000000003</v>
      </c>
      <c r="E261" s="323">
        <v>9.9199999999999997E-2</v>
      </c>
      <c r="F261" s="323">
        <v>0</v>
      </c>
      <c r="G261" s="323">
        <v>0.37509999999999999</v>
      </c>
      <c r="H261" s="323">
        <v>0</v>
      </c>
      <c r="I261" s="323">
        <v>0</v>
      </c>
      <c r="J261" s="323">
        <v>0.90300000000000002</v>
      </c>
      <c r="K261" s="323">
        <v>0.52790000000000004</v>
      </c>
    </row>
    <row r="262" spans="1:11" ht="15.75" x14ac:dyDescent="0.25">
      <c r="A262" s="321" t="s">
        <v>24568</v>
      </c>
      <c r="B262" s="322" t="s">
        <v>24569</v>
      </c>
      <c r="C262" s="323">
        <v>255887.8181</v>
      </c>
      <c r="D262" s="323">
        <v>20.471</v>
      </c>
      <c r="E262" s="323">
        <v>4.7365000000000004</v>
      </c>
      <c r="F262" s="323">
        <v>0</v>
      </c>
      <c r="G262" s="323">
        <v>17.912099999999999</v>
      </c>
      <c r="H262" s="323">
        <v>0</v>
      </c>
      <c r="I262" s="323">
        <v>45.048099999999998</v>
      </c>
      <c r="J262" s="323">
        <v>88.167699999999996</v>
      </c>
      <c r="K262" s="323">
        <v>70.255600000000001</v>
      </c>
    </row>
    <row r="263" spans="1:11" ht="31.5" x14ac:dyDescent="0.25">
      <c r="A263" s="321" t="s">
        <v>24570</v>
      </c>
      <c r="B263" s="322" t="s">
        <v>24571</v>
      </c>
      <c r="C263" s="323">
        <v>47700.179400000001</v>
      </c>
      <c r="D263" s="323">
        <v>6.36</v>
      </c>
      <c r="E263" s="323">
        <v>1.4716</v>
      </c>
      <c r="F263" s="323">
        <v>0</v>
      </c>
      <c r="G263" s="323">
        <v>4.7699999999999996</v>
      </c>
      <c r="H263" s="323">
        <v>0</v>
      </c>
      <c r="I263" s="323">
        <v>0</v>
      </c>
      <c r="J263" s="323">
        <v>12.601599999999999</v>
      </c>
      <c r="K263" s="323">
        <v>7.8315999999999999</v>
      </c>
    </row>
    <row r="264" spans="1:11" ht="31.5" x14ac:dyDescent="0.25">
      <c r="A264" s="321" t="s">
        <v>24572</v>
      </c>
      <c r="B264" s="322" t="s">
        <v>24573</v>
      </c>
      <c r="C264" s="323">
        <v>54835.154600000002</v>
      </c>
      <c r="D264" s="323">
        <v>7.3113999999999999</v>
      </c>
      <c r="E264" s="323">
        <v>1.6917</v>
      </c>
      <c r="F264" s="323">
        <v>0</v>
      </c>
      <c r="G264" s="323">
        <v>5.4835000000000003</v>
      </c>
      <c r="H264" s="323">
        <v>0</v>
      </c>
      <c r="I264" s="323">
        <v>0</v>
      </c>
      <c r="J264" s="323">
        <v>14.486599999999999</v>
      </c>
      <c r="K264" s="323">
        <v>9.0030999999999999</v>
      </c>
    </row>
    <row r="265" spans="1:11" ht="31.5" x14ac:dyDescent="0.25">
      <c r="A265" s="321" t="s">
        <v>24574</v>
      </c>
      <c r="B265" s="322" t="s">
        <v>24575</v>
      </c>
      <c r="C265" s="323">
        <v>60397.366399999999</v>
      </c>
      <c r="D265" s="323">
        <v>8.0530000000000008</v>
      </c>
      <c r="E265" s="323">
        <v>1.8633</v>
      </c>
      <c r="F265" s="323">
        <v>0</v>
      </c>
      <c r="G265" s="323">
        <v>6.0396999999999998</v>
      </c>
      <c r="H265" s="323">
        <v>0</v>
      </c>
      <c r="I265" s="323">
        <v>0</v>
      </c>
      <c r="J265" s="323">
        <v>15.956</v>
      </c>
      <c r="K265" s="323">
        <v>9.9162999999999997</v>
      </c>
    </row>
    <row r="266" spans="1:11" ht="31.5" x14ac:dyDescent="0.25">
      <c r="A266" s="321" t="s">
        <v>24576</v>
      </c>
      <c r="B266" s="322" t="s">
        <v>24577</v>
      </c>
      <c r="C266" s="323">
        <v>4406812.2401000001</v>
      </c>
      <c r="D266" s="323">
        <v>34.428199999999997</v>
      </c>
      <c r="E266" s="323">
        <v>24.782599999999999</v>
      </c>
      <c r="F266" s="323">
        <v>0</v>
      </c>
      <c r="G266" s="323">
        <v>76.507199999999997</v>
      </c>
      <c r="H266" s="323">
        <v>229.40379999999999</v>
      </c>
      <c r="I266" s="323">
        <v>65.405000000000001</v>
      </c>
      <c r="J266" s="323">
        <v>430.52679999999998</v>
      </c>
      <c r="K266" s="323">
        <v>124.61579999999999</v>
      </c>
    </row>
    <row r="267" spans="1:11" ht="31.5" x14ac:dyDescent="0.25">
      <c r="A267" s="321" t="s">
        <v>24578</v>
      </c>
      <c r="B267" s="322" t="s">
        <v>24579</v>
      </c>
      <c r="C267" s="323">
        <v>7423326.7993999999</v>
      </c>
      <c r="D267" s="323">
        <v>57.994700000000002</v>
      </c>
      <c r="E267" s="323">
        <v>41.746499999999997</v>
      </c>
      <c r="F267" s="323">
        <v>0</v>
      </c>
      <c r="G267" s="323">
        <v>128.87719999999999</v>
      </c>
      <c r="H267" s="323">
        <v>376.8777</v>
      </c>
      <c r="I267" s="323">
        <v>65.405000000000001</v>
      </c>
      <c r="J267" s="323">
        <v>670.90110000000004</v>
      </c>
      <c r="K267" s="323">
        <v>165.14619999999999</v>
      </c>
    </row>
    <row r="268" spans="1:11" ht="31.5" x14ac:dyDescent="0.25">
      <c r="A268" s="321" t="s">
        <v>24580</v>
      </c>
      <c r="B268" s="322" t="s">
        <v>24581</v>
      </c>
      <c r="C268" s="323">
        <v>13964135.6735</v>
      </c>
      <c r="D268" s="323">
        <v>109.09480000000001</v>
      </c>
      <c r="E268" s="323">
        <v>78.530100000000004</v>
      </c>
      <c r="F268" s="323">
        <v>0</v>
      </c>
      <c r="G268" s="323">
        <v>242.43289999999999</v>
      </c>
      <c r="H268" s="323">
        <v>582.09259999999995</v>
      </c>
      <c r="I268" s="323">
        <v>92.718100000000007</v>
      </c>
      <c r="J268" s="323">
        <v>1104.8685</v>
      </c>
      <c r="K268" s="323">
        <v>280.34300000000002</v>
      </c>
    </row>
    <row r="269" spans="1:11" ht="31.5" x14ac:dyDescent="0.25">
      <c r="A269" s="321" t="s">
        <v>24582</v>
      </c>
      <c r="B269" s="322" t="s">
        <v>24583</v>
      </c>
      <c r="C269" s="323">
        <v>21341747.454399999</v>
      </c>
      <c r="D269" s="323">
        <v>166.73240000000001</v>
      </c>
      <c r="E269" s="323">
        <v>120.01949999999999</v>
      </c>
      <c r="F269" s="323">
        <v>0</v>
      </c>
      <c r="G269" s="323">
        <v>370.51639999999998</v>
      </c>
      <c r="H269" s="323">
        <v>1053.3848</v>
      </c>
      <c r="I269" s="323">
        <v>92.718100000000007</v>
      </c>
      <c r="J269" s="323">
        <v>1803.3712</v>
      </c>
      <c r="K269" s="323">
        <v>379.47</v>
      </c>
    </row>
    <row r="270" spans="1:11" ht="15.75" x14ac:dyDescent="0.25">
      <c r="A270" s="321" t="s">
        <v>24584</v>
      </c>
      <c r="B270" s="322" t="s">
        <v>24585</v>
      </c>
      <c r="C270" s="323">
        <v>3748184.0523000001</v>
      </c>
      <c r="D270" s="323">
        <v>39.043599999999998</v>
      </c>
      <c r="E270" s="323">
        <v>17.398299999999999</v>
      </c>
      <c r="F270" s="323">
        <v>0</v>
      </c>
      <c r="G270" s="323">
        <v>86.763499999999993</v>
      </c>
      <c r="H270" s="323">
        <v>221.3929</v>
      </c>
      <c r="I270" s="323">
        <v>136.06710000000001</v>
      </c>
      <c r="J270" s="323">
        <v>500.66539999999998</v>
      </c>
      <c r="K270" s="323">
        <v>192.50899999999999</v>
      </c>
    </row>
    <row r="271" spans="1:11" ht="15.75" x14ac:dyDescent="0.25">
      <c r="A271" s="321" t="s">
        <v>24586</v>
      </c>
      <c r="B271" s="322" t="s">
        <v>24587</v>
      </c>
      <c r="C271" s="323">
        <v>100323.90949999999</v>
      </c>
      <c r="D271" s="323">
        <v>6.6882999999999999</v>
      </c>
      <c r="E271" s="323">
        <v>1.8053999999999999</v>
      </c>
      <c r="F271" s="323">
        <v>0</v>
      </c>
      <c r="G271" s="323">
        <v>6.6882999999999999</v>
      </c>
      <c r="H271" s="323">
        <v>12.3805</v>
      </c>
      <c r="I271" s="323">
        <v>0</v>
      </c>
      <c r="J271" s="323">
        <v>27.5625</v>
      </c>
      <c r="K271" s="323">
        <v>8.4937000000000005</v>
      </c>
    </row>
    <row r="272" spans="1:11" ht="15.75" x14ac:dyDescent="0.25">
      <c r="A272" s="321" t="s">
        <v>24588</v>
      </c>
      <c r="B272" s="322" t="s">
        <v>24589</v>
      </c>
      <c r="C272" s="323">
        <v>143713.03659999999</v>
      </c>
      <c r="D272" s="323">
        <v>9.5808999999999997</v>
      </c>
      <c r="E272" s="323">
        <v>2.5861999999999998</v>
      </c>
      <c r="F272" s="323">
        <v>0</v>
      </c>
      <c r="G272" s="323">
        <v>9.5808999999999997</v>
      </c>
      <c r="H272" s="323">
        <v>29.182700000000001</v>
      </c>
      <c r="I272" s="323">
        <v>0</v>
      </c>
      <c r="J272" s="323">
        <v>50.930700000000002</v>
      </c>
      <c r="K272" s="323">
        <v>12.1671</v>
      </c>
    </row>
    <row r="273" spans="1:11" ht="15.75" x14ac:dyDescent="0.25">
      <c r="A273" s="321" t="s">
        <v>24590</v>
      </c>
      <c r="B273" s="322" t="s">
        <v>24591</v>
      </c>
      <c r="C273" s="323">
        <v>1464197.45</v>
      </c>
      <c r="D273" s="323">
        <v>97.613200000000006</v>
      </c>
      <c r="E273" s="323">
        <v>26.349499999999999</v>
      </c>
      <c r="F273" s="323">
        <v>0</v>
      </c>
      <c r="G273" s="323">
        <v>97.613200000000006</v>
      </c>
      <c r="H273" s="323">
        <v>29.130600000000001</v>
      </c>
      <c r="I273" s="323">
        <v>35.563600000000001</v>
      </c>
      <c r="J273" s="323">
        <v>286.27010000000001</v>
      </c>
      <c r="K273" s="323">
        <v>159.52629999999999</v>
      </c>
    </row>
    <row r="274" spans="1:11" ht="31.5" x14ac:dyDescent="0.25">
      <c r="A274" s="321" t="s">
        <v>24592</v>
      </c>
      <c r="B274" s="322" t="s">
        <v>24593</v>
      </c>
      <c r="C274" s="323">
        <v>2848.8888000000002</v>
      </c>
      <c r="D274" s="323">
        <v>0.25640000000000002</v>
      </c>
      <c r="E274" s="323">
        <v>5.2699999999999997E-2</v>
      </c>
      <c r="F274" s="323">
        <v>0</v>
      </c>
      <c r="G274" s="323">
        <v>0.1424</v>
      </c>
      <c r="H274" s="323">
        <v>0</v>
      </c>
      <c r="I274" s="323">
        <v>0</v>
      </c>
      <c r="J274" s="323">
        <v>0.45150000000000001</v>
      </c>
      <c r="K274" s="323">
        <v>0.30909999999999999</v>
      </c>
    </row>
    <row r="275" spans="1:11" ht="15.75" x14ac:dyDescent="0.25">
      <c r="A275" s="321" t="s">
        <v>24594</v>
      </c>
      <c r="B275" s="322" t="s">
        <v>24595</v>
      </c>
      <c r="C275" s="323">
        <v>118094.4607</v>
      </c>
      <c r="D275" s="323">
        <v>7.8730000000000002</v>
      </c>
      <c r="E275" s="323">
        <v>2.1252</v>
      </c>
      <c r="F275" s="323">
        <v>0</v>
      </c>
      <c r="G275" s="323">
        <v>7.8730000000000002</v>
      </c>
      <c r="H275" s="323">
        <v>23.8767</v>
      </c>
      <c r="I275" s="323">
        <v>0</v>
      </c>
      <c r="J275" s="323">
        <v>41.747900000000001</v>
      </c>
      <c r="K275" s="323">
        <v>9.9982000000000006</v>
      </c>
    </row>
    <row r="276" spans="1:11" ht="15.75" x14ac:dyDescent="0.25">
      <c r="A276" s="321" t="s">
        <v>24596</v>
      </c>
      <c r="B276" s="322" t="s">
        <v>24597</v>
      </c>
      <c r="C276" s="323">
        <v>12250.140799999999</v>
      </c>
      <c r="D276" s="323">
        <v>0.81669999999999998</v>
      </c>
      <c r="E276" s="323">
        <v>0.2205</v>
      </c>
      <c r="F276" s="323">
        <v>0</v>
      </c>
      <c r="G276" s="323">
        <v>0.81669999999999998</v>
      </c>
      <c r="H276" s="323">
        <v>7.1486999999999998</v>
      </c>
      <c r="I276" s="323">
        <v>0</v>
      </c>
      <c r="J276" s="323">
        <v>9.0025999999999993</v>
      </c>
      <c r="K276" s="323">
        <v>1.0371999999999999</v>
      </c>
    </row>
    <row r="277" spans="1:11" ht="15.75" x14ac:dyDescent="0.25">
      <c r="A277" s="321" t="s">
        <v>24598</v>
      </c>
      <c r="B277" s="322" t="s">
        <v>24599</v>
      </c>
      <c r="C277" s="323">
        <v>742452.40760000004</v>
      </c>
      <c r="D277" s="323">
        <v>49.4968</v>
      </c>
      <c r="E277" s="323">
        <v>13.361000000000001</v>
      </c>
      <c r="F277" s="323">
        <v>0</v>
      </c>
      <c r="G277" s="323">
        <v>49.4968</v>
      </c>
      <c r="H277" s="323">
        <v>188.36080000000001</v>
      </c>
      <c r="I277" s="323">
        <v>0</v>
      </c>
      <c r="J277" s="323">
        <v>300.71539999999999</v>
      </c>
      <c r="K277" s="323">
        <v>62.857799999999997</v>
      </c>
    </row>
    <row r="278" spans="1:11" ht="15.75" x14ac:dyDescent="0.25">
      <c r="A278" s="321" t="s">
        <v>24600</v>
      </c>
      <c r="B278" s="322" t="s">
        <v>24601</v>
      </c>
      <c r="C278" s="323">
        <v>175437.76730000001</v>
      </c>
      <c r="D278" s="323">
        <v>11.6959</v>
      </c>
      <c r="E278" s="323">
        <v>3.1570999999999998</v>
      </c>
      <c r="F278" s="323">
        <v>0</v>
      </c>
      <c r="G278" s="323">
        <v>11.6959</v>
      </c>
      <c r="H278" s="323">
        <v>31.835599999999999</v>
      </c>
      <c r="I278" s="323">
        <v>0</v>
      </c>
      <c r="J278" s="323">
        <v>58.384500000000003</v>
      </c>
      <c r="K278" s="323">
        <v>14.853</v>
      </c>
    </row>
    <row r="279" spans="1:11" ht="15.75" x14ac:dyDescent="0.25">
      <c r="A279" s="321" t="s">
        <v>24602</v>
      </c>
      <c r="B279" s="322" t="s">
        <v>24603</v>
      </c>
      <c r="C279" s="323">
        <v>3714326.9287999999</v>
      </c>
      <c r="D279" s="323">
        <v>130.00139999999999</v>
      </c>
      <c r="E279" s="323">
        <v>63.022799999999997</v>
      </c>
      <c r="F279" s="323">
        <v>0</v>
      </c>
      <c r="G279" s="323">
        <v>185.71629999999999</v>
      </c>
      <c r="H279" s="323">
        <v>48.377699999999997</v>
      </c>
      <c r="I279" s="323">
        <v>45.048099999999998</v>
      </c>
      <c r="J279" s="323">
        <v>472.16629999999998</v>
      </c>
      <c r="K279" s="323">
        <v>238.07230000000001</v>
      </c>
    </row>
    <row r="280" spans="1:11" ht="15.75" x14ac:dyDescent="0.25">
      <c r="A280" s="321" t="s">
        <v>24604</v>
      </c>
      <c r="B280" s="322" t="s">
        <v>24605</v>
      </c>
      <c r="C280" s="323">
        <v>891775.38060000003</v>
      </c>
      <c r="D280" s="323">
        <v>59.451700000000002</v>
      </c>
      <c r="E280" s="323">
        <v>16.048200000000001</v>
      </c>
      <c r="F280" s="323">
        <v>0</v>
      </c>
      <c r="G280" s="323">
        <v>59.451700000000002</v>
      </c>
      <c r="H280" s="323">
        <v>292.79930000000002</v>
      </c>
      <c r="I280" s="323">
        <v>0</v>
      </c>
      <c r="J280" s="323">
        <v>427.7509</v>
      </c>
      <c r="K280" s="323">
        <v>75.499899999999997</v>
      </c>
    </row>
    <row r="281" spans="1:11" ht="15.75" x14ac:dyDescent="0.25">
      <c r="A281" s="321" t="s">
        <v>24606</v>
      </c>
      <c r="B281" s="322" t="s">
        <v>24607</v>
      </c>
      <c r="C281" s="323">
        <v>5335098.0723999999</v>
      </c>
      <c r="D281" s="323">
        <v>186.72839999999999</v>
      </c>
      <c r="E281" s="323">
        <v>90.523300000000006</v>
      </c>
      <c r="F281" s="323">
        <v>0</v>
      </c>
      <c r="G281" s="323">
        <v>266.75490000000002</v>
      </c>
      <c r="H281" s="323">
        <v>48.377699999999997</v>
      </c>
      <c r="I281" s="323">
        <v>45.048099999999998</v>
      </c>
      <c r="J281" s="323">
        <v>637.43240000000003</v>
      </c>
      <c r="K281" s="323">
        <v>322.2998</v>
      </c>
    </row>
    <row r="282" spans="1:11" ht="31.5" x14ac:dyDescent="0.25">
      <c r="A282" s="321" t="s">
        <v>24608</v>
      </c>
      <c r="B282" s="322" t="s">
        <v>24609</v>
      </c>
      <c r="C282" s="323">
        <v>5335098.0723999999</v>
      </c>
      <c r="D282" s="323">
        <v>186.72839999999999</v>
      </c>
      <c r="E282" s="323">
        <v>90.523300000000006</v>
      </c>
      <c r="F282" s="323">
        <v>0</v>
      </c>
      <c r="G282" s="323">
        <v>266.75490000000002</v>
      </c>
      <c r="H282" s="323">
        <v>48.377699999999997</v>
      </c>
      <c r="I282" s="323">
        <v>45.048099999999998</v>
      </c>
      <c r="J282" s="323">
        <v>637.43240000000003</v>
      </c>
      <c r="K282" s="323">
        <v>322.2998</v>
      </c>
    </row>
    <row r="283" spans="1:11" ht="31.5" x14ac:dyDescent="0.25">
      <c r="A283" s="321" t="s">
        <v>24610</v>
      </c>
      <c r="B283" s="322" t="s">
        <v>24611</v>
      </c>
      <c r="C283" s="323">
        <v>5317593.8899999997</v>
      </c>
      <c r="D283" s="323">
        <v>186.11580000000001</v>
      </c>
      <c r="E283" s="323">
        <v>90.226299999999995</v>
      </c>
      <c r="F283" s="323">
        <v>0</v>
      </c>
      <c r="G283" s="323">
        <v>265.87970000000001</v>
      </c>
      <c r="H283" s="323">
        <v>48.377699999999997</v>
      </c>
      <c r="I283" s="323">
        <v>45.048099999999998</v>
      </c>
      <c r="J283" s="323">
        <v>635.64760000000001</v>
      </c>
      <c r="K283" s="323">
        <v>321.39019999999999</v>
      </c>
    </row>
    <row r="284" spans="1:11" ht="31.5" x14ac:dyDescent="0.25">
      <c r="A284" s="321" t="s">
        <v>24612</v>
      </c>
      <c r="B284" s="322" t="s">
        <v>24613</v>
      </c>
      <c r="C284" s="323">
        <v>5317593.8899999997</v>
      </c>
      <c r="D284" s="323">
        <v>186.11580000000001</v>
      </c>
      <c r="E284" s="323">
        <v>90.226299999999995</v>
      </c>
      <c r="F284" s="323">
        <v>0</v>
      </c>
      <c r="G284" s="323">
        <v>265.87970000000001</v>
      </c>
      <c r="H284" s="323">
        <v>48.377699999999997</v>
      </c>
      <c r="I284" s="323">
        <v>45.048099999999998</v>
      </c>
      <c r="J284" s="323">
        <v>635.64760000000001</v>
      </c>
      <c r="K284" s="323">
        <v>321.39019999999999</v>
      </c>
    </row>
    <row r="285" spans="1:11" ht="15.75" x14ac:dyDescent="0.25">
      <c r="A285" s="321" t="s">
        <v>24614</v>
      </c>
      <c r="B285" s="322" t="s">
        <v>24615</v>
      </c>
      <c r="C285" s="323">
        <v>3512309.0024000001</v>
      </c>
      <c r="D285" s="323">
        <v>122.9308</v>
      </c>
      <c r="E285" s="323">
        <v>59.595100000000002</v>
      </c>
      <c r="F285" s="323">
        <v>0</v>
      </c>
      <c r="G285" s="323">
        <v>175.6155</v>
      </c>
      <c r="H285" s="323">
        <v>48.377699999999997</v>
      </c>
      <c r="I285" s="323">
        <v>45.048099999999998</v>
      </c>
      <c r="J285" s="323">
        <v>451.56720000000001</v>
      </c>
      <c r="K285" s="323">
        <v>227.57400000000001</v>
      </c>
    </row>
    <row r="286" spans="1:11" ht="15.75" x14ac:dyDescent="0.25">
      <c r="A286" s="321" t="s">
        <v>24616</v>
      </c>
      <c r="B286" s="322" t="s">
        <v>24617</v>
      </c>
      <c r="C286" s="323">
        <v>160985.0246</v>
      </c>
      <c r="D286" s="323">
        <v>10.7323</v>
      </c>
      <c r="E286" s="323">
        <v>2.8971</v>
      </c>
      <c r="F286" s="323">
        <v>0</v>
      </c>
      <c r="G286" s="323">
        <v>10.7323</v>
      </c>
      <c r="H286" s="323">
        <v>31.835599999999999</v>
      </c>
      <c r="I286" s="323">
        <v>0</v>
      </c>
      <c r="J286" s="323">
        <v>56.197299999999998</v>
      </c>
      <c r="K286" s="323">
        <v>13.6294</v>
      </c>
    </row>
    <row r="287" spans="1:11" ht="15.75" x14ac:dyDescent="0.25">
      <c r="A287" s="321" t="s">
        <v>110</v>
      </c>
      <c r="B287" s="322" t="s">
        <v>910</v>
      </c>
      <c r="C287" s="323">
        <v>4946.3804</v>
      </c>
      <c r="D287" s="323">
        <v>0.3957</v>
      </c>
      <c r="E287" s="323">
        <v>9.1600000000000001E-2</v>
      </c>
      <c r="F287" s="323">
        <v>0</v>
      </c>
      <c r="G287" s="323">
        <v>0.3957</v>
      </c>
      <c r="H287" s="323">
        <v>0</v>
      </c>
      <c r="I287" s="323">
        <v>0</v>
      </c>
      <c r="J287" s="323">
        <v>0.88300000000000001</v>
      </c>
      <c r="K287" s="323">
        <v>0.48730000000000001</v>
      </c>
    </row>
    <row r="288" spans="1:11" ht="15.75" x14ac:dyDescent="0.25">
      <c r="A288" s="321" t="s">
        <v>24618</v>
      </c>
      <c r="B288" s="322" t="s">
        <v>24619</v>
      </c>
      <c r="C288" s="323">
        <v>6021283.4386</v>
      </c>
      <c r="D288" s="323">
        <v>210.7449</v>
      </c>
      <c r="E288" s="323">
        <v>102.1661</v>
      </c>
      <c r="F288" s="323">
        <v>0</v>
      </c>
      <c r="G288" s="323">
        <v>301.06420000000003</v>
      </c>
      <c r="H288" s="323">
        <v>55.140099999999997</v>
      </c>
      <c r="I288" s="323">
        <v>45.048099999999998</v>
      </c>
      <c r="J288" s="323">
        <v>714.16340000000002</v>
      </c>
      <c r="K288" s="323">
        <v>357.95909999999998</v>
      </c>
    </row>
    <row r="289" spans="1:11" ht="15.75" x14ac:dyDescent="0.25">
      <c r="A289" s="321" t="s">
        <v>24620</v>
      </c>
      <c r="B289" s="322" t="s">
        <v>24621</v>
      </c>
      <c r="C289" s="323">
        <v>12991.934300000001</v>
      </c>
      <c r="D289" s="323">
        <v>1.7323</v>
      </c>
      <c r="E289" s="323">
        <v>0.40079999999999999</v>
      </c>
      <c r="F289" s="323">
        <v>0</v>
      </c>
      <c r="G289" s="323">
        <v>1.2991999999999999</v>
      </c>
      <c r="H289" s="323">
        <v>0</v>
      </c>
      <c r="I289" s="323">
        <v>0</v>
      </c>
      <c r="J289" s="323">
        <v>3.4323000000000001</v>
      </c>
      <c r="K289" s="323">
        <v>2.1331000000000002</v>
      </c>
    </row>
    <row r="290" spans="1:11" ht="15.75" x14ac:dyDescent="0.25">
      <c r="A290" s="321" t="s">
        <v>24622</v>
      </c>
      <c r="B290" s="322" t="s">
        <v>24623</v>
      </c>
      <c r="C290" s="323">
        <v>538588.99060000002</v>
      </c>
      <c r="D290" s="323">
        <v>35.905900000000003</v>
      </c>
      <c r="E290" s="323">
        <v>9.6923999999999992</v>
      </c>
      <c r="F290" s="323">
        <v>0</v>
      </c>
      <c r="G290" s="323">
        <v>35.905900000000003</v>
      </c>
      <c r="H290" s="323">
        <v>139.83799999999999</v>
      </c>
      <c r="I290" s="323">
        <v>0</v>
      </c>
      <c r="J290" s="323">
        <v>221.34219999999999</v>
      </c>
      <c r="K290" s="323">
        <v>45.598300000000002</v>
      </c>
    </row>
    <row r="291" spans="1:11" ht="15.75" x14ac:dyDescent="0.25">
      <c r="A291" s="321" t="s">
        <v>24624</v>
      </c>
      <c r="B291" s="322" t="s">
        <v>24625</v>
      </c>
      <c r="C291" s="323">
        <v>2096543.5401999999</v>
      </c>
      <c r="D291" s="323">
        <v>67.388900000000007</v>
      </c>
      <c r="E291" s="323">
        <v>18.479500000000002</v>
      </c>
      <c r="F291" s="323">
        <v>0</v>
      </c>
      <c r="G291" s="323">
        <v>74.876599999999996</v>
      </c>
      <c r="H291" s="323">
        <v>0</v>
      </c>
      <c r="I291" s="323">
        <v>78.963999999999999</v>
      </c>
      <c r="J291" s="323">
        <v>239.709</v>
      </c>
      <c r="K291" s="323">
        <v>164.83240000000001</v>
      </c>
    </row>
    <row r="292" spans="1:11" ht="15.75" x14ac:dyDescent="0.25">
      <c r="A292" s="321" t="s">
        <v>24626</v>
      </c>
      <c r="B292" s="322" t="s">
        <v>24627</v>
      </c>
      <c r="C292" s="323">
        <v>411588.79519999999</v>
      </c>
      <c r="D292" s="323">
        <v>13.2296</v>
      </c>
      <c r="E292" s="323">
        <v>3.6278999999999999</v>
      </c>
      <c r="F292" s="323">
        <v>0</v>
      </c>
      <c r="G292" s="323">
        <v>14.6996</v>
      </c>
      <c r="H292" s="323">
        <v>0</v>
      </c>
      <c r="I292" s="323">
        <v>78.963999999999999</v>
      </c>
      <c r="J292" s="323">
        <v>110.5211</v>
      </c>
      <c r="K292" s="323">
        <v>95.8215</v>
      </c>
    </row>
    <row r="293" spans="1:11" ht="15.75" x14ac:dyDescent="0.25">
      <c r="A293" s="321" t="s">
        <v>24628</v>
      </c>
      <c r="B293" s="322" t="s">
        <v>24629</v>
      </c>
      <c r="C293" s="323">
        <v>6336.0672000000004</v>
      </c>
      <c r="D293" s="323">
        <v>0.50690000000000002</v>
      </c>
      <c r="E293" s="323">
        <v>0.1173</v>
      </c>
      <c r="F293" s="323">
        <v>0</v>
      </c>
      <c r="G293" s="323">
        <v>0.50690000000000002</v>
      </c>
      <c r="H293" s="323">
        <v>0</v>
      </c>
      <c r="I293" s="323">
        <v>0</v>
      </c>
      <c r="J293" s="323">
        <v>1.1311</v>
      </c>
      <c r="K293" s="323">
        <v>0.62419999999999998</v>
      </c>
    </row>
    <row r="294" spans="1:11" ht="15.75" x14ac:dyDescent="0.25">
      <c r="A294" s="321" t="s">
        <v>24630</v>
      </c>
      <c r="B294" s="322" t="s">
        <v>24631</v>
      </c>
      <c r="C294" s="323">
        <v>494809.29119999998</v>
      </c>
      <c r="D294" s="323">
        <v>7.7313999999999998</v>
      </c>
      <c r="E294" s="323">
        <v>2.9152</v>
      </c>
      <c r="F294" s="323">
        <v>0</v>
      </c>
      <c r="G294" s="323">
        <v>8.5904000000000007</v>
      </c>
      <c r="H294" s="323">
        <v>179.34119999999999</v>
      </c>
      <c r="I294" s="323">
        <v>39.407699999999998</v>
      </c>
      <c r="J294" s="323">
        <v>237.98589999999999</v>
      </c>
      <c r="K294" s="323">
        <v>50.054299999999998</v>
      </c>
    </row>
    <row r="295" spans="1:11" ht="31.5" x14ac:dyDescent="0.25">
      <c r="A295" s="321" t="s">
        <v>24632</v>
      </c>
      <c r="B295" s="322" t="s">
        <v>24633</v>
      </c>
      <c r="C295" s="323">
        <v>20309.3681</v>
      </c>
      <c r="D295" s="323">
        <v>1.6247</v>
      </c>
      <c r="E295" s="323">
        <v>0.37590000000000001</v>
      </c>
      <c r="F295" s="323">
        <v>0</v>
      </c>
      <c r="G295" s="323">
        <v>1.6247</v>
      </c>
      <c r="H295" s="323">
        <v>0</v>
      </c>
      <c r="I295" s="323">
        <v>30.7911</v>
      </c>
      <c r="J295" s="323">
        <v>34.416400000000003</v>
      </c>
      <c r="K295" s="323">
        <v>32.791699999999999</v>
      </c>
    </row>
    <row r="296" spans="1:11" ht="15.75" x14ac:dyDescent="0.25">
      <c r="A296" s="321" t="s">
        <v>24634</v>
      </c>
      <c r="B296" s="322" t="s">
        <v>24635</v>
      </c>
      <c r="C296" s="323">
        <v>5745087.5366000002</v>
      </c>
      <c r="D296" s="323">
        <v>335.13010000000003</v>
      </c>
      <c r="E296" s="323">
        <v>103.38760000000001</v>
      </c>
      <c r="F296" s="323">
        <v>0</v>
      </c>
      <c r="G296" s="323">
        <v>478.75729999999999</v>
      </c>
      <c r="H296" s="323">
        <v>426.03559999999999</v>
      </c>
      <c r="I296" s="323">
        <v>45.048099999999998</v>
      </c>
      <c r="J296" s="323">
        <v>1388.3587</v>
      </c>
      <c r="K296" s="323">
        <v>483.56580000000002</v>
      </c>
    </row>
    <row r="297" spans="1:11" ht="15.75" x14ac:dyDescent="0.25">
      <c r="A297" s="321" t="s">
        <v>24636</v>
      </c>
      <c r="B297" s="322" t="s">
        <v>24637</v>
      </c>
      <c r="C297" s="323">
        <v>877430.61809999996</v>
      </c>
      <c r="D297" s="323">
        <v>58.495399999999997</v>
      </c>
      <c r="E297" s="323">
        <v>15.790100000000001</v>
      </c>
      <c r="F297" s="323">
        <v>0</v>
      </c>
      <c r="G297" s="323">
        <v>58.495399999999997</v>
      </c>
      <c r="H297" s="323">
        <v>115.17010000000001</v>
      </c>
      <c r="I297" s="323">
        <v>35.563600000000001</v>
      </c>
      <c r="J297" s="323">
        <v>283.51459999999997</v>
      </c>
      <c r="K297" s="323">
        <v>109.84910000000001</v>
      </c>
    </row>
    <row r="298" spans="1:11" ht="15.75" x14ac:dyDescent="0.25">
      <c r="A298" s="321" t="s">
        <v>24638</v>
      </c>
      <c r="B298" s="322" t="s">
        <v>24639</v>
      </c>
      <c r="C298" s="323">
        <v>270241.50309999997</v>
      </c>
      <c r="D298" s="323">
        <v>18.016100000000002</v>
      </c>
      <c r="E298" s="323">
        <v>4.8632</v>
      </c>
      <c r="F298" s="323">
        <v>0</v>
      </c>
      <c r="G298" s="323">
        <v>18.016100000000002</v>
      </c>
      <c r="H298" s="323">
        <v>25.281199999999998</v>
      </c>
      <c r="I298" s="323">
        <v>35.563600000000001</v>
      </c>
      <c r="J298" s="323">
        <v>101.7402</v>
      </c>
      <c r="K298" s="323">
        <v>58.442900000000002</v>
      </c>
    </row>
    <row r="299" spans="1:11" ht="15.75" x14ac:dyDescent="0.25">
      <c r="A299" s="321" t="s">
        <v>24640</v>
      </c>
      <c r="B299" s="322" t="s">
        <v>24641</v>
      </c>
      <c r="C299" s="323">
        <v>5276.1623</v>
      </c>
      <c r="D299" s="323">
        <v>0.42209999999999998</v>
      </c>
      <c r="E299" s="323">
        <v>9.7699999999999995E-2</v>
      </c>
      <c r="F299" s="323">
        <v>0</v>
      </c>
      <c r="G299" s="323">
        <v>0.42209999999999998</v>
      </c>
      <c r="H299" s="323">
        <v>0</v>
      </c>
      <c r="I299" s="323">
        <v>0</v>
      </c>
      <c r="J299" s="323">
        <v>0.94189999999999996</v>
      </c>
      <c r="K299" s="323">
        <v>0.51980000000000004</v>
      </c>
    </row>
    <row r="300" spans="1:11" ht="15.75" x14ac:dyDescent="0.25">
      <c r="A300" s="321" t="s">
        <v>24642</v>
      </c>
      <c r="B300" s="322" t="s">
        <v>24643</v>
      </c>
      <c r="C300" s="323">
        <v>286313.26789999998</v>
      </c>
      <c r="D300" s="323">
        <v>17.178799999999999</v>
      </c>
      <c r="E300" s="323">
        <v>5.2996999999999996</v>
      </c>
      <c r="F300" s="323">
        <v>2.1473</v>
      </c>
      <c r="G300" s="323">
        <v>17.178799999999999</v>
      </c>
      <c r="H300" s="323">
        <v>38.234000000000002</v>
      </c>
      <c r="I300" s="323">
        <v>30.204499999999999</v>
      </c>
      <c r="J300" s="323">
        <v>110.2431</v>
      </c>
      <c r="K300" s="323">
        <v>54.830300000000001</v>
      </c>
    </row>
    <row r="301" spans="1:11" ht="31.5" x14ac:dyDescent="0.25">
      <c r="A301" s="321" t="s">
        <v>24644</v>
      </c>
      <c r="B301" s="322" t="s">
        <v>24645</v>
      </c>
      <c r="C301" s="323">
        <v>756071.41890000005</v>
      </c>
      <c r="D301" s="323">
        <v>50.404800000000002</v>
      </c>
      <c r="E301" s="323">
        <v>13.6061</v>
      </c>
      <c r="F301" s="323">
        <v>0</v>
      </c>
      <c r="G301" s="323">
        <v>50.404800000000002</v>
      </c>
      <c r="H301" s="323">
        <v>68.248900000000006</v>
      </c>
      <c r="I301" s="323">
        <v>35.563600000000001</v>
      </c>
      <c r="J301" s="323">
        <v>218.22819999999999</v>
      </c>
      <c r="K301" s="323">
        <v>99.5745</v>
      </c>
    </row>
    <row r="302" spans="1:11" ht="15.75" x14ac:dyDescent="0.25">
      <c r="A302" s="321" t="s">
        <v>24646</v>
      </c>
      <c r="B302" s="322" t="s">
        <v>24647</v>
      </c>
      <c r="C302" s="323">
        <v>9037935.2734999992</v>
      </c>
      <c r="D302" s="323">
        <v>451.89679999999998</v>
      </c>
      <c r="E302" s="323">
        <v>159.32589999999999</v>
      </c>
      <c r="F302" s="323">
        <v>0</v>
      </c>
      <c r="G302" s="323">
        <v>581.01009999999997</v>
      </c>
      <c r="H302" s="323">
        <v>0</v>
      </c>
      <c r="I302" s="323">
        <v>45.048099999999998</v>
      </c>
      <c r="J302" s="323">
        <v>1237.2809</v>
      </c>
      <c r="K302" s="323">
        <v>656.27080000000001</v>
      </c>
    </row>
    <row r="303" spans="1:11" ht="15.75" x14ac:dyDescent="0.25">
      <c r="A303" s="321" t="s">
        <v>24648</v>
      </c>
      <c r="B303" s="322" t="s">
        <v>24649</v>
      </c>
      <c r="C303" s="323">
        <v>389106.62319999997</v>
      </c>
      <c r="D303" s="323">
        <v>31.128499999999999</v>
      </c>
      <c r="E303" s="323">
        <v>7.2023999999999999</v>
      </c>
      <c r="F303" s="323">
        <v>0</v>
      </c>
      <c r="G303" s="323">
        <v>19.455300000000001</v>
      </c>
      <c r="H303" s="323">
        <v>0</v>
      </c>
      <c r="I303" s="323">
        <v>30.7911</v>
      </c>
      <c r="J303" s="323">
        <v>88.577299999999994</v>
      </c>
      <c r="K303" s="323">
        <v>69.122</v>
      </c>
    </row>
    <row r="304" spans="1:11" ht="15.75" x14ac:dyDescent="0.25">
      <c r="A304" s="321" t="s">
        <v>24650</v>
      </c>
      <c r="B304" s="322" t="s">
        <v>24651</v>
      </c>
      <c r="C304" s="323">
        <v>109329.7403</v>
      </c>
      <c r="D304" s="323">
        <v>7.0282999999999998</v>
      </c>
      <c r="E304" s="323">
        <v>1.9273</v>
      </c>
      <c r="F304" s="323">
        <v>0</v>
      </c>
      <c r="G304" s="323">
        <v>2.3428</v>
      </c>
      <c r="H304" s="323">
        <v>0</v>
      </c>
      <c r="I304" s="323">
        <v>30.7911</v>
      </c>
      <c r="J304" s="323">
        <v>42.089500000000001</v>
      </c>
      <c r="K304" s="323">
        <v>39.746699999999997</v>
      </c>
    </row>
    <row r="305" spans="1:11" ht="15.75" x14ac:dyDescent="0.25">
      <c r="A305" s="321" t="s">
        <v>24652</v>
      </c>
      <c r="B305" s="322" t="s">
        <v>24653</v>
      </c>
      <c r="C305" s="323">
        <v>27952.130700000002</v>
      </c>
      <c r="D305" s="323">
        <v>2.2362000000000002</v>
      </c>
      <c r="E305" s="323">
        <v>0.51739999999999997</v>
      </c>
      <c r="F305" s="323">
        <v>0</v>
      </c>
      <c r="G305" s="323">
        <v>1.9565999999999999</v>
      </c>
      <c r="H305" s="323">
        <v>0</v>
      </c>
      <c r="I305" s="323">
        <v>30.7911</v>
      </c>
      <c r="J305" s="323">
        <v>35.501300000000001</v>
      </c>
      <c r="K305" s="323">
        <v>33.544699999999999</v>
      </c>
    </row>
    <row r="306" spans="1:11" ht="15.75" x14ac:dyDescent="0.25">
      <c r="A306" s="321" t="s">
        <v>24654</v>
      </c>
      <c r="B306" s="322" t="s">
        <v>24655</v>
      </c>
      <c r="C306" s="323">
        <v>421616.3358</v>
      </c>
      <c r="D306" s="323">
        <v>29.513100000000001</v>
      </c>
      <c r="E306" s="323">
        <v>7.8041</v>
      </c>
      <c r="F306" s="323">
        <v>0</v>
      </c>
      <c r="G306" s="323">
        <v>29.513100000000001</v>
      </c>
      <c r="H306" s="323">
        <v>59.171599999999998</v>
      </c>
      <c r="I306" s="323">
        <v>35.563600000000001</v>
      </c>
      <c r="J306" s="323">
        <v>161.56549999999999</v>
      </c>
      <c r="K306" s="323">
        <v>72.880799999999994</v>
      </c>
    </row>
    <row r="307" spans="1:11" ht="31.5" x14ac:dyDescent="0.25">
      <c r="A307" s="321" t="s">
        <v>24656</v>
      </c>
      <c r="B307" s="322" t="s">
        <v>24657</v>
      </c>
      <c r="C307" s="323">
        <v>384100.44910000003</v>
      </c>
      <c r="D307" s="323">
        <v>43.211300000000001</v>
      </c>
      <c r="E307" s="323">
        <v>13.3307</v>
      </c>
      <c r="F307" s="323">
        <v>0</v>
      </c>
      <c r="G307" s="323">
        <v>48.012599999999999</v>
      </c>
      <c r="H307" s="323">
        <v>75.640799999999999</v>
      </c>
      <c r="I307" s="323">
        <v>30.7911</v>
      </c>
      <c r="J307" s="323">
        <v>210.98650000000001</v>
      </c>
      <c r="K307" s="323">
        <v>87.333100000000002</v>
      </c>
    </row>
    <row r="308" spans="1:11" ht="15.75" x14ac:dyDescent="0.25">
      <c r="A308" s="321" t="s">
        <v>24658</v>
      </c>
      <c r="B308" s="322" t="s">
        <v>24659</v>
      </c>
      <c r="C308" s="323">
        <v>3305414.8801000002</v>
      </c>
      <c r="D308" s="323">
        <v>192.8159</v>
      </c>
      <c r="E308" s="323">
        <v>59.483699999999999</v>
      </c>
      <c r="F308" s="323">
        <v>0</v>
      </c>
      <c r="G308" s="323">
        <v>275.45119999999997</v>
      </c>
      <c r="H308" s="323">
        <v>145.13300000000001</v>
      </c>
      <c r="I308" s="323">
        <v>45.048099999999998</v>
      </c>
      <c r="J308" s="323">
        <v>717.93190000000004</v>
      </c>
      <c r="K308" s="323">
        <v>297.34769999999997</v>
      </c>
    </row>
    <row r="309" spans="1:11" ht="15.75" x14ac:dyDescent="0.25">
      <c r="A309" s="321" t="s">
        <v>1410</v>
      </c>
      <c r="B309" s="322" t="s">
        <v>1411</v>
      </c>
      <c r="C309" s="323">
        <v>24151.03</v>
      </c>
      <c r="D309" s="323">
        <v>2.1736</v>
      </c>
      <c r="E309" s="323">
        <v>0.44700000000000001</v>
      </c>
      <c r="F309" s="323">
        <v>0</v>
      </c>
      <c r="G309" s="323">
        <v>2.1736</v>
      </c>
      <c r="H309" s="323">
        <v>0</v>
      </c>
      <c r="I309" s="323">
        <v>30.7911</v>
      </c>
      <c r="J309" s="323">
        <v>35.585299999999997</v>
      </c>
      <c r="K309" s="323">
        <v>33.411700000000003</v>
      </c>
    </row>
    <row r="310" spans="1:11" ht="15.75" x14ac:dyDescent="0.25">
      <c r="A310" s="321" t="s">
        <v>24660</v>
      </c>
      <c r="B310" s="322" t="s">
        <v>24661</v>
      </c>
      <c r="C310" s="323">
        <v>13904.1276</v>
      </c>
      <c r="D310" s="323">
        <v>1.8539000000000001</v>
      </c>
      <c r="E310" s="323">
        <v>0.4289</v>
      </c>
      <c r="F310" s="323">
        <v>0</v>
      </c>
      <c r="G310" s="323">
        <v>1.3904000000000001</v>
      </c>
      <c r="H310" s="323">
        <v>0</v>
      </c>
      <c r="I310" s="323">
        <v>0</v>
      </c>
      <c r="J310" s="323">
        <v>3.6732</v>
      </c>
      <c r="K310" s="323">
        <v>2.2827999999999999</v>
      </c>
    </row>
    <row r="311" spans="1:11" ht="15.75" x14ac:dyDescent="0.25">
      <c r="A311" s="321" t="s">
        <v>24662</v>
      </c>
      <c r="B311" s="322" t="s">
        <v>24663</v>
      </c>
      <c r="C311" s="323">
        <v>226180.26920000001</v>
      </c>
      <c r="D311" s="323">
        <v>1.7669999999999999</v>
      </c>
      <c r="E311" s="323">
        <v>1.272</v>
      </c>
      <c r="F311" s="323">
        <v>0</v>
      </c>
      <c r="G311" s="323">
        <v>2.9451000000000001</v>
      </c>
      <c r="H311" s="323">
        <v>0</v>
      </c>
      <c r="I311" s="323">
        <v>27.313099999999999</v>
      </c>
      <c r="J311" s="323">
        <v>33.297199999999997</v>
      </c>
      <c r="K311" s="323">
        <v>30.3521</v>
      </c>
    </row>
    <row r="312" spans="1:11" ht="15.75" x14ac:dyDescent="0.25">
      <c r="A312" s="321" t="s">
        <v>24664</v>
      </c>
      <c r="B312" s="322" t="s">
        <v>24665</v>
      </c>
      <c r="C312" s="323">
        <v>15996.370699999999</v>
      </c>
      <c r="D312" s="323">
        <v>1.2797000000000001</v>
      </c>
      <c r="E312" s="323">
        <v>0.29609999999999997</v>
      </c>
      <c r="F312" s="323">
        <v>0</v>
      </c>
      <c r="G312" s="323">
        <v>1.1196999999999999</v>
      </c>
      <c r="H312" s="323">
        <v>0</v>
      </c>
      <c r="I312" s="323">
        <v>30.7911</v>
      </c>
      <c r="J312" s="323">
        <v>33.486600000000003</v>
      </c>
      <c r="K312" s="323">
        <v>32.366900000000001</v>
      </c>
    </row>
    <row r="313" spans="1:11" ht="31.5" x14ac:dyDescent="0.25">
      <c r="A313" s="321" t="s">
        <v>24666</v>
      </c>
      <c r="B313" s="322" t="s">
        <v>24667</v>
      </c>
      <c r="C313" s="323">
        <v>25778.140800000001</v>
      </c>
      <c r="D313" s="323">
        <v>2.0623</v>
      </c>
      <c r="E313" s="323">
        <v>0.47720000000000001</v>
      </c>
      <c r="F313" s="323">
        <v>0</v>
      </c>
      <c r="G313" s="323">
        <v>2.0623</v>
      </c>
      <c r="H313" s="323">
        <v>0</v>
      </c>
      <c r="I313" s="323">
        <v>30.7911</v>
      </c>
      <c r="J313" s="323">
        <v>35.392899999999997</v>
      </c>
      <c r="K313" s="323">
        <v>33.330599999999997</v>
      </c>
    </row>
    <row r="314" spans="1:11" ht="15.75" x14ac:dyDescent="0.25">
      <c r="A314" s="321" t="s">
        <v>24668</v>
      </c>
      <c r="B314" s="322" t="s">
        <v>24669</v>
      </c>
      <c r="C314" s="323">
        <v>12601.470499999999</v>
      </c>
      <c r="D314" s="323">
        <v>1.0081</v>
      </c>
      <c r="E314" s="323">
        <v>0.23330000000000001</v>
      </c>
      <c r="F314" s="323">
        <v>0</v>
      </c>
      <c r="G314" s="323">
        <v>1.0081</v>
      </c>
      <c r="H314" s="323">
        <v>0</v>
      </c>
      <c r="I314" s="323">
        <v>30.7911</v>
      </c>
      <c r="J314" s="323">
        <v>33.040599999999998</v>
      </c>
      <c r="K314" s="323">
        <v>32.032499999999999</v>
      </c>
    </row>
    <row r="315" spans="1:11" ht="15.75" x14ac:dyDescent="0.25">
      <c r="A315" s="321" t="s">
        <v>24670</v>
      </c>
      <c r="B315" s="322" t="s">
        <v>24671</v>
      </c>
      <c r="C315" s="323">
        <v>49466.5311</v>
      </c>
      <c r="D315" s="323">
        <v>3.2978000000000001</v>
      </c>
      <c r="E315" s="323">
        <v>0.89019999999999999</v>
      </c>
      <c r="F315" s="323">
        <v>0</v>
      </c>
      <c r="G315" s="323">
        <v>2.8855</v>
      </c>
      <c r="H315" s="323">
        <v>7.8029000000000002</v>
      </c>
      <c r="I315" s="323">
        <v>30.7911</v>
      </c>
      <c r="J315" s="323">
        <v>45.667499999999997</v>
      </c>
      <c r="K315" s="323">
        <v>34.979100000000003</v>
      </c>
    </row>
    <row r="316" spans="1:11" ht="15.75" x14ac:dyDescent="0.25">
      <c r="A316" s="321" t="s">
        <v>24672</v>
      </c>
      <c r="B316" s="322" t="s">
        <v>24673</v>
      </c>
      <c r="C316" s="323">
        <v>31877286.705200002</v>
      </c>
      <c r="D316" s="323">
        <v>1275.0915</v>
      </c>
      <c r="E316" s="323">
        <v>540.87789999999995</v>
      </c>
      <c r="F316" s="323">
        <v>0</v>
      </c>
      <c r="G316" s="323">
        <v>1275.0915</v>
      </c>
      <c r="H316" s="323">
        <v>157.9297</v>
      </c>
      <c r="I316" s="323">
        <v>90.096199999999996</v>
      </c>
      <c r="J316" s="323">
        <v>3339.0868</v>
      </c>
      <c r="K316" s="323">
        <v>1906.0655999999999</v>
      </c>
    </row>
    <row r="317" spans="1:11" ht="15.75" x14ac:dyDescent="0.25">
      <c r="A317" s="321" t="s">
        <v>24674</v>
      </c>
      <c r="B317" s="322" t="s">
        <v>24675</v>
      </c>
      <c r="C317" s="323">
        <v>14893707.374500001</v>
      </c>
      <c r="D317" s="323">
        <v>595.74829999999997</v>
      </c>
      <c r="E317" s="323">
        <v>252.709</v>
      </c>
      <c r="F317" s="323">
        <v>0</v>
      </c>
      <c r="G317" s="323">
        <v>595.74829999999997</v>
      </c>
      <c r="H317" s="323">
        <v>187.26840000000001</v>
      </c>
      <c r="I317" s="323">
        <v>90.096199999999996</v>
      </c>
      <c r="J317" s="323">
        <v>1721.5702000000001</v>
      </c>
      <c r="K317" s="323">
        <v>938.55349999999999</v>
      </c>
    </row>
    <row r="318" spans="1:11" ht="15.75" x14ac:dyDescent="0.25">
      <c r="A318" s="321" t="s">
        <v>24676</v>
      </c>
      <c r="B318" s="322" t="s">
        <v>24677</v>
      </c>
      <c r="C318" s="323">
        <v>3246528.9056000002</v>
      </c>
      <c r="D318" s="323">
        <v>185.51589999999999</v>
      </c>
      <c r="E318" s="323">
        <v>57.231699999999996</v>
      </c>
      <c r="F318" s="323">
        <v>0</v>
      </c>
      <c r="G318" s="323">
        <v>139.137</v>
      </c>
      <c r="H318" s="323">
        <v>304.31119999999999</v>
      </c>
      <c r="I318" s="323">
        <v>35.563600000000001</v>
      </c>
      <c r="J318" s="323">
        <v>721.75940000000003</v>
      </c>
      <c r="K318" s="323">
        <v>278.31119999999999</v>
      </c>
    </row>
    <row r="319" spans="1:11" ht="31.5" x14ac:dyDescent="0.25">
      <c r="A319" s="321" t="s">
        <v>24678</v>
      </c>
      <c r="B319" s="322" t="s">
        <v>24679</v>
      </c>
      <c r="C319" s="323">
        <v>15091.4665</v>
      </c>
      <c r="D319" s="323">
        <v>0.86240000000000006</v>
      </c>
      <c r="E319" s="323">
        <v>0.26600000000000001</v>
      </c>
      <c r="F319" s="323">
        <v>0</v>
      </c>
      <c r="G319" s="323">
        <v>0.86240000000000006</v>
      </c>
      <c r="H319" s="323">
        <v>0</v>
      </c>
      <c r="I319" s="323">
        <v>45.048099999999998</v>
      </c>
      <c r="J319" s="323">
        <v>47.038899999999998</v>
      </c>
      <c r="K319" s="323">
        <v>46.176499999999997</v>
      </c>
    </row>
    <row r="320" spans="1:11" ht="15.75" x14ac:dyDescent="0.25">
      <c r="A320" s="321" t="s">
        <v>1403</v>
      </c>
      <c r="B320" s="322" t="s">
        <v>1404</v>
      </c>
      <c r="C320" s="323">
        <v>933.76430000000005</v>
      </c>
      <c r="D320" s="323">
        <v>8.4000000000000005E-2</v>
      </c>
      <c r="E320" s="323">
        <v>1.7299999999999999E-2</v>
      </c>
      <c r="F320" s="323">
        <v>0</v>
      </c>
      <c r="G320" s="323">
        <v>4.6699999999999998E-2</v>
      </c>
      <c r="H320" s="323">
        <v>0</v>
      </c>
      <c r="I320" s="323">
        <v>0</v>
      </c>
      <c r="J320" s="323">
        <v>0.14799999999999999</v>
      </c>
      <c r="K320" s="323">
        <v>0.1013</v>
      </c>
    </row>
    <row r="321" spans="1:11" ht="15.75" x14ac:dyDescent="0.25">
      <c r="A321" s="321" t="s">
        <v>24680</v>
      </c>
      <c r="B321" s="322" t="s">
        <v>24681</v>
      </c>
      <c r="C321" s="323">
        <v>10099754.305400001</v>
      </c>
      <c r="D321" s="323">
        <v>403.99020000000002</v>
      </c>
      <c r="E321" s="323">
        <v>171.36760000000001</v>
      </c>
      <c r="F321" s="323">
        <v>0</v>
      </c>
      <c r="G321" s="323">
        <v>302.99259999999998</v>
      </c>
      <c r="H321" s="323">
        <v>55.5563</v>
      </c>
      <c r="I321" s="323">
        <v>90.096199999999996</v>
      </c>
      <c r="J321" s="323">
        <v>1024.0029</v>
      </c>
      <c r="K321" s="323">
        <v>665.45399999999995</v>
      </c>
    </row>
    <row r="322" spans="1:11" ht="15.75" x14ac:dyDescent="0.25">
      <c r="A322" s="321" t="s">
        <v>95</v>
      </c>
      <c r="B322" s="322" t="s">
        <v>907</v>
      </c>
      <c r="C322" s="323">
        <v>7639.4894000000004</v>
      </c>
      <c r="D322" s="323">
        <v>0.30559999999999998</v>
      </c>
      <c r="E322" s="323">
        <v>0.12959999999999999</v>
      </c>
      <c r="F322" s="323">
        <v>0</v>
      </c>
      <c r="G322" s="323">
        <v>0.191</v>
      </c>
      <c r="H322" s="323">
        <v>0</v>
      </c>
      <c r="I322" s="323">
        <v>0</v>
      </c>
      <c r="J322" s="323">
        <v>0.62619999999999998</v>
      </c>
      <c r="K322" s="323">
        <v>0.43519999999999998</v>
      </c>
    </row>
    <row r="323" spans="1:11" ht="31.5" x14ac:dyDescent="0.25">
      <c r="A323" s="321" t="s">
        <v>24682</v>
      </c>
      <c r="B323" s="322" t="s">
        <v>24683</v>
      </c>
      <c r="C323" s="323">
        <v>11927.132799999999</v>
      </c>
      <c r="D323" s="323">
        <v>0.68159999999999998</v>
      </c>
      <c r="E323" s="323">
        <v>0.21029999999999999</v>
      </c>
      <c r="F323" s="323">
        <v>0</v>
      </c>
      <c r="G323" s="323">
        <v>0.68159999999999998</v>
      </c>
      <c r="H323" s="323">
        <v>0</v>
      </c>
      <c r="I323" s="323">
        <v>45.048099999999998</v>
      </c>
      <c r="J323" s="323">
        <v>46.621600000000001</v>
      </c>
      <c r="K323" s="323">
        <v>45.94</v>
      </c>
    </row>
    <row r="324" spans="1:11" ht="31.5" x14ac:dyDescent="0.25">
      <c r="A324" s="321" t="s">
        <v>94</v>
      </c>
      <c r="B324" s="322" t="s">
        <v>24684</v>
      </c>
      <c r="C324" s="323">
        <v>24827.846099999999</v>
      </c>
      <c r="D324" s="323">
        <v>1.4187000000000001</v>
      </c>
      <c r="E324" s="323">
        <v>0.43769999999999998</v>
      </c>
      <c r="F324" s="323">
        <v>0</v>
      </c>
      <c r="G324" s="323">
        <v>1.4187000000000001</v>
      </c>
      <c r="H324" s="323">
        <v>0</v>
      </c>
      <c r="I324" s="323">
        <v>45.048099999999998</v>
      </c>
      <c r="J324" s="323">
        <v>48.3232</v>
      </c>
      <c r="K324" s="323">
        <v>46.904499999999999</v>
      </c>
    </row>
    <row r="325" spans="1:11" ht="31.5" x14ac:dyDescent="0.25">
      <c r="A325" s="321" t="s">
        <v>24685</v>
      </c>
      <c r="B325" s="322" t="s">
        <v>24686</v>
      </c>
      <c r="C325" s="323">
        <v>39594.822200000002</v>
      </c>
      <c r="D325" s="323">
        <v>2.2625999999999999</v>
      </c>
      <c r="E325" s="323">
        <v>0.69799999999999995</v>
      </c>
      <c r="F325" s="323">
        <v>0</v>
      </c>
      <c r="G325" s="323">
        <v>2.2625999999999999</v>
      </c>
      <c r="H325" s="323">
        <v>0</v>
      </c>
      <c r="I325" s="323">
        <v>45.048099999999998</v>
      </c>
      <c r="J325" s="323">
        <v>50.271299999999997</v>
      </c>
      <c r="K325" s="323">
        <v>48.008699999999997</v>
      </c>
    </row>
    <row r="326" spans="1:11" ht="31.5" x14ac:dyDescent="0.25">
      <c r="A326" s="321" t="s">
        <v>24687</v>
      </c>
      <c r="B326" s="322" t="s">
        <v>24688</v>
      </c>
      <c r="C326" s="323">
        <v>46734.873599999999</v>
      </c>
      <c r="D326" s="323">
        <v>2.6705999999999999</v>
      </c>
      <c r="E326" s="323">
        <v>0.82389999999999997</v>
      </c>
      <c r="F326" s="323">
        <v>0</v>
      </c>
      <c r="G326" s="323">
        <v>2.6705999999999999</v>
      </c>
      <c r="H326" s="323">
        <v>0</v>
      </c>
      <c r="I326" s="323">
        <v>45.048099999999998</v>
      </c>
      <c r="J326" s="323">
        <v>51.213200000000001</v>
      </c>
      <c r="K326" s="323">
        <v>48.5426</v>
      </c>
    </row>
    <row r="327" spans="1:11" ht="31.5" x14ac:dyDescent="0.25">
      <c r="A327" s="321" t="s">
        <v>24689</v>
      </c>
      <c r="B327" s="322" t="s">
        <v>24690</v>
      </c>
      <c r="C327" s="323">
        <v>49980.34</v>
      </c>
      <c r="D327" s="323">
        <v>2.8559999999999999</v>
      </c>
      <c r="E327" s="323">
        <v>0.88109999999999999</v>
      </c>
      <c r="F327" s="323">
        <v>0</v>
      </c>
      <c r="G327" s="323">
        <v>2.8559999999999999</v>
      </c>
      <c r="H327" s="323">
        <v>0</v>
      </c>
      <c r="I327" s="323">
        <v>45.048099999999998</v>
      </c>
      <c r="J327" s="323">
        <v>51.641199999999998</v>
      </c>
      <c r="K327" s="323">
        <v>48.785200000000003</v>
      </c>
    </row>
    <row r="328" spans="1:11" ht="31.5" x14ac:dyDescent="0.25">
      <c r="A328" s="321" t="s">
        <v>24691</v>
      </c>
      <c r="B328" s="322" t="s">
        <v>24692</v>
      </c>
      <c r="C328" s="323">
        <v>53388.100899999998</v>
      </c>
      <c r="D328" s="323">
        <v>3.0507</v>
      </c>
      <c r="E328" s="323">
        <v>0.94120000000000004</v>
      </c>
      <c r="F328" s="323">
        <v>0</v>
      </c>
      <c r="G328" s="323">
        <v>3.0507</v>
      </c>
      <c r="H328" s="323">
        <v>0</v>
      </c>
      <c r="I328" s="323">
        <v>45.048099999999998</v>
      </c>
      <c r="J328" s="323">
        <v>52.090699999999998</v>
      </c>
      <c r="K328" s="323">
        <v>49.04</v>
      </c>
    </row>
    <row r="329" spans="1:11" ht="15.75" x14ac:dyDescent="0.25">
      <c r="A329" s="321" t="s">
        <v>24693</v>
      </c>
      <c r="B329" s="322" t="s">
        <v>24694</v>
      </c>
      <c r="C329" s="323">
        <v>125985.7506</v>
      </c>
      <c r="D329" s="323">
        <v>7.1992000000000003</v>
      </c>
      <c r="E329" s="323">
        <v>2.2208999999999999</v>
      </c>
      <c r="F329" s="323">
        <v>0</v>
      </c>
      <c r="G329" s="323">
        <v>5.3994</v>
      </c>
      <c r="H329" s="323">
        <v>10.143700000000001</v>
      </c>
      <c r="I329" s="323">
        <v>35.563600000000001</v>
      </c>
      <c r="J329" s="323">
        <v>60.526800000000001</v>
      </c>
      <c r="K329" s="323">
        <v>44.983699999999999</v>
      </c>
    </row>
    <row r="330" spans="1:11" ht="15.75" x14ac:dyDescent="0.25">
      <c r="A330" s="321" t="s">
        <v>24695</v>
      </c>
      <c r="B330" s="322" t="s">
        <v>24696</v>
      </c>
      <c r="C330" s="323">
        <v>610999.13379999995</v>
      </c>
      <c r="D330" s="323">
        <v>34.914200000000001</v>
      </c>
      <c r="E330" s="323">
        <v>10.771000000000001</v>
      </c>
      <c r="F330" s="323">
        <v>0</v>
      </c>
      <c r="G330" s="323">
        <v>30.55</v>
      </c>
      <c r="H330" s="323">
        <v>4.6193</v>
      </c>
      <c r="I330" s="323">
        <v>0</v>
      </c>
      <c r="J330" s="323">
        <v>80.854500000000002</v>
      </c>
      <c r="K330" s="323">
        <v>45.685200000000002</v>
      </c>
    </row>
    <row r="331" spans="1:11" ht="15.75" x14ac:dyDescent="0.25">
      <c r="A331" s="321" t="s">
        <v>24697</v>
      </c>
      <c r="B331" s="322" t="s">
        <v>24698</v>
      </c>
      <c r="C331" s="323">
        <v>51444.346299999997</v>
      </c>
      <c r="D331" s="323">
        <v>4.1154999999999999</v>
      </c>
      <c r="E331" s="323">
        <v>0.95220000000000005</v>
      </c>
      <c r="F331" s="323">
        <v>0</v>
      </c>
      <c r="G331" s="323">
        <v>4.1154999999999999</v>
      </c>
      <c r="H331" s="323">
        <v>4.3240999999999996</v>
      </c>
      <c r="I331" s="323">
        <v>0</v>
      </c>
      <c r="J331" s="323">
        <v>13.507300000000001</v>
      </c>
      <c r="K331" s="323">
        <v>5.0677000000000003</v>
      </c>
    </row>
    <row r="332" spans="1:11" ht="31.5" x14ac:dyDescent="0.25">
      <c r="A332" s="321" t="s">
        <v>24699</v>
      </c>
      <c r="B332" s="322" t="s">
        <v>24700</v>
      </c>
      <c r="C332" s="323">
        <v>124672.9</v>
      </c>
      <c r="D332" s="323">
        <v>9.4989000000000008</v>
      </c>
      <c r="E332" s="323">
        <v>2.5640999999999998</v>
      </c>
      <c r="F332" s="323">
        <v>0</v>
      </c>
      <c r="G332" s="323">
        <v>9.4989000000000008</v>
      </c>
      <c r="H332" s="323">
        <v>0</v>
      </c>
      <c r="I332" s="323">
        <v>0</v>
      </c>
      <c r="J332" s="323">
        <v>21.561900000000001</v>
      </c>
      <c r="K332" s="323">
        <v>12.063000000000001</v>
      </c>
    </row>
    <row r="333" spans="1:11" ht="15.75" x14ac:dyDescent="0.25">
      <c r="A333" s="321" t="s">
        <v>24701</v>
      </c>
      <c r="B333" s="322" t="s">
        <v>24702</v>
      </c>
      <c r="C333" s="323">
        <v>83300.970100000006</v>
      </c>
      <c r="D333" s="323">
        <v>4.165</v>
      </c>
      <c r="E333" s="323">
        <v>1.4684999999999999</v>
      </c>
      <c r="F333" s="323">
        <v>0</v>
      </c>
      <c r="G333" s="323">
        <v>2.9750000000000001</v>
      </c>
      <c r="H333" s="323">
        <v>3.9056999999999999</v>
      </c>
      <c r="I333" s="323">
        <v>0</v>
      </c>
      <c r="J333" s="323">
        <v>12.514200000000001</v>
      </c>
      <c r="K333" s="323">
        <v>5.6334999999999997</v>
      </c>
    </row>
    <row r="334" spans="1:11" ht="15.75" x14ac:dyDescent="0.25">
      <c r="A334" s="321" t="s">
        <v>24703</v>
      </c>
      <c r="B334" s="322" t="s">
        <v>24704</v>
      </c>
      <c r="C334" s="323">
        <v>78353.109899999996</v>
      </c>
      <c r="D334" s="323">
        <v>6.2682000000000002</v>
      </c>
      <c r="E334" s="323">
        <v>1.4502999999999999</v>
      </c>
      <c r="F334" s="323">
        <v>0</v>
      </c>
      <c r="G334" s="323">
        <v>6.2682000000000002</v>
      </c>
      <c r="H334" s="323">
        <v>2.0922999999999998</v>
      </c>
      <c r="I334" s="323">
        <v>0</v>
      </c>
      <c r="J334" s="323">
        <v>16.079000000000001</v>
      </c>
      <c r="K334" s="323">
        <v>7.7184999999999997</v>
      </c>
    </row>
    <row r="335" spans="1:11" ht="15.75" x14ac:dyDescent="0.25">
      <c r="A335" s="321" t="s">
        <v>24705</v>
      </c>
      <c r="B335" s="322" t="s">
        <v>24706</v>
      </c>
      <c r="C335" s="323">
        <v>81823.369099999996</v>
      </c>
      <c r="D335" s="323">
        <v>6.5458999999999996</v>
      </c>
      <c r="E335" s="323">
        <v>1.5145999999999999</v>
      </c>
      <c r="F335" s="323">
        <v>0</v>
      </c>
      <c r="G335" s="323">
        <v>6.5458999999999996</v>
      </c>
      <c r="H335" s="323">
        <v>9.3457000000000008</v>
      </c>
      <c r="I335" s="323">
        <v>0</v>
      </c>
      <c r="J335" s="323">
        <v>23.952100000000002</v>
      </c>
      <c r="K335" s="323">
        <v>8.0604999999999993</v>
      </c>
    </row>
    <row r="336" spans="1:11" ht="15.75" x14ac:dyDescent="0.25">
      <c r="A336" s="321" t="s">
        <v>24707</v>
      </c>
      <c r="B336" s="322" t="s">
        <v>24708</v>
      </c>
      <c r="C336" s="323">
        <v>83803.3802</v>
      </c>
      <c r="D336" s="323">
        <v>6.7042999999999999</v>
      </c>
      <c r="E336" s="323">
        <v>1.5511999999999999</v>
      </c>
      <c r="F336" s="323">
        <v>0</v>
      </c>
      <c r="G336" s="323">
        <v>6.7042999999999999</v>
      </c>
      <c r="H336" s="323">
        <v>9.3457000000000008</v>
      </c>
      <c r="I336" s="323">
        <v>0</v>
      </c>
      <c r="J336" s="323">
        <v>24.305499999999999</v>
      </c>
      <c r="K336" s="323">
        <v>8.2554999999999996</v>
      </c>
    </row>
    <row r="337" spans="1:11" ht="15.75" x14ac:dyDescent="0.25">
      <c r="A337" s="321" t="s">
        <v>24709</v>
      </c>
      <c r="B337" s="322" t="s">
        <v>24710</v>
      </c>
      <c r="C337" s="323">
        <v>175763.65640000001</v>
      </c>
      <c r="D337" s="323">
        <v>14.0611</v>
      </c>
      <c r="E337" s="323">
        <v>3.2534000000000001</v>
      </c>
      <c r="F337" s="323">
        <v>0</v>
      </c>
      <c r="G337" s="323">
        <v>12.3035</v>
      </c>
      <c r="H337" s="323">
        <v>0</v>
      </c>
      <c r="I337" s="323">
        <v>30.7911</v>
      </c>
      <c r="J337" s="323">
        <v>60.409100000000002</v>
      </c>
      <c r="K337" s="323">
        <v>48.105600000000003</v>
      </c>
    </row>
    <row r="338" spans="1:11" ht="15.75" x14ac:dyDescent="0.25">
      <c r="A338" s="321" t="s">
        <v>24711</v>
      </c>
      <c r="B338" s="322" t="s">
        <v>24712</v>
      </c>
      <c r="C338" s="323">
        <v>27875.883300000001</v>
      </c>
      <c r="D338" s="323">
        <v>2.2301000000000002</v>
      </c>
      <c r="E338" s="323">
        <v>0.51600000000000001</v>
      </c>
      <c r="F338" s="323">
        <v>0</v>
      </c>
      <c r="G338" s="323">
        <v>2.2301000000000002</v>
      </c>
      <c r="H338" s="323">
        <v>6.9744000000000002</v>
      </c>
      <c r="I338" s="323">
        <v>0</v>
      </c>
      <c r="J338" s="323">
        <v>11.9506</v>
      </c>
      <c r="K338" s="323">
        <v>2.7461000000000002</v>
      </c>
    </row>
    <row r="339" spans="1:11" ht="15.75" x14ac:dyDescent="0.25">
      <c r="A339" s="321" t="s">
        <v>24713</v>
      </c>
      <c r="B339" s="322" t="s">
        <v>24714</v>
      </c>
      <c r="C339" s="323">
        <v>39065.411599999999</v>
      </c>
      <c r="D339" s="323">
        <v>3.1252</v>
      </c>
      <c r="E339" s="323">
        <v>0.72309999999999997</v>
      </c>
      <c r="F339" s="323">
        <v>0</v>
      </c>
      <c r="G339" s="323">
        <v>3.1252</v>
      </c>
      <c r="H339" s="323">
        <v>1.6738999999999999</v>
      </c>
      <c r="I339" s="323">
        <v>0</v>
      </c>
      <c r="J339" s="323">
        <v>8.6473999999999993</v>
      </c>
      <c r="K339" s="323">
        <v>3.8483000000000001</v>
      </c>
    </row>
    <row r="340" spans="1:11" ht="15.75" x14ac:dyDescent="0.25">
      <c r="A340" s="321" t="s">
        <v>24715</v>
      </c>
      <c r="B340" s="322" t="s">
        <v>24716</v>
      </c>
      <c r="C340" s="323">
        <v>4062.6089000000002</v>
      </c>
      <c r="D340" s="323">
        <v>0.32500000000000001</v>
      </c>
      <c r="E340" s="323">
        <v>7.5200000000000003E-2</v>
      </c>
      <c r="F340" s="323">
        <v>0</v>
      </c>
      <c r="G340" s="323">
        <v>0.32500000000000001</v>
      </c>
      <c r="H340" s="323">
        <v>0</v>
      </c>
      <c r="I340" s="323">
        <v>0</v>
      </c>
      <c r="J340" s="323">
        <v>0.72519999999999996</v>
      </c>
      <c r="K340" s="323">
        <v>0.4002</v>
      </c>
    </row>
    <row r="341" spans="1:11" ht="15.75" x14ac:dyDescent="0.25">
      <c r="A341" s="321" t="s">
        <v>24717</v>
      </c>
      <c r="B341" s="322" t="s">
        <v>24718</v>
      </c>
      <c r="C341" s="323">
        <v>86581.758600000001</v>
      </c>
      <c r="D341" s="323">
        <v>6.9264999999999999</v>
      </c>
      <c r="E341" s="323">
        <v>1.6026</v>
      </c>
      <c r="F341" s="323">
        <v>0</v>
      </c>
      <c r="G341" s="323">
        <v>6.9264999999999999</v>
      </c>
      <c r="H341" s="323">
        <v>7.2534000000000001</v>
      </c>
      <c r="I341" s="323">
        <v>0</v>
      </c>
      <c r="J341" s="323">
        <v>22.709</v>
      </c>
      <c r="K341" s="323">
        <v>8.5290999999999997</v>
      </c>
    </row>
    <row r="342" spans="1:11" ht="31.5" x14ac:dyDescent="0.25">
      <c r="A342" s="321" t="s">
        <v>24719</v>
      </c>
      <c r="B342" s="322" t="s">
        <v>24720</v>
      </c>
      <c r="C342" s="323">
        <v>656885.63500000001</v>
      </c>
      <c r="D342" s="323">
        <v>43.792400000000001</v>
      </c>
      <c r="E342" s="323">
        <v>11.821199999999999</v>
      </c>
      <c r="F342" s="323">
        <v>0</v>
      </c>
      <c r="G342" s="323">
        <v>38.318300000000001</v>
      </c>
      <c r="H342" s="323">
        <v>72.098299999999995</v>
      </c>
      <c r="I342" s="323">
        <v>30.7911</v>
      </c>
      <c r="J342" s="323">
        <v>196.82130000000001</v>
      </c>
      <c r="K342" s="323">
        <v>86.404700000000005</v>
      </c>
    </row>
    <row r="343" spans="1:11" ht="31.5" x14ac:dyDescent="0.25">
      <c r="A343" s="321" t="s">
        <v>24721</v>
      </c>
      <c r="B343" s="322" t="s">
        <v>24722</v>
      </c>
      <c r="C343" s="323">
        <v>383621.39429999999</v>
      </c>
      <c r="D343" s="323">
        <v>25.5748</v>
      </c>
      <c r="E343" s="323">
        <v>6.9036</v>
      </c>
      <c r="F343" s="323">
        <v>0</v>
      </c>
      <c r="G343" s="323">
        <v>22.3779</v>
      </c>
      <c r="H343" s="323">
        <v>72.098299999999995</v>
      </c>
      <c r="I343" s="323">
        <v>30.7911</v>
      </c>
      <c r="J343" s="323">
        <v>157.7457</v>
      </c>
      <c r="K343" s="323">
        <v>63.269500000000001</v>
      </c>
    </row>
    <row r="344" spans="1:11" ht="15.75" x14ac:dyDescent="0.25">
      <c r="A344" s="321" t="s">
        <v>24723</v>
      </c>
      <c r="B344" s="322" t="s">
        <v>24724</v>
      </c>
      <c r="C344" s="323">
        <v>25152.396100000002</v>
      </c>
      <c r="D344" s="323">
        <v>2.0122</v>
      </c>
      <c r="E344" s="323">
        <v>0.46560000000000001</v>
      </c>
      <c r="F344" s="323">
        <v>0</v>
      </c>
      <c r="G344" s="323">
        <v>1.2576000000000001</v>
      </c>
      <c r="H344" s="323">
        <v>0</v>
      </c>
      <c r="I344" s="323">
        <v>30.7911</v>
      </c>
      <c r="J344" s="323">
        <v>34.526499999999999</v>
      </c>
      <c r="K344" s="323">
        <v>33.268900000000002</v>
      </c>
    </row>
    <row r="345" spans="1:11" ht="15.75" x14ac:dyDescent="0.25">
      <c r="A345" s="321" t="s">
        <v>24725</v>
      </c>
      <c r="B345" s="322" t="s">
        <v>24726</v>
      </c>
      <c r="C345" s="323">
        <v>26410.0069</v>
      </c>
      <c r="D345" s="323">
        <v>2.1128</v>
      </c>
      <c r="E345" s="323">
        <v>0.48880000000000001</v>
      </c>
      <c r="F345" s="323">
        <v>0</v>
      </c>
      <c r="G345" s="323">
        <v>1.3205</v>
      </c>
      <c r="H345" s="323">
        <v>0</v>
      </c>
      <c r="I345" s="323">
        <v>30.7911</v>
      </c>
      <c r="J345" s="323">
        <v>34.713200000000001</v>
      </c>
      <c r="K345" s="323">
        <v>33.392699999999998</v>
      </c>
    </row>
    <row r="346" spans="1:11" ht="15.75" x14ac:dyDescent="0.25">
      <c r="A346" s="321" t="s">
        <v>24727</v>
      </c>
      <c r="B346" s="322" t="s">
        <v>24728</v>
      </c>
      <c r="C346" s="323">
        <v>6335.9386000000004</v>
      </c>
      <c r="D346" s="323">
        <v>0.36209999999999998</v>
      </c>
      <c r="E346" s="323">
        <v>0.11169999999999999</v>
      </c>
      <c r="F346" s="323">
        <v>0</v>
      </c>
      <c r="G346" s="323">
        <v>0.36209999999999998</v>
      </c>
      <c r="H346" s="323">
        <v>0</v>
      </c>
      <c r="I346" s="323">
        <v>30.7911</v>
      </c>
      <c r="J346" s="323">
        <v>31.626999999999999</v>
      </c>
      <c r="K346" s="323">
        <v>31.264900000000001</v>
      </c>
    </row>
    <row r="347" spans="1:11" ht="15.75" x14ac:dyDescent="0.25">
      <c r="A347" s="321" t="s">
        <v>24729</v>
      </c>
      <c r="B347" s="322" t="s">
        <v>24730</v>
      </c>
      <c r="C347" s="323">
        <v>7863.9593999999997</v>
      </c>
      <c r="D347" s="323">
        <v>0.70779999999999998</v>
      </c>
      <c r="E347" s="323">
        <v>0.14560000000000001</v>
      </c>
      <c r="F347" s="323">
        <v>0</v>
      </c>
      <c r="G347" s="323">
        <v>0.70779999999999998</v>
      </c>
      <c r="H347" s="323">
        <v>0</v>
      </c>
      <c r="I347" s="323">
        <v>30.7911</v>
      </c>
      <c r="J347" s="323">
        <v>32.3523</v>
      </c>
      <c r="K347" s="323">
        <v>31.644500000000001</v>
      </c>
    </row>
    <row r="348" spans="1:11" ht="15.75" x14ac:dyDescent="0.25">
      <c r="A348" s="321" t="s">
        <v>24731</v>
      </c>
      <c r="B348" s="322" t="s">
        <v>24732</v>
      </c>
      <c r="C348" s="323">
        <v>41342.575700000001</v>
      </c>
      <c r="D348" s="323">
        <v>3.3073999999999999</v>
      </c>
      <c r="E348" s="323">
        <v>0.76529999999999998</v>
      </c>
      <c r="F348" s="323">
        <v>0</v>
      </c>
      <c r="G348" s="323">
        <v>2.8940000000000001</v>
      </c>
      <c r="H348" s="323">
        <v>0</v>
      </c>
      <c r="I348" s="323">
        <v>0</v>
      </c>
      <c r="J348" s="323">
        <v>6.9667000000000003</v>
      </c>
      <c r="K348" s="323">
        <v>4.0727000000000002</v>
      </c>
    </row>
    <row r="349" spans="1:11" ht="15.75" x14ac:dyDescent="0.25">
      <c r="A349" s="321" t="s">
        <v>113</v>
      </c>
      <c r="B349" s="322" t="s">
        <v>911</v>
      </c>
      <c r="C349" s="323">
        <v>80212.563500000004</v>
      </c>
      <c r="D349" s="323">
        <v>4.0106000000000002</v>
      </c>
      <c r="E349" s="323">
        <v>1.4139999999999999</v>
      </c>
      <c r="F349" s="323">
        <v>0</v>
      </c>
      <c r="G349" s="323">
        <v>2.8647</v>
      </c>
      <c r="H349" s="323">
        <v>17.790500000000002</v>
      </c>
      <c r="I349" s="323">
        <v>0</v>
      </c>
      <c r="J349" s="323">
        <v>26.079799999999999</v>
      </c>
      <c r="K349" s="323">
        <v>5.4245999999999999</v>
      </c>
    </row>
    <row r="350" spans="1:11" ht="15.75" x14ac:dyDescent="0.25">
      <c r="A350" s="321" t="s">
        <v>24733</v>
      </c>
      <c r="B350" s="322" t="s">
        <v>24734</v>
      </c>
      <c r="C350" s="323">
        <v>110727.7789</v>
      </c>
      <c r="D350" s="323">
        <v>5.5364000000000004</v>
      </c>
      <c r="E350" s="323">
        <v>1.952</v>
      </c>
      <c r="F350" s="323">
        <v>0</v>
      </c>
      <c r="G350" s="323">
        <v>3.9546000000000001</v>
      </c>
      <c r="H350" s="323">
        <v>53.371499999999997</v>
      </c>
      <c r="I350" s="323">
        <v>0</v>
      </c>
      <c r="J350" s="323">
        <v>64.814499999999995</v>
      </c>
      <c r="K350" s="323">
        <v>7.4884000000000004</v>
      </c>
    </row>
    <row r="351" spans="1:11" ht="15.75" x14ac:dyDescent="0.25">
      <c r="A351" s="321" t="s">
        <v>24735</v>
      </c>
      <c r="B351" s="322" t="s">
        <v>24736</v>
      </c>
      <c r="C351" s="323">
        <v>1593320.4816999999</v>
      </c>
      <c r="D351" s="323">
        <v>127.46559999999999</v>
      </c>
      <c r="E351" s="323">
        <v>29.4924</v>
      </c>
      <c r="F351" s="323">
        <v>0</v>
      </c>
      <c r="G351" s="323">
        <v>127.46559999999999</v>
      </c>
      <c r="H351" s="323">
        <v>148.2542</v>
      </c>
      <c r="I351" s="323">
        <v>30.7911</v>
      </c>
      <c r="J351" s="323">
        <v>463.46890000000002</v>
      </c>
      <c r="K351" s="323">
        <v>187.7491</v>
      </c>
    </row>
    <row r="352" spans="1:11" ht="15.75" x14ac:dyDescent="0.25">
      <c r="A352" s="321" t="s">
        <v>24737</v>
      </c>
      <c r="B352" s="322" t="s">
        <v>24738</v>
      </c>
      <c r="C352" s="323">
        <v>1003286.1658</v>
      </c>
      <c r="D352" s="323">
        <v>40.131399999999999</v>
      </c>
      <c r="E352" s="323">
        <v>17.023299999999999</v>
      </c>
      <c r="F352" s="323">
        <v>0</v>
      </c>
      <c r="G352" s="323">
        <v>35.115000000000002</v>
      </c>
      <c r="H352" s="323">
        <v>0</v>
      </c>
      <c r="I352" s="323">
        <v>30.7911</v>
      </c>
      <c r="J352" s="323">
        <v>123.0608</v>
      </c>
      <c r="K352" s="323">
        <v>87.945800000000006</v>
      </c>
    </row>
    <row r="353" spans="1:11" ht="15.75" x14ac:dyDescent="0.25">
      <c r="A353" s="321" t="s">
        <v>24739</v>
      </c>
      <c r="B353" s="322" t="s">
        <v>24740</v>
      </c>
      <c r="C353" s="323">
        <v>2130248.0088</v>
      </c>
      <c r="D353" s="323">
        <v>121.7285</v>
      </c>
      <c r="E353" s="323">
        <v>37.553199999999997</v>
      </c>
      <c r="F353" s="323">
        <v>0</v>
      </c>
      <c r="G353" s="323">
        <v>136.94450000000001</v>
      </c>
      <c r="H353" s="323">
        <v>81.045599999999993</v>
      </c>
      <c r="I353" s="323">
        <v>45.048099999999998</v>
      </c>
      <c r="J353" s="323">
        <v>422.31990000000002</v>
      </c>
      <c r="K353" s="323">
        <v>204.32980000000001</v>
      </c>
    </row>
    <row r="354" spans="1:11" ht="15.75" x14ac:dyDescent="0.25">
      <c r="A354" s="321" t="s">
        <v>122</v>
      </c>
      <c r="B354" s="322" t="s">
        <v>916</v>
      </c>
      <c r="C354" s="323">
        <v>20016.978299999999</v>
      </c>
      <c r="D354" s="323">
        <v>1.6013999999999999</v>
      </c>
      <c r="E354" s="323">
        <v>0.3705</v>
      </c>
      <c r="F354" s="323">
        <v>0</v>
      </c>
      <c r="G354" s="323">
        <v>1.6013999999999999</v>
      </c>
      <c r="H354" s="323">
        <v>0</v>
      </c>
      <c r="I354" s="323">
        <v>0</v>
      </c>
      <c r="J354" s="323">
        <v>3.5733000000000001</v>
      </c>
      <c r="K354" s="323">
        <v>1.9719</v>
      </c>
    </row>
    <row r="355" spans="1:11" ht="15.75" x14ac:dyDescent="0.25">
      <c r="A355" s="321" t="s">
        <v>24741</v>
      </c>
      <c r="B355" s="322" t="s">
        <v>24742</v>
      </c>
      <c r="C355" s="323">
        <v>4588.5585000000001</v>
      </c>
      <c r="D355" s="323">
        <v>0.36709999999999998</v>
      </c>
      <c r="E355" s="323">
        <v>8.4900000000000003E-2</v>
      </c>
      <c r="F355" s="323">
        <v>0</v>
      </c>
      <c r="G355" s="323">
        <v>0.27529999999999999</v>
      </c>
      <c r="H355" s="323">
        <v>0</v>
      </c>
      <c r="I355" s="323">
        <v>0</v>
      </c>
      <c r="J355" s="323">
        <v>0.72729999999999995</v>
      </c>
      <c r="K355" s="323">
        <v>0.45200000000000001</v>
      </c>
    </row>
    <row r="356" spans="1:11" ht="15.75" x14ac:dyDescent="0.25">
      <c r="A356" s="321" t="s">
        <v>24743</v>
      </c>
      <c r="B356" s="322" t="s">
        <v>24744</v>
      </c>
      <c r="C356" s="323">
        <v>1051097.6377999999</v>
      </c>
      <c r="D356" s="323">
        <v>70.0732</v>
      </c>
      <c r="E356" s="323">
        <v>18.915400000000002</v>
      </c>
      <c r="F356" s="323">
        <v>0</v>
      </c>
      <c r="G356" s="323">
        <v>70.0732</v>
      </c>
      <c r="H356" s="323">
        <v>57.481000000000002</v>
      </c>
      <c r="I356" s="323">
        <v>35.563600000000001</v>
      </c>
      <c r="J356" s="323">
        <v>252.10640000000001</v>
      </c>
      <c r="K356" s="323">
        <v>124.5522</v>
      </c>
    </row>
    <row r="357" spans="1:11" ht="15.75" x14ac:dyDescent="0.25">
      <c r="A357" s="321" t="s">
        <v>24745</v>
      </c>
      <c r="B357" s="322" t="s">
        <v>24746</v>
      </c>
      <c r="C357" s="323">
        <v>105505.4887</v>
      </c>
      <c r="D357" s="323">
        <v>5.2752999999999997</v>
      </c>
      <c r="E357" s="323">
        <v>1.8599000000000001</v>
      </c>
      <c r="F357" s="323">
        <v>0</v>
      </c>
      <c r="G357" s="323">
        <v>3.7681</v>
      </c>
      <c r="H357" s="323">
        <v>31.627600000000001</v>
      </c>
      <c r="I357" s="323">
        <v>0</v>
      </c>
      <c r="J357" s="323">
        <v>42.530900000000003</v>
      </c>
      <c r="K357" s="323">
        <v>7.1352000000000002</v>
      </c>
    </row>
    <row r="358" spans="1:11" ht="15.75" x14ac:dyDescent="0.25">
      <c r="A358" s="321" t="s">
        <v>24747</v>
      </c>
      <c r="B358" s="322" t="s">
        <v>24748</v>
      </c>
      <c r="C358" s="323">
        <v>7031.5051999999996</v>
      </c>
      <c r="D358" s="323">
        <v>0.35160000000000002</v>
      </c>
      <c r="E358" s="323">
        <v>0.124</v>
      </c>
      <c r="F358" s="323">
        <v>0</v>
      </c>
      <c r="G358" s="323">
        <v>0.25109999999999999</v>
      </c>
      <c r="H358" s="323">
        <v>9.3256999999999994</v>
      </c>
      <c r="I358" s="323">
        <v>0</v>
      </c>
      <c r="J358" s="323">
        <v>10.0524</v>
      </c>
      <c r="K358" s="323">
        <v>0.47560000000000002</v>
      </c>
    </row>
    <row r="359" spans="1:11" ht="15.75" x14ac:dyDescent="0.25">
      <c r="A359" s="321" t="s">
        <v>24749</v>
      </c>
      <c r="B359" s="322" t="s">
        <v>24750</v>
      </c>
      <c r="C359" s="323">
        <v>428371.07260000001</v>
      </c>
      <c r="D359" s="323">
        <v>21.418600000000001</v>
      </c>
      <c r="E359" s="323">
        <v>7.5515999999999996</v>
      </c>
      <c r="F359" s="323">
        <v>0</v>
      </c>
      <c r="G359" s="323">
        <v>15.298999999999999</v>
      </c>
      <c r="H359" s="323">
        <v>449.70429999999999</v>
      </c>
      <c r="I359" s="323">
        <v>0</v>
      </c>
      <c r="J359" s="323">
        <v>493.9735</v>
      </c>
      <c r="K359" s="323">
        <v>28.970199999999998</v>
      </c>
    </row>
    <row r="360" spans="1:11" ht="15.75" x14ac:dyDescent="0.25">
      <c r="A360" s="321" t="s">
        <v>24751</v>
      </c>
      <c r="B360" s="322" t="s">
        <v>24752</v>
      </c>
      <c r="C360" s="323">
        <v>634406.72660000005</v>
      </c>
      <c r="D360" s="323">
        <v>43.048999999999999</v>
      </c>
      <c r="E360" s="323">
        <v>11.1837</v>
      </c>
      <c r="F360" s="323">
        <v>0</v>
      </c>
      <c r="G360" s="323">
        <v>36.251800000000003</v>
      </c>
      <c r="H360" s="323">
        <v>0</v>
      </c>
      <c r="I360" s="323">
        <v>30.7911</v>
      </c>
      <c r="J360" s="323">
        <v>121.2756</v>
      </c>
      <c r="K360" s="323">
        <v>85.023799999999994</v>
      </c>
    </row>
    <row r="361" spans="1:11" ht="15.75" x14ac:dyDescent="0.25">
      <c r="A361" s="321" t="s">
        <v>24753</v>
      </c>
      <c r="B361" s="322" t="s">
        <v>24754</v>
      </c>
      <c r="C361" s="323">
        <v>12021.958000000001</v>
      </c>
      <c r="D361" s="323">
        <v>0.80149999999999999</v>
      </c>
      <c r="E361" s="323">
        <v>0.21629999999999999</v>
      </c>
      <c r="F361" s="323">
        <v>0</v>
      </c>
      <c r="G361" s="323">
        <v>0.80149999999999999</v>
      </c>
      <c r="H361" s="323">
        <v>9.1015999999999995</v>
      </c>
      <c r="I361" s="323">
        <v>0</v>
      </c>
      <c r="J361" s="323">
        <v>10.9209</v>
      </c>
      <c r="K361" s="323">
        <v>1.0178</v>
      </c>
    </row>
    <row r="362" spans="1:11" ht="15.75" x14ac:dyDescent="0.25">
      <c r="A362" s="321" t="s">
        <v>24755</v>
      </c>
      <c r="B362" s="322" t="s">
        <v>24756</v>
      </c>
      <c r="C362" s="323">
        <v>620242.86540000001</v>
      </c>
      <c r="D362" s="323">
        <v>41.349499999999999</v>
      </c>
      <c r="E362" s="323">
        <v>11.161799999999999</v>
      </c>
      <c r="F362" s="323">
        <v>0</v>
      </c>
      <c r="G362" s="323">
        <v>41.349499999999999</v>
      </c>
      <c r="H362" s="323">
        <v>188.62610000000001</v>
      </c>
      <c r="I362" s="323">
        <v>0</v>
      </c>
      <c r="J362" s="323">
        <v>282.48689999999999</v>
      </c>
      <c r="K362" s="323">
        <v>52.511299999999999</v>
      </c>
    </row>
    <row r="363" spans="1:11" ht="31.5" x14ac:dyDescent="0.25">
      <c r="A363" s="321" t="s">
        <v>24757</v>
      </c>
      <c r="B363" s="322" t="s">
        <v>24758</v>
      </c>
      <c r="C363" s="323">
        <v>253473.3622</v>
      </c>
      <c r="D363" s="323">
        <v>20.277899999999999</v>
      </c>
      <c r="E363" s="323">
        <v>4.6917999999999997</v>
      </c>
      <c r="F363" s="323">
        <v>0</v>
      </c>
      <c r="G363" s="323">
        <v>20.277899999999999</v>
      </c>
      <c r="H363" s="323">
        <v>5.5347999999999997</v>
      </c>
      <c r="I363" s="323">
        <v>30.7911</v>
      </c>
      <c r="J363" s="323">
        <v>81.573499999999996</v>
      </c>
      <c r="K363" s="323">
        <v>55.760800000000003</v>
      </c>
    </row>
    <row r="364" spans="1:11" ht="31.5" x14ac:dyDescent="0.25">
      <c r="A364" s="321" t="s">
        <v>24759</v>
      </c>
      <c r="B364" s="322" t="s">
        <v>24760</v>
      </c>
      <c r="C364" s="323">
        <v>454215.41379999998</v>
      </c>
      <c r="D364" s="323">
        <v>31.795100000000001</v>
      </c>
      <c r="E364" s="323">
        <v>8.4075000000000006</v>
      </c>
      <c r="F364" s="323">
        <v>0</v>
      </c>
      <c r="G364" s="323">
        <v>31.795100000000001</v>
      </c>
      <c r="H364" s="323">
        <v>39.222299999999997</v>
      </c>
      <c r="I364" s="323">
        <v>35.563600000000001</v>
      </c>
      <c r="J364" s="323">
        <v>146.78360000000001</v>
      </c>
      <c r="K364" s="323">
        <v>75.766199999999998</v>
      </c>
    </row>
    <row r="365" spans="1:11" ht="31.5" x14ac:dyDescent="0.25">
      <c r="A365" s="321" t="s">
        <v>24761</v>
      </c>
      <c r="B365" s="322" t="s">
        <v>24762</v>
      </c>
      <c r="C365" s="323">
        <v>454215.41379999998</v>
      </c>
      <c r="D365" s="323">
        <v>31.795100000000001</v>
      </c>
      <c r="E365" s="323">
        <v>8.4075000000000006</v>
      </c>
      <c r="F365" s="323">
        <v>0</v>
      </c>
      <c r="G365" s="323">
        <v>31.795100000000001</v>
      </c>
      <c r="H365" s="323">
        <v>39.222299999999997</v>
      </c>
      <c r="I365" s="323">
        <v>35.563600000000001</v>
      </c>
      <c r="J365" s="323">
        <v>146.78360000000001</v>
      </c>
      <c r="K365" s="323">
        <v>75.766199999999998</v>
      </c>
    </row>
    <row r="366" spans="1:11" ht="31.5" x14ac:dyDescent="0.25">
      <c r="A366" s="321" t="s">
        <v>24763</v>
      </c>
      <c r="B366" s="322" t="s">
        <v>24764</v>
      </c>
      <c r="C366" s="323">
        <v>454215.41379999998</v>
      </c>
      <c r="D366" s="323">
        <v>31.795100000000001</v>
      </c>
      <c r="E366" s="323">
        <v>8.4075000000000006</v>
      </c>
      <c r="F366" s="323">
        <v>0</v>
      </c>
      <c r="G366" s="323">
        <v>31.795100000000001</v>
      </c>
      <c r="H366" s="323">
        <v>39.222299999999997</v>
      </c>
      <c r="I366" s="323">
        <v>35.563600000000001</v>
      </c>
      <c r="J366" s="323">
        <v>146.78360000000001</v>
      </c>
      <c r="K366" s="323">
        <v>75.766199999999998</v>
      </c>
    </row>
    <row r="367" spans="1:11" ht="31.5" x14ac:dyDescent="0.25">
      <c r="A367" s="321" t="s">
        <v>24765</v>
      </c>
      <c r="B367" s="322" t="s">
        <v>24766</v>
      </c>
      <c r="C367" s="323">
        <v>454215.41379999998</v>
      </c>
      <c r="D367" s="323">
        <v>31.795100000000001</v>
      </c>
      <c r="E367" s="323">
        <v>8.4075000000000006</v>
      </c>
      <c r="F367" s="323">
        <v>0</v>
      </c>
      <c r="G367" s="323">
        <v>31.795100000000001</v>
      </c>
      <c r="H367" s="323">
        <v>39.222299999999997</v>
      </c>
      <c r="I367" s="323">
        <v>35.563600000000001</v>
      </c>
      <c r="J367" s="323">
        <v>146.78360000000001</v>
      </c>
      <c r="K367" s="323">
        <v>75.766199999999998</v>
      </c>
    </row>
    <row r="368" spans="1:11" ht="31.5" x14ac:dyDescent="0.25">
      <c r="A368" s="321" t="s">
        <v>24767</v>
      </c>
      <c r="B368" s="322" t="s">
        <v>24768</v>
      </c>
      <c r="C368" s="323">
        <v>454215.41379999998</v>
      </c>
      <c r="D368" s="323">
        <v>31.795100000000001</v>
      </c>
      <c r="E368" s="323">
        <v>8.4075000000000006</v>
      </c>
      <c r="F368" s="323">
        <v>0</v>
      </c>
      <c r="G368" s="323">
        <v>31.795100000000001</v>
      </c>
      <c r="H368" s="323">
        <v>39.222299999999997</v>
      </c>
      <c r="I368" s="323">
        <v>35.563600000000001</v>
      </c>
      <c r="J368" s="323">
        <v>146.78360000000001</v>
      </c>
      <c r="K368" s="323">
        <v>75.766199999999998</v>
      </c>
    </row>
    <row r="369" spans="1:11" ht="15.75" x14ac:dyDescent="0.25">
      <c r="A369" s="321" t="s">
        <v>24769</v>
      </c>
      <c r="B369" s="322" t="s">
        <v>24770</v>
      </c>
      <c r="C369" s="323">
        <v>1948685.1355000001</v>
      </c>
      <c r="D369" s="323">
        <v>222.70689999999999</v>
      </c>
      <c r="E369" s="323">
        <v>38.646599999999999</v>
      </c>
      <c r="F369" s="323">
        <v>0</v>
      </c>
      <c r="G369" s="323">
        <v>278.3836</v>
      </c>
      <c r="H369" s="323">
        <v>69.653400000000005</v>
      </c>
      <c r="I369" s="323">
        <v>35.563600000000001</v>
      </c>
      <c r="J369" s="323">
        <v>644.95410000000004</v>
      </c>
      <c r="K369" s="323">
        <v>296.9171</v>
      </c>
    </row>
    <row r="370" spans="1:11" ht="15.75" x14ac:dyDescent="0.25">
      <c r="A370" s="321" t="s">
        <v>24771</v>
      </c>
      <c r="B370" s="322" t="s">
        <v>24772</v>
      </c>
      <c r="C370" s="323">
        <v>184175.80009999999</v>
      </c>
      <c r="D370" s="323">
        <v>9.2088000000000001</v>
      </c>
      <c r="E370" s="323">
        <v>3.2467999999999999</v>
      </c>
      <c r="F370" s="323">
        <v>0</v>
      </c>
      <c r="G370" s="323">
        <v>6.5777000000000001</v>
      </c>
      <c r="H370" s="323">
        <v>137.38220000000001</v>
      </c>
      <c r="I370" s="323">
        <v>0</v>
      </c>
      <c r="J370" s="323">
        <v>156.41550000000001</v>
      </c>
      <c r="K370" s="323">
        <v>12.4556</v>
      </c>
    </row>
    <row r="371" spans="1:11" ht="15.75" x14ac:dyDescent="0.25">
      <c r="A371" s="321" t="s">
        <v>24773</v>
      </c>
      <c r="B371" s="322" t="s">
        <v>24774</v>
      </c>
      <c r="C371" s="323">
        <v>5155578.2561999997</v>
      </c>
      <c r="D371" s="323">
        <v>360.89049999999997</v>
      </c>
      <c r="E371" s="323">
        <v>95.4298</v>
      </c>
      <c r="F371" s="323">
        <v>0</v>
      </c>
      <c r="G371" s="323">
        <v>464.00200000000001</v>
      </c>
      <c r="H371" s="323">
        <v>57.741100000000003</v>
      </c>
      <c r="I371" s="323">
        <v>35.563600000000001</v>
      </c>
      <c r="J371" s="323">
        <v>1013.627</v>
      </c>
      <c r="K371" s="323">
        <v>491.88389999999998</v>
      </c>
    </row>
    <row r="372" spans="1:11" ht="15.75" x14ac:dyDescent="0.25">
      <c r="A372" s="321" t="s">
        <v>24775</v>
      </c>
      <c r="B372" s="322" t="s">
        <v>24776</v>
      </c>
      <c r="C372" s="323">
        <v>254099.53260000001</v>
      </c>
      <c r="D372" s="323">
        <v>12.705</v>
      </c>
      <c r="E372" s="323">
        <v>4.4794</v>
      </c>
      <c r="F372" s="323">
        <v>0</v>
      </c>
      <c r="G372" s="323">
        <v>9.0749999999999993</v>
      </c>
      <c r="H372" s="323">
        <v>266.85750000000002</v>
      </c>
      <c r="I372" s="323">
        <v>0</v>
      </c>
      <c r="J372" s="323">
        <v>293.11689999999999</v>
      </c>
      <c r="K372" s="323">
        <v>17.1844</v>
      </c>
    </row>
    <row r="373" spans="1:11" ht="15.75" x14ac:dyDescent="0.25">
      <c r="A373" s="321" t="s">
        <v>24777</v>
      </c>
      <c r="B373" s="322" t="s">
        <v>24778</v>
      </c>
      <c r="C373" s="323">
        <v>119898.1326</v>
      </c>
      <c r="D373" s="323">
        <v>5.9949000000000003</v>
      </c>
      <c r="E373" s="323">
        <v>2.1135999999999999</v>
      </c>
      <c r="F373" s="323">
        <v>0</v>
      </c>
      <c r="G373" s="323">
        <v>4.2820999999999998</v>
      </c>
      <c r="H373" s="323">
        <v>88.952500000000001</v>
      </c>
      <c r="I373" s="323">
        <v>0</v>
      </c>
      <c r="J373" s="323">
        <v>101.34310000000001</v>
      </c>
      <c r="K373" s="323">
        <v>8.1084999999999994</v>
      </c>
    </row>
    <row r="374" spans="1:11" ht="15.75" x14ac:dyDescent="0.25">
      <c r="A374" s="321" t="s">
        <v>24779</v>
      </c>
      <c r="B374" s="322" t="s">
        <v>24780</v>
      </c>
      <c r="C374" s="323">
        <v>251832.2653</v>
      </c>
      <c r="D374" s="323">
        <v>20.146599999999999</v>
      </c>
      <c r="E374" s="323">
        <v>4.6614000000000004</v>
      </c>
      <c r="F374" s="323">
        <v>0</v>
      </c>
      <c r="G374" s="323">
        <v>20.146599999999999</v>
      </c>
      <c r="H374" s="323">
        <v>6.9184999999999999</v>
      </c>
      <c r="I374" s="323">
        <v>30.7911</v>
      </c>
      <c r="J374" s="323">
        <v>82.664199999999994</v>
      </c>
      <c r="K374" s="323">
        <v>55.5991</v>
      </c>
    </row>
    <row r="375" spans="1:11" ht="15.75" x14ac:dyDescent="0.25">
      <c r="A375" s="321" t="s">
        <v>24781</v>
      </c>
      <c r="B375" s="322" t="s">
        <v>24782</v>
      </c>
      <c r="C375" s="323">
        <v>577362.46600000001</v>
      </c>
      <c r="D375" s="323">
        <v>46.189</v>
      </c>
      <c r="E375" s="323">
        <v>10.686999999999999</v>
      </c>
      <c r="F375" s="323">
        <v>0</v>
      </c>
      <c r="G375" s="323">
        <v>46.189</v>
      </c>
      <c r="H375" s="323">
        <v>0</v>
      </c>
      <c r="I375" s="323">
        <v>30.7911</v>
      </c>
      <c r="J375" s="323">
        <v>133.8561</v>
      </c>
      <c r="K375" s="323">
        <v>87.667100000000005</v>
      </c>
    </row>
    <row r="376" spans="1:11" ht="31.5" x14ac:dyDescent="0.25">
      <c r="A376" s="321" t="s">
        <v>24783</v>
      </c>
      <c r="B376" s="322" t="s">
        <v>24784</v>
      </c>
      <c r="C376" s="323">
        <v>45944.93</v>
      </c>
      <c r="D376" s="323">
        <v>3.6756000000000002</v>
      </c>
      <c r="E376" s="323">
        <v>0.85040000000000004</v>
      </c>
      <c r="F376" s="323">
        <v>0</v>
      </c>
      <c r="G376" s="323">
        <v>3.6756000000000002</v>
      </c>
      <c r="H376" s="323">
        <v>0</v>
      </c>
      <c r="I376" s="323">
        <v>30.7911</v>
      </c>
      <c r="J376" s="323">
        <v>38.992699999999999</v>
      </c>
      <c r="K376" s="323">
        <v>35.317100000000003</v>
      </c>
    </row>
    <row r="377" spans="1:11" ht="31.5" x14ac:dyDescent="0.25">
      <c r="A377" s="321" t="s">
        <v>24785</v>
      </c>
      <c r="B377" s="322" t="s">
        <v>24786</v>
      </c>
      <c r="C377" s="323">
        <v>558796.83279999997</v>
      </c>
      <c r="D377" s="323">
        <v>37.253100000000003</v>
      </c>
      <c r="E377" s="323">
        <v>10.055999999999999</v>
      </c>
      <c r="F377" s="323">
        <v>0</v>
      </c>
      <c r="G377" s="323">
        <v>37.253100000000003</v>
      </c>
      <c r="H377" s="323">
        <v>18.726800000000001</v>
      </c>
      <c r="I377" s="323">
        <v>30.7911</v>
      </c>
      <c r="J377" s="323">
        <v>134.08009999999999</v>
      </c>
      <c r="K377" s="323">
        <v>78.100200000000001</v>
      </c>
    </row>
    <row r="378" spans="1:11" ht="31.5" x14ac:dyDescent="0.25">
      <c r="A378" s="321" t="s">
        <v>6706</v>
      </c>
      <c r="B378" s="322" t="s">
        <v>24787</v>
      </c>
      <c r="C378" s="323">
        <v>2252843.3716000002</v>
      </c>
      <c r="D378" s="323">
        <v>112.6422</v>
      </c>
      <c r="E378" s="323">
        <v>39.714399999999998</v>
      </c>
      <c r="F378" s="323">
        <v>16.091699999999999</v>
      </c>
      <c r="G378" s="323">
        <v>144.82560000000001</v>
      </c>
      <c r="H378" s="323">
        <v>48.377699999999997</v>
      </c>
      <c r="I378" s="323">
        <v>35.468499999999999</v>
      </c>
      <c r="J378" s="323">
        <v>397.12009999999998</v>
      </c>
      <c r="K378" s="323">
        <v>203.91679999999999</v>
      </c>
    </row>
    <row r="379" spans="1:11" ht="15.75" x14ac:dyDescent="0.25">
      <c r="A379" s="321" t="s">
        <v>106</v>
      </c>
      <c r="B379" s="322" t="s">
        <v>913</v>
      </c>
      <c r="C379" s="323">
        <v>20755.300800000001</v>
      </c>
      <c r="D379" s="323">
        <v>1.6604000000000001</v>
      </c>
      <c r="E379" s="323">
        <v>0.38419999999999999</v>
      </c>
      <c r="F379" s="323">
        <v>0</v>
      </c>
      <c r="G379" s="323">
        <v>1.6604000000000001</v>
      </c>
      <c r="H379" s="323">
        <v>3.6568999999999998</v>
      </c>
      <c r="I379" s="323">
        <v>30.7911</v>
      </c>
      <c r="J379" s="323">
        <v>38.152999999999999</v>
      </c>
      <c r="K379" s="323">
        <v>32.835700000000003</v>
      </c>
    </row>
    <row r="380" spans="1:11" ht="15.75" x14ac:dyDescent="0.25">
      <c r="A380" s="321" t="s">
        <v>24788</v>
      </c>
      <c r="B380" s="322" t="s">
        <v>24789</v>
      </c>
      <c r="C380" s="323">
        <v>1677.6596999999999</v>
      </c>
      <c r="D380" s="323">
        <v>0.30199999999999999</v>
      </c>
      <c r="E380" s="323">
        <v>6.2100000000000002E-2</v>
      </c>
      <c r="F380" s="323">
        <v>0</v>
      </c>
      <c r="G380" s="323">
        <v>0.1678</v>
      </c>
      <c r="H380" s="323">
        <v>0</v>
      </c>
      <c r="I380" s="323">
        <v>0</v>
      </c>
      <c r="J380" s="323">
        <v>0.53190000000000004</v>
      </c>
      <c r="K380" s="323">
        <v>0.36409999999999998</v>
      </c>
    </row>
    <row r="381" spans="1:11" ht="31.5" x14ac:dyDescent="0.25">
      <c r="A381" s="321" t="s">
        <v>24790</v>
      </c>
      <c r="B381" s="322" t="s">
        <v>24791</v>
      </c>
      <c r="C381" s="324">
        <v>304137.09080000001</v>
      </c>
      <c r="D381" s="325">
        <v>24.331</v>
      </c>
      <c r="E381" s="325">
        <v>5.6295999999999999</v>
      </c>
      <c r="F381" s="325">
        <v>0</v>
      </c>
      <c r="G381" s="325">
        <v>24.331</v>
      </c>
      <c r="H381" s="325">
        <v>14.5289</v>
      </c>
      <c r="I381" s="326">
        <v>45.048099999999998</v>
      </c>
      <c r="J381" s="323">
        <v>113.8686</v>
      </c>
      <c r="K381" s="323">
        <v>75.008700000000005</v>
      </c>
    </row>
    <row r="382" spans="1:11" ht="15.75" x14ac:dyDescent="0.25">
      <c r="A382" s="321" t="s">
        <v>24792</v>
      </c>
      <c r="B382" s="322" t="s">
        <v>24793</v>
      </c>
      <c r="C382" s="323">
        <v>46566.737200000003</v>
      </c>
      <c r="D382" s="323">
        <v>3.7252999999999998</v>
      </c>
      <c r="E382" s="323">
        <v>0.86199999999999999</v>
      </c>
      <c r="F382" s="323">
        <v>0</v>
      </c>
      <c r="G382" s="323">
        <v>3.2597</v>
      </c>
      <c r="H382" s="323">
        <v>0</v>
      </c>
      <c r="I382" s="323">
        <v>0</v>
      </c>
      <c r="J382" s="323">
        <v>7.8470000000000004</v>
      </c>
      <c r="K382" s="323">
        <v>4.5872999999999999</v>
      </c>
    </row>
    <row r="383" spans="1:11" ht="31.5" x14ac:dyDescent="0.25">
      <c r="A383" s="321" t="s">
        <v>24794</v>
      </c>
      <c r="B383" s="322" t="s">
        <v>24795</v>
      </c>
      <c r="C383" s="323">
        <v>5412907.0639000004</v>
      </c>
      <c r="D383" s="323">
        <v>433.0326</v>
      </c>
      <c r="E383" s="323">
        <v>100.19289999999999</v>
      </c>
      <c r="F383" s="323">
        <v>0</v>
      </c>
      <c r="G383" s="323">
        <v>433.0326</v>
      </c>
      <c r="H383" s="323">
        <v>69.185299999999998</v>
      </c>
      <c r="I383" s="323">
        <v>45.048099999999998</v>
      </c>
      <c r="J383" s="323">
        <v>1080.4915000000001</v>
      </c>
      <c r="K383" s="323">
        <v>578.27359999999999</v>
      </c>
    </row>
    <row r="384" spans="1:11" ht="31.5" x14ac:dyDescent="0.25">
      <c r="A384" s="321" t="s">
        <v>24796</v>
      </c>
      <c r="B384" s="322" t="s">
        <v>24797</v>
      </c>
      <c r="C384" s="324">
        <v>1499183.7398999999</v>
      </c>
      <c r="D384" s="325">
        <v>99.945599999999999</v>
      </c>
      <c r="E384" s="325">
        <v>26.979099999999999</v>
      </c>
      <c r="F384" s="325">
        <v>0</v>
      </c>
      <c r="G384" s="325">
        <v>99.945599999999999</v>
      </c>
      <c r="H384" s="325">
        <v>46.817100000000003</v>
      </c>
      <c r="I384" s="326">
        <v>35.563600000000001</v>
      </c>
      <c r="J384" s="323">
        <v>309.25099999999998</v>
      </c>
      <c r="K384" s="323">
        <v>162.48830000000001</v>
      </c>
    </row>
    <row r="385" spans="1:11" ht="15.75" x14ac:dyDescent="0.25">
      <c r="A385" s="321" t="s">
        <v>24798</v>
      </c>
      <c r="B385" s="322" t="s">
        <v>24799</v>
      </c>
      <c r="C385" s="323">
        <v>12131078.0802</v>
      </c>
      <c r="D385" s="323">
        <v>808.73850000000004</v>
      </c>
      <c r="E385" s="323">
        <v>218.30889999999999</v>
      </c>
      <c r="F385" s="323">
        <v>0</v>
      </c>
      <c r="G385" s="323">
        <v>1010.9232</v>
      </c>
      <c r="H385" s="323">
        <v>169.3218</v>
      </c>
      <c r="I385" s="323">
        <v>45.048099999999998</v>
      </c>
      <c r="J385" s="323">
        <v>2252.3404999999998</v>
      </c>
      <c r="K385" s="323">
        <v>1072.0954999999999</v>
      </c>
    </row>
    <row r="386" spans="1:11" ht="15.75" x14ac:dyDescent="0.25">
      <c r="A386" s="321" t="s">
        <v>905</v>
      </c>
      <c r="B386" s="322" t="s">
        <v>906</v>
      </c>
      <c r="C386" s="323">
        <v>1619008.0068000001</v>
      </c>
      <c r="D386" s="323">
        <v>107.93389999999999</v>
      </c>
      <c r="E386" s="323">
        <v>29.135400000000001</v>
      </c>
      <c r="F386" s="323">
        <v>0</v>
      </c>
      <c r="G386" s="323">
        <v>107.93389999999999</v>
      </c>
      <c r="H386" s="323">
        <v>95.975099999999998</v>
      </c>
      <c r="I386" s="323">
        <v>35.563600000000001</v>
      </c>
      <c r="J386" s="323">
        <v>376.5419</v>
      </c>
      <c r="K386" s="323">
        <v>172.63290000000001</v>
      </c>
    </row>
    <row r="387" spans="1:11" ht="15.75" x14ac:dyDescent="0.25">
      <c r="A387" s="321" t="s">
        <v>24800</v>
      </c>
      <c r="B387" s="322" t="s">
        <v>24801</v>
      </c>
      <c r="C387" s="323"/>
      <c r="D387" s="323"/>
      <c r="E387" s="323"/>
      <c r="F387" s="323"/>
      <c r="G387" s="323"/>
      <c r="H387" s="323"/>
      <c r="I387" s="323"/>
      <c r="J387" s="323">
        <v>433.90980000000002</v>
      </c>
      <c r="K387" s="323">
        <v>107.0385</v>
      </c>
    </row>
    <row r="388" spans="1:11" ht="31.5" x14ac:dyDescent="0.25">
      <c r="A388" s="321" t="s">
        <v>24802</v>
      </c>
      <c r="B388" s="322" t="s">
        <v>24803</v>
      </c>
      <c r="C388" s="324">
        <v>836076</v>
      </c>
      <c r="D388" s="325">
        <v>35.831800000000001</v>
      </c>
      <c r="E388" s="325">
        <v>14.738799999999999</v>
      </c>
      <c r="F388" s="325">
        <v>5.9720000000000004</v>
      </c>
      <c r="G388" s="325">
        <v>53.747700000000002</v>
      </c>
      <c r="H388" s="325">
        <v>261.91570000000002</v>
      </c>
      <c r="I388" s="326">
        <v>35.398200000000003</v>
      </c>
      <c r="J388" s="323">
        <v>407.60419999999999</v>
      </c>
      <c r="K388" s="323">
        <v>91.940799999999996</v>
      </c>
    </row>
    <row r="389" spans="1:11" ht="15.75" x14ac:dyDescent="0.25">
      <c r="A389" s="321" t="s">
        <v>24804</v>
      </c>
      <c r="B389" s="322" t="s">
        <v>24805</v>
      </c>
      <c r="C389" s="323">
        <v>280198</v>
      </c>
      <c r="D389" s="323">
        <v>11.2079</v>
      </c>
      <c r="E389" s="323">
        <v>3.8898000000000001</v>
      </c>
      <c r="F389" s="323">
        <v>0</v>
      </c>
      <c r="G389" s="323">
        <v>11.2079</v>
      </c>
      <c r="H389" s="323">
        <v>0</v>
      </c>
      <c r="I389" s="323">
        <v>0</v>
      </c>
      <c r="J389" s="323">
        <v>26.305599999999998</v>
      </c>
      <c r="K389" s="323">
        <v>15.0977</v>
      </c>
    </row>
    <row r="390" spans="1:11" ht="31.5" x14ac:dyDescent="0.25">
      <c r="A390" s="321" t="s">
        <v>24806</v>
      </c>
      <c r="B390" s="322" t="s">
        <v>24807</v>
      </c>
      <c r="C390" s="323"/>
      <c r="D390" s="323"/>
      <c r="E390" s="323"/>
      <c r="F390" s="323"/>
      <c r="G390" s="323"/>
      <c r="H390" s="323"/>
      <c r="I390" s="323"/>
      <c r="J390" s="323">
        <v>497.5838</v>
      </c>
      <c r="K390" s="323">
        <v>158.22749999999999</v>
      </c>
    </row>
    <row r="391" spans="1:11" ht="31.5" x14ac:dyDescent="0.25">
      <c r="A391" s="321" t="s">
        <v>24808</v>
      </c>
      <c r="B391" s="322" t="s">
        <v>24809</v>
      </c>
      <c r="C391" s="324">
        <v>891899</v>
      </c>
      <c r="D391" s="325">
        <v>38.224200000000003</v>
      </c>
      <c r="E391" s="325">
        <v>15.722899999999999</v>
      </c>
      <c r="F391" s="325">
        <v>6.3707000000000003</v>
      </c>
      <c r="G391" s="325">
        <v>57.336399999999998</v>
      </c>
      <c r="H391" s="325">
        <v>235.22989999999999</v>
      </c>
      <c r="I391" s="326">
        <v>35.468499999999999</v>
      </c>
      <c r="J391" s="323">
        <v>388.3526</v>
      </c>
      <c r="K391" s="323">
        <v>95.786299999999997</v>
      </c>
    </row>
    <row r="392" spans="1:11" ht="15.75" x14ac:dyDescent="0.25">
      <c r="A392" s="321" t="s">
        <v>24810</v>
      </c>
      <c r="B392" s="322" t="s">
        <v>24811</v>
      </c>
      <c r="C392" s="323">
        <v>533596</v>
      </c>
      <c r="D392" s="323">
        <v>35.573099999999997</v>
      </c>
      <c r="E392" s="323">
        <v>17.833200000000001</v>
      </c>
      <c r="F392" s="323">
        <v>0</v>
      </c>
      <c r="G392" s="323">
        <v>40.0197</v>
      </c>
      <c r="H392" s="323">
        <v>0</v>
      </c>
      <c r="I392" s="323">
        <v>0</v>
      </c>
      <c r="J392" s="323">
        <v>93.426000000000002</v>
      </c>
      <c r="K392" s="323">
        <v>53.406300000000002</v>
      </c>
    </row>
    <row r="393" spans="1:11" ht="15.75" x14ac:dyDescent="0.25">
      <c r="A393" s="321" t="s">
        <v>24812</v>
      </c>
      <c r="B393" s="322" t="s">
        <v>24813</v>
      </c>
      <c r="C393" s="323">
        <v>90270</v>
      </c>
      <c r="D393" s="323">
        <v>6.0179999999999998</v>
      </c>
      <c r="E393" s="323">
        <v>3.0169000000000001</v>
      </c>
      <c r="F393" s="323">
        <v>0</v>
      </c>
      <c r="G393" s="323">
        <v>6.7702999999999998</v>
      </c>
      <c r="H393" s="323">
        <v>0</v>
      </c>
      <c r="I393" s="323">
        <v>0</v>
      </c>
      <c r="J393" s="323">
        <v>15.805199999999999</v>
      </c>
      <c r="K393" s="323">
        <v>9.0349000000000004</v>
      </c>
    </row>
    <row r="394" spans="1:11" ht="15.75" x14ac:dyDescent="0.25">
      <c r="A394" s="321" t="s">
        <v>24814</v>
      </c>
      <c r="B394" s="322" t="s">
        <v>24815</v>
      </c>
      <c r="C394" s="324"/>
      <c r="D394" s="325"/>
      <c r="E394" s="325"/>
      <c r="F394" s="325"/>
      <c r="G394" s="325"/>
      <c r="H394" s="325"/>
      <c r="I394" s="326"/>
      <c r="J394" s="323">
        <v>442.01650000000001</v>
      </c>
      <c r="K394" s="323">
        <v>138.637</v>
      </c>
    </row>
    <row r="395" spans="1:11" ht="31.5" x14ac:dyDescent="0.25">
      <c r="A395" s="321" t="s">
        <v>24816</v>
      </c>
      <c r="B395" s="322" t="s">
        <v>24817</v>
      </c>
      <c r="C395" s="323">
        <v>774570</v>
      </c>
      <c r="D395" s="323">
        <v>33.195900000000002</v>
      </c>
      <c r="E395" s="323">
        <v>13.6546</v>
      </c>
      <c r="F395" s="323">
        <v>5.5326000000000004</v>
      </c>
      <c r="G395" s="323">
        <v>49.793799999999997</v>
      </c>
      <c r="H395" s="323">
        <v>207.5558</v>
      </c>
      <c r="I395" s="323">
        <v>35.398200000000003</v>
      </c>
      <c r="J395" s="323">
        <v>345.1309</v>
      </c>
      <c r="K395" s="323">
        <v>87.781300000000002</v>
      </c>
    </row>
    <row r="396" spans="1:11" ht="15.75" x14ac:dyDescent="0.25">
      <c r="A396" s="321" t="s">
        <v>24818</v>
      </c>
      <c r="B396" s="322" t="s">
        <v>24819</v>
      </c>
      <c r="C396" s="323">
        <v>542130</v>
      </c>
      <c r="D396" s="323">
        <v>40.915500000000002</v>
      </c>
      <c r="E396" s="323">
        <v>9.9402000000000008</v>
      </c>
      <c r="F396" s="323">
        <v>0</v>
      </c>
      <c r="G396" s="323">
        <v>46.029899999999998</v>
      </c>
      <c r="H396" s="323">
        <v>0</v>
      </c>
      <c r="I396" s="323">
        <v>0</v>
      </c>
      <c r="J396" s="323">
        <v>96.885599999999997</v>
      </c>
      <c r="K396" s="323">
        <v>50.855699999999999</v>
      </c>
    </row>
    <row r="397" spans="1:11" ht="31.5" x14ac:dyDescent="0.25">
      <c r="A397" s="321" t="s">
        <v>24820</v>
      </c>
      <c r="B397" s="322" t="s">
        <v>24821</v>
      </c>
      <c r="C397" s="323"/>
      <c r="D397" s="323"/>
      <c r="E397" s="323"/>
      <c r="F397" s="323"/>
      <c r="G397" s="323"/>
      <c r="H397" s="323"/>
      <c r="I397" s="323"/>
      <c r="J397" s="323">
        <v>674.00369999999998</v>
      </c>
      <c r="K397" s="323">
        <v>290.6046</v>
      </c>
    </row>
    <row r="398" spans="1:11" ht="31.5" x14ac:dyDescent="0.25">
      <c r="A398" s="321" t="s">
        <v>24822</v>
      </c>
      <c r="B398" s="322" t="s">
        <v>24823</v>
      </c>
      <c r="C398" s="324">
        <v>765917</v>
      </c>
      <c r="D398" s="325">
        <v>32.825000000000003</v>
      </c>
      <c r="E398" s="325">
        <v>13.502000000000001</v>
      </c>
      <c r="F398" s="325">
        <v>5.4707999999999997</v>
      </c>
      <c r="G398" s="325">
        <v>49.237499999999997</v>
      </c>
      <c r="H398" s="325">
        <v>185.81190000000001</v>
      </c>
      <c r="I398" s="326">
        <v>35.468499999999999</v>
      </c>
      <c r="J398" s="323">
        <v>322.31569999999999</v>
      </c>
      <c r="K398" s="323">
        <v>87.266300000000001</v>
      </c>
    </row>
    <row r="399" spans="1:11" ht="31.5" x14ac:dyDescent="0.25">
      <c r="A399" s="321" t="s">
        <v>24824</v>
      </c>
      <c r="B399" s="322" t="s">
        <v>24825</v>
      </c>
      <c r="C399" s="323">
        <v>2307662</v>
      </c>
      <c r="D399" s="323">
        <v>131.8664</v>
      </c>
      <c r="E399" s="323">
        <v>40.680799999999998</v>
      </c>
      <c r="F399" s="323">
        <v>0</v>
      </c>
      <c r="G399" s="323">
        <v>148.34970000000001</v>
      </c>
      <c r="H399" s="323">
        <v>0</v>
      </c>
      <c r="I399" s="323">
        <v>30.7911</v>
      </c>
      <c r="J399" s="323">
        <v>351.68799999999999</v>
      </c>
      <c r="K399" s="323">
        <v>203.3383</v>
      </c>
    </row>
    <row r="400" spans="1:11" ht="15.75" x14ac:dyDescent="0.25">
      <c r="A400" s="321" t="s">
        <v>24826</v>
      </c>
      <c r="B400" s="322" t="s">
        <v>24827</v>
      </c>
      <c r="C400" s="323"/>
      <c r="D400" s="323"/>
      <c r="E400" s="323"/>
      <c r="F400" s="323"/>
      <c r="G400" s="323"/>
      <c r="H400" s="323"/>
      <c r="I400" s="323"/>
      <c r="J400" s="323">
        <v>384.7672</v>
      </c>
      <c r="K400" s="323">
        <v>136.92500000000001</v>
      </c>
    </row>
    <row r="401" spans="1:11" ht="31.5" x14ac:dyDescent="0.25">
      <c r="A401" s="321" t="s">
        <v>24828</v>
      </c>
      <c r="B401" s="322" t="s">
        <v>24829</v>
      </c>
      <c r="C401" s="323">
        <v>564639</v>
      </c>
      <c r="D401" s="323">
        <v>24.198799999999999</v>
      </c>
      <c r="E401" s="323">
        <v>9.9537999999999993</v>
      </c>
      <c r="F401" s="323">
        <v>4.0331000000000001</v>
      </c>
      <c r="G401" s="323">
        <v>36.298200000000001</v>
      </c>
      <c r="H401" s="323">
        <v>185.81190000000001</v>
      </c>
      <c r="I401" s="323">
        <v>35.468499999999999</v>
      </c>
      <c r="J401" s="323">
        <v>295.76429999999999</v>
      </c>
      <c r="K401" s="323">
        <v>73.654200000000003</v>
      </c>
    </row>
    <row r="402" spans="1:11" ht="15.75" x14ac:dyDescent="0.25">
      <c r="A402" s="321" t="s">
        <v>24830</v>
      </c>
      <c r="B402" s="322" t="s">
        <v>24831</v>
      </c>
      <c r="C402" s="323">
        <v>36108</v>
      </c>
      <c r="D402" s="323">
        <v>2.4902000000000002</v>
      </c>
      <c r="E402" s="323">
        <v>0.65300000000000002</v>
      </c>
      <c r="F402" s="323">
        <v>0</v>
      </c>
      <c r="G402" s="323">
        <v>2.4902000000000002</v>
      </c>
      <c r="H402" s="323">
        <v>0</v>
      </c>
      <c r="I402" s="323">
        <v>0</v>
      </c>
      <c r="J402" s="323">
        <v>5.6334</v>
      </c>
      <c r="K402" s="323">
        <v>3.1432000000000002</v>
      </c>
    </row>
    <row r="403" spans="1:11" ht="15.75" x14ac:dyDescent="0.25">
      <c r="A403" s="321" t="s">
        <v>24832</v>
      </c>
      <c r="B403" s="322" t="s">
        <v>24833</v>
      </c>
      <c r="C403" s="324">
        <v>337008</v>
      </c>
      <c r="D403" s="325">
        <v>23.241900000000001</v>
      </c>
      <c r="E403" s="325">
        <v>6.0945999999999998</v>
      </c>
      <c r="F403" s="325">
        <v>0</v>
      </c>
      <c r="G403" s="325">
        <v>23.241900000000001</v>
      </c>
      <c r="H403" s="325">
        <v>0</v>
      </c>
      <c r="I403" s="326">
        <v>30.7911</v>
      </c>
      <c r="J403" s="323">
        <v>83.369500000000002</v>
      </c>
      <c r="K403" s="323">
        <v>60.127600000000001</v>
      </c>
    </row>
    <row r="404" spans="1:11" ht="31.5" x14ac:dyDescent="0.25">
      <c r="A404" s="321" t="s">
        <v>24834</v>
      </c>
      <c r="B404" s="322" t="s">
        <v>24835</v>
      </c>
      <c r="C404" s="323"/>
      <c r="D404" s="323"/>
      <c r="E404" s="323"/>
      <c r="F404" s="323"/>
      <c r="G404" s="323"/>
      <c r="H404" s="323"/>
      <c r="I404" s="323"/>
      <c r="J404" s="323">
        <v>358.84309999999999</v>
      </c>
      <c r="K404" s="323">
        <v>166.3914</v>
      </c>
    </row>
    <row r="405" spans="1:11" ht="31.5" x14ac:dyDescent="0.25">
      <c r="A405" s="321" t="s">
        <v>24836</v>
      </c>
      <c r="B405" s="322" t="s">
        <v>24837</v>
      </c>
      <c r="C405" s="323">
        <v>466401</v>
      </c>
      <c r="D405" s="323">
        <v>19.988600000000002</v>
      </c>
      <c r="E405" s="323">
        <v>8.2219999999999995</v>
      </c>
      <c r="F405" s="323">
        <v>3.3313999999999999</v>
      </c>
      <c r="G405" s="323">
        <v>29.982900000000001</v>
      </c>
      <c r="H405" s="323">
        <v>134.4171</v>
      </c>
      <c r="I405" s="323">
        <v>35.398200000000003</v>
      </c>
      <c r="J405" s="323">
        <v>231.34020000000001</v>
      </c>
      <c r="K405" s="323">
        <v>66.940200000000004</v>
      </c>
    </row>
    <row r="406" spans="1:11" ht="15.75" x14ac:dyDescent="0.25">
      <c r="A406" s="321" t="s">
        <v>24838</v>
      </c>
      <c r="B406" s="322" t="s">
        <v>24839</v>
      </c>
      <c r="C406" s="324">
        <v>27081</v>
      </c>
      <c r="D406" s="325">
        <v>1.8676999999999999</v>
      </c>
      <c r="E406" s="325">
        <v>0.48970000000000002</v>
      </c>
      <c r="F406" s="325">
        <v>0</v>
      </c>
      <c r="G406" s="325">
        <v>1.8676999999999999</v>
      </c>
      <c r="H406" s="325">
        <v>0</v>
      </c>
      <c r="I406" s="326">
        <v>0</v>
      </c>
      <c r="J406" s="323">
        <v>4.2251000000000003</v>
      </c>
      <c r="K406" s="323">
        <v>2.3574000000000002</v>
      </c>
    </row>
    <row r="407" spans="1:11" ht="15.75" x14ac:dyDescent="0.25">
      <c r="A407" s="321" t="s">
        <v>24840</v>
      </c>
      <c r="B407" s="322" t="s">
        <v>24841</v>
      </c>
      <c r="C407" s="323">
        <v>220660</v>
      </c>
      <c r="D407" s="323">
        <v>15.2179</v>
      </c>
      <c r="E407" s="323">
        <v>3.9904999999999999</v>
      </c>
      <c r="F407" s="323">
        <v>0</v>
      </c>
      <c r="G407" s="323">
        <v>15.2179</v>
      </c>
      <c r="H407" s="323">
        <v>0</v>
      </c>
      <c r="I407" s="323">
        <v>30.7911</v>
      </c>
      <c r="J407" s="323">
        <v>65.217399999999998</v>
      </c>
      <c r="K407" s="323">
        <v>49.999499999999998</v>
      </c>
    </row>
    <row r="408" spans="1:11" ht="15.75" x14ac:dyDescent="0.25">
      <c r="A408" s="321" t="s">
        <v>24842</v>
      </c>
      <c r="B408" s="322" t="s">
        <v>24843</v>
      </c>
      <c r="C408" s="323">
        <v>205615</v>
      </c>
      <c r="D408" s="323">
        <v>11.6515</v>
      </c>
      <c r="E408" s="323">
        <v>4.6516999999999999</v>
      </c>
      <c r="F408" s="323">
        <v>0</v>
      </c>
      <c r="G408" s="323">
        <v>10.966100000000001</v>
      </c>
      <c r="H408" s="323">
        <v>0</v>
      </c>
      <c r="I408" s="323">
        <v>30.7911</v>
      </c>
      <c r="J408" s="323">
        <v>58.060400000000001</v>
      </c>
      <c r="K408" s="323">
        <v>47.094299999999997</v>
      </c>
    </row>
    <row r="409" spans="1:11" ht="31.5" x14ac:dyDescent="0.25">
      <c r="A409" s="321" t="s">
        <v>24844</v>
      </c>
      <c r="B409" s="322" t="s">
        <v>24845</v>
      </c>
      <c r="C409" s="324"/>
      <c r="D409" s="325"/>
      <c r="E409" s="325"/>
      <c r="F409" s="325"/>
      <c r="G409" s="325"/>
      <c r="H409" s="325"/>
      <c r="I409" s="326"/>
      <c r="J409" s="323">
        <v>207.2499</v>
      </c>
      <c r="K409" s="323">
        <v>65.516800000000003</v>
      </c>
    </row>
    <row r="410" spans="1:11" ht="31.5" x14ac:dyDescent="0.25">
      <c r="A410" s="321" t="s">
        <v>24846</v>
      </c>
      <c r="B410" s="322" t="s">
        <v>24847</v>
      </c>
      <c r="C410" s="323">
        <v>364304</v>
      </c>
      <c r="D410" s="323">
        <v>15.613</v>
      </c>
      <c r="E410" s="323">
        <v>6.4222000000000001</v>
      </c>
      <c r="F410" s="323">
        <v>2.6021999999999998</v>
      </c>
      <c r="G410" s="323">
        <v>23.419499999999999</v>
      </c>
      <c r="H410" s="323">
        <v>113.6615</v>
      </c>
      <c r="I410" s="323">
        <v>35.468499999999999</v>
      </c>
      <c r="J410" s="323">
        <v>197.18690000000001</v>
      </c>
      <c r="K410" s="323">
        <v>60.105899999999998</v>
      </c>
    </row>
    <row r="411" spans="1:11" ht="31.5" x14ac:dyDescent="0.25">
      <c r="A411" s="321" t="s">
        <v>24848</v>
      </c>
      <c r="B411" s="322" t="s">
        <v>24849</v>
      </c>
      <c r="C411" s="323">
        <v>72366</v>
      </c>
      <c r="D411" s="323">
        <v>4.1352000000000002</v>
      </c>
      <c r="E411" s="323">
        <v>1.2757000000000001</v>
      </c>
      <c r="F411" s="323">
        <v>0</v>
      </c>
      <c r="G411" s="323">
        <v>4.6520999999999999</v>
      </c>
      <c r="H411" s="323">
        <v>0</v>
      </c>
      <c r="I411" s="323">
        <v>0</v>
      </c>
      <c r="J411" s="323">
        <v>10.063000000000001</v>
      </c>
      <c r="K411" s="323">
        <v>5.4108999999999998</v>
      </c>
    </row>
    <row r="412" spans="1:11" ht="31.5" x14ac:dyDescent="0.25">
      <c r="A412" s="321" t="s">
        <v>24850</v>
      </c>
      <c r="B412" s="322" t="s">
        <v>24851</v>
      </c>
      <c r="C412" s="324"/>
      <c r="D412" s="325"/>
      <c r="E412" s="325"/>
      <c r="F412" s="325"/>
      <c r="G412" s="325"/>
      <c r="H412" s="325"/>
      <c r="I412" s="326"/>
      <c r="J412" s="323">
        <v>291.73610000000002</v>
      </c>
      <c r="K412" s="323">
        <v>113.6861</v>
      </c>
    </row>
    <row r="413" spans="1:11" ht="31.5" x14ac:dyDescent="0.25">
      <c r="A413" s="321" t="s">
        <v>24852</v>
      </c>
      <c r="B413" s="322" t="s">
        <v>24853</v>
      </c>
      <c r="C413" s="323">
        <v>465300</v>
      </c>
      <c r="D413" s="323">
        <v>19.941400000000002</v>
      </c>
      <c r="E413" s="323">
        <v>8.2026000000000003</v>
      </c>
      <c r="F413" s="323">
        <v>3.3235999999999999</v>
      </c>
      <c r="G413" s="323">
        <v>29.912099999999999</v>
      </c>
      <c r="H413" s="323">
        <v>134.4171</v>
      </c>
      <c r="I413" s="323">
        <v>35.468499999999999</v>
      </c>
      <c r="J413" s="323">
        <v>231.2653</v>
      </c>
      <c r="K413" s="323">
        <v>66.936099999999996</v>
      </c>
    </row>
    <row r="414" spans="1:11" ht="31.5" x14ac:dyDescent="0.25">
      <c r="A414" s="321" t="s">
        <v>24854</v>
      </c>
      <c r="B414" s="322" t="s">
        <v>24855</v>
      </c>
      <c r="C414" s="324">
        <v>213435</v>
      </c>
      <c r="D414" s="325">
        <v>12.196300000000001</v>
      </c>
      <c r="E414" s="325">
        <v>3.7625999999999999</v>
      </c>
      <c r="F414" s="325">
        <v>0</v>
      </c>
      <c r="G414" s="325">
        <v>13.720800000000001</v>
      </c>
      <c r="H414" s="325">
        <v>0</v>
      </c>
      <c r="I414" s="326">
        <v>30.7911</v>
      </c>
      <c r="J414" s="323">
        <v>60.470799999999997</v>
      </c>
      <c r="K414" s="323">
        <v>46.75</v>
      </c>
    </row>
    <row r="415" spans="1:11" ht="31.5" x14ac:dyDescent="0.25">
      <c r="A415" s="321" t="s">
        <v>24856</v>
      </c>
      <c r="B415" s="322" t="s">
        <v>24857</v>
      </c>
      <c r="C415" s="323"/>
      <c r="D415" s="323"/>
      <c r="E415" s="323"/>
      <c r="F415" s="323"/>
      <c r="G415" s="323"/>
      <c r="H415" s="323"/>
      <c r="I415" s="323"/>
      <c r="J415" s="323">
        <v>497.34910000000002</v>
      </c>
      <c r="K415" s="323">
        <v>167.73500000000001</v>
      </c>
    </row>
    <row r="416" spans="1:11" ht="31.5" x14ac:dyDescent="0.25">
      <c r="A416" s="321" t="s">
        <v>24858</v>
      </c>
      <c r="B416" s="322" t="s">
        <v>24859</v>
      </c>
      <c r="C416" s="324">
        <v>840664</v>
      </c>
      <c r="D416" s="325">
        <v>36.028500000000001</v>
      </c>
      <c r="E416" s="325">
        <v>14.819699999999999</v>
      </c>
      <c r="F416" s="325">
        <v>6.0046999999999997</v>
      </c>
      <c r="G416" s="325">
        <v>54.042700000000004</v>
      </c>
      <c r="H416" s="325">
        <v>237.20660000000001</v>
      </c>
      <c r="I416" s="326">
        <v>35.468499999999999</v>
      </c>
      <c r="J416" s="323">
        <v>383.57069999999999</v>
      </c>
      <c r="K416" s="323">
        <v>92.321399999999997</v>
      </c>
    </row>
    <row r="417" spans="1:11" ht="31.5" x14ac:dyDescent="0.25">
      <c r="A417" s="321" t="s">
        <v>24860</v>
      </c>
      <c r="B417" s="322" t="s">
        <v>24861</v>
      </c>
      <c r="C417" s="323">
        <v>596785</v>
      </c>
      <c r="D417" s="323">
        <v>34.101999999999997</v>
      </c>
      <c r="E417" s="323">
        <v>10.5205</v>
      </c>
      <c r="F417" s="323">
        <v>0</v>
      </c>
      <c r="G417" s="323">
        <v>38.364800000000002</v>
      </c>
      <c r="H417" s="323">
        <v>0</v>
      </c>
      <c r="I417" s="323">
        <v>30.7911</v>
      </c>
      <c r="J417" s="323">
        <v>113.7784</v>
      </c>
      <c r="K417" s="323">
        <v>75.413600000000002</v>
      </c>
    </row>
    <row r="418" spans="1:11" ht="15.75" x14ac:dyDescent="0.25">
      <c r="A418" s="321" t="s">
        <v>24862</v>
      </c>
      <c r="B418" s="322" t="s">
        <v>24863</v>
      </c>
      <c r="C418" s="324"/>
      <c r="D418" s="325"/>
      <c r="E418" s="325"/>
      <c r="F418" s="325"/>
      <c r="G418" s="325"/>
      <c r="H418" s="325"/>
      <c r="I418" s="326"/>
      <c r="J418" s="323">
        <v>265.8098</v>
      </c>
      <c r="K418" s="323">
        <v>75.117699999999999</v>
      </c>
    </row>
    <row r="419" spans="1:11" ht="15.75" x14ac:dyDescent="0.25">
      <c r="A419" s="321" t="s">
        <v>24864</v>
      </c>
      <c r="B419" s="322" t="s">
        <v>24865</v>
      </c>
      <c r="C419" s="323">
        <v>587319</v>
      </c>
      <c r="D419" s="323">
        <v>25.1708</v>
      </c>
      <c r="E419" s="323">
        <v>10.3536</v>
      </c>
      <c r="F419" s="323">
        <v>4.1951000000000001</v>
      </c>
      <c r="G419" s="323">
        <v>37.7562</v>
      </c>
      <c r="H419" s="323">
        <v>152.9359</v>
      </c>
      <c r="I419" s="323">
        <v>35.398200000000003</v>
      </c>
      <c r="J419" s="323">
        <v>265.8098</v>
      </c>
      <c r="K419" s="323">
        <v>75.117699999999999</v>
      </c>
    </row>
    <row r="420" spans="1:11" ht="15.75" x14ac:dyDescent="0.25">
      <c r="A420" s="321" t="s">
        <v>24866</v>
      </c>
      <c r="B420" s="322" t="s">
        <v>24867</v>
      </c>
      <c r="C420" s="323"/>
      <c r="D420" s="323"/>
      <c r="E420" s="323"/>
      <c r="F420" s="323"/>
      <c r="G420" s="323"/>
      <c r="H420" s="323"/>
      <c r="I420" s="323"/>
      <c r="J420" s="323">
        <v>5.3383000000000003</v>
      </c>
      <c r="K420" s="323">
        <v>3.6543999999999999</v>
      </c>
    </row>
    <row r="421" spans="1:11" ht="15.75" x14ac:dyDescent="0.25">
      <c r="A421" s="321" t="s">
        <v>24868</v>
      </c>
      <c r="B421" s="322" t="s">
        <v>24869</v>
      </c>
      <c r="C421" s="324">
        <v>33678</v>
      </c>
      <c r="D421" s="325">
        <v>3.0310000000000001</v>
      </c>
      <c r="E421" s="325">
        <v>0.62339999999999995</v>
      </c>
      <c r="F421" s="325">
        <v>0</v>
      </c>
      <c r="G421" s="325">
        <v>1.6839</v>
      </c>
      <c r="H421" s="325">
        <v>0</v>
      </c>
      <c r="I421" s="326">
        <v>0</v>
      </c>
      <c r="J421" s="323">
        <v>5.3383000000000003</v>
      </c>
      <c r="K421" s="323">
        <v>3.6543999999999999</v>
      </c>
    </row>
    <row r="422" spans="1:11" ht="15.75" x14ac:dyDescent="0.25">
      <c r="A422" s="321" t="s">
        <v>24870</v>
      </c>
      <c r="B422" s="322" t="s">
        <v>24871</v>
      </c>
      <c r="C422" s="323"/>
      <c r="D422" s="323"/>
      <c r="E422" s="323"/>
      <c r="F422" s="323"/>
      <c r="G422" s="323"/>
      <c r="H422" s="323"/>
      <c r="I422" s="323"/>
      <c r="J422" s="323">
        <v>85.041200000000003</v>
      </c>
      <c r="K422" s="323">
        <v>46.485399999999998</v>
      </c>
    </row>
    <row r="423" spans="1:11" ht="15.75" x14ac:dyDescent="0.25">
      <c r="A423" s="321" t="s">
        <v>24872</v>
      </c>
      <c r="B423" s="322" t="s">
        <v>24873</v>
      </c>
      <c r="C423" s="323">
        <v>428398</v>
      </c>
      <c r="D423" s="323">
        <v>38.555799999999998</v>
      </c>
      <c r="E423" s="323">
        <v>7.9295999999999998</v>
      </c>
      <c r="F423" s="323">
        <v>0</v>
      </c>
      <c r="G423" s="323">
        <v>38.555799999999998</v>
      </c>
      <c r="H423" s="323">
        <v>0</v>
      </c>
      <c r="I423" s="323">
        <v>0</v>
      </c>
      <c r="J423" s="323">
        <v>85.041200000000003</v>
      </c>
      <c r="K423" s="323">
        <v>46.485399999999998</v>
      </c>
    </row>
    <row r="424" spans="1:11" ht="15.75" x14ac:dyDescent="0.25">
      <c r="A424" s="321" t="s">
        <v>24874</v>
      </c>
      <c r="B424" s="322" t="s">
        <v>29192</v>
      </c>
      <c r="C424" s="324"/>
      <c r="D424" s="325"/>
      <c r="E424" s="325"/>
      <c r="F424" s="325"/>
      <c r="G424" s="325"/>
      <c r="H424" s="325"/>
      <c r="I424" s="326"/>
      <c r="J424" s="323">
        <v>300.53719999999998</v>
      </c>
      <c r="K424" s="323">
        <v>93.058000000000007</v>
      </c>
    </row>
    <row r="425" spans="1:11" ht="31.5" x14ac:dyDescent="0.25">
      <c r="A425" s="321" t="s">
        <v>24875</v>
      </c>
      <c r="B425" s="322" t="s">
        <v>29193</v>
      </c>
      <c r="C425" s="323">
        <v>765917</v>
      </c>
      <c r="D425" s="323">
        <v>32.825000000000003</v>
      </c>
      <c r="E425" s="323">
        <v>13.502000000000001</v>
      </c>
      <c r="F425" s="323">
        <v>5.4707999999999997</v>
      </c>
      <c r="G425" s="323">
        <v>49.237499999999997</v>
      </c>
      <c r="H425" s="323">
        <v>152.9359</v>
      </c>
      <c r="I425" s="323">
        <v>35.398200000000003</v>
      </c>
      <c r="J425" s="323">
        <v>289.36939999999998</v>
      </c>
      <c r="K425" s="323">
        <v>87.195999999999998</v>
      </c>
    </row>
    <row r="426" spans="1:11" ht="15.75" x14ac:dyDescent="0.25">
      <c r="A426" s="321" t="s">
        <v>24876</v>
      </c>
      <c r="B426" s="322" t="s">
        <v>24877</v>
      </c>
      <c r="C426" s="323">
        <v>62490</v>
      </c>
      <c r="D426" s="323">
        <v>4.7161999999999997</v>
      </c>
      <c r="E426" s="323">
        <v>1.1457999999999999</v>
      </c>
      <c r="F426" s="323">
        <v>0</v>
      </c>
      <c r="G426" s="323">
        <v>5.3057999999999996</v>
      </c>
      <c r="H426" s="323">
        <v>0</v>
      </c>
      <c r="I426" s="323">
        <v>0</v>
      </c>
      <c r="J426" s="323">
        <v>11.1678</v>
      </c>
      <c r="K426" s="323">
        <v>5.8620000000000001</v>
      </c>
    </row>
    <row r="427" spans="1:11" ht="15.75" x14ac:dyDescent="0.25">
      <c r="A427" s="321" t="s">
        <v>24878</v>
      </c>
      <c r="B427" s="322" t="s">
        <v>24879</v>
      </c>
      <c r="C427" s="323"/>
      <c r="D427" s="323"/>
      <c r="E427" s="323"/>
      <c r="F427" s="323"/>
      <c r="G427" s="323"/>
      <c r="H427" s="323"/>
      <c r="I427" s="323"/>
      <c r="J427" s="323">
        <v>450.63720000000001</v>
      </c>
      <c r="K427" s="323">
        <v>115.95140000000001</v>
      </c>
    </row>
    <row r="428" spans="1:11" ht="31.5" x14ac:dyDescent="0.25">
      <c r="A428" s="321" t="s">
        <v>24802</v>
      </c>
      <c r="B428" s="322" t="s">
        <v>24803</v>
      </c>
      <c r="C428" s="324">
        <v>836076</v>
      </c>
      <c r="D428" s="325">
        <v>35.831800000000001</v>
      </c>
      <c r="E428" s="325">
        <v>14.738799999999999</v>
      </c>
      <c r="F428" s="325">
        <v>5.9720000000000004</v>
      </c>
      <c r="G428" s="325">
        <v>53.747700000000002</v>
      </c>
      <c r="H428" s="325">
        <v>261.91570000000002</v>
      </c>
      <c r="I428" s="326">
        <v>35.398200000000003</v>
      </c>
      <c r="J428" s="323">
        <v>407.60419999999999</v>
      </c>
      <c r="K428" s="323">
        <v>91.940799999999996</v>
      </c>
    </row>
    <row r="429" spans="1:11" ht="15.75" x14ac:dyDescent="0.25">
      <c r="A429" s="321" t="s">
        <v>24880</v>
      </c>
      <c r="B429" s="322" t="s">
        <v>24881</v>
      </c>
      <c r="C429" s="323">
        <v>275825</v>
      </c>
      <c r="D429" s="323">
        <v>19.022400000000001</v>
      </c>
      <c r="E429" s="323">
        <v>4.9882</v>
      </c>
      <c r="F429" s="323">
        <v>0</v>
      </c>
      <c r="G429" s="323">
        <v>19.022400000000001</v>
      </c>
      <c r="H429" s="323">
        <v>0</v>
      </c>
      <c r="I429" s="323">
        <v>0</v>
      </c>
      <c r="J429" s="323">
        <v>43.033000000000001</v>
      </c>
      <c r="K429" s="323">
        <v>24.0106</v>
      </c>
    </row>
    <row r="430" spans="1:11" ht="31.5" x14ac:dyDescent="0.25">
      <c r="A430" s="321" t="s">
        <v>24882</v>
      </c>
      <c r="B430" s="322" t="s">
        <v>24883</v>
      </c>
      <c r="C430" s="323"/>
      <c r="D430" s="323"/>
      <c r="E430" s="323"/>
      <c r="F430" s="323"/>
      <c r="G430" s="323"/>
      <c r="H430" s="323"/>
      <c r="I430" s="323"/>
      <c r="J430" s="323">
        <v>528.19970000000001</v>
      </c>
      <c r="K430" s="323">
        <v>175.72890000000001</v>
      </c>
    </row>
    <row r="431" spans="1:11" ht="31.5" x14ac:dyDescent="0.25">
      <c r="A431" s="321" t="s">
        <v>24808</v>
      </c>
      <c r="B431" s="322" t="s">
        <v>24809</v>
      </c>
      <c r="C431" s="323">
        <v>891899</v>
      </c>
      <c r="D431" s="323">
        <v>38.224200000000003</v>
      </c>
      <c r="E431" s="323">
        <v>15.722899999999999</v>
      </c>
      <c r="F431" s="323">
        <v>6.3707000000000003</v>
      </c>
      <c r="G431" s="323">
        <v>57.336399999999998</v>
      </c>
      <c r="H431" s="323">
        <v>235.22989999999999</v>
      </c>
      <c r="I431" s="323">
        <v>35.468499999999999</v>
      </c>
      <c r="J431" s="323">
        <v>388.3526</v>
      </c>
      <c r="K431" s="323">
        <v>95.786299999999997</v>
      </c>
    </row>
    <row r="432" spans="1:11" ht="31.5" x14ac:dyDescent="0.25">
      <c r="A432" s="321" t="s">
        <v>24884</v>
      </c>
      <c r="B432" s="322" t="s">
        <v>24885</v>
      </c>
      <c r="C432" s="323">
        <v>329003</v>
      </c>
      <c r="D432" s="323">
        <v>21.933499999999999</v>
      </c>
      <c r="E432" s="323">
        <v>10.9956</v>
      </c>
      <c r="F432" s="323">
        <v>0</v>
      </c>
      <c r="G432" s="323">
        <v>24.6752</v>
      </c>
      <c r="H432" s="323">
        <v>0</v>
      </c>
      <c r="I432" s="323">
        <v>0</v>
      </c>
      <c r="J432" s="323">
        <v>57.604300000000002</v>
      </c>
      <c r="K432" s="323">
        <v>32.929099999999998</v>
      </c>
    </row>
    <row r="433" spans="1:11" ht="15.75" x14ac:dyDescent="0.25">
      <c r="A433" s="321" t="s">
        <v>24886</v>
      </c>
      <c r="B433" s="322" t="s">
        <v>24887</v>
      </c>
      <c r="C433" s="324">
        <v>469724</v>
      </c>
      <c r="D433" s="325">
        <v>31.314900000000002</v>
      </c>
      <c r="E433" s="325">
        <v>15.698600000000001</v>
      </c>
      <c r="F433" s="325">
        <v>0</v>
      </c>
      <c r="G433" s="325">
        <v>35.229300000000002</v>
      </c>
      <c r="H433" s="325">
        <v>0</v>
      </c>
      <c r="I433" s="326">
        <v>0</v>
      </c>
      <c r="J433" s="323">
        <v>82.242800000000003</v>
      </c>
      <c r="K433" s="323">
        <v>47.013500000000001</v>
      </c>
    </row>
    <row r="434" spans="1:11" ht="31.5" x14ac:dyDescent="0.25">
      <c r="A434" s="321" t="s">
        <v>24888</v>
      </c>
      <c r="B434" s="322" t="s">
        <v>24889</v>
      </c>
      <c r="C434" s="323"/>
      <c r="D434" s="323"/>
      <c r="E434" s="323"/>
      <c r="F434" s="323"/>
      <c r="G434" s="323"/>
      <c r="H434" s="323"/>
      <c r="I434" s="323"/>
      <c r="J434" s="323">
        <v>637.68949999999995</v>
      </c>
      <c r="K434" s="323">
        <v>235.58439999999999</v>
      </c>
    </row>
    <row r="435" spans="1:11" ht="31.5" x14ac:dyDescent="0.25">
      <c r="A435" s="321" t="s">
        <v>24884</v>
      </c>
      <c r="B435" s="322" t="s">
        <v>24885</v>
      </c>
      <c r="C435" s="323">
        <v>329003</v>
      </c>
      <c r="D435" s="323">
        <v>21.933499999999999</v>
      </c>
      <c r="E435" s="323">
        <v>10.9956</v>
      </c>
      <c r="F435" s="323">
        <v>0</v>
      </c>
      <c r="G435" s="323">
        <v>24.6752</v>
      </c>
      <c r="H435" s="323">
        <v>0</v>
      </c>
      <c r="I435" s="323">
        <v>0</v>
      </c>
      <c r="J435" s="323">
        <v>57.604300000000002</v>
      </c>
      <c r="K435" s="323">
        <v>32.929099999999998</v>
      </c>
    </row>
    <row r="436" spans="1:11" ht="31.5" x14ac:dyDescent="0.25">
      <c r="A436" s="321" t="s">
        <v>24890</v>
      </c>
      <c r="B436" s="322" t="s">
        <v>24891</v>
      </c>
      <c r="C436" s="323">
        <v>1243293</v>
      </c>
      <c r="D436" s="323">
        <v>53.283999999999999</v>
      </c>
      <c r="E436" s="323">
        <v>21.9175</v>
      </c>
      <c r="F436" s="323">
        <v>8.8806999999999992</v>
      </c>
      <c r="G436" s="323">
        <v>79.926000000000002</v>
      </c>
      <c r="H436" s="323">
        <v>235.22989999999999</v>
      </c>
      <c r="I436" s="323">
        <v>35.468499999999999</v>
      </c>
      <c r="J436" s="323">
        <v>434.70659999999998</v>
      </c>
      <c r="K436" s="323">
        <v>119.55070000000001</v>
      </c>
    </row>
    <row r="437" spans="1:11" ht="15.75" x14ac:dyDescent="0.25">
      <c r="A437" s="321" t="s">
        <v>24892</v>
      </c>
      <c r="B437" s="322" t="s">
        <v>24893</v>
      </c>
      <c r="C437" s="323">
        <v>360596</v>
      </c>
      <c r="D437" s="323">
        <v>24.0397</v>
      </c>
      <c r="E437" s="323">
        <v>12.051399999999999</v>
      </c>
      <c r="F437" s="323">
        <v>0</v>
      </c>
      <c r="G437" s="323">
        <v>27.044699999999999</v>
      </c>
      <c r="H437" s="323">
        <v>0</v>
      </c>
      <c r="I437" s="323">
        <v>0</v>
      </c>
      <c r="J437" s="323">
        <v>63.135800000000003</v>
      </c>
      <c r="K437" s="323">
        <v>36.091099999999997</v>
      </c>
    </row>
    <row r="438" spans="1:11" ht="15.75" x14ac:dyDescent="0.25">
      <c r="A438" s="321" t="s">
        <v>24886</v>
      </c>
      <c r="B438" s="322" t="s">
        <v>24887</v>
      </c>
      <c r="C438" s="324">
        <v>469724</v>
      </c>
      <c r="D438" s="325">
        <v>31.314900000000002</v>
      </c>
      <c r="E438" s="325">
        <v>15.698600000000001</v>
      </c>
      <c r="F438" s="325">
        <v>0</v>
      </c>
      <c r="G438" s="325">
        <v>35.229300000000002</v>
      </c>
      <c r="H438" s="325">
        <v>0</v>
      </c>
      <c r="I438" s="326">
        <v>0</v>
      </c>
      <c r="J438" s="323">
        <v>82.242800000000003</v>
      </c>
      <c r="K438" s="323">
        <v>47.013500000000001</v>
      </c>
    </row>
    <row r="439" spans="1:11" ht="31.5" x14ac:dyDescent="0.25">
      <c r="A439" s="321" t="s">
        <v>24894</v>
      </c>
      <c r="B439" s="322" t="s">
        <v>24895</v>
      </c>
      <c r="C439" s="323"/>
      <c r="D439" s="323"/>
      <c r="E439" s="323"/>
      <c r="F439" s="323"/>
      <c r="G439" s="323"/>
      <c r="H439" s="323"/>
      <c r="I439" s="323"/>
      <c r="J439" s="323">
        <v>1251.789</v>
      </c>
      <c r="K439" s="323">
        <v>508.9855</v>
      </c>
    </row>
    <row r="440" spans="1:11" ht="15.75" x14ac:dyDescent="0.25">
      <c r="A440" s="321" t="s">
        <v>24896</v>
      </c>
      <c r="B440" s="322" t="s">
        <v>24897</v>
      </c>
      <c r="C440" s="323">
        <v>4962970</v>
      </c>
      <c r="D440" s="323">
        <v>212.6987</v>
      </c>
      <c r="E440" s="323">
        <v>87.490099999999998</v>
      </c>
      <c r="F440" s="323">
        <v>35.449800000000003</v>
      </c>
      <c r="G440" s="323">
        <v>319.04809999999998</v>
      </c>
      <c r="H440" s="323">
        <v>320.43700000000001</v>
      </c>
      <c r="I440" s="323">
        <v>35.468499999999999</v>
      </c>
      <c r="J440" s="323">
        <v>1010.5922</v>
      </c>
      <c r="K440" s="323">
        <v>371.1071</v>
      </c>
    </row>
    <row r="441" spans="1:11" ht="31.5" x14ac:dyDescent="0.25">
      <c r="A441" s="321" t="s">
        <v>24884</v>
      </c>
      <c r="B441" s="322" t="s">
        <v>24885</v>
      </c>
      <c r="C441" s="324">
        <v>329003</v>
      </c>
      <c r="D441" s="325">
        <v>21.933499999999999</v>
      </c>
      <c r="E441" s="325">
        <v>10.9956</v>
      </c>
      <c r="F441" s="325">
        <v>0</v>
      </c>
      <c r="G441" s="325">
        <v>24.6752</v>
      </c>
      <c r="H441" s="325">
        <v>0</v>
      </c>
      <c r="I441" s="326">
        <v>0</v>
      </c>
      <c r="J441" s="323">
        <v>57.604300000000002</v>
      </c>
      <c r="K441" s="323">
        <v>32.929099999999998</v>
      </c>
    </row>
    <row r="442" spans="1:11" ht="15.75" x14ac:dyDescent="0.25">
      <c r="A442" s="321" t="s">
        <v>24898</v>
      </c>
      <c r="B442" s="322" t="s">
        <v>24899</v>
      </c>
      <c r="C442" s="323">
        <v>578852</v>
      </c>
      <c r="D442" s="323">
        <v>38.5901</v>
      </c>
      <c r="E442" s="323">
        <v>19.345700000000001</v>
      </c>
      <c r="F442" s="323">
        <v>0</v>
      </c>
      <c r="G442" s="323">
        <v>43.413899999999998</v>
      </c>
      <c r="H442" s="323">
        <v>0</v>
      </c>
      <c r="I442" s="323">
        <v>0</v>
      </c>
      <c r="J442" s="323">
        <v>101.3497</v>
      </c>
      <c r="K442" s="323">
        <v>57.9358</v>
      </c>
    </row>
    <row r="443" spans="1:11" ht="15.75" x14ac:dyDescent="0.25">
      <c r="A443" s="321" t="s">
        <v>24886</v>
      </c>
      <c r="B443" s="322" t="s">
        <v>24887</v>
      </c>
      <c r="C443" s="323">
        <v>469724</v>
      </c>
      <c r="D443" s="323">
        <v>31.314900000000002</v>
      </c>
      <c r="E443" s="323">
        <v>15.698600000000001</v>
      </c>
      <c r="F443" s="323">
        <v>0</v>
      </c>
      <c r="G443" s="323">
        <v>35.229300000000002</v>
      </c>
      <c r="H443" s="323">
        <v>0</v>
      </c>
      <c r="I443" s="323">
        <v>0</v>
      </c>
      <c r="J443" s="323">
        <v>82.242800000000003</v>
      </c>
      <c r="K443" s="323">
        <v>47.013500000000001</v>
      </c>
    </row>
    <row r="444" spans="1:11" ht="31.5" x14ac:dyDescent="0.25">
      <c r="A444" s="321" t="s">
        <v>1413</v>
      </c>
      <c r="B444" s="322" t="s">
        <v>1414</v>
      </c>
      <c r="C444" s="324"/>
      <c r="D444" s="325"/>
      <c r="E444" s="325"/>
      <c r="F444" s="325"/>
      <c r="G444" s="325"/>
      <c r="H444" s="325"/>
      <c r="I444" s="326"/>
      <c r="J444" s="323">
        <v>334.66770000000002</v>
      </c>
      <c r="K444" s="323">
        <v>96.509600000000006</v>
      </c>
    </row>
    <row r="445" spans="1:11" ht="47.25" x14ac:dyDescent="0.25">
      <c r="A445" s="321" t="s">
        <v>24900</v>
      </c>
      <c r="B445" s="322" t="s">
        <v>24901</v>
      </c>
      <c r="C445" s="323">
        <v>401200</v>
      </c>
      <c r="D445" s="323">
        <v>16.047999999999998</v>
      </c>
      <c r="E445" s="323">
        <v>6.8074000000000003</v>
      </c>
      <c r="F445" s="323">
        <v>0</v>
      </c>
      <c r="G445" s="323">
        <v>16.047999999999998</v>
      </c>
      <c r="H445" s="323">
        <v>0</v>
      </c>
      <c r="I445" s="323">
        <v>0</v>
      </c>
      <c r="J445" s="323">
        <v>38.903399999999998</v>
      </c>
      <c r="K445" s="323">
        <v>22.855399999999999</v>
      </c>
    </row>
    <row r="446" spans="1:11" ht="31.5" x14ac:dyDescent="0.25">
      <c r="A446" s="321" t="s">
        <v>24828</v>
      </c>
      <c r="B446" s="322" t="s">
        <v>24829</v>
      </c>
      <c r="C446" s="323">
        <v>564639</v>
      </c>
      <c r="D446" s="323">
        <v>24.198799999999999</v>
      </c>
      <c r="E446" s="323">
        <v>9.9537999999999993</v>
      </c>
      <c r="F446" s="323">
        <v>4.0331000000000001</v>
      </c>
      <c r="G446" s="323">
        <v>36.298200000000001</v>
      </c>
      <c r="H446" s="323">
        <v>185.81190000000001</v>
      </c>
      <c r="I446" s="323">
        <v>35.468499999999999</v>
      </c>
      <c r="J446" s="323">
        <v>295.76429999999999</v>
      </c>
      <c r="K446" s="323">
        <v>73.654200000000003</v>
      </c>
    </row>
    <row r="447" spans="1:11" ht="31.5" x14ac:dyDescent="0.25">
      <c r="A447" s="321" t="s">
        <v>24902</v>
      </c>
      <c r="B447" s="322" t="s">
        <v>24903</v>
      </c>
      <c r="C447" s="324"/>
      <c r="D447" s="325"/>
      <c r="E447" s="325"/>
      <c r="F447" s="325"/>
      <c r="G447" s="325"/>
      <c r="H447" s="325"/>
      <c r="I447" s="326"/>
      <c r="J447" s="323">
        <v>314.03530000000001</v>
      </c>
      <c r="K447" s="323">
        <v>112.35509999999999</v>
      </c>
    </row>
    <row r="448" spans="1:11" ht="31.5" x14ac:dyDescent="0.25">
      <c r="A448" s="321" t="s">
        <v>24904</v>
      </c>
      <c r="B448" s="322" t="s">
        <v>24905</v>
      </c>
      <c r="C448" s="323">
        <v>765917</v>
      </c>
      <c r="D448" s="323">
        <v>32.825000000000003</v>
      </c>
      <c r="E448" s="323">
        <v>13.502000000000001</v>
      </c>
      <c r="F448" s="323">
        <v>5.4707999999999997</v>
      </c>
      <c r="G448" s="323">
        <v>49.237499999999997</v>
      </c>
      <c r="H448" s="323">
        <v>136.91399999999999</v>
      </c>
      <c r="I448" s="323">
        <v>43.400599999999997</v>
      </c>
      <c r="J448" s="323">
        <v>281.34989999999999</v>
      </c>
      <c r="K448" s="323">
        <v>95.198400000000007</v>
      </c>
    </row>
    <row r="449" spans="1:11" ht="15.75" x14ac:dyDescent="0.25">
      <c r="A449" s="321" t="s">
        <v>24906</v>
      </c>
      <c r="B449" s="322" t="s">
        <v>24907</v>
      </c>
      <c r="C449" s="323">
        <v>182894</v>
      </c>
      <c r="D449" s="323">
        <v>13.8033</v>
      </c>
      <c r="E449" s="323">
        <v>3.3534000000000002</v>
      </c>
      <c r="F449" s="323">
        <v>0</v>
      </c>
      <c r="G449" s="323">
        <v>15.528700000000001</v>
      </c>
      <c r="H449" s="323">
        <v>0</v>
      </c>
      <c r="I449" s="323">
        <v>0</v>
      </c>
      <c r="J449" s="323">
        <v>32.685400000000001</v>
      </c>
      <c r="K449" s="323">
        <v>17.156700000000001</v>
      </c>
    </row>
    <row r="450" spans="1:11" ht="15.75" x14ac:dyDescent="0.25">
      <c r="A450" s="321" t="s">
        <v>24908</v>
      </c>
      <c r="B450" s="322" t="s">
        <v>24909</v>
      </c>
      <c r="C450" s="324"/>
      <c r="D450" s="325"/>
      <c r="E450" s="325"/>
      <c r="F450" s="325"/>
      <c r="G450" s="325"/>
      <c r="H450" s="325"/>
      <c r="I450" s="326"/>
      <c r="J450" s="323">
        <v>312.0111</v>
      </c>
      <c r="K450" s="323">
        <v>144.51339999999999</v>
      </c>
    </row>
    <row r="451" spans="1:11" ht="31.5" x14ac:dyDescent="0.25">
      <c r="A451" s="321" t="s">
        <v>24910</v>
      </c>
      <c r="B451" s="322" t="s">
        <v>24911</v>
      </c>
      <c r="C451" s="323">
        <v>338181</v>
      </c>
      <c r="D451" s="323">
        <v>14.493499999999999</v>
      </c>
      <c r="E451" s="323">
        <v>5.9615999999999998</v>
      </c>
      <c r="F451" s="323">
        <v>2.4156</v>
      </c>
      <c r="G451" s="323">
        <v>21.740200000000002</v>
      </c>
      <c r="H451" s="323">
        <v>113.6615</v>
      </c>
      <c r="I451" s="323">
        <v>43.400599999999997</v>
      </c>
      <c r="J451" s="323">
        <v>201.673</v>
      </c>
      <c r="K451" s="323">
        <v>66.271299999999997</v>
      </c>
    </row>
    <row r="452" spans="1:11" ht="31.5" x14ac:dyDescent="0.25">
      <c r="A452" s="321" t="s">
        <v>24912</v>
      </c>
      <c r="B452" s="322" t="s">
        <v>24913</v>
      </c>
      <c r="C452" s="323">
        <v>481440</v>
      </c>
      <c r="D452" s="323">
        <v>32.095999999999997</v>
      </c>
      <c r="E452" s="323">
        <v>8.6638999999999999</v>
      </c>
      <c r="F452" s="323">
        <v>0</v>
      </c>
      <c r="G452" s="323">
        <v>32.095999999999997</v>
      </c>
      <c r="H452" s="323">
        <v>0</v>
      </c>
      <c r="I452" s="323">
        <v>37.482199999999999</v>
      </c>
      <c r="J452" s="323">
        <v>110.3381</v>
      </c>
      <c r="K452" s="323">
        <v>78.242099999999994</v>
      </c>
    </row>
    <row r="453" spans="1:11" ht="15.75" x14ac:dyDescent="0.25">
      <c r="A453" s="321" t="s">
        <v>24914</v>
      </c>
      <c r="B453" s="322" t="s">
        <v>24915</v>
      </c>
      <c r="C453" s="324"/>
      <c r="D453" s="325"/>
      <c r="E453" s="325"/>
      <c r="F453" s="325"/>
      <c r="G453" s="325"/>
      <c r="H453" s="325"/>
      <c r="I453" s="326"/>
      <c r="J453" s="323">
        <v>178.81639999999999</v>
      </c>
      <c r="K453" s="323">
        <v>72.793400000000005</v>
      </c>
    </row>
    <row r="454" spans="1:11" ht="31.5" x14ac:dyDescent="0.25">
      <c r="A454" s="321" t="s">
        <v>24916</v>
      </c>
      <c r="B454" s="322" t="s">
        <v>24917</v>
      </c>
      <c r="C454" s="323">
        <v>465300</v>
      </c>
      <c r="D454" s="323">
        <v>19.941400000000002</v>
      </c>
      <c r="E454" s="323">
        <v>8.2026000000000003</v>
      </c>
      <c r="F454" s="323">
        <v>3.3235999999999999</v>
      </c>
      <c r="G454" s="323">
        <v>29.912099999999999</v>
      </c>
      <c r="H454" s="323">
        <v>70.745800000000003</v>
      </c>
      <c r="I454" s="323">
        <v>35.398200000000003</v>
      </c>
      <c r="J454" s="323">
        <v>167.52369999999999</v>
      </c>
      <c r="K454" s="323">
        <v>66.865799999999993</v>
      </c>
    </row>
    <row r="455" spans="1:11" ht="15.75" x14ac:dyDescent="0.25">
      <c r="A455" s="321" t="s">
        <v>24918</v>
      </c>
      <c r="B455" s="322" t="s">
        <v>24919</v>
      </c>
      <c r="C455" s="323">
        <v>63189</v>
      </c>
      <c r="D455" s="323">
        <v>4.7690000000000001</v>
      </c>
      <c r="E455" s="323">
        <v>1.1586000000000001</v>
      </c>
      <c r="F455" s="323">
        <v>0</v>
      </c>
      <c r="G455" s="323">
        <v>5.3651</v>
      </c>
      <c r="H455" s="323">
        <v>0</v>
      </c>
      <c r="I455" s="323">
        <v>0</v>
      </c>
      <c r="J455" s="323">
        <v>11.2927</v>
      </c>
      <c r="K455" s="323">
        <v>5.9276</v>
      </c>
    </row>
    <row r="456" spans="1:11" ht="15.75" x14ac:dyDescent="0.25">
      <c r="A456" s="321" t="s">
        <v>24920</v>
      </c>
      <c r="B456" s="322" t="s">
        <v>24921</v>
      </c>
      <c r="C456" s="324"/>
      <c r="D456" s="325"/>
      <c r="E456" s="325"/>
      <c r="F456" s="325"/>
      <c r="G456" s="325"/>
      <c r="H456" s="325"/>
      <c r="I456" s="326"/>
      <c r="J456" s="323">
        <v>180.38290000000001</v>
      </c>
      <c r="K456" s="323">
        <v>73.713399999999993</v>
      </c>
    </row>
    <row r="457" spans="1:11" ht="31.5" x14ac:dyDescent="0.25">
      <c r="A457" s="321" t="s">
        <v>24922</v>
      </c>
      <c r="B457" s="322" t="s">
        <v>24923</v>
      </c>
      <c r="C457" s="323">
        <v>520076</v>
      </c>
      <c r="D457" s="323">
        <v>22.289000000000001</v>
      </c>
      <c r="E457" s="323">
        <v>9.1682000000000006</v>
      </c>
      <c r="F457" s="323">
        <v>3.7147999999999999</v>
      </c>
      <c r="G457" s="323">
        <v>33.433500000000002</v>
      </c>
      <c r="H457" s="323">
        <v>70.745800000000003</v>
      </c>
      <c r="I457" s="323">
        <v>35.398200000000003</v>
      </c>
      <c r="J457" s="323">
        <v>174.74950000000001</v>
      </c>
      <c r="K457" s="323">
        <v>70.5702</v>
      </c>
    </row>
    <row r="458" spans="1:11" ht="15.75" x14ac:dyDescent="0.25">
      <c r="A458" s="321" t="s">
        <v>24924</v>
      </c>
      <c r="B458" s="322" t="s">
        <v>24925</v>
      </c>
      <c r="C458" s="323">
        <v>36108</v>
      </c>
      <c r="D458" s="323">
        <v>2.4902000000000002</v>
      </c>
      <c r="E458" s="323">
        <v>0.65300000000000002</v>
      </c>
      <c r="F458" s="323">
        <v>0</v>
      </c>
      <c r="G458" s="323">
        <v>2.4902000000000002</v>
      </c>
      <c r="H458" s="323">
        <v>0</v>
      </c>
      <c r="I458" s="323">
        <v>0</v>
      </c>
      <c r="J458" s="323">
        <v>5.6334</v>
      </c>
      <c r="K458" s="323">
        <v>3.1432000000000002</v>
      </c>
    </row>
    <row r="459" spans="1:11" ht="31.5" x14ac:dyDescent="0.25">
      <c r="A459" s="321" t="s">
        <v>24926</v>
      </c>
      <c r="B459" s="322" t="s">
        <v>24927</v>
      </c>
      <c r="C459" s="324"/>
      <c r="D459" s="325"/>
      <c r="E459" s="325"/>
      <c r="F459" s="325"/>
      <c r="G459" s="325"/>
      <c r="H459" s="325"/>
      <c r="I459" s="326"/>
      <c r="J459" s="323">
        <v>256.51409999999998</v>
      </c>
      <c r="K459" s="323">
        <v>77.208600000000004</v>
      </c>
    </row>
    <row r="460" spans="1:11" ht="31.5" x14ac:dyDescent="0.25">
      <c r="A460" s="321" t="s">
        <v>24836</v>
      </c>
      <c r="B460" s="322" t="s">
        <v>24837</v>
      </c>
      <c r="C460" s="323">
        <v>466401</v>
      </c>
      <c r="D460" s="323">
        <v>19.988600000000002</v>
      </c>
      <c r="E460" s="323">
        <v>8.2219999999999995</v>
      </c>
      <c r="F460" s="323">
        <v>3.3313999999999999</v>
      </c>
      <c r="G460" s="323">
        <v>29.982900000000001</v>
      </c>
      <c r="H460" s="323">
        <v>134.4171</v>
      </c>
      <c r="I460" s="323">
        <v>35.398200000000003</v>
      </c>
      <c r="J460" s="323">
        <v>231.34020000000001</v>
      </c>
      <c r="K460" s="323">
        <v>66.940200000000004</v>
      </c>
    </row>
    <row r="461" spans="1:11" ht="15.75" x14ac:dyDescent="0.25">
      <c r="A461" s="321" t="s">
        <v>24928</v>
      </c>
      <c r="B461" s="322" t="s">
        <v>24929</v>
      </c>
      <c r="C461" s="323">
        <v>190570</v>
      </c>
      <c r="D461" s="323">
        <v>7.6227999999999998</v>
      </c>
      <c r="E461" s="323">
        <v>2.6456</v>
      </c>
      <c r="F461" s="323">
        <v>0</v>
      </c>
      <c r="G461" s="323">
        <v>7.6227999999999998</v>
      </c>
      <c r="H461" s="323">
        <v>7.2827000000000002</v>
      </c>
      <c r="I461" s="323">
        <v>0</v>
      </c>
      <c r="J461" s="323">
        <v>25.1739</v>
      </c>
      <c r="K461" s="323">
        <v>10.2684</v>
      </c>
    </row>
    <row r="462" spans="1:11" ht="15.75" x14ac:dyDescent="0.25">
      <c r="A462" s="321" t="s">
        <v>24930</v>
      </c>
      <c r="B462" s="322" t="s">
        <v>24931</v>
      </c>
      <c r="C462" s="324"/>
      <c r="D462" s="325"/>
      <c r="E462" s="325"/>
      <c r="F462" s="325"/>
      <c r="G462" s="325"/>
      <c r="H462" s="325"/>
      <c r="I462" s="326"/>
      <c r="J462" s="323">
        <v>264.1431</v>
      </c>
      <c r="K462" s="323">
        <v>82.8459</v>
      </c>
    </row>
    <row r="463" spans="1:11" ht="31.5" x14ac:dyDescent="0.25">
      <c r="A463" s="321" t="s">
        <v>24932</v>
      </c>
      <c r="B463" s="322" t="s">
        <v>24933</v>
      </c>
      <c r="C463" s="323">
        <v>609449</v>
      </c>
      <c r="D463" s="323">
        <v>26.119199999999999</v>
      </c>
      <c r="E463" s="323">
        <v>10.7437</v>
      </c>
      <c r="F463" s="323">
        <v>4.3532000000000002</v>
      </c>
      <c r="G463" s="323">
        <v>39.178899999999999</v>
      </c>
      <c r="H463" s="323">
        <v>136.91399999999999</v>
      </c>
      <c r="I463" s="323">
        <v>35.398200000000003</v>
      </c>
      <c r="J463" s="323">
        <v>252.7072</v>
      </c>
      <c r="K463" s="323">
        <v>76.6143</v>
      </c>
    </row>
    <row r="464" spans="1:11" ht="15.75" x14ac:dyDescent="0.25">
      <c r="A464" s="321" t="s">
        <v>24934</v>
      </c>
      <c r="B464" s="322" t="s">
        <v>24935</v>
      </c>
      <c r="C464" s="323">
        <v>92521</v>
      </c>
      <c r="D464" s="323">
        <v>4.6261000000000001</v>
      </c>
      <c r="E464" s="323">
        <v>1.6054999999999999</v>
      </c>
      <c r="F464" s="323">
        <v>0</v>
      </c>
      <c r="G464" s="323">
        <v>5.2042999999999999</v>
      </c>
      <c r="H464" s="323">
        <v>0</v>
      </c>
      <c r="I464" s="323">
        <v>0</v>
      </c>
      <c r="J464" s="323">
        <v>11.4359</v>
      </c>
      <c r="K464" s="323">
        <v>6.2316000000000003</v>
      </c>
    </row>
    <row r="465" spans="1:11" ht="15.75" x14ac:dyDescent="0.25">
      <c r="A465" s="321" t="s">
        <v>24936</v>
      </c>
      <c r="B465" s="322" t="s">
        <v>24937</v>
      </c>
      <c r="C465" s="324"/>
      <c r="D465" s="325"/>
      <c r="E465" s="325"/>
      <c r="F465" s="325"/>
      <c r="G465" s="325"/>
      <c r="H465" s="325"/>
      <c r="I465" s="326"/>
      <c r="J465" s="323">
        <v>318.34870000000001</v>
      </c>
      <c r="K465" s="323">
        <v>85.956500000000005</v>
      </c>
    </row>
    <row r="466" spans="1:11" ht="31.5" x14ac:dyDescent="0.25">
      <c r="A466" s="321" t="s">
        <v>24938</v>
      </c>
      <c r="B466" s="322" t="s">
        <v>24939</v>
      </c>
      <c r="C466" s="323">
        <v>609449</v>
      </c>
      <c r="D466" s="323">
        <v>26.119199999999999</v>
      </c>
      <c r="E466" s="323">
        <v>10.7437</v>
      </c>
      <c r="F466" s="323">
        <v>4.3532000000000002</v>
      </c>
      <c r="G466" s="323">
        <v>39.178899999999999</v>
      </c>
      <c r="H466" s="323">
        <v>185.81190000000001</v>
      </c>
      <c r="I466" s="323">
        <v>35.398200000000003</v>
      </c>
      <c r="J466" s="323">
        <v>301.60509999999999</v>
      </c>
      <c r="K466" s="323">
        <v>76.6143</v>
      </c>
    </row>
    <row r="467" spans="1:11" ht="15.75" x14ac:dyDescent="0.25">
      <c r="A467" s="321" t="s">
        <v>6708</v>
      </c>
      <c r="B467" s="322" t="s">
        <v>6707</v>
      </c>
      <c r="C467" s="323">
        <v>107321</v>
      </c>
      <c r="D467" s="323">
        <v>7.4013999999999998</v>
      </c>
      <c r="E467" s="323">
        <v>1.9408000000000001</v>
      </c>
      <c r="F467" s="323">
        <v>0</v>
      </c>
      <c r="G467" s="323">
        <v>7.4013999999999998</v>
      </c>
      <c r="H467" s="323">
        <v>0</v>
      </c>
      <c r="I467" s="323">
        <v>0</v>
      </c>
      <c r="J467" s="323">
        <v>16.743600000000001</v>
      </c>
      <c r="K467" s="323">
        <v>9.3422000000000001</v>
      </c>
    </row>
    <row r="468" spans="1:11" ht="31.5" x14ac:dyDescent="0.25">
      <c r="A468" s="321" t="s">
        <v>6709</v>
      </c>
      <c r="B468" s="322" t="s">
        <v>29194</v>
      </c>
      <c r="C468" s="324"/>
      <c r="D468" s="325"/>
      <c r="E468" s="325"/>
      <c r="F468" s="325"/>
      <c r="G468" s="325"/>
      <c r="H468" s="325"/>
      <c r="I468" s="326"/>
      <c r="J468" s="323">
        <v>304.66230000000002</v>
      </c>
      <c r="K468" s="323">
        <v>95.223299999999995</v>
      </c>
    </row>
    <row r="469" spans="1:11" ht="31.5" x14ac:dyDescent="0.25">
      <c r="A469" s="321" t="s">
        <v>24875</v>
      </c>
      <c r="B469" s="322" t="s">
        <v>29193</v>
      </c>
      <c r="C469" s="323">
        <v>765917</v>
      </c>
      <c r="D469" s="323">
        <v>32.825000000000003</v>
      </c>
      <c r="E469" s="323">
        <v>13.502000000000001</v>
      </c>
      <c r="F469" s="323">
        <v>5.4707999999999997</v>
      </c>
      <c r="G469" s="323">
        <v>49.237499999999997</v>
      </c>
      <c r="H469" s="323">
        <v>152.9359</v>
      </c>
      <c r="I469" s="323">
        <v>35.398200000000003</v>
      </c>
      <c r="J469" s="323">
        <v>289.36939999999998</v>
      </c>
      <c r="K469" s="323">
        <v>87.195999999999998</v>
      </c>
    </row>
    <row r="470" spans="1:11" ht="15.75" x14ac:dyDescent="0.25">
      <c r="A470" s="321" t="s">
        <v>24942</v>
      </c>
      <c r="B470" s="322" t="s">
        <v>24943</v>
      </c>
      <c r="C470" s="323">
        <v>85573</v>
      </c>
      <c r="D470" s="323">
        <v>6.4583000000000004</v>
      </c>
      <c r="E470" s="323">
        <v>1.569</v>
      </c>
      <c r="F470" s="323">
        <v>0</v>
      </c>
      <c r="G470" s="323">
        <v>7.2656000000000001</v>
      </c>
      <c r="H470" s="323">
        <v>0</v>
      </c>
      <c r="I470" s="323">
        <v>0</v>
      </c>
      <c r="J470" s="323">
        <v>15.292899999999999</v>
      </c>
      <c r="K470" s="323">
        <v>8.0273000000000003</v>
      </c>
    </row>
    <row r="471" spans="1:11" ht="15.75" x14ac:dyDescent="0.25">
      <c r="A471" s="321" t="s">
        <v>24944</v>
      </c>
      <c r="B471" s="322" t="s">
        <v>29195</v>
      </c>
      <c r="C471" s="324"/>
      <c r="D471" s="325"/>
      <c r="E471" s="325"/>
      <c r="F471" s="325"/>
      <c r="G471" s="325"/>
      <c r="H471" s="325"/>
      <c r="I471" s="326"/>
      <c r="J471" s="323">
        <v>302.81310000000002</v>
      </c>
      <c r="K471" s="323">
        <v>94.252700000000004</v>
      </c>
    </row>
    <row r="472" spans="1:11" ht="31.5" x14ac:dyDescent="0.25">
      <c r="A472" s="321" t="s">
        <v>24875</v>
      </c>
      <c r="B472" s="322" t="s">
        <v>29193</v>
      </c>
      <c r="C472" s="323">
        <v>765917</v>
      </c>
      <c r="D472" s="323">
        <v>32.825000000000003</v>
      </c>
      <c r="E472" s="323">
        <v>13.502000000000001</v>
      </c>
      <c r="F472" s="323">
        <v>5.4707999999999997</v>
      </c>
      <c r="G472" s="323">
        <v>49.237499999999997</v>
      </c>
      <c r="H472" s="323">
        <v>152.9359</v>
      </c>
      <c r="I472" s="323">
        <v>35.398200000000003</v>
      </c>
      <c r="J472" s="323">
        <v>289.36939999999998</v>
      </c>
      <c r="K472" s="323">
        <v>87.195999999999998</v>
      </c>
    </row>
    <row r="473" spans="1:11" ht="15.75" x14ac:dyDescent="0.25">
      <c r="A473" s="321" t="s">
        <v>24945</v>
      </c>
      <c r="B473" s="322" t="s">
        <v>24946</v>
      </c>
      <c r="C473" s="323">
        <v>75225</v>
      </c>
      <c r="D473" s="323">
        <v>5.6773999999999996</v>
      </c>
      <c r="E473" s="323">
        <v>1.3793</v>
      </c>
      <c r="F473" s="323">
        <v>0</v>
      </c>
      <c r="G473" s="323">
        <v>6.3869999999999996</v>
      </c>
      <c r="H473" s="323">
        <v>0</v>
      </c>
      <c r="I473" s="323">
        <v>0</v>
      </c>
      <c r="J473" s="323">
        <v>13.4437</v>
      </c>
      <c r="K473" s="323">
        <v>7.0567000000000002</v>
      </c>
    </row>
    <row r="474" spans="1:11" ht="15.75" x14ac:dyDescent="0.25">
      <c r="A474" s="321" t="s">
        <v>24947</v>
      </c>
      <c r="B474" s="322" t="s">
        <v>24948</v>
      </c>
      <c r="C474" s="324"/>
      <c r="D474" s="325"/>
      <c r="E474" s="325"/>
      <c r="F474" s="325"/>
      <c r="G474" s="325"/>
      <c r="H474" s="325"/>
      <c r="I474" s="326"/>
      <c r="J474" s="323">
        <v>253.83789999999999</v>
      </c>
      <c r="K474" s="323">
        <v>77.512900000000002</v>
      </c>
    </row>
    <row r="475" spans="1:11" ht="31.5" x14ac:dyDescent="0.25">
      <c r="A475" s="321" t="s">
        <v>24949</v>
      </c>
      <c r="B475" s="322" t="s">
        <v>24950</v>
      </c>
      <c r="C475" s="323">
        <v>564639</v>
      </c>
      <c r="D475" s="323">
        <v>24.198799999999999</v>
      </c>
      <c r="E475" s="323">
        <v>9.9537999999999993</v>
      </c>
      <c r="F475" s="323">
        <v>4.0331000000000001</v>
      </c>
      <c r="G475" s="323">
        <v>36.298200000000001</v>
      </c>
      <c r="H475" s="323">
        <v>136.91399999999999</v>
      </c>
      <c r="I475" s="323">
        <v>35.398200000000003</v>
      </c>
      <c r="J475" s="323">
        <v>246.7961</v>
      </c>
      <c r="K475" s="323">
        <v>73.5839</v>
      </c>
    </row>
    <row r="476" spans="1:11" ht="15.75" x14ac:dyDescent="0.25">
      <c r="A476" s="321" t="s">
        <v>24951</v>
      </c>
      <c r="B476" s="322" t="s">
        <v>24952</v>
      </c>
      <c r="C476" s="323">
        <v>45135</v>
      </c>
      <c r="D476" s="323">
        <v>3.1128</v>
      </c>
      <c r="E476" s="323">
        <v>0.81620000000000004</v>
      </c>
      <c r="F476" s="323">
        <v>0</v>
      </c>
      <c r="G476" s="323">
        <v>3.1128</v>
      </c>
      <c r="H476" s="323">
        <v>0</v>
      </c>
      <c r="I476" s="323">
        <v>0</v>
      </c>
      <c r="J476" s="323">
        <v>7.0418000000000003</v>
      </c>
      <c r="K476" s="323">
        <v>3.9289999999999998</v>
      </c>
    </row>
    <row r="477" spans="1:11" ht="15.75" x14ac:dyDescent="0.25">
      <c r="A477" s="321" t="s">
        <v>24953</v>
      </c>
      <c r="B477" s="322" t="s">
        <v>24954</v>
      </c>
      <c r="C477" s="324"/>
      <c r="D477" s="325"/>
      <c r="E477" s="325"/>
      <c r="F477" s="325"/>
      <c r="G477" s="325"/>
      <c r="H477" s="325"/>
      <c r="I477" s="326"/>
      <c r="J477" s="323">
        <v>302.09769999999997</v>
      </c>
      <c r="K477" s="323">
        <v>102.3205</v>
      </c>
    </row>
    <row r="478" spans="1:11" ht="31.5" x14ac:dyDescent="0.25">
      <c r="A478" s="321" t="s">
        <v>24940</v>
      </c>
      <c r="B478" s="322" t="s">
        <v>24941</v>
      </c>
      <c r="C478" s="323">
        <v>765917</v>
      </c>
      <c r="D478" s="323">
        <v>32.825000000000003</v>
      </c>
      <c r="E478" s="323">
        <v>13.502000000000001</v>
      </c>
      <c r="F478" s="323">
        <v>5.4707999999999997</v>
      </c>
      <c r="G478" s="323">
        <v>49.237499999999997</v>
      </c>
      <c r="H478" s="323">
        <v>136.91399999999999</v>
      </c>
      <c r="I478" s="323">
        <v>35.468499999999999</v>
      </c>
      <c r="J478" s="323">
        <v>273.4178</v>
      </c>
      <c r="K478" s="323">
        <v>87.266300000000001</v>
      </c>
    </row>
    <row r="479" spans="1:11" ht="31.5" x14ac:dyDescent="0.25">
      <c r="A479" s="321" t="s">
        <v>24955</v>
      </c>
      <c r="B479" s="322" t="s">
        <v>24956</v>
      </c>
      <c r="C479" s="323">
        <v>160480</v>
      </c>
      <c r="D479" s="323">
        <v>12.111700000000001</v>
      </c>
      <c r="E479" s="323">
        <v>2.9424999999999999</v>
      </c>
      <c r="F479" s="323">
        <v>0</v>
      </c>
      <c r="G479" s="323">
        <v>13.6257</v>
      </c>
      <c r="H479" s="323">
        <v>0</v>
      </c>
      <c r="I479" s="323">
        <v>0</v>
      </c>
      <c r="J479" s="323">
        <v>28.6799</v>
      </c>
      <c r="K479" s="323">
        <v>15.0542</v>
      </c>
    </row>
    <row r="480" spans="1:11" ht="15.75" x14ac:dyDescent="0.25">
      <c r="A480" s="321" t="s">
        <v>24957</v>
      </c>
      <c r="B480" s="322" t="s">
        <v>24958</v>
      </c>
      <c r="C480" s="324"/>
      <c r="D480" s="325"/>
      <c r="E480" s="325"/>
      <c r="F480" s="325"/>
      <c r="G480" s="325"/>
      <c r="H480" s="325"/>
      <c r="I480" s="326"/>
      <c r="J480" s="323">
        <v>292.48320000000001</v>
      </c>
      <c r="K480" s="323">
        <v>88.929599999999994</v>
      </c>
    </row>
    <row r="481" spans="1:11" ht="31.5" x14ac:dyDescent="0.25">
      <c r="A481" s="321" t="s">
        <v>24959</v>
      </c>
      <c r="B481" s="322" t="s">
        <v>24960</v>
      </c>
      <c r="C481" s="323">
        <v>704459</v>
      </c>
      <c r="D481" s="323">
        <v>30.191099999999999</v>
      </c>
      <c r="E481" s="323">
        <v>12.4186</v>
      </c>
      <c r="F481" s="323">
        <v>5.0319000000000003</v>
      </c>
      <c r="G481" s="323">
        <v>45.286700000000003</v>
      </c>
      <c r="H481" s="323">
        <v>152.9359</v>
      </c>
      <c r="I481" s="323">
        <v>35.398200000000003</v>
      </c>
      <c r="J481" s="323">
        <v>281.26240000000001</v>
      </c>
      <c r="K481" s="323">
        <v>83.0398</v>
      </c>
    </row>
    <row r="482" spans="1:11" ht="15.75" x14ac:dyDescent="0.25">
      <c r="A482" s="321" t="s">
        <v>24961</v>
      </c>
      <c r="B482" s="322" t="s">
        <v>24962</v>
      </c>
      <c r="C482" s="323">
        <v>62787</v>
      </c>
      <c r="D482" s="323">
        <v>4.7385999999999999</v>
      </c>
      <c r="E482" s="323">
        <v>1.1512</v>
      </c>
      <c r="F482" s="323">
        <v>0</v>
      </c>
      <c r="G482" s="323">
        <v>5.3310000000000004</v>
      </c>
      <c r="H482" s="323">
        <v>0</v>
      </c>
      <c r="I482" s="323">
        <v>0</v>
      </c>
      <c r="J482" s="323">
        <v>11.220800000000001</v>
      </c>
      <c r="K482" s="323">
        <v>5.8898000000000001</v>
      </c>
    </row>
    <row r="483" spans="1:11" ht="15.75" x14ac:dyDescent="0.25">
      <c r="A483" s="321" t="s">
        <v>24963</v>
      </c>
      <c r="B483" s="322" t="s">
        <v>24964</v>
      </c>
      <c r="C483" s="324"/>
      <c r="D483" s="325"/>
      <c r="E483" s="325"/>
      <c r="F483" s="325"/>
      <c r="G483" s="325"/>
      <c r="H483" s="325"/>
      <c r="I483" s="326"/>
      <c r="J483" s="323">
        <v>245.4237</v>
      </c>
      <c r="K483" s="323">
        <v>74.798199999999994</v>
      </c>
    </row>
    <row r="484" spans="1:11" ht="31.5" x14ac:dyDescent="0.25">
      <c r="A484" s="321" t="s">
        <v>24836</v>
      </c>
      <c r="B484" s="322" t="s">
        <v>24837</v>
      </c>
      <c r="C484" s="323">
        <v>466401</v>
      </c>
      <c r="D484" s="323">
        <v>19.988600000000002</v>
      </c>
      <c r="E484" s="323">
        <v>8.2219999999999995</v>
      </c>
      <c r="F484" s="323">
        <v>3.3313999999999999</v>
      </c>
      <c r="G484" s="323">
        <v>29.982900000000001</v>
      </c>
      <c r="H484" s="323">
        <v>134.4171</v>
      </c>
      <c r="I484" s="323">
        <v>35.398200000000003</v>
      </c>
      <c r="J484" s="323">
        <v>231.34020000000001</v>
      </c>
      <c r="K484" s="323">
        <v>66.940200000000004</v>
      </c>
    </row>
    <row r="485" spans="1:11" ht="15.75" x14ac:dyDescent="0.25">
      <c r="A485" s="321" t="s">
        <v>24965</v>
      </c>
      <c r="B485" s="322" t="s">
        <v>24966</v>
      </c>
      <c r="C485" s="323">
        <v>90270</v>
      </c>
      <c r="D485" s="323">
        <v>6.2255000000000003</v>
      </c>
      <c r="E485" s="323">
        <v>1.6325000000000001</v>
      </c>
      <c r="F485" s="323">
        <v>0</v>
      </c>
      <c r="G485" s="323">
        <v>6.2255000000000003</v>
      </c>
      <c r="H485" s="323">
        <v>0</v>
      </c>
      <c r="I485" s="323">
        <v>0</v>
      </c>
      <c r="J485" s="323">
        <v>14.083500000000001</v>
      </c>
      <c r="K485" s="323">
        <v>7.8579999999999997</v>
      </c>
    </row>
    <row r="486" spans="1:11" ht="15.75" x14ac:dyDescent="0.25">
      <c r="A486" s="321" t="s">
        <v>24967</v>
      </c>
      <c r="B486" s="322" t="s">
        <v>24968</v>
      </c>
      <c r="C486" s="323"/>
      <c r="D486" s="323"/>
      <c r="E486" s="323"/>
      <c r="F486" s="323"/>
      <c r="G486" s="323"/>
      <c r="H486" s="323"/>
      <c r="I486" s="323"/>
      <c r="J486" s="323">
        <v>371.10219999999998</v>
      </c>
      <c r="K486" s="323">
        <v>161.14750000000001</v>
      </c>
    </row>
    <row r="487" spans="1:11" ht="31.5" x14ac:dyDescent="0.25">
      <c r="A487" s="321" t="s">
        <v>24969</v>
      </c>
      <c r="B487" s="322" t="s">
        <v>24970</v>
      </c>
      <c r="C487" s="324">
        <v>341626</v>
      </c>
      <c r="D487" s="325">
        <v>14.6411</v>
      </c>
      <c r="E487" s="325">
        <v>6.0224000000000002</v>
      </c>
      <c r="F487" s="325">
        <v>2.4401999999999999</v>
      </c>
      <c r="G487" s="325">
        <v>21.9617</v>
      </c>
      <c r="H487" s="325">
        <v>113.6615</v>
      </c>
      <c r="I487" s="326">
        <v>35.468499999999999</v>
      </c>
      <c r="J487" s="323">
        <v>194.19540000000001</v>
      </c>
      <c r="K487" s="323">
        <v>58.572200000000002</v>
      </c>
    </row>
    <row r="488" spans="1:11" ht="31.5" x14ac:dyDescent="0.25">
      <c r="A488" s="321" t="s">
        <v>24971</v>
      </c>
      <c r="B488" s="322" t="s">
        <v>24972</v>
      </c>
      <c r="C488" s="323">
        <v>697085</v>
      </c>
      <c r="D488" s="323">
        <v>52.668599999999998</v>
      </c>
      <c r="E488" s="323">
        <v>19.115600000000001</v>
      </c>
      <c r="F488" s="323">
        <v>0</v>
      </c>
      <c r="G488" s="323">
        <v>49.570500000000003</v>
      </c>
      <c r="H488" s="323">
        <v>24.760999999999999</v>
      </c>
      <c r="I488" s="323">
        <v>30.7911</v>
      </c>
      <c r="J488" s="323">
        <v>176.9068</v>
      </c>
      <c r="K488" s="323">
        <v>102.5753</v>
      </c>
    </row>
    <row r="489" spans="1:11" ht="31.5" x14ac:dyDescent="0.25">
      <c r="A489" s="321" t="s">
        <v>24973</v>
      </c>
      <c r="B489" s="322" t="s">
        <v>24974</v>
      </c>
      <c r="C489" s="323"/>
      <c r="D489" s="323"/>
      <c r="E489" s="323"/>
      <c r="F489" s="323"/>
      <c r="G489" s="323"/>
      <c r="H489" s="323"/>
      <c r="I489" s="323"/>
      <c r="J489" s="323">
        <v>558.20259999999996</v>
      </c>
      <c r="K489" s="323">
        <v>253.53460000000001</v>
      </c>
    </row>
    <row r="490" spans="1:11" ht="31.5" x14ac:dyDescent="0.25">
      <c r="A490" s="321" t="s">
        <v>24975</v>
      </c>
      <c r="B490" s="322" t="s">
        <v>24976</v>
      </c>
      <c r="C490" s="324">
        <v>466401</v>
      </c>
      <c r="D490" s="325">
        <v>19.988600000000002</v>
      </c>
      <c r="E490" s="325">
        <v>8.2219999999999995</v>
      </c>
      <c r="F490" s="325">
        <v>3.3313999999999999</v>
      </c>
      <c r="G490" s="325">
        <v>29.982900000000001</v>
      </c>
      <c r="H490" s="325">
        <v>134.4171</v>
      </c>
      <c r="I490" s="326">
        <v>35.468499999999999</v>
      </c>
      <c r="J490" s="323">
        <v>231.41050000000001</v>
      </c>
      <c r="K490" s="323">
        <v>67.010499999999993</v>
      </c>
    </row>
    <row r="491" spans="1:11" ht="15.75" x14ac:dyDescent="0.25">
      <c r="A491" s="321" t="s">
        <v>24977</v>
      </c>
      <c r="B491" s="322" t="s">
        <v>24978</v>
      </c>
      <c r="C491" s="323">
        <v>142251</v>
      </c>
      <c r="D491" s="323">
        <v>9.4833999999999996</v>
      </c>
      <c r="E491" s="323">
        <v>2.5598999999999998</v>
      </c>
      <c r="F491" s="323">
        <v>0</v>
      </c>
      <c r="G491" s="323">
        <v>9.4833999999999996</v>
      </c>
      <c r="H491" s="323">
        <v>26.618099999999998</v>
      </c>
      <c r="I491" s="323">
        <v>0</v>
      </c>
      <c r="J491" s="323">
        <v>48.144799999999996</v>
      </c>
      <c r="K491" s="323">
        <v>12.0433</v>
      </c>
    </row>
    <row r="492" spans="1:11" ht="31.5" x14ac:dyDescent="0.25">
      <c r="A492" s="321" t="s">
        <v>24979</v>
      </c>
      <c r="B492" s="322" t="s">
        <v>24980</v>
      </c>
      <c r="C492" s="323">
        <v>1395347</v>
      </c>
      <c r="D492" s="323">
        <v>105.42619999999999</v>
      </c>
      <c r="E492" s="323">
        <v>38.263500000000001</v>
      </c>
      <c r="F492" s="323">
        <v>0</v>
      </c>
      <c r="G492" s="323">
        <v>99.224699999999999</v>
      </c>
      <c r="H492" s="323">
        <v>4.9417999999999997</v>
      </c>
      <c r="I492" s="323">
        <v>30.7911</v>
      </c>
      <c r="J492" s="323">
        <v>278.64729999999997</v>
      </c>
      <c r="K492" s="323">
        <v>174.48079999999999</v>
      </c>
    </row>
    <row r="493" spans="1:11" ht="15.75" x14ac:dyDescent="0.25">
      <c r="A493" s="321" t="s">
        <v>24981</v>
      </c>
      <c r="B493" s="322" t="s">
        <v>24982</v>
      </c>
      <c r="C493" s="324"/>
      <c r="D493" s="325"/>
      <c r="E493" s="325"/>
      <c r="F493" s="325"/>
      <c r="G493" s="325"/>
      <c r="H493" s="325"/>
      <c r="I493" s="326"/>
      <c r="J493" s="323">
        <v>176.63130000000001</v>
      </c>
      <c r="K493" s="323">
        <v>71.644599999999997</v>
      </c>
    </row>
    <row r="494" spans="1:11" ht="31.5" x14ac:dyDescent="0.25">
      <c r="A494" s="321" t="s">
        <v>24983</v>
      </c>
      <c r="B494" s="322" t="s">
        <v>24984</v>
      </c>
      <c r="C494" s="323">
        <v>466401</v>
      </c>
      <c r="D494" s="323">
        <v>19.988600000000002</v>
      </c>
      <c r="E494" s="323">
        <v>8.2219999999999995</v>
      </c>
      <c r="F494" s="323">
        <v>3.3313999999999999</v>
      </c>
      <c r="G494" s="323">
        <v>29.982900000000001</v>
      </c>
      <c r="H494" s="323">
        <v>70.745800000000003</v>
      </c>
      <c r="I494" s="323">
        <v>35.398200000000003</v>
      </c>
      <c r="J494" s="323">
        <v>167.66890000000001</v>
      </c>
      <c r="K494" s="323">
        <v>66.940200000000004</v>
      </c>
    </row>
    <row r="495" spans="1:11" ht="15.75" x14ac:dyDescent="0.25">
      <c r="A495" s="321" t="s">
        <v>24985</v>
      </c>
      <c r="B495" s="322" t="s">
        <v>24986</v>
      </c>
      <c r="C495" s="323">
        <v>50150</v>
      </c>
      <c r="D495" s="323">
        <v>3.7848999999999999</v>
      </c>
      <c r="E495" s="323">
        <v>0.91949999999999998</v>
      </c>
      <c r="F495" s="323">
        <v>0</v>
      </c>
      <c r="G495" s="323">
        <v>4.258</v>
      </c>
      <c r="H495" s="323">
        <v>0</v>
      </c>
      <c r="I495" s="323">
        <v>0</v>
      </c>
      <c r="J495" s="323">
        <v>8.9624000000000006</v>
      </c>
      <c r="K495" s="323">
        <v>4.7043999999999997</v>
      </c>
    </row>
    <row r="496" spans="1:11" ht="15.75" x14ac:dyDescent="0.25">
      <c r="A496" s="321" t="s">
        <v>1340</v>
      </c>
      <c r="B496" s="322" t="s">
        <v>1341</v>
      </c>
      <c r="C496" s="324"/>
      <c r="D496" s="325"/>
      <c r="E496" s="325"/>
      <c r="F496" s="325"/>
      <c r="G496" s="325"/>
      <c r="H496" s="325"/>
      <c r="I496" s="326"/>
      <c r="J496" s="323">
        <v>388.64350000000002</v>
      </c>
      <c r="K496" s="323">
        <v>130.75620000000001</v>
      </c>
    </row>
    <row r="497" spans="1:11" ht="15.75" x14ac:dyDescent="0.25">
      <c r="A497" s="321" t="s">
        <v>24987</v>
      </c>
      <c r="B497" s="322" t="s">
        <v>24988</v>
      </c>
      <c r="C497" s="323">
        <v>859758</v>
      </c>
      <c r="D497" s="323">
        <v>36.846800000000002</v>
      </c>
      <c r="E497" s="323">
        <v>15.1563</v>
      </c>
      <c r="F497" s="323">
        <v>6.1410999999999998</v>
      </c>
      <c r="G497" s="323">
        <v>55.270200000000003</v>
      </c>
      <c r="H497" s="323">
        <v>174.78380000000001</v>
      </c>
      <c r="I497" s="323">
        <v>35.468499999999999</v>
      </c>
      <c r="J497" s="323">
        <v>323.66669999999999</v>
      </c>
      <c r="K497" s="323">
        <v>93.612700000000004</v>
      </c>
    </row>
    <row r="498" spans="1:11" ht="15.75" x14ac:dyDescent="0.25">
      <c r="A498" s="321" t="s">
        <v>24989</v>
      </c>
      <c r="B498" s="322" t="s">
        <v>24990</v>
      </c>
      <c r="C498" s="323">
        <v>371110</v>
      </c>
      <c r="D498" s="323">
        <v>24.7407</v>
      </c>
      <c r="E498" s="323">
        <v>12.402799999999999</v>
      </c>
      <c r="F498" s="323">
        <v>0</v>
      </c>
      <c r="G498" s="323">
        <v>27.833300000000001</v>
      </c>
      <c r="H498" s="323">
        <v>0</v>
      </c>
      <c r="I498" s="323">
        <v>0</v>
      </c>
      <c r="J498" s="323">
        <v>64.976799999999997</v>
      </c>
      <c r="K498" s="323">
        <v>37.143500000000003</v>
      </c>
    </row>
    <row r="499" spans="1:11" ht="15.75" x14ac:dyDescent="0.25">
      <c r="A499" s="321" t="s">
        <v>24991</v>
      </c>
      <c r="B499" s="322" t="s">
        <v>24992</v>
      </c>
      <c r="C499" s="324"/>
      <c r="D499" s="325"/>
      <c r="E499" s="325"/>
      <c r="F499" s="325"/>
      <c r="G499" s="325"/>
      <c r="H499" s="325"/>
      <c r="I499" s="326"/>
      <c r="J499" s="323">
        <v>410.68020000000001</v>
      </c>
      <c r="K499" s="323">
        <v>133.09970000000001</v>
      </c>
    </row>
    <row r="500" spans="1:11" ht="31.5" x14ac:dyDescent="0.25">
      <c r="A500" s="321" t="s">
        <v>24993</v>
      </c>
      <c r="B500" s="322" t="s">
        <v>24994</v>
      </c>
      <c r="C500" s="323">
        <v>836076</v>
      </c>
      <c r="D500" s="323">
        <v>35.831800000000001</v>
      </c>
      <c r="E500" s="323">
        <v>14.738799999999999</v>
      </c>
      <c r="F500" s="323">
        <v>5.9720000000000004</v>
      </c>
      <c r="G500" s="323">
        <v>53.747700000000002</v>
      </c>
      <c r="H500" s="323">
        <v>192.9905</v>
      </c>
      <c r="I500" s="323">
        <v>35.398200000000003</v>
      </c>
      <c r="J500" s="323">
        <v>338.67899999999997</v>
      </c>
      <c r="K500" s="323">
        <v>91.940799999999996</v>
      </c>
    </row>
    <row r="501" spans="1:11" ht="15.75" x14ac:dyDescent="0.25">
      <c r="A501" s="321" t="s">
        <v>24995</v>
      </c>
      <c r="B501" s="322" t="s">
        <v>24996</v>
      </c>
      <c r="C501" s="323">
        <v>411230</v>
      </c>
      <c r="D501" s="323">
        <v>27.415299999999998</v>
      </c>
      <c r="E501" s="323">
        <v>13.743600000000001</v>
      </c>
      <c r="F501" s="323">
        <v>0</v>
      </c>
      <c r="G501" s="323">
        <v>30.842300000000002</v>
      </c>
      <c r="H501" s="323">
        <v>0</v>
      </c>
      <c r="I501" s="323">
        <v>0</v>
      </c>
      <c r="J501" s="323">
        <v>72.001199999999997</v>
      </c>
      <c r="K501" s="323">
        <v>41.158900000000003</v>
      </c>
    </row>
    <row r="502" spans="1:11" ht="15.75" x14ac:dyDescent="0.25">
      <c r="A502" s="321" t="s">
        <v>24997</v>
      </c>
      <c r="B502" s="322" t="s">
        <v>29196</v>
      </c>
      <c r="C502" s="324"/>
      <c r="D502" s="325"/>
      <c r="E502" s="325"/>
      <c r="F502" s="325"/>
      <c r="G502" s="325"/>
      <c r="H502" s="325"/>
      <c r="I502" s="326"/>
      <c r="J502" s="323">
        <v>303.5301</v>
      </c>
      <c r="K502" s="323">
        <v>94.629000000000005</v>
      </c>
    </row>
    <row r="503" spans="1:11" ht="31.5" x14ac:dyDescent="0.25">
      <c r="A503" s="321" t="s">
        <v>24875</v>
      </c>
      <c r="B503" s="322" t="s">
        <v>29193</v>
      </c>
      <c r="C503" s="323">
        <v>765917</v>
      </c>
      <c r="D503" s="323">
        <v>32.825000000000003</v>
      </c>
      <c r="E503" s="323">
        <v>13.502000000000001</v>
      </c>
      <c r="F503" s="323">
        <v>5.4707999999999997</v>
      </c>
      <c r="G503" s="323">
        <v>49.237499999999997</v>
      </c>
      <c r="H503" s="323">
        <v>152.9359</v>
      </c>
      <c r="I503" s="323">
        <v>35.398200000000003</v>
      </c>
      <c r="J503" s="323">
        <v>289.36939999999998</v>
      </c>
      <c r="K503" s="323">
        <v>87.195999999999998</v>
      </c>
    </row>
    <row r="504" spans="1:11" ht="15.75" x14ac:dyDescent="0.25">
      <c r="A504" s="321" t="s">
        <v>24998</v>
      </c>
      <c r="B504" s="322" t="s">
        <v>24999</v>
      </c>
      <c r="C504" s="323">
        <v>79237</v>
      </c>
      <c r="D504" s="323">
        <v>5.9802</v>
      </c>
      <c r="E504" s="323">
        <v>1.4528000000000001</v>
      </c>
      <c r="F504" s="323">
        <v>0</v>
      </c>
      <c r="G504" s="323">
        <v>6.7276999999999996</v>
      </c>
      <c r="H504" s="323">
        <v>0</v>
      </c>
      <c r="I504" s="323">
        <v>0</v>
      </c>
      <c r="J504" s="323">
        <v>14.1607</v>
      </c>
      <c r="K504" s="323">
        <v>7.4329999999999998</v>
      </c>
    </row>
    <row r="505" spans="1:11" ht="15.75" x14ac:dyDescent="0.25">
      <c r="A505" s="321" t="s">
        <v>25000</v>
      </c>
      <c r="B505" s="322" t="s">
        <v>25001</v>
      </c>
      <c r="C505" s="324"/>
      <c r="D505" s="325"/>
      <c r="E505" s="325"/>
      <c r="F505" s="325"/>
      <c r="G505" s="325"/>
      <c r="H505" s="325"/>
      <c r="I505" s="326"/>
      <c r="J505" s="323">
        <v>253.1302</v>
      </c>
      <c r="K505" s="323">
        <v>78.7774</v>
      </c>
    </row>
    <row r="506" spans="1:11" ht="31.5" x14ac:dyDescent="0.25">
      <c r="A506" s="321" t="s">
        <v>25002</v>
      </c>
      <c r="B506" s="322" t="s">
        <v>25003</v>
      </c>
      <c r="C506" s="323">
        <v>520076</v>
      </c>
      <c r="D506" s="323">
        <v>22.289000000000001</v>
      </c>
      <c r="E506" s="323">
        <v>9.1682000000000006</v>
      </c>
      <c r="F506" s="323">
        <v>3.7147999999999999</v>
      </c>
      <c r="G506" s="323">
        <v>33.433500000000002</v>
      </c>
      <c r="H506" s="323">
        <v>134.4171</v>
      </c>
      <c r="I506" s="323">
        <v>35.398200000000003</v>
      </c>
      <c r="J506" s="323">
        <v>238.42080000000001</v>
      </c>
      <c r="K506" s="323">
        <v>70.5702</v>
      </c>
    </row>
    <row r="507" spans="1:11" ht="15.75" x14ac:dyDescent="0.25">
      <c r="A507" s="321" t="s">
        <v>25004</v>
      </c>
      <c r="B507" s="322" t="s">
        <v>25005</v>
      </c>
      <c r="C507" s="323">
        <v>94282</v>
      </c>
      <c r="D507" s="323">
        <v>6.5022000000000002</v>
      </c>
      <c r="E507" s="323">
        <v>1.7050000000000001</v>
      </c>
      <c r="F507" s="323">
        <v>0</v>
      </c>
      <c r="G507" s="323">
        <v>6.5022000000000002</v>
      </c>
      <c r="H507" s="323">
        <v>0</v>
      </c>
      <c r="I507" s="323">
        <v>0</v>
      </c>
      <c r="J507" s="323">
        <v>14.7094</v>
      </c>
      <c r="K507" s="323">
        <v>8.2072000000000003</v>
      </c>
    </row>
    <row r="508" spans="1:11" ht="31.5" x14ac:dyDescent="0.25">
      <c r="A508" s="321" t="s">
        <v>25006</v>
      </c>
      <c r="B508" s="322" t="s">
        <v>25007</v>
      </c>
      <c r="C508" s="324"/>
      <c r="D508" s="325"/>
      <c r="E508" s="325"/>
      <c r="F508" s="325"/>
      <c r="G508" s="325"/>
      <c r="H508" s="325"/>
      <c r="I508" s="326"/>
      <c r="J508" s="323">
        <v>758.8587</v>
      </c>
      <c r="K508" s="323">
        <v>268.04320000000001</v>
      </c>
    </row>
    <row r="509" spans="1:11" ht="31.5" x14ac:dyDescent="0.25">
      <c r="A509" s="321" t="s">
        <v>25008</v>
      </c>
      <c r="B509" s="322" t="s">
        <v>25009</v>
      </c>
      <c r="C509" s="323">
        <v>859758</v>
      </c>
      <c r="D509" s="323">
        <v>36.846800000000002</v>
      </c>
      <c r="E509" s="323">
        <v>15.1563</v>
      </c>
      <c r="F509" s="323">
        <v>6.1410999999999998</v>
      </c>
      <c r="G509" s="323">
        <v>55.270200000000003</v>
      </c>
      <c r="H509" s="323">
        <v>237.20660000000001</v>
      </c>
      <c r="I509" s="323">
        <v>35.468499999999999</v>
      </c>
      <c r="J509" s="323">
        <v>386.08949999999999</v>
      </c>
      <c r="K509" s="323">
        <v>93.612700000000004</v>
      </c>
    </row>
    <row r="510" spans="1:11" ht="31.5" x14ac:dyDescent="0.25">
      <c r="A510" s="321" t="s">
        <v>25010</v>
      </c>
      <c r="B510" s="322" t="s">
        <v>25011</v>
      </c>
      <c r="C510" s="323">
        <v>1538109</v>
      </c>
      <c r="D510" s="323">
        <v>98.878399999999999</v>
      </c>
      <c r="E510" s="323">
        <v>30.504000000000001</v>
      </c>
      <c r="F510" s="323">
        <v>0</v>
      </c>
      <c r="G510" s="323">
        <v>98.878399999999999</v>
      </c>
      <c r="H510" s="323">
        <v>99.460300000000004</v>
      </c>
      <c r="I510" s="323">
        <v>45.048099999999998</v>
      </c>
      <c r="J510" s="323">
        <v>372.76920000000001</v>
      </c>
      <c r="K510" s="323">
        <v>174.43049999999999</v>
      </c>
    </row>
    <row r="511" spans="1:11" ht="15.75" x14ac:dyDescent="0.25">
      <c r="A511" s="321" t="s">
        <v>25012</v>
      </c>
      <c r="B511" s="322" t="s">
        <v>25013</v>
      </c>
      <c r="C511" s="323"/>
      <c r="D511" s="323"/>
      <c r="E511" s="323"/>
      <c r="F511" s="323"/>
      <c r="G511" s="323"/>
      <c r="H511" s="323"/>
      <c r="I511" s="323"/>
      <c r="J511" s="323">
        <v>306.10320000000002</v>
      </c>
      <c r="K511" s="323">
        <v>104.423</v>
      </c>
    </row>
    <row r="512" spans="1:11" ht="31.5" x14ac:dyDescent="0.25">
      <c r="A512" s="321" t="s">
        <v>24940</v>
      </c>
      <c r="B512" s="322" t="s">
        <v>24941</v>
      </c>
      <c r="C512" s="323">
        <v>765917</v>
      </c>
      <c r="D512" s="323">
        <v>32.825000000000003</v>
      </c>
      <c r="E512" s="323">
        <v>13.502000000000001</v>
      </c>
      <c r="F512" s="323">
        <v>5.4707999999999997</v>
      </c>
      <c r="G512" s="323">
        <v>49.237499999999997</v>
      </c>
      <c r="H512" s="323">
        <v>136.91399999999999</v>
      </c>
      <c r="I512" s="323">
        <v>35.468499999999999</v>
      </c>
      <c r="J512" s="323">
        <v>273.4178</v>
      </c>
      <c r="K512" s="323">
        <v>87.266300000000001</v>
      </c>
    </row>
    <row r="513" spans="1:11" ht="15.75" x14ac:dyDescent="0.25">
      <c r="A513" s="321" t="s">
        <v>24906</v>
      </c>
      <c r="B513" s="322" t="s">
        <v>24907</v>
      </c>
      <c r="C513" s="324">
        <v>182894</v>
      </c>
      <c r="D513" s="325">
        <v>13.8033</v>
      </c>
      <c r="E513" s="325">
        <v>3.3534000000000002</v>
      </c>
      <c r="F513" s="325">
        <v>0</v>
      </c>
      <c r="G513" s="325">
        <v>15.528700000000001</v>
      </c>
      <c r="H513" s="325">
        <v>0</v>
      </c>
      <c r="I513" s="326">
        <v>0</v>
      </c>
      <c r="J513" s="323">
        <v>32.685400000000001</v>
      </c>
      <c r="K513" s="323">
        <v>17.156700000000001</v>
      </c>
    </row>
    <row r="514" spans="1:11" ht="31.5" x14ac:dyDescent="0.25">
      <c r="A514" s="321" t="s">
        <v>25014</v>
      </c>
      <c r="B514" s="322" t="s">
        <v>25015</v>
      </c>
      <c r="C514" s="323"/>
      <c r="D514" s="323"/>
      <c r="E514" s="323"/>
      <c r="F514" s="323"/>
      <c r="G514" s="323"/>
      <c r="H514" s="323"/>
      <c r="I514" s="323"/>
      <c r="J514" s="323">
        <v>1443.9919</v>
      </c>
      <c r="K514" s="323">
        <v>618.8569</v>
      </c>
    </row>
    <row r="515" spans="1:11" ht="15.75" x14ac:dyDescent="0.25">
      <c r="A515" s="321" t="s">
        <v>24896</v>
      </c>
      <c r="B515" s="322" t="s">
        <v>24897</v>
      </c>
      <c r="C515" s="323">
        <v>4962970</v>
      </c>
      <c r="D515" s="323">
        <v>212.6987</v>
      </c>
      <c r="E515" s="323">
        <v>87.490099999999998</v>
      </c>
      <c r="F515" s="323">
        <v>35.449800000000003</v>
      </c>
      <c r="G515" s="323">
        <v>319.04809999999998</v>
      </c>
      <c r="H515" s="323">
        <v>320.43700000000001</v>
      </c>
      <c r="I515" s="323">
        <v>35.468499999999999</v>
      </c>
      <c r="J515" s="323">
        <v>1010.5922</v>
      </c>
      <c r="K515" s="323">
        <v>371.1071</v>
      </c>
    </row>
    <row r="516" spans="1:11" ht="15.75" x14ac:dyDescent="0.25">
      <c r="A516" s="321" t="s">
        <v>25016</v>
      </c>
      <c r="B516" s="322" t="s">
        <v>25017</v>
      </c>
      <c r="C516" s="324">
        <v>979787</v>
      </c>
      <c r="D516" s="325">
        <v>65.319100000000006</v>
      </c>
      <c r="E516" s="325">
        <v>32.7453</v>
      </c>
      <c r="F516" s="325">
        <v>0</v>
      </c>
      <c r="G516" s="325">
        <v>73.483999999999995</v>
      </c>
      <c r="H516" s="325">
        <v>0</v>
      </c>
      <c r="I516" s="326">
        <v>0</v>
      </c>
      <c r="J516" s="323">
        <v>171.54839999999999</v>
      </c>
      <c r="K516" s="323">
        <v>98.064400000000006</v>
      </c>
    </row>
    <row r="517" spans="1:11" ht="31.5" x14ac:dyDescent="0.25">
      <c r="A517" s="321" t="s">
        <v>24884</v>
      </c>
      <c r="B517" s="322" t="s">
        <v>24885</v>
      </c>
      <c r="C517" s="323">
        <v>329003</v>
      </c>
      <c r="D517" s="323">
        <v>21.933499999999999</v>
      </c>
      <c r="E517" s="323">
        <v>10.9956</v>
      </c>
      <c r="F517" s="323">
        <v>0</v>
      </c>
      <c r="G517" s="323">
        <v>24.6752</v>
      </c>
      <c r="H517" s="323">
        <v>0</v>
      </c>
      <c r="I517" s="323">
        <v>0</v>
      </c>
      <c r="J517" s="323">
        <v>57.604300000000002</v>
      </c>
      <c r="K517" s="323">
        <v>32.929099999999998</v>
      </c>
    </row>
    <row r="518" spans="1:11" ht="15.75" x14ac:dyDescent="0.25">
      <c r="A518" s="321" t="s">
        <v>25018</v>
      </c>
      <c r="B518" s="322" t="s">
        <v>25019</v>
      </c>
      <c r="C518" s="323">
        <v>1166542</v>
      </c>
      <c r="D518" s="323">
        <v>77.769499999999994</v>
      </c>
      <c r="E518" s="323">
        <v>38.986800000000002</v>
      </c>
      <c r="F518" s="323">
        <v>0</v>
      </c>
      <c r="G518" s="323">
        <v>87.490700000000004</v>
      </c>
      <c r="H518" s="323">
        <v>0</v>
      </c>
      <c r="I518" s="323">
        <v>0</v>
      </c>
      <c r="J518" s="323">
        <v>204.24700000000001</v>
      </c>
      <c r="K518" s="323">
        <v>116.7563</v>
      </c>
    </row>
    <row r="519" spans="1:11" ht="15.75" x14ac:dyDescent="0.25">
      <c r="A519" s="321" t="s">
        <v>25020</v>
      </c>
      <c r="B519" s="322" t="s">
        <v>25021</v>
      </c>
      <c r="C519" s="323"/>
      <c r="D519" s="323"/>
      <c r="E519" s="323"/>
      <c r="F519" s="323"/>
      <c r="G519" s="323"/>
      <c r="H519" s="323"/>
      <c r="I519" s="323"/>
      <c r="J519" s="323">
        <v>320.8526</v>
      </c>
      <c r="K519" s="323">
        <v>87.3536</v>
      </c>
    </row>
    <row r="520" spans="1:11" ht="31.5" x14ac:dyDescent="0.25">
      <c r="A520" s="321" t="s">
        <v>24938</v>
      </c>
      <c r="B520" s="322" t="s">
        <v>24939</v>
      </c>
      <c r="C520" s="324">
        <v>609449</v>
      </c>
      <c r="D520" s="325">
        <v>26.119199999999999</v>
      </c>
      <c r="E520" s="325">
        <v>10.7437</v>
      </c>
      <c r="F520" s="325">
        <v>4.3532000000000002</v>
      </c>
      <c r="G520" s="325">
        <v>39.178899999999999</v>
      </c>
      <c r="H520" s="325">
        <v>185.81190000000001</v>
      </c>
      <c r="I520" s="326">
        <v>35.398200000000003</v>
      </c>
      <c r="J520" s="323">
        <v>301.60509999999999</v>
      </c>
      <c r="K520" s="323">
        <v>76.6143</v>
      </c>
    </row>
    <row r="521" spans="1:11" ht="15.75" x14ac:dyDescent="0.25">
      <c r="A521" s="321" t="s">
        <v>25022</v>
      </c>
      <c r="B521" s="322" t="s">
        <v>25023</v>
      </c>
      <c r="C521" s="323">
        <v>123369</v>
      </c>
      <c r="D521" s="323">
        <v>8.5082000000000004</v>
      </c>
      <c r="E521" s="323">
        <v>2.2311000000000001</v>
      </c>
      <c r="F521" s="323">
        <v>0</v>
      </c>
      <c r="G521" s="323">
        <v>8.5082000000000004</v>
      </c>
      <c r="H521" s="323">
        <v>0</v>
      </c>
      <c r="I521" s="323">
        <v>0</v>
      </c>
      <c r="J521" s="323">
        <v>19.247499999999999</v>
      </c>
      <c r="K521" s="323">
        <v>10.7393</v>
      </c>
    </row>
    <row r="522" spans="1:11" ht="15.75" x14ac:dyDescent="0.25">
      <c r="A522" s="321" t="s">
        <v>25024</v>
      </c>
      <c r="B522" s="322" t="s">
        <v>25025</v>
      </c>
      <c r="C522" s="323"/>
      <c r="D522" s="323"/>
      <c r="E522" s="323"/>
      <c r="F522" s="323"/>
      <c r="G522" s="323"/>
      <c r="H522" s="323"/>
      <c r="I522" s="323"/>
      <c r="J522" s="323">
        <v>308.16820000000001</v>
      </c>
      <c r="K522" s="323">
        <v>123.1283</v>
      </c>
    </row>
    <row r="523" spans="1:11" ht="31.5" x14ac:dyDescent="0.25">
      <c r="A523" s="321" t="s">
        <v>25026</v>
      </c>
      <c r="B523" s="322" t="s">
        <v>25027</v>
      </c>
      <c r="C523" s="324">
        <v>520076</v>
      </c>
      <c r="D523" s="325">
        <v>22.289000000000001</v>
      </c>
      <c r="E523" s="325">
        <v>9.1682000000000006</v>
      </c>
      <c r="F523" s="325">
        <v>3.7147999999999999</v>
      </c>
      <c r="G523" s="325">
        <v>33.433500000000002</v>
      </c>
      <c r="H523" s="325">
        <v>134.4171</v>
      </c>
      <c r="I523" s="326">
        <v>35.468499999999999</v>
      </c>
      <c r="J523" s="323">
        <v>238.49109999999999</v>
      </c>
      <c r="K523" s="323">
        <v>70.640500000000003</v>
      </c>
    </row>
    <row r="524" spans="1:11" ht="15.75" x14ac:dyDescent="0.25">
      <c r="A524" s="321" t="s">
        <v>25028</v>
      </c>
      <c r="B524" s="322" t="s">
        <v>25029</v>
      </c>
      <c r="C524" s="323">
        <v>28585</v>
      </c>
      <c r="D524" s="323">
        <v>1.9714</v>
      </c>
      <c r="E524" s="323">
        <v>0.51690000000000003</v>
      </c>
      <c r="F524" s="323">
        <v>0</v>
      </c>
      <c r="G524" s="323">
        <v>1.9714</v>
      </c>
      <c r="H524" s="323">
        <v>0</v>
      </c>
      <c r="I524" s="323">
        <v>0</v>
      </c>
      <c r="J524" s="323">
        <v>4.4596999999999998</v>
      </c>
      <c r="K524" s="323">
        <v>2.4883000000000002</v>
      </c>
    </row>
    <row r="525" spans="1:11" ht="15.75" x14ac:dyDescent="0.25">
      <c r="A525" s="321" t="s">
        <v>24840</v>
      </c>
      <c r="B525" s="322" t="s">
        <v>24841</v>
      </c>
      <c r="C525" s="323">
        <v>220660</v>
      </c>
      <c r="D525" s="323">
        <v>15.2179</v>
      </c>
      <c r="E525" s="323">
        <v>3.9904999999999999</v>
      </c>
      <c r="F525" s="323">
        <v>0</v>
      </c>
      <c r="G525" s="323">
        <v>15.2179</v>
      </c>
      <c r="H525" s="323">
        <v>0</v>
      </c>
      <c r="I525" s="323">
        <v>30.7911</v>
      </c>
      <c r="J525" s="323">
        <v>65.217399999999998</v>
      </c>
      <c r="K525" s="323">
        <v>49.999499999999998</v>
      </c>
    </row>
    <row r="526" spans="1:11" ht="15.75" x14ac:dyDescent="0.25">
      <c r="A526" s="321" t="s">
        <v>25030</v>
      </c>
      <c r="B526" s="322" t="s">
        <v>25031</v>
      </c>
      <c r="C526" s="323"/>
      <c r="D526" s="323"/>
      <c r="E526" s="323"/>
      <c r="F526" s="323"/>
      <c r="G526" s="323"/>
      <c r="H526" s="323"/>
      <c r="I526" s="323"/>
      <c r="J526" s="323">
        <v>147.6585</v>
      </c>
      <c r="K526" s="323">
        <v>62.4803</v>
      </c>
    </row>
    <row r="527" spans="1:11" ht="31.5" x14ac:dyDescent="0.25">
      <c r="A527" s="321" t="s">
        <v>25032</v>
      </c>
      <c r="B527" s="322" t="s">
        <v>25033</v>
      </c>
      <c r="C527" s="323">
        <v>364304</v>
      </c>
      <c r="D527" s="323">
        <v>15.613</v>
      </c>
      <c r="E527" s="323">
        <v>6.4222000000000001</v>
      </c>
      <c r="F527" s="323">
        <v>2.6021999999999998</v>
      </c>
      <c r="G527" s="323">
        <v>23.419499999999999</v>
      </c>
      <c r="H527" s="323">
        <v>59.821899999999999</v>
      </c>
      <c r="I527" s="323">
        <v>35.398200000000003</v>
      </c>
      <c r="J527" s="323">
        <v>143.27699999999999</v>
      </c>
      <c r="K527" s="323">
        <v>60.035600000000002</v>
      </c>
    </row>
    <row r="528" spans="1:11" ht="15.75" x14ac:dyDescent="0.25">
      <c r="A528" s="321" t="s">
        <v>25034</v>
      </c>
      <c r="B528" s="322" t="s">
        <v>25035</v>
      </c>
      <c r="C528" s="324">
        <v>28084</v>
      </c>
      <c r="D528" s="325">
        <v>1.9368000000000001</v>
      </c>
      <c r="E528" s="325">
        <v>0.50790000000000002</v>
      </c>
      <c r="F528" s="325">
        <v>0</v>
      </c>
      <c r="G528" s="325">
        <v>1.9368000000000001</v>
      </c>
      <c r="H528" s="325">
        <v>0</v>
      </c>
      <c r="I528" s="326">
        <v>0</v>
      </c>
      <c r="J528" s="323">
        <v>4.3815</v>
      </c>
      <c r="K528" s="323">
        <v>2.4447000000000001</v>
      </c>
    </row>
    <row r="529" spans="1:11" ht="31.5" x14ac:dyDescent="0.25">
      <c r="A529" s="321" t="s">
        <v>25036</v>
      </c>
      <c r="B529" s="322" t="s">
        <v>25037</v>
      </c>
      <c r="C529" s="323"/>
      <c r="D529" s="323"/>
      <c r="E529" s="323"/>
      <c r="F529" s="323"/>
      <c r="G529" s="323"/>
      <c r="H529" s="323"/>
      <c r="I529" s="323"/>
      <c r="J529" s="323">
        <v>332.4966</v>
      </c>
      <c r="K529" s="323">
        <v>150.3135</v>
      </c>
    </row>
    <row r="530" spans="1:11" ht="31.5" x14ac:dyDescent="0.25">
      <c r="A530" s="321" t="s">
        <v>25026</v>
      </c>
      <c r="B530" s="322" t="s">
        <v>25027</v>
      </c>
      <c r="C530" s="323">
        <v>520076</v>
      </c>
      <c r="D530" s="323">
        <v>22.289000000000001</v>
      </c>
      <c r="E530" s="323">
        <v>9.1682000000000006</v>
      </c>
      <c r="F530" s="323">
        <v>3.7147999999999999</v>
      </c>
      <c r="G530" s="323">
        <v>33.433500000000002</v>
      </c>
      <c r="H530" s="323">
        <v>134.4171</v>
      </c>
      <c r="I530" s="323">
        <v>35.468499999999999</v>
      </c>
      <c r="J530" s="323">
        <v>238.49109999999999</v>
      </c>
      <c r="K530" s="323">
        <v>70.640500000000003</v>
      </c>
    </row>
    <row r="531" spans="1:11" ht="15.75" x14ac:dyDescent="0.25">
      <c r="A531" s="321" t="s">
        <v>25038</v>
      </c>
      <c r="B531" s="322" t="s">
        <v>25039</v>
      </c>
      <c r="C531" s="324">
        <v>24327</v>
      </c>
      <c r="D531" s="325">
        <v>1.6777</v>
      </c>
      <c r="E531" s="325">
        <v>0.43990000000000001</v>
      </c>
      <c r="F531" s="325">
        <v>0</v>
      </c>
      <c r="G531" s="325">
        <v>1.6777</v>
      </c>
      <c r="H531" s="325">
        <v>0</v>
      </c>
      <c r="I531" s="326">
        <v>0</v>
      </c>
      <c r="J531" s="323">
        <v>3.7953000000000001</v>
      </c>
      <c r="K531" s="323">
        <v>2.1175999999999999</v>
      </c>
    </row>
    <row r="532" spans="1:11" ht="15.75" x14ac:dyDescent="0.25">
      <c r="A532" s="321" t="s">
        <v>25040</v>
      </c>
      <c r="B532" s="322" t="s">
        <v>25041</v>
      </c>
      <c r="C532" s="323">
        <v>147386</v>
      </c>
      <c r="D532" s="323">
        <v>10.1646</v>
      </c>
      <c r="E532" s="323">
        <v>2.6654</v>
      </c>
      <c r="F532" s="323">
        <v>0</v>
      </c>
      <c r="G532" s="323">
        <v>10.1646</v>
      </c>
      <c r="H532" s="323">
        <v>0</v>
      </c>
      <c r="I532" s="323">
        <v>61.5822</v>
      </c>
      <c r="J532" s="323">
        <v>84.576800000000006</v>
      </c>
      <c r="K532" s="323">
        <v>74.412199999999999</v>
      </c>
    </row>
    <row r="533" spans="1:11" ht="15.75" x14ac:dyDescent="0.25">
      <c r="A533" s="321" t="s">
        <v>24924</v>
      </c>
      <c r="B533" s="322" t="s">
        <v>24925</v>
      </c>
      <c r="C533" s="323">
        <v>36108</v>
      </c>
      <c r="D533" s="323">
        <v>2.4902000000000002</v>
      </c>
      <c r="E533" s="323">
        <v>0.65300000000000002</v>
      </c>
      <c r="F533" s="323">
        <v>0</v>
      </c>
      <c r="G533" s="323">
        <v>2.4902000000000002</v>
      </c>
      <c r="H533" s="323">
        <v>0</v>
      </c>
      <c r="I533" s="323">
        <v>0</v>
      </c>
      <c r="J533" s="323">
        <v>5.6334</v>
      </c>
      <c r="K533" s="323">
        <v>3.1432000000000002</v>
      </c>
    </row>
    <row r="534" spans="1:11" ht="15.75" x14ac:dyDescent="0.25">
      <c r="A534" s="321" t="s">
        <v>25042</v>
      </c>
      <c r="B534" s="322" t="s">
        <v>25043</v>
      </c>
      <c r="C534" s="324"/>
      <c r="D534" s="325"/>
      <c r="E534" s="325"/>
      <c r="F534" s="325"/>
      <c r="G534" s="325"/>
      <c r="H534" s="325"/>
      <c r="I534" s="326"/>
      <c r="J534" s="323">
        <v>789.50070000000005</v>
      </c>
      <c r="K534" s="323">
        <v>423.02249999999998</v>
      </c>
    </row>
    <row r="535" spans="1:11" ht="31.5" x14ac:dyDescent="0.25">
      <c r="A535" s="321" t="s">
        <v>25044</v>
      </c>
      <c r="B535" s="322" t="s">
        <v>25045</v>
      </c>
      <c r="C535" s="323">
        <v>364304</v>
      </c>
      <c r="D535" s="323">
        <v>15.613</v>
      </c>
      <c r="E535" s="323">
        <v>6.4222000000000001</v>
      </c>
      <c r="F535" s="323">
        <v>2.6021999999999998</v>
      </c>
      <c r="G535" s="323">
        <v>23.419499999999999</v>
      </c>
      <c r="H535" s="323">
        <v>113.6615</v>
      </c>
      <c r="I535" s="323">
        <v>35.398200000000003</v>
      </c>
      <c r="J535" s="323">
        <v>197.11660000000001</v>
      </c>
      <c r="K535" s="323">
        <v>60.035600000000002</v>
      </c>
    </row>
    <row r="536" spans="1:11" ht="31.5" x14ac:dyDescent="0.25">
      <c r="A536" s="321" t="s">
        <v>25046</v>
      </c>
      <c r="B536" s="322" t="s">
        <v>25047</v>
      </c>
      <c r="C536" s="323">
        <v>3225898</v>
      </c>
      <c r="D536" s="323">
        <v>243.7345</v>
      </c>
      <c r="E536" s="323">
        <v>88.461299999999994</v>
      </c>
      <c r="F536" s="323">
        <v>0</v>
      </c>
      <c r="G536" s="323">
        <v>229.3972</v>
      </c>
      <c r="H536" s="323">
        <v>0</v>
      </c>
      <c r="I536" s="323">
        <v>30.7911</v>
      </c>
      <c r="J536" s="323">
        <v>592.38409999999999</v>
      </c>
      <c r="K536" s="323">
        <v>362.98689999999999</v>
      </c>
    </row>
    <row r="537" spans="1:11" ht="15.75" x14ac:dyDescent="0.25">
      <c r="A537" s="321" t="s">
        <v>25048</v>
      </c>
      <c r="B537" s="322" t="s">
        <v>25049</v>
      </c>
      <c r="C537" s="324"/>
      <c r="D537" s="325"/>
      <c r="E537" s="325"/>
      <c r="F537" s="325"/>
      <c r="G537" s="325"/>
      <c r="H537" s="325"/>
      <c r="I537" s="326"/>
      <c r="J537" s="323">
        <v>297.3879</v>
      </c>
      <c r="K537" s="323">
        <v>129.89019999999999</v>
      </c>
    </row>
    <row r="538" spans="1:11" ht="31.5" x14ac:dyDescent="0.25">
      <c r="A538" s="327" t="s">
        <v>25050</v>
      </c>
      <c r="B538" s="327" t="s">
        <v>25051</v>
      </c>
      <c r="C538" s="327">
        <v>338181</v>
      </c>
      <c r="D538" s="327">
        <v>14.493499999999999</v>
      </c>
      <c r="E538" s="327">
        <v>5.9615999999999998</v>
      </c>
      <c r="F538" s="327">
        <v>2.4156</v>
      </c>
      <c r="G538" s="327">
        <v>21.740200000000002</v>
      </c>
      <c r="H538" s="327">
        <v>113.6615</v>
      </c>
      <c r="I538" s="327">
        <v>35.468499999999999</v>
      </c>
      <c r="J538" s="327">
        <v>193.74090000000001</v>
      </c>
      <c r="K538" s="327">
        <v>58.339199999999998</v>
      </c>
    </row>
    <row r="539" spans="1:11" ht="31.5" x14ac:dyDescent="0.25">
      <c r="A539" s="321" t="s">
        <v>25052</v>
      </c>
      <c r="B539" s="322" t="s">
        <v>25053</v>
      </c>
      <c r="C539" s="323">
        <v>481440</v>
      </c>
      <c r="D539" s="323">
        <v>32.095999999999997</v>
      </c>
      <c r="E539" s="323">
        <v>8.6638999999999999</v>
      </c>
      <c r="F539" s="323">
        <v>0</v>
      </c>
      <c r="G539" s="323">
        <v>32.095999999999997</v>
      </c>
      <c r="H539" s="323">
        <v>0</v>
      </c>
      <c r="I539" s="323">
        <v>30.7911</v>
      </c>
      <c r="J539" s="323">
        <v>103.64700000000001</v>
      </c>
      <c r="K539" s="323">
        <v>71.551000000000002</v>
      </c>
    </row>
    <row r="540" spans="1:11" ht="31.5" x14ac:dyDescent="0.25">
      <c r="A540" s="321" t="s">
        <v>25054</v>
      </c>
      <c r="B540" s="322" t="s">
        <v>25055</v>
      </c>
      <c r="C540" s="323"/>
      <c r="D540" s="323"/>
      <c r="E540" s="323"/>
      <c r="F540" s="323"/>
      <c r="G540" s="323"/>
      <c r="H540" s="323"/>
      <c r="I540" s="323"/>
      <c r="J540" s="323">
        <v>538.1585</v>
      </c>
      <c r="K540" s="323">
        <v>256.19920000000002</v>
      </c>
    </row>
    <row r="541" spans="1:11" ht="31.5" x14ac:dyDescent="0.25">
      <c r="A541" s="321" t="s">
        <v>25026</v>
      </c>
      <c r="B541" s="322" t="s">
        <v>25027</v>
      </c>
      <c r="C541" s="323">
        <v>520076</v>
      </c>
      <c r="D541" s="323">
        <v>22.289000000000001</v>
      </c>
      <c r="E541" s="323">
        <v>9.1682000000000006</v>
      </c>
      <c r="F541" s="323">
        <v>3.7147999999999999</v>
      </c>
      <c r="G541" s="323">
        <v>33.433500000000002</v>
      </c>
      <c r="H541" s="323">
        <v>134.4171</v>
      </c>
      <c r="I541" s="323">
        <v>35.468499999999999</v>
      </c>
      <c r="J541" s="323">
        <v>238.49109999999999</v>
      </c>
      <c r="K541" s="323">
        <v>70.640500000000003</v>
      </c>
    </row>
    <row r="542" spans="1:11" ht="31.5" x14ac:dyDescent="0.25">
      <c r="A542" s="321" t="s">
        <v>25056</v>
      </c>
      <c r="B542" s="322" t="s">
        <v>25057</v>
      </c>
      <c r="C542" s="323">
        <v>1426359</v>
      </c>
      <c r="D542" s="323">
        <v>114.1087</v>
      </c>
      <c r="E542" s="323">
        <v>26.401900000000001</v>
      </c>
      <c r="F542" s="323">
        <v>0</v>
      </c>
      <c r="G542" s="323">
        <v>114.1087</v>
      </c>
      <c r="H542" s="323">
        <v>0</v>
      </c>
      <c r="I542" s="323">
        <v>45.048099999999998</v>
      </c>
      <c r="J542" s="323">
        <v>299.66739999999999</v>
      </c>
      <c r="K542" s="323">
        <v>185.55869999999999</v>
      </c>
    </row>
    <row r="543" spans="1:11" ht="15.75" x14ac:dyDescent="0.25">
      <c r="A543" s="321" t="s">
        <v>25058</v>
      </c>
      <c r="B543" s="322" t="s">
        <v>25059</v>
      </c>
      <c r="C543" s="323"/>
      <c r="D543" s="323"/>
      <c r="E543" s="323"/>
      <c r="F543" s="323"/>
      <c r="G543" s="323"/>
      <c r="H543" s="323"/>
      <c r="I543" s="323"/>
      <c r="J543" s="323">
        <v>347.27449999999999</v>
      </c>
      <c r="K543" s="323">
        <v>142.42330000000001</v>
      </c>
    </row>
    <row r="544" spans="1:11" ht="31.5" x14ac:dyDescent="0.25">
      <c r="A544" s="321" t="s">
        <v>24836</v>
      </c>
      <c r="B544" s="322" t="s">
        <v>24837</v>
      </c>
      <c r="C544" s="323">
        <v>466401</v>
      </c>
      <c r="D544" s="323">
        <v>19.988600000000002</v>
      </c>
      <c r="E544" s="323">
        <v>8.2219999999999995</v>
      </c>
      <c r="F544" s="323">
        <v>3.3313999999999999</v>
      </c>
      <c r="G544" s="323">
        <v>29.982900000000001</v>
      </c>
      <c r="H544" s="323">
        <v>134.4171</v>
      </c>
      <c r="I544" s="323">
        <v>35.398200000000003</v>
      </c>
      <c r="J544" s="323">
        <v>231.34020000000001</v>
      </c>
      <c r="K544" s="323">
        <v>66.940200000000004</v>
      </c>
    </row>
    <row r="545" spans="1:11" ht="15.75" x14ac:dyDescent="0.25">
      <c r="A545" s="321" t="s">
        <v>25060</v>
      </c>
      <c r="B545" s="322" t="s">
        <v>25061</v>
      </c>
      <c r="C545" s="323">
        <v>476425</v>
      </c>
      <c r="D545" s="323">
        <v>35.956600000000002</v>
      </c>
      <c r="E545" s="323">
        <v>8.7354000000000003</v>
      </c>
      <c r="F545" s="323">
        <v>0</v>
      </c>
      <c r="G545" s="323">
        <v>40.4512</v>
      </c>
      <c r="H545" s="323">
        <v>0</v>
      </c>
      <c r="I545" s="323">
        <v>30.7911</v>
      </c>
      <c r="J545" s="323">
        <v>115.93429999999999</v>
      </c>
      <c r="K545" s="323">
        <v>75.483099999999993</v>
      </c>
    </row>
    <row r="546" spans="1:11" ht="15.75" x14ac:dyDescent="0.25">
      <c r="A546" s="327"/>
      <c r="B546" s="327"/>
      <c r="C546" s="327"/>
      <c r="D546" s="327"/>
      <c r="E546" s="327"/>
      <c r="F546" s="327"/>
      <c r="G546" s="327"/>
      <c r="H546" s="327"/>
      <c r="I546" s="327"/>
      <c r="J546" s="327"/>
      <c r="K546" s="327"/>
    </row>
    <row r="547" spans="1:11" ht="15.75" x14ac:dyDescent="0.25">
      <c r="A547" s="327"/>
      <c r="B547" s="327"/>
      <c r="C547" s="327"/>
      <c r="D547" s="327"/>
      <c r="E547" s="327"/>
      <c r="F547" s="327"/>
      <c r="G547" s="327"/>
      <c r="H547" s="327"/>
      <c r="I547" s="327"/>
      <c r="J547" s="327"/>
      <c r="K547" s="327"/>
    </row>
    <row r="548" spans="1:11" ht="15.75" x14ac:dyDescent="0.25">
      <c r="A548" s="327"/>
      <c r="B548" s="327"/>
      <c r="C548" s="327"/>
      <c r="D548" s="327"/>
      <c r="E548" s="327"/>
      <c r="F548" s="327"/>
      <c r="G548" s="327"/>
      <c r="H548" s="327"/>
      <c r="I548" s="327"/>
      <c r="J548" s="327"/>
      <c r="K548" s="327"/>
    </row>
    <row r="549" spans="1:11" ht="15.75" x14ac:dyDescent="0.25">
      <c r="A549" s="327"/>
      <c r="B549" s="327"/>
      <c r="C549" s="327"/>
      <c r="D549" s="327"/>
      <c r="E549" s="327"/>
      <c r="F549" s="327"/>
      <c r="G549" s="327"/>
      <c r="H549" s="327"/>
      <c r="I549" s="327"/>
      <c r="J549" s="327"/>
      <c r="K549" s="327"/>
    </row>
    <row r="550" spans="1:11" ht="15.75" x14ac:dyDescent="0.25">
      <c r="A550" s="327"/>
      <c r="B550" s="327"/>
      <c r="C550" s="327"/>
      <c r="D550" s="327"/>
      <c r="E550" s="327"/>
      <c r="F550" s="327"/>
      <c r="G550" s="327"/>
      <c r="H550" s="327"/>
      <c r="I550" s="327"/>
      <c r="J550" s="327"/>
      <c r="K550" s="327"/>
    </row>
    <row r="551" spans="1:11" ht="15.75" x14ac:dyDescent="0.25">
      <c r="A551" s="327"/>
      <c r="B551" s="327"/>
      <c r="C551" s="327"/>
      <c r="D551" s="327"/>
      <c r="E551" s="327"/>
      <c r="F551" s="327"/>
      <c r="G551" s="327"/>
      <c r="H551" s="327"/>
      <c r="I551" s="327"/>
      <c r="J551" s="327"/>
      <c r="K551" s="327"/>
    </row>
    <row r="552" spans="1:11" ht="15.75" x14ac:dyDescent="0.25">
      <c r="A552" s="327"/>
      <c r="B552" s="327"/>
      <c r="C552" s="327"/>
      <c r="D552" s="327"/>
      <c r="E552" s="327"/>
      <c r="F552" s="327"/>
      <c r="G552" s="327"/>
      <c r="H552" s="327"/>
      <c r="I552" s="327"/>
      <c r="J552" s="327"/>
      <c r="K552" s="327"/>
    </row>
    <row r="553" spans="1:11" ht="15.75" x14ac:dyDescent="0.25">
      <c r="A553" s="327"/>
      <c r="B553" s="327"/>
      <c r="C553" s="327"/>
      <c r="D553" s="327"/>
      <c r="E553" s="327"/>
      <c r="F553" s="327"/>
      <c r="G553" s="327"/>
      <c r="H553" s="327"/>
      <c r="I553" s="327"/>
      <c r="J553" s="327"/>
      <c r="K553" s="327"/>
    </row>
    <row r="554" spans="1:11" ht="15.75" x14ac:dyDescent="0.25">
      <c r="A554" s="327"/>
      <c r="B554" s="327"/>
      <c r="C554" s="327"/>
      <c r="D554" s="327"/>
      <c r="E554" s="327"/>
      <c r="F554" s="327"/>
      <c r="G554" s="327"/>
      <c r="H554" s="327"/>
      <c r="I554" s="327"/>
      <c r="J554" s="327"/>
      <c r="K554" s="327"/>
    </row>
    <row r="555" spans="1:11" ht="15.75" x14ac:dyDescent="0.25">
      <c r="A555" s="327"/>
      <c r="B555" s="327"/>
      <c r="C555" s="327"/>
      <c r="D555" s="327"/>
      <c r="E555" s="327"/>
      <c r="F555" s="327"/>
      <c r="G555" s="327"/>
      <c r="H555" s="327"/>
      <c r="I555" s="327"/>
      <c r="J555" s="327"/>
      <c r="K555" s="327"/>
    </row>
    <row r="556" spans="1:11" ht="15.75" x14ac:dyDescent="0.25">
      <c r="A556" s="327"/>
      <c r="B556" s="327"/>
      <c r="C556" s="327"/>
      <c r="D556" s="327"/>
      <c r="E556" s="327"/>
      <c r="F556" s="327"/>
      <c r="G556" s="327"/>
      <c r="H556" s="327"/>
      <c r="I556" s="327"/>
      <c r="J556" s="327"/>
      <c r="K556" s="327"/>
    </row>
    <row r="557" spans="1:11" ht="15.75" x14ac:dyDescent="0.25">
      <c r="A557" s="327"/>
      <c r="B557" s="327"/>
      <c r="C557" s="327"/>
      <c r="D557" s="327"/>
      <c r="E557" s="327"/>
      <c r="F557" s="327"/>
      <c r="G557" s="327"/>
      <c r="H557" s="327"/>
      <c r="I557" s="327"/>
      <c r="J557" s="327"/>
      <c r="K557" s="327"/>
    </row>
    <row r="558" spans="1:11" ht="15.75" x14ac:dyDescent="0.25">
      <c r="A558" s="327"/>
      <c r="B558" s="327"/>
      <c r="C558" s="327"/>
      <c r="D558" s="327"/>
      <c r="E558" s="327"/>
      <c r="F558" s="327"/>
      <c r="G558" s="327"/>
      <c r="H558" s="327"/>
      <c r="I558" s="327"/>
      <c r="J558" s="327"/>
      <c r="K558" s="327"/>
    </row>
    <row r="559" spans="1:11" ht="15.75" x14ac:dyDescent="0.25">
      <c r="A559" s="327"/>
      <c r="B559" s="327"/>
      <c r="C559" s="327"/>
      <c r="D559" s="327"/>
      <c r="E559" s="327"/>
      <c r="F559" s="327"/>
      <c r="G559" s="327"/>
      <c r="H559" s="327"/>
      <c r="I559" s="327"/>
      <c r="J559" s="327"/>
      <c r="K559" s="327"/>
    </row>
    <row r="560" spans="1:11" ht="15.75" x14ac:dyDescent="0.25">
      <c r="A560" s="327"/>
      <c r="B560" s="327"/>
      <c r="C560" s="327"/>
      <c r="D560" s="327"/>
      <c r="E560" s="327"/>
      <c r="F560" s="327"/>
      <c r="G560" s="327"/>
      <c r="H560" s="327"/>
      <c r="I560" s="327"/>
      <c r="J560" s="327"/>
      <c r="K560" s="327"/>
    </row>
    <row r="561" spans="1:11" ht="15.75" x14ac:dyDescent="0.25">
      <c r="A561" s="327"/>
      <c r="B561" s="327"/>
      <c r="C561" s="327"/>
      <c r="D561" s="327"/>
      <c r="E561" s="327"/>
      <c r="F561" s="327"/>
      <c r="G561" s="327"/>
      <c r="H561" s="327"/>
      <c r="I561" s="327"/>
      <c r="J561" s="327"/>
      <c r="K561" s="327"/>
    </row>
    <row r="562" spans="1:11" ht="15.75" x14ac:dyDescent="0.25">
      <c r="A562" s="327"/>
      <c r="B562" s="327"/>
      <c r="C562" s="327"/>
      <c r="D562" s="327"/>
      <c r="E562" s="327"/>
      <c r="F562" s="327"/>
      <c r="G562" s="327"/>
      <c r="H562" s="327"/>
      <c r="I562" s="327"/>
      <c r="J562" s="327"/>
      <c r="K562" s="327"/>
    </row>
    <row r="563" spans="1:11" ht="15.75" x14ac:dyDescent="0.25">
      <c r="A563" s="327"/>
      <c r="B563" s="327"/>
      <c r="C563" s="327"/>
      <c r="D563" s="327"/>
      <c r="E563" s="327"/>
      <c r="F563" s="327"/>
      <c r="G563" s="327"/>
      <c r="H563" s="327"/>
      <c r="I563" s="327"/>
      <c r="J563" s="327"/>
      <c r="K563" s="327"/>
    </row>
    <row r="564" spans="1:11" ht="15.75" x14ac:dyDescent="0.25">
      <c r="A564" s="327"/>
      <c r="B564" s="327"/>
      <c r="C564" s="327"/>
      <c r="D564" s="327"/>
      <c r="E564" s="327"/>
      <c r="F564" s="327"/>
      <c r="G564" s="327"/>
      <c r="H564" s="327"/>
      <c r="I564" s="327"/>
      <c r="J564" s="327"/>
      <c r="K564" s="327"/>
    </row>
    <row r="565" spans="1:11" ht="15.75" x14ac:dyDescent="0.25">
      <c r="A565" s="327"/>
      <c r="B565" s="327"/>
      <c r="C565" s="327"/>
      <c r="D565" s="327"/>
      <c r="E565" s="327"/>
      <c r="F565" s="327"/>
      <c r="G565" s="327"/>
      <c r="H565" s="327"/>
      <c r="I565" s="327"/>
      <c r="J565" s="327"/>
      <c r="K565" s="327"/>
    </row>
    <row r="566" spans="1:11" ht="15.75" x14ac:dyDescent="0.25">
      <c r="A566" s="327"/>
      <c r="B566" s="327"/>
      <c r="C566" s="327"/>
      <c r="D566" s="327"/>
      <c r="E566" s="327"/>
      <c r="F566" s="327"/>
      <c r="G566" s="327"/>
      <c r="H566" s="327"/>
      <c r="I566" s="327"/>
      <c r="J566" s="327"/>
      <c r="K566" s="327"/>
    </row>
    <row r="567" spans="1:11" ht="15.75" x14ac:dyDescent="0.25">
      <c r="A567" s="327"/>
      <c r="B567" s="327"/>
      <c r="C567" s="327"/>
      <c r="D567" s="327"/>
      <c r="E567" s="327"/>
      <c r="F567" s="327"/>
      <c r="G567" s="327"/>
      <c r="H567" s="327"/>
      <c r="I567" s="327"/>
      <c r="J567" s="327"/>
      <c r="K567" s="327"/>
    </row>
    <row r="568" spans="1:11" ht="15.75" x14ac:dyDescent="0.25">
      <c r="A568" s="327"/>
      <c r="B568" s="327"/>
      <c r="C568" s="327"/>
      <c r="D568" s="327"/>
      <c r="E568" s="327"/>
      <c r="F568" s="327"/>
      <c r="G568" s="327"/>
      <c r="H568" s="327"/>
      <c r="I568" s="327"/>
      <c r="J568" s="327"/>
      <c r="K568" s="327"/>
    </row>
    <row r="569" spans="1:11" ht="15.75" x14ac:dyDescent="0.25">
      <c r="A569" s="327"/>
      <c r="B569" s="327"/>
      <c r="C569" s="327"/>
      <c r="D569" s="327"/>
      <c r="E569" s="327"/>
      <c r="F569" s="327"/>
      <c r="G569" s="327"/>
      <c r="H569" s="327"/>
      <c r="I569" s="327"/>
      <c r="J569" s="327"/>
      <c r="K569" s="327"/>
    </row>
    <row r="570" spans="1:11" ht="15.75" x14ac:dyDescent="0.25">
      <c r="A570" s="327"/>
      <c r="B570" s="327"/>
      <c r="C570" s="327"/>
      <c r="D570" s="327"/>
      <c r="E570" s="327"/>
      <c r="F570" s="327"/>
      <c r="G570" s="327"/>
      <c r="H570" s="327"/>
      <c r="I570" s="327"/>
      <c r="J570" s="327"/>
      <c r="K570" s="327"/>
    </row>
    <row r="571" spans="1:11" ht="15.75" x14ac:dyDescent="0.25">
      <c r="A571" s="327"/>
      <c r="B571" s="327"/>
      <c r="C571" s="327"/>
      <c r="D571" s="327"/>
      <c r="E571" s="327"/>
      <c r="F571" s="327"/>
      <c r="G571" s="327"/>
      <c r="H571" s="327"/>
      <c r="I571" s="327"/>
      <c r="J571" s="327"/>
      <c r="K571" s="327"/>
    </row>
    <row r="572" spans="1:11" ht="15.75" x14ac:dyDescent="0.25">
      <c r="A572" s="327"/>
      <c r="B572" s="327"/>
      <c r="C572" s="327"/>
      <c r="D572" s="327"/>
      <c r="E572" s="327"/>
      <c r="F572" s="327"/>
      <c r="G572" s="327"/>
      <c r="H572" s="327"/>
      <c r="I572" s="327"/>
      <c r="J572" s="327"/>
      <c r="K572" s="327"/>
    </row>
  </sheetData>
  <autoFilter ref="A7:K538" xr:uid="{00000000-0009-0000-0000-000016000000}"/>
  <mergeCells count="4">
    <mergeCell ref="A6:K6"/>
    <mergeCell ref="A2:D2"/>
    <mergeCell ref="A4:D4"/>
    <mergeCell ref="A3:K3"/>
  </mergeCells>
  <pageMargins left="0.51181102362204722" right="0.51181102362204722" top="0.78740157480314965" bottom="0.78740157480314965" header="0.31496062992125984" footer="0.31496062992125984"/>
  <pageSetup paperSize="9" scale="64" fitToHeight="0" orientation="landscape" r:id="rId1"/>
  <headerFooter>
    <oddFooter>&amp;LAGÊNCIA DE ASSUNTOS METROPOLITANOS DO PARANÁ - AMEP
DIRETORIA DE OBRAS
&amp;R&amp;P DE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EEDE0C"/>
    <pageSetUpPr fitToPage="1"/>
  </sheetPr>
  <dimension ref="A1:D4856"/>
  <sheetViews>
    <sheetView view="pageBreakPreview" zoomScale="60" zoomScaleNormal="100" workbookViewId="0">
      <selection activeCell="A4" sqref="A4:D4"/>
    </sheetView>
  </sheetViews>
  <sheetFormatPr defaultColWidth="9" defaultRowHeight="15" x14ac:dyDescent="0.25"/>
  <cols>
    <col min="1" max="1" width="9.28515625" style="1" customWidth="1"/>
    <col min="2" max="2" width="145.7109375" style="1" customWidth="1"/>
    <col min="3" max="3" width="18.42578125" style="1" customWidth="1"/>
    <col min="4" max="4" width="19.42578125" style="1" customWidth="1"/>
    <col min="5" max="16384" width="9" style="1"/>
  </cols>
  <sheetData>
    <row r="1" spans="1:4" ht="102.75" customHeight="1" x14ac:dyDescent="0.25"/>
    <row r="2" spans="1:4" x14ac:dyDescent="0.25">
      <c r="A2" s="496" t="s">
        <v>7285</v>
      </c>
      <c r="B2" s="496"/>
      <c r="C2" s="496"/>
      <c r="D2" s="496"/>
    </row>
    <row r="3" spans="1:4" ht="34.5" customHeight="1" x14ac:dyDescent="0.25">
      <c r="A3" s="420" t="s">
        <v>42455</v>
      </c>
      <c r="B3" s="420"/>
      <c r="C3" s="420"/>
      <c r="D3" s="420"/>
    </row>
    <row r="4" spans="1:4" x14ac:dyDescent="0.25">
      <c r="A4" s="421" t="s">
        <v>26548</v>
      </c>
      <c r="B4" s="421"/>
      <c r="C4" s="421"/>
      <c r="D4" s="421"/>
    </row>
    <row r="6" spans="1:4" x14ac:dyDescent="0.25">
      <c r="A6" s="497" t="s">
        <v>29414</v>
      </c>
      <c r="B6" s="498"/>
      <c r="C6" s="498"/>
      <c r="D6" s="499"/>
    </row>
    <row r="7" spans="1:4" x14ac:dyDescent="0.25">
      <c r="A7" s="10" t="s">
        <v>2</v>
      </c>
      <c r="B7" s="11" t="s">
        <v>3</v>
      </c>
      <c r="C7" s="11" t="s">
        <v>5</v>
      </c>
      <c r="D7" s="12" t="s">
        <v>56</v>
      </c>
    </row>
    <row r="8" spans="1:4" x14ac:dyDescent="0.25">
      <c r="A8" s="369">
        <v>38605</v>
      </c>
      <c r="B8" s="360" t="s">
        <v>1439</v>
      </c>
      <c r="C8" s="360" t="s">
        <v>1433</v>
      </c>
      <c r="D8" s="266" t="s">
        <v>25881</v>
      </c>
    </row>
    <row r="9" spans="1:4" x14ac:dyDescent="0.25">
      <c r="A9" s="369">
        <v>11270</v>
      </c>
      <c r="B9" s="360" t="s">
        <v>1440</v>
      </c>
      <c r="C9" s="360" t="s">
        <v>1433</v>
      </c>
      <c r="D9" s="266" t="s">
        <v>1675</v>
      </c>
    </row>
    <row r="10" spans="1:4" x14ac:dyDescent="0.25">
      <c r="A10" s="369">
        <v>412</v>
      </c>
      <c r="B10" s="360" t="s">
        <v>1441</v>
      </c>
      <c r="C10" s="360" t="s">
        <v>1433</v>
      </c>
      <c r="D10" s="266" t="s">
        <v>1575</v>
      </c>
    </row>
    <row r="11" spans="1:4" x14ac:dyDescent="0.25">
      <c r="A11" s="369">
        <v>414</v>
      </c>
      <c r="B11" s="360" t="s">
        <v>1443</v>
      </c>
      <c r="C11" s="360" t="s">
        <v>1433</v>
      </c>
      <c r="D11" s="266" t="s">
        <v>1444</v>
      </c>
    </row>
    <row r="12" spans="1:4" x14ac:dyDescent="0.25">
      <c r="A12" s="369">
        <v>410</v>
      </c>
      <c r="B12" s="360" t="s">
        <v>1445</v>
      </c>
      <c r="C12" s="360" t="s">
        <v>1433</v>
      </c>
      <c r="D12" s="266" t="s">
        <v>7094</v>
      </c>
    </row>
    <row r="13" spans="1:4" x14ac:dyDescent="0.25">
      <c r="A13" s="369">
        <v>411</v>
      </c>
      <c r="B13" s="360" t="s">
        <v>1447</v>
      </c>
      <c r="C13" s="360" t="s">
        <v>1433</v>
      </c>
      <c r="D13" s="266" t="s">
        <v>6812</v>
      </c>
    </row>
    <row r="14" spans="1:4" x14ac:dyDescent="0.25">
      <c r="A14" s="369">
        <v>408</v>
      </c>
      <c r="B14" s="360" t="s">
        <v>1449</v>
      </c>
      <c r="C14" s="360" t="s">
        <v>1433</v>
      </c>
      <c r="D14" s="266" t="s">
        <v>1820</v>
      </c>
    </row>
    <row r="15" spans="1:4" x14ac:dyDescent="0.25">
      <c r="A15" s="369">
        <v>39131</v>
      </c>
      <c r="B15" s="360" t="s">
        <v>1451</v>
      </c>
      <c r="C15" s="360" t="s">
        <v>1433</v>
      </c>
      <c r="D15" s="266" t="s">
        <v>1452</v>
      </c>
    </row>
    <row r="16" spans="1:4" x14ac:dyDescent="0.25">
      <c r="A16" s="369">
        <v>394</v>
      </c>
      <c r="B16" s="360" t="s">
        <v>1453</v>
      </c>
      <c r="C16" s="360" t="s">
        <v>1433</v>
      </c>
      <c r="D16" s="266" t="s">
        <v>1454</v>
      </c>
    </row>
    <row r="17" spans="1:4" x14ac:dyDescent="0.25">
      <c r="A17" s="369">
        <v>39130</v>
      </c>
      <c r="B17" s="360" t="s">
        <v>1455</v>
      </c>
      <c r="C17" s="360" t="s">
        <v>1433</v>
      </c>
      <c r="D17" s="266" t="s">
        <v>1456</v>
      </c>
    </row>
    <row r="18" spans="1:4" x14ac:dyDescent="0.25">
      <c r="A18" s="369">
        <v>395</v>
      </c>
      <c r="B18" s="360" t="s">
        <v>1457</v>
      </c>
      <c r="C18" s="360" t="s">
        <v>1433</v>
      </c>
      <c r="D18" s="266" t="s">
        <v>1458</v>
      </c>
    </row>
    <row r="19" spans="1:4" x14ac:dyDescent="0.25">
      <c r="A19" s="369">
        <v>39127</v>
      </c>
      <c r="B19" s="360" t="s">
        <v>1463</v>
      </c>
      <c r="C19" s="360" t="s">
        <v>1433</v>
      </c>
      <c r="D19" s="266" t="s">
        <v>1464</v>
      </c>
    </row>
    <row r="20" spans="1:4" x14ac:dyDescent="0.25">
      <c r="A20" s="369">
        <v>392</v>
      </c>
      <c r="B20" s="360" t="s">
        <v>1465</v>
      </c>
      <c r="C20" s="360" t="s">
        <v>1433</v>
      </c>
      <c r="D20" s="266" t="s">
        <v>1466</v>
      </c>
    </row>
    <row r="21" spans="1:4" x14ac:dyDescent="0.25">
      <c r="A21" s="369">
        <v>39129</v>
      </c>
      <c r="B21" s="360" t="s">
        <v>1459</v>
      </c>
      <c r="C21" s="360" t="s">
        <v>1433</v>
      </c>
      <c r="D21" s="266" t="s">
        <v>1460</v>
      </c>
    </row>
    <row r="22" spans="1:4" x14ac:dyDescent="0.25">
      <c r="A22" s="369">
        <v>393</v>
      </c>
      <c r="B22" s="360" t="s">
        <v>1461</v>
      </c>
      <c r="C22" s="360" t="s">
        <v>1433</v>
      </c>
      <c r="D22" s="266" t="s">
        <v>1462</v>
      </c>
    </row>
    <row r="23" spans="1:4" x14ac:dyDescent="0.25">
      <c r="A23" s="369">
        <v>39133</v>
      </c>
      <c r="B23" s="360" t="s">
        <v>1467</v>
      </c>
      <c r="C23" s="360" t="s">
        <v>1433</v>
      </c>
      <c r="D23" s="266" t="s">
        <v>1468</v>
      </c>
    </row>
    <row r="24" spans="1:4" x14ac:dyDescent="0.25">
      <c r="A24" s="369">
        <v>397</v>
      </c>
      <c r="B24" s="360" t="s">
        <v>1469</v>
      </c>
      <c r="C24" s="360" t="s">
        <v>1433</v>
      </c>
      <c r="D24" s="266" t="s">
        <v>1470</v>
      </c>
    </row>
    <row r="25" spans="1:4" x14ac:dyDescent="0.25">
      <c r="A25" s="369">
        <v>39132</v>
      </c>
      <c r="B25" s="360" t="s">
        <v>1471</v>
      </c>
      <c r="C25" s="360" t="s">
        <v>1433</v>
      </c>
      <c r="D25" s="266" t="s">
        <v>1472</v>
      </c>
    </row>
    <row r="26" spans="1:4" x14ac:dyDescent="0.25">
      <c r="A26" s="369">
        <v>396</v>
      </c>
      <c r="B26" s="360" t="s">
        <v>1473</v>
      </c>
      <c r="C26" s="360" t="s">
        <v>1433</v>
      </c>
      <c r="D26" s="266" t="s">
        <v>1474</v>
      </c>
    </row>
    <row r="27" spans="1:4" x14ac:dyDescent="0.25">
      <c r="A27" s="369">
        <v>39135</v>
      </c>
      <c r="B27" s="360" t="s">
        <v>1475</v>
      </c>
      <c r="C27" s="360" t="s">
        <v>1433</v>
      </c>
      <c r="D27" s="266" t="s">
        <v>1476</v>
      </c>
    </row>
    <row r="28" spans="1:4" x14ac:dyDescent="0.25">
      <c r="A28" s="369">
        <v>39128</v>
      </c>
      <c r="B28" s="360" t="s">
        <v>1481</v>
      </c>
      <c r="C28" s="360" t="s">
        <v>1433</v>
      </c>
      <c r="D28" s="266" t="s">
        <v>1482</v>
      </c>
    </row>
    <row r="29" spans="1:4" x14ac:dyDescent="0.25">
      <c r="A29" s="369">
        <v>400</v>
      </c>
      <c r="B29" s="360" t="s">
        <v>1483</v>
      </c>
      <c r="C29" s="360" t="s">
        <v>1433</v>
      </c>
      <c r="D29" s="266" t="s">
        <v>1484</v>
      </c>
    </row>
    <row r="30" spans="1:4" x14ac:dyDescent="0.25">
      <c r="A30" s="369">
        <v>39125</v>
      </c>
      <c r="B30" s="360" t="s">
        <v>1485</v>
      </c>
      <c r="C30" s="360" t="s">
        <v>1433</v>
      </c>
      <c r="D30" s="266" t="s">
        <v>1482</v>
      </c>
    </row>
    <row r="31" spans="1:4" x14ac:dyDescent="0.25">
      <c r="A31" s="369">
        <v>39134</v>
      </c>
      <c r="B31" s="360" t="s">
        <v>1477</v>
      </c>
      <c r="C31" s="360" t="s">
        <v>1433</v>
      </c>
      <c r="D31" s="266" t="s">
        <v>1478</v>
      </c>
    </row>
    <row r="32" spans="1:4" x14ac:dyDescent="0.25">
      <c r="A32" s="369">
        <v>398</v>
      </c>
      <c r="B32" s="360" t="s">
        <v>1479</v>
      </c>
      <c r="C32" s="360" t="s">
        <v>1433</v>
      </c>
      <c r="D32" s="266" t="s">
        <v>1480</v>
      </c>
    </row>
    <row r="33" spans="1:4" x14ac:dyDescent="0.25">
      <c r="A33" s="369">
        <v>39126</v>
      </c>
      <c r="B33" s="360" t="s">
        <v>1486</v>
      </c>
      <c r="C33" s="360" t="s">
        <v>1433</v>
      </c>
      <c r="D33" s="266" t="s">
        <v>1487</v>
      </c>
    </row>
    <row r="34" spans="1:4" x14ac:dyDescent="0.25">
      <c r="A34" s="369">
        <v>399</v>
      </c>
      <c r="B34" s="360" t="s">
        <v>1488</v>
      </c>
      <c r="C34" s="360" t="s">
        <v>1433</v>
      </c>
      <c r="D34" s="266" t="s">
        <v>1489</v>
      </c>
    </row>
    <row r="35" spans="1:4" x14ac:dyDescent="0.25">
      <c r="A35" s="369">
        <v>39158</v>
      </c>
      <c r="B35" s="360" t="s">
        <v>1490</v>
      </c>
      <c r="C35" s="360" t="s">
        <v>1433</v>
      </c>
      <c r="D35" s="266" t="s">
        <v>1491</v>
      </c>
    </row>
    <row r="36" spans="1:4" x14ac:dyDescent="0.25">
      <c r="A36" s="369">
        <v>39141</v>
      </c>
      <c r="B36" s="360" t="s">
        <v>1492</v>
      </c>
      <c r="C36" s="360" t="s">
        <v>1433</v>
      </c>
      <c r="D36" s="266" t="s">
        <v>1493</v>
      </c>
    </row>
    <row r="37" spans="1:4" x14ac:dyDescent="0.25">
      <c r="A37" s="369">
        <v>39140</v>
      </c>
      <c r="B37" s="360" t="s">
        <v>1494</v>
      </c>
      <c r="C37" s="360" t="s">
        <v>1433</v>
      </c>
      <c r="D37" s="266" t="s">
        <v>1495</v>
      </c>
    </row>
    <row r="38" spans="1:4" x14ac:dyDescent="0.25">
      <c r="A38" s="369">
        <v>39137</v>
      </c>
      <c r="B38" s="360" t="s">
        <v>1498</v>
      </c>
      <c r="C38" s="360" t="s">
        <v>1433</v>
      </c>
      <c r="D38" s="266" t="s">
        <v>1499</v>
      </c>
    </row>
    <row r="39" spans="1:4" x14ac:dyDescent="0.25">
      <c r="A39" s="369">
        <v>39139</v>
      </c>
      <c r="B39" s="360" t="s">
        <v>1496</v>
      </c>
      <c r="C39" s="360" t="s">
        <v>1433</v>
      </c>
      <c r="D39" s="266" t="s">
        <v>1497</v>
      </c>
    </row>
    <row r="40" spans="1:4" x14ac:dyDescent="0.25">
      <c r="A40" s="369">
        <v>39143</v>
      </c>
      <c r="B40" s="360" t="s">
        <v>1500</v>
      </c>
      <c r="C40" s="360" t="s">
        <v>1433</v>
      </c>
      <c r="D40" s="266" t="s">
        <v>1501</v>
      </c>
    </row>
    <row r="41" spans="1:4" x14ac:dyDescent="0.25">
      <c r="A41" s="369">
        <v>39142</v>
      </c>
      <c r="B41" s="360" t="s">
        <v>1502</v>
      </c>
      <c r="C41" s="360" t="s">
        <v>1433</v>
      </c>
      <c r="D41" s="266" t="s">
        <v>1503</v>
      </c>
    </row>
    <row r="42" spans="1:4" x14ac:dyDescent="0.25">
      <c r="A42" s="369">
        <v>39138</v>
      </c>
      <c r="B42" s="360" t="s">
        <v>1505</v>
      </c>
      <c r="C42" s="360" t="s">
        <v>1433</v>
      </c>
      <c r="D42" s="266" t="s">
        <v>1506</v>
      </c>
    </row>
    <row r="43" spans="1:4" x14ac:dyDescent="0.25">
      <c r="A43" s="369">
        <v>39136</v>
      </c>
      <c r="B43" s="360" t="s">
        <v>1507</v>
      </c>
      <c r="C43" s="360" t="s">
        <v>1433</v>
      </c>
      <c r="D43" s="266" t="s">
        <v>1508</v>
      </c>
    </row>
    <row r="44" spans="1:4" x14ac:dyDescent="0.25">
      <c r="A44" s="369">
        <v>39144</v>
      </c>
      <c r="B44" s="360" t="s">
        <v>1504</v>
      </c>
      <c r="C44" s="360" t="s">
        <v>1433</v>
      </c>
      <c r="D44" s="266" t="s">
        <v>1458</v>
      </c>
    </row>
    <row r="45" spans="1:4" x14ac:dyDescent="0.25">
      <c r="A45" s="369">
        <v>39145</v>
      </c>
      <c r="B45" s="360" t="s">
        <v>1509</v>
      </c>
      <c r="C45" s="360" t="s">
        <v>1433</v>
      </c>
      <c r="D45" s="266" t="s">
        <v>1510</v>
      </c>
    </row>
    <row r="46" spans="1:4" x14ac:dyDescent="0.25">
      <c r="A46" s="369">
        <v>12615</v>
      </c>
      <c r="B46" s="360" t="s">
        <v>1511</v>
      </c>
      <c r="C46" s="360" t="s">
        <v>1433</v>
      </c>
      <c r="D46" s="266" t="s">
        <v>7194</v>
      </c>
    </row>
    <row r="47" spans="1:4" x14ac:dyDescent="0.25">
      <c r="A47" s="369">
        <v>11927</v>
      </c>
      <c r="B47" s="360" t="s">
        <v>25882</v>
      </c>
      <c r="C47" s="360" t="s">
        <v>1433</v>
      </c>
      <c r="D47" s="266" t="s">
        <v>26554</v>
      </c>
    </row>
    <row r="48" spans="1:4" x14ac:dyDescent="0.25">
      <c r="A48" s="369">
        <v>11928</v>
      </c>
      <c r="B48" s="360" t="s">
        <v>25883</v>
      </c>
      <c r="C48" s="360" t="s">
        <v>1433</v>
      </c>
      <c r="D48" s="266" t="s">
        <v>25607</v>
      </c>
    </row>
    <row r="49" spans="1:4" x14ac:dyDescent="0.25">
      <c r="A49" s="369">
        <v>11929</v>
      </c>
      <c r="B49" s="360" t="s">
        <v>25884</v>
      </c>
      <c r="C49" s="360" t="s">
        <v>1433</v>
      </c>
      <c r="D49" s="266" t="s">
        <v>26555</v>
      </c>
    </row>
    <row r="50" spans="1:4" x14ac:dyDescent="0.25">
      <c r="A50" s="369">
        <v>36801</v>
      </c>
      <c r="B50" s="360" t="s">
        <v>25885</v>
      </c>
      <c r="C50" s="360" t="s">
        <v>1433</v>
      </c>
      <c r="D50" s="266" t="s">
        <v>6729</v>
      </c>
    </row>
    <row r="51" spans="1:4" x14ac:dyDescent="0.25">
      <c r="A51" s="369">
        <v>36246</v>
      </c>
      <c r="B51" s="360" t="s">
        <v>1515</v>
      </c>
      <c r="C51" s="360" t="s">
        <v>1516</v>
      </c>
      <c r="D51" s="266" t="s">
        <v>1645</v>
      </c>
    </row>
    <row r="52" spans="1:4" x14ac:dyDescent="0.25">
      <c r="A52" s="369">
        <v>37600</v>
      </c>
      <c r="B52" s="360" t="s">
        <v>1517</v>
      </c>
      <c r="C52" s="360" t="s">
        <v>1433</v>
      </c>
      <c r="D52" s="266" t="s">
        <v>26556</v>
      </c>
    </row>
    <row r="53" spans="1:4" x14ac:dyDescent="0.25">
      <c r="A53" s="369">
        <v>37599</v>
      </c>
      <c r="B53" s="360" t="s">
        <v>1518</v>
      </c>
      <c r="C53" s="360" t="s">
        <v>1433</v>
      </c>
      <c r="D53" s="266" t="s">
        <v>25848</v>
      </c>
    </row>
    <row r="54" spans="1:4" x14ac:dyDescent="0.25">
      <c r="A54" s="369">
        <v>1</v>
      </c>
      <c r="B54" s="360" t="s">
        <v>1519</v>
      </c>
      <c r="C54" s="360" t="s">
        <v>1520</v>
      </c>
      <c r="D54" s="266" t="s">
        <v>26557</v>
      </c>
    </row>
    <row r="55" spans="1:4" x14ac:dyDescent="0.25">
      <c r="A55" s="369">
        <v>3</v>
      </c>
      <c r="B55" s="360" t="s">
        <v>1521</v>
      </c>
      <c r="C55" s="360" t="s">
        <v>1522</v>
      </c>
      <c r="D55" s="266" t="s">
        <v>4224</v>
      </c>
    </row>
    <row r="56" spans="1:4" x14ac:dyDescent="0.25">
      <c r="A56" s="369">
        <v>43054</v>
      </c>
      <c r="B56" s="360" t="s">
        <v>1523</v>
      </c>
      <c r="C56" s="360" t="s">
        <v>1520</v>
      </c>
      <c r="D56" s="266" t="s">
        <v>25827</v>
      </c>
    </row>
    <row r="57" spans="1:4" x14ac:dyDescent="0.25">
      <c r="A57" s="369">
        <v>42402</v>
      </c>
      <c r="B57" s="360" t="s">
        <v>1525</v>
      </c>
      <c r="C57" s="360" t="s">
        <v>1520</v>
      </c>
      <c r="D57" s="266" t="s">
        <v>3076</v>
      </c>
    </row>
    <row r="58" spans="1:4" x14ac:dyDescent="0.25">
      <c r="A58" s="369">
        <v>42403</v>
      </c>
      <c r="B58" s="360" t="s">
        <v>1527</v>
      </c>
      <c r="C58" s="360" t="s">
        <v>1520</v>
      </c>
      <c r="D58" s="266" t="s">
        <v>4153</v>
      </c>
    </row>
    <row r="59" spans="1:4" x14ac:dyDescent="0.25">
      <c r="A59" s="369">
        <v>42404</v>
      </c>
      <c r="B59" s="360" t="s">
        <v>1528</v>
      </c>
      <c r="C59" s="360" t="s">
        <v>1520</v>
      </c>
      <c r="D59" s="266" t="s">
        <v>6982</v>
      </c>
    </row>
    <row r="60" spans="1:4" x14ac:dyDescent="0.25">
      <c r="A60" s="369">
        <v>42405</v>
      </c>
      <c r="B60" s="360" t="s">
        <v>1529</v>
      </c>
      <c r="C60" s="360" t="s">
        <v>1520</v>
      </c>
      <c r="D60" s="266" t="s">
        <v>4419</v>
      </c>
    </row>
    <row r="61" spans="1:4" x14ac:dyDescent="0.25">
      <c r="A61" s="369">
        <v>34341</v>
      </c>
      <c r="B61" s="360" t="s">
        <v>1530</v>
      </c>
      <c r="C61" s="360" t="s">
        <v>1520</v>
      </c>
      <c r="D61" s="266" t="s">
        <v>5712</v>
      </c>
    </row>
    <row r="62" spans="1:4" x14ac:dyDescent="0.25">
      <c r="A62" s="369">
        <v>43053</v>
      </c>
      <c r="B62" s="360" t="s">
        <v>1531</v>
      </c>
      <c r="C62" s="360" t="s">
        <v>1520</v>
      </c>
      <c r="D62" s="266" t="s">
        <v>6981</v>
      </c>
    </row>
    <row r="63" spans="1:4" x14ac:dyDescent="0.25">
      <c r="A63" s="369">
        <v>43058</v>
      </c>
      <c r="B63" s="360" t="s">
        <v>1532</v>
      </c>
      <c r="C63" s="360" t="s">
        <v>1520</v>
      </c>
      <c r="D63" s="266" t="s">
        <v>1526</v>
      </c>
    </row>
    <row r="64" spans="1:4" x14ac:dyDescent="0.25">
      <c r="A64" s="369">
        <v>34</v>
      </c>
      <c r="B64" s="360" t="s">
        <v>1534</v>
      </c>
      <c r="C64" s="360" t="s">
        <v>1520</v>
      </c>
      <c r="D64" s="266" t="s">
        <v>6571</v>
      </c>
    </row>
    <row r="65" spans="1:4" x14ac:dyDescent="0.25">
      <c r="A65" s="369">
        <v>43055</v>
      </c>
      <c r="B65" s="360" t="s">
        <v>1536</v>
      </c>
      <c r="C65" s="360" t="s">
        <v>1520</v>
      </c>
      <c r="D65" s="266" t="s">
        <v>12842</v>
      </c>
    </row>
    <row r="66" spans="1:4" x14ac:dyDescent="0.25">
      <c r="A66" s="369">
        <v>43056</v>
      </c>
      <c r="B66" s="360" t="s">
        <v>1537</v>
      </c>
      <c r="C66" s="360" t="s">
        <v>1520</v>
      </c>
      <c r="D66" s="266" t="s">
        <v>5709</v>
      </c>
    </row>
    <row r="67" spans="1:4" x14ac:dyDescent="0.25">
      <c r="A67" s="369">
        <v>43057</v>
      </c>
      <c r="B67" s="360" t="s">
        <v>1538</v>
      </c>
      <c r="C67" s="360" t="s">
        <v>1520</v>
      </c>
      <c r="D67" s="266" t="s">
        <v>26558</v>
      </c>
    </row>
    <row r="68" spans="1:4" x14ac:dyDescent="0.25">
      <c r="A68" s="369">
        <v>34449</v>
      </c>
      <c r="B68" s="360" t="s">
        <v>1539</v>
      </c>
      <c r="C68" s="360" t="s">
        <v>1520</v>
      </c>
      <c r="D68" s="266" t="s">
        <v>2941</v>
      </c>
    </row>
    <row r="69" spans="1:4" x14ac:dyDescent="0.25">
      <c r="A69" s="369">
        <v>32</v>
      </c>
      <c r="B69" s="360" t="s">
        <v>1540</v>
      </c>
      <c r="C69" s="360" t="s">
        <v>1520</v>
      </c>
      <c r="D69" s="266" t="s">
        <v>4797</v>
      </c>
    </row>
    <row r="70" spans="1:4" x14ac:dyDescent="0.25">
      <c r="A70" s="369">
        <v>33</v>
      </c>
      <c r="B70" s="360" t="s">
        <v>1542</v>
      </c>
      <c r="C70" s="360" t="s">
        <v>1520</v>
      </c>
      <c r="D70" s="266" t="s">
        <v>25607</v>
      </c>
    </row>
    <row r="71" spans="1:4" x14ac:dyDescent="0.25">
      <c r="A71" s="369">
        <v>43061</v>
      </c>
      <c r="B71" s="360" t="s">
        <v>1544</v>
      </c>
      <c r="C71" s="360" t="s">
        <v>1520</v>
      </c>
      <c r="D71" s="266" t="s">
        <v>25679</v>
      </c>
    </row>
    <row r="72" spans="1:4" x14ac:dyDescent="0.25">
      <c r="A72" s="369">
        <v>43059</v>
      </c>
      <c r="B72" s="360" t="s">
        <v>1545</v>
      </c>
      <c r="C72" s="360" t="s">
        <v>1520</v>
      </c>
      <c r="D72" s="266" t="s">
        <v>2209</v>
      </c>
    </row>
    <row r="73" spans="1:4" x14ac:dyDescent="0.25">
      <c r="A73" s="369">
        <v>43062</v>
      </c>
      <c r="B73" s="360" t="s">
        <v>1546</v>
      </c>
      <c r="C73" s="360" t="s">
        <v>1520</v>
      </c>
      <c r="D73" s="266" t="s">
        <v>25844</v>
      </c>
    </row>
    <row r="74" spans="1:4" x14ac:dyDescent="0.25">
      <c r="A74" s="369">
        <v>43060</v>
      </c>
      <c r="B74" s="360" t="s">
        <v>1548</v>
      </c>
      <c r="C74" s="360" t="s">
        <v>1520</v>
      </c>
      <c r="D74" s="266" t="s">
        <v>25608</v>
      </c>
    </row>
    <row r="75" spans="1:4" x14ac:dyDescent="0.25">
      <c r="A75" s="369">
        <v>40410</v>
      </c>
      <c r="B75" s="360" t="s">
        <v>1549</v>
      </c>
      <c r="C75" s="360" t="s">
        <v>1433</v>
      </c>
      <c r="D75" s="266" t="s">
        <v>6731</v>
      </c>
    </row>
    <row r="76" spans="1:4" x14ac:dyDescent="0.25">
      <c r="A76" s="369">
        <v>40411</v>
      </c>
      <c r="B76" s="360" t="s">
        <v>1550</v>
      </c>
      <c r="C76" s="360" t="s">
        <v>1433</v>
      </c>
      <c r="D76" s="266" t="s">
        <v>6732</v>
      </c>
    </row>
    <row r="77" spans="1:4" x14ac:dyDescent="0.25">
      <c r="A77" s="369">
        <v>40412</v>
      </c>
      <c r="B77" s="360" t="s">
        <v>1551</v>
      </c>
      <c r="C77" s="360" t="s">
        <v>1433</v>
      </c>
      <c r="D77" s="266" t="s">
        <v>6733</v>
      </c>
    </row>
    <row r="78" spans="1:4" x14ac:dyDescent="0.25">
      <c r="A78" s="369">
        <v>44254</v>
      </c>
      <c r="B78" s="360" t="s">
        <v>1552</v>
      </c>
      <c r="C78" s="360" t="s">
        <v>1433</v>
      </c>
      <c r="D78" s="266" t="s">
        <v>25705</v>
      </c>
    </row>
    <row r="79" spans="1:4" x14ac:dyDescent="0.25">
      <c r="A79" s="369">
        <v>44255</v>
      </c>
      <c r="B79" s="360" t="s">
        <v>1553</v>
      </c>
      <c r="C79" s="360" t="s">
        <v>1433</v>
      </c>
      <c r="D79" s="266" t="s">
        <v>26559</v>
      </c>
    </row>
    <row r="80" spans="1:4" x14ac:dyDescent="0.25">
      <c r="A80" s="369">
        <v>44256</v>
      </c>
      <c r="B80" s="360" t="s">
        <v>1554</v>
      </c>
      <c r="C80" s="360" t="s">
        <v>1433</v>
      </c>
      <c r="D80" s="266" t="s">
        <v>26560</v>
      </c>
    </row>
    <row r="81" spans="1:4" x14ac:dyDescent="0.25">
      <c r="A81" s="369">
        <v>44257</v>
      </c>
      <c r="B81" s="360" t="s">
        <v>1555</v>
      </c>
      <c r="C81" s="360" t="s">
        <v>1433</v>
      </c>
      <c r="D81" s="266" t="s">
        <v>25923</v>
      </c>
    </row>
    <row r="82" spans="1:4" x14ac:dyDescent="0.25">
      <c r="A82" s="369">
        <v>44258</v>
      </c>
      <c r="B82" s="360" t="s">
        <v>1556</v>
      </c>
      <c r="C82" s="360" t="s">
        <v>1433</v>
      </c>
      <c r="D82" s="266" t="s">
        <v>2763</v>
      </c>
    </row>
    <row r="83" spans="1:4" x14ac:dyDescent="0.25">
      <c r="A83" s="369">
        <v>44259</v>
      </c>
      <c r="B83" s="360" t="s">
        <v>1558</v>
      </c>
      <c r="C83" s="360" t="s">
        <v>1433</v>
      </c>
      <c r="D83" s="266" t="s">
        <v>26561</v>
      </c>
    </row>
    <row r="84" spans="1:4" x14ac:dyDescent="0.25">
      <c r="A84" s="369">
        <v>37997</v>
      </c>
      <c r="B84" s="360" t="s">
        <v>1559</v>
      </c>
      <c r="C84" s="360" t="s">
        <v>1433</v>
      </c>
      <c r="D84" s="266" t="s">
        <v>7096</v>
      </c>
    </row>
    <row r="85" spans="1:4" x14ac:dyDescent="0.25">
      <c r="A85" s="369">
        <v>37998</v>
      </c>
      <c r="B85" s="360" t="s">
        <v>1560</v>
      </c>
      <c r="C85" s="360" t="s">
        <v>1433</v>
      </c>
      <c r="D85" s="266" t="s">
        <v>26562</v>
      </c>
    </row>
    <row r="86" spans="1:4" x14ac:dyDescent="0.25">
      <c r="A86" s="369">
        <v>55</v>
      </c>
      <c r="B86" s="360" t="s">
        <v>1562</v>
      </c>
      <c r="C86" s="360" t="s">
        <v>1433</v>
      </c>
      <c r="D86" s="266" t="s">
        <v>3796</v>
      </c>
    </row>
    <row r="87" spans="1:4" x14ac:dyDescent="0.25">
      <c r="A87" s="369">
        <v>61</v>
      </c>
      <c r="B87" s="360" t="s">
        <v>1564</v>
      </c>
      <c r="C87" s="360" t="s">
        <v>1433</v>
      </c>
      <c r="D87" s="266" t="s">
        <v>2928</v>
      </c>
    </row>
    <row r="88" spans="1:4" x14ac:dyDescent="0.25">
      <c r="A88" s="369">
        <v>62</v>
      </c>
      <c r="B88" s="360" t="s">
        <v>1566</v>
      </c>
      <c r="C88" s="360" t="s">
        <v>1433</v>
      </c>
      <c r="D88" s="266" t="s">
        <v>7082</v>
      </c>
    </row>
    <row r="89" spans="1:4" x14ac:dyDescent="0.25">
      <c r="A89" s="369">
        <v>10899</v>
      </c>
      <c r="B89" s="360" t="s">
        <v>1568</v>
      </c>
      <c r="C89" s="360" t="s">
        <v>1433</v>
      </c>
      <c r="D89" s="266" t="s">
        <v>25888</v>
      </c>
    </row>
    <row r="90" spans="1:4" x14ac:dyDescent="0.25">
      <c r="A90" s="369">
        <v>10900</v>
      </c>
      <c r="B90" s="360" t="s">
        <v>1569</v>
      </c>
      <c r="C90" s="360" t="s">
        <v>1433</v>
      </c>
      <c r="D90" s="266" t="s">
        <v>1570</v>
      </c>
    </row>
    <row r="91" spans="1:4" x14ac:dyDescent="0.25">
      <c r="A91" s="369">
        <v>47</v>
      </c>
      <c r="B91" s="360" t="s">
        <v>6734</v>
      </c>
      <c r="C91" s="360" t="s">
        <v>1433</v>
      </c>
      <c r="D91" s="266" t="s">
        <v>26563</v>
      </c>
    </row>
    <row r="92" spans="1:4" x14ac:dyDescent="0.25">
      <c r="A92" s="369">
        <v>48</v>
      </c>
      <c r="B92" s="360" t="s">
        <v>6736</v>
      </c>
      <c r="C92" s="360" t="s">
        <v>1433</v>
      </c>
      <c r="D92" s="266" t="s">
        <v>26564</v>
      </c>
    </row>
    <row r="93" spans="1:4" x14ac:dyDescent="0.25">
      <c r="A93" s="369">
        <v>46</v>
      </c>
      <c r="B93" s="360" t="s">
        <v>25889</v>
      </c>
      <c r="C93" s="360" t="s">
        <v>1433</v>
      </c>
      <c r="D93" s="266" t="s">
        <v>25771</v>
      </c>
    </row>
    <row r="94" spans="1:4" x14ac:dyDescent="0.25">
      <c r="A94" s="369">
        <v>52</v>
      </c>
      <c r="B94" s="360" t="s">
        <v>25890</v>
      </c>
      <c r="C94" s="360" t="s">
        <v>1433</v>
      </c>
      <c r="D94" s="266" t="s">
        <v>7573</v>
      </c>
    </row>
    <row r="95" spans="1:4" x14ac:dyDescent="0.25">
      <c r="A95" s="369">
        <v>43</v>
      </c>
      <c r="B95" s="360" t="s">
        <v>25891</v>
      </c>
      <c r="C95" s="360" t="s">
        <v>1433</v>
      </c>
      <c r="D95" s="266" t="s">
        <v>26565</v>
      </c>
    </row>
    <row r="96" spans="1:4" x14ac:dyDescent="0.25">
      <c r="A96" s="369">
        <v>103</v>
      </c>
      <c r="B96" s="360" t="s">
        <v>1571</v>
      </c>
      <c r="C96" s="360" t="s">
        <v>1433</v>
      </c>
      <c r="D96" s="266" t="s">
        <v>26566</v>
      </c>
    </row>
    <row r="97" spans="1:4" x14ac:dyDescent="0.25">
      <c r="A97" s="369">
        <v>107</v>
      </c>
      <c r="B97" s="360" t="s">
        <v>1572</v>
      </c>
      <c r="C97" s="360" t="s">
        <v>1433</v>
      </c>
      <c r="D97" s="266" t="s">
        <v>6768</v>
      </c>
    </row>
    <row r="98" spans="1:4" x14ac:dyDescent="0.25">
      <c r="A98" s="369">
        <v>65</v>
      </c>
      <c r="B98" s="360" t="s">
        <v>1574</v>
      </c>
      <c r="C98" s="360" t="s">
        <v>1433</v>
      </c>
      <c r="D98" s="266" t="s">
        <v>1979</v>
      </c>
    </row>
    <row r="99" spans="1:4" x14ac:dyDescent="0.25">
      <c r="A99" s="369">
        <v>108</v>
      </c>
      <c r="B99" s="360" t="s">
        <v>1576</v>
      </c>
      <c r="C99" s="360" t="s">
        <v>1433</v>
      </c>
      <c r="D99" s="266" t="s">
        <v>4767</v>
      </c>
    </row>
    <row r="100" spans="1:4" x14ac:dyDescent="0.25">
      <c r="A100" s="369">
        <v>110</v>
      </c>
      <c r="B100" s="360" t="s">
        <v>1577</v>
      </c>
      <c r="C100" s="360" t="s">
        <v>1433</v>
      </c>
      <c r="D100" s="266" t="s">
        <v>26567</v>
      </c>
    </row>
    <row r="101" spans="1:4" x14ac:dyDescent="0.25">
      <c r="A101" s="369">
        <v>109</v>
      </c>
      <c r="B101" s="360" t="s">
        <v>1578</v>
      </c>
      <c r="C101" s="360" t="s">
        <v>1433</v>
      </c>
      <c r="D101" s="266" t="s">
        <v>26568</v>
      </c>
    </row>
    <row r="102" spans="1:4" x14ac:dyDescent="0.25">
      <c r="A102" s="369">
        <v>111</v>
      </c>
      <c r="B102" s="360" t="s">
        <v>1580</v>
      </c>
      <c r="C102" s="360" t="s">
        <v>1433</v>
      </c>
      <c r="D102" s="266" t="s">
        <v>5519</v>
      </c>
    </row>
    <row r="103" spans="1:4" x14ac:dyDescent="0.25">
      <c r="A103" s="369">
        <v>112</v>
      </c>
      <c r="B103" s="360" t="s">
        <v>1581</v>
      </c>
      <c r="C103" s="360" t="s">
        <v>1433</v>
      </c>
      <c r="D103" s="266" t="s">
        <v>2049</v>
      </c>
    </row>
    <row r="104" spans="1:4" x14ac:dyDescent="0.25">
      <c r="A104" s="369">
        <v>113</v>
      </c>
      <c r="B104" s="360" t="s">
        <v>1583</v>
      </c>
      <c r="C104" s="360" t="s">
        <v>1433</v>
      </c>
      <c r="D104" s="266" t="s">
        <v>7251</v>
      </c>
    </row>
    <row r="105" spans="1:4" x14ac:dyDescent="0.25">
      <c r="A105" s="369">
        <v>104</v>
      </c>
      <c r="B105" s="360" t="s">
        <v>1584</v>
      </c>
      <c r="C105" s="360" t="s">
        <v>1433</v>
      </c>
      <c r="D105" s="266" t="s">
        <v>26569</v>
      </c>
    </row>
    <row r="106" spans="1:4" x14ac:dyDescent="0.25">
      <c r="A106" s="369">
        <v>102</v>
      </c>
      <c r="B106" s="360" t="s">
        <v>1585</v>
      </c>
      <c r="C106" s="360" t="s">
        <v>1433</v>
      </c>
      <c r="D106" s="266" t="s">
        <v>26570</v>
      </c>
    </row>
    <row r="107" spans="1:4" x14ac:dyDescent="0.25">
      <c r="A107" s="369">
        <v>95</v>
      </c>
      <c r="B107" s="360" t="s">
        <v>1586</v>
      </c>
      <c r="C107" s="360" t="s">
        <v>1433</v>
      </c>
      <c r="D107" s="266" t="s">
        <v>26571</v>
      </c>
    </row>
    <row r="108" spans="1:4" x14ac:dyDescent="0.25">
      <c r="A108" s="369">
        <v>96</v>
      </c>
      <c r="B108" s="360" t="s">
        <v>1588</v>
      </c>
      <c r="C108" s="360" t="s">
        <v>1433</v>
      </c>
      <c r="D108" s="266" t="s">
        <v>25593</v>
      </c>
    </row>
    <row r="109" spans="1:4" x14ac:dyDescent="0.25">
      <c r="A109" s="369">
        <v>97</v>
      </c>
      <c r="B109" s="360" t="s">
        <v>1589</v>
      </c>
      <c r="C109" s="360" t="s">
        <v>1433</v>
      </c>
      <c r="D109" s="266" t="s">
        <v>4499</v>
      </c>
    </row>
    <row r="110" spans="1:4" x14ac:dyDescent="0.25">
      <c r="A110" s="369">
        <v>98</v>
      </c>
      <c r="B110" s="360" t="s">
        <v>1590</v>
      </c>
      <c r="C110" s="360" t="s">
        <v>1433</v>
      </c>
      <c r="D110" s="266" t="s">
        <v>7240</v>
      </c>
    </row>
    <row r="111" spans="1:4" x14ac:dyDescent="0.25">
      <c r="A111" s="369">
        <v>99</v>
      </c>
      <c r="B111" s="360" t="s">
        <v>1591</v>
      </c>
      <c r="C111" s="360" t="s">
        <v>1433</v>
      </c>
      <c r="D111" s="266" t="s">
        <v>25724</v>
      </c>
    </row>
    <row r="112" spans="1:4" x14ac:dyDescent="0.25">
      <c r="A112" s="369">
        <v>60</v>
      </c>
      <c r="B112" s="360" t="s">
        <v>1592</v>
      </c>
      <c r="C112" s="360" t="s">
        <v>1433</v>
      </c>
      <c r="D112" s="266" t="s">
        <v>14056</v>
      </c>
    </row>
    <row r="113" spans="1:4" x14ac:dyDescent="0.25">
      <c r="A113" s="369">
        <v>72</v>
      </c>
      <c r="B113" s="360" t="s">
        <v>1593</v>
      </c>
      <c r="C113" s="360" t="s">
        <v>1433</v>
      </c>
      <c r="D113" s="266" t="s">
        <v>26572</v>
      </c>
    </row>
    <row r="114" spans="1:4" x14ac:dyDescent="0.25">
      <c r="A114" s="369">
        <v>67</v>
      </c>
      <c r="B114" s="360" t="s">
        <v>25892</v>
      </c>
      <c r="C114" s="360" t="s">
        <v>1433</v>
      </c>
      <c r="D114" s="266" t="s">
        <v>26573</v>
      </c>
    </row>
    <row r="115" spans="1:4" x14ac:dyDescent="0.25">
      <c r="A115" s="369">
        <v>71</v>
      </c>
      <c r="B115" s="360" t="s">
        <v>6737</v>
      </c>
      <c r="C115" s="360" t="s">
        <v>1433</v>
      </c>
      <c r="D115" s="266" t="s">
        <v>25651</v>
      </c>
    </row>
    <row r="116" spans="1:4" x14ac:dyDescent="0.25">
      <c r="A116" s="369">
        <v>73</v>
      </c>
      <c r="B116" s="360" t="s">
        <v>6738</v>
      </c>
      <c r="C116" s="360" t="s">
        <v>1433</v>
      </c>
      <c r="D116" s="266" t="s">
        <v>25853</v>
      </c>
    </row>
    <row r="117" spans="1:4" x14ac:dyDescent="0.25">
      <c r="A117" s="369">
        <v>100</v>
      </c>
      <c r="B117" s="360" t="s">
        <v>6739</v>
      </c>
      <c r="C117" s="360" t="s">
        <v>1433</v>
      </c>
      <c r="D117" s="266" t="s">
        <v>26574</v>
      </c>
    </row>
    <row r="118" spans="1:4" x14ac:dyDescent="0.25">
      <c r="A118" s="369">
        <v>75</v>
      </c>
      <c r="B118" s="360" t="s">
        <v>6740</v>
      </c>
      <c r="C118" s="360" t="s">
        <v>1433</v>
      </c>
      <c r="D118" s="266" t="s">
        <v>26575</v>
      </c>
    </row>
    <row r="119" spans="1:4" x14ac:dyDescent="0.25">
      <c r="A119" s="369">
        <v>83</v>
      </c>
      <c r="B119" s="360" t="s">
        <v>25893</v>
      </c>
      <c r="C119" s="360" t="s">
        <v>1433</v>
      </c>
      <c r="D119" s="266" t="s">
        <v>26576</v>
      </c>
    </row>
    <row r="120" spans="1:4" x14ac:dyDescent="0.25">
      <c r="A120" s="369">
        <v>74</v>
      </c>
      <c r="B120" s="360" t="s">
        <v>6741</v>
      </c>
      <c r="C120" s="360" t="s">
        <v>1433</v>
      </c>
      <c r="D120" s="266" t="s">
        <v>26577</v>
      </c>
    </row>
    <row r="121" spans="1:4" x14ac:dyDescent="0.25">
      <c r="A121" s="369">
        <v>106</v>
      </c>
      <c r="B121" s="360" t="s">
        <v>25894</v>
      </c>
      <c r="C121" s="360" t="s">
        <v>1433</v>
      </c>
      <c r="D121" s="266" t="s">
        <v>26578</v>
      </c>
    </row>
    <row r="122" spans="1:4" x14ac:dyDescent="0.25">
      <c r="A122" s="369">
        <v>88</v>
      </c>
      <c r="B122" s="360" t="s">
        <v>25895</v>
      </c>
      <c r="C122" s="360" t="s">
        <v>1433</v>
      </c>
      <c r="D122" s="266" t="s">
        <v>26579</v>
      </c>
    </row>
    <row r="123" spans="1:4" x14ac:dyDescent="0.25">
      <c r="A123" s="369">
        <v>82</v>
      </c>
      <c r="B123" s="360" t="s">
        <v>25896</v>
      </c>
      <c r="C123" s="360" t="s">
        <v>1433</v>
      </c>
      <c r="D123" s="266" t="s">
        <v>26580</v>
      </c>
    </row>
    <row r="124" spans="1:4" x14ac:dyDescent="0.25">
      <c r="A124" s="369">
        <v>105</v>
      </c>
      <c r="B124" s="360" t="s">
        <v>25897</v>
      </c>
      <c r="C124" s="360" t="s">
        <v>1433</v>
      </c>
      <c r="D124" s="266" t="s">
        <v>26581</v>
      </c>
    </row>
    <row r="125" spans="1:4" x14ac:dyDescent="0.25">
      <c r="A125" s="369">
        <v>39719</v>
      </c>
      <c r="B125" s="360" t="s">
        <v>1596</v>
      </c>
      <c r="C125" s="360" t="s">
        <v>1522</v>
      </c>
      <c r="D125" s="266" t="s">
        <v>26582</v>
      </c>
    </row>
    <row r="126" spans="1:4" x14ac:dyDescent="0.25">
      <c r="A126" s="369">
        <v>3410</v>
      </c>
      <c r="B126" s="360" t="s">
        <v>1597</v>
      </c>
      <c r="C126" s="360" t="s">
        <v>1520</v>
      </c>
      <c r="D126" s="266" t="s">
        <v>26583</v>
      </c>
    </row>
    <row r="127" spans="1:4" x14ac:dyDescent="0.25">
      <c r="A127" s="369">
        <v>4791</v>
      </c>
      <c r="B127" s="360" t="s">
        <v>1598</v>
      </c>
      <c r="C127" s="360" t="s">
        <v>1520</v>
      </c>
      <c r="D127" s="266" t="s">
        <v>6469</v>
      </c>
    </row>
    <row r="128" spans="1:4" x14ac:dyDescent="0.25">
      <c r="A128" s="369">
        <v>157</v>
      </c>
      <c r="B128" s="360" t="s">
        <v>1599</v>
      </c>
      <c r="C128" s="360" t="s">
        <v>1520</v>
      </c>
      <c r="D128" s="266" t="s">
        <v>26584</v>
      </c>
    </row>
    <row r="129" spans="1:4" x14ac:dyDescent="0.25">
      <c r="A129" s="369">
        <v>156</v>
      </c>
      <c r="B129" s="360" t="s">
        <v>1600</v>
      </c>
      <c r="C129" s="360" t="s">
        <v>1520</v>
      </c>
      <c r="D129" s="266" t="s">
        <v>25737</v>
      </c>
    </row>
    <row r="130" spans="1:4" x14ac:dyDescent="0.25">
      <c r="A130" s="369">
        <v>131</v>
      </c>
      <c r="B130" s="360" t="s">
        <v>1601</v>
      </c>
      <c r="C130" s="360" t="s">
        <v>1520</v>
      </c>
      <c r="D130" s="266" t="s">
        <v>26585</v>
      </c>
    </row>
    <row r="131" spans="1:4" x14ac:dyDescent="0.25">
      <c r="A131" s="369">
        <v>21114</v>
      </c>
      <c r="B131" s="360" t="s">
        <v>1602</v>
      </c>
      <c r="C131" s="360" t="s">
        <v>1433</v>
      </c>
      <c r="D131" s="266" t="s">
        <v>25600</v>
      </c>
    </row>
    <row r="132" spans="1:4" x14ac:dyDescent="0.25">
      <c r="A132" s="369">
        <v>119</v>
      </c>
      <c r="B132" s="360" t="s">
        <v>1603</v>
      </c>
      <c r="C132" s="360" t="s">
        <v>1433</v>
      </c>
      <c r="D132" s="266" t="s">
        <v>2748</v>
      </c>
    </row>
    <row r="133" spans="1:4" x14ac:dyDescent="0.25">
      <c r="A133" s="369">
        <v>122</v>
      </c>
      <c r="B133" s="360" t="s">
        <v>1604</v>
      </c>
      <c r="C133" s="360" t="s">
        <v>1433</v>
      </c>
      <c r="D133" s="266" t="s">
        <v>6862</v>
      </c>
    </row>
    <row r="134" spans="1:4" x14ac:dyDescent="0.25">
      <c r="A134" s="369">
        <v>20080</v>
      </c>
      <c r="B134" s="360" t="s">
        <v>1605</v>
      </c>
      <c r="C134" s="360" t="s">
        <v>1433</v>
      </c>
      <c r="D134" s="266" t="s">
        <v>6975</v>
      </c>
    </row>
    <row r="135" spans="1:4" x14ac:dyDescent="0.25">
      <c r="A135" s="369">
        <v>124</v>
      </c>
      <c r="B135" s="360" t="s">
        <v>1606</v>
      </c>
      <c r="C135" s="360" t="s">
        <v>1522</v>
      </c>
      <c r="D135" s="266" t="s">
        <v>5101</v>
      </c>
    </row>
    <row r="136" spans="1:4" x14ac:dyDescent="0.25">
      <c r="A136" s="369">
        <v>7334</v>
      </c>
      <c r="B136" s="360" t="s">
        <v>1607</v>
      </c>
      <c r="C136" s="360" t="s">
        <v>1522</v>
      </c>
      <c r="D136" s="266" t="s">
        <v>6743</v>
      </c>
    </row>
    <row r="137" spans="1:4" x14ac:dyDescent="0.25">
      <c r="A137" s="369">
        <v>45146</v>
      </c>
      <c r="B137" s="360" t="s">
        <v>1608</v>
      </c>
      <c r="C137" s="360" t="s">
        <v>1520</v>
      </c>
      <c r="D137" s="266" t="s">
        <v>25717</v>
      </c>
    </row>
    <row r="138" spans="1:4" x14ac:dyDescent="0.25">
      <c r="A138" s="369">
        <v>123</v>
      </c>
      <c r="B138" s="360" t="s">
        <v>1609</v>
      </c>
      <c r="C138" s="360" t="s">
        <v>1522</v>
      </c>
      <c r="D138" s="266" t="s">
        <v>1533</v>
      </c>
    </row>
    <row r="139" spans="1:4" x14ac:dyDescent="0.25">
      <c r="A139" s="369">
        <v>127</v>
      </c>
      <c r="B139" s="360" t="s">
        <v>1611</v>
      </c>
      <c r="C139" s="360" t="s">
        <v>1522</v>
      </c>
      <c r="D139" s="266" t="s">
        <v>2568</v>
      </c>
    </row>
    <row r="140" spans="1:4" x14ac:dyDescent="0.25">
      <c r="A140" s="369">
        <v>133</v>
      </c>
      <c r="B140" s="360" t="s">
        <v>1612</v>
      </c>
      <c r="C140" s="360" t="s">
        <v>1522</v>
      </c>
      <c r="D140" s="266" t="s">
        <v>2245</v>
      </c>
    </row>
    <row r="141" spans="1:4" x14ac:dyDescent="0.25">
      <c r="A141" s="369">
        <v>43617</v>
      </c>
      <c r="B141" s="360" t="s">
        <v>1614</v>
      </c>
      <c r="C141" s="360" t="s">
        <v>1522</v>
      </c>
      <c r="D141" s="266" t="s">
        <v>26586</v>
      </c>
    </row>
    <row r="142" spans="1:4" x14ac:dyDescent="0.25">
      <c r="A142" s="369">
        <v>132</v>
      </c>
      <c r="B142" s="360" t="s">
        <v>1615</v>
      </c>
      <c r="C142" s="360" t="s">
        <v>1522</v>
      </c>
      <c r="D142" s="266" t="s">
        <v>25679</v>
      </c>
    </row>
    <row r="143" spans="1:4" x14ac:dyDescent="0.25">
      <c r="A143" s="369">
        <v>43618</v>
      </c>
      <c r="B143" s="360" t="s">
        <v>1617</v>
      </c>
      <c r="C143" s="360" t="s">
        <v>1520</v>
      </c>
      <c r="D143" s="266" t="s">
        <v>25710</v>
      </c>
    </row>
    <row r="144" spans="1:4" x14ac:dyDescent="0.25">
      <c r="A144" s="369">
        <v>37476</v>
      </c>
      <c r="B144" s="360" t="s">
        <v>1618</v>
      </c>
      <c r="C144" s="360" t="s">
        <v>1433</v>
      </c>
      <c r="D144" s="266" t="s">
        <v>26587</v>
      </c>
    </row>
    <row r="145" spans="1:4" x14ac:dyDescent="0.25">
      <c r="A145" s="369">
        <v>37478</v>
      </c>
      <c r="B145" s="360" t="s">
        <v>1619</v>
      </c>
      <c r="C145" s="360" t="s">
        <v>1433</v>
      </c>
      <c r="D145" s="266" t="s">
        <v>26588</v>
      </c>
    </row>
    <row r="146" spans="1:4" x14ac:dyDescent="0.25">
      <c r="A146" s="369">
        <v>37477</v>
      </c>
      <c r="B146" s="360" t="s">
        <v>1620</v>
      </c>
      <c r="C146" s="360" t="s">
        <v>1433</v>
      </c>
      <c r="D146" s="266" t="s">
        <v>26589</v>
      </c>
    </row>
    <row r="147" spans="1:4" x14ac:dyDescent="0.25">
      <c r="A147" s="369">
        <v>37479</v>
      </c>
      <c r="B147" s="360" t="s">
        <v>1621</v>
      </c>
      <c r="C147" s="360" t="s">
        <v>1433</v>
      </c>
      <c r="D147" s="266" t="s">
        <v>26590</v>
      </c>
    </row>
    <row r="148" spans="1:4" x14ac:dyDescent="0.25">
      <c r="A148" s="369">
        <v>4319</v>
      </c>
      <c r="B148" s="360" t="s">
        <v>1622</v>
      </c>
      <c r="C148" s="360" t="s">
        <v>1433</v>
      </c>
      <c r="D148" s="266" t="s">
        <v>3602</v>
      </c>
    </row>
    <row r="149" spans="1:4" x14ac:dyDescent="0.25">
      <c r="A149" s="369">
        <v>42409</v>
      </c>
      <c r="B149" s="360" t="s">
        <v>1623</v>
      </c>
      <c r="C149" s="360" t="s">
        <v>1520</v>
      </c>
      <c r="D149" s="266" t="s">
        <v>6373</v>
      </c>
    </row>
    <row r="150" spans="1:4" x14ac:dyDescent="0.25">
      <c r="A150" s="369">
        <v>40553</v>
      </c>
      <c r="B150" s="360" t="s">
        <v>1624</v>
      </c>
      <c r="C150" s="360" t="s">
        <v>1625</v>
      </c>
      <c r="D150" s="266" t="s">
        <v>26591</v>
      </c>
    </row>
    <row r="151" spans="1:4" x14ac:dyDescent="0.25">
      <c r="A151" s="369">
        <v>6114</v>
      </c>
      <c r="B151" s="360" t="s">
        <v>1627</v>
      </c>
      <c r="C151" s="360" t="s">
        <v>1628</v>
      </c>
      <c r="D151" s="266" t="s">
        <v>26912</v>
      </c>
    </row>
    <row r="152" spans="1:4" x14ac:dyDescent="0.25">
      <c r="A152" s="369">
        <v>40912</v>
      </c>
      <c r="B152" s="360" t="s">
        <v>1630</v>
      </c>
      <c r="C152" s="360" t="s">
        <v>1435</v>
      </c>
      <c r="D152" s="266" t="s">
        <v>29415</v>
      </c>
    </row>
    <row r="153" spans="1:4" x14ac:dyDescent="0.25">
      <c r="A153" s="369">
        <v>247</v>
      </c>
      <c r="B153" s="360" t="s">
        <v>1631</v>
      </c>
      <c r="C153" s="360" t="s">
        <v>1628</v>
      </c>
      <c r="D153" s="266" t="s">
        <v>26912</v>
      </c>
    </row>
    <row r="154" spans="1:4" x14ac:dyDescent="0.25">
      <c r="A154" s="369">
        <v>40919</v>
      </c>
      <c r="B154" s="360" t="s">
        <v>1632</v>
      </c>
      <c r="C154" s="360" t="s">
        <v>1435</v>
      </c>
      <c r="D154" s="266" t="s">
        <v>29415</v>
      </c>
    </row>
    <row r="155" spans="1:4" x14ac:dyDescent="0.25">
      <c r="A155" s="369">
        <v>44499</v>
      </c>
      <c r="B155" s="360" t="s">
        <v>1633</v>
      </c>
      <c r="C155" s="360" t="s">
        <v>1628</v>
      </c>
      <c r="D155" s="266" t="s">
        <v>26912</v>
      </c>
    </row>
    <row r="156" spans="1:4" x14ac:dyDescent="0.25">
      <c r="A156" s="369">
        <v>40984</v>
      </c>
      <c r="B156" s="360" t="s">
        <v>1634</v>
      </c>
      <c r="C156" s="360" t="s">
        <v>1435</v>
      </c>
      <c r="D156" s="266" t="s">
        <v>29415</v>
      </c>
    </row>
    <row r="157" spans="1:4" x14ac:dyDescent="0.25">
      <c r="A157" s="369">
        <v>248</v>
      </c>
      <c r="B157" s="360" t="s">
        <v>1635</v>
      </c>
      <c r="C157" s="360" t="s">
        <v>1628</v>
      </c>
      <c r="D157" s="266" t="s">
        <v>29416</v>
      </c>
    </row>
    <row r="158" spans="1:4" x14ac:dyDescent="0.25">
      <c r="A158" s="369">
        <v>41086</v>
      </c>
      <c r="B158" s="360" t="s">
        <v>1637</v>
      </c>
      <c r="C158" s="360" t="s">
        <v>1435</v>
      </c>
      <c r="D158" s="266" t="s">
        <v>29417</v>
      </c>
    </row>
    <row r="159" spans="1:4" x14ac:dyDescent="0.25">
      <c r="A159" s="369">
        <v>34466</v>
      </c>
      <c r="B159" s="360" t="s">
        <v>1638</v>
      </c>
      <c r="C159" s="360" t="s">
        <v>1628</v>
      </c>
      <c r="D159" s="266" t="s">
        <v>26912</v>
      </c>
    </row>
    <row r="160" spans="1:4" x14ac:dyDescent="0.25">
      <c r="A160" s="369">
        <v>41083</v>
      </c>
      <c r="B160" s="360" t="s">
        <v>1639</v>
      </c>
      <c r="C160" s="360" t="s">
        <v>1435</v>
      </c>
      <c r="D160" s="266" t="s">
        <v>29415</v>
      </c>
    </row>
    <row r="161" spans="1:4" x14ac:dyDescent="0.25">
      <c r="A161" s="369">
        <v>252</v>
      </c>
      <c r="B161" s="360" t="s">
        <v>1640</v>
      </c>
      <c r="C161" s="360" t="s">
        <v>1628</v>
      </c>
      <c r="D161" s="266" t="s">
        <v>26912</v>
      </c>
    </row>
    <row r="162" spans="1:4" x14ac:dyDescent="0.25">
      <c r="A162" s="369">
        <v>40909</v>
      </c>
      <c r="B162" s="360" t="s">
        <v>1641</v>
      </c>
      <c r="C162" s="360" t="s">
        <v>1435</v>
      </c>
      <c r="D162" s="266" t="s">
        <v>29415</v>
      </c>
    </row>
    <row r="163" spans="1:4" x14ac:dyDescent="0.25">
      <c r="A163" s="369">
        <v>242</v>
      </c>
      <c r="B163" s="360" t="s">
        <v>1642</v>
      </c>
      <c r="C163" s="360" t="s">
        <v>1628</v>
      </c>
      <c r="D163" s="266" t="s">
        <v>29416</v>
      </c>
    </row>
    <row r="164" spans="1:4" x14ac:dyDescent="0.25">
      <c r="A164" s="369">
        <v>41085</v>
      </c>
      <c r="B164" s="360" t="s">
        <v>1643</v>
      </c>
      <c r="C164" s="360" t="s">
        <v>1435</v>
      </c>
      <c r="D164" s="266" t="s">
        <v>29417</v>
      </c>
    </row>
    <row r="165" spans="1:4" x14ac:dyDescent="0.25">
      <c r="A165" s="369">
        <v>427</v>
      </c>
      <c r="B165" s="360" t="s">
        <v>1644</v>
      </c>
      <c r="C165" s="360" t="s">
        <v>1433</v>
      </c>
      <c r="D165" s="266" t="s">
        <v>26592</v>
      </c>
    </row>
    <row r="166" spans="1:4" x14ac:dyDescent="0.25">
      <c r="A166" s="369">
        <v>417</v>
      </c>
      <c r="B166" s="360" t="s">
        <v>1646</v>
      </c>
      <c r="C166" s="360" t="s">
        <v>1433</v>
      </c>
      <c r="D166" s="266" t="s">
        <v>25723</v>
      </c>
    </row>
    <row r="167" spans="1:4" x14ac:dyDescent="0.25">
      <c r="A167" s="369">
        <v>11273</v>
      </c>
      <c r="B167" s="360" t="s">
        <v>1647</v>
      </c>
      <c r="C167" s="360" t="s">
        <v>1433</v>
      </c>
      <c r="D167" s="266" t="s">
        <v>5237</v>
      </c>
    </row>
    <row r="168" spans="1:4" x14ac:dyDescent="0.25">
      <c r="A168" s="369">
        <v>11272</v>
      </c>
      <c r="B168" s="360" t="s">
        <v>1649</v>
      </c>
      <c r="C168" s="360" t="s">
        <v>1433</v>
      </c>
      <c r="D168" s="266" t="s">
        <v>3313</v>
      </c>
    </row>
    <row r="169" spans="1:4" x14ac:dyDescent="0.25">
      <c r="A169" s="369">
        <v>11275</v>
      </c>
      <c r="B169" s="360" t="s">
        <v>1651</v>
      </c>
      <c r="C169" s="360" t="s">
        <v>1433</v>
      </c>
      <c r="D169" s="266" t="s">
        <v>3923</v>
      </c>
    </row>
    <row r="170" spans="1:4" x14ac:dyDescent="0.25">
      <c r="A170" s="369">
        <v>11274</v>
      </c>
      <c r="B170" s="360" t="s">
        <v>1652</v>
      </c>
      <c r="C170" s="360" t="s">
        <v>1433</v>
      </c>
      <c r="D170" s="266" t="s">
        <v>8288</v>
      </c>
    </row>
    <row r="171" spans="1:4" x14ac:dyDescent="0.25">
      <c r="A171" s="369">
        <v>38470</v>
      </c>
      <c r="B171" s="360" t="s">
        <v>25899</v>
      </c>
      <c r="C171" s="360" t="s">
        <v>1433</v>
      </c>
      <c r="D171" s="266" t="s">
        <v>26593</v>
      </c>
    </row>
    <row r="172" spans="1:4" x14ac:dyDescent="0.25">
      <c r="A172" s="369">
        <v>38547</v>
      </c>
      <c r="B172" s="360" t="s">
        <v>1654</v>
      </c>
      <c r="C172" s="360" t="s">
        <v>1433</v>
      </c>
      <c r="D172" s="266" t="s">
        <v>26594</v>
      </c>
    </row>
    <row r="173" spans="1:4" x14ac:dyDescent="0.25">
      <c r="A173" s="369">
        <v>38469</v>
      </c>
      <c r="B173" s="360" t="s">
        <v>25901</v>
      </c>
      <c r="C173" s="360" t="s">
        <v>1433</v>
      </c>
      <c r="D173" s="266" t="s">
        <v>26595</v>
      </c>
    </row>
    <row r="174" spans="1:4" x14ac:dyDescent="0.25">
      <c r="A174" s="369">
        <v>38467</v>
      </c>
      <c r="B174" s="360" t="s">
        <v>25902</v>
      </c>
      <c r="C174" s="360" t="s">
        <v>1433</v>
      </c>
      <c r="D174" s="266" t="s">
        <v>26596</v>
      </c>
    </row>
    <row r="175" spans="1:4" x14ac:dyDescent="0.25">
      <c r="A175" s="369">
        <v>38468</v>
      </c>
      <c r="B175" s="360" t="s">
        <v>25903</v>
      </c>
      <c r="C175" s="360" t="s">
        <v>1433</v>
      </c>
      <c r="D175" s="266" t="s">
        <v>26597</v>
      </c>
    </row>
    <row r="176" spans="1:4" x14ac:dyDescent="0.25">
      <c r="A176" s="369">
        <v>38471</v>
      </c>
      <c r="B176" s="360" t="s">
        <v>1655</v>
      </c>
      <c r="C176" s="360" t="s">
        <v>1433</v>
      </c>
      <c r="D176" s="266" t="s">
        <v>25617</v>
      </c>
    </row>
    <row r="177" spans="1:4" x14ac:dyDescent="0.25">
      <c r="A177" s="369">
        <v>37370</v>
      </c>
      <c r="B177" s="360" t="s">
        <v>1656</v>
      </c>
      <c r="C177" s="360" t="s">
        <v>1628</v>
      </c>
      <c r="D177" s="266" t="s">
        <v>1657</v>
      </c>
    </row>
    <row r="178" spans="1:4" x14ac:dyDescent="0.25">
      <c r="A178" s="369">
        <v>40862</v>
      </c>
      <c r="B178" s="360" t="s">
        <v>1658</v>
      </c>
      <c r="C178" s="360" t="s">
        <v>1435</v>
      </c>
      <c r="D178" s="266" t="s">
        <v>1659</v>
      </c>
    </row>
    <row r="179" spans="1:4" x14ac:dyDescent="0.25">
      <c r="A179" s="369">
        <v>10658</v>
      </c>
      <c r="B179" s="360" t="s">
        <v>1660</v>
      </c>
      <c r="C179" s="360" t="s">
        <v>1433</v>
      </c>
      <c r="D179" s="266" t="s">
        <v>26598</v>
      </c>
    </row>
    <row r="180" spans="1:4" x14ac:dyDescent="0.25">
      <c r="A180" s="369">
        <v>253</v>
      </c>
      <c r="B180" s="360" t="s">
        <v>1661</v>
      </c>
      <c r="C180" s="360" t="s">
        <v>1628</v>
      </c>
      <c r="D180" s="266" t="s">
        <v>29418</v>
      </c>
    </row>
    <row r="181" spans="1:4" x14ac:dyDescent="0.25">
      <c r="A181" s="369">
        <v>40809</v>
      </c>
      <c r="B181" s="360" t="s">
        <v>1662</v>
      </c>
      <c r="C181" s="360" t="s">
        <v>1435</v>
      </c>
      <c r="D181" s="266" t="s">
        <v>29419</v>
      </c>
    </row>
    <row r="182" spans="1:4" x14ac:dyDescent="0.25">
      <c r="A182" s="369">
        <v>42428</v>
      </c>
      <c r="B182" s="360" t="s">
        <v>1663</v>
      </c>
      <c r="C182" s="360" t="s">
        <v>1433</v>
      </c>
      <c r="D182" s="266" t="s">
        <v>1664</v>
      </c>
    </row>
    <row r="183" spans="1:4" x14ac:dyDescent="0.25">
      <c r="A183" s="369">
        <v>301</v>
      </c>
      <c r="B183" s="360" t="s">
        <v>1665</v>
      </c>
      <c r="C183" s="360" t="s">
        <v>1433</v>
      </c>
      <c r="D183" s="266" t="s">
        <v>6746</v>
      </c>
    </row>
    <row r="184" spans="1:4" x14ac:dyDescent="0.25">
      <c r="A184" s="369">
        <v>296</v>
      </c>
      <c r="B184" s="360" t="s">
        <v>1667</v>
      </c>
      <c r="C184" s="360" t="s">
        <v>1433</v>
      </c>
      <c r="D184" s="266" t="s">
        <v>3984</v>
      </c>
    </row>
    <row r="185" spans="1:4" x14ac:dyDescent="0.25">
      <c r="A185" s="369">
        <v>297</v>
      </c>
      <c r="B185" s="360" t="s">
        <v>1669</v>
      </c>
      <c r="C185" s="360" t="s">
        <v>1433</v>
      </c>
      <c r="D185" s="266" t="s">
        <v>1983</v>
      </c>
    </row>
    <row r="186" spans="1:4" x14ac:dyDescent="0.25">
      <c r="A186" s="369">
        <v>299</v>
      </c>
      <c r="B186" s="360" t="s">
        <v>1670</v>
      </c>
      <c r="C186" s="360" t="s">
        <v>1433</v>
      </c>
      <c r="D186" s="266" t="s">
        <v>2048</v>
      </c>
    </row>
    <row r="187" spans="1:4" x14ac:dyDescent="0.25">
      <c r="A187" s="369">
        <v>300</v>
      </c>
      <c r="B187" s="360" t="s">
        <v>1672</v>
      </c>
      <c r="C187" s="360" t="s">
        <v>1433</v>
      </c>
      <c r="D187" s="266" t="s">
        <v>6747</v>
      </c>
    </row>
    <row r="188" spans="1:4" x14ac:dyDescent="0.25">
      <c r="A188" s="369">
        <v>20085</v>
      </c>
      <c r="B188" s="360" t="s">
        <v>1673</v>
      </c>
      <c r="C188" s="360" t="s">
        <v>1433</v>
      </c>
      <c r="D188" s="266" t="s">
        <v>4764</v>
      </c>
    </row>
    <row r="189" spans="1:4" x14ac:dyDescent="0.25">
      <c r="A189" s="369">
        <v>298</v>
      </c>
      <c r="B189" s="360" t="s">
        <v>1674</v>
      </c>
      <c r="C189" s="360" t="s">
        <v>1433</v>
      </c>
      <c r="D189" s="266" t="s">
        <v>2382</v>
      </c>
    </row>
    <row r="190" spans="1:4" x14ac:dyDescent="0.25">
      <c r="A190" s="369">
        <v>311</v>
      </c>
      <c r="B190" s="360" t="s">
        <v>1676</v>
      </c>
      <c r="C190" s="360" t="s">
        <v>1433</v>
      </c>
      <c r="D190" s="266" t="s">
        <v>6748</v>
      </c>
    </row>
    <row r="191" spans="1:4" x14ac:dyDescent="0.25">
      <c r="A191" s="369">
        <v>318</v>
      </c>
      <c r="B191" s="360" t="s">
        <v>1677</v>
      </c>
      <c r="C191" s="360" t="s">
        <v>1433</v>
      </c>
      <c r="D191" s="266" t="s">
        <v>6749</v>
      </c>
    </row>
    <row r="192" spans="1:4" x14ac:dyDescent="0.25">
      <c r="A192" s="369">
        <v>319</v>
      </c>
      <c r="B192" s="360" t="s">
        <v>1678</v>
      </c>
      <c r="C192" s="360" t="s">
        <v>1433</v>
      </c>
      <c r="D192" s="266" t="s">
        <v>5194</v>
      </c>
    </row>
    <row r="193" spans="1:4" x14ac:dyDescent="0.25">
      <c r="A193" s="369">
        <v>303</v>
      </c>
      <c r="B193" s="360" t="s">
        <v>1679</v>
      </c>
      <c r="C193" s="360" t="s">
        <v>1433</v>
      </c>
      <c r="D193" s="266" t="s">
        <v>2033</v>
      </c>
    </row>
    <row r="194" spans="1:4" x14ac:dyDescent="0.25">
      <c r="A194" s="369">
        <v>305</v>
      </c>
      <c r="B194" s="360" t="s">
        <v>1681</v>
      </c>
      <c r="C194" s="360" t="s">
        <v>1433</v>
      </c>
      <c r="D194" s="266" t="s">
        <v>2930</v>
      </c>
    </row>
    <row r="195" spans="1:4" x14ac:dyDescent="0.25">
      <c r="A195" s="369">
        <v>306</v>
      </c>
      <c r="B195" s="360" t="s">
        <v>1683</v>
      </c>
      <c r="C195" s="360" t="s">
        <v>1433</v>
      </c>
      <c r="D195" s="266" t="s">
        <v>2818</v>
      </c>
    </row>
    <row r="196" spans="1:4" x14ac:dyDescent="0.25">
      <c r="A196" s="369">
        <v>307</v>
      </c>
      <c r="B196" s="360" t="s">
        <v>1684</v>
      </c>
      <c r="C196" s="360" t="s">
        <v>1433</v>
      </c>
      <c r="D196" s="266" t="s">
        <v>6750</v>
      </c>
    </row>
    <row r="197" spans="1:4" x14ac:dyDescent="0.25">
      <c r="A197" s="369">
        <v>309</v>
      </c>
      <c r="B197" s="360" t="s">
        <v>1685</v>
      </c>
      <c r="C197" s="360" t="s">
        <v>1433</v>
      </c>
      <c r="D197" s="266" t="s">
        <v>2838</v>
      </c>
    </row>
    <row r="198" spans="1:4" x14ac:dyDescent="0.25">
      <c r="A198" s="369">
        <v>310</v>
      </c>
      <c r="B198" s="360" t="s">
        <v>1686</v>
      </c>
      <c r="C198" s="360" t="s">
        <v>1433</v>
      </c>
      <c r="D198" s="266" t="s">
        <v>6751</v>
      </c>
    </row>
    <row r="199" spans="1:4" x14ac:dyDescent="0.25">
      <c r="A199" s="369">
        <v>328</v>
      </c>
      <c r="B199" s="360" t="s">
        <v>1688</v>
      </c>
      <c r="C199" s="360" t="s">
        <v>1433</v>
      </c>
      <c r="D199" s="266" t="s">
        <v>6485</v>
      </c>
    </row>
    <row r="200" spans="1:4" x14ac:dyDescent="0.25">
      <c r="A200" s="369">
        <v>325</v>
      </c>
      <c r="B200" s="360" t="s">
        <v>1689</v>
      </c>
      <c r="C200" s="360" t="s">
        <v>1433</v>
      </c>
      <c r="D200" s="266" t="s">
        <v>2262</v>
      </c>
    </row>
    <row r="201" spans="1:4" x14ac:dyDescent="0.25">
      <c r="A201" s="369">
        <v>20326</v>
      </c>
      <c r="B201" s="360" t="s">
        <v>1690</v>
      </c>
      <c r="C201" s="360" t="s">
        <v>1433</v>
      </c>
      <c r="D201" s="266" t="s">
        <v>6566</v>
      </c>
    </row>
    <row r="202" spans="1:4" x14ac:dyDescent="0.25">
      <c r="A202" s="369">
        <v>329</v>
      </c>
      <c r="B202" s="360" t="s">
        <v>1692</v>
      </c>
      <c r="C202" s="360" t="s">
        <v>1433</v>
      </c>
      <c r="D202" s="266" t="s">
        <v>6752</v>
      </c>
    </row>
    <row r="203" spans="1:4" x14ac:dyDescent="0.25">
      <c r="A203" s="369">
        <v>308</v>
      </c>
      <c r="B203" s="360" t="s">
        <v>1687</v>
      </c>
      <c r="C203" s="360" t="s">
        <v>1433</v>
      </c>
      <c r="D203" s="266" t="s">
        <v>6753</v>
      </c>
    </row>
    <row r="204" spans="1:4" x14ac:dyDescent="0.25">
      <c r="A204" s="369">
        <v>39642</v>
      </c>
      <c r="B204" s="360" t="s">
        <v>1693</v>
      </c>
      <c r="C204" s="360" t="s">
        <v>1433</v>
      </c>
      <c r="D204" s="266" t="s">
        <v>6754</v>
      </c>
    </row>
    <row r="205" spans="1:4" x14ac:dyDescent="0.25">
      <c r="A205" s="369">
        <v>39641</v>
      </c>
      <c r="B205" s="360" t="s">
        <v>1694</v>
      </c>
      <c r="C205" s="360" t="s">
        <v>1433</v>
      </c>
      <c r="D205" s="266" t="s">
        <v>3318</v>
      </c>
    </row>
    <row r="206" spans="1:4" x14ac:dyDescent="0.25">
      <c r="A206" s="369">
        <v>39643</v>
      </c>
      <c r="B206" s="360" t="s">
        <v>1696</v>
      </c>
      <c r="C206" s="360" t="s">
        <v>1433</v>
      </c>
      <c r="D206" s="266" t="s">
        <v>1680</v>
      </c>
    </row>
    <row r="207" spans="1:4" x14ac:dyDescent="0.25">
      <c r="A207" s="369">
        <v>39644</v>
      </c>
      <c r="B207" s="360" t="s">
        <v>1697</v>
      </c>
      <c r="C207" s="360" t="s">
        <v>1433</v>
      </c>
      <c r="D207" s="266" t="s">
        <v>6755</v>
      </c>
    </row>
    <row r="208" spans="1:4" x14ac:dyDescent="0.25">
      <c r="A208" s="369">
        <v>39645</v>
      </c>
      <c r="B208" s="360" t="s">
        <v>1699</v>
      </c>
      <c r="C208" s="360" t="s">
        <v>1433</v>
      </c>
      <c r="D208" s="266" t="s">
        <v>3102</v>
      </c>
    </row>
    <row r="209" spans="1:4" x14ac:dyDescent="0.25">
      <c r="A209" s="369">
        <v>41610</v>
      </c>
      <c r="B209" s="360" t="s">
        <v>1700</v>
      </c>
      <c r="C209" s="360" t="s">
        <v>1433</v>
      </c>
      <c r="D209" s="266" t="s">
        <v>26599</v>
      </c>
    </row>
    <row r="210" spans="1:4" x14ac:dyDescent="0.25">
      <c r="A210" s="369">
        <v>41611</v>
      </c>
      <c r="B210" s="360" t="s">
        <v>1701</v>
      </c>
      <c r="C210" s="360" t="s">
        <v>1433</v>
      </c>
      <c r="D210" s="266" t="s">
        <v>26600</v>
      </c>
    </row>
    <row r="211" spans="1:4" x14ac:dyDescent="0.25">
      <c r="A211" s="369">
        <v>41612</v>
      </c>
      <c r="B211" s="360" t="s">
        <v>1702</v>
      </c>
      <c r="C211" s="360" t="s">
        <v>1433</v>
      </c>
      <c r="D211" s="266" t="s">
        <v>26601</v>
      </c>
    </row>
    <row r="212" spans="1:4" x14ac:dyDescent="0.25">
      <c r="A212" s="369">
        <v>41637</v>
      </c>
      <c r="B212" s="360" t="s">
        <v>1703</v>
      </c>
      <c r="C212" s="360" t="s">
        <v>1433</v>
      </c>
      <c r="D212" s="266" t="s">
        <v>26602</v>
      </c>
    </row>
    <row r="213" spans="1:4" x14ac:dyDescent="0.25">
      <c r="A213" s="369">
        <v>41638</v>
      </c>
      <c r="B213" s="360" t="s">
        <v>1704</v>
      </c>
      <c r="C213" s="360" t="s">
        <v>1433</v>
      </c>
      <c r="D213" s="266" t="s">
        <v>26603</v>
      </c>
    </row>
    <row r="214" spans="1:4" x14ac:dyDescent="0.25">
      <c r="A214" s="369">
        <v>41639</v>
      </c>
      <c r="B214" s="360" t="s">
        <v>1705</v>
      </c>
      <c r="C214" s="360" t="s">
        <v>1433</v>
      </c>
      <c r="D214" s="266" t="s">
        <v>26604</v>
      </c>
    </row>
    <row r="215" spans="1:4" x14ac:dyDescent="0.25">
      <c r="A215" s="369">
        <v>11789</v>
      </c>
      <c r="B215" s="360" t="s">
        <v>1706</v>
      </c>
      <c r="C215" s="360" t="s">
        <v>1433</v>
      </c>
      <c r="D215" s="266" t="s">
        <v>6766</v>
      </c>
    </row>
    <row r="216" spans="1:4" x14ac:dyDescent="0.25">
      <c r="A216" s="369">
        <v>20975</v>
      </c>
      <c r="B216" s="360" t="s">
        <v>1708</v>
      </c>
      <c r="C216" s="360" t="s">
        <v>1433</v>
      </c>
      <c r="D216" s="266" t="s">
        <v>1709</v>
      </c>
    </row>
    <row r="217" spans="1:4" x14ac:dyDescent="0.25">
      <c r="A217" s="369">
        <v>20976</v>
      </c>
      <c r="B217" s="360" t="s">
        <v>1710</v>
      </c>
      <c r="C217" s="360" t="s">
        <v>1433</v>
      </c>
      <c r="D217" s="266" t="s">
        <v>1711</v>
      </c>
    </row>
    <row r="218" spans="1:4" x14ac:dyDescent="0.25">
      <c r="A218" s="369">
        <v>40340</v>
      </c>
      <c r="B218" s="360" t="s">
        <v>1713</v>
      </c>
      <c r="C218" s="360" t="s">
        <v>1433</v>
      </c>
      <c r="D218" s="266" t="s">
        <v>6756</v>
      </c>
    </row>
    <row r="219" spans="1:4" x14ac:dyDescent="0.25">
      <c r="A219" s="369">
        <v>40341</v>
      </c>
      <c r="B219" s="360" t="s">
        <v>1714</v>
      </c>
      <c r="C219" s="360" t="s">
        <v>1433</v>
      </c>
      <c r="D219" s="266" t="s">
        <v>6757</v>
      </c>
    </row>
    <row r="220" spans="1:4" x14ac:dyDescent="0.25">
      <c r="A220" s="369">
        <v>40342</v>
      </c>
      <c r="B220" s="360" t="s">
        <v>1715</v>
      </c>
      <c r="C220" s="360" t="s">
        <v>1433</v>
      </c>
      <c r="D220" s="266" t="s">
        <v>6758</v>
      </c>
    </row>
    <row r="221" spans="1:4" x14ac:dyDescent="0.25">
      <c r="A221" s="369">
        <v>40343</v>
      </c>
      <c r="B221" s="360" t="s">
        <v>1716</v>
      </c>
      <c r="C221" s="360" t="s">
        <v>1433</v>
      </c>
      <c r="D221" s="266" t="s">
        <v>6759</v>
      </c>
    </row>
    <row r="222" spans="1:4" x14ac:dyDescent="0.25">
      <c r="A222" s="369">
        <v>40344</v>
      </c>
      <c r="B222" s="360" t="s">
        <v>1717</v>
      </c>
      <c r="C222" s="360" t="s">
        <v>1433</v>
      </c>
      <c r="D222" s="266" t="s">
        <v>6090</v>
      </c>
    </row>
    <row r="223" spans="1:4" x14ac:dyDescent="0.25">
      <c r="A223" s="369">
        <v>40345</v>
      </c>
      <c r="B223" s="360" t="s">
        <v>1718</v>
      </c>
      <c r="C223" s="360" t="s">
        <v>1433</v>
      </c>
      <c r="D223" s="266" t="s">
        <v>6760</v>
      </c>
    </row>
    <row r="224" spans="1:4" x14ac:dyDescent="0.25">
      <c r="A224" s="369">
        <v>40346</v>
      </c>
      <c r="B224" s="360" t="s">
        <v>1719</v>
      </c>
      <c r="C224" s="360" t="s">
        <v>1433</v>
      </c>
      <c r="D224" s="266" t="s">
        <v>6761</v>
      </c>
    </row>
    <row r="225" spans="1:4" x14ac:dyDescent="0.25">
      <c r="A225" s="369">
        <v>40347</v>
      </c>
      <c r="B225" s="360" t="s">
        <v>1720</v>
      </c>
      <c r="C225" s="360" t="s">
        <v>1433</v>
      </c>
      <c r="D225" s="266" t="s">
        <v>6762</v>
      </c>
    </row>
    <row r="226" spans="1:4" x14ac:dyDescent="0.25">
      <c r="A226" s="369">
        <v>6138</v>
      </c>
      <c r="B226" s="360" t="s">
        <v>1712</v>
      </c>
      <c r="C226" s="360" t="s">
        <v>1433</v>
      </c>
      <c r="D226" s="266" t="s">
        <v>25593</v>
      </c>
    </row>
    <row r="227" spans="1:4" x14ac:dyDescent="0.25">
      <c r="A227" s="369">
        <v>43424</v>
      </c>
      <c r="B227" s="360" t="s">
        <v>25904</v>
      </c>
      <c r="C227" s="360" t="s">
        <v>1433</v>
      </c>
      <c r="D227" s="266" t="s">
        <v>26605</v>
      </c>
    </row>
    <row r="228" spans="1:4" x14ac:dyDescent="0.25">
      <c r="A228" s="369">
        <v>43426</v>
      </c>
      <c r="B228" s="360" t="s">
        <v>1721</v>
      </c>
      <c r="C228" s="360" t="s">
        <v>1433</v>
      </c>
      <c r="D228" s="266" t="s">
        <v>26606</v>
      </c>
    </row>
    <row r="229" spans="1:4" x14ac:dyDescent="0.25">
      <c r="A229" s="369">
        <v>12565</v>
      </c>
      <c r="B229" s="360" t="s">
        <v>1722</v>
      </c>
      <c r="C229" s="360" t="s">
        <v>1433</v>
      </c>
      <c r="D229" s="266" t="s">
        <v>26607</v>
      </c>
    </row>
    <row r="230" spans="1:4" x14ac:dyDescent="0.25">
      <c r="A230" s="369">
        <v>12567</v>
      </c>
      <c r="B230" s="360" t="s">
        <v>1723</v>
      </c>
      <c r="C230" s="360" t="s">
        <v>1433</v>
      </c>
      <c r="D230" s="266" t="s">
        <v>26608</v>
      </c>
    </row>
    <row r="231" spans="1:4" x14ac:dyDescent="0.25">
      <c r="A231" s="369">
        <v>12568</v>
      </c>
      <c r="B231" s="360" t="s">
        <v>1724</v>
      </c>
      <c r="C231" s="360" t="s">
        <v>1433</v>
      </c>
      <c r="D231" s="266" t="s">
        <v>26609</v>
      </c>
    </row>
    <row r="232" spans="1:4" x14ac:dyDescent="0.25">
      <c r="A232" s="369">
        <v>43441</v>
      </c>
      <c r="B232" s="360" t="s">
        <v>1725</v>
      </c>
      <c r="C232" s="360" t="s">
        <v>1433</v>
      </c>
      <c r="D232" s="266" t="s">
        <v>26610</v>
      </c>
    </row>
    <row r="233" spans="1:4" x14ac:dyDescent="0.25">
      <c r="A233" s="369">
        <v>43423</v>
      </c>
      <c r="B233" s="360" t="s">
        <v>1726</v>
      </c>
      <c r="C233" s="360" t="s">
        <v>1433</v>
      </c>
      <c r="D233" s="266" t="s">
        <v>26611</v>
      </c>
    </row>
    <row r="234" spans="1:4" x14ac:dyDescent="0.25">
      <c r="A234" s="369">
        <v>12532</v>
      </c>
      <c r="B234" s="360" t="s">
        <v>1727</v>
      </c>
      <c r="C234" s="360" t="s">
        <v>1433</v>
      </c>
      <c r="D234" s="266" t="s">
        <v>26612</v>
      </c>
    </row>
    <row r="235" spans="1:4" x14ac:dyDescent="0.25">
      <c r="A235" s="369">
        <v>43444</v>
      </c>
      <c r="B235" s="360" t="s">
        <v>1728</v>
      </c>
      <c r="C235" s="360" t="s">
        <v>1433</v>
      </c>
      <c r="D235" s="266" t="s">
        <v>26613</v>
      </c>
    </row>
    <row r="236" spans="1:4" x14ac:dyDescent="0.25">
      <c r="A236" s="369">
        <v>12551</v>
      </c>
      <c r="B236" s="360" t="s">
        <v>1729</v>
      </c>
      <c r="C236" s="360" t="s">
        <v>1433</v>
      </c>
      <c r="D236" s="266" t="s">
        <v>26614</v>
      </c>
    </row>
    <row r="237" spans="1:4" x14ac:dyDescent="0.25">
      <c r="A237" s="369">
        <v>43442</v>
      </c>
      <c r="B237" s="360" t="s">
        <v>1730</v>
      </c>
      <c r="C237" s="360" t="s">
        <v>1433</v>
      </c>
      <c r="D237" s="266" t="s">
        <v>26615</v>
      </c>
    </row>
    <row r="238" spans="1:4" x14ac:dyDescent="0.25">
      <c r="A238" s="369">
        <v>43443</v>
      </c>
      <c r="B238" s="360" t="s">
        <v>1731</v>
      </c>
      <c r="C238" s="360" t="s">
        <v>1433</v>
      </c>
      <c r="D238" s="266" t="s">
        <v>26616</v>
      </c>
    </row>
    <row r="239" spans="1:4" x14ac:dyDescent="0.25">
      <c r="A239" s="369">
        <v>12544</v>
      </c>
      <c r="B239" s="360" t="s">
        <v>1732</v>
      </c>
      <c r="C239" s="360" t="s">
        <v>1433</v>
      </c>
      <c r="D239" s="266" t="s">
        <v>26617</v>
      </c>
    </row>
    <row r="240" spans="1:4" x14ac:dyDescent="0.25">
      <c r="A240" s="369">
        <v>12547</v>
      </c>
      <c r="B240" s="360" t="s">
        <v>1733</v>
      </c>
      <c r="C240" s="360" t="s">
        <v>1433</v>
      </c>
      <c r="D240" s="266" t="s">
        <v>26618</v>
      </c>
    </row>
    <row r="241" spans="1:4" x14ac:dyDescent="0.25">
      <c r="A241" s="369">
        <v>43445</v>
      </c>
      <c r="B241" s="360" t="s">
        <v>1734</v>
      </c>
      <c r="C241" s="360" t="s">
        <v>1433</v>
      </c>
      <c r="D241" s="266" t="s">
        <v>26619</v>
      </c>
    </row>
    <row r="242" spans="1:4" x14ac:dyDescent="0.25">
      <c r="A242" s="369">
        <v>12563</v>
      </c>
      <c r="B242" s="360" t="s">
        <v>1735</v>
      </c>
      <c r="C242" s="360" t="s">
        <v>1433</v>
      </c>
      <c r="D242" s="266" t="s">
        <v>26620</v>
      </c>
    </row>
    <row r="243" spans="1:4" x14ac:dyDescent="0.25">
      <c r="A243" s="369">
        <v>43425</v>
      </c>
      <c r="B243" s="360" t="s">
        <v>25905</v>
      </c>
      <c r="C243" s="360" t="s">
        <v>1433</v>
      </c>
      <c r="D243" s="266" t="s">
        <v>26621</v>
      </c>
    </row>
    <row r="244" spans="1:4" x14ac:dyDescent="0.25">
      <c r="A244" s="369">
        <v>43446</v>
      </c>
      <c r="B244" s="360" t="s">
        <v>1736</v>
      </c>
      <c r="C244" s="360" t="s">
        <v>1433</v>
      </c>
      <c r="D244" s="266" t="s">
        <v>26622</v>
      </c>
    </row>
    <row r="245" spans="1:4" x14ac:dyDescent="0.25">
      <c r="A245" s="369">
        <v>43447</v>
      </c>
      <c r="B245" s="360" t="s">
        <v>1737</v>
      </c>
      <c r="C245" s="360" t="s">
        <v>1433</v>
      </c>
      <c r="D245" s="266" t="s">
        <v>26623</v>
      </c>
    </row>
    <row r="246" spans="1:4" x14ac:dyDescent="0.25">
      <c r="A246" s="369">
        <v>43448</v>
      </c>
      <c r="B246" s="360" t="s">
        <v>1738</v>
      </c>
      <c r="C246" s="360" t="s">
        <v>1433</v>
      </c>
      <c r="D246" s="266" t="s">
        <v>26624</v>
      </c>
    </row>
    <row r="247" spans="1:4" x14ac:dyDescent="0.25">
      <c r="A247" s="369">
        <v>13761</v>
      </c>
      <c r="B247" s="360" t="s">
        <v>1739</v>
      </c>
      <c r="C247" s="360" t="s">
        <v>1433</v>
      </c>
      <c r="D247" s="266" t="s">
        <v>26625</v>
      </c>
    </row>
    <row r="248" spans="1:4" x14ac:dyDescent="0.25">
      <c r="A248" s="369">
        <v>4814</v>
      </c>
      <c r="B248" s="360" t="s">
        <v>1740</v>
      </c>
      <c r="C248" s="360" t="s">
        <v>1433</v>
      </c>
      <c r="D248" s="266" t="s">
        <v>26023</v>
      </c>
    </row>
    <row r="249" spans="1:4" x14ac:dyDescent="0.25">
      <c r="A249" s="369">
        <v>44473</v>
      </c>
      <c r="B249" s="360" t="s">
        <v>1741</v>
      </c>
      <c r="C249" s="360" t="s">
        <v>1433</v>
      </c>
      <c r="D249" s="266" t="s">
        <v>26626</v>
      </c>
    </row>
    <row r="250" spans="1:4" x14ac:dyDescent="0.25">
      <c r="A250" s="369">
        <v>6122</v>
      </c>
      <c r="B250" s="360" t="s">
        <v>1742</v>
      </c>
      <c r="C250" s="360" t="s">
        <v>1628</v>
      </c>
      <c r="D250" s="266" t="s">
        <v>27345</v>
      </c>
    </row>
    <row r="251" spans="1:4" x14ac:dyDescent="0.25">
      <c r="A251" s="369">
        <v>40810</v>
      </c>
      <c r="B251" s="360" t="s">
        <v>1743</v>
      </c>
      <c r="C251" s="360" t="s">
        <v>1435</v>
      </c>
      <c r="D251" s="266" t="s">
        <v>29420</v>
      </c>
    </row>
    <row r="252" spans="1:4" x14ac:dyDescent="0.25">
      <c r="A252" s="369">
        <v>21100</v>
      </c>
      <c r="B252" s="360" t="s">
        <v>1744</v>
      </c>
      <c r="C252" s="360" t="s">
        <v>1433</v>
      </c>
      <c r="D252" s="266" t="s">
        <v>26627</v>
      </c>
    </row>
    <row r="253" spans="1:4" x14ac:dyDescent="0.25">
      <c r="A253" s="369">
        <v>11811</v>
      </c>
      <c r="B253" s="360" t="s">
        <v>1745</v>
      </c>
      <c r="C253" s="360" t="s">
        <v>1433</v>
      </c>
      <c r="D253" s="266" t="s">
        <v>26628</v>
      </c>
    </row>
    <row r="254" spans="1:4" x14ac:dyDescent="0.25">
      <c r="A254" s="369">
        <v>11816</v>
      </c>
      <c r="B254" s="360" t="s">
        <v>25906</v>
      </c>
      <c r="C254" s="360" t="s">
        <v>1433</v>
      </c>
      <c r="D254" s="266" t="s">
        <v>26629</v>
      </c>
    </row>
    <row r="255" spans="1:4" x14ac:dyDescent="0.25">
      <c r="A255" s="369">
        <v>11814</v>
      </c>
      <c r="B255" s="360" t="s">
        <v>25907</v>
      </c>
      <c r="C255" s="360" t="s">
        <v>1433</v>
      </c>
      <c r="D255" s="266" t="s">
        <v>26630</v>
      </c>
    </row>
    <row r="256" spans="1:4" x14ac:dyDescent="0.25">
      <c r="A256" s="369">
        <v>14186</v>
      </c>
      <c r="B256" s="360" t="s">
        <v>25908</v>
      </c>
      <c r="C256" s="360" t="s">
        <v>1433</v>
      </c>
      <c r="D256" s="266" t="s">
        <v>26631</v>
      </c>
    </row>
    <row r="257" spans="1:4" x14ac:dyDescent="0.25">
      <c r="A257" s="369">
        <v>14185</v>
      </c>
      <c r="B257" s="360" t="s">
        <v>25909</v>
      </c>
      <c r="C257" s="360" t="s">
        <v>1433</v>
      </c>
      <c r="D257" s="266" t="s">
        <v>26632</v>
      </c>
    </row>
    <row r="258" spans="1:4" x14ac:dyDescent="0.25">
      <c r="A258" s="369">
        <v>44498</v>
      </c>
      <c r="B258" s="360" t="s">
        <v>1746</v>
      </c>
      <c r="C258" s="360" t="s">
        <v>1433</v>
      </c>
      <c r="D258" s="266" t="s">
        <v>1747</v>
      </c>
    </row>
    <row r="259" spans="1:4" x14ac:dyDescent="0.25">
      <c r="A259" s="369">
        <v>34469</v>
      </c>
      <c r="B259" s="360" t="s">
        <v>1748</v>
      </c>
      <c r="C259" s="360" t="s">
        <v>1433</v>
      </c>
      <c r="D259" s="266" t="s">
        <v>1749</v>
      </c>
    </row>
    <row r="260" spans="1:4" x14ac:dyDescent="0.25">
      <c r="A260" s="369">
        <v>34476</v>
      </c>
      <c r="B260" s="360" t="s">
        <v>1750</v>
      </c>
      <c r="C260" s="360" t="s">
        <v>1433</v>
      </c>
      <c r="D260" s="266" t="s">
        <v>1751</v>
      </c>
    </row>
    <row r="261" spans="1:4" x14ac:dyDescent="0.25">
      <c r="A261" s="369">
        <v>34477</v>
      </c>
      <c r="B261" s="360" t="s">
        <v>1752</v>
      </c>
      <c r="C261" s="360" t="s">
        <v>1433</v>
      </c>
      <c r="D261" s="266" t="s">
        <v>1753</v>
      </c>
    </row>
    <row r="262" spans="1:4" x14ac:dyDescent="0.25">
      <c r="A262" s="369">
        <v>34482</v>
      </c>
      <c r="B262" s="360" t="s">
        <v>1754</v>
      </c>
      <c r="C262" s="360" t="s">
        <v>1433</v>
      </c>
      <c r="D262" s="266" t="s">
        <v>1755</v>
      </c>
    </row>
    <row r="263" spans="1:4" x14ac:dyDescent="0.25">
      <c r="A263" s="369">
        <v>34472</v>
      </c>
      <c r="B263" s="360" t="s">
        <v>1756</v>
      </c>
      <c r="C263" s="360" t="s">
        <v>1433</v>
      </c>
      <c r="D263" s="266" t="s">
        <v>1757</v>
      </c>
    </row>
    <row r="264" spans="1:4" x14ac:dyDescent="0.25">
      <c r="A264" s="369">
        <v>42425</v>
      </c>
      <c r="B264" s="360" t="s">
        <v>1758</v>
      </c>
      <c r="C264" s="360" t="s">
        <v>1433</v>
      </c>
      <c r="D264" s="266" t="s">
        <v>26633</v>
      </c>
    </row>
    <row r="265" spans="1:4" x14ac:dyDescent="0.25">
      <c r="A265" s="369">
        <v>42422</v>
      </c>
      <c r="B265" s="360" t="s">
        <v>1759</v>
      </c>
      <c r="C265" s="360" t="s">
        <v>1433</v>
      </c>
      <c r="D265" s="266" t="s">
        <v>26634</v>
      </c>
    </row>
    <row r="266" spans="1:4" x14ac:dyDescent="0.25">
      <c r="A266" s="369">
        <v>43184</v>
      </c>
      <c r="B266" s="360" t="s">
        <v>1760</v>
      </c>
      <c r="C266" s="360" t="s">
        <v>1433</v>
      </c>
      <c r="D266" s="266" t="s">
        <v>26635</v>
      </c>
    </row>
    <row r="267" spans="1:4" x14ac:dyDescent="0.25">
      <c r="A267" s="369">
        <v>42424</v>
      </c>
      <c r="B267" s="360" t="s">
        <v>1761</v>
      </c>
      <c r="C267" s="360" t="s">
        <v>1433</v>
      </c>
      <c r="D267" s="266" t="s">
        <v>26636</v>
      </c>
    </row>
    <row r="268" spans="1:4" x14ac:dyDescent="0.25">
      <c r="A268" s="369">
        <v>42421</v>
      </c>
      <c r="B268" s="360" t="s">
        <v>1766</v>
      </c>
      <c r="C268" s="360" t="s">
        <v>1433</v>
      </c>
      <c r="D268" s="266" t="s">
        <v>26637</v>
      </c>
    </row>
    <row r="269" spans="1:4" x14ac:dyDescent="0.25">
      <c r="A269" s="369">
        <v>42416</v>
      </c>
      <c r="B269" s="360" t="s">
        <v>1762</v>
      </c>
      <c r="C269" s="360" t="s">
        <v>1433</v>
      </c>
      <c r="D269" s="266" t="s">
        <v>26638</v>
      </c>
    </row>
    <row r="270" spans="1:4" x14ac:dyDescent="0.25">
      <c r="A270" s="369">
        <v>42417</v>
      </c>
      <c r="B270" s="360" t="s">
        <v>1763</v>
      </c>
      <c r="C270" s="360" t="s">
        <v>1433</v>
      </c>
      <c r="D270" s="266" t="s">
        <v>26639</v>
      </c>
    </row>
    <row r="271" spans="1:4" x14ac:dyDescent="0.25">
      <c r="A271" s="369">
        <v>42419</v>
      </c>
      <c r="B271" s="360" t="s">
        <v>1764</v>
      </c>
      <c r="C271" s="360" t="s">
        <v>1433</v>
      </c>
      <c r="D271" s="266" t="s">
        <v>26640</v>
      </c>
    </row>
    <row r="272" spans="1:4" x14ac:dyDescent="0.25">
      <c r="A272" s="369">
        <v>42420</v>
      </c>
      <c r="B272" s="360" t="s">
        <v>1765</v>
      </c>
      <c r="C272" s="360" t="s">
        <v>1433</v>
      </c>
      <c r="D272" s="266" t="s">
        <v>26641</v>
      </c>
    </row>
    <row r="273" spans="1:4" x14ac:dyDescent="0.25">
      <c r="A273" s="369">
        <v>43195</v>
      </c>
      <c r="B273" s="360" t="s">
        <v>1772</v>
      </c>
      <c r="C273" s="360" t="s">
        <v>1433</v>
      </c>
      <c r="D273" s="266" t="s">
        <v>26642</v>
      </c>
    </row>
    <row r="274" spans="1:4" x14ac:dyDescent="0.25">
      <c r="A274" s="369">
        <v>43196</v>
      </c>
      <c r="B274" s="360" t="s">
        <v>1773</v>
      </c>
      <c r="C274" s="360" t="s">
        <v>1433</v>
      </c>
      <c r="D274" s="266" t="s">
        <v>26643</v>
      </c>
    </row>
    <row r="275" spans="1:4" x14ac:dyDescent="0.25">
      <c r="A275" s="369">
        <v>43198</v>
      </c>
      <c r="B275" s="360" t="s">
        <v>1774</v>
      </c>
      <c r="C275" s="360" t="s">
        <v>1433</v>
      </c>
      <c r="D275" s="266" t="s">
        <v>26644</v>
      </c>
    </row>
    <row r="276" spans="1:4" x14ac:dyDescent="0.25">
      <c r="A276" s="369">
        <v>43199</v>
      </c>
      <c r="B276" s="360" t="s">
        <v>1775</v>
      </c>
      <c r="C276" s="360" t="s">
        <v>1433</v>
      </c>
      <c r="D276" s="266" t="s">
        <v>26645</v>
      </c>
    </row>
    <row r="277" spans="1:4" x14ac:dyDescent="0.25">
      <c r="A277" s="369">
        <v>43200</v>
      </c>
      <c r="B277" s="360" t="s">
        <v>1776</v>
      </c>
      <c r="C277" s="360" t="s">
        <v>1433</v>
      </c>
      <c r="D277" s="266" t="s">
        <v>26646</v>
      </c>
    </row>
    <row r="278" spans="1:4" x14ac:dyDescent="0.25">
      <c r="A278" s="369">
        <v>39556</v>
      </c>
      <c r="B278" s="360" t="s">
        <v>1767</v>
      </c>
      <c r="C278" s="360" t="s">
        <v>1433</v>
      </c>
      <c r="D278" s="266" t="s">
        <v>26647</v>
      </c>
    </row>
    <row r="279" spans="1:4" x14ac:dyDescent="0.25">
      <c r="A279" s="369">
        <v>39557</v>
      </c>
      <c r="B279" s="360" t="s">
        <v>1768</v>
      </c>
      <c r="C279" s="360" t="s">
        <v>1433</v>
      </c>
      <c r="D279" s="266" t="s">
        <v>26648</v>
      </c>
    </row>
    <row r="280" spans="1:4" x14ac:dyDescent="0.25">
      <c r="A280" s="369">
        <v>39559</v>
      </c>
      <c r="B280" s="360" t="s">
        <v>1769</v>
      </c>
      <c r="C280" s="360" t="s">
        <v>1433</v>
      </c>
      <c r="D280" s="266" t="s">
        <v>26649</v>
      </c>
    </row>
    <row r="281" spans="1:4" x14ac:dyDescent="0.25">
      <c r="A281" s="369">
        <v>39560</v>
      </c>
      <c r="B281" s="360" t="s">
        <v>1770</v>
      </c>
      <c r="C281" s="360" t="s">
        <v>1433</v>
      </c>
      <c r="D281" s="266" t="s">
        <v>26650</v>
      </c>
    </row>
    <row r="282" spans="1:4" x14ac:dyDescent="0.25">
      <c r="A282" s="369">
        <v>39561</v>
      </c>
      <c r="B282" s="360" t="s">
        <v>1771</v>
      </c>
      <c r="C282" s="360" t="s">
        <v>1433</v>
      </c>
      <c r="D282" s="266" t="s">
        <v>26651</v>
      </c>
    </row>
    <row r="283" spans="1:4" x14ac:dyDescent="0.25">
      <c r="A283" s="369">
        <v>43190</v>
      </c>
      <c r="B283" s="360" t="s">
        <v>1777</v>
      </c>
      <c r="C283" s="360" t="s">
        <v>1433</v>
      </c>
      <c r="D283" s="266" t="s">
        <v>26652</v>
      </c>
    </row>
    <row r="284" spans="1:4" x14ac:dyDescent="0.25">
      <c r="A284" s="369">
        <v>39555</v>
      </c>
      <c r="B284" s="360" t="s">
        <v>1778</v>
      </c>
      <c r="C284" s="360" t="s">
        <v>1433</v>
      </c>
      <c r="D284" s="266" t="s">
        <v>26653</v>
      </c>
    </row>
    <row r="285" spans="1:4" x14ac:dyDescent="0.25">
      <c r="A285" s="369">
        <v>43191</v>
      </c>
      <c r="B285" s="360" t="s">
        <v>1779</v>
      </c>
      <c r="C285" s="360" t="s">
        <v>1433</v>
      </c>
      <c r="D285" s="266" t="s">
        <v>26654</v>
      </c>
    </row>
    <row r="286" spans="1:4" x14ac:dyDescent="0.25">
      <c r="A286" s="369">
        <v>39548</v>
      </c>
      <c r="B286" s="360" t="s">
        <v>1780</v>
      </c>
      <c r="C286" s="360" t="s">
        <v>1433</v>
      </c>
      <c r="D286" s="266" t="s">
        <v>26655</v>
      </c>
    </row>
    <row r="287" spans="1:4" x14ac:dyDescent="0.25">
      <c r="A287" s="369">
        <v>43192</v>
      </c>
      <c r="B287" s="360" t="s">
        <v>1781</v>
      </c>
      <c r="C287" s="360" t="s">
        <v>1433</v>
      </c>
      <c r="D287" s="266" t="s">
        <v>26656</v>
      </c>
    </row>
    <row r="288" spans="1:4" x14ac:dyDescent="0.25">
      <c r="A288" s="369">
        <v>39554</v>
      </c>
      <c r="B288" s="360" t="s">
        <v>1782</v>
      </c>
      <c r="C288" s="360" t="s">
        <v>1433</v>
      </c>
      <c r="D288" s="266" t="s">
        <v>26657</v>
      </c>
    </row>
    <row r="289" spans="1:4" x14ac:dyDescent="0.25">
      <c r="A289" s="369">
        <v>43194</v>
      </c>
      <c r="B289" s="360" t="s">
        <v>1783</v>
      </c>
      <c r="C289" s="360" t="s">
        <v>1433</v>
      </c>
      <c r="D289" s="266" t="s">
        <v>26658</v>
      </c>
    </row>
    <row r="290" spans="1:4" x14ac:dyDescent="0.25">
      <c r="A290" s="369">
        <v>39551</v>
      </c>
      <c r="B290" s="360" t="s">
        <v>1784</v>
      </c>
      <c r="C290" s="360" t="s">
        <v>1433</v>
      </c>
      <c r="D290" s="266" t="s">
        <v>26659</v>
      </c>
    </row>
    <row r="291" spans="1:4" x14ac:dyDescent="0.25">
      <c r="A291" s="369">
        <v>43185</v>
      </c>
      <c r="B291" s="360" t="s">
        <v>1785</v>
      </c>
      <c r="C291" s="360" t="s">
        <v>1433</v>
      </c>
      <c r="D291" s="266" t="s">
        <v>26660</v>
      </c>
    </row>
    <row r="292" spans="1:4" x14ac:dyDescent="0.25">
      <c r="A292" s="369">
        <v>43186</v>
      </c>
      <c r="B292" s="360" t="s">
        <v>1786</v>
      </c>
      <c r="C292" s="360" t="s">
        <v>1433</v>
      </c>
      <c r="D292" s="266" t="s">
        <v>26661</v>
      </c>
    </row>
    <row r="293" spans="1:4" x14ac:dyDescent="0.25">
      <c r="A293" s="369">
        <v>43187</v>
      </c>
      <c r="B293" s="360" t="s">
        <v>1787</v>
      </c>
      <c r="C293" s="360" t="s">
        <v>1433</v>
      </c>
      <c r="D293" s="266" t="s">
        <v>26662</v>
      </c>
    </row>
    <row r="294" spans="1:4" x14ac:dyDescent="0.25">
      <c r="A294" s="369">
        <v>43188</v>
      </c>
      <c r="B294" s="360" t="s">
        <v>1788</v>
      </c>
      <c r="C294" s="360" t="s">
        <v>1433</v>
      </c>
      <c r="D294" s="266" t="s">
        <v>26663</v>
      </c>
    </row>
    <row r="295" spans="1:4" x14ac:dyDescent="0.25">
      <c r="A295" s="369">
        <v>43189</v>
      </c>
      <c r="B295" s="360" t="s">
        <v>1789</v>
      </c>
      <c r="C295" s="360" t="s">
        <v>1433</v>
      </c>
      <c r="D295" s="266" t="s">
        <v>26664</v>
      </c>
    </row>
    <row r="296" spans="1:4" x14ac:dyDescent="0.25">
      <c r="A296" s="369">
        <v>39580</v>
      </c>
      <c r="B296" s="360" t="s">
        <v>1801</v>
      </c>
      <c r="C296" s="360" t="s">
        <v>1433</v>
      </c>
      <c r="D296" s="266" t="s">
        <v>26665</v>
      </c>
    </row>
    <row r="297" spans="1:4" x14ac:dyDescent="0.25">
      <c r="A297" s="369">
        <v>39577</v>
      </c>
      <c r="B297" s="360" t="s">
        <v>1802</v>
      </c>
      <c r="C297" s="360" t="s">
        <v>1433</v>
      </c>
      <c r="D297" s="266" t="s">
        <v>26666</v>
      </c>
    </row>
    <row r="298" spans="1:4" x14ac:dyDescent="0.25">
      <c r="A298" s="369">
        <v>39578</v>
      </c>
      <c r="B298" s="360" t="s">
        <v>1803</v>
      </c>
      <c r="C298" s="360" t="s">
        <v>1433</v>
      </c>
      <c r="D298" s="266" t="s">
        <v>26667</v>
      </c>
    </row>
    <row r="299" spans="1:4" x14ac:dyDescent="0.25">
      <c r="A299" s="369">
        <v>39579</v>
      </c>
      <c r="B299" s="360" t="s">
        <v>1804</v>
      </c>
      <c r="C299" s="360" t="s">
        <v>1433</v>
      </c>
      <c r="D299" s="266" t="s">
        <v>26668</v>
      </c>
    </row>
    <row r="300" spans="1:4" x14ac:dyDescent="0.25">
      <c r="A300" s="369">
        <v>39826</v>
      </c>
      <c r="B300" s="360" t="s">
        <v>1805</v>
      </c>
      <c r="C300" s="360" t="s">
        <v>1433</v>
      </c>
      <c r="D300" s="266" t="s">
        <v>26669</v>
      </c>
    </row>
    <row r="301" spans="1:4" x14ac:dyDescent="0.25">
      <c r="A301" s="369">
        <v>10700</v>
      </c>
      <c r="B301" s="360" t="s">
        <v>1790</v>
      </c>
      <c r="C301" s="360" t="s">
        <v>1433</v>
      </c>
      <c r="D301" s="266" t="s">
        <v>6763</v>
      </c>
    </row>
    <row r="302" spans="1:4" x14ac:dyDescent="0.25">
      <c r="A302" s="369">
        <v>346</v>
      </c>
      <c r="B302" s="360" t="s">
        <v>25910</v>
      </c>
      <c r="C302" s="360" t="s">
        <v>1520</v>
      </c>
      <c r="D302" s="266" t="s">
        <v>6764</v>
      </c>
    </row>
    <row r="303" spans="1:4" x14ac:dyDescent="0.25">
      <c r="A303" s="369">
        <v>3312</v>
      </c>
      <c r="B303" s="360" t="s">
        <v>1791</v>
      </c>
      <c r="C303" s="360" t="s">
        <v>1520</v>
      </c>
      <c r="D303" s="266" t="s">
        <v>3072</v>
      </c>
    </row>
    <row r="304" spans="1:4" x14ac:dyDescent="0.25">
      <c r="A304" s="369">
        <v>339</v>
      </c>
      <c r="B304" s="360" t="s">
        <v>1792</v>
      </c>
      <c r="C304" s="360" t="s">
        <v>1516</v>
      </c>
      <c r="D304" s="266" t="s">
        <v>3821</v>
      </c>
    </row>
    <row r="305" spans="1:4" x14ac:dyDescent="0.25">
      <c r="A305" s="369">
        <v>340</v>
      </c>
      <c r="B305" s="360" t="s">
        <v>1793</v>
      </c>
      <c r="C305" s="360" t="s">
        <v>1516</v>
      </c>
      <c r="D305" s="266" t="s">
        <v>1815</v>
      </c>
    </row>
    <row r="306" spans="1:4" x14ac:dyDescent="0.25">
      <c r="A306" s="369">
        <v>43130</v>
      </c>
      <c r="B306" s="360" t="s">
        <v>1795</v>
      </c>
      <c r="C306" s="360" t="s">
        <v>1520</v>
      </c>
      <c r="D306" s="266" t="s">
        <v>6482</v>
      </c>
    </row>
    <row r="307" spans="1:4" x14ac:dyDescent="0.25">
      <c r="A307" s="369">
        <v>344</v>
      </c>
      <c r="B307" s="360" t="s">
        <v>1796</v>
      </c>
      <c r="C307" s="360" t="s">
        <v>1520</v>
      </c>
      <c r="D307" s="266" t="s">
        <v>2740</v>
      </c>
    </row>
    <row r="308" spans="1:4" x14ac:dyDescent="0.25">
      <c r="A308" s="369">
        <v>345</v>
      </c>
      <c r="B308" s="360" t="s">
        <v>1797</v>
      </c>
      <c r="C308" s="360" t="s">
        <v>1520</v>
      </c>
      <c r="D308" s="266" t="s">
        <v>6765</v>
      </c>
    </row>
    <row r="309" spans="1:4" x14ac:dyDescent="0.25">
      <c r="A309" s="369">
        <v>43131</v>
      </c>
      <c r="B309" s="360" t="s">
        <v>1798</v>
      </c>
      <c r="C309" s="360" t="s">
        <v>1520</v>
      </c>
      <c r="D309" s="266" t="s">
        <v>5974</v>
      </c>
    </row>
    <row r="310" spans="1:4" x14ac:dyDescent="0.25">
      <c r="A310" s="369">
        <v>3313</v>
      </c>
      <c r="B310" s="360" t="s">
        <v>1799</v>
      </c>
      <c r="C310" s="360" t="s">
        <v>1520</v>
      </c>
      <c r="D310" s="266" t="s">
        <v>5615</v>
      </c>
    </row>
    <row r="311" spans="1:4" x14ac:dyDescent="0.25">
      <c r="A311" s="369">
        <v>43132</v>
      </c>
      <c r="B311" s="360" t="s">
        <v>1800</v>
      </c>
      <c r="C311" s="360" t="s">
        <v>1520</v>
      </c>
      <c r="D311" s="266" t="s">
        <v>6482</v>
      </c>
    </row>
    <row r="312" spans="1:4" x14ac:dyDescent="0.25">
      <c r="A312" s="369">
        <v>366</v>
      </c>
      <c r="B312" s="360" t="s">
        <v>1806</v>
      </c>
      <c r="C312" s="360" t="s">
        <v>1625</v>
      </c>
      <c r="D312" s="266" t="s">
        <v>25911</v>
      </c>
    </row>
    <row r="313" spans="1:4" x14ac:dyDescent="0.25">
      <c r="A313" s="369">
        <v>367</v>
      </c>
      <c r="B313" s="360" t="s">
        <v>1807</v>
      </c>
      <c r="C313" s="360" t="s">
        <v>1625</v>
      </c>
      <c r="D313" s="266" t="s">
        <v>25912</v>
      </c>
    </row>
    <row r="314" spans="1:4" x14ac:dyDescent="0.25">
      <c r="A314" s="369">
        <v>370</v>
      </c>
      <c r="B314" s="360" t="s">
        <v>1808</v>
      </c>
      <c r="C314" s="360" t="s">
        <v>1625</v>
      </c>
      <c r="D314" s="266" t="s">
        <v>25911</v>
      </c>
    </row>
    <row r="315" spans="1:4" x14ac:dyDescent="0.25">
      <c r="A315" s="369">
        <v>368</v>
      </c>
      <c r="B315" s="360" t="s">
        <v>1809</v>
      </c>
      <c r="C315" s="360" t="s">
        <v>1625</v>
      </c>
      <c r="D315" s="266" t="s">
        <v>1810</v>
      </c>
    </row>
    <row r="316" spans="1:4" x14ac:dyDescent="0.25">
      <c r="A316" s="369">
        <v>11075</v>
      </c>
      <c r="B316" s="360" t="s">
        <v>1811</v>
      </c>
      <c r="C316" s="360" t="s">
        <v>1625</v>
      </c>
      <c r="D316" s="266" t="s">
        <v>25913</v>
      </c>
    </row>
    <row r="317" spans="1:4" x14ac:dyDescent="0.25">
      <c r="A317" s="369">
        <v>1381</v>
      </c>
      <c r="B317" s="360" t="s">
        <v>1812</v>
      </c>
      <c r="C317" s="360" t="s">
        <v>1520</v>
      </c>
      <c r="D317" s="266" t="s">
        <v>8012</v>
      </c>
    </row>
    <row r="318" spans="1:4" x14ac:dyDescent="0.25">
      <c r="A318" s="369">
        <v>34353</v>
      </c>
      <c r="B318" s="360" t="s">
        <v>1814</v>
      </c>
      <c r="C318" s="360" t="s">
        <v>1520</v>
      </c>
      <c r="D318" s="266" t="s">
        <v>4476</v>
      </c>
    </row>
    <row r="319" spans="1:4" x14ac:dyDescent="0.25">
      <c r="A319" s="369">
        <v>37595</v>
      </c>
      <c r="B319" s="360" t="s">
        <v>1816</v>
      </c>
      <c r="C319" s="360" t="s">
        <v>1520</v>
      </c>
      <c r="D319" s="266" t="s">
        <v>14071</v>
      </c>
    </row>
    <row r="320" spans="1:4" x14ac:dyDescent="0.25">
      <c r="A320" s="369">
        <v>37596</v>
      </c>
      <c r="B320" s="360" t="s">
        <v>1818</v>
      </c>
      <c r="C320" s="360" t="s">
        <v>1520</v>
      </c>
      <c r="D320" s="266" t="s">
        <v>2555</v>
      </c>
    </row>
    <row r="321" spans="1:4" x14ac:dyDescent="0.25">
      <c r="A321" s="369">
        <v>371</v>
      </c>
      <c r="B321" s="360" t="s">
        <v>1819</v>
      </c>
      <c r="C321" s="360" t="s">
        <v>1520</v>
      </c>
      <c r="D321" s="266" t="s">
        <v>1508</v>
      </c>
    </row>
    <row r="322" spans="1:4" x14ac:dyDescent="0.25">
      <c r="A322" s="369">
        <v>37553</v>
      </c>
      <c r="B322" s="360" t="s">
        <v>1821</v>
      </c>
      <c r="C322" s="360" t="s">
        <v>1520</v>
      </c>
      <c r="D322" s="266" t="s">
        <v>3649</v>
      </c>
    </row>
    <row r="323" spans="1:4" x14ac:dyDescent="0.25">
      <c r="A323" s="369">
        <v>37552</v>
      </c>
      <c r="B323" s="360" t="s">
        <v>1822</v>
      </c>
      <c r="C323" s="360" t="s">
        <v>1520</v>
      </c>
      <c r="D323" s="266" t="s">
        <v>4406</v>
      </c>
    </row>
    <row r="324" spans="1:4" x14ac:dyDescent="0.25">
      <c r="A324" s="369">
        <v>36880</v>
      </c>
      <c r="B324" s="360" t="s">
        <v>1824</v>
      </c>
      <c r="C324" s="360" t="s">
        <v>1520</v>
      </c>
      <c r="D324" s="266" t="s">
        <v>6746</v>
      </c>
    </row>
    <row r="325" spans="1:4" x14ac:dyDescent="0.25">
      <c r="A325" s="369">
        <v>34355</v>
      </c>
      <c r="B325" s="360" t="s">
        <v>1826</v>
      </c>
      <c r="C325" s="360" t="s">
        <v>1520</v>
      </c>
      <c r="D325" s="266" t="s">
        <v>3318</v>
      </c>
    </row>
    <row r="326" spans="1:4" x14ac:dyDescent="0.25">
      <c r="A326" s="369">
        <v>130</v>
      </c>
      <c r="B326" s="360" t="s">
        <v>1827</v>
      </c>
      <c r="C326" s="360" t="s">
        <v>1520</v>
      </c>
      <c r="D326" s="266" t="s">
        <v>2003</v>
      </c>
    </row>
    <row r="327" spans="1:4" x14ac:dyDescent="0.25">
      <c r="A327" s="369">
        <v>135</v>
      </c>
      <c r="B327" s="360" t="s">
        <v>1828</v>
      </c>
      <c r="C327" s="360" t="s">
        <v>1520</v>
      </c>
      <c r="D327" s="266" t="s">
        <v>5048</v>
      </c>
    </row>
    <row r="328" spans="1:4" x14ac:dyDescent="0.25">
      <c r="A328" s="369">
        <v>36886</v>
      </c>
      <c r="B328" s="360" t="s">
        <v>1829</v>
      </c>
      <c r="C328" s="360" t="s">
        <v>1520</v>
      </c>
      <c r="D328" s="266" t="s">
        <v>1813</v>
      </c>
    </row>
    <row r="329" spans="1:4" x14ac:dyDescent="0.25">
      <c r="A329" s="369">
        <v>38546</v>
      </c>
      <c r="B329" s="360" t="s">
        <v>1830</v>
      </c>
      <c r="C329" s="360" t="s">
        <v>1625</v>
      </c>
      <c r="D329" s="266" t="s">
        <v>26670</v>
      </c>
    </row>
    <row r="330" spans="1:4" x14ac:dyDescent="0.25">
      <c r="A330" s="369">
        <v>34549</v>
      </c>
      <c r="B330" s="360" t="s">
        <v>1831</v>
      </c>
      <c r="C330" s="360" t="s">
        <v>1625</v>
      </c>
      <c r="D330" s="266" t="s">
        <v>26671</v>
      </c>
    </row>
    <row r="331" spans="1:4" x14ac:dyDescent="0.25">
      <c r="A331" s="369">
        <v>6081</v>
      </c>
      <c r="B331" s="360" t="s">
        <v>1832</v>
      </c>
      <c r="C331" s="360" t="s">
        <v>1625</v>
      </c>
      <c r="D331" s="266" t="s">
        <v>26672</v>
      </c>
    </row>
    <row r="332" spans="1:4" x14ac:dyDescent="0.25">
      <c r="A332" s="369">
        <v>6077</v>
      </c>
      <c r="B332" s="360" t="s">
        <v>1833</v>
      </c>
      <c r="C332" s="360" t="s">
        <v>1625</v>
      </c>
      <c r="D332" s="266" t="s">
        <v>11716</v>
      </c>
    </row>
    <row r="333" spans="1:4" x14ac:dyDescent="0.25">
      <c r="A333" s="369">
        <v>6079</v>
      </c>
      <c r="B333" s="360" t="s">
        <v>1834</v>
      </c>
      <c r="C333" s="360" t="s">
        <v>1625</v>
      </c>
      <c r="D333" s="266" t="s">
        <v>11716</v>
      </c>
    </row>
    <row r="334" spans="1:4" x14ac:dyDescent="0.25">
      <c r="A334" s="369">
        <v>1091</v>
      </c>
      <c r="B334" s="360" t="s">
        <v>1835</v>
      </c>
      <c r="C334" s="360" t="s">
        <v>1433</v>
      </c>
      <c r="D334" s="266" t="s">
        <v>26673</v>
      </c>
    </row>
    <row r="335" spans="1:4" x14ac:dyDescent="0.25">
      <c r="A335" s="369">
        <v>1094</v>
      </c>
      <c r="B335" s="360" t="s">
        <v>1836</v>
      </c>
      <c r="C335" s="360" t="s">
        <v>1433</v>
      </c>
      <c r="D335" s="266" t="s">
        <v>4674</v>
      </c>
    </row>
    <row r="336" spans="1:4" x14ac:dyDescent="0.25">
      <c r="A336" s="369">
        <v>1095</v>
      </c>
      <c r="B336" s="360" t="s">
        <v>1838</v>
      </c>
      <c r="C336" s="360" t="s">
        <v>1433</v>
      </c>
      <c r="D336" s="266" t="s">
        <v>25788</v>
      </c>
    </row>
    <row r="337" spans="1:4" x14ac:dyDescent="0.25">
      <c r="A337" s="369">
        <v>1092</v>
      </c>
      <c r="B337" s="360" t="s">
        <v>1839</v>
      </c>
      <c r="C337" s="360" t="s">
        <v>1433</v>
      </c>
      <c r="D337" s="266" t="s">
        <v>26674</v>
      </c>
    </row>
    <row r="338" spans="1:4" x14ac:dyDescent="0.25">
      <c r="A338" s="369">
        <v>1093</v>
      </c>
      <c r="B338" s="360" t="s">
        <v>1840</v>
      </c>
      <c r="C338" s="360" t="s">
        <v>1433</v>
      </c>
      <c r="D338" s="266" t="s">
        <v>26675</v>
      </c>
    </row>
    <row r="339" spans="1:4" x14ac:dyDescent="0.25">
      <c r="A339" s="369">
        <v>1090</v>
      </c>
      <c r="B339" s="360" t="s">
        <v>1841</v>
      </c>
      <c r="C339" s="360" t="s">
        <v>1433</v>
      </c>
      <c r="D339" s="266" t="s">
        <v>26676</v>
      </c>
    </row>
    <row r="340" spans="1:4" x14ac:dyDescent="0.25">
      <c r="A340" s="369">
        <v>1096</v>
      </c>
      <c r="B340" s="360" t="s">
        <v>1842</v>
      </c>
      <c r="C340" s="360" t="s">
        <v>1433</v>
      </c>
      <c r="D340" s="266" t="s">
        <v>26677</v>
      </c>
    </row>
    <row r="341" spans="1:4" x14ac:dyDescent="0.25">
      <c r="A341" s="369">
        <v>1097</v>
      </c>
      <c r="B341" s="360" t="s">
        <v>1843</v>
      </c>
      <c r="C341" s="360" t="s">
        <v>1433</v>
      </c>
      <c r="D341" s="266" t="s">
        <v>25989</v>
      </c>
    </row>
    <row r="342" spans="1:4" x14ac:dyDescent="0.25">
      <c r="A342" s="369">
        <v>378</v>
      </c>
      <c r="B342" s="360" t="s">
        <v>1844</v>
      </c>
      <c r="C342" s="360" t="s">
        <v>1628</v>
      </c>
      <c r="D342" s="266" t="s">
        <v>6871</v>
      </c>
    </row>
    <row r="343" spans="1:4" x14ac:dyDescent="0.25">
      <c r="A343" s="369">
        <v>40911</v>
      </c>
      <c r="B343" s="360" t="s">
        <v>1845</v>
      </c>
      <c r="C343" s="360" t="s">
        <v>1435</v>
      </c>
      <c r="D343" s="266" t="s">
        <v>29421</v>
      </c>
    </row>
    <row r="344" spans="1:4" x14ac:dyDescent="0.25">
      <c r="A344" s="369">
        <v>33939</v>
      </c>
      <c r="B344" s="360" t="s">
        <v>1846</v>
      </c>
      <c r="C344" s="360" t="s">
        <v>1628</v>
      </c>
      <c r="D344" s="266" t="s">
        <v>29422</v>
      </c>
    </row>
    <row r="345" spans="1:4" x14ac:dyDescent="0.25">
      <c r="A345" s="369">
        <v>40815</v>
      </c>
      <c r="B345" s="360" t="s">
        <v>1847</v>
      </c>
      <c r="C345" s="360" t="s">
        <v>1435</v>
      </c>
      <c r="D345" s="266" t="s">
        <v>29423</v>
      </c>
    </row>
    <row r="346" spans="1:4" x14ac:dyDescent="0.25">
      <c r="A346" s="369">
        <v>33952</v>
      </c>
      <c r="B346" s="360" t="s">
        <v>1848</v>
      </c>
      <c r="C346" s="360" t="s">
        <v>1628</v>
      </c>
      <c r="D346" s="266" t="s">
        <v>29424</v>
      </c>
    </row>
    <row r="347" spans="1:4" x14ac:dyDescent="0.25">
      <c r="A347" s="369">
        <v>40816</v>
      </c>
      <c r="B347" s="360" t="s">
        <v>1849</v>
      </c>
      <c r="C347" s="360" t="s">
        <v>1435</v>
      </c>
      <c r="D347" s="266" t="s">
        <v>29425</v>
      </c>
    </row>
    <row r="348" spans="1:4" x14ac:dyDescent="0.25">
      <c r="A348" s="369">
        <v>33953</v>
      </c>
      <c r="B348" s="360" t="s">
        <v>1850</v>
      </c>
      <c r="C348" s="360" t="s">
        <v>1628</v>
      </c>
      <c r="D348" s="266" t="s">
        <v>29426</v>
      </c>
    </row>
    <row r="349" spans="1:4" x14ac:dyDescent="0.25">
      <c r="A349" s="369">
        <v>40817</v>
      </c>
      <c r="B349" s="360" t="s">
        <v>1851</v>
      </c>
      <c r="C349" s="360" t="s">
        <v>1435</v>
      </c>
      <c r="D349" s="266" t="s">
        <v>29427</v>
      </c>
    </row>
    <row r="350" spans="1:4" x14ac:dyDescent="0.25">
      <c r="A350" s="369">
        <v>13348</v>
      </c>
      <c r="B350" s="360" t="s">
        <v>25915</v>
      </c>
      <c r="C350" s="360" t="s">
        <v>1433</v>
      </c>
      <c r="D350" s="266" t="s">
        <v>6745</v>
      </c>
    </row>
    <row r="351" spans="1:4" x14ac:dyDescent="0.25">
      <c r="A351" s="369">
        <v>39212</v>
      </c>
      <c r="B351" s="360" t="s">
        <v>1854</v>
      </c>
      <c r="C351" s="360" t="s">
        <v>1433</v>
      </c>
      <c r="D351" s="266" t="s">
        <v>1695</v>
      </c>
    </row>
    <row r="352" spans="1:4" x14ac:dyDescent="0.25">
      <c r="A352" s="369">
        <v>39211</v>
      </c>
      <c r="B352" s="360" t="s">
        <v>25916</v>
      </c>
      <c r="C352" s="360" t="s">
        <v>1433</v>
      </c>
      <c r="D352" s="266" t="s">
        <v>2599</v>
      </c>
    </row>
    <row r="353" spans="1:4" x14ac:dyDescent="0.25">
      <c r="A353" s="369">
        <v>39208</v>
      </c>
      <c r="B353" s="360" t="s">
        <v>1857</v>
      </c>
      <c r="C353" s="360" t="s">
        <v>1433</v>
      </c>
      <c r="D353" s="266" t="s">
        <v>3760</v>
      </c>
    </row>
    <row r="354" spans="1:4" x14ac:dyDescent="0.25">
      <c r="A354" s="369">
        <v>39210</v>
      </c>
      <c r="B354" s="360" t="s">
        <v>1855</v>
      </c>
      <c r="C354" s="360" t="s">
        <v>1433</v>
      </c>
      <c r="D354" s="266" t="s">
        <v>8417</v>
      </c>
    </row>
    <row r="355" spans="1:4" x14ac:dyDescent="0.25">
      <c r="A355" s="369">
        <v>39214</v>
      </c>
      <c r="B355" s="360" t="s">
        <v>1858</v>
      </c>
      <c r="C355" s="360" t="s">
        <v>1433</v>
      </c>
      <c r="D355" s="266" t="s">
        <v>5908</v>
      </c>
    </row>
    <row r="356" spans="1:4" x14ac:dyDescent="0.25">
      <c r="A356" s="369">
        <v>39213</v>
      </c>
      <c r="B356" s="360" t="s">
        <v>1859</v>
      </c>
      <c r="C356" s="360" t="s">
        <v>1433</v>
      </c>
      <c r="D356" s="266" t="s">
        <v>2048</v>
      </c>
    </row>
    <row r="357" spans="1:4" x14ac:dyDescent="0.25">
      <c r="A357" s="369">
        <v>39209</v>
      </c>
      <c r="B357" s="360" t="s">
        <v>1861</v>
      </c>
      <c r="C357" s="360" t="s">
        <v>1433</v>
      </c>
      <c r="D357" s="266" t="s">
        <v>2377</v>
      </c>
    </row>
    <row r="358" spans="1:4" x14ac:dyDescent="0.25">
      <c r="A358" s="369">
        <v>39207</v>
      </c>
      <c r="B358" s="360" t="s">
        <v>1862</v>
      </c>
      <c r="C358" s="360" t="s">
        <v>1433</v>
      </c>
      <c r="D358" s="266" t="s">
        <v>8417</v>
      </c>
    </row>
    <row r="359" spans="1:4" x14ac:dyDescent="0.25">
      <c r="A359" s="369">
        <v>39215</v>
      </c>
      <c r="B359" s="360" t="s">
        <v>1860</v>
      </c>
      <c r="C359" s="360" t="s">
        <v>1433</v>
      </c>
      <c r="D359" s="266" t="s">
        <v>7021</v>
      </c>
    </row>
    <row r="360" spans="1:4" x14ac:dyDescent="0.25">
      <c r="A360" s="369">
        <v>39216</v>
      </c>
      <c r="B360" s="360" t="s">
        <v>1863</v>
      </c>
      <c r="C360" s="360" t="s">
        <v>1433</v>
      </c>
      <c r="D360" s="266" t="s">
        <v>25594</v>
      </c>
    </row>
    <row r="361" spans="1:4" x14ac:dyDescent="0.25">
      <c r="A361" s="369">
        <v>11267</v>
      </c>
      <c r="B361" s="360" t="s">
        <v>1864</v>
      </c>
      <c r="C361" s="360" t="s">
        <v>1433</v>
      </c>
      <c r="D361" s="266" t="s">
        <v>1815</v>
      </c>
    </row>
    <row r="362" spans="1:4" x14ac:dyDescent="0.25">
      <c r="A362" s="369">
        <v>379</v>
      </c>
      <c r="B362" s="360" t="s">
        <v>1865</v>
      </c>
      <c r="C362" s="360" t="s">
        <v>1433</v>
      </c>
      <c r="D362" s="266" t="s">
        <v>1794</v>
      </c>
    </row>
    <row r="363" spans="1:4" x14ac:dyDescent="0.25">
      <c r="A363" s="369">
        <v>510</v>
      </c>
      <c r="B363" s="360" t="s">
        <v>1866</v>
      </c>
      <c r="C363" s="360" t="s">
        <v>1520</v>
      </c>
      <c r="D363" s="266" t="s">
        <v>4688</v>
      </c>
    </row>
    <row r="364" spans="1:4" x14ac:dyDescent="0.25">
      <c r="A364" s="369">
        <v>516</v>
      </c>
      <c r="B364" s="360" t="s">
        <v>1867</v>
      </c>
      <c r="C364" s="360" t="s">
        <v>1520</v>
      </c>
      <c r="D364" s="266" t="s">
        <v>12112</v>
      </c>
    </row>
    <row r="365" spans="1:4" x14ac:dyDescent="0.25">
      <c r="A365" s="369">
        <v>509</v>
      </c>
      <c r="B365" s="360" t="s">
        <v>1868</v>
      </c>
      <c r="C365" s="360" t="s">
        <v>1520</v>
      </c>
      <c r="D365" s="266" t="s">
        <v>6344</v>
      </c>
    </row>
    <row r="366" spans="1:4" x14ac:dyDescent="0.25">
      <c r="A366" s="369">
        <v>40331</v>
      </c>
      <c r="B366" s="360" t="s">
        <v>1869</v>
      </c>
      <c r="C366" s="360" t="s">
        <v>1628</v>
      </c>
      <c r="D366" s="266" t="s">
        <v>10610</v>
      </c>
    </row>
    <row r="367" spans="1:4" x14ac:dyDescent="0.25">
      <c r="A367" s="369">
        <v>40930</v>
      </c>
      <c r="B367" s="360" t="s">
        <v>1870</v>
      </c>
      <c r="C367" s="360" t="s">
        <v>1435</v>
      </c>
      <c r="D367" s="266" t="s">
        <v>29428</v>
      </c>
    </row>
    <row r="368" spans="1:4" x14ac:dyDescent="0.25">
      <c r="A368" s="369">
        <v>377</v>
      </c>
      <c r="B368" s="360" t="s">
        <v>1871</v>
      </c>
      <c r="C368" s="360" t="s">
        <v>1433</v>
      </c>
      <c r="D368" s="266" t="s">
        <v>11176</v>
      </c>
    </row>
    <row r="369" spans="1:4" x14ac:dyDescent="0.25">
      <c r="A369" s="369">
        <v>11761</v>
      </c>
      <c r="B369" s="360" t="s">
        <v>25917</v>
      </c>
      <c r="C369" s="360" t="s">
        <v>1433</v>
      </c>
      <c r="D369" s="266" t="s">
        <v>12851</v>
      </c>
    </row>
    <row r="370" spans="1:4" x14ac:dyDescent="0.25">
      <c r="A370" s="369">
        <v>7588</v>
      </c>
      <c r="B370" s="360" t="s">
        <v>1872</v>
      </c>
      <c r="C370" s="360" t="s">
        <v>1433</v>
      </c>
      <c r="D370" s="266" t="s">
        <v>26678</v>
      </c>
    </row>
    <row r="371" spans="1:4" x14ac:dyDescent="0.25">
      <c r="A371" s="369">
        <v>34551</v>
      </c>
      <c r="B371" s="360" t="s">
        <v>1874</v>
      </c>
      <c r="C371" s="360" t="s">
        <v>1628</v>
      </c>
      <c r="D371" s="266" t="s">
        <v>7426</v>
      </c>
    </row>
    <row r="372" spans="1:4" x14ac:dyDescent="0.25">
      <c r="A372" s="369">
        <v>41078</v>
      </c>
      <c r="B372" s="360" t="s">
        <v>1876</v>
      </c>
      <c r="C372" s="360" t="s">
        <v>1435</v>
      </c>
      <c r="D372" s="266" t="s">
        <v>29429</v>
      </c>
    </row>
    <row r="373" spans="1:4" x14ac:dyDescent="0.25">
      <c r="A373" s="369">
        <v>246</v>
      </c>
      <c r="B373" s="360" t="s">
        <v>1877</v>
      </c>
      <c r="C373" s="360" t="s">
        <v>1628</v>
      </c>
      <c r="D373" s="266" t="s">
        <v>26912</v>
      </c>
    </row>
    <row r="374" spans="1:4" x14ac:dyDescent="0.25">
      <c r="A374" s="369">
        <v>40927</v>
      </c>
      <c r="B374" s="360" t="s">
        <v>1878</v>
      </c>
      <c r="C374" s="360" t="s">
        <v>1435</v>
      </c>
      <c r="D374" s="266" t="s">
        <v>29415</v>
      </c>
    </row>
    <row r="375" spans="1:4" x14ac:dyDescent="0.25">
      <c r="A375" s="369">
        <v>2350</v>
      </c>
      <c r="B375" s="360" t="s">
        <v>1879</v>
      </c>
      <c r="C375" s="360" t="s">
        <v>1628</v>
      </c>
      <c r="D375" s="266" t="s">
        <v>6757</v>
      </c>
    </row>
    <row r="376" spans="1:4" x14ac:dyDescent="0.25">
      <c r="A376" s="369">
        <v>40812</v>
      </c>
      <c r="B376" s="360" t="s">
        <v>1881</v>
      </c>
      <c r="C376" s="360" t="s">
        <v>1435</v>
      </c>
      <c r="D376" s="266" t="s">
        <v>29430</v>
      </c>
    </row>
    <row r="377" spans="1:4" x14ac:dyDescent="0.25">
      <c r="A377" s="369">
        <v>245</v>
      </c>
      <c r="B377" s="360" t="s">
        <v>1882</v>
      </c>
      <c r="C377" s="360" t="s">
        <v>1628</v>
      </c>
      <c r="D377" s="266" t="s">
        <v>25499</v>
      </c>
    </row>
    <row r="378" spans="1:4" x14ac:dyDescent="0.25">
      <c r="A378" s="369">
        <v>41090</v>
      </c>
      <c r="B378" s="360" t="s">
        <v>1883</v>
      </c>
      <c r="C378" s="360" t="s">
        <v>1435</v>
      </c>
      <c r="D378" s="266" t="s">
        <v>29431</v>
      </c>
    </row>
    <row r="379" spans="1:4" x14ac:dyDescent="0.25">
      <c r="A379" s="369">
        <v>251</v>
      </c>
      <c r="B379" s="360" t="s">
        <v>1884</v>
      </c>
      <c r="C379" s="360" t="s">
        <v>1628</v>
      </c>
      <c r="D379" s="266" t="s">
        <v>26912</v>
      </c>
    </row>
    <row r="380" spans="1:4" x14ac:dyDescent="0.25">
      <c r="A380" s="369">
        <v>40975</v>
      </c>
      <c r="B380" s="360" t="s">
        <v>1885</v>
      </c>
      <c r="C380" s="360" t="s">
        <v>1435</v>
      </c>
      <c r="D380" s="266" t="s">
        <v>29415</v>
      </c>
    </row>
    <row r="381" spans="1:4" x14ac:dyDescent="0.25">
      <c r="A381" s="369">
        <v>6127</v>
      </c>
      <c r="B381" s="360" t="s">
        <v>1886</v>
      </c>
      <c r="C381" s="360" t="s">
        <v>1628</v>
      </c>
      <c r="D381" s="266" t="s">
        <v>26912</v>
      </c>
    </row>
    <row r="382" spans="1:4" x14ac:dyDescent="0.25">
      <c r="A382" s="369">
        <v>41072</v>
      </c>
      <c r="B382" s="360" t="s">
        <v>1887</v>
      </c>
      <c r="C382" s="360" t="s">
        <v>1435</v>
      </c>
      <c r="D382" s="266" t="s">
        <v>29415</v>
      </c>
    </row>
    <row r="383" spans="1:4" x14ac:dyDescent="0.25">
      <c r="A383" s="369">
        <v>6121</v>
      </c>
      <c r="B383" s="360" t="s">
        <v>1888</v>
      </c>
      <c r="C383" s="360" t="s">
        <v>1628</v>
      </c>
      <c r="D383" s="266" t="s">
        <v>29432</v>
      </c>
    </row>
    <row r="384" spans="1:4" x14ac:dyDescent="0.25">
      <c r="A384" s="369">
        <v>41071</v>
      </c>
      <c r="B384" s="360" t="s">
        <v>1889</v>
      </c>
      <c r="C384" s="360" t="s">
        <v>1435</v>
      </c>
      <c r="D384" s="266" t="s">
        <v>29433</v>
      </c>
    </row>
    <row r="385" spans="1:4" x14ac:dyDescent="0.25">
      <c r="A385" s="369">
        <v>244</v>
      </c>
      <c r="B385" s="360" t="s">
        <v>1890</v>
      </c>
      <c r="C385" s="360" t="s">
        <v>1628</v>
      </c>
      <c r="D385" s="266" t="s">
        <v>29434</v>
      </c>
    </row>
    <row r="386" spans="1:4" x14ac:dyDescent="0.25">
      <c r="A386" s="369">
        <v>41093</v>
      </c>
      <c r="B386" s="360" t="s">
        <v>1891</v>
      </c>
      <c r="C386" s="360" t="s">
        <v>1435</v>
      </c>
      <c r="D386" s="266" t="s">
        <v>29435</v>
      </c>
    </row>
    <row r="387" spans="1:4" x14ac:dyDescent="0.25">
      <c r="A387" s="369">
        <v>532</v>
      </c>
      <c r="B387" s="360" t="s">
        <v>1892</v>
      </c>
      <c r="C387" s="360" t="s">
        <v>1628</v>
      </c>
      <c r="D387" s="266" t="s">
        <v>29436</v>
      </c>
    </row>
    <row r="388" spans="1:4" x14ac:dyDescent="0.25">
      <c r="A388" s="369">
        <v>40931</v>
      </c>
      <c r="B388" s="360" t="s">
        <v>1893</v>
      </c>
      <c r="C388" s="360" t="s">
        <v>1435</v>
      </c>
      <c r="D388" s="266" t="s">
        <v>29437</v>
      </c>
    </row>
    <row r="389" spans="1:4" x14ac:dyDescent="0.25">
      <c r="A389" s="369">
        <v>36150</v>
      </c>
      <c r="B389" s="360" t="s">
        <v>1894</v>
      </c>
      <c r="C389" s="360" t="s">
        <v>1433</v>
      </c>
      <c r="D389" s="266" t="s">
        <v>26680</v>
      </c>
    </row>
    <row r="390" spans="1:4" x14ac:dyDescent="0.25">
      <c r="A390" s="369">
        <v>4760</v>
      </c>
      <c r="B390" s="360" t="s">
        <v>1895</v>
      </c>
      <c r="C390" s="360" t="s">
        <v>1628</v>
      </c>
      <c r="D390" s="266" t="s">
        <v>6871</v>
      </c>
    </row>
    <row r="391" spans="1:4" x14ac:dyDescent="0.25">
      <c r="A391" s="369">
        <v>41069</v>
      </c>
      <c r="B391" s="360" t="s">
        <v>1896</v>
      </c>
      <c r="C391" s="360" t="s">
        <v>1435</v>
      </c>
      <c r="D391" s="266" t="s">
        <v>29421</v>
      </c>
    </row>
    <row r="392" spans="1:4" x14ac:dyDescent="0.25">
      <c r="A392" s="369">
        <v>10422</v>
      </c>
      <c r="B392" s="360" t="s">
        <v>1897</v>
      </c>
      <c r="C392" s="360" t="s">
        <v>1433</v>
      </c>
      <c r="D392" s="266" t="s">
        <v>26681</v>
      </c>
    </row>
    <row r="393" spans="1:4" x14ac:dyDescent="0.25">
      <c r="A393" s="369">
        <v>44019</v>
      </c>
      <c r="B393" s="360" t="s">
        <v>25918</v>
      </c>
      <c r="C393" s="360" t="s">
        <v>1433</v>
      </c>
      <c r="D393" s="266" t="s">
        <v>26682</v>
      </c>
    </row>
    <row r="394" spans="1:4" x14ac:dyDescent="0.25">
      <c r="A394" s="369">
        <v>36520</v>
      </c>
      <c r="B394" s="360" t="s">
        <v>1898</v>
      </c>
      <c r="C394" s="360" t="s">
        <v>1433</v>
      </c>
      <c r="D394" s="266" t="s">
        <v>26683</v>
      </c>
    </row>
    <row r="395" spans="1:4" x14ac:dyDescent="0.25">
      <c r="A395" s="369">
        <v>42319</v>
      </c>
      <c r="B395" s="360" t="s">
        <v>1899</v>
      </c>
      <c r="C395" s="360" t="s">
        <v>1433</v>
      </c>
      <c r="D395" s="266" t="s">
        <v>26684</v>
      </c>
    </row>
    <row r="396" spans="1:4" x14ac:dyDescent="0.25">
      <c r="A396" s="369">
        <v>10420</v>
      </c>
      <c r="B396" s="360" t="s">
        <v>1900</v>
      </c>
      <c r="C396" s="360" t="s">
        <v>1433</v>
      </c>
      <c r="D396" s="266" t="s">
        <v>26685</v>
      </c>
    </row>
    <row r="397" spans="1:4" x14ac:dyDescent="0.25">
      <c r="A397" s="369">
        <v>10421</v>
      </c>
      <c r="B397" s="360" t="s">
        <v>1901</v>
      </c>
      <c r="C397" s="360" t="s">
        <v>1433</v>
      </c>
      <c r="D397" s="266" t="s">
        <v>26686</v>
      </c>
    </row>
    <row r="398" spans="1:4" x14ac:dyDescent="0.25">
      <c r="A398" s="369">
        <v>11786</v>
      </c>
      <c r="B398" s="360" t="s">
        <v>1902</v>
      </c>
      <c r="C398" s="360" t="s">
        <v>1433</v>
      </c>
      <c r="D398" s="266" t="s">
        <v>26687</v>
      </c>
    </row>
    <row r="399" spans="1:4" x14ac:dyDescent="0.25">
      <c r="A399" s="369">
        <v>4815</v>
      </c>
      <c r="B399" s="360" t="s">
        <v>1903</v>
      </c>
      <c r="C399" s="360" t="s">
        <v>1433</v>
      </c>
      <c r="D399" s="266" t="s">
        <v>26688</v>
      </c>
    </row>
    <row r="400" spans="1:4" x14ac:dyDescent="0.25">
      <c r="A400" s="369">
        <v>541</v>
      </c>
      <c r="B400" s="360" t="s">
        <v>1904</v>
      </c>
      <c r="C400" s="360" t="s">
        <v>1433</v>
      </c>
      <c r="D400" s="266" t="s">
        <v>6771</v>
      </c>
    </row>
    <row r="401" spans="1:4" x14ac:dyDescent="0.25">
      <c r="A401" s="369">
        <v>542</v>
      </c>
      <c r="B401" s="360" t="s">
        <v>1905</v>
      </c>
      <c r="C401" s="360" t="s">
        <v>1433</v>
      </c>
      <c r="D401" s="266" t="s">
        <v>6772</v>
      </c>
    </row>
    <row r="402" spans="1:4" x14ac:dyDescent="0.25">
      <c r="A402" s="369">
        <v>540</v>
      </c>
      <c r="B402" s="360" t="s">
        <v>1906</v>
      </c>
      <c r="C402" s="360" t="s">
        <v>1433</v>
      </c>
      <c r="D402" s="266" t="s">
        <v>6773</v>
      </c>
    </row>
    <row r="403" spans="1:4" x14ac:dyDescent="0.25">
      <c r="A403" s="369">
        <v>38364</v>
      </c>
      <c r="B403" s="360" t="s">
        <v>25920</v>
      </c>
      <c r="C403" s="360" t="s">
        <v>1433</v>
      </c>
      <c r="D403" s="266" t="s">
        <v>25921</v>
      </c>
    </row>
    <row r="404" spans="1:4" x14ac:dyDescent="0.25">
      <c r="A404" s="369">
        <v>11692</v>
      </c>
      <c r="B404" s="360" t="s">
        <v>1907</v>
      </c>
      <c r="C404" s="360" t="s">
        <v>1908</v>
      </c>
      <c r="D404" s="266" t="s">
        <v>25922</v>
      </c>
    </row>
    <row r="405" spans="1:4" x14ac:dyDescent="0.25">
      <c r="A405" s="369">
        <v>1746</v>
      </c>
      <c r="B405" s="360" t="s">
        <v>1909</v>
      </c>
      <c r="C405" s="360" t="s">
        <v>1433</v>
      </c>
      <c r="D405" s="266" t="s">
        <v>26689</v>
      </c>
    </row>
    <row r="406" spans="1:4" x14ac:dyDescent="0.25">
      <c r="A406" s="369">
        <v>1748</v>
      </c>
      <c r="B406" s="360" t="s">
        <v>1910</v>
      </c>
      <c r="C406" s="360" t="s">
        <v>1433</v>
      </c>
      <c r="D406" s="266" t="s">
        <v>26690</v>
      </c>
    </row>
    <row r="407" spans="1:4" x14ac:dyDescent="0.25">
      <c r="A407" s="369">
        <v>1749</v>
      </c>
      <c r="B407" s="360" t="s">
        <v>1911</v>
      </c>
      <c r="C407" s="360" t="s">
        <v>1433</v>
      </c>
      <c r="D407" s="266" t="s">
        <v>26691</v>
      </c>
    </row>
    <row r="408" spans="1:4" x14ac:dyDescent="0.25">
      <c r="A408" s="369">
        <v>37412</v>
      </c>
      <c r="B408" s="360" t="s">
        <v>1912</v>
      </c>
      <c r="C408" s="360" t="s">
        <v>1433</v>
      </c>
      <c r="D408" s="266" t="s">
        <v>26692</v>
      </c>
    </row>
    <row r="409" spans="1:4" x14ac:dyDescent="0.25">
      <c r="A409" s="369">
        <v>1745</v>
      </c>
      <c r="B409" s="360" t="s">
        <v>1913</v>
      </c>
      <c r="C409" s="360" t="s">
        <v>1433</v>
      </c>
      <c r="D409" s="266" t="s">
        <v>26693</v>
      </c>
    </row>
    <row r="410" spans="1:4" x14ac:dyDescent="0.25">
      <c r="A410" s="369">
        <v>1750</v>
      </c>
      <c r="B410" s="360" t="s">
        <v>1914</v>
      </c>
      <c r="C410" s="360" t="s">
        <v>1433</v>
      </c>
      <c r="D410" s="266" t="s">
        <v>26694</v>
      </c>
    </row>
    <row r="411" spans="1:4" x14ac:dyDescent="0.25">
      <c r="A411" s="369">
        <v>11687</v>
      </c>
      <c r="B411" s="360" t="s">
        <v>1915</v>
      </c>
      <c r="C411" s="360" t="s">
        <v>1516</v>
      </c>
      <c r="D411" s="266" t="s">
        <v>26695</v>
      </c>
    </row>
    <row r="412" spans="1:4" x14ac:dyDescent="0.25">
      <c r="A412" s="369">
        <v>11689</v>
      </c>
      <c r="B412" s="360" t="s">
        <v>1916</v>
      </c>
      <c r="C412" s="360" t="s">
        <v>1516</v>
      </c>
      <c r="D412" s="266" t="s">
        <v>26696</v>
      </c>
    </row>
    <row r="413" spans="1:4" x14ac:dyDescent="0.25">
      <c r="A413" s="369">
        <v>11693</v>
      </c>
      <c r="B413" s="360" t="s">
        <v>1917</v>
      </c>
      <c r="C413" s="360" t="s">
        <v>1908</v>
      </c>
      <c r="D413" s="266" t="s">
        <v>6774</v>
      </c>
    </row>
    <row r="414" spans="1:4" x14ac:dyDescent="0.25">
      <c r="A414" s="369">
        <v>36215</v>
      </c>
      <c r="B414" s="360" t="s">
        <v>1918</v>
      </c>
      <c r="C414" s="360" t="s">
        <v>1433</v>
      </c>
      <c r="D414" s="266" t="s">
        <v>26697</v>
      </c>
    </row>
    <row r="415" spans="1:4" x14ac:dyDescent="0.25">
      <c r="A415" s="369">
        <v>42439</v>
      </c>
      <c r="B415" s="360" t="s">
        <v>1919</v>
      </c>
      <c r="C415" s="360" t="s">
        <v>1433</v>
      </c>
      <c r="D415" s="266" t="s">
        <v>1920</v>
      </c>
    </row>
    <row r="416" spans="1:4" x14ac:dyDescent="0.25">
      <c r="A416" s="369">
        <v>38381</v>
      </c>
      <c r="B416" s="360" t="s">
        <v>1921</v>
      </c>
      <c r="C416" s="360" t="s">
        <v>1433</v>
      </c>
      <c r="D416" s="266" t="s">
        <v>5480</v>
      </c>
    </row>
    <row r="417" spans="1:4" x14ac:dyDescent="0.25">
      <c r="A417" s="369">
        <v>39621</v>
      </c>
      <c r="B417" s="360" t="s">
        <v>1922</v>
      </c>
      <c r="C417" s="360" t="s">
        <v>1923</v>
      </c>
      <c r="D417" s="266" t="s">
        <v>26698</v>
      </c>
    </row>
    <row r="418" spans="1:4" x14ac:dyDescent="0.25">
      <c r="A418" s="369">
        <v>39624</v>
      </c>
      <c r="B418" s="360" t="s">
        <v>1924</v>
      </c>
      <c r="C418" s="360" t="s">
        <v>1923</v>
      </c>
      <c r="D418" s="266" t="s">
        <v>26699</v>
      </c>
    </row>
    <row r="419" spans="1:4" x14ac:dyDescent="0.25">
      <c r="A419" s="369">
        <v>39615</v>
      </c>
      <c r="B419" s="360" t="s">
        <v>1925</v>
      </c>
      <c r="C419" s="360" t="s">
        <v>1433</v>
      </c>
      <c r="D419" s="266" t="s">
        <v>26700</v>
      </c>
    </row>
    <row r="420" spans="1:4" x14ac:dyDescent="0.25">
      <c r="A420" s="369">
        <v>39620</v>
      </c>
      <c r="B420" s="360" t="s">
        <v>1926</v>
      </c>
      <c r="C420" s="360" t="s">
        <v>1433</v>
      </c>
      <c r="D420" s="266" t="s">
        <v>26701</v>
      </c>
    </row>
    <row r="421" spans="1:4" x14ac:dyDescent="0.25">
      <c r="A421" s="369">
        <v>39623</v>
      </c>
      <c r="B421" s="360" t="s">
        <v>1927</v>
      </c>
      <c r="C421" s="360" t="s">
        <v>1433</v>
      </c>
      <c r="D421" s="266" t="s">
        <v>26702</v>
      </c>
    </row>
    <row r="422" spans="1:4" x14ac:dyDescent="0.25">
      <c r="A422" s="369">
        <v>546</v>
      </c>
      <c r="B422" s="360" t="s">
        <v>1928</v>
      </c>
      <c r="C422" s="360" t="s">
        <v>1520</v>
      </c>
      <c r="D422" s="266" t="s">
        <v>25676</v>
      </c>
    </row>
    <row r="423" spans="1:4" x14ac:dyDescent="0.25">
      <c r="A423" s="369">
        <v>566</v>
      </c>
      <c r="B423" s="360" t="s">
        <v>1930</v>
      </c>
      <c r="C423" s="360" t="s">
        <v>1516</v>
      </c>
      <c r="D423" s="266" t="s">
        <v>8018</v>
      </c>
    </row>
    <row r="424" spans="1:4" x14ac:dyDescent="0.25">
      <c r="A424" s="369">
        <v>565</v>
      </c>
      <c r="B424" s="360" t="s">
        <v>1931</v>
      </c>
      <c r="C424" s="360" t="s">
        <v>1516</v>
      </c>
      <c r="D424" s="266" t="s">
        <v>7899</v>
      </c>
    </row>
    <row r="425" spans="1:4" x14ac:dyDescent="0.25">
      <c r="A425" s="369">
        <v>555</v>
      </c>
      <c r="B425" s="360" t="s">
        <v>1932</v>
      </c>
      <c r="C425" s="360" t="s">
        <v>1516</v>
      </c>
      <c r="D425" s="266" t="s">
        <v>10593</v>
      </c>
    </row>
    <row r="426" spans="1:4" x14ac:dyDescent="0.25">
      <c r="A426" s="369">
        <v>557</v>
      </c>
      <c r="B426" s="360" t="s">
        <v>1934</v>
      </c>
      <c r="C426" s="360" t="s">
        <v>1516</v>
      </c>
      <c r="D426" s="266" t="s">
        <v>26703</v>
      </c>
    </row>
    <row r="427" spans="1:4" x14ac:dyDescent="0.25">
      <c r="A427" s="369">
        <v>552</v>
      </c>
      <c r="B427" s="360" t="s">
        <v>1935</v>
      </c>
      <c r="C427" s="360" t="s">
        <v>1516</v>
      </c>
      <c r="D427" s="266" t="s">
        <v>5127</v>
      </c>
    </row>
    <row r="428" spans="1:4" x14ac:dyDescent="0.25">
      <c r="A428" s="369">
        <v>563</v>
      </c>
      <c r="B428" s="360" t="s">
        <v>1936</v>
      </c>
      <c r="C428" s="360" t="s">
        <v>1516</v>
      </c>
      <c r="D428" s="266" t="s">
        <v>26704</v>
      </c>
    </row>
    <row r="429" spans="1:4" x14ac:dyDescent="0.25">
      <c r="A429" s="369">
        <v>549</v>
      </c>
      <c r="B429" s="360" t="s">
        <v>1937</v>
      </c>
      <c r="C429" s="360" t="s">
        <v>1516</v>
      </c>
      <c r="D429" s="266" t="s">
        <v>26705</v>
      </c>
    </row>
    <row r="430" spans="1:4" x14ac:dyDescent="0.25">
      <c r="A430" s="369">
        <v>551</v>
      </c>
      <c r="B430" s="360" t="s">
        <v>1939</v>
      </c>
      <c r="C430" s="360" t="s">
        <v>1516</v>
      </c>
      <c r="D430" s="266" t="s">
        <v>26706</v>
      </c>
    </row>
    <row r="431" spans="1:4" x14ac:dyDescent="0.25">
      <c r="A431" s="369">
        <v>559</v>
      </c>
      <c r="B431" s="360" t="s">
        <v>1940</v>
      </c>
      <c r="C431" s="360" t="s">
        <v>1516</v>
      </c>
      <c r="D431" s="266" t="s">
        <v>26378</v>
      </c>
    </row>
    <row r="432" spans="1:4" x14ac:dyDescent="0.25">
      <c r="A432" s="369">
        <v>560</v>
      </c>
      <c r="B432" s="360" t="s">
        <v>1941</v>
      </c>
      <c r="C432" s="360" t="s">
        <v>1516</v>
      </c>
      <c r="D432" s="266" t="s">
        <v>25822</v>
      </c>
    </row>
    <row r="433" spans="1:4" x14ac:dyDescent="0.25">
      <c r="A433" s="369">
        <v>547</v>
      </c>
      <c r="B433" s="360" t="s">
        <v>1942</v>
      </c>
      <c r="C433" s="360" t="s">
        <v>1516</v>
      </c>
      <c r="D433" s="266" t="s">
        <v>10131</v>
      </c>
    </row>
    <row r="434" spans="1:4" x14ac:dyDescent="0.25">
      <c r="A434" s="369">
        <v>36207</v>
      </c>
      <c r="B434" s="360" t="s">
        <v>1943</v>
      </c>
      <c r="C434" s="360" t="s">
        <v>1433</v>
      </c>
      <c r="D434" s="266" t="s">
        <v>26707</v>
      </c>
    </row>
    <row r="435" spans="1:4" x14ac:dyDescent="0.25">
      <c r="A435" s="369">
        <v>36209</v>
      </c>
      <c r="B435" s="360" t="s">
        <v>1944</v>
      </c>
      <c r="C435" s="360" t="s">
        <v>1433</v>
      </c>
      <c r="D435" s="266" t="s">
        <v>26708</v>
      </c>
    </row>
    <row r="436" spans="1:4" x14ac:dyDescent="0.25">
      <c r="A436" s="369">
        <v>36210</v>
      </c>
      <c r="B436" s="360" t="s">
        <v>1945</v>
      </c>
      <c r="C436" s="360" t="s">
        <v>1433</v>
      </c>
      <c r="D436" s="266" t="s">
        <v>26709</v>
      </c>
    </row>
    <row r="437" spans="1:4" x14ac:dyDescent="0.25">
      <c r="A437" s="369">
        <v>36204</v>
      </c>
      <c r="B437" s="360" t="s">
        <v>1946</v>
      </c>
      <c r="C437" s="360" t="s">
        <v>1433</v>
      </c>
      <c r="D437" s="266" t="s">
        <v>25830</v>
      </c>
    </row>
    <row r="438" spans="1:4" x14ac:dyDescent="0.25">
      <c r="A438" s="369">
        <v>36205</v>
      </c>
      <c r="B438" s="360" t="s">
        <v>1947</v>
      </c>
      <c r="C438" s="360" t="s">
        <v>1433</v>
      </c>
      <c r="D438" s="266" t="s">
        <v>25762</v>
      </c>
    </row>
    <row r="439" spans="1:4" x14ac:dyDescent="0.25">
      <c r="A439" s="369">
        <v>36081</v>
      </c>
      <c r="B439" s="360" t="s">
        <v>1948</v>
      </c>
      <c r="C439" s="360" t="s">
        <v>1433</v>
      </c>
      <c r="D439" s="266" t="s">
        <v>26710</v>
      </c>
    </row>
    <row r="440" spans="1:4" x14ac:dyDescent="0.25">
      <c r="A440" s="369">
        <v>36206</v>
      </c>
      <c r="B440" s="360" t="s">
        <v>1949</v>
      </c>
      <c r="C440" s="360" t="s">
        <v>1433</v>
      </c>
      <c r="D440" s="266" t="s">
        <v>26711</v>
      </c>
    </row>
    <row r="441" spans="1:4" x14ac:dyDescent="0.25">
      <c r="A441" s="369">
        <v>36218</v>
      </c>
      <c r="B441" s="360" t="s">
        <v>1950</v>
      </c>
      <c r="C441" s="360" t="s">
        <v>1433</v>
      </c>
      <c r="D441" s="266" t="s">
        <v>1951</v>
      </c>
    </row>
    <row r="442" spans="1:4" x14ac:dyDescent="0.25">
      <c r="A442" s="369">
        <v>36220</v>
      </c>
      <c r="B442" s="360" t="s">
        <v>1952</v>
      </c>
      <c r="C442" s="360" t="s">
        <v>1433</v>
      </c>
      <c r="D442" s="266" t="s">
        <v>1953</v>
      </c>
    </row>
    <row r="443" spans="1:4" x14ac:dyDescent="0.25">
      <c r="A443" s="369">
        <v>36080</v>
      </c>
      <c r="B443" s="360" t="s">
        <v>1954</v>
      </c>
      <c r="C443" s="360" t="s">
        <v>1433</v>
      </c>
      <c r="D443" s="266" t="s">
        <v>1955</v>
      </c>
    </row>
    <row r="444" spans="1:4" x14ac:dyDescent="0.25">
      <c r="A444" s="369">
        <v>36223</v>
      </c>
      <c r="B444" s="360" t="s">
        <v>1956</v>
      </c>
      <c r="C444" s="360" t="s">
        <v>1433</v>
      </c>
      <c r="D444" s="266" t="s">
        <v>1957</v>
      </c>
    </row>
    <row r="445" spans="1:4" x14ac:dyDescent="0.25">
      <c r="A445" s="369">
        <v>38127</v>
      </c>
      <c r="B445" s="360" t="s">
        <v>1958</v>
      </c>
      <c r="C445" s="360" t="s">
        <v>1433</v>
      </c>
      <c r="D445" s="266" t="s">
        <v>6776</v>
      </c>
    </row>
    <row r="446" spans="1:4" x14ac:dyDescent="0.25">
      <c r="A446" s="369">
        <v>38060</v>
      </c>
      <c r="B446" s="360" t="s">
        <v>1959</v>
      </c>
      <c r="C446" s="360" t="s">
        <v>1433</v>
      </c>
      <c r="D446" s="266" t="s">
        <v>26712</v>
      </c>
    </row>
    <row r="447" spans="1:4" x14ac:dyDescent="0.25">
      <c r="A447" s="369">
        <v>10956</v>
      </c>
      <c r="B447" s="360" t="s">
        <v>1960</v>
      </c>
      <c r="C447" s="360" t="s">
        <v>1433</v>
      </c>
      <c r="D447" s="266" t="s">
        <v>4610</v>
      </c>
    </row>
    <row r="448" spans="1:4" x14ac:dyDescent="0.25">
      <c r="A448" s="369">
        <v>39380</v>
      </c>
      <c r="B448" s="360" t="s">
        <v>1961</v>
      </c>
      <c r="C448" s="360" t="s">
        <v>1433</v>
      </c>
      <c r="D448" s="266" t="s">
        <v>26713</v>
      </c>
    </row>
    <row r="449" spans="1:4" x14ac:dyDescent="0.25">
      <c r="A449" s="369">
        <v>44172</v>
      </c>
      <c r="B449" s="360" t="s">
        <v>1963</v>
      </c>
      <c r="C449" s="360" t="s">
        <v>1433</v>
      </c>
      <c r="D449" s="266" t="s">
        <v>5123</v>
      </c>
    </row>
    <row r="450" spans="1:4" x14ac:dyDescent="0.25">
      <c r="A450" s="369">
        <v>37597</v>
      </c>
      <c r="B450" s="360" t="s">
        <v>1964</v>
      </c>
      <c r="C450" s="360" t="s">
        <v>1433</v>
      </c>
      <c r="D450" s="266" t="s">
        <v>26714</v>
      </c>
    </row>
    <row r="451" spans="1:4" x14ac:dyDescent="0.25">
      <c r="A451" s="369">
        <v>183</v>
      </c>
      <c r="B451" s="360" t="s">
        <v>25924</v>
      </c>
      <c r="C451" s="360" t="s">
        <v>1965</v>
      </c>
      <c r="D451" s="266" t="s">
        <v>6777</v>
      </c>
    </row>
    <row r="452" spans="1:4" x14ac:dyDescent="0.25">
      <c r="A452" s="369">
        <v>184</v>
      </c>
      <c r="B452" s="360" t="s">
        <v>25925</v>
      </c>
      <c r="C452" s="360" t="s">
        <v>1965</v>
      </c>
      <c r="D452" s="266" t="s">
        <v>6778</v>
      </c>
    </row>
    <row r="453" spans="1:4" x14ac:dyDescent="0.25">
      <c r="A453" s="369">
        <v>181</v>
      </c>
      <c r="B453" s="360" t="s">
        <v>25926</v>
      </c>
      <c r="C453" s="360" t="s">
        <v>1965</v>
      </c>
      <c r="D453" s="266" t="s">
        <v>6779</v>
      </c>
    </row>
    <row r="454" spans="1:4" x14ac:dyDescent="0.25">
      <c r="A454" s="369">
        <v>20001</v>
      </c>
      <c r="B454" s="360" t="s">
        <v>25927</v>
      </c>
      <c r="C454" s="360" t="s">
        <v>1965</v>
      </c>
      <c r="D454" s="266" t="s">
        <v>6780</v>
      </c>
    </row>
    <row r="455" spans="1:4" x14ac:dyDescent="0.25">
      <c r="A455" s="369">
        <v>39837</v>
      </c>
      <c r="B455" s="360" t="s">
        <v>1966</v>
      </c>
      <c r="C455" s="360" t="s">
        <v>1965</v>
      </c>
      <c r="D455" s="266" t="s">
        <v>26715</v>
      </c>
    </row>
    <row r="456" spans="1:4" x14ac:dyDescent="0.25">
      <c r="A456" s="369">
        <v>43366</v>
      </c>
      <c r="B456" s="360" t="s">
        <v>1967</v>
      </c>
      <c r="C456" s="360" t="s">
        <v>1520</v>
      </c>
      <c r="D456" s="266" t="s">
        <v>2458</v>
      </c>
    </row>
    <row r="457" spans="1:4" x14ac:dyDescent="0.25">
      <c r="A457" s="369">
        <v>10535</v>
      </c>
      <c r="B457" s="360" t="s">
        <v>25928</v>
      </c>
      <c r="C457" s="360" t="s">
        <v>1433</v>
      </c>
      <c r="D457" s="266" t="s">
        <v>26716</v>
      </c>
    </row>
    <row r="458" spans="1:4" x14ac:dyDescent="0.25">
      <c r="A458" s="369">
        <v>10537</v>
      </c>
      <c r="B458" s="360" t="s">
        <v>1968</v>
      </c>
      <c r="C458" s="360" t="s">
        <v>1433</v>
      </c>
      <c r="D458" s="266" t="s">
        <v>26717</v>
      </c>
    </row>
    <row r="459" spans="1:4" x14ac:dyDescent="0.25">
      <c r="A459" s="369">
        <v>13891</v>
      </c>
      <c r="B459" s="360" t="s">
        <v>1969</v>
      </c>
      <c r="C459" s="360" t="s">
        <v>1433</v>
      </c>
      <c r="D459" s="266" t="s">
        <v>26718</v>
      </c>
    </row>
    <row r="460" spans="1:4" x14ac:dyDescent="0.25">
      <c r="A460" s="369">
        <v>44492</v>
      </c>
      <c r="B460" s="360" t="s">
        <v>1970</v>
      </c>
      <c r="C460" s="360" t="s">
        <v>1433</v>
      </c>
      <c r="D460" s="266" t="s">
        <v>26719</v>
      </c>
    </row>
    <row r="461" spans="1:4" x14ac:dyDescent="0.25">
      <c r="A461" s="369">
        <v>36396</v>
      </c>
      <c r="B461" s="360" t="s">
        <v>1971</v>
      </c>
      <c r="C461" s="360" t="s">
        <v>1433</v>
      </c>
      <c r="D461" s="266" t="s">
        <v>26720</v>
      </c>
    </row>
    <row r="462" spans="1:4" x14ac:dyDescent="0.25">
      <c r="A462" s="369">
        <v>36397</v>
      </c>
      <c r="B462" s="360" t="s">
        <v>25929</v>
      </c>
      <c r="C462" s="360" t="s">
        <v>1433</v>
      </c>
      <c r="D462" s="266" t="s">
        <v>26721</v>
      </c>
    </row>
    <row r="463" spans="1:4" x14ac:dyDescent="0.25">
      <c r="A463" s="369">
        <v>36398</v>
      </c>
      <c r="B463" s="360" t="s">
        <v>1972</v>
      </c>
      <c r="C463" s="360" t="s">
        <v>1433</v>
      </c>
      <c r="D463" s="266" t="s">
        <v>26722</v>
      </c>
    </row>
    <row r="464" spans="1:4" x14ac:dyDescent="0.25">
      <c r="A464" s="369">
        <v>647</v>
      </c>
      <c r="B464" s="360" t="s">
        <v>1973</v>
      </c>
      <c r="C464" s="360" t="s">
        <v>1628</v>
      </c>
      <c r="D464" s="266" t="s">
        <v>27632</v>
      </c>
    </row>
    <row r="465" spans="1:4" x14ac:dyDescent="0.25">
      <c r="A465" s="369">
        <v>40920</v>
      </c>
      <c r="B465" s="360" t="s">
        <v>1975</v>
      </c>
      <c r="C465" s="360" t="s">
        <v>1435</v>
      </c>
      <c r="D465" s="266" t="s">
        <v>29438</v>
      </c>
    </row>
    <row r="466" spans="1:4" x14ac:dyDescent="0.25">
      <c r="A466" s="369">
        <v>715</v>
      </c>
      <c r="B466" s="360" t="s">
        <v>1976</v>
      </c>
      <c r="C466" s="360" t="s">
        <v>1433</v>
      </c>
      <c r="D466" s="266" t="s">
        <v>25708</v>
      </c>
    </row>
    <row r="467" spans="1:4" x14ac:dyDescent="0.25">
      <c r="A467" s="369">
        <v>716</v>
      </c>
      <c r="B467" s="360" t="s">
        <v>1977</v>
      </c>
      <c r="C467" s="360" t="s">
        <v>1433</v>
      </c>
      <c r="D467" s="266" t="s">
        <v>26723</v>
      </c>
    </row>
    <row r="468" spans="1:4" x14ac:dyDescent="0.25">
      <c r="A468" s="369">
        <v>38783</v>
      </c>
      <c r="B468" s="360" t="s">
        <v>6782</v>
      </c>
      <c r="C468" s="360" t="s">
        <v>1433</v>
      </c>
      <c r="D468" s="266" t="s">
        <v>7340</v>
      </c>
    </row>
    <row r="469" spans="1:4" x14ac:dyDescent="0.25">
      <c r="A469" s="369">
        <v>37593</v>
      </c>
      <c r="B469" s="360" t="s">
        <v>6783</v>
      </c>
      <c r="C469" s="360" t="s">
        <v>1433</v>
      </c>
      <c r="D469" s="266" t="s">
        <v>3988</v>
      </c>
    </row>
    <row r="470" spans="1:4" x14ac:dyDescent="0.25">
      <c r="A470" s="369">
        <v>37594</v>
      </c>
      <c r="B470" s="360" t="s">
        <v>6784</v>
      </c>
      <c r="C470" s="360" t="s">
        <v>1433</v>
      </c>
      <c r="D470" s="266" t="s">
        <v>26724</v>
      </c>
    </row>
    <row r="471" spans="1:4" x14ac:dyDescent="0.25">
      <c r="A471" s="369">
        <v>37592</v>
      </c>
      <c r="B471" s="360" t="s">
        <v>6785</v>
      </c>
      <c r="C471" s="360" t="s">
        <v>1433</v>
      </c>
      <c r="D471" s="266" t="s">
        <v>6767</v>
      </c>
    </row>
    <row r="472" spans="1:4" x14ac:dyDescent="0.25">
      <c r="A472" s="369">
        <v>7270</v>
      </c>
      <c r="B472" s="360" t="s">
        <v>6786</v>
      </c>
      <c r="C472" s="360" t="s">
        <v>1433</v>
      </c>
      <c r="D472" s="266" t="s">
        <v>1442</v>
      </c>
    </row>
    <row r="473" spans="1:4" x14ac:dyDescent="0.25">
      <c r="A473" s="369">
        <v>7267</v>
      </c>
      <c r="B473" s="360" t="s">
        <v>6787</v>
      </c>
      <c r="C473" s="360" t="s">
        <v>1433</v>
      </c>
      <c r="D473" s="266" t="s">
        <v>6828</v>
      </c>
    </row>
    <row r="474" spans="1:4" x14ac:dyDescent="0.25">
      <c r="A474" s="369">
        <v>7271</v>
      </c>
      <c r="B474" s="360" t="s">
        <v>6788</v>
      </c>
      <c r="C474" s="360" t="s">
        <v>1433</v>
      </c>
      <c r="D474" s="266" t="s">
        <v>3566</v>
      </c>
    </row>
    <row r="475" spans="1:4" x14ac:dyDescent="0.25">
      <c r="A475" s="369">
        <v>7268</v>
      </c>
      <c r="B475" s="360" t="s">
        <v>6789</v>
      </c>
      <c r="C475" s="360" t="s">
        <v>1433</v>
      </c>
      <c r="D475" s="266" t="s">
        <v>7101</v>
      </c>
    </row>
    <row r="476" spans="1:4" x14ac:dyDescent="0.25">
      <c r="A476" s="369">
        <v>41372</v>
      </c>
      <c r="B476" s="360" t="s">
        <v>1984</v>
      </c>
      <c r="C476" s="360" t="s">
        <v>1908</v>
      </c>
      <c r="D476" s="266" t="s">
        <v>26725</v>
      </c>
    </row>
    <row r="477" spans="1:4" x14ac:dyDescent="0.25">
      <c r="A477" s="369">
        <v>41371</v>
      </c>
      <c r="B477" s="360" t="s">
        <v>1985</v>
      </c>
      <c r="C477" s="360" t="s">
        <v>1908</v>
      </c>
      <c r="D477" s="266" t="s">
        <v>26726</v>
      </c>
    </row>
    <row r="478" spans="1:4" x14ac:dyDescent="0.25">
      <c r="A478" s="369">
        <v>34556</v>
      </c>
      <c r="B478" s="360" t="s">
        <v>1986</v>
      </c>
      <c r="C478" s="360" t="s">
        <v>1433</v>
      </c>
      <c r="D478" s="266" t="s">
        <v>1987</v>
      </c>
    </row>
    <row r="479" spans="1:4" x14ac:dyDescent="0.25">
      <c r="A479" s="369">
        <v>37873</v>
      </c>
      <c r="B479" s="360" t="s">
        <v>1988</v>
      </c>
      <c r="C479" s="360" t="s">
        <v>1433</v>
      </c>
      <c r="D479" s="266" t="s">
        <v>1989</v>
      </c>
    </row>
    <row r="480" spans="1:4" x14ac:dyDescent="0.25">
      <c r="A480" s="369">
        <v>34564</v>
      </c>
      <c r="B480" s="360" t="s">
        <v>1990</v>
      </c>
      <c r="C480" s="360" t="s">
        <v>1433</v>
      </c>
      <c r="D480" s="266" t="s">
        <v>1991</v>
      </c>
    </row>
    <row r="481" spans="1:4" x14ac:dyDescent="0.25">
      <c r="A481" s="369">
        <v>34565</v>
      </c>
      <c r="B481" s="360" t="s">
        <v>1992</v>
      </c>
      <c r="C481" s="360" t="s">
        <v>1433</v>
      </c>
      <c r="D481" s="266" t="s">
        <v>1993</v>
      </c>
    </row>
    <row r="482" spans="1:4" x14ac:dyDescent="0.25">
      <c r="A482" s="369">
        <v>38590</v>
      </c>
      <c r="B482" s="360" t="s">
        <v>1994</v>
      </c>
      <c r="C482" s="360" t="s">
        <v>1433</v>
      </c>
      <c r="D482" s="266" t="s">
        <v>1995</v>
      </c>
    </row>
    <row r="483" spans="1:4" x14ac:dyDescent="0.25">
      <c r="A483" s="369">
        <v>34566</v>
      </c>
      <c r="B483" s="360" t="s">
        <v>1996</v>
      </c>
      <c r="C483" s="360" t="s">
        <v>1433</v>
      </c>
      <c r="D483" s="266" t="s">
        <v>1997</v>
      </c>
    </row>
    <row r="484" spans="1:4" x14ac:dyDescent="0.25">
      <c r="A484" s="369">
        <v>34567</v>
      </c>
      <c r="B484" s="360" t="s">
        <v>1998</v>
      </c>
      <c r="C484" s="360" t="s">
        <v>1433</v>
      </c>
      <c r="D484" s="266" t="s">
        <v>1999</v>
      </c>
    </row>
    <row r="485" spans="1:4" x14ac:dyDescent="0.25">
      <c r="A485" s="369">
        <v>38591</v>
      </c>
      <c r="B485" s="360" t="s">
        <v>2000</v>
      </c>
      <c r="C485" s="360" t="s">
        <v>1433</v>
      </c>
      <c r="D485" s="266" t="s">
        <v>2001</v>
      </c>
    </row>
    <row r="486" spans="1:4" x14ac:dyDescent="0.25">
      <c r="A486" s="369">
        <v>34568</v>
      </c>
      <c r="B486" s="360" t="s">
        <v>2002</v>
      </c>
      <c r="C486" s="360" t="s">
        <v>1433</v>
      </c>
      <c r="D486" s="266" t="s">
        <v>2003</v>
      </c>
    </row>
    <row r="487" spans="1:4" x14ac:dyDescent="0.25">
      <c r="A487" s="369">
        <v>34569</v>
      </c>
      <c r="B487" s="360" t="s">
        <v>2004</v>
      </c>
      <c r="C487" s="360" t="s">
        <v>1433</v>
      </c>
      <c r="D487" s="266" t="s">
        <v>1993</v>
      </c>
    </row>
    <row r="488" spans="1:4" x14ac:dyDescent="0.25">
      <c r="A488" s="369">
        <v>34570</v>
      </c>
      <c r="B488" s="360" t="s">
        <v>2005</v>
      </c>
      <c r="C488" s="360" t="s">
        <v>1433</v>
      </c>
      <c r="D488" s="266" t="s">
        <v>2006</v>
      </c>
    </row>
    <row r="489" spans="1:4" x14ac:dyDescent="0.25">
      <c r="A489" s="369">
        <v>25070</v>
      </c>
      <c r="B489" s="360" t="s">
        <v>2007</v>
      </c>
      <c r="C489" s="360" t="s">
        <v>1433</v>
      </c>
      <c r="D489" s="266" t="s">
        <v>2008</v>
      </c>
    </row>
    <row r="490" spans="1:4" x14ac:dyDescent="0.25">
      <c r="A490" s="369">
        <v>34571</v>
      </c>
      <c r="B490" s="360" t="s">
        <v>2009</v>
      </c>
      <c r="C490" s="360" t="s">
        <v>1433</v>
      </c>
      <c r="D490" s="266" t="s">
        <v>1999</v>
      </c>
    </row>
    <row r="491" spans="1:4" x14ac:dyDescent="0.25">
      <c r="A491" s="369">
        <v>34573</v>
      </c>
      <c r="B491" s="360" t="s">
        <v>2010</v>
      </c>
      <c r="C491" s="360" t="s">
        <v>1433</v>
      </c>
      <c r="D491" s="266" t="s">
        <v>2011</v>
      </c>
    </row>
    <row r="492" spans="1:4" x14ac:dyDescent="0.25">
      <c r="A492" s="369">
        <v>37107</v>
      </c>
      <c r="B492" s="360" t="s">
        <v>2012</v>
      </c>
      <c r="C492" s="360" t="s">
        <v>1433</v>
      </c>
      <c r="D492" s="266" t="s">
        <v>2013</v>
      </c>
    </row>
    <row r="493" spans="1:4" x14ac:dyDescent="0.25">
      <c r="A493" s="369">
        <v>34576</v>
      </c>
      <c r="B493" s="360" t="s">
        <v>2014</v>
      </c>
      <c r="C493" s="360" t="s">
        <v>1433</v>
      </c>
      <c r="D493" s="266" t="s">
        <v>2015</v>
      </c>
    </row>
    <row r="494" spans="1:4" x14ac:dyDescent="0.25">
      <c r="A494" s="369">
        <v>34577</v>
      </c>
      <c r="B494" s="360" t="s">
        <v>2016</v>
      </c>
      <c r="C494" s="360" t="s">
        <v>1433</v>
      </c>
      <c r="D494" s="266" t="s">
        <v>2017</v>
      </c>
    </row>
    <row r="495" spans="1:4" x14ac:dyDescent="0.25">
      <c r="A495" s="369">
        <v>34578</v>
      </c>
      <c r="B495" s="360" t="s">
        <v>2018</v>
      </c>
      <c r="C495" s="360" t="s">
        <v>1433</v>
      </c>
      <c r="D495" s="266" t="s">
        <v>2019</v>
      </c>
    </row>
    <row r="496" spans="1:4" x14ac:dyDescent="0.25">
      <c r="A496" s="369">
        <v>34579</v>
      </c>
      <c r="B496" s="360" t="s">
        <v>2020</v>
      </c>
      <c r="C496" s="360" t="s">
        <v>1433</v>
      </c>
      <c r="D496" s="266" t="s">
        <v>2021</v>
      </c>
    </row>
    <row r="497" spans="1:4" x14ac:dyDescent="0.25">
      <c r="A497" s="369">
        <v>25067</v>
      </c>
      <c r="B497" s="360" t="s">
        <v>2022</v>
      </c>
      <c r="C497" s="360" t="s">
        <v>1433</v>
      </c>
      <c r="D497" s="266" t="s">
        <v>2023</v>
      </c>
    </row>
    <row r="498" spans="1:4" x14ac:dyDescent="0.25">
      <c r="A498" s="369">
        <v>34580</v>
      </c>
      <c r="B498" s="360" t="s">
        <v>2024</v>
      </c>
      <c r="C498" s="360" t="s">
        <v>1433</v>
      </c>
      <c r="D498" s="266" t="s">
        <v>2025</v>
      </c>
    </row>
    <row r="499" spans="1:4" x14ac:dyDescent="0.25">
      <c r="A499" s="369">
        <v>25071</v>
      </c>
      <c r="B499" s="360" t="s">
        <v>2026</v>
      </c>
      <c r="C499" s="360" t="s">
        <v>1433</v>
      </c>
      <c r="D499" s="266" t="s">
        <v>2027</v>
      </c>
    </row>
    <row r="500" spans="1:4" x14ac:dyDescent="0.25">
      <c r="A500" s="369">
        <v>44171</v>
      </c>
      <c r="B500" s="360" t="s">
        <v>2028</v>
      </c>
      <c r="C500" s="360" t="s">
        <v>1433</v>
      </c>
      <c r="D500" s="266" t="s">
        <v>6946</v>
      </c>
    </row>
    <row r="501" spans="1:4" x14ac:dyDescent="0.25">
      <c r="A501" s="369">
        <v>38395</v>
      </c>
      <c r="B501" s="360" t="s">
        <v>2029</v>
      </c>
      <c r="C501" s="360" t="s">
        <v>1433</v>
      </c>
      <c r="D501" s="266" t="s">
        <v>6790</v>
      </c>
    </row>
    <row r="502" spans="1:4" x14ac:dyDescent="0.25">
      <c r="A502" s="369">
        <v>34583</v>
      </c>
      <c r="B502" s="360" t="s">
        <v>2030</v>
      </c>
      <c r="C502" s="360" t="s">
        <v>1908</v>
      </c>
      <c r="D502" s="266" t="s">
        <v>6791</v>
      </c>
    </row>
    <row r="503" spans="1:4" x14ac:dyDescent="0.25">
      <c r="A503" s="369">
        <v>34584</v>
      </c>
      <c r="B503" s="360" t="s">
        <v>2031</v>
      </c>
      <c r="C503" s="360" t="s">
        <v>1908</v>
      </c>
      <c r="D503" s="266" t="s">
        <v>26727</v>
      </c>
    </row>
    <row r="504" spans="1:4" x14ac:dyDescent="0.25">
      <c r="A504" s="369">
        <v>709</v>
      </c>
      <c r="B504" s="360" t="s">
        <v>25931</v>
      </c>
      <c r="C504" s="360" t="s">
        <v>1908</v>
      </c>
      <c r="D504" s="266" t="s">
        <v>26728</v>
      </c>
    </row>
    <row r="505" spans="1:4" x14ac:dyDescent="0.25">
      <c r="A505" s="369">
        <v>34599</v>
      </c>
      <c r="B505" s="360" t="s">
        <v>2034</v>
      </c>
      <c r="C505" s="360" t="s">
        <v>1433</v>
      </c>
      <c r="D505" s="266" t="s">
        <v>2035</v>
      </c>
    </row>
    <row r="506" spans="1:4" x14ac:dyDescent="0.25">
      <c r="A506" s="369">
        <v>34592</v>
      </c>
      <c r="B506" s="360" t="s">
        <v>2032</v>
      </c>
      <c r="C506" s="360" t="s">
        <v>1433</v>
      </c>
      <c r="D506" s="266" t="s">
        <v>2033</v>
      </c>
    </row>
    <row r="507" spans="1:4" x14ac:dyDescent="0.25">
      <c r="A507" s="369">
        <v>37103</v>
      </c>
      <c r="B507" s="360" t="s">
        <v>2038</v>
      </c>
      <c r="C507" s="360" t="s">
        <v>1433</v>
      </c>
      <c r="D507" s="266" t="s">
        <v>2039</v>
      </c>
    </row>
    <row r="508" spans="1:4" x14ac:dyDescent="0.25">
      <c r="A508" s="369">
        <v>34555</v>
      </c>
      <c r="B508" s="360" t="s">
        <v>25932</v>
      </c>
      <c r="C508" s="360" t="s">
        <v>1433</v>
      </c>
      <c r="D508" s="266" t="s">
        <v>2040</v>
      </c>
    </row>
    <row r="509" spans="1:4" x14ac:dyDescent="0.25">
      <c r="A509" s="369">
        <v>674</v>
      </c>
      <c r="B509" s="360" t="s">
        <v>2041</v>
      </c>
      <c r="C509" s="360" t="s">
        <v>1908</v>
      </c>
      <c r="D509" s="266" t="s">
        <v>26729</v>
      </c>
    </row>
    <row r="510" spans="1:4" x14ac:dyDescent="0.25">
      <c r="A510" s="369">
        <v>34600</v>
      </c>
      <c r="B510" s="360" t="s">
        <v>2042</v>
      </c>
      <c r="C510" s="360" t="s">
        <v>1908</v>
      </c>
      <c r="D510" s="266" t="s">
        <v>26730</v>
      </c>
    </row>
    <row r="511" spans="1:4" x14ac:dyDescent="0.25">
      <c r="A511" s="369">
        <v>652</v>
      </c>
      <c r="B511" s="360" t="s">
        <v>2043</v>
      </c>
      <c r="C511" s="360" t="s">
        <v>1908</v>
      </c>
      <c r="D511" s="266" t="s">
        <v>26731</v>
      </c>
    </row>
    <row r="512" spans="1:4" x14ac:dyDescent="0.25">
      <c r="A512" s="369">
        <v>651</v>
      </c>
      <c r="B512" s="360" t="s">
        <v>2036</v>
      </c>
      <c r="C512" s="360" t="s">
        <v>1433</v>
      </c>
      <c r="D512" s="266" t="s">
        <v>1671</v>
      </c>
    </row>
    <row r="513" spans="1:4" x14ac:dyDescent="0.25">
      <c r="A513" s="369">
        <v>654</v>
      </c>
      <c r="B513" s="360" t="s">
        <v>2037</v>
      </c>
      <c r="C513" s="360" t="s">
        <v>1433</v>
      </c>
      <c r="D513" s="266" t="s">
        <v>1987</v>
      </c>
    </row>
    <row r="514" spans="1:4" x14ac:dyDescent="0.25">
      <c r="A514" s="369">
        <v>650</v>
      </c>
      <c r="B514" s="360" t="s">
        <v>2044</v>
      </c>
      <c r="C514" s="360" t="s">
        <v>1433</v>
      </c>
      <c r="D514" s="266" t="s">
        <v>2045</v>
      </c>
    </row>
    <row r="515" spans="1:4" x14ac:dyDescent="0.25">
      <c r="A515" s="369">
        <v>718</v>
      </c>
      <c r="B515" s="360" t="s">
        <v>2046</v>
      </c>
      <c r="C515" s="360" t="s">
        <v>1433</v>
      </c>
      <c r="D515" s="266" t="s">
        <v>4889</v>
      </c>
    </row>
    <row r="516" spans="1:4" x14ac:dyDescent="0.25">
      <c r="A516" s="369">
        <v>11981</v>
      </c>
      <c r="B516" s="360" t="s">
        <v>2047</v>
      </c>
      <c r="C516" s="360" t="s">
        <v>1433</v>
      </c>
      <c r="D516" s="266" t="s">
        <v>7168</v>
      </c>
    </row>
    <row r="517" spans="1:4" x14ac:dyDescent="0.25">
      <c r="A517" s="369">
        <v>34586</v>
      </c>
      <c r="B517" s="360" t="s">
        <v>6792</v>
      </c>
      <c r="C517" s="360" t="s">
        <v>1433</v>
      </c>
      <c r="D517" s="266" t="s">
        <v>2231</v>
      </c>
    </row>
    <row r="518" spans="1:4" x14ac:dyDescent="0.25">
      <c r="A518" s="369">
        <v>38603</v>
      </c>
      <c r="B518" s="360" t="s">
        <v>6793</v>
      </c>
      <c r="C518" s="360" t="s">
        <v>1433</v>
      </c>
      <c r="D518" s="266" t="s">
        <v>3320</v>
      </c>
    </row>
    <row r="519" spans="1:4" x14ac:dyDescent="0.25">
      <c r="A519" s="369">
        <v>34588</v>
      </c>
      <c r="B519" s="360" t="s">
        <v>6794</v>
      </c>
      <c r="C519" s="360" t="s">
        <v>1433</v>
      </c>
      <c r="D519" s="266" t="s">
        <v>1666</v>
      </c>
    </row>
    <row r="520" spans="1:4" x14ac:dyDescent="0.25">
      <c r="A520" s="369">
        <v>34590</v>
      </c>
      <c r="B520" s="360" t="s">
        <v>25933</v>
      </c>
      <c r="C520" s="360" t="s">
        <v>1433</v>
      </c>
      <c r="D520" s="266" t="s">
        <v>4756</v>
      </c>
    </row>
    <row r="521" spans="1:4" x14ac:dyDescent="0.25">
      <c r="A521" s="369">
        <v>34591</v>
      </c>
      <c r="B521" s="360" t="s">
        <v>6795</v>
      </c>
      <c r="C521" s="360" t="s">
        <v>1433</v>
      </c>
      <c r="D521" s="266" t="s">
        <v>8258</v>
      </c>
    </row>
    <row r="522" spans="1:4" x14ac:dyDescent="0.25">
      <c r="A522" s="369">
        <v>40517</v>
      </c>
      <c r="B522" s="360" t="s">
        <v>6796</v>
      </c>
      <c r="C522" s="360" t="s">
        <v>1908</v>
      </c>
      <c r="D522" s="266" t="s">
        <v>26732</v>
      </c>
    </row>
    <row r="523" spans="1:4" x14ac:dyDescent="0.25">
      <c r="A523" s="369">
        <v>40515</v>
      </c>
      <c r="B523" s="360" t="s">
        <v>6797</v>
      </c>
      <c r="C523" s="360" t="s">
        <v>1908</v>
      </c>
      <c r="D523" s="266" t="s">
        <v>26733</v>
      </c>
    </row>
    <row r="524" spans="1:4" x14ac:dyDescent="0.25">
      <c r="A524" s="369">
        <v>40524</v>
      </c>
      <c r="B524" s="360" t="s">
        <v>6798</v>
      </c>
      <c r="C524" s="360" t="s">
        <v>1908</v>
      </c>
      <c r="D524" s="266" t="s">
        <v>26734</v>
      </c>
    </row>
    <row r="525" spans="1:4" x14ac:dyDescent="0.25">
      <c r="A525" s="369">
        <v>40529</v>
      </c>
      <c r="B525" s="360" t="s">
        <v>6799</v>
      </c>
      <c r="C525" s="360" t="s">
        <v>1908</v>
      </c>
      <c r="D525" s="266" t="s">
        <v>25718</v>
      </c>
    </row>
    <row r="526" spans="1:4" x14ac:dyDescent="0.25">
      <c r="A526" s="369">
        <v>36156</v>
      </c>
      <c r="B526" s="360" t="s">
        <v>6800</v>
      </c>
      <c r="C526" s="360" t="s">
        <v>1908</v>
      </c>
      <c r="D526" s="266" t="s">
        <v>26735</v>
      </c>
    </row>
    <row r="527" spans="1:4" x14ac:dyDescent="0.25">
      <c r="A527" s="369">
        <v>36155</v>
      </c>
      <c r="B527" s="360" t="s">
        <v>6801</v>
      </c>
      <c r="C527" s="360" t="s">
        <v>1908</v>
      </c>
      <c r="D527" s="266" t="s">
        <v>26736</v>
      </c>
    </row>
    <row r="528" spans="1:4" x14ac:dyDescent="0.25">
      <c r="A528" s="369">
        <v>36154</v>
      </c>
      <c r="B528" s="360" t="s">
        <v>6802</v>
      </c>
      <c r="C528" s="360" t="s">
        <v>1908</v>
      </c>
      <c r="D528" s="266" t="s">
        <v>26737</v>
      </c>
    </row>
    <row r="529" spans="1:4" x14ac:dyDescent="0.25">
      <c r="A529" s="369">
        <v>36170</v>
      </c>
      <c r="B529" s="360" t="s">
        <v>6803</v>
      </c>
      <c r="C529" s="360" t="s">
        <v>1908</v>
      </c>
      <c r="D529" s="266" t="s">
        <v>4287</v>
      </c>
    </row>
    <row r="530" spans="1:4" x14ac:dyDescent="0.25">
      <c r="A530" s="369">
        <v>695</v>
      </c>
      <c r="B530" s="360" t="s">
        <v>6805</v>
      </c>
      <c r="C530" s="360" t="s">
        <v>1908</v>
      </c>
      <c r="D530" s="266" t="s">
        <v>26738</v>
      </c>
    </row>
    <row r="531" spans="1:4" x14ac:dyDescent="0.25">
      <c r="A531" s="369">
        <v>679</v>
      </c>
      <c r="B531" s="360" t="s">
        <v>6806</v>
      </c>
      <c r="C531" s="360" t="s">
        <v>1908</v>
      </c>
      <c r="D531" s="266" t="s">
        <v>25718</v>
      </c>
    </row>
    <row r="532" spans="1:4" x14ac:dyDescent="0.25">
      <c r="A532" s="369">
        <v>711</v>
      </c>
      <c r="B532" s="360" t="s">
        <v>6807</v>
      </c>
      <c r="C532" s="360" t="s">
        <v>1908</v>
      </c>
      <c r="D532" s="266" t="s">
        <v>25715</v>
      </c>
    </row>
    <row r="533" spans="1:4" x14ac:dyDescent="0.25">
      <c r="A533" s="369">
        <v>712</v>
      </c>
      <c r="B533" s="360" t="s">
        <v>6808</v>
      </c>
      <c r="C533" s="360" t="s">
        <v>1908</v>
      </c>
      <c r="D533" s="266" t="s">
        <v>26739</v>
      </c>
    </row>
    <row r="534" spans="1:4" x14ac:dyDescent="0.25">
      <c r="A534" s="369">
        <v>12614</v>
      </c>
      <c r="B534" s="360" t="s">
        <v>2051</v>
      </c>
      <c r="C534" s="360" t="s">
        <v>1433</v>
      </c>
      <c r="D534" s="266" t="s">
        <v>26740</v>
      </c>
    </row>
    <row r="535" spans="1:4" x14ac:dyDescent="0.25">
      <c r="A535" s="369">
        <v>6140</v>
      </c>
      <c r="B535" s="360" t="s">
        <v>2052</v>
      </c>
      <c r="C535" s="360" t="s">
        <v>1433</v>
      </c>
      <c r="D535" s="266" t="s">
        <v>8207</v>
      </c>
    </row>
    <row r="536" spans="1:4" x14ac:dyDescent="0.25">
      <c r="A536" s="369">
        <v>38399</v>
      </c>
      <c r="B536" s="360" t="s">
        <v>2053</v>
      </c>
      <c r="C536" s="360" t="s">
        <v>1433</v>
      </c>
      <c r="D536" s="266" t="s">
        <v>6809</v>
      </c>
    </row>
    <row r="537" spans="1:4" x14ac:dyDescent="0.25">
      <c r="A537" s="369">
        <v>729</v>
      </c>
      <c r="B537" s="360" t="s">
        <v>25935</v>
      </c>
      <c r="C537" s="360" t="s">
        <v>1433</v>
      </c>
      <c r="D537" s="266" t="s">
        <v>25936</v>
      </c>
    </row>
    <row r="538" spans="1:4" x14ac:dyDescent="0.25">
      <c r="A538" s="369">
        <v>39925</v>
      </c>
      <c r="B538" s="360" t="s">
        <v>25937</v>
      </c>
      <c r="C538" s="360" t="s">
        <v>1433</v>
      </c>
      <c r="D538" s="266" t="s">
        <v>25938</v>
      </c>
    </row>
    <row r="539" spans="1:4" x14ac:dyDescent="0.25">
      <c r="A539" s="369">
        <v>731</v>
      </c>
      <c r="B539" s="360" t="s">
        <v>25939</v>
      </c>
      <c r="C539" s="360" t="s">
        <v>1433</v>
      </c>
      <c r="D539" s="266" t="s">
        <v>25940</v>
      </c>
    </row>
    <row r="540" spans="1:4" x14ac:dyDescent="0.25">
      <c r="A540" s="369">
        <v>10575</v>
      </c>
      <c r="B540" s="360" t="s">
        <v>2054</v>
      </c>
      <c r="C540" s="360" t="s">
        <v>1433</v>
      </c>
      <c r="D540" s="266" t="s">
        <v>25941</v>
      </c>
    </row>
    <row r="541" spans="1:4" x14ac:dyDescent="0.25">
      <c r="A541" s="369">
        <v>733</v>
      </c>
      <c r="B541" s="360" t="s">
        <v>25942</v>
      </c>
      <c r="C541" s="360" t="s">
        <v>1433</v>
      </c>
      <c r="D541" s="266" t="s">
        <v>25943</v>
      </c>
    </row>
    <row r="542" spans="1:4" x14ac:dyDescent="0.25">
      <c r="A542" s="369">
        <v>732</v>
      </c>
      <c r="B542" s="360" t="s">
        <v>25944</v>
      </c>
      <c r="C542" s="360" t="s">
        <v>1433</v>
      </c>
      <c r="D542" s="266" t="s">
        <v>25945</v>
      </c>
    </row>
    <row r="543" spans="1:4" x14ac:dyDescent="0.25">
      <c r="A543" s="369">
        <v>735</v>
      </c>
      <c r="B543" s="360" t="s">
        <v>25946</v>
      </c>
      <c r="C543" s="360" t="s">
        <v>1433</v>
      </c>
      <c r="D543" s="266" t="s">
        <v>25947</v>
      </c>
    </row>
    <row r="544" spans="1:4" x14ac:dyDescent="0.25">
      <c r="A544" s="369">
        <v>737</v>
      </c>
      <c r="B544" s="360" t="s">
        <v>2055</v>
      </c>
      <c r="C544" s="360" t="s">
        <v>1433</v>
      </c>
      <c r="D544" s="266" t="s">
        <v>25948</v>
      </c>
    </row>
    <row r="545" spans="1:4" x14ac:dyDescent="0.25">
      <c r="A545" s="369">
        <v>736</v>
      </c>
      <c r="B545" s="360" t="s">
        <v>25949</v>
      </c>
      <c r="C545" s="360" t="s">
        <v>1433</v>
      </c>
      <c r="D545" s="266" t="s">
        <v>25950</v>
      </c>
    </row>
    <row r="546" spans="1:4" x14ac:dyDescent="0.25">
      <c r="A546" s="369">
        <v>738</v>
      </c>
      <c r="B546" s="360" t="s">
        <v>2056</v>
      </c>
      <c r="C546" s="360" t="s">
        <v>1433</v>
      </c>
      <c r="D546" s="266" t="s">
        <v>25951</v>
      </c>
    </row>
    <row r="547" spans="1:4" x14ac:dyDescent="0.25">
      <c r="A547" s="369">
        <v>740</v>
      </c>
      <c r="B547" s="360" t="s">
        <v>2057</v>
      </c>
      <c r="C547" s="360" t="s">
        <v>1433</v>
      </c>
      <c r="D547" s="266" t="s">
        <v>25952</v>
      </c>
    </row>
    <row r="548" spans="1:4" x14ac:dyDescent="0.25">
      <c r="A548" s="369">
        <v>734</v>
      </c>
      <c r="B548" s="360" t="s">
        <v>25953</v>
      </c>
      <c r="C548" s="360" t="s">
        <v>1433</v>
      </c>
      <c r="D548" s="266" t="s">
        <v>25954</v>
      </c>
    </row>
    <row r="549" spans="1:4" x14ac:dyDescent="0.25">
      <c r="A549" s="369">
        <v>39008</v>
      </c>
      <c r="B549" s="360" t="s">
        <v>2058</v>
      </c>
      <c r="C549" s="360" t="s">
        <v>1433</v>
      </c>
      <c r="D549" s="266" t="s">
        <v>26741</v>
      </c>
    </row>
    <row r="550" spans="1:4" x14ac:dyDescent="0.25">
      <c r="A550" s="369">
        <v>39009</v>
      </c>
      <c r="B550" s="360" t="s">
        <v>2059</v>
      </c>
      <c r="C550" s="360" t="s">
        <v>1433</v>
      </c>
      <c r="D550" s="266" t="s">
        <v>26742</v>
      </c>
    </row>
    <row r="551" spans="1:4" x14ac:dyDescent="0.25">
      <c r="A551" s="369">
        <v>10587</v>
      </c>
      <c r="B551" s="360" t="s">
        <v>2060</v>
      </c>
      <c r="C551" s="360" t="s">
        <v>1433</v>
      </c>
      <c r="D551" s="266" t="s">
        <v>2061</v>
      </c>
    </row>
    <row r="552" spans="1:4" x14ac:dyDescent="0.25">
      <c r="A552" s="369">
        <v>759</v>
      </c>
      <c r="B552" s="360" t="s">
        <v>2062</v>
      </c>
      <c r="C552" s="360" t="s">
        <v>1433</v>
      </c>
      <c r="D552" s="266" t="s">
        <v>2063</v>
      </c>
    </row>
    <row r="553" spans="1:4" x14ac:dyDescent="0.25">
      <c r="A553" s="369">
        <v>761</v>
      </c>
      <c r="B553" s="360" t="s">
        <v>2064</v>
      </c>
      <c r="C553" s="360" t="s">
        <v>1433</v>
      </c>
      <c r="D553" s="266" t="s">
        <v>2065</v>
      </c>
    </row>
    <row r="554" spans="1:4" x14ac:dyDescent="0.25">
      <c r="A554" s="369">
        <v>750</v>
      </c>
      <c r="B554" s="360" t="s">
        <v>2066</v>
      </c>
      <c r="C554" s="360" t="s">
        <v>1433</v>
      </c>
      <c r="D554" s="266" t="s">
        <v>2067</v>
      </c>
    </row>
    <row r="555" spans="1:4" x14ac:dyDescent="0.25">
      <c r="A555" s="369">
        <v>755</v>
      </c>
      <c r="B555" s="360" t="s">
        <v>2068</v>
      </c>
      <c r="C555" s="360" t="s">
        <v>1433</v>
      </c>
      <c r="D555" s="266" t="s">
        <v>2069</v>
      </c>
    </row>
    <row r="556" spans="1:4" x14ac:dyDescent="0.25">
      <c r="A556" s="369">
        <v>749</v>
      </c>
      <c r="B556" s="360" t="s">
        <v>2070</v>
      </c>
      <c r="C556" s="360" t="s">
        <v>1433</v>
      </c>
      <c r="D556" s="266" t="s">
        <v>2071</v>
      </c>
    </row>
    <row r="557" spans="1:4" x14ac:dyDescent="0.25">
      <c r="A557" s="369">
        <v>756</v>
      </c>
      <c r="B557" s="360" t="s">
        <v>2072</v>
      </c>
      <c r="C557" s="360" t="s">
        <v>1433</v>
      </c>
      <c r="D557" s="266" t="s">
        <v>2073</v>
      </c>
    </row>
    <row r="558" spans="1:4" x14ac:dyDescent="0.25">
      <c r="A558" s="369">
        <v>10588</v>
      </c>
      <c r="B558" s="360" t="s">
        <v>2075</v>
      </c>
      <c r="C558" s="360" t="s">
        <v>1433</v>
      </c>
      <c r="D558" s="266" t="s">
        <v>2076</v>
      </c>
    </row>
    <row r="559" spans="1:4" x14ac:dyDescent="0.25">
      <c r="A559" s="369">
        <v>10592</v>
      </c>
      <c r="B559" s="360" t="s">
        <v>2077</v>
      </c>
      <c r="C559" s="360" t="s">
        <v>1433</v>
      </c>
      <c r="D559" s="266" t="s">
        <v>2078</v>
      </c>
    </row>
    <row r="560" spans="1:4" x14ac:dyDescent="0.25">
      <c r="A560" s="369">
        <v>10589</v>
      </c>
      <c r="B560" s="360" t="s">
        <v>2079</v>
      </c>
      <c r="C560" s="360" t="s">
        <v>1433</v>
      </c>
      <c r="D560" s="266" t="s">
        <v>2080</v>
      </c>
    </row>
    <row r="561" spans="1:4" x14ac:dyDescent="0.25">
      <c r="A561" s="369">
        <v>760</v>
      </c>
      <c r="B561" s="360" t="s">
        <v>2081</v>
      </c>
      <c r="C561" s="360" t="s">
        <v>1433</v>
      </c>
      <c r="D561" s="266" t="s">
        <v>2082</v>
      </c>
    </row>
    <row r="562" spans="1:4" x14ac:dyDescent="0.25">
      <c r="A562" s="369">
        <v>751</v>
      </c>
      <c r="B562" s="360" t="s">
        <v>2083</v>
      </c>
      <c r="C562" s="360" t="s">
        <v>1433</v>
      </c>
      <c r="D562" s="266" t="s">
        <v>2084</v>
      </c>
    </row>
    <row r="563" spans="1:4" x14ac:dyDescent="0.25">
      <c r="A563" s="369">
        <v>754</v>
      </c>
      <c r="B563" s="360" t="s">
        <v>2085</v>
      </c>
      <c r="C563" s="360" t="s">
        <v>1433</v>
      </c>
      <c r="D563" s="266" t="s">
        <v>2086</v>
      </c>
    </row>
    <row r="564" spans="1:4" x14ac:dyDescent="0.25">
      <c r="A564" s="369">
        <v>757</v>
      </c>
      <c r="B564" s="360" t="s">
        <v>25955</v>
      </c>
      <c r="C564" s="360" t="s">
        <v>1433</v>
      </c>
      <c r="D564" s="266" t="s">
        <v>2074</v>
      </c>
    </row>
    <row r="565" spans="1:4" x14ac:dyDescent="0.25">
      <c r="A565" s="369">
        <v>44489</v>
      </c>
      <c r="B565" s="360" t="s">
        <v>25956</v>
      </c>
      <c r="C565" s="360" t="s">
        <v>1433</v>
      </c>
      <c r="D565" s="266" t="s">
        <v>25957</v>
      </c>
    </row>
    <row r="566" spans="1:4" x14ac:dyDescent="0.25">
      <c r="A566" s="369">
        <v>39917</v>
      </c>
      <c r="B566" s="360" t="s">
        <v>2087</v>
      </c>
      <c r="C566" s="360" t="s">
        <v>1433</v>
      </c>
      <c r="D566" s="266" t="s">
        <v>26743</v>
      </c>
    </row>
    <row r="567" spans="1:4" x14ac:dyDescent="0.25">
      <c r="A567" s="369">
        <v>38167</v>
      </c>
      <c r="B567" s="360" t="s">
        <v>2088</v>
      </c>
      <c r="C567" s="360" t="s">
        <v>1923</v>
      </c>
      <c r="D567" s="266" t="s">
        <v>26744</v>
      </c>
    </row>
    <row r="568" spans="1:4" x14ac:dyDescent="0.25">
      <c r="A568" s="369">
        <v>36145</v>
      </c>
      <c r="B568" s="360" t="s">
        <v>2090</v>
      </c>
      <c r="C568" s="360" t="s">
        <v>1923</v>
      </c>
      <c r="D568" s="266" t="s">
        <v>26745</v>
      </c>
    </row>
    <row r="569" spans="1:4" x14ac:dyDescent="0.25">
      <c r="A569" s="369">
        <v>12893</v>
      </c>
      <c r="B569" s="360" t="s">
        <v>2091</v>
      </c>
      <c r="C569" s="360" t="s">
        <v>1923</v>
      </c>
      <c r="D569" s="266" t="s">
        <v>25570</v>
      </c>
    </row>
    <row r="570" spans="1:4" x14ac:dyDescent="0.25">
      <c r="A570" s="369">
        <v>11685</v>
      </c>
      <c r="B570" s="360" t="s">
        <v>25958</v>
      </c>
      <c r="C570" s="360" t="s">
        <v>1433</v>
      </c>
      <c r="D570" s="266" t="s">
        <v>26746</v>
      </c>
    </row>
    <row r="571" spans="1:4" x14ac:dyDescent="0.25">
      <c r="A571" s="369">
        <v>11680</v>
      </c>
      <c r="B571" s="360" t="s">
        <v>2092</v>
      </c>
      <c r="C571" s="360" t="s">
        <v>1433</v>
      </c>
      <c r="D571" s="266" t="s">
        <v>2881</v>
      </c>
    </row>
    <row r="572" spans="1:4" x14ac:dyDescent="0.25">
      <c r="A572" s="369">
        <v>11679</v>
      </c>
      <c r="B572" s="360" t="s">
        <v>2093</v>
      </c>
      <c r="C572" s="360" t="s">
        <v>1433</v>
      </c>
      <c r="D572" s="266" t="s">
        <v>25863</v>
      </c>
    </row>
    <row r="573" spans="1:4" x14ac:dyDescent="0.25">
      <c r="A573" s="369">
        <v>2512</v>
      </c>
      <c r="B573" s="360" t="s">
        <v>2094</v>
      </c>
      <c r="C573" s="360" t="s">
        <v>1433</v>
      </c>
      <c r="D573" s="266" t="s">
        <v>7025</v>
      </c>
    </row>
    <row r="574" spans="1:4" x14ac:dyDescent="0.25">
      <c r="A574" s="369">
        <v>4374</v>
      </c>
      <c r="B574" s="360" t="s">
        <v>2095</v>
      </c>
      <c r="C574" s="360" t="s">
        <v>1433</v>
      </c>
      <c r="D574" s="266" t="s">
        <v>2096</v>
      </c>
    </row>
    <row r="575" spans="1:4" x14ac:dyDescent="0.25">
      <c r="A575" s="369">
        <v>7568</v>
      </c>
      <c r="B575" s="360" t="s">
        <v>2097</v>
      </c>
      <c r="C575" s="360" t="s">
        <v>1433</v>
      </c>
      <c r="D575" s="266" t="s">
        <v>2098</v>
      </c>
    </row>
    <row r="576" spans="1:4" x14ac:dyDescent="0.25">
      <c r="A576" s="369">
        <v>7584</v>
      </c>
      <c r="B576" s="360" t="s">
        <v>2099</v>
      </c>
      <c r="C576" s="360" t="s">
        <v>1433</v>
      </c>
      <c r="D576" s="266" t="s">
        <v>2100</v>
      </c>
    </row>
    <row r="577" spans="1:4" x14ac:dyDescent="0.25">
      <c r="A577" s="369">
        <v>11945</v>
      </c>
      <c r="B577" s="360" t="s">
        <v>2101</v>
      </c>
      <c r="C577" s="360" t="s">
        <v>1433</v>
      </c>
      <c r="D577" s="266" t="s">
        <v>2102</v>
      </c>
    </row>
    <row r="578" spans="1:4" x14ac:dyDescent="0.25">
      <c r="A578" s="369">
        <v>11946</v>
      </c>
      <c r="B578" s="360" t="s">
        <v>2103</v>
      </c>
      <c r="C578" s="360" t="s">
        <v>1433</v>
      </c>
      <c r="D578" s="266" t="s">
        <v>1444</v>
      </c>
    </row>
    <row r="579" spans="1:4" x14ac:dyDescent="0.25">
      <c r="A579" s="369">
        <v>4375</v>
      </c>
      <c r="B579" s="360" t="s">
        <v>2104</v>
      </c>
      <c r="C579" s="360" t="s">
        <v>1433</v>
      </c>
      <c r="D579" s="266" t="s">
        <v>2105</v>
      </c>
    </row>
    <row r="580" spans="1:4" x14ac:dyDescent="0.25">
      <c r="A580" s="369">
        <v>11950</v>
      </c>
      <c r="B580" s="360" t="s">
        <v>2106</v>
      </c>
      <c r="C580" s="360" t="s">
        <v>1433</v>
      </c>
      <c r="D580" s="266" t="s">
        <v>1448</v>
      </c>
    </row>
    <row r="581" spans="1:4" x14ac:dyDescent="0.25">
      <c r="A581" s="369">
        <v>4376</v>
      </c>
      <c r="B581" s="360" t="s">
        <v>2107</v>
      </c>
      <c r="C581" s="360" t="s">
        <v>1433</v>
      </c>
      <c r="D581" s="266" t="s">
        <v>2108</v>
      </c>
    </row>
    <row r="582" spans="1:4" x14ac:dyDescent="0.25">
      <c r="A582" s="369">
        <v>7583</v>
      </c>
      <c r="B582" s="360" t="s">
        <v>2109</v>
      </c>
      <c r="C582" s="360" t="s">
        <v>1433</v>
      </c>
      <c r="D582" s="266" t="s">
        <v>2110</v>
      </c>
    </row>
    <row r="583" spans="1:4" x14ac:dyDescent="0.25">
      <c r="A583" s="369">
        <v>4350</v>
      </c>
      <c r="B583" s="360" t="s">
        <v>2111</v>
      </c>
      <c r="C583" s="360" t="s">
        <v>1433</v>
      </c>
      <c r="D583" s="266" t="s">
        <v>14020</v>
      </c>
    </row>
    <row r="584" spans="1:4" x14ac:dyDescent="0.25">
      <c r="A584" s="369">
        <v>44400</v>
      </c>
      <c r="B584" s="360" t="s">
        <v>2112</v>
      </c>
      <c r="C584" s="360" t="s">
        <v>1433</v>
      </c>
      <c r="D584" s="266" t="s">
        <v>6873</v>
      </c>
    </row>
    <row r="585" spans="1:4" x14ac:dyDescent="0.25">
      <c r="A585" s="369">
        <v>39886</v>
      </c>
      <c r="B585" s="360" t="s">
        <v>2113</v>
      </c>
      <c r="C585" s="360" t="s">
        <v>1433</v>
      </c>
      <c r="D585" s="266" t="s">
        <v>4598</v>
      </c>
    </row>
    <row r="586" spans="1:4" x14ac:dyDescent="0.25">
      <c r="A586" s="369">
        <v>39887</v>
      </c>
      <c r="B586" s="360" t="s">
        <v>2114</v>
      </c>
      <c r="C586" s="360" t="s">
        <v>1433</v>
      </c>
      <c r="D586" s="266" t="s">
        <v>1613</v>
      </c>
    </row>
    <row r="587" spans="1:4" x14ac:dyDescent="0.25">
      <c r="A587" s="369">
        <v>39888</v>
      </c>
      <c r="B587" s="360" t="s">
        <v>2115</v>
      </c>
      <c r="C587" s="360" t="s">
        <v>1433</v>
      </c>
      <c r="D587" s="266" t="s">
        <v>25963</v>
      </c>
    </row>
    <row r="588" spans="1:4" x14ac:dyDescent="0.25">
      <c r="A588" s="369">
        <v>39890</v>
      </c>
      <c r="B588" s="360" t="s">
        <v>2116</v>
      </c>
      <c r="C588" s="360" t="s">
        <v>1433</v>
      </c>
      <c r="D588" s="266" t="s">
        <v>26747</v>
      </c>
    </row>
    <row r="589" spans="1:4" x14ac:dyDescent="0.25">
      <c r="A589" s="369">
        <v>39891</v>
      </c>
      <c r="B589" s="360" t="s">
        <v>2117</v>
      </c>
      <c r="C589" s="360" t="s">
        <v>1433</v>
      </c>
      <c r="D589" s="266" t="s">
        <v>26748</v>
      </c>
    </row>
    <row r="590" spans="1:4" x14ac:dyDescent="0.25">
      <c r="A590" s="369">
        <v>39892</v>
      </c>
      <c r="B590" s="360" t="s">
        <v>2118</v>
      </c>
      <c r="C590" s="360" t="s">
        <v>1433</v>
      </c>
      <c r="D590" s="266" t="s">
        <v>26749</v>
      </c>
    </row>
    <row r="591" spans="1:4" x14ac:dyDescent="0.25">
      <c r="A591" s="369">
        <v>790</v>
      </c>
      <c r="B591" s="360" t="s">
        <v>2119</v>
      </c>
      <c r="C591" s="360" t="s">
        <v>1433</v>
      </c>
      <c r="D591" s="266" t="s">
        <v>2120</v>
      </c>
    </row>
    <row r="592" spans="1:4" x14ac:dyDescent="0.25">
      <c r="A592" s="369">
        <v>766</v>
      </c>
      <c r="B592" s="360" t="s">
        <v>2122</v>
      </c>
      <c r="C592" s="360" t="s">
        <v>1433</v>
      </c>
      <c r="D592" s="266" t="s">
        <v>2120</v>
      </c>
    </row>
    <row r="593" spans="1:4" x14ac:dyDescent="0.25">
      <c r="A593" s="369">
        <v>791</v>
      </c>
      <c r="B593" s="360" t="s">
        <v>2121</v>
      </c>
      <c r="C593" s="360" t="s">
        <v>1433</v>
      </c>
      <c r="D593" s="266" t="s">
        <v>2120</v>
      </c>
    </row>
    <row r="594" spans="1:4" x14ac:dyDescent="0.25">
      <c r="A594" s="369">
        <v>767</v>
      </c>
      <c r="B594" s="360" t="s">
        <v>2123</v>
      </c>
      <c r="C594" s="360" t="s">
        <v>1433</v>
      </c>
      <c r="D594" s="266" t="s">
        <v>2120</v>
      </c>
    </row>
    <row r="595" spans="1:4" x14ac:dyDescent="0.25">
      <c r="A595" s="369">
        <v>768</v>
      </c>
      <c r="B595" s="360" t="s">
        <v>2126</v>
      </c>
      <c r="C595" s="360" t="s">
        <v>1433</v>
      </c>
      <c r="D595" s="266" t="s">
        <v>2127</v>
      </c>
    </row>
    <row r="596" spans="1:4" x14ac:dyDescent="0.25">
      <c r="A596" s="369">
        <v>789</v>
      </c>
      <c r="B596" s="360" t="s">
        <v>2124</v>
      </c>
      <c r="C596" s="360" t="s">
        <v>1433</v>
      </c>
      <c r="D596" s="266" t="s">
        <v>2125</v>
      </c>
    </row>
    <row r="597" spans="1:4" x14ac:dyDescent="0.25">
      <c r="A597" s="369">
        <v>769</v>
      </c>
      <c r="B597" s="360" t="s">
        <v>2128</v>
      </c>
      <c r="C597" s="360" t="s">
        <v>1433</v>
      </c>
      <c r="D597" s="266" t="s">
        <v>2127</v>
      </c>
    </row>
    <row r="598" spans="1:4" x14ac:dyDescent="0.25">
      <c r="A598" s="369">
        <v>770</v>
      </c>
      <c r="B598" s="360" t="s">
        <v>2131</v>
      </c>
      <c r="C598" s="360" t="s">
        <v>1433</v>
      </c>
      <c r="D598" s="266" t="s">
        <v>2132</v>
      </c>
    </row>
    <row r="599" spans="1:4" x14ac:dyDescent="0.25">
      <c r="A599" s="369">
        <v>12394</v>
      </c>
      <c r="B599" s="360" t="s">
        <v>2133</v>
      </c>
      <c r="C599" s="360" t="s">
        <v>1433</v>
      </c>
      <c r="D599" s="266" t="s">
        <v>2132</v>
      </c>
    </row>
    <row r="600" spans="1:4" x14ac:dyDescent="0.25">
      <c r="A600" s="369">
        <v>764</v>
      </c>
      <c r="B600" s="360" t="s">
        <v>2129</v>
      </c>
      <c r="C600" s="360" t="s">
        <v>1433</v>
      </c>
      <c r="D600" s="266" t="s">
        <v>1514</v>
      </c>
    </row>
    <row r="601" spans="1:4" x14ac:dyDescent="0.25">
      <c r="A601" s="369">
        <v>765</v>
      </c>
      <c r="B601" s="360" t="s">
        <v>2130</v>
      </c>
      <c r="C601" s="360" t="s">
        <v>1433</v>
      </c>
      <c r="D601" s="266" t="s">
        <v>1514</v>
      </c>
    </row>
    <row r="602" spans="1:4" x14ac:dyDescent="0.25">
      <c r="A602" s="369">
        <v>787</v>
      </c>
      <c r="B602" s="360" t="s">
        <v>2134</v>
      </c>
      <c r="C602" s="360" t="s">
        <v>1433</v>
      </c>
      <c r="D602" s="266" t="s">
        <v>2135</v>
      </c>
    </row>
    <row r="603" spans="1:4" x14ac:dyDescent="0.25">
      <c r="A603" s="369">
        <v>774</v>
      </c>
      <c r="B603" s="360" t="s">
        <v>2136</v>
      </c>
      <c r="C603" s="360" t="s">
        <v>1433</v>
      </c>
      <c r="D603" s="266" t="s">
        <v>2135</v>
      </c>
    </row>
    <row r="604" spans="1:4" x14ac:dyDescent="0.25">
      <c r="A604" s="369">
        <v>773</v>
      </c>
      <c r="B604" s="360" t="s">
        <v>2137</v>
      </c>
      <c r="C604" s="360" t="s">
        <v>1433</v>
      </c>
      <c r="D604" s="266" t="s">
        <v>2135</v>
      </c>
    </row>
    <row r="605" spans="1:4" x14ac:dyDescent="0.25">
      <c r="A605" s="369">
        <v>775</v>
      </c>
      <c r="B605" s="360" t="s">
        <v>2138</v>
      </c>
      <c r="C605" s="360" t="s">
        <v>1433</v>
      </c>
      <c r="D605" s="266" t="s">
        <v>2135</v>
      </c>
    </row>
    <row r="606" spans="1:4" x14ac:dyDescent="0.25">
      <c r="A606" s="369">
        <v>788</v>
      </c>
      <c r="B606" s="360" t="s">
        <v>2139</v>
      </c>
      <c r="C606" s="360" t="s">
        <v>1433</v>
      </c>
      <c r="D606" s="266" t="s">
        <v>2140</v>
      </c>
    </row>
    <row r="607" spans="1:4" x14ac:dyDescent="0.25">
      <c r="A607" s="369">
        <v>772</v>
      </c>
      <c r="B607" s="360" t="s">
        <v>2141</v>
      </c>
      <c r="C607" s="360" t="s">
        <v>1433</v>
      </c>
      <c r="D607" s="266" t="s">
        <v>2140</v>
      </c>
    </row>
    <row r="608" spans="1:4" x14ac:dyDescent="0.25">
      <c r="A608" s="369">
        <v>771</v>
      </c>
      <c r="B608" s="360" t="s">
        <v>2142</v>
      </c>
      <c r="C608" s="360" t="s">
        <v>1433</v>
      </c>
      <c r="D608" s="266" t="s">
        <v>2140</v>
      </c>
    </row>
    <row r="609" spans="1:4" x14ac:dyDescent="0.25">
      <c r="A609" s="369">
        <v>779</v>
      </c>
      <c r="B609" s="360" t="s">
        <v>2150</v>
      </c>
      <c r="C609" s="360" t="s">
        <v>1433</v>
      </c>
      <c r="D609" s="266" t="s">
        <v>1541</v>
      </c>
    </row>
    <row r="610" spans="1:4" x14ac:dyDescent="0.25">
      <c r="A610" s="369">
        <v>776</v>
      </c>
      <c r="B610" s="360" t="s">
        <v>2143</v>
      </c>
      <c r="C610" s="360" t="s">
        <v>1433</v>
      </c>
      <c r="D610" s="266" t="s">
        <v>2144</v>
      </c>
    </row>
    <row r="611" spans="1:4" x14ac:dyDescent="0.25">
      <c r="A611" s="369">
        <v>777</v>
      </c>
      <c r="B611" s="360" t="s">
        <v>2145</v>
      </c>
      <c r="C611" s="360" t="s">
        <v>1433</v>
      </c>
      <c r="D611" s="266" t="s">
        <v>2146</v>
      </c>
    </row>
    <row r="612" spans="1:4" x14ac:dyDescent="0.25">
      <c r="A612" s="369">
        <v>780</v>
      </c>
      <c r="B612" s="360" t="s">
        <v>2147</v>
      </c>
      <c r="C612" s="360" t="s">
        <v>1433</v>
      </c>
      <c r="D612" s="266" t="s">
        <v>2148</v>
      </c>
    </row>
    <row r="613" spans="1:4" x14ac:dyDescent="0.25">
      <c r="A613" s="369">
        <v>778</v>
      </c>
      <c r="B613" s="360" t="s">
        <v>2149</v>
      </c>
      <c r="C613" s="360" t="s">
        <v>1433</v>
      </c>
      <c r="D613" s="266" t="s">
        <v>2144</v>
      </c>
    </row>
    <row r="614" spans="1:4" x14ac:dyDescent="0.25">
      <c r="A614" s="369">
        <v>781</v>
      </c>
      <c r="B614" s="360" t="s">
        <v>2151</v>
      </c>
      <c r="C614" s="360" t="s">
        <v>1433</v>
      </c>
      <c r="D614" s="266" t="s">
        <v>2152</v>
      </c>
    </row>
    <row r="615" spans="1:4" x14ac:dyDescent="0.25">
      <c r="A615" s="369">
        <v>786</v>
      </c>
      <c r="B615" s="360" t="s">
        <v>2153</v>
      </c>
      <c r="C615" s="360" t="s">
        <v>1433</v>
      </c>
      <c r="D615" s="266" t="s">
        <v>2152</v>
      </c>
    </row>
    <row r="616" spans="1:4" x14ac:dyDescent="0.25">
      <c r="A616" s="369">
        <v>782</v>
      </c>
      <c r="B616" s="360" t="s">
        <v>2154</v>
      </c>
      <c r="C616" s="360" t="s">
        <v>1433</v>
      </c>
      <c r="D616" s="266" t="s">
        <v>2152</v>
      </c>
    </row>
    <row r="617" spans="1:4" x14ac:dyDescent="0.25">
      <c r="A617" s="369">
        <v>783</v>
      </c>
      <c r="B617" s="360" t="s">
        <v>2155</v>
      </c>
      <c r="C617" s="360" t="s">
        <v>1433</v>
      </c>
      <c r="D617" s="266" t="s">
        <v>2156</v>
      </c>
    </row>
    <row r="618" spans="1:4" x14ac:dyDescent="0.25">
      <c r="A618" s="369">
        <v>785</v>
      </c>
      <c r="B618" s="360" t="s">
        <v>2157</v>
      </c>
      <c r="C618" s="360" t="s">
        <v>1433</v>
      </c>
      <c r="D618" s="266" t="s">
        <v>2158</v>
      </c>
    </row>
    <row r="619" spans="1:4" x14ac:dyDescent="0.25">
      <c r="A619" s="369">
        <v>784</v>
      </c>
      <c r="B619" s="360" t="s">
        <v>2159</v>
      </c>
      <c r="C619" s="360" t="s">
        <v>1433</v>
      </c>
      <c r="D619" s="266" t="s">
        <v>2160</v>
      </c>
    </row>
    <row r="620" spans="1:4" x14ac:dyDescent="0.25">
      <c r="A620" s="369">
        <v>828</v>
      </c>
      <c r="B620" s="360" t="s">
        <v>2161</v>
      </c>
      <c r="C620" s="360" t="s">
        <v>1433</v>
      </c>
      <c r="D620" s="266" t="s">
        <v>7925</v>
      </c>
    </row>
    <row r="621" spans="1:4" x14ac:dyDescent="0.25">
      <c r="A621" s="369">
        <v>829</v>
      </c>
      <c r="B621" s="360" t="s">
        <v>2162</v>
      </c>
      <c r="C621" s="360" t="s">
        <v>1433</v>
      </c>
      <c r="D621" s="266" t="s">
        <v>1813</v>
      </c>
    </row>
    <row r="622" spans="1:4" x14ac:dyDescent="0.25">
      <c r="A622" s="369">
        <v>812</v>
      </c>
      <c r="B622" s="360" t="s">
        <v>2164</v>
      </c>
      <c r="C622" s="360" t="s">
        <v>1433</v>
      </c>
      <c r="D622" s="266" t="s">
        <v>13990</v>
      </c>
    </row>
    <row r="623" spans="1:4" x14ac:dyDescent="0.25">
      <c r="A623" s="369">
        <v>819</v>
      </c>
      <c r="B623" s="360" t="s">
        <v>2165</v>
      </c>
      <c r="C623" s="360" t="s">
        <v>1433</v>
      </c>
      <c r="D623" s="266" t="s">
        <v>25866</v>
      </c>
    </row>
    <row r="624" spans="1:4" x14ac:dyDescent="0.25">
      <c r="A624" s="369">
        <v>818</v>
      </c>
      <c r="B624" s="360" t="s">
        <v>2166</v>
      </c>
      <c r="C624" s="360" t="s">
        <v>1433</v>
      </c>
      <c r="D624" s="266" t="s">
        <v>26750</v>
      </c>
    </row>
    <row r="625" spans="1:4" x14ac:dyDescent="0.25">
      <c r="A625" s="369">
        <v>832</v>
      </c>
      <c r="B625" s="360" t="s">
        <v>2169</v>
      </c>
      <c r="C625" s="360" t="s">
        <v>1433</v>
      </c>
      <c r="D625" s="266" t="s">
        <v>3749</v>
      </c>
    </row>
    <row r="626" spans="1:4" x14ac:dyDescent="0.25">
      <c r="A626" s="369">
        <v>834</v>
      </c>
      <c r="B626" s="360" t="s">
        <v>2170</v>
      </c>
      <c r="C626" s="360" t="s">
        <v>1433</v>
      </c>
      <c r="D626" s="266" t="s">
        <v>26021</v>
      </c>
    </row>
    <row r="627" spans="1:4" x14ac:dyDescent="0.25">
      <c r="A627" s="369">
        <v>813</v>
      </c>
      <c r="B627" s="360" t="s">
        <v>2171</v>
      </c>
      <c r="C627" s="360" t="s">
        <v>1433</v>
      </c>
      <c r="D627" s="266" t="s">
        <v>26751</v>
      </c>
    </row>
    <row r="628" spans="1:4" x14ac:dyDescent="0.25">
      <c r="A628" s="369">
        <v>820</v>
      </c>
      <c r="B628" s="360" t="s">
        <v>2172</v>
      </c>
      <c r="C628" s="360" t="s">
        <v>1433</v>
      </c>
      <c r="D628" s="266" t="s">
        <v>1698</v>
      </c>
    </row>
    <row r="629" spans="1:4" x14ac:dyDescent="0.25">
      <c r="A629" s="369">
        <v>816</v>
      </c>
      <c r="B629" s="360" t="s">
        <v>2173</v>
      </c>
      <c r="C629" s="360" t="s">
        <v>1433</v>
      </c>
      <c r="D629" s="266" t="s">
        <v>6065</v>
      </c>
    </row>
    <row r="630" spans="1:4" x14ac:dyDescent="0.25">
      <c r="A630" s="369">
        <v>814</v>
      </c>
      <c r="B630" s="360" t="s">
        <v>2174</v>
      </c>
      <c r="C630" s="360" t="s">
        <v>1433</v>
      </c>
      <c r="D630" s="266" t="s">
        <v>4307</v>
      </c>
    </row>
    <row r="631" spans="1:4" x14ac:dyDescent="0.25">
      <c r="A631" s="369">
        <v>822</v>
      </c>
      <c r="B631" s="360" t="s">
        <v>2176</v>
      </c>
      <c r="C631" s="360" t="s">
        <v>1433</v>
      </c>
      <c r="D631" s="266" t="s">
        <v>25674</v>
      </c>
    </row>
    <row r="632" spans="1:4" x14ac:dyDescent="0.25">
      <c r="A632" s="369">
        <v>821</v>
      </c>
      <c r="B632" s="360" t="s">
        <v>2177</v>
      </c>
      <c r="C632" s="360" t="s">
        <v>1433</v>
      </c>
      <c r="D632" s="266" t="s">
        <v>25764</v>
      </c>
    </row>
    <row r="633" spans="1:4" x14ac:dyDescent="0.25">
      <c r="A633" s="369">
        <v>20086</v>
      </c>
      <c r="B633" s="360" t="s">
        <v>2167</v>
      </c>
      <c r="C633" s="360" t="s">
        <v>1433</v>
      </c>
      <c r="D633" s="266" t="s">
        <v>26752</v>
      </c>
    </row>
    <row r="634" spans="1:4" x14ac:dyDescent="0.25">
      <c r="A634" s="369">
        <v>39191</v>
      </c>
      <c r="B634" s="360" t="s">
        <v>2178</v>
      </c>
      <c r="C634" s="360" t="s">
        <v>1433</v>
      </c>
      <c r="D634" s="266" t="s">
        <v>26753</v>
      </c>
    </row>
    <row r="635" spans="1:4" x14ac:dyDescent="0.25">
      <c r="A635" s="369">
        <v>39190</v>
      </c>
      <c r="B635" s="360" t="s">
        <v>2179</v>
      </c>
      <c r="C635" s="360" t="s">
        <v>1433</v>
      </c>
      <c r="D635" s="266" t="s">
        <v>26754</v>
      </c>
    </row>
    <row r="636" spans="1:4" x14ac:dyDescent="0.25">
      <c r="A636" s="369">
        <v>39189</v>
      </c>
      <c r="B636" s="360" t="s">
        <v>2180</v>
      </c>
      <c r="C636" s="360" t="s">
        <v>1433</v>
      </c>
      <c r="D636" s="266" t="s">
        <v>3367</v>
      </c>
    </row>
    <row r="637" spans="1:4" x14ac:dyDescent="0.25">
      <c r="A637" s="369">
        <v>39186</v>
      </c>
      <c r="B637" s="360" t="s">
        <v>2182</v>
      </c>
      <c r="C637" s="360" t="s">
        <v>1433</v>
      </c>
      <c r="D637" s="266" t="s">
        <v>26755</v>
      </c>
    </row>
    <row r="638" spans="1:4" x14ac:dyDescent="0.25">
      <c r="A638" s="369">
        <v>39188</v>
      </c>
      <c r="B638" s="360" t="s">
        <v>2181</v>
      </c>
      <c r="C638" s="360" t="s">
        <v>1433</v>
      </c>
      <c r="D638" s="266" t="s">
        <v>26756</v>
      </c>
    </row>
    <row r="639" spans="1:4" x14ac:dyDescent="0.25">
      <c r="A639" s="369">
        <v>39187</v>
      </c>
      <c r="B639" s="360" t="s">
        <v>2184</v>
      </c>
      <c r="C639" s="360" t="s">
        <v>1433</v>
      </c>
      <c r="D639" s="266" t="s">
        <v>4690</v>
      </c>
    </row>
    <row r="640" spans="1:4" x14ac:dyDescent="0.25">
      <c r="A640" s="369">
        <v>39184</v>
      </c>
      <c r="B640" s="360" t="s">
        <v>2185</v>
      </c>
      <c r="C640" s="360" t="s">
        <v>1433</v>
      </c>
      <c r="D640" s="266" t="s">
        <v>7021</v>
      </c>
    </row>
    <row r="641" spans="1:4" x14ac:dyDescent="0.25">
      <c r="A641" s="369">
        <v>39185</v>
      </c>
      <c r="B641" s="360" t="s">
        <v>2186</v>
      </c>
      <c r="C641" s="360" t="s">
        <v>1433</v>
      </c>
      <c r="D641" s="266" t="s">
        <v>6869</v>
      </c>
    </row>
    <row r="642" spans="1:4" x14ac:dyDescent="0.25">
      <c r="A642" s="369">
        <v>39198</v>
      </c>
      <c r="B642" s="360" t="s">
        <v>2187</v>
      </c>
      <c r="C642" s="360" t="s">
        <v>1433</v>
      </c>
      <c r="D642" s="266" t="s">
        <v>26144</v>
      </c>
    </row>
    <row r="643" spans="1:4" x14ac:dyDescent="0.25">
      <c r="A643" s="369">
        <v>39197</v>
      </c>
      <c r="B643" s="360" t="s">
        <v>2188</v>
      </c>
      <c r="C643" s="360" t="s">
        <v>1433</v>
      </c>
      <c r="D643" s="266" t="s">
        <v>26757</v>
      </c>
    </row>
    <row r="644" spans="1:4" x14ac:dyDescent="0.25">
      <c r="A644" s="369">
        <v>39196</v>
      </c>
      <c r="B644" s="360" t="s">
        <v>2189</v>
      </c>
      <c r="C644" s="360" t="s">
        <v>1433</v>
      </c>
      <c r="D644" s="266" t="s">
        <v>26758</v>
      </c>
    </row>
    <row r="645" spans="1:4" x14ac:dyDescent="0.25">
      <c r="A645" s="369">
        <v>39199</v>
      </c>
      <c r="B645" s="360" t="s">
        <v>2190</v>
      </c>
      <c r="C645" s="360" t="s">
        <v>1433</v>
      </c>
      <c r="D645" s="266" t="s">
        <v>26759</v>
      </c>
    </row>
    <row r="646" spans="1:4" x14ac:dyDescent="0.25">
      <c r="A646" s="369">
        <v>39195</v>
      </c>
      <c r="B646" s="360" t="s">
        <v>2191</v>
      </c>
      <c r="C646" s="360" t="s">
        <v>1433</v>
      </c>
      <c r="D646" s="266" t="s">
        <v>8054</v>
      </c>
    </row>
    <row r="647" spans="1:4" x14ac:dyDescent="0.25">
      <c r="A647" s="369">
        <v>39194</v>
      </c>
      <c r="B647" s="360" t="s">
        <v>2192</v>
      </c>
      <c r="C647" s="360" t="s">
        <v>1433</v>
      </c>
      <c r="D647" s="266" t="s">
        <v>25741</v>
      </c>
    </row>
    <row r="648" spans="1:4" x14ac:dyDescent="0.25">
      <c r="A648" s="369">
        <v>39193</v>
      </c>
      <c r="B648" s="360" t="s">
        <v>2193</v>
      </c>
      <c r="C648" s="360" t="s">
        <v>1433</v>
      </c>
      <c r="D648" s="266" t="s">
        <v>26760</v>
      </c>
    </row>
    <row r="649" spans="1:4" x14ac:dyDescent="0.25">
      <c r="A649" s="369">
        <v>39192</v>
      </c>
      <c r="B649" s="360" t="s">
        <v>2194</v>
      </c>
      <c r="C649" s="360" t="s">
        <v>1433</v>
      </c>
      <c r="D649" s="266" t="s">
        <v>26761</v>
      </c>
    </row>
    <row r="650" spans="1:4" x14ac:dyDescent="0.25">
      <c r="A650" s="369">
        <v>39920</v>
      </c>
      <c r="B650" s="360" t="s">
        <v>2200</v>
      </c>
      <c r="C650" s="360" t="s">
        <v>1433</v>
      </c>
      <c r="D650" s="266" t="s">
        <v>3332</v>
      </c>
    </row>
    <row r="651" spans="1:4" x14ac:dyDescent="0.25">
      <c r="A651" s="369">
        <v>39201</v>
      </c>
      <c r="B651" s="360" t="s">
        <v>2196</v>
      </c>
      <c r="C651" s="360" t="s">
        <v>1433</v>
      </c>
      <c r="D651" s="266" t="s">
        <v>26762</v>
      </c>
    </row>
    <row r="652" spans="1:4" x14ac:dyDescent="0.25">
      <c r="A652" s="369">
        <v>39200</v>
      </c>
      <c r="B652" s="360" t="s">
        <v>2197</v>
      </c>
      <c r="C652" s="360" t="s">
        <v>1433</v>
      </c>
      <c r="D652" s="266" t="s">
        <v>25795</v>
      </c>
    </row>
    <row r="653" spans="1:4" x14ac:dyDescent="0.25">
      <c r="A653" s="369">
        <v>39203</v>
      </c>
      <c r="B653" s="360" t="s">
        <v>2198</v>
      </c>
      <c r="C653" s="360" t="s">
        <v>1433</v>
      </c>
      <c r="D653" s="266" t="s">
        <v>25570</v>
      </c>
    </row>
    <row r="654" spans="1:4" x14ac:dyDescent="0.25">
      <c r="A654" s="369">
        <v>39202</v>
      </c>
      <c r="B654" s="360" t="s">
        <v>2199</v>
      </c>
      <c r="C654" s="360" t="s">
        <v>1433</v>
      </c>
      <c r="D654" s="266" t="s">
        <v>26763</v>
      </c>
    </row>
    <row r="655" spans="1:4" x14ac:dyDescent="0.25">
      <c r="A655" s="369">
        <v>39205</v>
      </c>
      <c r="B655" s="360" t="s">
        <v>2202</v>
      </c>
      <c r="C655" s="360" t="s">
        <v>1433</v>
      </c>
      <c r="D655" s="266" t="s">
        <v>25663</v>
      </c>
    </row>
    <row r="656" spans="1:4" x14ac:dyDescent="0.25">
      <c r="A656" s="369">
        <v>39204</v>
      </c>
      <c r="B656" s="360" t="s">
        <v>2203</v>
      </c>
      <c r="C656" s="360" t="s">
        <v>1433</v>
      </c>
      <c r="D656" s="266" t="s">
        <v>25744</v>
      </c>
    </row>
    <row r="657" spans="1:4" x14ac:dyDescent="0.25">
      <c r="A657" s="369">
        <v>39206</v>
      </c>
      <c r="B657" s="360" t="s">
        <v>2204</v>
      </c>
      <c r="C657" s="360" t="s">
        <v>1433</v>
      </c>
      <c r="D657" s="266" t="s">
        <v>26764</v>
      </c>
    </row>
    <row r="658" spans="1:4" x14ac:dyDescent="0.25">
      <c r="A658" s="369">
        <v>798</v>
      </c>
      <c r="B658" s="360" t="s">
        <v>2205</v>
      </c>
      <c r="C658" s="360" t="s">
        <v>1433</v>
      </c>
      <c r="D658" s="266" t="s">
        <v>7340</v>
      </c>
    </row>
    <row r="659" spans="1:4" x14ac:dyDescent="0.25">
      <c r="A659" s="369">
        <v>797</v>
      </c>
      <c r="B659" s="360" t="s">
        <v>2206</v>
      </c>
      <c r="C659" s="360" t="s">
        <v>1433</v>
      </c>
      <c r="D659" s="266" t="s">
        <v>26765</v>
      </c>
    </row>
    <row r="660" spans="1:4" x14ac:dyDescent="0.25">
      <c r="A660" s="369">
        <v>796</v>
      </c>
      <c r="B660" s="360" t="s">
        <v>2208</v>
      </c>
      <c r="C660" s="360" t="s">
        <v>1433</v>
      </c>
      <c r="D660" s="266" t="s">
        <v>25868</v>
      </c>
    </row>
    <row r="661" spans="1:4" x14ac:dyDescent="0.25">
      <c r="A661" s="369">
        <v>799</v>
      </c>
      <c r="B661" s="360" t="s">
        <v>2210</v>
      </c>
      <c r="C661" s="360" t="s">
        <v>1433</v>
      </c>
      <c r="D661" s="266" t="s">
        <v>1482</v>
      </c>
    </row>
    <row r="662" spans="1:4" x14ac:dyDescent="0.25">
      <c r="A662" s="369">
        <v>792</v>
      </c>
      <c r="B662" s="360" t="s">
        <v>2211</v>
      </c>
      <c r="C662" s="360" t="s">
        <v>1433</v>
      </c>
      <c r="D662" s="266" t="s">
        <v>2033</v>
      </c>
    </row>
    <row r="663" spans="1:4" x14ac:dyDescent="0.25">
      <c r="A663" s="369">
        <v>38001</v>
      </c>
      <c r="B663" s="360" t="s">
        <v>2212</v>
      </c>
      <c r="C663" s="360" t="s">
        <v>1433</v>
      </c>
      <c r="D663" s="266" t="s">
        <v>1980</v>
      </c>
    </row>
    <row r="664" spans="1:4" x14ac:dyDescent="0.25">
      <c r="A664" s="369">
        <v>38002</v>
      </c>
      <c r="B664" s="360" t="s">
        <v>2214</v>
      </c>
      <c r="C664" s="360" t="s">
        <v>1433</v>
      </c>
      <c r="D664" s="266" t="s">
        <v>26766</v>
      </c>
    </row>
    <row r="665" spans="1:4" x14ac:dyDescent="0.25">
      <c r="A665" s="369">
        <v>38003</v>
      </c>
      <c r="B665" s="360" t="s">
        <v>2216</v>
      </c>
      <c r="C665" s="360" t="s">
        <v>1433</v>
      </c>
      <c r="D665" s="266" t="s">
        <v>6852</v>
      </c>
    </row>
    <row r="666" spans="1:4" x14ac:dyDescent="0.25">
      <c r="A666" s="369">
        <v>38004</v>
      </c>
      <c r="B666" s="360" t="s">
        <v>2217</v>
      </c>
      <c r="C666" s="360" t="s">
        <v>1433</v>
      </c>
      <c r="D666" s="266" t="s">
        <v>26767</v>
      </c>
    </row>
    <row r="667" spans="1:4" x14ac:dyDescent="0.25">
      <c r="A667" s="369">
        <v>44263</v>
      </c>
      <c r="B667" s="360" t="s">
        <v>2218</v>
      </c>
      <c r="C667" s="360" t="s">
        <v>1433</v>
      </c>
      <c r="D667" s="266" t="s">
        <v>26768</v>
      </c>
    </row>
    <row r="668" spans="1:4" x14ac:dyDescent="0.25">
      <c r="A668" s="369">
        <v>36327</v>
      </c>
      <c r="B668" s="360" t="s">
        <v>2220</v>
      </c>
      <c r="C668" s="360" t="s">
        <v>1433</v>
      </c>
      <c r="D668" s="266" t="s">
        <v>1650</v>
      </c>
    </row>
    <row r="669" spans="1:4" x14ac:dyDescent="0.25">
      <c r="A669" s="369">
        <v>38992</v>
      </c>
      <c r="B669" s="360" t="s">
        <v>2222</v>
      </c>
      <c r="C669" s="360" t="s">
        <v>1433</v>
      </c>
      <c r="D669" s="266" t="s">
        <v>4148</v>
      </c>
    </row>
    <row r="670" spans="1:4" x14ac:dyDescent="0.25">
      <c r="A670" s="369">
        <v>38993</v>
      </c>
      <c r="B670" s="360" t="s">
        <v>2223</v>
      </c>
      <c r="C670" s="360" t="s">
        <v>1433</v>
      </c>
      <c r="D670" s="266" t="s">
        <v>1837</v>
      </c>
    </row>
    <row r="671" spans="1:4" x14ac:dyDescent="0.25">
      <c r="A671" s="369">
        <v>44175</v>
      </c>
      <c r="B671" s="360" t="s">
        <v>2224</v>
      </c>
      <c r="C671" s="360" t="s">
        <v>1433</v>
      </c>
      <c r="D671" s="266" t="s">
        <v>10747</v>
      </c>
    </row>
    <row r="672" spans="1:4" x14ac:dyDescent="0.25">
      <c r="A672" s="369">
        <v>44177</v>
      </c>
      <c r="B672" s="360" t="s">
        <v>2226</v>
      </c>
      <c r="C672" s="360" t="s">
        <v>1433</v>
      </c>
      <c r="D672" s="266" t="s">
        <v>25756</v>
      </c>
    </row>
    <row r="673" spans="1:4" x14ac:dyDescent="0.25">
      <c r="A673" s="369">
        <v>38418</v>
      </c>
      <c r="B673" s="360" t="s">
        <v>2228</v>
      </c>
      <c r="C673" s="360" t="s">
        <v>1433</v>
      </c>
      <c r="D673" s="266" t="s">
        <v>2280</v>
      </c>
    </row>
    <row r="674" spans="1:4" x14ac:dyDescent="0.25">
      <c r="A674" s="369">
        <v>39178</v>
      </c>
      <c r="B674" s="360" t="s">
        <v>25960</v>
      </c>
      <c r="C674" s="360" t="s">
        <v>1433</v>
      </c>
      <c r="D674" s="266" t="s">
        <v>26769</v>
      </c>
    </row>
    <row r="675" spans="1:4" x14ac:dyDescent="0.25">
      <c r="A675" s="369">
        <v>39177</v>
      </c>
      <c r="B675" s="360" t="s">
        <v>2230</v>
      </c>
      <c r="C675" s="360" t="s">
        <v>1433</v>
      </c>
      <c r="D675" s="266" t="s">
        <v>14071</v>
      </c>
    </row>
    <row r="676" spans="1:4" x14ac:dyDescent="0.25">
      <c r="A676" s="369">
        <v>39174</v>
      </c>
      <c r="B676" s="360" t="s">
        <v>2233</v>
      </c>
      <c r="C676" s="360" t="s">
        <v>1433</v>
      </c>
      <c r="D676" s="266" t="s">
        <v>1499</v>
      </c>
    </row>
    <row r="677" spans="1:4" x14ac:dyDescent="0.25">
      <c r="A677" s="369">
        <v>39176</v>
      </c>
      <c r="B677" s="360" t="s">
        <v>2232</v>
      </c>
      <c r="C677" s="360" t="s">
        <v>1433</v>
      </c>
      <c r="D677" s="266" t="s">
        <v>8553</v>
      </c>
    </row>
    <row r="678" spans="1:4" x14ac:dyDescent="0.25">
      <c r="A678" s="369">
        <v>39180</v>
      </c>
      <c r="B678" s="360" t="s">
        <v>2234</v>
      </c>
      <c r="C678" s="360" t="s">
        <v>1433</v>
      </c>
      <c r="D678" s="266" t="s">
        <v>12657</v>
      </c>
    </row>
    <row r="679" spans="1:4" x14ac:dyDescent="0.25">
      <c r="A679" s="369">
        <v>39179</v>
      </c>
      <c r="B679" s="360" t="s">
        <v>2235</v>
      </c>
      <c r="C679" s="360" t="s">
        <v>1433</v>
      </c>
      <c r="D679" s="266" t="s">
        <v>26770</v>
      </c>
    </row>
    <row r="680" spans="1:4" x14ac:dyDescent="0.25">
      <c r="A680" s="369">
        <v>39175</v>
      </c>
      <c r="B680" s="360" t="s">
        <v>2238</v>
      </c>
      <c r="C680" s="360" t="s">
        <v>1433</v>
      </c>
      <c r="D680" s="266" t="s">
        <v>3984</v>
      </c>
    </row>
    <row r="681" spans="1:4" x14ac:dyDescent="0.25">
      <c r="A681" s="369">
        <v>39217</v>
      </c>
      <c r="B681" s="360" t="s">
        <v>2239</v>
      </c>
      <c r="C681" s="360" t="s">
        <v>1433</v>
      </c>
      <c r="D681" s="266" t="s">
        <v>25861</v>
      </c>
    </row>
    <row r="682" spans="1:4" x14ac:dyDescent="0.25">
      <c r="A682" s="369">
        <v>39181</v>
      </c>
      <c r="B682" s="360" t="s">
        <v>2237</v>
      </c>
      <c r="C682" s="360" t="s">
        <v>1433</v>
      </c>
      <c r="D682" s="266" t="s">
        <v>6742</v>
      </c>
    </row>
    <row r="683" spans="1:4" x14ac:dyDescent="0.25">
      <c r="A683" s="369">
        <v>39182</v>
      </c>
      <c r="B683" s="360" t="s">
        <v>2240</v>
      </c>
      <c r="C683" s="360" t="s">
        <v>1433</v>
      </c>
      <c r="D683" s="266" t="s">
        <v>5022</v>
      </c>
    </row>
    <row r="684" spans="1:4" x14ac:dyDescent="0.25">
      <c r="A684" s="369">
        <v>12616</v>
      </c>
      <c r="B684" s="360" t="s">
        <v>2241</v>
      </c>
      <c r="C684" s="360" t="s">
        <v>1433</v>
      </c>
      <c r="D684" s="266" t="s">
        <v>26771</v>
      </c>
    </row>
    <row r="685" spans="1:4" x14ac:dyDescent="0.25">
      <c r="A685" s="369">
        <v>1049</v>
      </c>
      <c r="B685" s="360" t="s">
        <v>2243</v>
      </c>
      <c r="C685" s="360" t="s">
        <v>1433</v>
      </c>
      <c r="D685" s="266" t="s">
        <v>25641</v>
      </c>
    </row>
    <row r="686" spans="1:4" x14ac:dyDescent="0.25">
      <c r="A686" s="369">
        <v>1099</v>
      </c>
      <c r="B686" s="360" t="s">
        <v>2244</v>
      </c>
      <c r="C686" s="360" t="s">
        <v>1433</v>
      </c>
      <c r="D686" s="266" t="s">
        <v>25676</v>
      </c>
    </row>
    <row r="687" spans="1:4" x14ac:dyDescent="0.25">
      <c r="A687" s="369">
        <v>39678</v>
      </c>
      <c r="B687" s="360" t="s">
        <v>2248</v>
      </c>
      <c r="C687" s="360" t="s">
        <v>1433</v>
      </c>
      <c r="D687" s="266" t="s">
        <v>3301</v>
      </c>
    </row>
    <row r="688" spans="1:4" x14ac:dyDescent="0.25">
      <c r="A688" s="369">
        <v>1050</v>
      </c>
      <c r="B688" s="360" t="s">
        <v>2246</v>
      </c>
      <c r="C688" s="360" t="s">
        <v>1433</v>
      </c>
      <c r="D688" s="266" t="s">
        <v>8150</v>
      </c>
    </row>
    <row r="689" spans="1:4" x14ac:dyDescent="0.25">
      <c r="A689" s="369">
        <v>1101</v>
      </c>
      <c r="B689" s="360" t="s">
        <v>2249</v>
      </c>
      <c r="C689" s="360" t="s">
        <v>1433</v>
      </c>
      <c r="D689" s="266" t="s">
        <v>5884</v>
      </c>
    </row>
    <row r="690" spans="1:4" x14ac:dyDescent="0.25">
      <c r="A690" s="369">
        <v>1100</v>
      </c>
      <c r="B690" s="360" t="s">
        <v>2250</v>
      </c>
      <c r="C690" s="360" t="s">
        <v>1433</v>
      </c>
      <c r="D690" s="266" t="s">
        <v>25569</v>
      </c>
    </row>
    <row r="691" spans="1:4" x14ac:dyDescent="0.25">
      <c r="A691" s="369">
        <v>39679</v>
      </c>
      <c r="B691" s="360" t="s">
        <v>2251</v>
      </c>
      <c r="C691" s="360" t="s">
        <v>1433</v>
      </c>
      <c r="D691" s="266" t="s">
        <v>26772</v>
      </c>
    </row>
    <row r="692" spans="1:4" x14ac:dyDescent="0.25">
      <c r="A692" s="369">
        <v>1098</v>
      </c>
      <c r="B692" s="360" t="s">
        <v>2253</v>
      </c>
      <c r="C692" s="360" t="s">
        <v>1433</v>
      </c>
      <c r="D692" s="266" t="s">
        <v>26773</v>
      </c>
    </row>
    <row r="693" spans="1:4" x14ac:dyDescent="0.25">
      <c r="A693" s="369">
        <v>1102</v>
      </c>
      <c r="B693" s="360" t="s">
        <v>2252</v>
      </c>
      <c r="C693" s="360" t="s">
        <v>1433</v>
      </c>
      <c r="D693" s="266" t="s">
        <v>26774</v>
      </c>
    </row>
    <row r="694" spans="1:4" x14ac:dyDescent="0.25">
      <c r="A694" s="369">
        <v>1051</v>
      </c>
      <c r="B694" s="360" t="s">
        <v>2254</v>
      </c>
      <c r="C694" s="360" t="s">
        <v>1433</v>
      </c>
      <c r="D694" s="266" t="s">
        <v>6521</v>
      </c>
    </row>
    <row r="695" spans="1:4" x14ac:dyDescent="0.25">
      <c r="A695" s="369">
        <v>37399</v>
      </c>
      <c r="B695" s="360" t="s">
        <v>2255</v>
      </c>
      <c r="C695" s="360" t="s">
        <v>1433</v>
      </c>
      <c r="D695" s="266" t="s">
        <v>2256</v>
      </c>
    </row>
    <row r="696" spans="1:4" x14ac:dyDescent="0.25">
      <c r="A696" s="369">
        <v>43834</v>
      </c>
      <c r="B696" s="360" t="s">
        <v>2257</v>
      </c>
      <c r="C696" s="360" t="s">
        <v>1516</v>
      </c>
      <c r="D696" s="266" t="s">
        <v>4623</v>
      </c>
    </row>
    <row r="697" spans="1:4" x14ac:dyDescent="0.25">
      <c r="A697" s="369">
        <v>43835</v>
      </c>
      <c r="B697" s="360" t="s">
        <v>2259</v>
      </c>
      <c r="C697" s="360" t="s">
        <v>1516</v>
      </c>
      <c r="D697" s="266" t="s">
        <v>26775</v>
      </c>
    </row>
    <row r="698" spans="1:4" x14ac:dyDescent="0.25">
      <c r="A698" s="369">
        <v>43833</v>
      </c>
      <c r="B698" s="360" t="s">
        <v>2261</v>
      </c>
      <c r="C698" s="360" t="s">
        <v>1516</v>
      </c>
      <c r="D698" s="266" t="s">
        <v>7339</v>
      </c>
    </row>
    <row r="699" spans="1:4" x14ac:dyDescent="0.25">
      <c r="A699" s="369">
        <v>41955</v>
      </c>
      <c r="B699" s="360" t="s">
        <v>2263</v>
      </c>
      <c r="C699" s="360" t="s">
        <v>1520</v>
      </c>
      <c r="D699" s="266" t="s">
        <v>6820</v>
      </c>
    </row>
    <row r="700" spans="1:4" x14ac:dyDescent="0.25">
      <c r="A700" s="369">
        <v>41953</v>
      </c>
      <c r="B700" s="360" t="s">
        <v>2264</v>
      </c>
      <c r="C700" s="360" t="s">
        <v>1520</v>
      </c>
      <c r="D700" s="266" t="s">
        <v>2266</v>
      </c>
    </row>
    <row r="701" spans="1:4" x14ac:dyDescent="0.25">
      <c r="A701" s="369">
        <v>41954</v>
      </c>
      <c r="B701" s="360" t="s">
        <v>2265</v>
      </c>
      <c r="C701" s="360" t="s">
        <v>1520</v>
      </c>
      <c r="D701" s="266" t="s">
        <v>5776</v>
      </c>
    </row>
    <row r="702" spans="1:4" x14ac:dyDescent="0.25">
      <c r="A702" s="369">
        <v>25004</v>
      </c>
      <c r="B702" s="360" t="s">
        <v>2267</v>
      </c>
      <c r="C702" s="360" t="s">
        <v>1520</v>
      </c>
      <c r="D702" s="266" t="s">
        <v>26776</v>
      </c>
    </row>
    <row r="703" spans="1:4" x14ac:dyDescent="0.25">
      <c r="A703" s="369">
        <v>25002</v>
      </c>
      <c r="B703" s="360" t="s">
        <v>2268</v>
      </c>
      <c r="C703" s="360" t="s">
        <v>1520</v>
      </c>
      <c r="D703" s="266" t="s">
        <v>26776</v>
      </c>
    </row>
    <row r="704" spans="1:4" x14ac:dyDescent="0.25">
      <c r="A704" s="369">
        <v>37409</v>
      </c>
      <c r="B704" s="360" t="s">
        <v>2269</v>
      </c>
      <c r="C704" s="360" t="s">
        <v>1520</v>
      </c>
      <c r="D704" s="266" t="s">
        <v>26776</v>
      </c>
    </row>
    <row r="705" spans="1:4" x14ac:dyDescent="0.25">
      <c r="A705" s="369">
        <v>841</v>
      </c>
      <c r="B705" s="360" t="s">
        <v>2270</v>
      </c>
      <c r="C705" s="360" t="s">
        <v>1520</v>
      </c>
      <c r="D705" s="266" t="s">
        <v>26777</v>
      </c>
    </row>
    <row r="706" spans="1:4" x14ac:dyDescent="0.25">
      <c r="A706" s="369">
        <v>25005</v>
      </c>
      <c r="B706" s="360" t="s">
        <v>2271</v>
      </c>
      <c r="C706" s="360" t="s">
        <v>1520</v>
      </c>
      <c r="D706" s="266" t="s">
        <v>26778</v>
      </c>
    </row>
    <row r="707" spans="1:4" x14ac:dyDescent="0.25">
      <c r="A707" s="369">
        <v>25003</v>
      </c>
      <c r="B707" s="360" t="s">
        <v>2272</v>
      </c>
      <c r="C707" s="360" t="s">
        <v>1520</v>
      </c>
      <c r="D707" s="266" t="s">
        <v>26779</v>
      </c>
    </row>
    <row r="708" spans="1:4" x14ac:dyDescent="0.25">
      <c r="A708" s="369">
        <v>37410</v>
      </c>
      <c r="B708" s="360" t="s">
        <v>2273</v>
      </c>
      <c r="C708" s="360" t="s">
        <v>1520</v>
      </c>
      <c r="D708" s="266" t="s">
        <v>26778</v>
      </c>
    </row>
    <row r="709" spans="1:4" x14ac:dyDescent="0.25">
      <c r="A709" s="369">
        <v>842</v>
      </c>
      <c r="B709" s="360" t="s">
        <v>2274</v>
      </c>
      <c r="C709" s="360" t="s">
        <v>1520</v>
      </c>
      <c r="D709" s="266" t="s">
        <v>26780</v>
      </c>
    </row>
    <row r="710" spans="1:4" x14ac:dyDescent="0.25">
      <c r="A710" s="369">
        <v>44391</v>
      </c>
      <c r="B710" s="360" t="s">
        <v>2275</v>
      </c>
      <c r="C710" s="360" t="s">
        <v>1516</v>
      </c>
      <c r="D710" s="266" t="s">
        <v>26781</v>
      </c>
    </row>
    <row r="711" spans="1:4" x14ac:dyDescent="0.25">
      <c r="A711" s="369">
        <v>44388</v>
      </c>
      <c r="B711" s="360" t="s">
        <v>2276</v>
      </c>
      <c r="C711" s="360" t="s">
        <v>1516</v>
      </c>
      <c r="D711" s="266" t="s">
        <v>7103</v>
      </c>
    </row>
    <row r="712" spans="1:4" x14ac:dyDescent="0.25">
      <c r="A712" s="369">
        <v>44392</v>
      </c>
      <c r="B712" s="360" t="s">
        <v>2277</v>
      </c>
      <c r="C712" s="360" t="s">
        <v>1516</v>
      </c>
      <c r="D712" s="266" t="s">
        <v>26782</v>
      </c>
    </row>
    <row r="713" spans="1:4" x14ac:dyDescent="0.25">
      <c r="A713" s="369">
        <v>44390</v>
      </c>
      <c r="B713" s="360" t="s">
        <v>2278</v>
      </c>
      <c r="C713" s="360" t="s">
        <v>1516</v>
      </c>
      <c r="D713" s="266" t="s">
        <v>13312</v>
      </c>
    </row>
    <row r="714" spans="1:4" x14ac:dyDescent="0.25">
      <c r="A714" s="369">
        <v>44389</v>
      </c>
      <c r="B714" s="360" t="s">
        <v>2279</v>
      </c>
      <c r="C714" s="360" t="s">
        <v>1516</v>
      </c>
      <c r="D714" s="266" t="s">
        <v>26783</v>
      </c>
    </row>
    <row r="715" spans="1:4" x14ac:dyDescent="0.25">
      <c r="A715" s="369">
        <v>862</v>
      </c>
      <c r="B715" s="360" t="s">
        <v>2281</v>
      </c>
      <c r="C715" s="360" t="s">
        <v>1516</v>
      </c>
      <c r="D715" s="266" t="s">
        <v>2684</v>
      </c>
    </row>
    <row r="716" spans="1:4" x14ac:dyDescent="0.25">
      <c r="A716" s="369">
        <v>866</v>
      </c>
      <c r="B716" s="360" t="s">
        <v>2283</v>
      </c>
      <c r="C716" s="360" t="s">
        <v>1516</v>
      </c>
      <c r="D716" s="266" t="s">
        <v>26784</v>
      </c>
    </row>
    <row r="717" spans="1:4" x14ac:dyDescent="0.25">
      <c r="A717" s="369">
        <v>892</v>
      </c>
      <c r="B717" s="360" t="s">
        <v>2284</v>
      </c>
      <c r="C717" s="360" t="s">
        <v>1516</v>
      </c>
      <c r="D717" s="266" t="s">
        <v>26785</v>
      </c>
    </row>
    <row r="718" spans="1:4" x14ac:dyDescent="0.25">
      <c r="A718" s="369">
        <v>857</v>
      </c>
      <c r="B718" s="360" t="s">
        <v>2285</v>
      </c>
      <c r="C718" s="360" t="s">
        <v>1516</v>
      </c>
      <c r="D718" s="266" t="s">
        <v>3074</v>
      </c>
    </row>
    <row r="719" spans="1:4" x14ac:dyDescent="0.25">
      <c r="A719" s="369">
        <v>37404</v>
      </c>
      <c r="B719" s="360" t="s">
        <v>2286</v>
      </c>
      <c r="C719" s="360" t="s">
        <v>1516</v>
      </c>
      <c r="D719" s="266" t="s">
        <v>26786</v>
      </c>
    </row>
    <row r="720" spans="1:4" x14ac:dyDescent="0.25">
      <c r="A720" s="369">
        <v>868</v>
      </c>
      <c r="B720" s="360" t="s">
        <v>2287</v>
      </c>
      <c r="C720" s="360" t="s">
        <v>1516</v>
      </c>
      <c r="D720" s="266" t="s">
        <v>25763</v>
      </c>
    </row>
    <row r="721" spans="1:4" x14ac:dyDescent="0.25">
      <c r="A721" s="369">
        <v>863</v>
      </c>
      <c r="B721" s="360" t="s">
        <v>2288</v>
      </c>
      <c r="C721" s="360" t="s">
        <v>1516</v>
      </c>
      <c r="D721" s="266" t="s">
        <v>25769</v>
      </c>
    </row>
    <row r="722" spans="1:4" x14ac:dyDescent="0.25">
      <c r="A722" s="369">
        <v>867</v>
      </c>
      <c r="B722" s="360" t="s">
        <v>2289</v>
      </c>
      <c r="C722" s="360" t="s">
        <v>1516</v>
      </c>
      <c r="D722" s="266" t="s">
        <v>25645</v>
      </c>
    </row>
    <row r="723" spans="1:4" x14ac:dyDescent="0.25">
      <c r="A723" s="369">
        <v>864</v>
      </c>
      <c r="B723" s="360" t="s">
        <v>2290</v>
      </c>
      <c r="C723" s="360" t="s">
        <v>1516</v>
      </c>
      <c r="D723" s="266" t="s">
        <v>26787</v>
      </c>
    </row>
    <row r="724" spans="1:4" x14ac:dyDescent="0.25">
      <c r="A724" s="369">
        <v>865</v>
      </c>
      <c r="B724" s="360" t="s">
        <v>2291</v>
      </c>
      <c r="C724" s="360" t="s">
        <v>1516</v>
      </c>
      <c r="D724" s="266" t="s">
        <v>25682</v>
      </c>
    </row>
    <row r="725" spans="1:4" x14ac:dyDescent="0.25">
      <c r="A725" s="369">
        <v>993</v>
      </c>
      <c r="B725" s="360" t="s">
        <v>2312</v>
      </c>
      <c r="C725" s="360" t="s">
        <v>1516</v>
      </c>
      <c r="D725" s="266" t="s">
        <v>26788</v>
      </c>
    </row>
    <row r="726" spans="1:4" x14ac:dyDescent="0.25">
      <c r="A726" s="369">
        <v>1020</v>
      </c>
      <c r="B726" s="360" t="s">
        <v>2313</v>
      </c>
      <c r="C726" s="360" t="s">
        <v>1516</v>
      </c>
      <c r="D726" s="266" t="s">
        <v>7216</v>
      </c>
    </row>
    <row r="727" spans="1:4" x14ac:dyDescent="0.25">
      <c r="A727" s="369">
        <v>1017</v>
      </c>
      <c r="B727" s="360" t="s">
        <v>2314</v>
      </c>
      <c r="C727" s="360" t="s">
        <v>1516</v>
      </c>
      <c r="D727" s="266" t="s">
        <v>26789</v>
      </c>
    </row>
    <row r="728" spans="1:4" x14ac:dyDescent="0.25">
      <c r="A728" s="369">
        <v>999</v>
      </c>
      <c r="B728" s="360" t="s">
        <v>2315</v>
      </c>
      <c r="C728" s="360" t="s">
        <v>1516</v>
      </c>
      <c r="D728" s="266" t="s">
        <v>26790</v>
      </c>
    </row>
    <row r="729" spans="1:4" x14ac:dyDescent="0.25">
      <c r="A729" s="369">
        <v>995</v>
      </c>
      <c r="B729" s="360" t="s">
        <v>2316</v>
      </c>
      <c r="C729" s="360" t="s">
        <v>1516</v>
      </c>
      <c r="D729" s="266" t="s">
        <v>4441</v>
      </c>
    </row>
    <row r="730" spans="1:4" x14ac:dyDescent="0.25">
      <c r="A730" s="369">
        <v>1000</v>
      </c>
      <c r="B730" s="360" t="s">
        <v>2318</v>
      </c>
      <c r="C730" s="360" t="s">
        <v>1516</v>
      </c>
      <c r="D730" s="266" t="s">
        <v>25572</v>
      </c>
    </row>
    <row r="731" spans="1:4" x14ac:dyDescent="0.25">
      <c r="A731" s="369">
        <v>1022</v>
      </c>
      <c r="B731" s="360" t="s">
        <v>2319</v>
      </c>
      <c r="C731" s="360" t="s">
        <v>1516</v>
      </c>
      <c r="D731" s="266" t="s">
        <v>1464</v>
      </c>
    </row>
    <row r="732" spans="1:4" x14ac:dyDescent="0.25">
      <c r="A732" s="369">
        <v>1015</v>
      </c>
      <c r="B732" s="360" t="s">
        <v>2320</v>
      </c>
      <c r="C732" s="360" t="s">
        <v>1516</v>
      </c>
      <c r="D732" s="266" t="s">
        <v>26791</v>
      </c>
    </row>
    <row r="733" spans="1:4" x14ac:dyDescent="0.25">
      <c r="A733" s="369">
        <v>996</v>
      </c>
      <c r="B733" s="360" t="s">
        <v>2321</v>
      </c>
      <c r="C733" s="360" t="s">
        <v>1516</v>
      </c>
      <c r="D733" s="266" t="s">
        <v>26792</v>
      </c>
    </row>
    <row r="734" spans="1:4" x14ac:dyDescent="0.25">
      <c r="A734" s="369">
        <v>1001</v>
      </c>
      <c r="B734" s="360" t="s">
        <v>2323</v>
      </c>
      <c r="C734" s="360" t="s">
        <v>1516</v>
      </c>
      <c r="D734" s="266" t="s">
        <v>26793</v>
      </c>
    </row>
    <row r="735" spans="1:4" x14ac:dyDescent="0.25">
      <c r="A735" s="369">
        <v>1019</v>
      </c>
      <c r="B735" s="360" t="s">
        <v>2324</v>
      </c>
      <c r="C735" s="360" t="s">
        <v>1516</v>
      </c>
      <c r="D735" s="266" t="s">
        <v>26794</v>
      </c>
    </row>
    <row r="736" spans="1:4" x14ac:dyDescent="0.25">
      <c r="A736" s="369">
        <v>1021</v>
      </c>
      <c r="B736" s="360" t="s">
        <v>2325</v>
      </c>
      <c r="C736" s="360" t="s">
        <v>1516</v>
      </c>
      <c r="D736" s="266" t="s">
        <v>2040</v>
      </c>
    </row>
    <row r="737" spans="1:4" x14ac:dyDescent="0.25">
      <c r="A737" s="369">
        <v>39249</v>
      </c>
      <c r="B737" s="360" t="s">
        <v>2326</v>
      </c>
      <c r="C737" s="360" t="s">
        <v>1516</v>
      </c>
      <c r="D737" s="266" t="s">
        <v>26795</v>
      </c>
    </row>
    <row r="738" spans="1:4" x14ac:dyDescent="0.25">
      <c r="A738" s="369">
        <v>1018</v>
      </c>
      <c r="B738" s="360" t="s">
        <v>2327</v>
      </c>
      <c r="C738" s="360" t="s">
        <v>1516</v>
      </c>
      <c r="D738" s="266" t="s">
        <v>26796</v>
      </c>
    </row>
    <row r="739" spans="1:4" x14ac:dyDescent="0.25">
      <c r="A739" s="369">
        <v>39250</v>
      </c>
      <c r="B739" s="360" t="s">
        <v>2328</v>
      </c>
      <c r="C739" s="360" t="s">
        <v>1516</v>
      </c>
      <c r="D739" s="266" t="s">
        <v>26797</v>
      </c>
    </row>
    <row r="740" spans="1:4" x14ac:dyDescent="0.25">
      <c r="A740" s="369">
        <v>994</v>
      </c>
      <c r="B740" s="360" t="s">
        <v>2329</v>
      </c>
      <c r="C740" s="360" t="s">
        <v>1516</v>
      </c>
      <c r="D740" s="266" t="s">
        <v>3165</v>
      </c>
    </row>
    <row r="741" spans="1:4" x14ac:dyDescent="0.25">
      <c r="A741" s="369">
        <v>977</v>
      </c>
      <c r="B741" s="360" t="s">
        <v>2330</v>
      </c>
      <c r="C741" s="360" t="s">
        <v>1516</v>
      </c>
      <c r="D741" s="266" t="s">
        <v>26798</v>
      </c>
    </row>
    <row r="742" spans="1:4" x14ac:dyDescent="0.25">
      <c r="A742" s="369">
        <v>998</v>
      </c>
      <c r="B742" s="360" t="s">
        <v>2331</v>
      </c>
      <c r="C742" s="360" t="s">
        <v>1516</v>
      </c>
      <c r="D742" s="266" t="s">
        <v>26799</v>
      </c>
    </row>
    <row r="743" spans="1:4" x14ac:dyDescent="0.25">
      <c r="A743" s="369">
        <v>39251</v>
      </c>
      <c r="B743" s="360" t="s">
        <v>2292</v>
      </c>
      <c r="C743" s="360" t="s">
        <v>1516</v>
      </c>
      <c r="D743" s="266" t="s">
        <v>1707</v>
      </c>
    </row>
    <row r="744" spans="1:4" x14ac:dyDescent="0.25">
      <c r="A744" s="369">
        <v>1011</v>
      </c>
      <c r="B744" s="360" t="s">
        <v>2293</v>
      </c>
      <c r="C744" s="360" t="s">
        <v>1516</v>
      </c>
      <c r="D744" s="266" t="s">
        <v>5046</v>
      </c>
    </row>
    <row r="745" spans="1:4" x14ac:dyDescent="0.25">
      <c r="A745" s="369">
        <v>39252</v>
      </c>
      <c r="B745" s="360" t="s">
        <v>2294</v>
      </c>
      <c r="C745" s="360" t="s">
        <v>1516</v>
      </c>
      <c r="D745" s="266" t="s">
        <v>25959</v>
      </c>
    </row>
    <row r="746" spans="1:4" x14ac:dyDescent="0.25">
      <c r="A746" s="369">
        <v>1013</v>
      </c>
      <c r="B746" s="360" t="s">
        <v>2296</v>
      </c>
      <c r="C746" s="360" t="s">
        <v>1516</v>
      </c>
      <c r="D746" s="266" t="s">
        <v>4476</v>
      </c>
    </row>
    <row r="747" spans="1:4" x14ac:dyDescent="0.25">
      <c r="A747" s="369">
        <v>980</v>
      </c>
      <c r="B747" s="360" t="s">
        <v>2298</v>
      </c>
      <c r="C747" s="360" t="s">
        <v>1516</v>
      </c>
      <c r="D747" s="266" t="s">
        <v>5116</v>
      </c>
    </row>
    <row r="748" spans="1:4" x14ac:dyDescent="0.25">
      <c r="A748" s="369">
        <v>39237</v>
      </c>
      <c r="B748" s="360" t="s">
        <v>2299</v>
      </c>
      <c r="C748" s="360" t="s">
        <v>1516</v>
      </c>
      <c r="D748" s="266" t="s">
        <v>26800</v>
      </c>
    </row>
    <row r="749" spans="1:4" x14ac:dyDescent="0.25">
      <c r="A749" s="369">
        <v>39238</v>
      </c>
      <c r="B749" s="360" t="s">
        <v>2300</v>
      </c>
      <c r="C749" s="360" t="s">
        <v>1516</v>
      </c>
      <c r="D749" s="266" t="s">
        <v>26801</v>
      </c>
    </row>
    <row r="750" spans="1:4" x14ac:dyDescent="0.25">
      <c r="A750" s="369">
        <v>979</v>
      </c>
      <c r="B750" s="360" t="s">
        <v>2301</v>
      </c>
      <c r="C750" s="360" t="s">
        <v>1516</v>
      </c>
      <c r="D750" s="266" t="s">
        <v>2873</v>
      </c>
    </row>
    <row r="751" spans="1:4" x14ac:dyDescent="0.25">
      <c r="A751" s="369">
        <v>39239</v>
      </c>
      <c r="B751" s="360" t="s">
        <v>2302</v>
      </c>
      <c r="C751" s="360" t="s">
        <v>1516</v>
      </c>
      <c r="D751" s="266" t="s">
        <v>26802</v>
      </c>
    </row>
    <row r="752" spans="1:4" x14ac:dyDescent="0.25">
      <c r="A752" s="369">
        <v>1014</v>
      </c>
      <c r="B752" s="360" t="s">
        <v>2303</v>
      </c>
      <c r="C752" s="360" t="s">
        <v>1516</v>
      </c>
      <c r="D752" s="266" t="s">
        <v>1493</v>
      </c>
    </row>
    <row r="753" spans="1:4" x14ac:dyDescent="0.25">
      <c r="A753" s="369">
        <v>39240</v>
      </c>
      <c r="B753" s="360" t="s">
        <v>2304</v>
      </c>
      <c r="C753" s="360" t="s">
        <v>1516</v>
      </c>
      <c r="D753" s="266" t="s">
        <v>26803</v>
      </c>
    </row>
    <row r="754" spans="1:4" x14ac:dyDescent="0.25">
      <c r="A754" s="369">
        <v>39232</v>
      </c>
      <c r="B754" s="360" t="s">
        <v>2305</v>
      </c>
      <c r="C754" s="360" t="s">
        <v>1516</v>
      </c>
      <c r="D754" s="266" t="s">
        <v>26804</v>
      </c>
    </row>
    <row r="755" spans="1:4" x14ac:dyDescent="0.25">
      <c r="A755" s="369">
        <v>39233</v>
      </c>
      <c r="B755" s="360" t="s">
        <v>2306</v>
      </c>
      <c r="C755" s="360" t="s">
        <v>1516</v>
      </c>
      <c r="D755" s="266" t="s">
        <v>9120</v>
      </c>
    </row>
    <row r="756" spans="1:4" x14ac:dyDescent="0.25">
      <c r="A756" s="369">
        <v>981</v>
      </c>
      <c r="B756" s="360" t="s">
        <v>2307</v>
      </c>
      <c r="C756" s="360" t="s">
        <v>1516</v>
      </c>
      <c r="D756" s="266" t="s">
        <v>13958</v>
      </c>
    </row>
    <row r="757" spans="1:4" x14ac:dyDescent="0.25">
      <c r="A757" s="369">
        <v>39234</v>
      </c>
      <c r="B757" s="360" t="s">
        <v>2308</v>
      </c>
      <c r="C757" s="360" t="s">
        <v>1516</v>
      </c>
      <c r="D757" s="266" t="s">
        <v>26805</v>
      </c>
    </row>
    <row r="758" spans="1:4" x14ac:dyDescent="0.25">
      <c r="A758" s="369">
        <v>982</v>
      </c>
      <c r="B758" s="360" t="s">
        <v>2309</v>
      </c>
      <c r="C758" s="360" t="s">
        <v>1516</v>
      </c>
      <c r="D758" s="266" t="s">
        <v>4148</v>
      </c>
    </row>
    <row r="759" spans="1:4" x14ac:dyDescent="0.25">
      <c r="A759" s="369">
        <v>39235</v>
      </c>
      <c r="B759" s="360" t="s">
        <v>2310</v>
      </c>
      <c r="C759" s="360" t="s">
        <v>1516</v>
      </c>
      <c r="D759" s="266" t="s">
        <v>26806</v>
      </c>
    </row>
    <row r="760" spans="1:4" x14ac:dyDescent="0.25">
      <c r="A760" s="369">
        <v>39236</v>
      </c>
      <c r="B760" s="360" t="s">
        <v>2311</v>
      </c>
      <c r="C760" s="360" t="s">
        <v>1516</v>
      </c>
      <c r="D760" s="266" t="s">
        <v>26807</v>
      </c>
    </row>
    <row r="761" spans="1:4" x14ac:dyDescent="0.25">
      <c r="A761" s="369">
        <v>990</v>
      </c>
      <c r="B761" s="360" t="s">
        <v>2333</v>
      </c>
      <c r="C761" s="360" t="s">
        <v>1516</v>
      </c>
      <c r="D761" s="266" t="s">
        <v>26808</v>
      </c>
    </row>
    <row r="762" spans="1:4" x14ac:dyDescent="0.25">
      <c r="A762" s="369">
        <v>39241</v>
      </c>
      <c r="B762" s="360" t="s">
        <v>2334</v>
      </c>
      <c r="C762" s="360" t="s">
        <v>1516</v>
      </c>
      <c r="D762" s="266" t="s">
        <v>25673</v>
      </c>
    </row>
    <row r="763" spans="1:4" x14ac:dyDescent="0.25">
      <c r="A763" s="369">
        <v>1005</v>
      </c>
      <c r="B763" s="360" t="s">
        <v>2335</v>
      </c>
      <c r="C763" s="360" t="s">
        <v>1516</v>
      </c>
      <c r="D763" s="266" t="s">
        <v>26809</v>
      </c>
    </row>
    <row r="764" spans="1:4" x14ac:dyDescent="0.25">
      <c r="A764" s="369">
        <v>991</v>
      </c>
      <c r="B764" s="360" t="s">
        <v>2336</v>
      </c>
      <c r="C764" s="360" t="s">
        <v>1516</v>
      </c>
      <c r="D764" s="266" t="s">
        <v>26810</v>
      </c>
    </row>
    <row r="765" spans="1:4" x14ac:dyDescent="0.25">
      <c r="A765" s="369">
        <v>986</v>
      </c>
      <c r="B765" s="360" t="s">
        <v>2337</v>
      </c>
      <c r="C765" s="360" t="s">
        <v>1516</v>
      </c>
      <c r="D765" s="266" t="s">
        <v>26754</v>
      </c>
    </row>
    <row r="766" spans="1:4" x14ac:dyDescent="0.25">
      <c r="A766" s="369">
        <v>987</v>
      </c>
      <c r="B766" s="360" t="s">
        <v>2338</v>
      </c>
      <c r="C766" s="360" t="s">
        <v>1516</v>
      </c>
      <c r="D766" s="266" t="s">
        <v>7540</v>
      </c>
    </row>
    <row r="767" spans="1:4" x14ac:dyDescent="0.25">
      <c r="A767" s="369">
        <v>1007</v>
      </c>
      <c r="B767" s="360" t="s">
        <v>2339</v>
      </c>
      <c r="C767" s="360" t="s">
        <v>1516</v>
      </c>
      <c r="D767" s="266" t="s">
        <v>26811</v>
      </c>
    </row>
    <row r="768" spans="1:4" x14ac:dyDescent="0.25">
      <c r="A768" s="369">
        <v>1008</v>
      </c>
      <c r="B768" s="360" t="s">
        <v>2340</v>
      </c>
      <c r="C768" s="360" t="s">
        <v>1516</v>
      </c>
      <c r="D768" s="266" t="s">
        <v>4051</v>
      </c>
    </row>
    <row r="769" spans="1:4" x14ac:dyDescent="0.25">
      <c r="A769" s="369">
        <v>988</v>
      </c>
      <c r="B769" s="360" t="s">
        <v>2341</v>
      </c>
      <c r="C769" s="360" t="s">
        <v>1516</v>
      </c>
      <c r="D769" s="266" t="s">
        <v>26812</v>
      </c>
    </row>
    <row r="770" spans="1:4" x14ac:dyDescent="0.25">
      <c r="A770" s="369">
        <v>989</v>
      </c>
      <c r="B770" s="360" t="s">
        <v>2342</v>
      </c>
      <c r="C770" s="360" t="s">
        <v>1516</v>
      </c>
      <c r="D770" s="266" t="s">
        <v>7233</v>
      </c>
    </row>
    <row r="771" spans="1:4" x14ac:dyDescent="0.25">
      <c r="A771" s="369">
        <v>1006</v>
      </c>
      <c r="B771" s="360" t="s">
        <v>2332</v>
      </c>
      <c r="C771" s="360" t="s">
        <v>1516</v>
      </c>
      <c r="D771" s="266" t="s">
        <v>26813</v>
      </c>
    </row>
    <row r="772" spans="1:4" x14ac:dyDescent="0.25">
      <c r="A772" s="369">
        <v>43972</v>
      </c>
      <c r="B772" s="360" t="s">
        <v>2343</v>
      </c>
      <c r="C772" s="360" t="s">
        <v>1516</v>
      </c>
      <c r="D772" s="266" t="s">
        <v>1582</v>
      </c>
    </row>
    <row r="773" spans="1:4" x14ac:dyDescent="0.25">
      <c r="A773" s="369">
        <v>43971</v>
      </c>
      <c r="B773" s="360" t="s">
        <v>2344</v>
      </c>
      <c r="C773" s="360" t="s">
        <v>1516</v>
      </c>
      <c r="D773" s="266" t="s">
        <v>2168</v>
      </c>
    </row>
    <row r="774" spans="1:4" x14ac:dyDescent="0.25">
      <c r="A774" s="369">
        <v>39598</v>
      </c>
      <c r="B774" s="360" t="s">
        <v>2345</v>
      </c>
      <c r="C774" s="360" t="s">
        <v>1516</v>
      </c>
      <c r="D774" s="266" t="s">
        <v>25608</v>
      </c>
    </row>
    <row r="775" spans="1:4" x14ac:dyDescent="0.25">
      <c r="A775" s="369">
        <v>43973</v>
      </c>
      <c r="B775" s="360" t="s">
        <v>2347</v>
      </c>
      <c r="C775" s="360" t="s">
        <v>1516</v>
      </c>
      <c r="D775" s="266" t="s">
        <v>8308</v>
      </c>
    </row>
    <row r="776" spans="1:4" x14ac:dyDescent="0.25">
      <c r="A776" s="369">
        <v>39599</v>
      </c>
      <c r="B776" s="360" t="s">
        <v>2348</v>
      </c>
      <c r="C776" s="360" t="s">
        <v>1516</v>
      </c>
      <c r="D776" s="266" t="s">
        <v>2683</v>
      </c>
    </row>
    <row r="777" spans="1:4" x14ac:dyDescent="0.25">
      <c r="A777" s="369">
        <v>43832</v>
      </c>
      <c r="B777" s="360" t="s">
        <v>2350</v>
      </c>
      <c r="C777" s="360" t="s">
        <v>1516</v>
      </c>
      <c r="D777" s="266" t="s">
        <v>4716</v>
      </c>
    </row>
    <row r="778" spans="1:4" x14ac:dyDescent="0.25">
      <c r="A778" s="369">
        <v>34602</v>
      </c>
      <c r="B778" s="360" t="s">
        <v>2352</v>
      </c>
      <c r="C778" s="360" t="s">
        <v>1516</v>
      </c>
      <c r="D778" s="266" t="s">
        <v>3523</v>
      </c>
    </row>
    <row r="779" spans="1:4" x14ac:dyDescent="0.25">
      <c r="A779" s="369">
        <v>34607</v>
      </c>
      <c r="B779" s="360" t="s">
        <v>2353</v>
      </c>
      <c r="C779" s="360" t="s">
        <v>1516</v>
      </c>
      <c r="D779" s="266" t="s">
        <v>25808</v>
      </c>
    </row>
    <row r="780" spans="1:4" x14ac:dyDescent="0.25">
      <c r="A780" s="369">
        <v>34609</v>
      </c>
      <c r="B780" s="360" t="s">
        <v>2355</v>
      </c>
      <c r="C780" s="360" t="s">
        <v>1516</v>
      </c>
      <c r="D780" s="266" t="s">
        <v>25826</v>
      </c>
    </row>
    <row r="781" spans="1:4" x14ac:dyDescent="0.25">
      <c r="A781" s="369">
        <v>34618</v>
      </c>
      <c r="B781" s="360" t="s">
        <v>2356</v>
      </c>
      <c r="C781" s="360" t="s">
        <v>1516</v>
      </c>
      <c r="D781" s="266" t="s">
        <v>26750</v>
      </c>
    </row>
    <row r="782" spans="1:4" x14ac:dyDescent="0.25">
      <c r="A782" s="369">
        <v>34621</v>
      </c>
      <c r="B782" s="360" t="s">
        <v>2357</v>
      </c>
      <c r="C782" s="360" t="s">
        <v>1516</v>
      </c>
      <c r="D782" s="266" t="s">
        <v>4428</v>
      </c>
    </row>
    <row r="783" spans="1:4" x14ac:dyDescent="0.25">
      <c r="A783" s="369">
        <v>34622</v>
      </c>
      <c r="B783" s="360" t="s">
        <v>2359</v>
      </c>
      <c r="C783" s="360" t="s">
        <v>1516</v>
      </c>
      <c r="D783" s="266" t="s">
        <v>12283</v>
      </c>
    </row>
    <row r="784" spans="1:4" x14ac:dyDescent="0.25">
      <c r="A784" s="369">
        <v>34624</v>
      </c>
      <c r="B784" s="360" t="s">
        <v>2360</v>
      </c>
      <c r="C784" s="360" t="s">
        <v>1516</v>
      </c>
      <c r="D784" s="266" t="s">
        <v>26814</v>
      </c>
    </row>
    <row r="785" spans="1:4" x14ac:dyDescent="0.25">
      <c r="A785" s="369">
        <v>34627</v>
      </c>
      <c r="B785" s="360" t="s">
        <v>2361</v>
      </c>
      <c r="C785" s="360" t="s">
        <v>1516</v>
      </c>
      <c r="D785" s="266" t="s">
        <v>26815</v>
      </c>
    </row>
    <row r="786" spans="1:4" x14ac:dyDescent="0.25">
      <c r="A786" s="369">
        <v>34629</v>
      </c>
      <c r="B786" s="360" t="s">
        <v>2362</v>
      </c>
      <c r="C786" s="360" t="s">
        <v>1516</v>
      </c>
      <c r="D786" s="266" t="s">
        <v>26816</v>
      </c>
    </row>
    <row r="787" spans="1:4" x14ac:dyDescent="0.25">
      <c r="A787" s="369">
        <v>39257</v>
      </c>
      <c r="B787" s="360" t="s">
        <v>2363</v>
      </c>
      <c r="C787" s="360" t="s">
        <v>1516</v>
      </c>
      <c r="D787" s="266" t="s">
        <v>13843</v>
      </c>
    </row>
    <row r="788" spans="1:4" x14ac:dyDescent="0.25">
      <c r="A788" s="369">
        <v>39261</v>
      </c>
      <c r="B788" s="360" t="s">
        <v>2364</v>
      </c>
      <c r="C788" s="360" t="s">
        <v>1516</v>
      </c>
      <c r="D788" s="266" t="s">
        <v>10165</v>
      </c>
    </row>
    <row r="789" spans="1:4" x14ac:dyDescent="0.25">
      <c r="A789" s="369">
        <v>39268</v>
      </c>
      <c r="B789" s="360" t="s">
        <v>2365</v>
      </c>
      <c r="C789" s="360" t="s">
        <v>1516</v>
      </c>
      <c r="D789" s="266" t="s">
        <v>26817</v>
      </c>
    </row>
    <row r="790" spans="1:4" x14ac:dyDescent="0.25">
      <c r="A790" s="369">
        <v>39262</v>
      </c>
      <c r="B790" s="360" t="s">
        <v>2366</v>
      </c>
      <c r="C790" s="360" t="s">
        <v>1516</v>
      </c>
      <c r="D790" s="266" t="s">
        <v>26818</v>
      </c>
    </row>
    <row r="791" spans="1:4" x14ac:dyDescent="0.25">
      <c r="A791" s="369">
        <v>39258</v>
      </c>
      <c r="B791" s="360" t="s">
        <v>2367</v>
      </c>
      <c r="C791" s="360" t="s">
        <v>1516</v>
      </c>
      <c r="D791" s="266" t="s">
        <v>8227</v>
      </c>
    </row>
    <row r="792" spans="1:4" x14ac:dyDescent="0.25">
      <c r="A792" s="369">
        <v>39263</v>
      </c>
      <c r="B792" s="360" t="s">
        <v>2368</v>
      </c>
      <c r="C792" s="360" t="s">
        <v>1516</v>
      </c>
      <c r="D792" s="266" t="s">
        <v>26819</v>
      </c>
    </row>
    <row r="793" spans="1:4" x14ac:dyDescent="0.25">
      <c r="A793" s="369">
        <v>39264</v>
      </c>
      <c r="B793" s="360" t="s">
        <v>2369</v>
      </c>
      <c r="C793" s="360" t="s">
        <v>1516</v>
      </c>
      <c r="D793" s="266" t="s">
        <v>26820</v>
      </c>
    </row>
    <row r="794" spans="1:4" x14ac:dyDescent="0.25">
      <c r="A794" s="369">
        <v>39259</v>
      </c>
      <c r="B794" s="360" t="s">
        <v>2370</v>
      </c>
      <c r="C794" s="360" t="s">
        <v>1516</v>
      </c>
      <c r="D794" s="266" t="s">
        <v>4864</v>
      </c>
    </row>
    <row r="795" spans="1:4" x14ac:dyDescent="0.25">
      <c r="A795" s="369">
        <v>39265</v>
      </c>
      <c r="B795" s="360" t="s">
        <v>2372</v>
      </c>
      <c r="C795" s="360" t="s">
        <v>1516</v>
      </c>
      <c r="D795" s="266" t="s">
        <v>26821</v>
      </c>
    </row>
    <row r="796" spans="1:4" x14ac:dyDescent="0.25">
      <c r="A796" s="369">
        <v>39260</v>
      </c>
      <c r="B796" s="360" t="s">
        <v>2373</v>
      </c>
      <c r="C796" s="360" t="s">
        <v>1516</v>
      </c>
      <c r="D796" s="266" t="s">
        <v>25704</v>
      </c>
    </row>
    <row r="797" spans="1:4" x14ac:dyDescent="0.25">
      <c r="A797" s="369">
        <v>39266</v>
      </c>
      <c r="B797" s="360" t="s">
        <v>2374</v>
      </c>
      <c r="C797" s="360" t="s">
        <v>1516</v>
      </c>
      <c r="D797" s="266" t="s">
        <v>26822</v>
      </c>
    </row>
    <row r="798" spans="1:4" x14ac:dyDescent="0.25">
      <c r="A798" s="369">
        <v>39267</v>
      </c>
      <c r="B798" s="360" t="s">
        <v>2375</v>
      </c>
      <c r="C798" s="360" t="s">
        <v>1516</v>
      </c>
      <c r="D798" s="266" t="s">
        <v>26823</v>
      </c>
    </row>
    <row r="799" spans="1:4" x14ac:dyDescent="0.25">
      <c r="A799" s="369">
        <v>11901</v>
      </c>
      <c r="B799" s="360" t="s">
        <v>2376</v>
      </c>
      <c r="C799" s="360" t="s">
        <v>1516</v>
      </c>
      <c r="D799" s="266" t="s">
        <v>1573</v>
      </c>
    </row>
    <row r="800" spans="1:4" x14ac:dyDescent="0.25">
      <c r="A800" s="369">
        <v>11902</v>
      </c>
      <c r="B800" s="360" t="s">
        <v>2378</v>
      </c>
      <c r="C800" s="360" t="s">
        <v>1516</v>
      </c>
      <c r="D800" s="266" t="s">
        <v>6770</v>
      </c>
    </row>
    <row r="801" spans="1:4" x14ac:dyDescent="0.25">
      <c r="A801" s="369">
        <v>11903</v>
      </c>
      <c r="B801" s="360" t="s">
        <v>2379</v>
      </c>
      <c r="C801" s="360" t="s">
        <v>1516</v>
      </c>
      <c r="D801" s="266" t="s">
        <v>3811</v>
      </c>
    </row>
    <row r="802" spans="1:4" x14ac:dyDescent="0.25">
      <c r="A802" s="369">
        <v>11904</v>
      </c>
      <c r="B802" s="360" t="s">
        <v>2381</v>
      </c>
      <c r="C802" s="360" t="s">
        <v>1516</v>
      </c>
      <c r="D802" s="266" t="s">
        <v>7103</v>
      </c>
    </row>
    <row r="803" spans="1:4" x14ac:dyDescent="0.25">
      <c r="A803" s="369">
        <v>11905</v>
      </c>
      <c r="B803" s="360" t="s">
        <v>2383</v>
      </c>
      <c r="C803" s="360" t="s">
        <v>1516</v>
      </c>
      <c r="D803" s="266" t="s">
        <v>26568</v>
      </c>
    </row>
    <row r="804" spans="1:4" x14ac:dyDescent="0.25">
      <c r="A804" s="369">
        <v>11906</v>
      </c>
      <c r="B804" s="360" t="s">
        <v>2385</v>
      </c>
      <c r="C804" s="360" t="s">
        <v>1516</v>
      </c>
      <c r="D804" s="266" t="s">
        <v>26824</v>
      </c>
    </row>
    <row r="805" spans="1:4" x14ac:dyDescent="0.25">
      <c r="A805" s="369">
        <v>11919</v>
      </c>
      <c r="B805" s="360" t="s">
        <v>2386</v>
      </c>
      <c r="C805" s="360" t="s">
        <v>1516</v>
      </c>
      <c r="D805" s="266" t="s">
        <v>4028</v>
      </c>
    </row>
    <row r="806" spans="1:4" x14ac:dyDescent="0.25">
      <c r="A806" s="369">
        <v>11920</v>
      </c>
      <c r="B806" s="360" t="s">
        <v>2387</v>
      </c>
      <c r="C806" s="360" t="s">
        <v>1516</v>
      </c>
      <c r="D806" s="266" t="s">
        <v>4922</v>
      </c>
    </row>
    <row r="807" spans="1:4" x14ac:dyDescent="0.25">
      <c r="A807" s="369">
        <v>11924</v>
      </c>
      <c r="B807" s="360" t="s">
        <v>2388</v>
      </c>
      <c r="C807" s="360" t="s">
        <v>1516</v>
      </c>
      <c r="D807" s="266" t="s">
        <v>26825</v>
      </c>
    </row>
    <row r="808" spans="1:4" x14ac:dyDescent="0.25">
      <c r="A808" s="369">
        <v>11921</v>
      </c>
      <c r="B808" s="360" t="s">
        <v>2389</v>
      </c>
      <c r="C808" s="360" t="s">
        <v>1516</v>
      </c>
      <c r="D808" s="266" t="s">
        <v>7171</v>
      </c>
    </row>
    <row r="809" spans="1:4" x14ac:dyDescent="0.25">
      <c r="A809" s="369">
        <v>11922</v>
      </c>
      <c r="B809" s="360" t="s">
        <v>2390</v>
      </c>
      <c r="C809" s="360" t="s">
        <v>1516</v>
      </c>
      <c r="D809" s="266" t="s">
        <v>26826</v>
      </c>
    </row>
    <row r="810" spans="1:4" x14ac:dyDescent="0.25">
      <c r="A810" s="369">
        <v>11923</v>
      </c>
      <c r="B810" s="360" t="s">
        <v>2391</v>
      </c>
      <c r="C810" s="360" t="s">
        <v>1516</v>
      </c>
      <c r="D810" s="266" t="s">
        <v>26827</v>
      </c>
    </row>
    <row r="811" spans="1:4" x14ac:dyDescent="0.25">
      <c r="A811" s="369">
        <v>11916</v>
      </c>
      <c r="B811" s="360" t="s">
        <v>2392</v>
      </c>
      <c r="C811" s="360" t="s">
        <v>1516</v>
      </c>
      <c r="D811" s="266" t="s">
        <v>11668</v>
      </c>
    </row>
    <row r="812" spans="1:4" x14ac:dyDescent="0.25">
      <c r="A812" s="369">
        <v>11914</v>
      </c>
      <c r="B812" s="360" t="s">
        <v>2393</v>
      </c>
      <c r="C812" s="360" t="s">
        <v>1516</v>
      </c>
      <c r="D812" s="266" t="s">
        <v>26828</v>
      </c>
    </row>
    <row r="813" spans="1:4" x14ac:dyDescent="0.25">
      <c r="A813" s="369">
        <v>11917</v>
      </c>
      <c r="B813" s="360" t="s">
        <v>2394</v>
      </c>
      <c r="C813" s="360" t="s">
        <v>1516</v>
      </c>
      <c r="D813" s="266" t="s">
        <v>26829</v>
      </c>
    </row>
    <row r="814" spans="1:4" x14ac:dyDescent="0.25">
      <c r="A814" s="369">
        <v>11918</v>
      </c>
      <c r="B814" s="360" t="s">
        <v>2395</v>
      </c>
      <c r="C814" s="360" t="s">
        <v>1516</v>
      </c>
      <c r="D814" s="266" t="s">
        <v>25699</v>
      </c>
    </row>
    <row r="815" spans="1:4" x14ac:dyDescent="0.25">
      <c r="A815" s="369">
        <v>37734</v>
      </c>
      <c r="B815" s="360" t="s">
        <v>2397</v>
      </c>
      <c r="C815" s="360" t="s">
        <v>1433</v>
      </c>
      <c r="D815" s="266" t="s">
        <v>26830</v>
      </c>
    </row>
    <row r="816" spans="1:4" x14ac:dyDescent="0.25">
      <c r="A816" s="369">
        <v>42251</v>
      </c>
      <c r="B816" s="360" t="s">
        <v>2398</v>
      </c>
      <c r="C816" s="360" t="s">
        <v>1433</v>
      </c>
      <c r="D816" s="266" t="s">
        <v>26831</v>
      </c>
    </row>
    <row r="817" spans="1:4" x14ac:dyDescent="0.25">
      <c r="A817" s="369">
        <v>37733</v>
      </c>
      <c r="B817" s="360" t="s">
        <v>2399</v>
      </c>
      <c r="C817" s="360" t="s">
        <v>1433</v>
      </c>
      <c r="D817" s="266" t="s">
        <v>26832</v>
      </c>
    </row>
    <row r="818" spans="1:4" x14ac:dyDescent="0.25">
      <c r="A818" s="369">
        <v>37735</v>
      </c>
      <c r="B818" s="360" t="s">
        <v>2400</v>
      </c>
      <c r="C818" s="360" t="s">
        <v>1433</v>
      </c>
      <c r="D818" s="266" t="s">
        <v>26833</v>
      </c>
    </row>
    <row r="819" spans="1:4" x14ac:dyDescent="0.25">
      <c r="A819" s="369">
        <v>5090</v>
      </c>
      <c r="B819" s="360" t="s">
        <v>2401</v>
      </c>
      <c r="C819" s="360" t="s">
        <v>1433</v>
      </c>
      <c r="D819" s="266" t="s">
        <v>10700</v>
      </c>
    </row>
    <row r="820" spans="1:4" x14ac:dyDescent="0.25">
      <c r="A820" s="369">
        <v>5085</v>
      </c>
      <c r="B820" s="360" t="s">
        <v>2402</v>
      </c>
      <c r="C820" s="360" t="s">
        <v>1433</v>
      </c>
      <c r="D820" s="266" t="s">
        <v>26834</v>
      </c>
    </row>
    <row r="821" spans="1:4" x14ac:dyDescent="0.25">
      <c r="A821" s="369">
        <v>43603</v>
      </c>
      <c r="B821" s="360" t="s">
        <v>2404</v>
      </c>
      <c r="C821" s="360" t="s">
        <v>1433</v>
      </c>
      <c r="D821" s="266" t="s">
        <v>26835</v>
      </c>
    </row>
    <row r="822" spans="1:4" x14ac:dyDescent="0.25">
      <c r="A822" s="369">
        <v>38374</v>
      </c>
      <c r="B822" s="360" t="s">
        <v>2405</v>
      </c>
      <c r="C822" s="360" t="s">
        <v>1433</v>
      </c>
      <c r="D822" s="266" t="s">
        <v>26836</v>
      </c>
    </row>
    <row r="823" spans="1:4" x14ac:dyDescent="0.25">
      <c r="A823" s="369">
        <v>20212</v>
      </c>
      <c r="B823" s="360" t="s">
        <v>2407</v>
      </c>
      <c r="C823" s="360" t="s">
        <v>1516</v>
      </c>
      <c r="D823" s="266" t="s">
        <v>25693</v>
      </c>
    </row>
    <row r="824" spans="1:4" x14ac:dyDescent="0.25">
      <c r="A824" s="369">
        <v>20209</v>
      </c>
      <c r="B824" s="360" t="s">
        <v>2408</v>
      </c>
      <c r="C824" s="360" t="s">
        <v>1516</v>
      </c>
      <c r="D824" s="266" t="s">
        <v>4047</v>
      </c>
    </row>
    <row r="825" spans="1:4" x14ac:dyDescent="0.25">
      <c r="A825" s="369">
        <v>4430</v>
      </c>
      <c r="B825" s="360" t="s">
        <v>2409</v>
      </c>
      <c r="C825" s="360" t="s">
        <v>1516</v>
      </c>
      <c r="D825" s="266" t="s">
        <v>25755</v>
      </c>
    </row>
    <row r="826" spans="1:4" x14ac:dyDescent="0.25">
      <c r="A826" s="369">
        <v>4433</v>
      </c>
      <c r="B826" s="360" t="s">
        <v>2410</v>
      </c>
      <c r="C826" s="360" t="s">
        <v>1516</v>
      </c>
      <c r="D826" s="266" t="s">
        <v>26837</v>
      </c>
    </row>
    <row r="827" spans="1:4" x14ac:dyDescent="0.25">
      <c r="A827" s="369">
        <v>4400</v>
      </c>
      <c r="B827" s="360" t="s">
        <v>2411</v>
      </c>
      <c r="C827" s="360" t="s">
        <v>1516</v>
      </c>
      <c r="D827" s="266" t="s">
        <v>25678</v>
      </c>
    </row>
    <row r="828" spans="1:4" x14ac:dyDescent="0.25">
      <c r="A828" s="369">
        <v>2729</v>
      </c>
      <c r="B828" s="360" t="s">
        <v>2412</v>
      </c>
      <c r="C828" s="360" t="s">
        <v>1433</v>
      </c>
      <c r="D828" s="266" t="s">
        <v>25966</v>
      </c>
    </row>
    <row r="829" spans="1:4" x14ac:dyDescent="0.25">
      <c r="A829" s="369">
        <v>4513</v>
      </c>
      <c r="B829" s="360" t="s">
        <v>2406</v>
      </c>
      <c r="C829" s="360" t="s">
        <v>1516</v>
      </c>
      <c r="D829" s="266" t="s">
        <v>25967</v>
      </c>
    </row>
    <row r="830" spans="1:4" x14ac:dyDescent="0.25">
      <c r="A830" s="369">
        <v>37106</v>
      </c>
      <c r="B830" s="360" t="s">
        <v>2413</v>
      </c>
      <c r="C830" s="360" t="s">
        <v>1433</v>
      </c>
      <c r="D830" s="266" t="s">
        <v>26838</v>
      </c>
    </row>
    <row r="831" spans="1:4" x14ac:dyDescent="0.25">
      <c r="A831" s="369">
        <v>11869</v>
      </c>
      <c r="B831" s="360" t="s">
        <v>2414</v>
      </c>
      <c r="C831" s="360" t="s">
        <v>1433</v>
      </c>
      <c r="D831" s="266" t="s">
        <v>26839</v>
      </c>
    </row>
    <row r="832" spans="1:4" x14ac:dyDescent="0.25">
      <c r="A832" s="369">
        <v>43981</v>
      </c>
      <c r="B832" s="360" t="s">
        <v>2415</v>
      </c>
      <c r="C832" s="360" t="s">
        <v>1433</v>
      </c>
      <c r="D832" s="266" t="s">
        <v>26840</v>
      </c>
    </row>
    <row r="833" spans="1:4" x14ac:dyDescent="0.25">
      <c r="A833" s="369">
        <v>37104</v>
      </c>
      <c r="B833" s="360" t="s">
        <v>2416</v>
      </c>
      <c r="C833" s="360" t="s">
        <v>1433</v>
      </c>
      <c r="D833" s="266" t="s">
        <v>26841</v>
      </c>
    </row>
    <row r="834" spans="1:4" x14ac:dyDescent="0.25">
      <c r="A834" s="369">
        <v>43982</v>
      </c>
      <c r="B834" s="360" t="s">
        <v>2417</v>
      </c>
      <c r="C834" s="360" t="s">
        <v>1433</v>
      </c>
      <c r="D834" s="266" t="s">
        <v>26842</v>
      </c>
    </row>
    <row r="835" spans="1:4" x14ac:dyDescent="0.25">
      <c r="A835" s="369">
        <v>43978</v>
      </c>
      <c r="B835" s="360" t="s">
        <v>2418</v>
      </c>
      <c r="C835" s="360" t="s">
        <v>1433</v>
      </c>
      <c r="D835" s="266" t="s">
        <v>26843</v>
      </c>
    </row>
    <row r="836" spans="1:4" x14ac:dyDescent="0.25">
      <c r="A836" s="369">
        <v>11871</v>
      </c>
      <c r="B836" s="360" t="s">
        <v>2419</v>
      </c>
      <c r="C836" s="360" t="s">
        <v>1433</v>
      </c>
      <c r="D836" s="266" t="s">
        <v>26844</v>
      </c>
    </row>
    <row r="837" spans="1:4" x14ac:dyDescent="0.25">
      <c r="A837" s="369">
        <v>37105</v>
      </c>
      <c r="B837" s="360" t="s">
        <v>2420</v>
      </c>
      <c r="C837" s="360" t="s">
        <v>1433</v>
      </c>
      <c r="D837" s="266" t="s">
        <v>26845</v>
      </c>
    </row>
    <row r="838" spans="1:4" x14ac:dyDescent="0.25">
      <c r="A838" s="369">
        <v>43980</v>
      </c>
      <c r="B838" s="360" t="s">
        <v>2421</v>
      </c>
      <c r="C838" s="360" t="s">
        <v>1433</v>
      </c>
      <c r="D838" s="266" t="s">
        <v>26846</v>
      </c>
    </row>
    <row r="839" spans="1:4" x14ac:dyDescent="0.25">
      <c r="A839" s="369">
        <v>43979</v>
      </c>
      <c r="B839" s="360" t="s">
        <v>2422</v>
      </c>
      <c r="C839" s="360" t="s">
        <v>1433</v>
      </c>
      <c r="D839" s="266" t="s">
        <v>26847</v>
      </c>
    </row>
    <row r="840" spans="1:4" x14ac:dyDescent="0.25">
      <c r="A840" s="369">
        <v>11868</v>
      </c>
      <c r="B840" s="360" t="s">
        <v>2423</v>
      </c>
      <c r="C840" s="360" t="s">
        <v>1433</v>
      </c>
      <c r="D840" s="266" t="s">
        <v>26848</v>
      </c>
    </row>
    <row r="841" spans="1:4" x14ac:dyDescent="0.25">
      <c r="A841" s="369">
        <v>34636</v>
      </c>
      <c r="B841" s="360" t="s">
        <v>2424</v>
      </c>
      <c r="C841" s="360" t="s">
        <v>1433</v>
      </c>
      <c r="D841" s="266" t="s">
        <v>26849</v>
      </c>
    </row>
    <row r="842" spans="1:4" x14ac:dyDescent="0.25">
      <c r="A842" s="369">
        <v>34639</v>
      </c>
      <c r="B842" s="360" t="s">
        <v>2425</v>
      </c>
      <c r="C842" s="360" t="s">
        <v>1433</v>
      </c>
      <c r="D842" s="266" t="s">
        <v>26850</v>
      </c>
    </row>
    <row r="843" spans="1:4" x14ac:dyDescent="0.25">
      <c r="A843" s="369">
        <v>34640</v>
      </c>
      <c r="B843" s="360" t="s">
        <v>2426</v>
      </c>
      <c r="C843" s="360" t="s">
        <v>1433</v>
      </c>
      <c r="D843" s="266" t="s">
        <v>26851</v>
      </c>
    </row>
    <row r="844" spans="1:4" x14ac:dyDescent="0.25">
      <c r="A844" s="369">
        <v>43977</v>
      </c>
      <c r="B844" s="360" t="s">
        <v>2427</v>
      </c>
      <c r="C844" s="360" t="s">
        <v>1433</v>
      </c>
      <c r="D844" s="266" t="s">
        <v>26852</v>
      </c>
    </row>
    <row r="845" spans="1:4" x14ac:dyDescent="0.25">
      <c r="A845" s="369">
        <v>34637</v>
      </c>
      <c r="B845" s="360" t="s">
        <v>2428</v>
      </c>
      <c r="C845" s="360" t="s">
        <v>1433</v>
      </c>
      <c r="D845" s="266" t="s">
        <v>26853</v>
      </c>
    </row>
    <row r="846" spans="1:4" x14ac:dyDescent="0.25">
      <c r="A846" s="369">
        <v>34638</v>
      </c>
      <c r="B846" s="360" t="s">
        <v>2429</v>
      </c>
      <c r="C846" s="360" t="s">
        <v>1433</v>
      </c>
      <c r="D846" s="266" t="s">
        <v>26854</v>
      </c>
    </row>
    <row r="847" spans="1:4" x14ac:dyDescent="0.25">
      <c r="A847" s="369">
        <v>34641</v>
      </c>
      <c r="B847" s="360" t="s">
        <v>2430</v>
      </c>
      <c r="C847" s="360" t="s">
        <v>1433</v>
      </c>
      <c r="D847" s="266" t="s">
        <v>26855</v>
      </c>
    </row>
    <row r="848" spans="1:4" x14ac:dyDescent="0.25">
      <c r="A848" s="369">
        <v>43434</v>
      </c>
      <c r="B848" s="360" t="s">
        <v>2431</v>
      </c>
      <c r="C848" s="360" t="s">
        <v>1433</v>
      </c>
      <c r="D848" s="266" t="s">
        <v>26856</v>
      </c>
    </row>
    <row r="849" spans="1:4" x14ac:dyDescent="0.25">
      <c r="A849" s="369">
        <v>43435</v>
      </c>
      <c r="B849" s="360" t="s">
        <v>2432</v>
      </c>
      <c r="C849" s="360" t="s">
        <v>1433</v>
      </c>
      <c r="D849" s="266" t="s">
        <v>26857</v>
      </c>
    </row>
    <row r="850" spans="1:4" x14ac:dyDescent="0.25">
      <c r="A850" s="369">
        <v>43436</v>
      </c>
      <c r="B850" s="360" t="s">
        <v>2433</v>
      </c>
      <c r="C850" s="360" t="s">
        <v>1433</v>
      </c>
      <c r="D850" s="266" t="s">
        <v>26858</v>
      </c>
    </row>
    <row r="851" spans="1:4" x14ac:dyDescent="0.25">
      <c r="A851" s="369">
        <v>43437</v>
      </c>
      <c r="B851" s="360" t="s">
        <v>2434</v>
      </c>
      <c r="C851" s="360" t="s">
        <v>1433</v>
      </c>
      <c r="D851" s="266" t="s">
        <v>26859</v>
      </c>
    </row>
    <row r="852" spans="1:4" x14ac:dyDescent="0.25">
      <c r="A852" s="369">
        <v>43438</v>
      </c>
      <c r="B852" s="360" t="s">
        <v>2435</v>
      </c>
      <c r="C852" s="360" t="s">
        <v>1433</v>
      </c>
      <c r="D852" s="266" t="s">
        <v>26860</v>
      </c>
    </row>
    <row r="853" spans="1:4" x14ac:dyDescent="0.25">
      <c r="A853" s="369">
        <v>41627</v>
      </c>
      <c r="B853" s="360" t="s">
        <v>2436</v>
      </c>
      <c r="C853" s="360" t="s">
        <v>1433</v>
      </c>
      <c r="D853" s="266" t="s">
        <v>26861</v>
      </c>
    </row>
    <row r="854" spans="1:4" x14ac:dyDescent="0.25">
      <c r="A854" s="369">
        <v>41628</v>
      </c>
      <c r="B854" s="360" t="s">
        <v>2437</v>
      </c>
      <c r="C854" s="360" t="s">
        <v>1433</v>
      </c>
      <c r="D854" s="266" t="s">
        <v>26862</v>
      </c>
    </row>
    <row r="855" spans="1:4" x14ac:dyDescent="0.25">
      <c r="A855" s="369">
        <v>41629</v>
      </c>
      <c r="B855" s="360" t="s">
        <v>2438</v>
      </c>
      <c r="C855" s="360" t="s">
        <v>1433</v>
      </c>
      <c r="D855" s="266" t="s">
        <v>26863</v>
      </c>
    </row>
    <row r="856" spans="1:4" x14ac:dyDescent="0.25">
      <c r="A856" s="369">
        <v>43429</v>
      </c>
      <c r="B856" s="360" t="s">
        <v>2439</v>
      </c>
      <c r="C856" s="360" t="s">
        <v>1433</v>
      </c>
      <c r="D856" s="266" t="s">
        <v>26864</v>
      </c>
    </row>
    <row r="857" spans="1:4" x14ac:dyDescent="0.25">
      <c r="A857" s="369">
        <v>43430</v>
      </c>
      <c r="B857" s="360" t="s">
        <v>2440</v>
      </c>
      <c r="C857" s="360" t="s">
        <v>1433</v>
      </c>
      <c r="D857" s="266" t="s">
        <v>26865</v>
      </c>
    </row>
    <row r="858" spans="1:4" x14ac:dyDescent="0.25">
      <c r="A858" s="369">
        <v>43431</v>
      </c>
      <c r="B858" s="360" t="s">
        <v>2441</v>
      </c>
      <c r="C858" s="360" t="s">
        <v>1433</v>
      </c>
      <c r="D858" s="266" t="s">
        <v>26866</v>
      </c>
    </row>
    <row r="859" spans="1:4" x14ac:dyDescent="0.25">
      <c r="A859" s="369">
        <v>43432</v>
      </c>
      <c r="B859" s="360" t="s">
        <v>2442</v>
      </c>
      <c r="C859" s="360" t="s">
        <v>1433</v>
      </c>
      <c r="D859" s="266" t="s">
        <v>26867</v>
      </c>
    </row>
    <row r="860" spans="1:4" x14ac:dyDescent="0.25">
      <c r="A860" s="369">
        <v>43433</v>
      </c>
      <c r="B860" s="360" t="s">
        <v>2443</v>
      </c>
      <c r="C860" s="360" t="s">
        <v>1433</v>
      </c>
      <c r="D860" s="266" t="s">
        <v>26868</v>
      </c>
    </row>
    <row r="861" spans="1:4" x14ac:dyDescent="0.25">
      <c r="A861" s="369">
        <v>43094</v>
      </c>
      <c r="B861" s="360" t="s">
        <v>2444</v>
      </c>
      <c r="C861" s="360" t="s">
        <v>1433</v>
      </c>
      <c r="D861" s="266" t="s">
        <v>5803</v>
      </c>
    </row>
    <row r="862" spans="1:4" x14ac:dyDescent="0.25">
      <c r="A862" s="369">
        <v>43093</v>
      </c>
      <c r="B862" s="360" t="s">
        <v>2445</v>
      </c>
      <c r="C862" s="360" t="s">
        <v>1433</v>
      </c>
      <c r="D862" s="266" t="s">
        <v>26869</v>
      </c>
    </row>
    <row r="863" spans="1:4" x14ac:dyDescent="0.25">
      <c r="A863" s="369">
        <v>11694</v>
      </c>
      <c r="B863" s="360" t="s">
        <v>2446</v>
      </c>
      <c r="C863" s="360" t="s">
        <v>1433</v>
      </c>
      <c r="D863" s="266" t="s">
        <v>26870</v>
      </c>
    </row>
    <row r="864" spans="1:4" x14ac:dyDescent="0.25">
      <c r="A864" s="369">
        <v>1030</v>
      </c>
      <c r="B864" s="360" t="s">
        <v>2447</v>
      </c>
      <c r="C864" s="360" t="s">
        <v>1433</v>
      </c>
      <c r="D864" s="266" t="s">
        <v>26871</v>
      </c>
    </row>
    <row r="865" spans="1:4" x14ac:dyDescent="0.25">
      <c r="A865" s="369">
        <v>11881</v>
      </c>
      <c r="B865" s="360" t="s">
        <v>25968</v>
      </c>
      <c r="C865" s="360" t="s">
        <v>1433</v>
      </c>
      <c r="D865" s="266" t="s">
        <v>26617</v>
      </c>
    </row>
    <row r="866" spans="1:4" x14ac:dyDescent="0.25">
      <c r="A866" s="369">
        <v>35277</v>
      </c>
      <c r="B866" s="360" t="s">
        <v>25969</v>
      </c>
      <c r="C866" s="360" t="s">
        <v>1433</v>
      </c>
      <c r="D866" s="266" t="s">
        <v>26872</v>
      </c>
    </row>
    <row r="867" spans="1:4" x14ac:dyDescent="0.25">
      <c r="A867" s="369">
        <v>10521</v>
      </c>
      <c r="B867" s="360" t="s">
        <v>2448</v>
      </c>
      <c r="C867" s="360" t="s">
        <v>1433</v>
      </c>
      <c r="D867" s="266" t="s">
        <v>26873</v>
      </c>
    </row>
    <row r="868" spans="1:4" x14ac:dyDescent="0.25">
      <c r="A868" s="369">
        <v>10885</v>
      </c>
      <c r="B868" s="360" t="s">
        <v>2449</v>
      </c>
      <c r="C868" s="360" t="s">
        <v>1433</v>
      </c>
      <c r="D868" s="266" t="s">
        <v>26874</v>
      </c>
    </row>
    <row r="869" spans="1:4" x14ac:dyDescent="0.25">
      <c r="A869" s="369">
        <v>20962</v>
      </c>
      <c r="B869" s="360" t="s">
        <v>2450</v>
      </c>
      <c r="C869" s="360" t="s">
        <v>1433</v>
      </c>
      <c r="D869" s="266" t="s">
        <v>26875</v>
      </c>
    </row>
    <row r="870" spans="1:4" x14ac:dyDescent="0.25">
      <c r="A870" s="369">
        <v>20963</v>
      </c>
      <c r="B870" s="360" t="s">
        <v>2451</v>
      </c>
      <c r="C870" s="360" t="s">
        <v>1433</v>
      </c>
      <c r="D870" s="266" t="s">
        <v>26876</v>
      </c>
    </row>
    <row r="871" spans="1:4" x14ac:dyDescent="0.25">
      <c r="A871" s="369">
        <v>34643</v>
      </c>
      <c r="B871" s="360" t="s">
        <v>25970</v>
      </c>
      <c r="C871" s="360" t="s">
        <v>1433</v>
      </c>
      <c r="D871" s="266" t="s">
        <v>26877</v>
      </c>
    </row>
    <row r="872" spans="1:4" x14ac:dyDescent="0.25">
      <c r="A872" s="369">
        <v>41480</v>
      </c>
      <c r="B872" s="360" t="s">
        <v>2452</v>
      </c>
      <c r="C872" s="360" t="s">
        <v>1433</v>
      </c>
      <c r="D872" s="266" t="s">
        <v>26878</v>
      </c>
    </row>
    <row r="873" spans="1:4" x14ac:dyDescent="0.25">
      <c r="A873" s="369">
        <v>41474</v>
      </c>
      <c r="B873" s="360" t="s">
        <v>2453</v>
      </c>
      <c r="C873" s="360" t="s">
        <v>1433</v>
      </c>
      <c r="D873" s="266" t="s">
        <v>26879</v>
      </c>
    </row>
    <row r="874" spans="1:4" x14ac:dyDescent="0.25">
      <c r="A874" s="369">
        <v>41475</v>
      </c>
      <c r="B874" s="360" t="s">
        <v>2454</v>
      </c>
      <c r="C874" s="360" t="s">
        <v>1433</v>
      </c>
      <c r="D874" s="266" t="s">
        <v>6886</v>
      </c>
    </row>
    <row r="875" spans="1:4" x14ac:dyDescent="0.25">
      <c r="A875" s="369">
        <v>41476</v>
      </c>
      <c r="B875" s="360" t="s">
        <v>2455</v>
      </c>
      <c r="C875" s="360" t="s">
        <v>1433</v>
      </c>
      <c r="D875" s="266" t="s">
        <v>26880</v>
      </c>
    </row>
    <row r="876" spans="1:4" x14ac:dyDescent="0.25">
      <c r="A876" s="369">
        <v>2555</v>
      </c>
      <c r="B876" s="360" t="s">
        <v>2456</v>
      </c>
      <c r="C876" s="360" t="s">
        <v>1433</v>
      </c>
      <c r="D876" s="266" t="s">
        <v>2596</v>
      </c>
    </row>
    <row r="877" spans="1:4" x14ac:dyDescent="0.25">
      <c r="A877" s="369">
        <v>2556</v>
      </c>
      <c r="B877" s="360" t="s">
        <v>2457</v>
      </c>
      <c r="C877" s="360" t="s">
        <v>1433</v>
      </c>
      <c r="D877" s="266" t="s">
        <v>26881</v>
      </c>
    </row>
    <row r="878" spans="1:4" x14ac:dyDescent="0.25">
      <c r="A878" s="369">
        <v>2557</v>
      </c>
      <c r="B878" s="360" t="s">
        <v>2459</v>
      </c>
      <c r="C878" s="360" t="s">
        <v>1433</v>
      </c>
      <c r="D878" s="266" t="s">
        <v>4091</v>
      </c>
    </row>
    <row r="879" spans="1:4" x14ac:dyDescent="0.25">
      <c r="A879" s="369">
        <v>10569</v>
      </c>
      <c r="B879" s="360" t="s">
        <v>2460</v>
      </c>
      <c r="C879" s="360" t="s">
        <v>1433</v>
      </c>
      <c r="D879" s="266" t="s">
        <v>4091</v>
      </c>
    </row>
    <row r="880" spans="1:4" x14ac:dyDescent="0.25">
      <c r="A880" s="369">
        <v>39810</v>
      </c>
      <c r="B880" s="360" t="s">
        <v>2461</v>
      </c>
      <c r="C880" s="360" t="s">
        <v>1433</v>
      </c>
      <c r="D880" s="266" t="s">
        <v>26882</v>
      </c>
    </row>
    <row r="881" spans="1:4" x14ac:dyDescent="0.25">
      <c r="A881" s="369">
        <v>39811</v>
      </c>
      <c r="B881" s="360" t="s">
        <v>2462</v>
      </c>
      <c r="C881" s="360" t="s">
        <v>1433</v>
      </c>
      <c r="D881" s="266" t="s">
        <v>8423</v>
      </c>
    </row>
    <row r="882" spans="1:4" x14ac:dyDescent="0.25">
      <c r="A882" s="369">
        <v>39812</v>
      </c>
      <c r="B882" s="360" t="s">
        <v>2463</v>
      </c>
      <c r="C882" s="360" t="s">
        <v>1433</v>
      </c>
      <c r="D882" s="266" t="s">
        <v>7771</v>
      </c>
    </row>
    <row r="883" spans="1:4" x14ac:dyDescent="0.25">
      <c r="A883" s="369">
        <v>43096</v>
      </c>
      <c r="B883" s="360" t="s">
        <v>2464</v>
      </c>
      <c r="C883" s="360" t="s">
        <v>1433</v>
      </c>
      <c r="D883" s="266" t="s">
        <v>26883</v>
      </c>
    </row>
    <row r="884" spans="1:4" x14ac:dyDescent="0.25">
      <c r="A884" s="369">
        <v>43102</v>
      </c>
      <c r="B884" s="360" t="s">
        <v>2465</v>
      </c>
      <c r="C884" s="360" t="s">
        <v>1433</v>
      </c>
      <c r="D884" s="266" t="s">
        <v>26884</v>
      </c>
    </row>
    <row r="885" spans="1:4" x14ac:dyDescent="0.25">
      <c r="A885" s="369">
        <v>43103</v>
      </c>
      <c r="B885" s="360" t="s">
        <v>2466</v>
      </c>
      <c r="C885" s="360" t="s">
        <v>1433</v>
      </c>
      <c r="D885" s="266" t="s">
        <v>26885</v>
      </c>
    </row>
    <row r="886" spans="1:4" x14ac:dyDescent="0.25">
      <c r="A886" s="369">
        <v>43098</v>
      </c>
      <c r="B886" s="360" t="s">
        <v>26886</v>
      </c>
      <c r="C886" s="360" t="s">
        <v>1433</v>
      </c>
      <c r="D886" s="266" t="s">
        <v>25811</v>
      </c>
    </row>
    <row r="887" spans="1:4" x14ac:dyDescent="0.25">
      <c r="A887" s="369">
        <v>43097</v>
      </c>
      <c r="B887" s="360" t="s">
        <v>2467</v>
      </c>
      <c r="C887" s="360" t="s">
        <v>1433</v>
      </c>
      <c r="D887" s="266" t="s">
        <v>26887</v>
      </c>
    </row>
    <row r="888" spans="1:4" x14ac:dyDescent="0.25">
      <c r="A888" s="369">
        <v>43104</v>
      </c>
      <c r="B888" s="360" t="s">
        <v>2468</v>
      </c>
      <c r="C888" s="360" t="s">
        <v>1433</v>
      </c>
      <c r="D888" s="266" t="s">
        <v>26888</v>
      </c>
    </row>
    <row r="889" spans="1:4" x14ac:dyDescent="0.25">
      <c r="A889" s="369">
        <v>39771</v>
      </c>
      <c r="B889" s="360" t="s">
        <v>2469</v>
      </c>
      <c r="C889" s="360" t="s">
        <v>1433</v>
      </c>
      <c r="D889" s="266" t="s">
        <v>26889</v>
      </c>
    </row>
    <row r="890" spans="1:4" x14ac:dyDescent="0.25">
      <c r="A890" s="369">
        <v>39772</v>
      </c>
      <c r="B890" s="360" t="s">
        <v>2470</v>
      </c>
      <c r="C890" s="360" t="s">
        <v>1433</v>
      </c>
      <c r="D890" s="266" t="s">
        <v>26890</v>
      </c>
    </row>
    <row r="891" spans="1:4" x14ac:dyDescent="0.25">
      <c r="A891" s="369">
        <v>39773</v>
      </c>
      <c r="B891" s="360" t="s">
        <v>2471</v>
      </c>
      <c r="C891" s="360" t="s">
        <v>1433</v>
      </c>
      <c r="D891" s="266" t="s">
        <v>13608</v>
      </c>
    </row>
    <row r="892" spans="1:4" x14ac:dyDescent="0.25">
      <c r="A892" s="369">
        <v>39774</v>
      </c>
      <c r="B892" s="360" t="s">
        <v>2472</v>
      </c>
      <c r="C892" s="360" t="s">
        <v>1433</v>
      </c>
      <c r="D892" s="266" t="s">
        <v>7238</v>
      </c>
    </row>
    <row r="893" spans="1:4" x14ac:dyDescent="0.25">
      <c r="A893" s="369">
        <v>39775</v>
      </c>
      <c r="B893" s="360" t="s">
        <v>2473</v>
      </c>
      <c r="C893" s="360" t="s">
        <v>1433</v>
      </c>
      <c r="D893" s="266" t="s">
        <v>26865</v>
      </c>
    </row>
    <row r="894" spans="1:4" x14ac:dyDescent="0.25">
      <c r="A894" s="369">
        <v>39776</v>
      </c>
      <c r="B894" s="360" t="s">
        <v>2474</v>
      </c>
      <c r="C894" s="360" t="s">
        <v>1433</v>
      </c>
      <c r="D894" s="266" t="s">
        <v>26891</v>
      </c>
    </row>
    <row r="895" spans="1:4" x14ac:dyDescent="0.25">
      <c r="A895" s="369">
        <v>39777</v>
      </c>
      <c r="B895" s="360" t="s">
        <v>2475</v>
      </c>
      <c r="C895" s="360" t="s">
        <v>1433</v>
      </c>
      <c r="D895" s="266" t="s">
        <v>26892</v>
      </c>
    </row>
    <row r="896" spans="1:4" x14ac:dyDescent="0.25">
      <c r="A896" s="369">
        <v>20254</v>
      </c>
      <c r="B896" s="360" t="s">
        <v>2476</v>
      </c>
      <c r="C896" s="360" t="s">
        <v>1433</v>
      </c>
      <c r="D896" s="266" t="s">
        <v>1875</v>
      </c>
    </row>
    <row r="897" spans="1:4" x14ac:dyDescent="0.25">
      <c r="A897" s="369">
        <v>20253</v>
      </c>
      <c r="B897" s="360" t="s">
        <v>2478</v>
      </c>
      <c r="C897" s="360" t="s">
        <v>1433</v>
      </c>
      <c r="D897" s="266" t="s">
        <v>25829</v>
      </c>
    </row>
    <row r="898" spans="1:4" x14ac:dyDescent="0.25">
      <c r="A898" s="369">
        <v>14055</v>
      </c>
      <c r="B898" s="360" t="s">
        <v>2482</v>
      </c>
      <c r="C898" s="360" t="s">
        <v>1433</v>
      </c>
      <c r="D898" s="266" t="s">
        <v>26893</v>
      </c>
    </row>
    <row r="899" spans="1:4" x14ac:dyDescent="0.25">
      <c r="A899" s="369">
        <v>11247</v>
      </c>
      <c r="B899" s="360" t="s">
        <v>25972</v>
      </c>
      <c r="C899" s="360" t="s">
        <v>1433</v>
      </c>
      <c r="D899" s="266" t="s">
        <v>26894</v>
      </c>
    </row>
    <row r="900" spans="1:4" x14ac:dyDescent="0.25">
      <c r="A900" s="369">
        <v>11250</v>
      </c>
      <c r="B900" s="360" t="s">
        <v>25973</v>
      </c>
      <c r="C900" s="360" t="s">
        <v>1433</v>
      </c>
      <c r="D900" s="266" t="s">
        <v>26895</v>
      </c>
    </row>
    <row r="901" spans="1:4" x14ac:dyDescent="0.25">
      <c r="A901" s="369">
        <v>11249</v>
      </c>
      <c r="B901" s="360" t="s">
        <v>25974</v>
      </c>
      <c r="C901" s="360" t="s">
        <v>1433</v>
      </c>
      <c r="D901" s="266" t="s">
        <v>26896</v>
      </c>
    </row>
    <row r="902" spans="1:4" x14ac:dyDescent="0.25">
      <c r="A902" s="369">
        <v>11251</v>
      </c>
      <c r="B902" s="360" t="s">
        <v>25975</v>
      </c>
      <c r="C902" s="360" t="s">
        <v>1433</v>
      </c>
      <c r="D902" s="266" t="s">
        <v>26897</v>
      </c>
    </row>
    <row r="903" spans="1:4" x14ac:dyDescent="0.25">
      <c r="A903" s="369">
        <v>11253</v>
      </c>
      <c r="B903" s="360" t="s">
        <v>25976</v>
      </c>
      <c r="C903" s="360" t="s">
        <v>1433</v>
      </c>
      <c r="D903" s="266" t="s">
        <v>26898</v>
      </c>
    </row>
    <row r="904" spans="1:4" x14ac:dyDescent="0.25">
      <c r="A904" s="369">
        <v>11255</v>
      </c>
      <c r="B904" s="360" t="s">
        <v>25977</v>
      </c>
      <c r="C904" s="360" t="s">
        <v>1433</v>
      </c>
      <c r="D904" s="266" t="s">
        <v>26899</v>
      </c>
    </row>
    <row r="905" spans="1:4" x14ac:dyDescent="0.25">
      <c r="A905" s="369">
        <v>11256</v>
      </c>
      <c r="B905" s="360" t="s">
        <v>25978</v>
      </c>
      <c r="C905" s="360" t="s">
        <v>1433</v>
      </c>
      <c r="D905" s="266" t="s">
        <v>26900</v>
      </c>
    </row>
    <row r="906" spans="1:4" x14ac:dyDescent="0.25">
      <c r="A906" s="369">
        <v>1872</v>
      </c>
      <c r="B906" s="360" t="s">
        <v>2479</v>
      </c>
      <c r="C906" s="360" t="s">
        <v>1433</v>
      </c>
      <c r="D906" s="266" t="s">
        <v>4102</v>
      </c>
    </row>
    <row r="907" spans="1:4" x14ac:dyDescent="0.25">
      <c r="A907" s="369">
        <v>1873</v>
      </c>
      <c r="B907" s="360" t="s">
        <v>2481</v>
      </c>
      <c r="C907" s="360" t="s">
        <v>1433</v>
      </c>
      <c r="D907" s="266" t="s">
        <v>12725</v>
      </c>
    </row>
    <row r="908" spans="1:4" x14ac:dyDescent="0.25">
      <c r="A908" s="369">
        <v>39693</v>
      </c>
      <c r="B908" s="360" t="s">
        <v>2483</v>
      </c>
      <c r="C908" s="360" t="s">
        <v>1433</v>
      </c>
      <c r="D908" s="266" t="s">
        <v>26901</v>
      </c>
    </row>
    <row r="909" spans="1:4" x14ac:dyDescent="0.25">
      <c r="A909" s="369">
        <v>39692</v>
      </c>
      <c r="B909" s="360" t="s">
        <v>2484</v>
      </c>
      <c r="C909" s="360" t="s">
        <v>1433</v>
      </c>
      <c r="D909" s="266" t="s">
        <v>26902</v>
      </c>
    </row>
    <row r="910" spans="1:4" x14ac:dyDescent="0.25">
      <c r="A910" s="369">
        <v>1062</v>
      </c>
      <c r="B910" s="360" t="s">
        <v>2485</v>
      </c>
      <c r="C910" s="360" t="s">
        <v>1433</v>
      </c>
      <c r="D910" s="266" t="s">
        <v>26903</v>
      </c>
    </row>
    <row r="911" spans="1:4" x14ac:dyDescent="0.25">
      <c r="A911" s="369">
        <v>39686</v>
      </c>
      <c r="B911" s="360" t="s">
        <v>2486</v>
      </c>
      <c r="C911" s="360" t="s">
        <v>1433</v>
      </c>
      <c r="D911" s="266" t="s">
        <v>26904</v>
      </c>
    </row>
    <row r="912" spans="1:4" x14ac:dyDescent="0.25">
      <c r="A912" s="369">
        <v>43095</v>
      </c>
      <c r="B912" s="360" t="s">
        <v>25979</v>
      </c>
      <c r="C912" s="360" t="s">
        <v>1433</v>
      </c>
      <c r="D912" s="266" t="s">
        <v>26905</v>
      </c>
    </row>
    <row r="913" spans="1:4" x14ac:dyDescent="0.25">
      <c r="A913" s="369">
        <v>1871</v>
      </c>
      <c r="B913" s="360" t="s">
        <v>2487</v>
      </c>
      <c r="C913" s="360" t="s">
        <v>1433</v>
      </c>
      <c r="D913" s="266" t="s">
        <v>6831</v>
      </c>
    </row>
    <row r="914" spans="1:4" x14ac:dyDescent="0.25">
      <c r="A914" s="369">
        <v>12001</v>
      </c>
      <c r="B914" s="360" t="s">
        <v>2488</v>
      </c>
      <c r="C914" s="360" t="s">
        <v>1433</v>
      </c>
      <c r="D914" s="266" t="s">
        <v>4195</v>
      </c>
    </row>
    <row r="915" spans="1:4" x14ac:dyDescent="0.25">
      <c r="A915" s="369">
        <v>11882</v>
      </c>
      <c r="B915" s="360" t="s">
        <v>2489</v>
      </c>
      <c r="C915" s="360" t="s">
        <v>1433</v>
      </c>
      <c r="D915" s="266" t="s">
        <v>26906</v>
      </c>
    </row>
    <row r="916" spans="1:4" x14ac:dyDescent="0.25">
      <c r="A916" s="369">
        <v>1068</v>
      </c>
      <c r="B916" s="360" t="s">
        <v>2490</v>
      </c>
      <c r="C916" s="360" t="s">
        <v>1433</v>
      </c>
      <c r="D916" s="266" t="s">
        <v>26907</v>
      </c>
    </row>
    <row r="917" spans="1:4" x14ac:dyDescent="0.25">
      <c r="A917" s="369">
        <v>39690</v>
      </c>
      <c r="B917" s="360" t="s">
        <v>2491</v>
      </c>
      <c r="C917" s="360" t="s">
        <v>1433</v>
      </c>
      <c r="D917" s="266" t="s">
        <v>26908</v>
      </c>
    </row>
    <row r="918" spans="1:4" x14ac:dyDescent="0.25">
      <c r="A918" s="369">
        <v>39691</v>
      </c>
      <c r="B918" s="360" t="s">
        <v>2492</v>
      </c>
      <c r="C918" s="360" t="s">
        <v>1433</v>
      </c>
      <c r="D918" s="266" t="s">
        <v>26909</v>
      </c>
    </row>
    <row r="919" spans="1:4" x14ac:dyDescent="0.25">
      <c r="A919" s="369">
        <v>39808</v>
      </c>
      <c r="B919" s="360" t="s">
        <v>2493</v>
      </c>
      <c r="C919" s="360" t="s">
        <v>1433</v>
      </c>
      <c r="D919" s="266" t="s">
        <v>26173</v>
      </c>
    </row>
    <row r="920" spans="1:4" x14ac:dyDescent="0.25">
      <c r="A920" s="369">
        <v>39809</v>
      </c>
      <c r="B920" s="360" t="s">
        <v>2494</v>
      </c>
      <c r="C920" s="360" t="s">
        <v>1433</v>
      </c>
      <c r="D920" s="266" t="s">
        <v>26910</v>
      </c>
    </row>
    <row r="921" spans="1:4" x14ac:dyDescent="0.25">
      <c r="A921" s="369">
        <v>43439</v>
      </c>
      <c r="B921" s="360" t="s">
        <v>2495</v>
      </c>
      <c r="C921" s="360" t="s">
        <v>1433</v>
      </c>
      <c r="D921" s="266" t="s">
        <v>26911</v>
      </c>
    </row>
    <row r="922" spans="1:4" x14ac:dyDescent="0.25">
      <c r="A922" s="369">
        <v>5103</v>
      </c>
      <c r="B922" s="360" t="s">
        <v>2496</v>
      </c>
      <c r="C922" s="360" t="s">
        <v>1433</v>
      </c>
      <c r="D922" s="266" t="s">
        <v>26912</v>
      </c>
    </row>
    <row r="923" spans="1:4" x14ac:dyDescent="0.25">
      <c r="A923" s="369">
        <v>11880</v>
      </c>
      <c r="B923" s="360" t="s">
        <v>2497</v>
      </c>
      <c r="C923" s="360" t="s">
        <v>1433</v>
      </c>
      <c r="D923" s="266" t="s">
        <v>26913</v>
      </c>
    </row>
    <row r="924" spans="1:4" x14ac:dyDescent="0.25">
      <c r="A924" s="369">
        <v>11714</v>
      </c>
      <c r="B924" s="360" t="s">
        <v>2498</v>
      </c>
      <c r="C924" s="360" t="s">
        <v>1433</v>
      </c>
      <c r="D924" s="266" t="s">
        <v>26914</v>
      </c>
    </row>
    <row r="925" spans="1:4" x14ac:dyDescent="0.25">
      <c r="A925" s="369">
        <v>11712</v>
      </c>
      <c r="B925" s="360" t="s">
        <v>2499</v>
      </c>
      <c r="C925" s="360" t="s">
        <v>1433</v>
      </c>
      <c r="D925" s="266" t="s">
        <v>26915</v>
      </c>
    </row>
    <row r="926" spans="1:4" x14ac:dyDescent="0.25">
      <c r="A926" s="369">
        <v>11717</v>
      </c>
      <c r="B926" s="360" t="s">
        <v>2500</v>
      </c>
      <c r="C926" s="360" t="s">
        <v>1433</v>
      </c>
      <c r="D926" s="266" t="s">
        <v>26916</v>
      </c>
    </row>
    <row r="927" spans="1:4" x14ac:dyDescent="0.25">
      <c r="A927" s="369">
        <v>1106</v>
      </c>
      <c r="B927" s="360" t="s">
        <v>2501</v>
      </c>
      <c r="C927" s="360" t="s">
        <v>1520</v>
      </c>
      <c r="D927" s="266" t="s">
        <v>5042</v>
      </c>
    </row>
    <row r="928" spans="1:4" x14ac:dyDescent="0.25">
      <c r="A928" s="369">
        <v>11161</v>
      </c>
      <c r="B928" s="360" t="s">
        <v>2502</v>
      </c>
      <c r="C928" s="360" t="s">
        <v>1520</v>
      </c>
      <c r="D928" s="266" t="s">
        <v>4526</v>
      </c>
    </row>
    <row r="929" spans="1:4" x14ac:dyDescent="0.25">
      <c r="A929" s="369">
        <v>1107</v>
      </c>
      <c r="B929" s="360" t="s">
        <v>2503</v>
      </c>
      <c r="C929" s="360" t="s">
        <v>1520</v>
      </c>
      <c r="D929" s="266" t="s">
        <v>7189</v>
      </c>
    </row>
    <row r="930" spans="1:4" x14ac:dyDescent="0.25">
      <c r="A930" s="369">
        <v>44479</v>
      </c>
      <c r="B930" s="360" t="s">
        <v>2504</v>
      </c>
      <c r="C930" s="360" t="s">
        <v>1520</v>
      </c>
      <c r="D930" s="266" t="s">
        <v>6811</v>
      </c>
    </row>
    <row r="931" spans="1:4" x14ac:dyDescent="0.25">
      <c r="A931" s="369">
        <v>4759</v>
      </c>
      <c r="B931" s="360" t="s">
        <v>2506</v>
      </c>
      <c r="C931" s="360" t="s">
        <v>1628</v>
      </c>
      <c r="D931" s="266" t="s">
        <v>4366</v>
      </c>
    </row>
    <row r="932" spans="1:4" x14ac:dyDescent="0.25">
      <c r="A932" s="369">
        <v>41068</v>
      </c>
      <c r="B932" s="360" t="s">
        <v>2507</v>
      </c>
      <c r="C932" s="360" t="s">
        <v>1435</v>
      </c>
      <c r="D932" s="266" t="s">
        <v>29439</v>
      </c>
    </row>
    <row r="933" spans="1:4" x14ac:dyDescent="0.25">
      <c r="A933" s="369">
        <v>12618</v>
      </c>
      <c r="B933" s="360" t="s">
        <v>2508</v>
      </c>
      <c r="C933" s="360" t="s">
        <v>1433</v>
      </c>
      <c r="D933" s="266" t="s">
        <v>26918</v>
      </c>
    </row>
    <row r="934" spans="1:4" x14ac:dyDescent="0.25">
      <c r="A934" s="369">
        <v>1108</v>
      </c>
      <c r="B934" s="360" t="s">
        <v>2509</v>
      </c>
      <c r="C934" s="360" t="s">
        <v>1516</v>
      </c>
      <c r="D934" s="266" t="s">
        <v>7172</v>
      </c>
    </row>
    <row r="935" spans="1:4" x14ac:dyDescent="0.25">
      <c r="A935" s="369">
        <v>1117</v>
      </c>
      <c r="B935" s="360" t="s">
        <v>2510</v>
      </c>
      <c r="C935" s="360" t="s">
        <v>1516</v>
      </c>
      <c r="D935" s="266" t="s">
        <v>6975</v>
      </c>
    </row>
    <row r="936" spans="1:4" x14ac:dyDescent="0.25">
      <c r="A936" s="369">
        <v>1118</v>
      </c>
      <c r="B936" s="360" t="s">
        <v>2511</v>
      </c>
      <c r="C936" s="360" t="s">
        <v>1516</v>
      </c>
      <c r="D936" s="266" t="s">
        <v>25817</v>
      </c>
    </row>
    <row r="937" spans="1:4" x14ac:dyDescent="0.25">
      <c r="A937" s="369">
        <v>1110</v>
      </c>
      <c r="B937" s="360" t="s">
        <v>2512</v>
      </c>
      <c r="C937" s="360" t="s">
        <v>1516</v>
      </c>
      <c r="D937" s="266" t="s">
        <v>25817</v>
      </c>
    </row>
    <row r="938" spans="1:4" x14ac:dyDescent="0.25">
      <c r="A938" s="369">
        <v>40784</v>
      </c>
      <c r="B938" s="360" t="s">
        <v>2513</v>
      </c>
      <c r="C938" s="360" t="s">
        <v>1516</v>
      </c>
      <c r="D938" s="266" t="s">
        <v>2766</v>
      </c>
    </row>
    <row r="939" spans="1:4" x14ac:dyDescent="0.25">
      <c r="A939" s="369">
        <v>40782</v>
      </c>
      <c r="B939" s="360" t="s">
        <v>2514</v>
      </c>
      <c r="C939" s="360" t="s">
        <v>1516</v>
      </c>
      <c r="D939" s="266" t="s">
        <v>25872</v>
      </c>
    </row>
    <row r="940" spans="1:4" x14ac:dyDescent="0.25">
      <c r="A940" s="369">
        <v>40783</v>
      </c>
      <c r="B940" s="360" t="s">
        <v>2515</v>
      </c>
      <c r="C940" s="360" t="s">
        <v>1516</v>
      </c>
      <c r="D940" s="266" t="s">
        <v>25767</v>
      </c>
    </row>
    <row r="941" spans="1:4" x14ac:dyDescent="0.25">
      <c r="A941" s="369">
        <v>1109</v>
      </c>
      <c r="B941" s="360" t="s">
        <v>2516</v>
      </c>
      <c r="C941" s="360" t="s">
        <v>1516</v>
      </c>
      <c r="D941" s="266" t="s">
        <v>7172</v>
      </c>
    </row>
    <row r="942" spans="1:4" x14ac:dyDescent="0.25">
      <c r="A942" s="369">
        <v>1119</v>
      </c>
      <c r="B942" s="360" t="s">
        <v>2517</v>
      </c>
      <c r="C942" s="360" t="s">
        <v>1516</v>
      </c>
      <c r="D942" s="266" t="s">
        <v>25749</v>
      </c>
    </row>
    <row r="943" spans="1:4" x14ac:dyDescent="0.25">
      <c r="A943" s="369">
        <v>13115</v>
      </c>
      <c r="B943" s="360" t="s">
        <v>2518</v>
      </c>
      <c r="C943" s="360" t="s">
        <v>1516</v>
      </c>
      <c r="D943" s="266" t="s">
        <v>3769</v>
      </c>
    </row>
    <row r="944" spans="1:4" x14ac:dyDescent="0.25">
      <c r="A944" s="369">
        <v>10541</v>
      </c>
      <c r="B944" s="360" t="s">
        <v>2519</v>
      </c>
      <c r="C944" s="360" t="s">
        <v>1516</v>
      </c>
      <c r="D944" s="266" t="s">
        <v>26919</v>
      </c>
    </row>
    <row r="945" spans="1:4" x14ac:dyDescent="0.25">
      <c r="A945" s="369">
        <v>10542</v>
      </c>
      <c r="B945" s="360" t="s">
        <v>2521</v>
      </c>
      <c r="C945" s="360" t="s">
        <v>1516</v>
      </c>
      <c r="D945" s="266" t="s">
        <v>2736</v>
      </c>
    </row>
    <row r="946" spans="1:4" x14ac:dyDescent="0.25">
      <c r="A946" s="369">
        <v>10543</v>
      </c>
      <c r="B946" s="360" t="s">
        <v>2522</v>
      </c>
      <c r="C946" s="360" t="s">
        <v>1516</v>
      </c>
      <c r="D946" s="266" t="s">
        <v>26920</v>
      </c>
    </row>
    <row r="947" spans="1:4" x14ac:dyDescent="0.25">
      <c r="A947" s="369">
        <v>10544</v>
      </c>
      <c r="B947" s="360" t="s">
        <v>2523</v>
      </c>
      <c r="C947" s="360" t="s">
        <v>1516</v>
      </c>
      <c r="D947" s="266" t="s">
        <v>7432</v>
      </c>
    </row>
    <row r="948" spans="1:4" x14ac:dyDescent="0.25">
      <c r="A948" s="369">
        <v>10545</v>
      </c>
      <c r="B948" s="360" t="s">
        <v>2524</v>
      </c>
      <c r="C948" s="360" t="s">
        <v>1516</v>
      </c>
      <c r="D948" s="266" t="s">
        <v>26921</v>
      </c>
    </row>
    <row r="949" spans="1:4" x14ac:dyDescent="0.25">
      <c r="A949" s="369">
        <v>38365</v>
      </c>
      <c r="B949" s="360" t="s">
        <v>2525</v>
      </c>
      <c r="C949" s="360" t="s">
        <v>1908</v>
      </c>
      <c r="D949" s="266" t="s">
        <v>14071</v>
      </c>
    </row>
    <row r="950" spans="1:4" x14ac:dyDescent="0.25">
      <c r="A950" s="369">
        <v>44056</v>
      </c>
      <c r="B950" s="360" t="s">
        <v>2527</v>
      </c>
      <c r="C950" s="360" t="s">
        <v>1433</v>
      </c>
      <c r="D950" s="266" t="s">
        <v>6834</v>
      </c>
    </row>
    <row r="951" spans="1:4" x14ac:dyDescent="0.25">
      <c r="A951" s="369">
        <v>44057</v>
      </c>
      <c r="B951" s="360" t="s">
        <v>2528</v>
      </c>
      <c r="C951" s="360" t="s">
        <v>1433</v>
      </c>
      <c r="D951" s="266" t="s">
        <v>6835</v>
      </c>
    </row>
    <row r="952" spans="1:4" x14ac:dyDescent="0.25">
      <c r="A952" s="369">
        <v>37754</v>
      </c>
      <c r="B952" s="360" t="s">
        <v>2529</v>
      </c>
      <c r="C952" s="360" t="s">
        <v>1433</v>
      </c>
      <c r="D952" s="266" t="s">
        <v>6836</v>
      </c>
    </row>
    <row r="953" spans="1:4" x14ac:dyDescent="0.25">
      <c r="A953" s="369">
        <v>37757</v>
      </c>
      <c r="B953" s="360" t="s">
        <v>2530</v>
      </c>
      <c r="C953" s="360" t="s">
        <v>1433</v>
      </c>
      <c r="D953" s="266" t="s">
        <v>6837</v>
      </c>
    </row>
    <row r="954" spans="1:4" x14ac:dyDescent="0.25">
      <c r="A954" s="369">
        <v>44058</v>
      </c>
      <c r="B954" s="360" t="s">
        <v>2531</v>
      </c>
      <c r="C954" s="360" t="s">
        <v>1433</v>
      </c>
      <c r="D954" s="266" t="s">
        <v>6838</v>
      </c>
    </row>
    <row r="955" spans="1:4" x14ac:dyDescent="0.25">
      <c r="A955" s="369">
        <v>37752</v>
      </c>
      <c r="B955" s="360" t="s">
        <v>2532</v>
      </c>
      <c r="C955" s="360" t="s">
        <v>1433</v>
      </c>
      <c r="D955" s="266" t="s">
        <v>6839</v>
      </c>
    </row>
    <row r="956" spans="1:4" x14ac:dyDescent="0.25">
      <c r="A956" s="369">
        <v>44059</v>
      </c>
      <c r="B956" s="360" t="s">
        <v>2533</v>
      </c>
      <c r="C956" s="360" t="s">
        <v>1433</v>
      </c>
      <c r="D956" s="266" t="s">
        <v>6840</v>
      </c>
    </row>
    <row r="957" spans="1:4" x14ac:dyDescent="0.25">
      <c r="A957" s="369">
        <v>37750</v>
      </c>
      <c r="B957" s="360" t="s">
        <v>2534</v>
      </c>
      <c r="C957" s="360" t="s">
        <v>1433</v>
      </c>
      <c r="D957" s="266" t="s">
        <v>6841</v>
      </c>
    </row>
    <row r="958" spans="1:4" x14ac:dyDescent="0.25">
      <c r="A958" s="369">
        <v>37758</v>
      </c>
      <c r="B958" s="360" t="s">
        <v>2535</v>
      </c>
      <c r="C958" s="360" t="s">
        <v>1433</v>
      </c>
      <c r="D958" s="266" t="s">
        <v>6842</v>
      </c>
    </row>
    <row r="959" spans="1:4" x14ac:dyDescent="0.25">
      <c r="A959" s="369">
        <v>44060</v>
      </c>
      <c r="B959" s="360" t="s">
        <v>2536</v>
      </c>
      <c r="C959" s="360" t="s">
        <v>1433</v>
      </c>
      <c r="D959" s="266" t="s">
        <v>6843</v>
      </c>
    </row>
    <row r="960" spans="1:4" x14ac:dyDescent="0.25">
      <c r="A960" s="369">
        <v>37749</v>
      </c>
      <c r="B960" s="360" t="s">
        <v>2537</v>
      </c>
      <c r="C960" s="360" t="s">
        <v>1433</v>
      </c>
      <c r="D960" s="266" t="s">
        <v>6844</v>
      </c>
    </row>
    <row r="961" spans="1:4" x14ac:dyDescent="0.25">
      <c r="A961" s="369">
        <v>44061</v>
      </c>
      <c r="B961" s="360" t="s">
        <v>2538</v>
      </c>
      <c r="C961" s="360" t="s">
        <v>1433</v>
      </c>
      <c r="D961" s="266" t="s">
        <v>6845</v>
      </c>
    </row>
    <row r="962" spans="1:4" x14ac:dyDescent="0.25">
      <c r="A962" s="369">
        <v>1159</v>
      </c>
      <c r="B962" s="360" t="s">
        <v>2539</v>
      </c>
      <c r="C962" s="360" t="s">
        <v>1433</v>
      </c>
      <c r="D962" s="266" t="s">
        <v>26922</v>
      </c>
    </row>
    <row r="963" spans="1:4" x14ac:dyDescent="0.25">
      <c r="A963" s="369">
        <v>12114</v>
      </c>
      <c r="B963" s="360" t="s">
        <v>2540</v>
      </c>
      <c r="C963" s="360" t="s">
        <v>1433</v>
      </c>
      <c r="D963" s="266" t="s">
        <v>26923</v>
      </c>
    </row>
    <row r="964" spans="1:4" x14ac:dyDescent="0.25">
      <c r="A964" s="369">
        <v>38106</v>
      </c>
      <c r="B964" s="360" t="s">
        <v>2541</v>
      </c>
      <c r="C964" s="360" t="s">
        <v>1433</v>
      </c>
      <c r="D964" s="266" t="s">
        <v>2736</v>
      </c>
    </row>
    <row r="965" spans="1:4" x14ac:dyDescent="0.25">
      <c r="A965" s="369">
        <v>38085</v>
      </c>
      <c r="B965" s="360" t="s">
        <v>2542</v>
      </c>
      <c r="C965" s="360" t="s">
        <v>1433</v>
      </c>
      <c r="D965" s="266" t="s">
        <v>12513</v>
      </c>
    </row>
    <row r="966" spans="1:4" x14ac:dyDescent="0.25">
      <c r="A966" s="369">
        <v>38599</v>
      </c>
      <c r="B966" s="360" t="s">
        <v>2548</v>
      </c>
      <c r="C966" s="360" t="s">
        <v>1433</v>
      </c>
      <c r="D966" s="266" t="s">
        <v>2549</v>
      </c>
    </row>
    <row r="967" spans="1:4" x14ac:dyDescent="0.25">
      <c r="A967" s="369">
        <v>38596</v>
      </c>
      <c r="B967" s="360" t="s">
        <v>2550</v>
      </c>
      <c r="C967" s="360" t="s">
        <v>1433</v>
      </c>
      <c r="D967" s="266" t="s">
        <v>2551</v>
      </c>
    </row>
    <row r="968" spans="1:4" x14ac:dyDescent="0.25">
      <c r="A968" s="369">
        <v>38600</v>
      </c>
      <c r="B968" s="360" t="s">
        <v>2552</v>
      </c>
      <c r="C968" s="360" t="s">
        <v>1433</v>
      </c>
      <c r="D968" s="266" t="s">
        <v>1456</v>
      </c>
    </row>
    <row r="969" spans="1:4" x14ac:dyDescent="0.25">
      <c r="A969" s="369">
        <v>38597</v>
      </c>
      <c r="B969" s="360" t="s">
        <v>2553</v>
      </c>
      <c r="C969" s="360" t="s">
        <v>1433</v>
      </c>
      <c r="D969" s="266" t="s">
        <v>2554</v>
      </c>
    </row>
    <row r="970" spans="1:4" x14ac:dyDescent="0.25">
      <c r="A970" s="369">
        <v>659</v>
      </c>
      <c r="B970" s="360" t="s">
        <v>2543</v>
      </c>
      <c r="C970" s="360" t="s">
        <v>1433</v>
      </c>
      <c r="D970" s="266" t="s">
        <v>2382</v>
      </c>
    </row>
    <row r="971" spans="1:4" x14ac:dyDescent="0.25">
      <c r="A971" s="369">
        <v>660</v>
      </c>
      <c r="B971" s="360" t="s">
        <v>2544</v>
      </c>
      <c r="C971" s="360" t="s">
        <v>1433</v>
      </c>
      <c r="D971" s="266" t="s">
        <v>2545</v>
      </c>
    </row>
    <row r="972" spans="1:4" x14ac:dyDescent="0.25">
      <c r="A972" s="369">
        <v>658</v>
      </c>
      <c r="B972" s="360" t="s">
        <v>2546</v>
      </c>
      <c r="C972" s="360" t="s">
        <v>1433</v>
      </c>
      <c r="D972" s="266" t="s">
        <v>2547</v>
      </c>
    </row>
    <row r="973" spans="1:4" x14ac:dyDescent="0.25">
      <c r="A973" s="369">
        <v>38548</v>
      </c>
      <c r="B973" s="360" t="s">
        <v>6847</v>
      </c>
      <c r="C973" s="360" t="s">
        <v>1433</v>
      </c>
      <c r="D973" s="266" t="s">
        <v>1853</v>
      </c>
    </row>
    <row r="974" spans="1:4" x14ac:dyDescent="0.25">
      <c r="A974" s="369">
        <v>34649</v>
      </c>
      <c r="B974" s="360" t="s">
        <v>6848</v>
      </c>
      <c r="C974" s="360" t="s">
        <v>1433</v>
      </c>
      <c r="D974" s="266" t="s">
        <v>1675</v>
      </c>
    </row>
    <row r="975" spans="1:4" x14ac:dyDescent="0.25">
      <c r="A975" s="369">
        <v>34655</v>
      </c>
      <c r="B975" s="360" t="s">
        <v>6849</v>
      </c>
      <c r="C975" s="360" t="s">
        <v>1433</v>
      </c>
      <c r="D975" s="266" t="s">
        <v>2480</v>
      </c>
    </row>
    <row r="976" spans="1:4" x14ac:dyDescent="0.25">
      <c r="A976" s="369">
        <v>40607</v>
      </c>
      <c r="B976" s="360" t="s">
        <v>2556</v>
      </c>
      <c r="C976" s="360" t="s">
        <v>1433</v>
      </c>
      <c r="D976" s="266" t="s">
        <v>25980</v>
      </c>
    </row>
    <row r="977" spans="1:4" x14ac:dyDescent="0.25">
      <c r="A977" s="369">
        <v>567</v>
      </c>
      <c r="B977" s="360" t="s">
        <v>2557</v>
      </c>
      <c r="C977" s="360" t="s">
        <v>1516</v>
      </c>
      <c r="D977" s="266" t="s">
        <v>25695</v>
      </c>
    </row>
    <row r="978" spans="1:4" x14ac:dyDescent="0.25">
      <c r="A978" s="369">
        <v>574</v>
      </c>
      <c r="B978" s="360" t="s">
        <v>2558</v>
      </c>
      <c r="C978" s="360" t="s">
        <v>1516</v>
      </c>
      <c r="D978" s="266" t="s">
        <v>25602</v>
      </c>
    </row>
    <row r="979" spans="1:4" x14ac:dyDescent="0.25">
      <c r="A979" s="369">
        <v>568</v>
      </c>
      <c r="B979" s="360" t="s">
        <v>2559</v>
      </c>
      <c r="C979" s="360" t="s">
        <v>1516</v>
      </c>
      <c r="D979" s="266" t="s">
        <v>26924</v>
      </c>
    </row>
    <row r="980" spans="1:4" x14ac:dyDescent="0.25">
      <c r="A980" s="369">
        <v>4777</v>
      </c>
      <c r="B980" s="360" t="s">
        <v>2560</v>
      </c>
      <c r="C980" s="360" t="s">
        <v>1520</v>
      </c>
      <c r="D980" s="266" t="s">
        <v>26925</v>
      </c>
    </row>
    <row r="981" spans="1:4" x14ac:dyDescent="0.25">
      <c r="A981" s="369">
        <v>592</v>
      </c>
      <c r="B981" s="360" t="s">
        <v>2561</v>
      </c>
      <c r="C981" s="360" t="s">
        <v>1520</v>
      </c>
      <c r="D981" s="266" t="s">
        <v>26926</v>
      </c>
    </row>
    <row r="982" spans="1:4" x14ac:dyDescent="0.25">
      <c r="A982" s="369">
        <v>586</v>
      </c>
      <c r="B982" s="360" t="s">
        <v>26927</v>
      </c>
      <c r="C982" s="360" t="s">
        <v>1516</v>
      </c>
      <c r="D982" s="266" t="s">
        <v>2225</v>
      </c>
    </row>
    <row r="983" spans="1:4" x14ac:dyDescent="0.25">
      <c r="A983" s="369">
        <v>588</v>
      </c>
      <c r="B983" s="360" t="s">
        <v>2562</v>
      </c>
      <c r="C983" s="360" t="s">
        <v>1516</v>
      </c>
      <c r="D983" s="266" t="s">
        <v>26928</v>
      </c>
    </row>
    <row r="984" spans="1:4" x14ac:dyDescent="0.25">
      <c r="A984" s="369">
        <v>591</v>
      </c>
      <c r="B984" s="360" t="s">
        <v>2563</v>
      </c>
      <c r="C984" s="360" t="s">
        <v>1520</v>
      </c>
      <c r="D984" s="266" t="s">
        <v>26929</v>
      </c>
    </row>
    <row r="985" spans="1:4" x14ac:dyDescent="0.25">
      <c r="A985" s="369">
        <v>584</v>
      </c>
      <c r="B985" s="360" t="s">
        <v>25982</v>
      </c>
      <c r="C985" s="360" t="s">
        <v>1516</v>
      </c>
      <c r="D985" s="266" t="s">
        <v>25421</v>
      </c>
    </row>
    <row r="986" spans="1:4" x14ac:dyDescent="0.25">
      <c r="A986" s="369">
        <v>589</v>
      </c>
      <c r="B986" s="360" t="s">
        <v>2564</v>
      </c>
      <c r="C986" s="360" t="s">
        <v>1516</v>
      </c>
      <c r="D986" s="266" t="s">
        <v>26930</v>
      </c>
    </row>
    <row r="987" spans="1:4" x14ac:dyDescent="0.25">
      <c r="A987" s="369">
        <v>1165</v>
      </c>
      <c r="B987" s="360" t="s">
        <v>2565</v>
      </c>
      <c r="C987" s="360" t="s">
        <v>1433</v>
      </c>
      <c r="D987" s="266" t="s">
        <v>2566</v>
      </c>
    </row>
    <row r="988" spans="1:4" x14ac:dyDescent="0.25">
      <c r="A988" s="369">
        <v>1164</v>
      </c>
      <c r="B988" s="360" t="s">
        <v>2567</v>
      </c>
      <c r="C988" s="360" t="s">
        <v>1433</v>
      </c>
      <c r="D988" s="266" t="s">
        <v>2568</v>
      </c>
    </row>
    <row r="989" spans="1:4" x14ac:dyDescent="0.25">
      <c r="A989" s="369">
        <v>1162</v>
      </c>
      <c r="B989" s="360" t="s">
        <v>2571</v>
      </c>
      <c r="C989" s="360" t="s">
        <v>1433</v>
      </c>
      <c r="D989" s="266" t="s">
        <v>2572</v>
      </c>
    </row>
    <row r="990" spans="1:4" x14ac:dyDescent="0.25">
      <c r="A990" s="369">
        <v>12395</v>
      </c>
      <c r="B990" s="360" t="s">
        <v>2573</v>
      </c>
      <c r="C990" s="360" t="s">
        <v>1433</v>
      </c>
      <c r="D990" s="266" t="s">
        <v>2574</v>
      </c>
    </row>
    <row r="991" spans="1:4" x14ac:dyDescent="0.25">
      <c r="A991" s="369">
        <v>1170</v>
      </c>
      <c r="B991" s="360" t="s">
        <v>2569</v>
      </c>
      <c r="C991" s="360" t="s">
        <v>1433</v>
      </c>
      <c r="D991" s="266" t="s">
        <v>2570</v>
      </c>
    </row>
    <row r="992" spans="1:4" x14ac:dyDescent="0.25">
      <c r="A992" s="369">
        <v>1169</v>
      </c>
      <c r="B992" s="360" t="s">
        <v>2575</v>
      </c>
      <c r="C992" s="360" t="s">
        <v>1433</v>
      </c>
      <c r="D992" s="266" t="s">
        <v>2576</v>
      </c>
    </row>
    <row r="993" spans="1:4" x14ac:dyDescent="0.25">
      <c r="A993" s="369">
        <v>1166</v>
      </c>
      <c r="B993" s="360" t="s">
        <v>2577</v>
      </c>
      <c r="C993" s="360" t="s">
        <v>1433</v>
      </c>
      <c r="D993" s="266" t="s">
        <v>2578</v>
      </c>
    </row>
    <row r="994" spans="1:4" x14ac:dyDescent="0.25">
      <c r="A994" s="369">
        <v>1163</v>
      </c>
      <c r="B994" s="360" t="s">
        <v>2581</v>
      </c>
      <c r="C994" s="360" t="s">
        <v>1433</v>
      </c>
      <c r="D994" s="266" t="s">
        <v>2582</v>
      </c>
    </row>
    <row r="995" spans="1:4" x14ac:dyDescent="0.25">
      <c r="A995" s="369">
        <v>12396</v>
      </c>
      <c r="B995" s="360" t="s">
        <v>2583</v>
      </c>
      <c r="C995" s="360" t="s">
        <v>1433</v>
      </c>
      <c r="D995" s="266" t="s">
        <v>2574</v>
      </c>
    </row>
    <row r="996" spans="1:4" x14ac:dyDescent="0.25">
      <c r="A996" s="369">
        <v>1168</v>
      </c>
      <c r="B996" s="360" t="s">
        <v>2579</v>
      </c>
      <c r="C996" s="360" t="s">
        <v>1433</v>
      </c>
      <c r="D996" s="266" t="s">
        <v>2580</v>
      </c>
    </row>
    <row r="997" spans="1:4" x14ac:dyDescent="0.25">
      <c r="A997" s="369">
        <v>1167</v>
      </c>
      <c r="B997" s="360" t="s">
        <v>2584</v>
      </c>
      <c r="C997" s="360" t="s">
        <v>1433</v>
      </c>
      <c r="D997" s="266" t="s">
        <v>2585</v>
      </c>
    </row>
    <row r="998" spans="1:4" x14ac:dyDescent="0.25">
      <c r="A998" s="369">
        <v>36331</v>
      </c>
      <c r="B998" s="360" t="s">
        <v>2586</v>
      </c>
      <c r="C998" s="360" t="s">
        <v>1433</v>
      </c>
      <c r="D998" s="266" t="s">
        <v>26931</v>
      </c>
    </row>
    <row r="999" spans="1:4" x14ac:dyDescent="0.25">
      <c r="A999" s="369">
        <v>36346</v>
      </c>
      <c r="B999" s="360" t="s">
        <v>2588</v>
      </c>
      <c r="C999" s="360" t="s">
        <v>1433</v>
      </c>
      <c r="D999" s="266" t="s">
        <v>26824</v>
      </c>
    </row>
    <row r="1000" spans="1:4" x14ac:dyDescent="0.25">
      <c r="A1000" s="369">
        <v>1197</v>
      </c>
      <c r="B1000" s="360" t="s">
        <v>2590</v>
      </c>
      <c r="C1000" s="360" t="s">
        <v>1433</v>
      </c>
      <c r="D1000" s="266" t="s">
        <v>3985</v>
      </c>
    </row>
    <row r="1001" spans="1:4" x14ac:dyDescent="0.25">
      <c r="A1001" s="369">
        <v>1202</v>
      </c>
      <c r="B1001" s="360" t="s">
        <v>25983</v>
      </c>
      <c r="C1001" s="360" t="s">
        <v>1433</v>
      </c>
      <c r="D1001" s="266" t="s">
        <v>6819</v>
      </c>
    </row>
    <row r="1002" spans="1:4" x14ac:dyDescent="0.25">
      <c r="A1002" s="369">
        <v>1198</v>
      </c>
      <c r="B1002" s="360" t="s">
        <v>25984</v>
      </c>
      <c r="C1002" s="360" t="s">
        <v>1433</v>
      </c>
      <c r="D1002" s="266" t="s">
        <v>2260</v>
      </c>
    </row>
    <row r="1003" spans="1:4" x14ac:dyDescent="0.25">
      <c r="A1003" s="369">
        <v>20088</v>
      </c>
      <c r="B1003" s="360" t="s">
        <v>2592</v>
      </c>
      <c r="C1003" s="360" t="s">
        <v>1433</v>
      </c>
      <c r="D1003" s="266" t="s">
        <v>2358</v>
      </c>
    </row>
    <row r="1004" spans="1:4" x14ac:dyDescent="0.25">
      <c r="A1004" s="369">
        <v>20089</v>
      </c>
      <c r="B1004" s="360" t="s">
        <v>2593</v>
      </c>
      <c r="C1004" s="360" t="s">
        <v>1433</v>
      </c>
      <c r="D1004" s="266" t="s">
        <v>26932</v>
      </c>
    </row>
    <row r="1005" spans="1:4" x14ac:dyDescent="0.25">
      <c r="A1005" s="369">
        <v>20087</v>
      </c>
      <c r="B1005" s="360" t="s">
        <v>2594</v>
      </c>
      <c r="C1005" s="360" t="s">
        <v>1433</v>
      </c>
      <c r="D1005" s="266" t="s">
        <v>1514</v>
      </c>
    </row>
    <row r="1006" spans="1:4" x14ac:dyDescent="0.25">
      <c r="A1006" s="369">
        <v>1200</v>
      </c>
      <c r="B1006" s="360" t="s">
        <v>2606</v>
      </c>
      <c r="C1006" s="360" t="s">
        <v>1433</v>
      </c>
      <c r="D1006" s="266" t="s">
        <v>3892</v>
      </c>
    </row>
    <row r="1007" spans="1:4" x14ac:dyDescent="0.25">
      <c r="A1007" s="369">
        <v>12909</v>
      </c>
      <c r="B1007" s="360" t="s">
        <v>2607</v>
      </c>
      <c r="C1007" s="360" t="s">
        <v>1433</v>
      </c>
      <c r="D1007" s="266" t="s">
        <v>12716</v>
      </c>
    </row>
    <row r="1008" spans="1:4" x14ac:dyDescent="0.25">
      <c r="A1008" s="369">
        <v>12910</v>
      </c>
      <c r="B1008" s="360" t="s">
        <v>2608</v>
      </c>
      <c r="C1008" s="360" t="s">
        <v>1433</v>
      </c>
      <c r="D1008" s="266" t="s">
        <v>5093</v>
      </c>
    </row>
    <row r="1009" spans="1:4" x14ac:dyDescent="0.25">
      <c r="A1009" s="369">
        <v>1191</v>
      </c>
      <c r="B1009" s="360" t="s">
        <v>2595</v>
      </c>
      <c r="C1009" s="360" t="s">
        <v>1433</v>
      </c>
      <c r="D1009" s="266" t="s">
        <v>7115</v>
      </c>
    </row>
    <row r="1010" spans="1:4" x14ac:dyDescent="0.25">
      <c r="A1010" s="369">
        <v>1185</v>
      </c>
      <c r="B1010" s="360" t="s">
        <v>2597</v>
      </c>
      <c r="C1010" s="360" t="s">
        <v>1433</v>
      </c>
      <c r="D1010" s="266" t="s">
        <v>7115</v>
      </c>
    </row>
    <row r="1011" spans="1:4" x14ac:dyDescent="0.25">
      <c r="A1011" s="369">
        <v>1189</v>
      </c>
      <c r="B1011" s="360" t="s">
        <v>2598</v>
      </c>
      <c r="C1011" s="360" t="s">
        <v>1433</v>
      </c>
      <c r="D1011" s="266" t="s">
        <v>1497</v>
      </c>
    </row>
    <row r="1012" spans="1:4" x14ac:dyDescent="0.25">
      <c r="A1012" s="369">
        <v>1193</v>
      </c>
      <c r="B1012" s="360" t="s">
        <v>2600</v>
      </c>
      <c r="C1012" s="360" t="s">
        <v>1433</v>
      </c>
      <c r="D1012" s="266" t="s">
        <v>1462</v>
      </c>
    </row>
    <row r="1013" spans="1:4" x14ac:dyDescent="0.25">
      <c r="A1013" s="369">
        <v>1194</v>
      </c>
      <c r="B1013" s="360" t="s">
        <v>2602</v>
      </c>
      <c r="C1013" s="360" t="s">
        <v>1433</v>
      </c>
      <c r="D1013" s="266" t="s">
        <v>6816</v>
      </c>
    </row>
    <row r="1014" spans="1:4" x14ac:dyDescent="0.25">
      <c r="A1014" s="369">
        <v>1195</v>
      </c>
      <c r="B1014" s="360" t="s">
        <v>2603</v>
      </c>
      <c r="C1014" s="360" t="s">
        <v>1433</v>
      </c>
      <c r="D1014" s="266" t="s">
        <v>26933</v>
      </c>
    </row>
    <row r="1015" spans="1:4" x14ac:dyDescent="0.25">
      <c r="A1015" s="369">
        <v>1204</v>
      </c>
      <c r="B1015" s="360" t="s">
        <v>2604</v>
      </c>
      <c r="C1015" s="360" t="s">
        <v>1433</v>
      </c>
      <c r="D1015" s="266" t="s">
        <v>26934</v>
      </c>
    </row>
    <row r="1016" spans="1:4" x14ac:dyDescent="0.25">
      <c r="A1016" s="369">
        <v>1207</v>
      </c>
      <c r="B1016" s="360" t="s">
        <v>25986</v>
      </c>
      <c r="C1016" s="360" t="s">
        <v>1433</v>
      </c>
      <c r="D1016" s="266" t="s">
        <v>25878</v>
      </c>
    </row>
    <row r="1017" spans="1:4" x14ac:dyDescent="0.25">
      <c r="A1017" s="369">
        <v>1206</v>
      </c>
      <c r="B1017" s="360" t="s">
        <v>25987</v>
      </c>
      <c r="C1017" s="360" t="s">
        <v>1433</v>
      </c>
      <c r="D1017" s="266" t="s">
        <v>5113</v>
      </c>
    </row>
    <row r="1018" spans="1:4" x14ac:dyDescent="0.25">
      <c r="A1018" s="369">
        <v>1183</v>
      </c>
      <c r="B1018" s="360" t="s">
        <v>25988</v>
      </c>
      <c r="C1018" s="360" t="s">
        <v>1433</v>
      </c>
      <c r="D1018" s="266" t="s">
        <v>7099</v>
      </c>
    </row>
    <row r="1019" spans="1:4" x14ac:dyDescent="0.25">
      <c r="A1019" s="369">
        <v>42685</v>
      </c>
      <c r="B1019" s="360" t="s">
        <v>2609</v>
      </c>
      <c r="C1019" s="360" t="s">
        <v>1433</v>
      </c>
      <c r="D1019" s="266" t="s">
        <v>26935</v>
      </c>
    </row>
    <row r="1020" spans="1:4" x14ac:dyDescent="0.25">
      <c r="A1020" s="369">
        <v>42686</v>
      </c>
      <c r="B1020" s="360" t="s">
        <v>2610</v>
      </c>
      <c r="C1020" s="360" t="s">
        <v>1433</v>
      </c>
      <c r="D1020" s="266" t="s">
        <v>26936</v>
      </c>
    </row>
    <row r="1021" spans="1:4" x14ac:dyDescent="0.25">
      <c r="A1021" s="369">
        <v>12894</v>
      </c>
      <c r="B1021" s="360" t="s">
        <v>2611</v>
      </c>
      <c r="C1021" s="360" t="s">
        <v>1433</v>
      </c>
      <c r="D1021" s="266" t="s">
        <v>4014</v>
      </c>
    </row>
    <row r="1022" spans="1:4" x14ac:dyDescent="0.25">
      <c r="A1022" s="369">
        <v>12895</v>
      </c>
      <c r="B1022" s="360" t="s">
        <v>2612</v>
      </c>
      <c r="C1022" s="360" t="s">
        <v>1433</v>
      </c>
      <c r="D1022" s="266" t="s">
        <v>26937</v>
      </c>
    </row>
    <row r="1023" spans="1:4" x14ac:dyDescent="0.25">
      <c r="A1023" s="369">
        <v>1631</v>
      </c>
      <c r="B1023" s="360" t="s">
        <v>2613</v>
      </c>
      <c r="C1023" s="360" t="s">
        <v>1433</v>
      </c>
      <c r="D1023" s="266" t="s">
        <v>26938</v>
      </c>
    </row>
    <row r="1024" spans="1:4" x14ac:dyDescent="0.25">
      <c r="A1024" s="369">
        <v>1633</v>
      </c>
      <c r="B1024" s="360" t="s">
        <v>2614</v>
      </c>
      <c r="C1024" s="360" t="s">
        <v>1433</v>
      </c>
      <c r="D1024" s="266" t="s">
        <v>26939</v>
      </c>
    </row>
    <row r="1025" spans="1:4" x14ac:dyDescent="0.25">
      <c r="A1025" s="369">
        <v>10818</v>
      </c>
      <c r="B1025" s="360" t="s">
        <v>2615</v>
      </c>
      <c r="C1025" s="360" t="s">
        <v>1520</v>
      </c>
      <c r="D1025" s="266" t="s">
        <v>2966</v>
      </c>
    </row>
    <row r="1026" spans="1:4" x14ac:dyDescent="0.25">
      <c r="A1026" s="369">
        <v>41410</v>
      </c>
      <c r="B1026" s="360" t="s">
        <v>2616</v>
      </c>
      <c r="C1026" s="360" t="s">
        <v>1433</v>
      </c>
      <c r="D1026" s="266" t="s">
        <v>26940</v>
      </c>
    </row>
    <row r="1027" spans="1:4" x14ac:dyDescent="0.25">
      <c r="A1027" s="369">
        <v>41411</v>
      </c>
      <c r="B1027" s="360" t="s">
        <v>2617</v>
      </c>
      <c r="C1027" s="360" t="s">
        <v>1433</v>
      </c>
      <c r="D1027" s="266" t="s">
        <v>26941</v>
      </c>
    </row>
    <row r="1028" spans="1:4" x14ac:dyDescent="0.25">
      <c r="A1028" s="369">
        <v>41412</v>
      </c>
      <c r="B1028" s="360" t="s">
        <v>2618</v>
      </c>
      <c r="C1028" s="360" t="s">
        <v>1433</v>
      </c>
      <c r="D1028" s="266" t="s">
        <v>26942</v>
      </c>
    </row>
    <row r="1029" spans="1:4" x14ac:dyDescent="0.25">
      <c r="A1029" s="369">
        <v>41413</v>
      </c>
      <c r="B1029" s="360" t="s">
        <v>2619</v>
      </c>
      <c r="C1029" s="360" t="s">
        <v>1433</v>
      </c>
      <c r="D1029" s="266" t="s">
        <v>26943</v>
      </c>
    </row>
    <row r="1030" spans="1:4" x14ac:dyDescent="0.25">
      <c r="A1030" s="369">
        <v>39359</v>
      </c>
      <c r="B1030" s="360" t="s">
        <v>2620</v>
      </c>
      <c r="C1030" s="360" t="s">
        <v>1433</v>
      </c>
      <c r="D1030" s="266" t="s">
        <v>6875</v>
      </c>
    </row>
    <row r="1031" spans="1:4" x14ac:dyDescent="0.25">
      <c r="A1031" s="369">
        <v>39360</v>
      </c>
      <c r="B1031" s="360" t="s">
        <v>2621</v>
      </c>
      <c r="C1031" s="360" t="s">
        <v>1433</v>
      </c>
      <c r="D1031" s="266" t="s">
        <v>6875</v>
      </c>
    </row>
    <row r="1032" spans="1:4" x14ac:dyDescent="0.25">
      <c r="A1032" s="369">
        <v>10710</v>
      </c>
      <c r="B1032" s="360" t="s">
        <v>2622</v>
      </c>
      <c r="C1032" s="360" t="s">
        <v>1908</v>
      </c>
      <c r="D1032" s="266" t="s">
        <v>26944</v>
      </c>
    </row>
    <row r="1033" spans="1:4" x14ac:dyDescent="0.25">
      <c r="A1033" s="369">
        <v>10709</v>
      </c>
      <c r="B1033" s="360" t="s">
        <v>2623</v>
      </c>
      <c r="C1033" s="360" t="s">
        <v>1908</v>
      </c>
      <c r="D1033" s="266" t="s">
        <v>26945</v>
      </c>
    </row>
    <row r="1034" spans="1:4" x14ac:dyDescent="0.25">
      <c r="A1034" s="369">
        <v>39636</v>
      </c>
      <c r="B1034" s="360" t="s">
        <v>2624</v>
      </c>
      <c r="C1034" s="360" t="s">
        <v>1908</v>
      </c>
      <c r="D1034" s="266" t="s">
        <v>26946</v>
      </c>
    </row>
    <row r="1035" spans="1:4" x14ac:dyDescent="0.25">
      <c r="A1035" s="369">
        <v>10708</v>
      </c>
      <c r="B1035" s="360" t="s">
        <v>2625</v>
      </c>
      <c r="C1035" s="360" t="s">
        <v>1908</v>
      </c>
      <c r="D1035" s="266" t="s">
        <v>26947</v>
      </c>
    </row>
    <row r="1036" spans="1:4" x14ac:dyDescent="0.25">
      <c r="A1036" s="369">
        <v>39635</v>
      </c>
      <c r="B1036" s="360" t="s">
        <v>2626</v>
      </c>
      <c r="C1036" s="360" t="s">
        <v>1908</v>
      </c>
      <c r="D1036" s="266" t="s">
        <v>26948</v>
      </c>
    </row>
    <row r="1037" spans="1:4" x14ac:dyDescent="0.25">
      <c r="A1037" s="369">
        <v>6117</v>
      </c>
      <c r="B1037" s="360" t="s">
        <v>2627</v>
      </c>
      <c r="C1037" s="360" t="s">
        <v>1628</v>
      </c>
      <c r="D1037" s="266" t="s">
        <v>26912</v>
      </c>
    </row>
    <row r="1038" spans="1:4" x14ac:dyDescent="0.25">
      <c r="A1038" s="369">
        <v>40913</v>
      </c>
      <c r="B1038" s="360" t="s">
        <v>2628</v>
      </c>
      <c r="C1038" s="360" t="s">
        <v>1435</v>
      </c>
      <c r="D1038" s="266" t="s">
        <v>29415</v>
      </c>
    </row>
    <row r="1039" spans="1:4" x14ac:dyDescent="0.25">
      <c r="A1039" s="369">
        <v>1214</v>
      </c>
      <c r="B1039" s="360" t="s">
        <v>2629</v>
      </c>
      <c r="C1039" s="360" t="s">
        <v>1628</v>
      </c>
      <c r="D1039" s="266" t="s">
        <v>26992</v>
      </c>
    </row>
    <row r="1040" spans="1:4" x14ac:dyDescent="0.25">
      <c r="A1040" s="369">
        <v>40915</v>
      </c>
      <c r="B1040" s="360" t="s">
        <v>2630</v>
      </c>
      <c r="C1040" s="360" t="s">
        <v>1435</v>
      </c>
      <c r="D1040" s="266" t="s">
        <v>29440</v>
      </c>
    </row>
    <row r="1041" spans="1:4" x14ac:dyDescent="0.25">
      <c r="A1041" s="369">
        <v>40914</v>
      </c>
      <c r="B1041" s="360" t="s">
        <v>25990</v>
      </c>
      <c r="C1041" s="360" t="s">
        <v>1435</v>
      </c>
      <c r="D1041" s="266" t="s">
        <v>29421</v>
      </c>
    </row>
    <row r="1042" spans="1:4" x14ac:dyDescent="0.25">
      <c r="A1042" s="369">
        <v>1213</v>
      </c>
      <c r="B1042" s="360" t="s">
        <v>26949</v>
      </c>
      <c r="C1042" s="360" t="s">
        <v>1628</v>
      </c>
      <c r="D1042" s="266" t="s">
        <v>6871</v>
      </c>
    </row>
    <row r="1043" spans="1:4" x14ac:dyDescent="0.25">
      <c r="A1043" s="369">
        <v>5091</v>
      </c>
      <c r="B1043" s="360" t="s">
        <v>2631</v>
      </c>
      <c r="C1043" s="360" t="s">
        <v>1433</v>
      </c>
      <c r="D1043" s="266" t="s">
        <v>8045</v>
      </c>
    </row>
    <row r="1044" spans="1:4" x14ac:dyDescent="0.25">
      <c r="A1044" s="369">
        <v>14615</v>
      </c>
      <c r="B1044" s="360" t="s">
        <v>2632</v>
      </c>
      <c r="C1044" s="360" t="s">
        <v>1433</v>
      </c>
      <c r="D1044" s="266" t="s">
        <v>26950</v>
      </c>
    </row>
    <row r="1045" spans="1:4" x14ac:dyDescent="0.25">
      <c r="A1045" s="369">
        <v>2711</v>
      </c>
      <c r="B1045" s="360" t="s">
        <v>2633</v>
      </c>
      <c r="C1045" s="360" t="s">
        <v>1433</v>
      </c>
      <c r="D1045" s="266" t="s">
        <v>6853</v>
      </c>
    </row>
    <row r="1046" spans="1:4" x14ac:dyDescent="0.25">
      <c r="A1046" s="369">
        <v>37727</v>
      </c>
      <c r="B1046" s="360" t="s">
        <v>2634</v>
      </c>
      <c r="C1046" s="360" t="s">
        <v>1433</v>
      </c>
      <c r="D1046" s="266" t="s">
        <v>26951</v>
      </c>
    </row>
    <row r="1047" spans="1:4" x14ac:dyDescent="0.25">
      <c r="A1047" s="369">
        <v>37728</v>
      </c>
      <c r="B1047" s="360" t="s">
        <v>2635</v>
      </c>
      <c r="C1047" s="360" t="s">
        <v>1433</v>
      </c>
      <c r="D1047" s="266" t="s">
        <v>26952</v>
      </c>
    </row>
    <row r="1048" spans="1:4" x14ac:dyDescent="0.25">
      <c r="A1048" s="369">
        <v>37729</v>
      </c>
      <c r="B1048" s="360" t="s">
        <v>2636</v>
      </c>
      <c r="C1048" s="360" t="s">
        <v>1433</v>
      </c>
      <c r="D1048" s="266" t="s">
        <v>26953</v>
      </c>
    </row>
    <row r="1049" spans="1:4" x14ac:dyDescent="0.25">
      <c r="A1049" s="369">
        <v>37730</v>
      </c>
      <c r="B1049" s="360" t="s">
        <v>2637</v>
      </c>
      <c r="C1049" s="360" t="s">
        <v>1433</v>
      </c>
      <c r="D1049" s="266" t="s">
        <v>26954</v>
      </c>
    </row>
    <row r="1050" spans="1:4" x14ac:dyDescent="0.25">
      <c r="A1050" s="369">
        <v>37731</v>
      </c>
      <c r="B1050" s="360" t="s">
        <v>2638</v>
      </c>
      <c r="C1050" s="360" t="s">
        <v>1433</v>
      </c>
      <c r="D1050" s="266" t="s">
        <v>26955</v>
      </c>
    </row>
    <row r="1051" spans="1:4" x14ac:dyDescent="0.25">
      <c r="A1051" s="369">
        <v>37732</v>
      </c>
      <c r="B1051" s="360" t="s">
        <v>2639</v>
      </c>
      <c r="C1051" s="360" t="s">
        <v>1433</v>
      </c>
      <c r="D1051" s="266" t="s">
        <v>26956</v>
      </c>
    </row>
    <row r="1052" spans="1:4" x14ac:dyDescent="0.25">
      <c r="A1052" s="369">
        <v>36496</v>
      </c>
      <c r="B1052" s="360" t="s">
        <v>2642</v>
      </c>
      <c r="C1052" s="360" t="s">
        <v>1433</v>
      </c>
      <c r="D1052" s="266" t="s">
        <v>26957</v>
      </c>
    </row>
    <row r="1053" spans="1:4" x14ac:dyDescent="0.25">
      <c r="A1053" s="369">
        <v>10630</v>
      </c>
      <c r="B1053" s="360" t="s">
        <v>2646</v>
      </c>
      <c r="C1053" s="360" t="s">
        <v>1433</v>
      </c>
      <c r="D1053" s="266" t="s">
        <v>25991</v>
      </c>
    </row>
    <row r="1054" spans="1:4" x14ac:dyDescent="0.25">
      <c r="A1054" s="369">
        <v>37762</v>
      </c>
      <c r="B1054" s="360" t="s">
        <v>2643</v>
      </c>
      <c r="C1054" s="360" t="s">
        <v>1433</v>
      </c>
      <c r="D1054" s="266" t="s">
        <v>25992</v>
      </c>
    </row>
    <row r="1055" spans="1:4" x14ac:dyDescent="0.25">
      <c r="A1055" s="369">
        <v>37763</v>
      </c>
      <c r="B1055" s="360" t="s">
        <v>2644</v>
      </c>
      <c r="C1055" s="360" t="s">
        <v>1433</v>
      </c>
      <c r="D1055" s="266" t="s">
        <v>25993</v>
      </c>
    </row>
    <row r="1056" spans="1:4" x14ac:dyDescent="0.25">
      <c r="A1056" s="369">
        <v>41992</v>
      </c>
      <c r="B1056" s="360" t="s">
        <v>2645</v>
      </c>
      <c r="C1056" s="360" t="s">
        <v>1433</v>
      </c>
      <c r="D1056" s="266" t="s">
        <v>25994</v>
      </c>
    </row>
    <row r="1057" spans="1:4" x14ac:dyDescent="0.25">
      <c r="A1057" s="369">
        <v>13215</v>
      </c>
      <c r="B1057" s="360" t="s">
        <v>2647</v>
      </c>
      <c r="C1057" s="360" t="s">
        <v>1433</v>
      </c>
      <c r="D1057" s="266" t="s">
        <v>25995</v>
      </c>
    </row>
    <row r="1058" spans="1:4" x14ac:dyDescent="0.25">
      <c r="A1058" s="369">
        <v>4235</v>
      </c>
      <c r="B1058" s="360" t="s">
        <v>2648</v>
      </c>
      <c r="C1058" s="360" t="s">
        <v>1628</v>
      </c>
      <c r="D1058" s="266" t="s">
        <v>29441</v>
      </c>
    </row>
    <row r="1059" spans="1:4" x14ac:dyDescent="0.25">
      <c r="A1059" s="369">
        <v>40976</v>
      </c>
      <c r="B1059" s="360" t="s">
        <v>2649</v>
      </c>
      <c r="C1059" s="360" t="s">
        <v>1435</v>
      </c>
      <c r="D1059" s="266" t="s">
        <v>29442</v>
      </c>
    </row>
    <row r="1060" spans="1:4" x14ac:dyDescent="0.25">
      <c r="A1060" s="369">
        <v>43091</v>
      </c>
      <c r="B1060" s="360" t="s">
        <v>2650</v>
      </c>
      <c r="C1060" s="360" t="s">
        <v>1433</v>
      </c>
      <c r="D1060" s="266" t="s">
        <v>26959</v>
      </c>
    </row>
    <row r="1061" spans="1:4" x14ac:dyDescent="0.25">
      <c r="A1061" s="369">
        <v>43092</v>
      </c>
      <c r="B1061" s="360" t="s">
        <v>2651</v>
      </c>
      <c r="C1061" s="360" t="s">
        <v>1433</v>
      </c>
      <c r="D1061" s="266" t="s">
        <v>26960</v>
      </c>
    </row>
    <row r="1062" spans="1:4" x14ac:dyDescent="0.25">
      <c r="A1062" s="369">
        <v>43089</v>
      </c>
      <c r="B1062" s="360" t="s">
        <v>2652</v>
      </c>
      <c r="C1062" s="360" t="s">
        <v>1433</v>
      </c>
      <c r="D1062" s="266" t="s">
        <v>26961</v>
      </c>
    </row>
    <row r="1063" spans="1:4" x14ac:dyDescent="0.25">
      <c r="A1063" s="369">
        <v>43090</v>
      </c>
      <c r="B1063" s="360" t="s">
        <v>2653</v>
      </c>
      <c r="C1063" s="360" t="s">
        <v>1433</v>
      </c>
      <c r="D1063" s="266" t="s">
        <v>26962</v>
      </c>
    </row>
    <row r="1064" spans="1:4" x14ac:dyDescent="0.25">
      <c r="A1064" s="369">
        <v>41967</v>
      </c>
      <c r="B1064" s="360" t="s">
        <v>2654</v>
      </c>
      <c r="C1064" s="360" t="s">
        <v>1522</v>
      </c>
      <c r="D1064" s="266" t="s">
        <v>9994</v>
      </c>
    </row>
    <row r="1065" spans="1:4" x14ac:dyDescent="0.25">
      <c r="A1065" s="369">
        <v>12760</v>
      </c>
      <c r="B1065" s="360" t="s">
        <v>2655</v>
      </c>
      <c r="C1065" s="360" t="s">
        <v>1908</v>
      </c>
      <c r="D1065" s="266" t="s">
        <v>26963</v>
      </c>
    </row>
    <row r="1066" spans="1:4" x14ac:dyDescent="0.25">
      <c r="A1066" s="369">
        <v>12759</v>
      </c>
      <c r="B1066" s="360" t="s">
        <v>2656</v>
      </c>
      <c r="C1066" s="360" t="s">
        <v>1908</v>
      </c>
      <c r="D1066" s="266" t="s">
        <v>26964</v>
      </c>
    </row>
    <row r="1067" spans="1:4" x14ac:dyDescent="0.25">
      <c r="A1067" s="369">
        <v>43105</v>
      </c>
      <c r="B1067" s="360" t="s">
        <v>2657</v>
      </c>
      <c r="C1067" s="360" t="s">
        <v>1520</v>
      </c>
      <c r="D1067" s="266" t="s">
        <v>26965</v>
      </c>
    </row>
    <row r="1068" spans="1:4" x14ac:dyDescent="0.25">
      <c r="A1068" s="369">
        <v>40424</v>
      </c>
      <c r="B1068" s="360" t="s">
        <v>2658</v>
      </c>
      <c r="C1068" s="360" t="s">
        <v>1520</v>
      </c>
      <c r="D1068" s="266" t="s">
        <v>1547</v>
      </c>
    </row>
    <row r="1069" spans="1:4" x14ac:dyDescent="0.25">
      <c r="A1069" s="369">
        <v>1325</v>
      </c>
      <c r="B1069" s="360" t="s">
        <v>2660</v>
      </c>
      <c r="C1069" s="360" t="s">
        <v>1520</v>
      </c>
      <c r="D1069" s="266" t="s">
        <v>2207</v>
      </c>
    </row>
    <row r="1070" spans="1:4" x14ac:dyDescent="0.25">
      <c r="A1070" s="369">
        <v>1327</v>
      </c>
      <c r="B1070" s="360" t="s">
        <v>2662</v>
      </c>
      <c r="C1070" s="360" t="s">
        <v>1520</v>
      </c>
      <c r="D1070" s="266" t="s">
        <v>2683</v>
      </c>
    </row>
    <row r="1071" spans="1:4" x14ac:dyDescent="0.25">
      <c r="A1071" s="369">
        <v>1328</v>
      </c>
      <c r="B1071" s="360" t="s">
        <v>2664</v>
      </c>
      <c r="C1071" s="360" t="s">
        <v>1520</v>
      </c>
      <c r="D1071" s="266" t="s">
        <v>4195</v>
      </c>
    </row>
    <row r="1072" spans="1:4" x14ac:dyDescent="0.25">
      <c r="A1072" s="369">
        <v>1321</v>
      </c>
      <c r="B1072" s="360" t="s">
        <v>2666</v>
      </c>
      <c r="C1072" s="360" t="s">
        <v>1520</v>
      </c>
      <c r="D1072" s="266" t="s">
        <v>5669</v>
      </c>
    </row>
    <row r="1073" spans="1:4" x14ac:dyDescent="0.25">
      <c r="A1073" s="369">
        <v>1318</v>
      </c>
      <c r="B1073" s="360" t="s">
        <v>2668</v>
      </c>
      <c r="C1073" s="360" t="s">
        <v>1520</v>
      </c>
      <c r="D1073" s="266" t="s">
        <v>2582</v>
      </c>
    </row>
    <row r="1074" spans="1:4" x14ac:dyDescent="0.25">
      <c r="A1074" s="369">
        <v>1322</v>
      </c>
      <c r="B1074" s="360" t="s">
        <v>2669</v>
      </c>
      <c r="C1074" s="360" t="s">
        <v>1520</v>
      </c>
      <c r="D1074" s="266" t="s">
        <v>4996</v>
      </c>
    </row>
    <row r="1075" spans="1:4" x14ac:dyDescent="0.25">
      <c r="A1075" s="369">
        <v>1323</v>
      </c>
      <c r="B1075" s="360" t="s">
        <v>2671</v>
      </c>
      <c r="C1075" s="360" t="s">
        <v>1520</v>
      </c>
      <c r="D1075" s="266" t="s">
        <v>4996</v>
      </c>
    </row>
    <row r="1076" spans="1:4" x14ac:dyDescent="0.25">
      <c r="A1076" s="369">
        <v>1319</v>
      </c>
      <c r="B1076" s="360" t="s">
        <v>2672</v>
      </c>
      <c r="C1076" s="360" t="s">
        <v>1520</v>
      </c>
      <c r="D1076" s="266" t="s">
        <v>26966</v>
      </c>
    </row>
    <row r="1077" spans="1:4" x14ac:dyDescent="0.25">
      <c r="A1077" s="369">
        <v>11026</v>
      </c>
      <c r="B1077" s="360" t="s">
        <v>2673</v>
      </c>
      <c r="C1077" s="360" t="s">
        <v>1520</v>
      </c>
      <c r="D1077" s="266" t="s">
        <v>26967</v>
      </c>
    </row>
    <row r="1078" spans="1:4" x14ac:dyDescent="0.25">
      <c r="A1078" s="369">
        <v>11027</v>
      </c>
      <c r="B1078" s="360" t="s">
        <v>2674</v>
      </c>
      <c r="C1078" s="360" t="s">
        <v>1520</v>
      </c>
      <c r="D1078" s="266" t="s">
        <v>2665</v>
      </c>
    </row>
    <row r="1079" spans="1:4" x14ac:dyDescent="0.25">
      <c r="A1079" s="369">
        <v>11046</v>
      </c>
      <c r="B1079" s="360" t="s">
        <v>2675</v>
      </c>
      <c r="C1079" s="360" t="s">
        <v>1520</v>
      </c>
      <c r="D1079" s="266" t="s">
        <v>6857</v>
      </c>
    </row>
    <row r="1080" spans="1:4" x14ac:dyDescent="0.25">
      <c r="A1080" s="369">
        <v>11047</v>
      </c>
      <c r="B1080" s="360" t="s">
        <v>2676</v>
      </c>
      <c r="C1080" s="360" t="s">
        <v>1520</v>
      </c>
      <c r="D1080" s="266" t="s">
        <v>25752</v>
      </c>
    </row>
    <row r="1081" spans="1:4" x14ac:dyDescent="0.25">
      <c r="A1081" s="369">
        <v>43668</v>
      </c>
      <c r="B1081" s="360" t="s">
        <v>2677</v>
      </c>
      <c r="C1081" s="360" t="s">
        <v>1520</v>
      </c>
      <c r="D1081" s="266" t="s">
        <v>4020</v>
      </c>
    </row>
    <row r="1082" spans="1:4" x14ac:dyDescent="0.25">
      <c r="A1082" s="369">
        <v>11049</v>
      </c>
      <c r="B1082" s="360" t="s">
        <v>2679</v>
      </c>
      <c r="C1082" s="360" t="s">
        <v>1520</v>
      </c>
      <c r="D1082" s="266" t="s">
        <v>2661</v>
      </c>
    </row>
    <row r="1083" spans="1:4" x14ac:dyDescent="0.25">
      <c r="A1083" s="369">
        <v>43106</v>
      </c>
      <c r="B1083" s="360" t="s">
        <v>2680</v>
      </c>
      <c r="C1083" s="360" t="s">
        <v>1520</v>
      </c>
      <c r="D1083" s="266" t="s">
        <v>25808</v>
      </c>
    </row>
    <row r="1084" spans="1:4" x14ac:dyDescent="0.25">
      <c r="A1084" s="369">
        <v>11051</v>
      </c>
      <c r="B1084" s="360" t="s">
        <v>2681</v>
      </c>
      <c r="C1084" s="360" t="s">
        <v>1520</v>
      </c>
      <c r="D1084" s="266" t="s">
        <v>4431</v>
      </c>
    </row>
    <row r="1085" spans="1:4" x14ac:dyDescent="0.25">
      <c r="A1085" s="369">
        <v>11061</v>
      </c>
      <c r="B1085" s="360" t="s">
        <v>2682</v>
      </c>
      <c r="C1085" s="360" t="s">
        <v>1520</v>
      </c>
      <c r="D1085" s="266" t="s">
        <v>3365</v>
      </c>
    </row>
    <row r="1086" spans="1:4" x14ac:dyDescent="0.25">
      <c r="A1086" s="369">
        <v>1333</v>
      </c>
      <c r="B1086" s="360" t="s">
        <v>25996</v>
      </c>
      <c r="C1086" s="360" t="s">
        <v>1520</v>
      </c>
      <c r="D1086" s="266" t="s">
        <v>7021</v>
      </c>
    </row>
    <row r="1087" spans="1:4" x14ac:dyDescent="0.25">
      <c r="A1087" s="369">
        <v>1330</v>
      </c>
      <c r="B1087" s="360" t="s">
        <v>25997</v>
      </c>
      <c r="C1087" s="360" t="s">
        <v>1520</v>
      </c>
      <c r="D1087" s="266" t="s">
        <v>6356</v>
      </c>
    </row>
    <row r="1088" spans="1:4" x14ac:dyDescent="0.25">
      <c r="A1088" s="369">
        <v>43667</v>
      </c>
      <c r="B1088" s="360" t="s">
        <v>25998</v>
      </c>
      <c r="C1088" s="360" t="s">
        <v>1520</v>
      </c>
      <c r="D1088" s="266" t="s">
        <v>25653</v>
      </c>
    </row>
    <row r="1089" spans="1:4" x14ac:dyDescent="0.25">
      <c r="A1089" s="369">
        <v>10957</v>
      </c>
      <c r="B1089" s="360" t="s">
        <v>25999</v>
      </c>
      <c r="C1089" s="360" t="s">
        <v>1520</v>
      </c>
      <c r="D1089" s="266" t="s">
        <v>5237</v>
      </c>
    </row>
    <row r="1090" spans="1:4" x14ac:dyDescent="0.25">
      <c r="A1090" s="369">
        <v>1332</v>
      </c>
      <c r="B1090" s="360" t="s">
        <v>26000</v>
      </c>
      <c r="C1090" s="360" t="s">
        <v>1520</v>
      </c>
      <c r="D1090" s="266" t="s">
        <v>12727</v>
      </c>
    </row>
    <row r="1091" spans="1:4" x14ac:dyDescent="0.25">
      <c r="A1091" s="369">
        <v>1334</v>
      </c>
      <c r="B1091" s="360" t="s">
        <v>26001</v>
      </c>
      <c r="C1091" s="360" t="s">
        <v>1520</v>
      </c>
      <c r="D1091" s="266" t="s">
        <v>1929</v>
      </c>
    </row>
    <row r="1092" spans="1:4" x14ac:dyDescent="0.25">
      <c r="A1092" s="369">
        <v>1335</v>
      </c>
      <c r="B1092" s="360" t="s">
        <v>26002</v>
      </c>
      <c r="C1092" s="360" t="s">
        <v>1520</v>
      </c>
      <c r="D1092" s="266" t="s">
        <v>6422</v>
      </c>
    </row>
    <row r="1093" spans="1:4" x14ac:dyDescent="0.25">
      <c r="A1093" s="369">
        <v>40425</v>
      </c>
      <c r="B1093" s="360" t="s">
        <v>2685</v>
      </c>
      <c r="C1093" s="360" t="s">
        <v>1520</v>
      </c>
      <c r="D1093" s="266" t="s">
        <v>5709</v>
      </c>
    </row>
    <row r="1094" spans="1:4" x14ac:dyDescent="0.25">
      <c r="A1094" s="369">
        <v>1337</v>
      </c>
      <c r="B1094" s="360" t="s">
        <v>26003</v>
      </c>
      <c r="C1094" s="360" t="s">
        <v>1520</v>
      </c>
      <c r="D1094" s="266" t="s">
        <v>5237</v>
      </c>
    </row>
    <row r="1095" spans="1:4" x14ac:dyDescent="0.25">
      <c r="A1095" s="369">
        <v>1338</v>
      </c>
      <c r="B1095" s="360" t="s">
        <v>2686</v>
      </c>
      <c r="C1095" s="360" t="s">
        <v>1908</v>
      </c>
      <c r="D1095" s="266" t="s">
        <v>26968</v>
      </c>
    </row>
    <row r="1096" spans="1:4" x14ac:dyDescent="0.25">
      <c r="A1096" s="369">
        <v>1340</v>
      </c>
      <c r="B1096" s="360" t="s">
        <v>2687</v>
      </c>
      <c r="C1096" s="360" t="s">
        <v>1908</v>
      </c>
      <c r="D1096" s="266" t="s">
        <v>26969</v>
      </c>
    </row>
    <row r="1097" spans="1:4" x14ac:dyDescent="0.25">
      <c r="A1097" s="369">
        <v>1341</v>
      </c>
      <c r="B1097" s="360" t="s">
        <v>2688</v>
      </c>
      <c r="C1097" s="360" t="s">
        <v>1908</v>
      </c>
      <c r="D1097" s="266" t="s">
        <v>26970</v>
      </c>
    </row>
    <row r="1098" spans="1:4" x14ac:dyDescent="0.25">
      <c r="A1098" s="369">
        <v>34659</v>
      </c>
      <c r="B1098" s="360" t="s">
        <v>2689</v>
      </c>
      <c r="C1098" s="360" t="s">
        <v>1908</v>
      </c>
      <c r="D1098" s="266" t="s">
        <v>26013</v>
      </c>
    </row>
    <row r="1099" spans="1:4" x14ac:dyDescent="0.25">
      <c r="A1099" s="369">
        <v>34514</v>
      </c>
      <c r="B1099" s="360" t="s">
        <v>2690</v>
      </c>
      <c r="C1099" s="360" t="s">
        <v>1908</v>
      </c>
      <c r="D1099" s="266" t="s">
        <v>26971</v>
      </c>
    </row>
    <row r="1100" spans="1:4" x14ac:dyDescent="0.25">
      <c r="A1100" s="369">
        <v>34660</v>
      </c>
      <c r="B1100" s="360" t="s">
        <v>2691</v>
      </c>
      <c r="C1100" s="360" t="s">
        <v>1908</v>
      </c>
      <c r="D1100" s="266" t="s">
        <v>25650</v>
      </c>
    </row>
    <row r="1101" spans="1:4" x14ac:dyDescent="0.25">
      <c r="A1101" s="369">
        <v>34661</v>
      </c>
      <c r="B1101" s="360" t="s">
        <v>2692</v>
      </c>
      <c r="C1101" s="360" t="s">
        <v>1908</v>
      </c>
      <c r="D1101" s="266" t="s">
        <v>26972</v>
      </c>
    </row>
    <row r="1102" spans="1:4" x14ac:dyDescent="0.25">
      <c r="A1102" s="369">
        <v>34667</v>
      </c>
      <c r="B1102" s="360" t="s">
        <v>2693</v>
      </c>
      <c r="C1102" s="360" t="s">
        <v>1908</v>
      </c>
      <c r="D1102" s="266" t="s">
        <v>26973</v>
      </c>
    </row>
    <row r="1103" spans="1:4" x14ac:dyDescent="0.25">
      <c r="A1103" s="369">
        <v>34668</v>
      </c>
      <c r="B1103" s="360" t="s">
        <v>2694</v>
      </c>
      <c r="C1103" s="360" t="s">
        <v>1908</v>
      </c>
      <c r="D1103" s="266" t="s">
        <v>25801</v>
      </c>
    </row>
    <row r="1104" spans="1:4" x14ac:dyDescent="0.25">
      <c r="A1104" s="369">
        <v>34741</v>
      </c>
      <c r="B1104" s="360" t="s">
        <v>2695</v>
      </c>
      <c r="C1104" s="360" t="s">
        <v>1908</v>
      </c>
      <c r="D1104" s="266" t="s">
        <v>26974</v>
      </c>
    </row>
    <row r="1105" spans="1:4" x14ac:dyDescent="0.25">
      <c r="A1105" s="369">
        <v>34664</v>
      </c>
      <c r="B1105" s="360" t="s">
        <v>2696</v>
      </c>
      <c r="C1105" s="360" t="s">
        <v>1908</v>
      </c>
      <c r="D1105" s="266" t="s">
        <v>26975</v>
      </c>
    </row>
    <row r="1106" spans="1:4" x14ac:dyDescent="0.25">
      <c r="A1106" s="369">
        <v>34665</v>
      </c>
      <c r="B1106" s="360" t="s">
        <v>2697</v>
      </c>
      <c r="C1106" s="360" t="s">
        <v>1908</v>
      </c>
      <c r="D1106" s="266" t="s">
        <v>6735</v>
      </c>
    </row>
    <row r="1107" spans="1:4" x14ac:dyDescent="0.25">
      <c r="A1107" s="369">
        <v>34666</v>
      </c>
      <c r="B1107" s="360" t="s">
        <v>2698</v>
      </c>
      <c r="C1107" s="360" t="s">
        <v>1908</v>
      </c>
      <c r="D1107" s="266" t="s">
        <v>26976</v>
      </c>
    </row>
    <row r="1108" spans="1:4" x14ac:dyDescent="0.25">
      <c r="A1108" s="369">
        <v>34669</v>
      </c>
      <c r="B1108" s="360" t="s">
        <v>2699</v>
      </c>
      <c r="C1108" s="360" t="s">
        <v>1908</v>
      </c>
      <c r="D1108" s="266" t="s">
        <v>26977</v>
      </c>
    </row>
    <row r="1109" spans="1:4" x14ac:dyDescent="0.25">
      <c r="A1109" s="369">
        <v>34670</v>
      </c>
      <c r="B1109" s="360" t="s">
        <v>2700</v>
      </c>
      <c r="C1109" s="360" t="s">
        <v>1908</v>
      </c>
      <c r="D1109" s="266" t="s">
        <v>11802</v>
      </c>
    </row>
    <row r="1110" spans="1:4" x14ac:dyDescent="0.25">
      <c r="A1110" s="369">
        <v>34671</v>
      </c>
      <c r="B1110" s="360" t="s">
        <v>2701</v>
      </c>
      <c r="C1110" s="360" t="s">
        <v>1908</v>
      </c>
      <c r="D1110" s="266" t="s">
        <v>7211</v>
      </c>
    </row>
    <row r="1111" spans="1:4" x14ac:dyDescent="0.25">
      <c r="A1111" s="369">
        <v>34672</v>
      </c>
      <c r="B1111" s="360" t="s">
        <v>2702</v>
      </c>
      <c r="C1111" s="360" t="s">
        <v>1908</v>
      </c>
      <c r="D1111" s="266" t="s">
        <v>26978</v>
      </c>
    </row>
    <row r="1112" spans="1:4" x14ac:dyDescent="0.25">
      <c r="A1112" s="369">
        <v>34673</v>
      </c>
      <c r="B1112" s="360" t="s">
        <v>2704</v>
      </c>
      <c r="C1112" s="360" t="s">
        <v>1908</v>
      </c>
      <c r="D1112" s="266" t="s">
        <v>26979</v>
      </c>
    </row>
    <row r="1113" spans="1:4" x14ac:dyDescent="0.25">
      <c r="A1113" s="369">
        <v>34674</v>
      </c>
      <c r="B1113" s="360" t="s">
        <v>2705</v>
      </c>
      <c r="C1113" s="360" t="s">
        <v>1908</v>
      </c>
      <c r="D1113" s="266" t="s">
        <v>26050</v>
      </c>
    </row>
    <row r="1114" spans="1:4" x14ac:dyDescent="0.25">
      <c r="A1114" s="369">
        <v>34675</v>
      </c>
      <c r="B1114" s="360" t="s">
        <v>2707</v>
      </c>
      <c r="C1114" s="360" t="s">
        <v>1908</v>
      </c>
      <c r="D1114" s="266" t="s">
        <v>26980</v>
      </c>
    </row>
    <row r="1115" spans="1:4" x14ac:dyDescent="0.25">
      <c r="A1115" s="369">
        <v>34676</v>
      </c>
      <c r="B1115" s="360" t="s">
        <v>2708</v>
      </c>
      <c r="C1115" s="360" t="s">
        <v>1908</v>
      </c>
      <c r="D1115" s="266" t="s">
        <v>4481</v>
      </c>
    </row>
    <row r="1116" spans="1:4" x14ac:dyDescent="0.25">
      <c r="A1116" s="369">
        <v>34677</v>
      </c>
      <c r="B1116" s="360" t="s">
        <v>2709</v>
      </c>
      <c r="C1116" s="360" t="s">
        <v>1908</v>
      </c>
      <c r="D1116" s="266" t="s">
        <v>12769</v>
      </c>
    </row>
    <row r="1117" spans="1:4" x14ac:dyDescent="0.25">
      <c r="A1117" s="369">
        <v>43126</v>
      </c>
      <c r="B1117" s="360" t="s">
        <v>2710</v>
      </c>
      <c r="C1117" s="360" t="s">
        <v>1908</v>
      </c>
      <c r="D1117" s="266" t="s">
        <v>4871</v>
      </c>
    </row>
    <row r="1118" spans="1:4" x14ac:dyDescent="0.25">
      <c r="A1118" s="369">
        <v>43124</v>
      </c>
      <c r="B1118" s="360" t="s">
        <v>2711</v>
      </c>
      <c r="C1118" s="360" t="s">
        <v>1908</v>
      </c>
      <c r="D1118" s="266" t="s">
        <v>26981</v>
      </c>
    </row>
    <row r="1119" spans="1:4" x14ac:dyDescent="0.25">
      <c r="A1119" s="369">
        <v>43125</v>
      </c>
      <c r="B1119" s="360" t="s">
        <v>2712</v>
      </c>
      <c r="C1119" s="360" t="s">
        <v>1908</v>
      </c>
      <c r="D1119" s="266" t="s">
        <v>26982</v>
      </c>
    </row>
    <row r="1120" spans="1:4" x14ac:dyDescent="0.25">
      <c r="A1120" s="369">
        <v>40623</v>
      </c>
      <c r="B1120" s="360" t="s">
        <v>2713</v>
      </c>
      <c r="C1120" s="360" t="s">
        <v>1923</v>
      </c>
      <c r="D1120" s="266" t="s">
        <v>26983</v>
      </c>
    </row>
    <row r="1121" spans="1:4" x14ac:dyDescent="0.25">
      <c r="A1121" s="369">
        <v>43701</v>
      </c>
      <c r="B1121" s="360" t="s">
        <v>2714</v>
      </c>
      <c r="C1121" s="360" t="s">
        <v>1520</v>
      </c>
      <c r="D1121" s="266" t="s">
        <v>26984</v>
      </c>
    </row>
    <row r="1122" spans="1:4" x14ac:dyDescent="0.25">
      <c r="A1122" s="369">
        <v>1345</v>
      </c>
      <c r="B1122" s="360" t="s">
        <v>26004</v>
      </c>
      <c r="C1122" s="360" t="s">
        <v>1908</v>
      </c>
      <c r="D1122" s="266" t="s">
        <v>25719</v>
      </c>
    </row>
    <row r="1123" spans="1:4" x14ac:dyDescent="0.25">
      <c r="A1123" s="369">
        <v>1346</v>
      </c>
      <c r="B1123" s="360" t="s">
        <v>26005</v>
      </c>
      <c r="C1123" s="360" t="s">
        <v>1908</v>
      </c>
      <c r="D1123" s="266" t="s">
        <v>26985</v>
      </c>
    </row>
    <row r="1124" spans="1:4" x14ac:dyDescent="0.25">
      <c r="A1124" s="369">
        <v>1347</v>
      </c>
      <c r="B1124" s="360" t="s">
        <v>26006</v>
      </c>
      <c r="C1124" s="360" t="s">
        <v>1908</v>
      </c>
      <c r="D1124" s="266" t="s">
        <v>26986</v>
      </c>
    </row>
    <row r="1125" spans="1:4" x14ac:dyDescent="0.25">
      <c r="A1125" s="369">
        <v>43678</v>
      </c>
      <c r="B1125" s="360" t="s">
        <v>2715</v>
      </c>
      <c r="C1125" s="360" t="s">
        <v>1908</v>
      </c>
      <c r="D1125" s="266" t="s">
        <v>26987</v>
      </c>
    </row>
    <row r="1126" spans="1:4" x14ac:dyDescent="0.25">
      <c r="A1126" s="369">
        <v>43680</v>
      </c>
      <c r="B1126" s="360" t="s">
        <v>2716</v>
      </c>
      <c r="C1126" s="360" t="s">
        <v>1908</v>
      </c>
      <c r="D1126" s="266" t="s">
        <v>26988</v>
      </c>
    </row>
    <row r="1127" spans="1:4" x14ac:dyDescent="0.25">
      <c r="A1127" s="369">
        <v>43679</v>
      </c>
      <c r="B1127" s="360" t="s">
        <v>2717</v>
      </c>
      <c r="C1127" s="360" t="s">
        <v>1908</v>
      </c>
      <c r="D1127" s="266" t="s">
        <v>2403</v>
      </c>
    </row>
    <row r="1128" spans="1:4" x14ac:dyDescent="0.25">
      <c r="A1128" s="369">
        <v>1355</v>
      </c>
      <c r="B1128" s="360" t="s">
        <v>26007</v>
      </c>
      <c r="C1128" s="360" t="s">
        <v>1908</v>
      </c>
      <c r="D1128" s="266" t="s">
        <v>26989</v>
      </c>
    </row>
    <row r="1129" spans="1:4" x14ac:dyDescent="0.25">
      <c r="A1129" s="369">
        <v>1358</v>
      </c>
      <c r="B1129" s="360" t="s">
        <v>26008</v>
      </c>
      <c r="C1129" s="360" t="s">
        <v>1908</v>
      </c>
      <c r="D1129" s="266" t="s">
        <v>26990</v>
      </c>
    </row>
    <row r="1130" spans="1:4" x14ac:dyDescent="0.25">
      <c r="A1130" s="369">
        <v>43677</v>
      </c>
      <c r="B1130" s="360" t="s">
        <v>2720</v>
      </c>
      <c r="C1130" s="360" t="s">
        <v>1908</v>
      </c>
      <c r="D1130" s="266" t="s">
        <v>26991</v>
      </c>
    </row>
    <row r="1131" spans="1:4" x14ac:dyDescent="0.25">
      <c r="A1131" s="369">
        <v>43682</v>
      </c>
      <c r="B1131" s="360" t="s">
        <v>2721</v>
      </c>
      <c r="C1131" s="360" t="s">
        <v>1908</v>
      </c>
      <c r="D1131" s="266" t="s">
        <v>3545</v>
      </c>
    </row>
    <row r="1132" spans="1:4" x14ac:dyDescent="0.25">
      <c r="A1132" s="369">
        <v>43681</v>
      </c>
      <c r="B1132" s="360" t="s">
        <v>26009</v>
      </c>
      <c r="C1132" s="360" t="s">
        <v>1908</v>
      </c>
      <c r="D1132" s="266" t="s">
        <v>26992</v>
      </c>
    </row>
    <row r="1133" spans="1:4" x14ac:dyDescent="0.25">
      <c r="A1133" s="369">
        <v>20971</v>
      </c>
      <c r="B1133" s="360" t="s">
        <v>2723</v>
      </c>
      <c r="C1133" s="360" t="s">
        <v>1433</v>
      </c>
      <c r="D1133" s="266" t="s">
        <v>25705</v>
      </c>
    </row>
    <row r="1134" spans="1:4" x14ac:dyDescent="0.25">
      <c r="A1134" s="369">
        <v>39746</v>
      </c>
      <c r="B1134" s="360" t="s">
        <v>2724</v>
      </c>
      <c r="C1134" s="360" t="s">
        <v>1433</v>
      </c>
      <c r="D1134" s="266" t="s">
        <v>26993</v>
      </c>
    </row>
    <row r="1135" spans="1:4" x14ac:dyDescent="0.25">
      <c r="A1135" s="369">
        <v>13279</v>
      </c>
      <c r="B1135" s="360" t="s">
        <v>26010</v>
      </c>
      <c r="C1135" s="360" t="s">
        <v>1520</v>
      </c>
      <c r="D1135" s="266" t="s">
        <v>25823</v>
      </c>
    </row>
    <row r="1136" spans="1:4" x14ac:dyDescent="0.25">
      <c r="A1136" s="369">
        <v>11977</v>
      </c>
      <c r="B1136" s="360" t="s">
        <v>2725</v>
      </c>
      <c r="C1136" s="360" t="s">
        <v>1433</v>
      </c>
      <c r="D1136" s="266" t="s">
        <v>25780</v>
      </c>
    </row>
    <row r="1137" spans="1:4" x14ac:dyDescent="0.25">
      <c r="A1137" s="369">
        <v>11976</v>
      </c>
      <c r="B1137" s="360" t="s">
        <v>2726</v>
      </c>
      <c r="C1137" s="360" t="s">
        <v>1433</v>
      </c>
      <c r="D1137" s="266" t="s">
        <v>26994</v>
      </c>
    </row>
    <row r="1138" spans="1:4" x14ac:dyDescent="0.25">
      <c r="A1138" s="369">
        <v>11975</v>
      </c>
      <c r="B1138" s="360" t="s">
        <v>2727</v>
      </c>
      <c r="C1138" s="360" t="s">
        <v>1433</v>
      </c>
      <c r="D1138" s="266" t="s">
        <v>5502</v>
      </c>
    </row>
    <row r="1139" spans="1:4" x14ac:dyDescent="0.25">
      <c r="A1139" s="369">
        <v>1368</v>
      </c>
      <c r="B1139" s="360" t="s">
        <v>2728</v>
      </c>
      <c r="C1139" s="360" t="s">
        <v>1433</v>
      </c>
      <c r="D1139" s="266" t="s">
        <v>26995</v>
      </c>
    </row>
    <row r="1140" spans="1:4" x14ac:dyDescent="0.25">
      <c r="A1140" s="369">
        <v>1367</v>
      </c>
      <c r="B1140" s="360" t="s">
        <v>2729</v>
      </c>
      <c r="C1140" s="360" t="s">
        <v>1433</v>
      </c>
      <c r="D1140" s="266" t="s">
        <v>26996</v>
      </c>
    </row>
    <row r="1141" spans="1:4" x14ac:dyDescent="0.25">
      <c r="A1141" s="369">
        <v>1380</v>
      </c>
      <c r="B1141" s="360" t="s">
        <v>2730</v>
      </c>
      <c r="C1141" s="360" t="s">
        <v>1520</v>
      </c>
      <c r="D1141" s="266" t="s">
        <v>8463</v>
      </c>
    </row>
    <row r="1142" spans="1:4" x14ac:dyDescent="0.25">
      <c r="A1142" s="369">
        <v>1375</v>
      </c>
      <c r="B1142" s="360" t="s">
        <v>2731</v>
      </c>
      <c r="C1142" s="360" t="s">
        <v>1520</v>
      </c>
      <c r="D1142" s="266" t="s">
        <v>12790</v>
      </c>
    </row>
    <row r="1143" spans="1:4" x14ac:dyDescent="0.25">
      <c r="A1143" s="369">
        <v>1379</v>
      </c>
      <c r="B1143" s="360" t="s">
        <v>2732</v>
      </c>
      <c r="C1143" s="360" t="s">
        <v>1520</v>
      </c>
      <c r="D1143" s="266" t="s">
        <v>8496</v>
      </c>
    </row>
    <row r="1144" spans="1:4" x14ac:dyDescent="0.25">
      <c r="A1144" s="369">
        <v>13284</v>
      </c>
      <c r="B1144" s="360" t="s">
        <v>2733</v>
      </c>
      <c r="C1144" s="360" t="s">
        <v>1520</v>
      </c>
      <c r="D1144" s="266" t="s">
        <v>8400</v>
      </c>
    </row>
    <row r="1145" spans="1:4" x14ac:dyDescent="0.25">
      <c r="A1145" s="369">
        <v>44528</v>
      </c>
      <c r="B1145" s="360" t="s">
        <v>26011</v>
      </c>
      <c r="C1145" s="360" t="s">
        <v>1520</v>
      </c>
      <c r="D1145" s="266" t="s">
        <v>6566</v>
      </c>
    </row>
    <row r="1146" spans="1:4" x14ac:dyDescent="0.25">
      <c r="A1146" s="369">
        <v>34753</v>
      </c>
      <c r="B1146" s="360" t="s">
        <v>2734</v>
      </c>
      <c r="C1146" s="360" t="s">
        <v>1520</v>
      </c>
      <c r="D1146" s="266" t="s">
        <v>1707</v>
      </c>
    </row>
    <row r="1147" spans="1:4" x14ac:dyDescent="0.25">
      <c r="A1147" s="369">
        <v>420</v>
      </c>
      <c r="B1147" s="360" t="s">
        <v>2735</v>
      </c>
      <c r="C1147" s="360" t="s">
        <v>1433</v>
      </c>
      <c r="D1147" s="266" t="s">
        <v>3284</v>
      </c>
    </row>
    <row r="1148" spans="1:4" x14ac:dyDescent="0.25">
      <c r="A1148" s="369">
        <v>12327</v>
      </c>
      <c r="B1148" s="360" t="s">
        <v>2737</v>
      </c>
      <c r="C1148" s="360" t="s">
        <v>1433</v>
      </c>
      <c r="D1148" s="266" t="s">
        <v>12603</v>
      </c>
    </row>
    <row r="1149" spans="1:4" x14ac:dyDescent="0.25">
      <c r="A1149" s="369">
        <v>36148</v>
      </c>
      <c r="B1149" s="360" t="s">
        <v>26997</v>
      </c>
      <c r="C1149" s="360" t="s">
        <v>1433</v>
      </c>
      <c r="D1149" s="266" t="s">
        <v>25570</v>
      </c>
    </row>
    <row r="1150" spans="1:4" x14ac:dyDescent="0.25">
      <c r="A1150" s="369">
        <v>12329</v>
      </c>
      <c r="B1150" s="360" t="s">
        <v>2738</v>
      </c>
      <c r="C1150" s="360" t="s">
        <v>1520</v>
      </c>
      <c r="D1150" s="266" t="s">
        <v>26998</v>
      </c>
    </row>
    <row r="1151" spans="1:4" x14ac:dyDescent="0.25">
      <c r="A1151" s="369">
        <v>1339</v>
      </c>
      <c r="B1151" s="360" t="s">
        <v>6866</v>
      </c>
      <c r="C1151" s="360" t="s">
        <v>1520</v>
      </c>
      <c r="D1151" s="266" t="s">
        <v>26999</v>
      </c>
    </row>
    <row r="1152" spans="1:4" x14ac:dyDescent="0.25">
      <c r="A1152" s="369">
        <v>44396</v>
      </c>
      <c r="B1152" s="360" t="s">
        <v>2739</v>
      </c>
      <c r="C1152" s="360" t="s">
        <v>1520</v>
      </c>
      <c r="D1152" s="266" t="s">
        <v>6867</v>
      </c>
    </row>
    <row r="1153" spans="1:4" x14ac:dyDescent="0.25">
      <c r="A1153" s="369">
        <v>44327</v>
      </c>
      <c r="B1153" s="360" t="s">
        <v>2741</v>
      </c>
      <c r="C1153" s="360" t="s">
        <v>1522</v>
      </c>
      <c r="D1153" s="266" t="s">
        <v>6868</v>
      </c>
    </row>
    <row r="1154" spans="1:4" x14ac:dyDescent="0.25">
      <c r="A1154" s="369">
        <v>37418</v>
      </c>
      <c r="B1154" s="360" t="s">
        <v>2742</v>
      </c>
      <c r="C1154" s="360" t="s">
        <v>1433</v>
      </c>
      <c r="D1154" s="266" t="s">
        <v>4200</v>
      </c>
    </row>
    <row r="1155" spans="1:4" x14ac:dyDescent="0.25">
      <c r="A1155" s="369">
        <v>37419</v>
      </c>
      <c r="B1155" s="360" t="s">
        <v>2743</v>
      </c>
      <c r="C1155" s="360" t="s">
        <v>1433</v>
      </c>
      <c r="D1155" s="266" t="s">
        <v>4621</v>
      </c>
    </row>
    <row r="1156" spans="1:4" x14ac:dyDescent="0.25">
      <c r="A1156" s="369">
        <v>1427</v>
      </c>
      <c r="B1156" s="360" t="s">
        <v>2744</v>
      </c>
      <c r="C1156" s="360" t="s">
        <v>1433</v>
      </c>
      <c r="D1156" s="266" t="s">
        <v>27000</v>
      </c>
    </row>
    <row r="1157" spans="1:4" x14ac:dyDescent="0.25">
      <c r="A1157" s="369">
        <v>1402</v>
      </c>
      <c r="B1157" s="360" t="s">
        <v>2745</v>
      </c>
      <c r="C1157" s="360" t="s">
        <v>1433</v>
      </c>
      <c r="D1157" s="266" t="s">
        <v>25887</v>
      </c>
    </row>
    <row r="1158" spans="1:4" x14ac:dyDescent="0.25">
      <c r="A1158" s="369">
        <v>1420</v>
      </c>
      <c r="B1158" s="360" t="s">
        <v>2746</v>
      </c>
      <c r="C1158" s="360" t="s">
        <v>1433</v>
      </c>
      <c r="D1158" s="266" t="s">
        <v>3076</v>
      </c>
    </row>
    <row r="1159" spans="1:4" x14ac:dyDescent="0.25">
      <c r="A1159" s="369">
        <v>1419</v>
      </c>
      <c r="B1159" s="360" t="s">
        <v>2747</v>
      </c>
      <c r="C1159" s="360" t="s">
        <v>1433</v>
      </c>
      <c r="D1159" s="266" t="s">
        <v>9666</v>
      </c>
    </row>
    <row r="1160" spans="1:4" x14ac:dyDescent="0.25">
      <c r="A1160" s="369">
        <v>1414</v>
      </c>
      <c r="B1160" s="360" t="s">
        <v>2749</v>
      </c>
      <c r="C1160" s="360" t="s">
        <v>1433</v>
      </c>
      <c r="D1160" s="266" t="s">
        <v>1616</v>
      </c>
    </row>
    <row r="1161" spans="1:4" x14ac:dyDescent="0.25">
      <c r="A1161" s="369">
        <v>1413</v>
      </c>
      <c r="B1161" s="360" t="s">
        <v>2751</v>
      </c>
      <c r="C1161" s="360" t="s">
        <v>1433</v>
      </c>
      <c r="D1161" s="266" t="s">
        <v>27001</v>
      </c>
    </row>
    <row r="1162" spans="1:4" x14ac:dyDescent="0.25">
      <c r="A1162" s="369">
        <v>1412</v>
      </c>
      <c r="B1162" s="360" t="s">
        <v>2752</v>
      </c>
      <c r="C1162" s="360" t="s">
        <v>1433</v>
      </c>
      <c r="D1162" s="266" t="s">
        <v>2870</v>
      </c>
    </row>
    <row r="1163" spans="1:4" x14ac:dyDescent="0.25">
      <c r="A1163" s="369">
        <v>1406</v>
      </c>
      <c r="B1163" s="360" t="s">
        <v>2754</v>
      </c>
      <c r="C1163" s="360" t="s">
        <v>1433</v>
      </c>
      <c r="D1163" s="266" t="s">
        <v>27002</v>
      </c>
    </row>
    <row r="1164" spans="1:4" x14ac:dyDescent="0.25">
      <c r="A1164" s="369">
        <v>11281</v>
      </c>
      <c r="B1164" s="360" t="s">
        <v>2755</v>
      </c>
      <c r="C1164" s="360" t="s">
        <v>1433</v>
      </c>
      <c r="D1164" s="266" t="s">
        <v>27003</v>
      </c>
    </row>
    <row r="1165" spans="1:4" x14ac:dyDescent="0.25">
      <c r="A1165" s="369">
        <v>1442</v>
      </c>
      <c r="B1165" s="360" t="s">
        <v>2756</v>
      </c>
      <c r="C1165" s="360" t="s">
        <v>1433</v>
      </c>
      <c r="D1165" s="266" t="s">
        <v>27004</v>
      </c>
    </row>
    <row r="1166" spans="1:4" x14ac:dyDescent="0.25">
      <c r="A1166" s="369">
        <v>13457</v>
      </c>
      <c r="B1166" s="360" t="s">
        <v>2757</v>
      </c>
      <c r="C1166" s="360" t="s">
        <v>1433</v>
      </c>
      <c r="D1166" s="266" t="s">
        <v>27005</v>
      </c>
    </row>
    <row r="1167" spans="1:4" x14ac:dyDescent="0.25">
      <c r="A1167" s="369">
        <v>40699</v>
      </c>
      <c r="B1167" s="360" t="s">
        <v>2758</v>
      </c>
      <c r="C1167" s="360" t="s">
        <v>1433</v>
      </c>
      <c r="D1167" s="266" t="s">
        <v>27006</v>
      </c>
    </row>
    <row r="1168" spans="1:4" x14ac:dyDescent="0.25">
      <c r="A1168" s="369">
        <v>40701</v>
      </c>
      <c r="B1168" s="360" t="s">
        <v>2759</v>
      </c>
      <c r="C1168" s="360" t="s">
        <v>1433</v>
      </c>
      <c r="D1168" s="266" t="s">
        <v>27007</v>
      </c>
    </row>
    <row r="1169" spans="1:4" x14ac:dyDescent="0.25">
      <c r="A1169" s="369">
        <v>40700</v>
      </c>
      <c r="B1169" s="360" t="s">
        <v>2760</v>
      </c>
      <c r="C1169" s="360" t="s">
        <v>1433</v>
      </c>
      <c r="D1169" s="266" t="s">
        <v>27008</v>
      </c>
    </row>
    <row r="1170" spans="1:4" x14ac:dyDescent="0.25">
      <c r="A1170" s="369">
        <v>13458</v>
      </c>
      <c r="B1170" s="360" t="s">
        <v>2761</v>
      </c>
      <c r="C1170" s="360" t="s">
        <v>1433</v>
      </c>
      <c r="D1170" s="266" t="s">
        <v>27009</v>
      </c>
    </row>
    <row r="1171" spans="1:4" x14ac:dyDescent="0.25">
      <c r="A1171" s="369">
        <v>11134</v>
      </c>
      <c r="B1171" s="360" t="s">
        <v>2762</v>
      </c>
      <c r="C1171" s="360" t="s">
        <v>1908</v>
      </c>
      <c r="D1171" s="266" t="s">
        <v>27010</v>
      </c>
    </row>
    <row r="1172" spans="1:4" x14ac:dyDescent="0.25">
      <c r="A1172" s="369">
        <v>11135</v>
      </c>
      <c r="B1172" s="360" t="s">
        <v>2764</v>
      </c>
      <c r="C1172" s="360" t="s">
        <v>1908</v>
      </c>
      <c r="D1172" s="266" t="s">
        <v>27011</v>
      </c>
    </row>
    <row r="1173" spans="1:4" x14ac:dyDescent="0.25">
      <c r="A1173" s="369">
        <v>11136</v>
      </c>
      <c r="B1173" s="360" t="s">
        <v>2765</v>
      </c>
      <c r="C1173" s="360" t="s">
        <v>1908</v>
      </c>
      <c r="D1173" s="266" t="s">
        <v>6938</v>
      </c>
    </row>
    <row r="1174" spans="1:4" x14ac:dyDescent="0.25">
      <c r="A1174" s="369">
        <v>34743</v>
      </c>
      <c r="B1174" s="360" t="s">
        <v>2767</v>
      </c>
      <c r="C1174" s="360" t="s">
        <v>1908</v>
      </c>
      <c r="D1174" s="266" t="s">
        <v>27012</v>
      </c>
    </row>
    <row r="1175" spans="1:4" x14ac:dyDescent="0.25">
      <c r="A1175" s="369">
        <v>11137</v>
      </c>
      <c r="B1175" s="360" t="s">
        <v>2769</v>
      </c>
      <c r="C1175" s="360" t="s">
        <v>1908</v>
      </c>
      <c r="D1175" s="266" t="s">
        <v>27013</v>
      </c>
    </row>
    <row r="1176" spans="1:4" x14ac:dyDescent="0.25">
      <c r="A1176" s="369">
        <v>34745</v>
      </c>
      <c r="B1176" s="360" t="s">
        <v>2770</v>
      </c>
      <c r="C1176" s="360" t="s">
        <v>1908</v>
      </c>
      <c r="D1176" s="266" t="s">
        <v>27014</v>
      </c>
    </row>
    <row r="1177" spans="1:4" x14ac:dyDescent="0.25">
      <c r="A1177" s="369">
        <v>34746</v>
      </c>
      <c r="B1177" s="360" t="s">
        <v>2771</v>
      </c>
      <c r="C1177" s="360" t="s">
        <v>1908</v>
      </c>
      <c r="D1177" s="266" t="s">
        <v>3472</v>
      </c>
    </row>
    <row r="1178" spans="1:4" x14ac:dyDescent="0.25">
      <c r="A1178" s="369">
        <v>1360</v>
      </c>
      <c r="B1178" s="360" t="s">
        <v>2772</v>
      </c>
      <c r="C1178" s="360" t="s">
        <v>1908</v>
      </c>
      <c r="D1178" s="266" t="s">
        <v>27015</v>
      </c>
    </row>
    <row r="1179" spans="1:4" x14ac:dyDescent="0.25">
      <c r="A1179" s="369">
        <v>36524</v>
      </c>
      <c r="B1179" s="360" t="s">
        <v>2773</v>
      </c>
      <c r="C1179" s="360" t="s">
        <v>1433</v>
      </c>
      <c r="D1179" s="266" t="s">
        <v>27016</v>
      </c>
    </row>
    <row r="1180" spans="1:4" x14ac:dyDescent="0.25">
      <c r="A1180" s="369">
        <v>36526</v>
      </c>
      <c r="B1180" s="360" t="s">
        <v>2774</v>
      </c>
      <c r="C1180" s="360" t="s">
        <v>1433</v>
      </c>
      <c r="D1180" s="266" t="s">
        <v>27017</v>
      </c>
    </row>
    <row r="1181" spans="1:4" x14ac:dyDescent="0.25">
      <c r="A1181" s="369">
        <v>36523</v>
      </c>
      <c r="B1181" s="360" t="s">
        <v>2775</v>
      </c>
      <c r="C1181" s="360" t="s">
        <v>1433</v>
      </c>
      <c r="D1181" s="266" t="s">
        <v>27018</v>
      </c>
    </row>
    <row r="1182" spans="1:4" x14ac:dyDescent="0.25">
      <c r="A1182" s="369">
        <v>36527</v>
      </c>
      <c r="B1182" s="360" t="s">
        <v>2776</v>
      </c>
      <c r="C1182" s="360" t="s">
        <v>1433</v>
      </c>
      <c r="D1182" s="266" t="s">
        <v>27019</v>
      </c>
    </row>
    <row r="1183" spans="1:4" x14ac:dyDescent="0.25">
      <c r="A1183" s="369">
        <v>38642</v>
      </c>
      <c r="B1183" s="360" t="s">
        <v>2777</v>
      </c>
      <c r="C1183" s="360" t="s">
        <v>1433</v>
      </c>
      <c r="D1183" s="266" t="s">
        <v>27020</v>
      </c>
    </row>
    <row r="1184" spans="1:4" x14ac:dyDescent="0.25">
      <c r="A1184" s="369">
        <v>36522</v>
      </c>
      <c r="B1184" s="360" t="s">
        <v>2778</v>
      </c>
      <c r="C1184" s="360" t="s">
        <v>1433</v>
      </c>
      <c r="D1184" s="266" t="s">
        <v>27021</v>
      </c>
    </row>
    <row r="1185" spans="1:4" x14ac:dyDescent="0.25">
      <c r="A1185" s="369">
        <v>36525</v>
      </c>
      <c r="B1185" s="360" t="s">
        <v>2779</v>
      </c>
      <c r="C1185" s="360" t="s">
        <v>1433</v>
      </c>
      <c r="D1185" s="266" t="s">
        <v>27022</v>
      </c>
    </row>
    <row r="1186" spans="1:4" x14ac:dyDescent="0.25">
      <c r="A1186" s="369">
        <v>13803</v>
      </c>
      <c r="B1186" s="360" t="s">
        <v>2780</v>
      </c>
      <c r="C1186" s="360" t="s">
        <v>1433</v>
      </c>
      <c r="D1186" s="266" t="s">
        <v>27023</v>
      </c>
    </row>
    <row r="1187" spans="1:4" x14ac:dyDescent="0.25">
      <c r="A1187" s="369">
        <v>34348</v>
      </c>
      <c r="B1187" s="360" t="s">
        <v>2781</v>
      </c>
      <c r="C1187" s="360" t="s">
        <v>1516</v>
      </c>
      <c r="D1187" s="266" t="s">
        <v>6871</v>
      </c>
    </row>
    <row r="1188" spans="1:4" x14ac:dyDescent="0.25">
      <c r="A1188" s="369">
        <v>34347</v>
      </c>
      <c r="B1188" s="360" t="s">
        <v>2782</v>
      </c>
      <c r="C1188" s="360" t="s">
        <v>1516</v>
      </c>
      <c r="D1188" s="266" t="s">
        <v>4067</v>
      </c>
    </row>
    <row r="1189" spans="1:4" x14ac:dyDescent="0.25">
      <c r="A1189" s="369">
        <v>11146</v>
      </c>
      <c r="B1189" s="360" t="s">
        <v>2783</v>
      </c>
      <c r="C1189" s="360" t="s">
        <v>1625</v>
      </c>
      <c r="D1189" s="266" t="s">
        <v>27024</v>
      </c>
    </row>
    <row r="1190" spans="1:4" x14ac:dyDescent="0.25">
      <c r="A1190" s="369">
        <v>11147</v>
      </c>
      <c r="B1190" s="360" t="s">
        <v>2784</v>
      </c>
      <c r="C1190" s="360" t="s">
        <v>1625</v>
      </c>
      <c r="D1190" s="266" t="s">
        <v>27025</v>
      </c>
    </row>
    <row r="1191" spans="1:4" x14ac:dyDescent="0.25">
      <c r="A1191" s="369">
        <v>34872</v>
      </c>
      <c r="B1191" s="360" t="s">
        <v>2785</v>
      </c>
      <c r="C1191" s="360" t="s">
        <v>1625</v>
      </c>
      <c r="D1191" s="266" t="s">
        <v>27026</v>
      </c>
    </row>
    <row r="1192" spans="1:4" x14ac:dyDescent="0.25">
      <c r="A1192" s="369">
        <v>34491</v>
      </c>
      <c r="B1192" s="360" t="s">
        <v>2786</v>
      </c>
      <c r="C1192" s="360" t="s">
        <v>1625</v>
      </c>
      <c r="D1192" s="266" t="s">
        <v>27027</v>
      </c>
    </row>
    <row r="1193" spans="1:4" x14ac:dyDescent="0.25">
      <c r="A1193" s="369">
        <v>34770</v>
      </c>
      <c r="B1193" s="360" t="s">
        <v>2787</v>
      </c>
      <c r="C1193" s="360" t="s">
        <v>2641</v>
      </c>
      <c r="D1193" s="266" t="s">
        <v>27028</v>
      </c>
    </row>
    <row r="1194" spans="1:4" x14ac:dyDescent="0.25">
      <c r="A1194" s="369">
        <v>1518</v>
      </c>
      <c r="B1194" s="360" t="s">
        <v>2788</v>
      </c>
      <c r="C1194" s="360" t="s">
        <v>2641</v>
      </c>
      <c r="D1194" s="266" t="s">
        <v>27029</v>
      </c>
    </row>
    <row r="1195" spans="1:4" x14ac:dyDescent="0.25">
      <c r="A1195" s="369">
        <v>41965</v>
      </c>
      <c r="B1195" s="360" t="s">
        <v>2789</v>
      </c>
      <c r="C1195" s="360" t="s">
        <v>2641</v>
      </c>
      <c r="D1195" s="266" t="s">
        <v>27030</v>
      </c>
    </row>
    <row r="1196" spans="1:4" x14ac:dyDescent="0.25">
      <c r="A1196" s="369">
        <v>1524</v>
      </c>
      <c r="B1196" s="360" t="s">
        <v>2790</v>
      </c>
      <c r="C1196" s="360" t="s">
        <v>1625</v>
      </c>
      <c r="D1196" s="266" t="s">
        <v>27031</v>
      </c>
    </row>
    <row r="1197" spans="1:4" x14ac:dyDescent="0.25">
      <c r="A1197" s="369">
        <v>34492</v>
      </c>
      <c r="B1197" s="360" t="s">
        <v>2791</v>
      </c>
      <c r="C1197" s="360" t="s">
        <v>1625</v>
      </c>
      <c r="D1197" s="266" t="s">
        <v>27032</v>
      </c>
    </row>
    <row r="1198" spans="1:4" x14ac:dyDescent="0.25">
      <c r="A1198" s="369">
        <v>38404</v>
      </c>
      <c r="B1198" s="360" t="s">
        <v>2792</v>
      </c>
      <c r="C1198" s="360" t="s">
        <v>1625</v>
      </c>
      <c r="D1198" s="266" t="s">
        <v>27033</v>
      </c>
    </row>
    <row r="1199" spans="1:4" x14ac:dyDescent="0.25">
      <c r="A1199" s="369">
        <v>39849</v>
      </c>
      <c r="B1199" s="360" t="s">
        <v>2793</v>
      </c>
      <c r="C1199" s="360" t="s">
        <v>1625</v>
      </c>
      <c r="D1199" s="266" t="s">
        <v>27034</v>
      </c>
    </row>
    <row r="1200" spans="1:4" x14ac:dyDescent="0.25">
      <c r="A1200" s="369">
        <v>38464</v>
      </c>
      <c r="B1200" s="360" t="s">
        <v>2794</v>
      </c>
      <c r="C1200" s="360" t="s">
        <v>1625</v>
      </c>
      <c r="D1200" s="266" t="s">
        <v>27035</v>
      </c>
    </row>
    <row r="1201" spans="1:4" x14ac:dyDescent="0.25">
      <c r="A1201" s="369">
        <v>1527</v>
      </c>
      <c r="B1201" s="360" t="s">
        <v>2795</v>
      </c>
      <c r="C1201" s="360" t="s">
        <v>1625</v>
      </c>
      <c r="D1201" s="266" t="s">
        <v>27036</v>
      </c>
    </row>
    <row r="1202" spans="1:4" x14ac:dyDescent="0.25">
      <c r="A1202" s="369">
        <v>34493</v>
      </c>
      <c r="B1202" s="360" t="s">
        <v>2796</v>
      </c>
      <c r="C1202" s="360" t="s">
        <v>1625</v>
      </c>
      <c r="D1202" s="266" t="s">
        <v>27037</v>
      </c>
    </row>
    <row r="1203" spans="1:4" x14ac:dyDescent="0.25">
      <c r="A1203" s="369">
        <v>38405</v>
      </c>
      <c r="B1203" s="360" t="s">
        <v>2797</v>
      </c>
      <c r="C1203" s="360" t="s">
        <v>1625</v>
      </c>
      <c r="D1203" s="266" t="s">
        <v>27038</v>
      </c>
    </row>
    <row r="1204" spans="1:4" x14ac:dyDescent="0.25">
      <c r="A1204" s="369">
        <v>38408</v>
      </c>
      <c r="B1204" s="360" t="s">
        <v>2798</v>
      </c>
      <c r="C1204" s="360" t="s">
        <v>1625</v>
      </c>
      <c r="D1204" s="266" t="s">
        <v>27039</v>
      </c>
    </row>
    <row r="1205" spans="1:4" x14ac:dyDescent="0.25">
      <c r="A1205" s="369">
        <v>1525</v>
      </c>
      <c r="B1205" s="360" t="s">
        <v>2799</v>
      </c>
      <c r="C1205" s="360" t="s">
        <v>1625</v>
      </c>
      <c r="D1205" s="266" t="s">
        <v>27040</v>
      </c>
    </row>
    <row r="1206" spans="1:4" x14ac:dyDescent="0.25">
      <c r="A1206" s="369">
        <v>34494</v>
      </c>
      <c r="B1206" s="360" t="s">
        <v>2800</v>
      </c>
      <c r="C1206" s="360" t="s">
        <v>1625</v>
      </c>
      <c r="D1206" s="266" t="s">
        <v>27041</v>
      </c>
    </row>
    <row r="1207" spans="1:4" x14ac:dyDescent="0.25">
      <c r="A1207" s="369">
        <v>38406</v>
      </c>
      <c r="B1207" s="360" t="s">
        <v>2801</v>
      </c>
      <c r="C1207" s="360" t="s">
        <v>1625</v>
      </c>
      <c r="D1207" s="266" t="s">
        <v>27042</v>
      </c>
    </row>
    <row r="1208" spans="1:4" x14ac:dyDescent="0.25">
      <c r="A1208" s="369">
        <v>38409</v>
      </c>
      <c r="B1208" s="360" t="s">
        <v>2802</v>
      </c>
      <c r="C1208" s="360" t="s">
        <v>1625</v>
      </c>
      <c r="D1208" s="266" t="s">
        <v>27043</v>
      </c>
    </row>
    <row r="1209" spans="1:4" x14ac:dyDescent="0.25">
      <c r="A1209" s="369">
        <v>43360</v>
      </c>
      <c r="B1209" s="360" t="s">
        <v>2803</v>
      </c>
      <c r="C1209" s="360" t="s">
        <v>1625</v>
      </c>
      <c r="D1209" s="266" t="s">
        <v>27044</v>
      </c>
    </row>
    <row r="1210" spans="1:4" x14ac:dyDescent="0.25">
      <c r="A1210" s="369">
        <v>11145</v>
      </c>
      <c r="B1210" s="360" t="s">
        <v>2804</v>
      </c>
      <c r="C1210" s="360" t="s">
        <v>1625</v>
      </c>
      <c r="D1210" s="266" t="s">
        <v>27026</v>
      </c>
    </row>
    <row r="1211" spans="1:4" x14ac:dyDescent="0.25">
      <c r="A1211" s="369">
        <v>34495</v>
      </c>
      <c r="B1211" s="360" t="s">
        <v>2805</v>
      </c>
      <c r="C1211" s="360" t="s">
        <v>1625</v>
      </c>
      <c r="D1211" s="266" t="s">
        <v>27045</v>
      </c>
    </row>
    <row r="1212" spans="1:4" x14ac:dyDescent="0.25">
      <c r="A1212" s="369">
        <v>34479</v>
      </c>
      <c r="B1212" s="360" t="s">
        <v>2806</v>
      </c>
      <c r="C1212" s="360" t="s">
        <v>1625</v>
      </c>
      <c r="D1212" s="266" t="s">
        <v>27027</v>
      </c>
    </row>
    <row r="1213" spans="1:4" x14ac:dyDescent="0.25">
      <c r="A1213" s="369">
        <v>34496</v>
      </c>
      <c r="B1213" s="360" t="s">
        <v>2807</v>
      </c>
      <c r="C1213" s="360" t="s">
        <v>1625</v>
      </c>
      <c r="D1213" s="266" t="s">
        <v>27046</v>
      </c>
    </row>
    <row r="1214" spans="1:4" x14ac:dyDescent="0.25">
      <c r="A1214" s="369">
        <v>34481</v>
      </c>
      <c r="B1214" s="360" t="s">
        <v>2808</v>
      </c>
      <c r="C1214" s="360" t="s">
        <v>1625</v>
      </c>
      <c r="D1214" s="266" t="s">
        <v>27047</v>
      </c>
    </row>
    <row r="1215" spans="1:4" x14ac:dyDescent="0.25">
      <c r="A1215" s="369">
        <v>34483</v>
      </c>
      <c r="B1215" s="360" t="s">
        <v>2809</v>
      </c>
      <c r="C1215" s="360" t="s">
        <v>1625</v>
      </c>
      <c r="D1215" s="266" t="s">
        <v>27048</v>
      </c>
    </row>
    <row r="1216" spans="1:4" x14ac:dyDescent="0.25">
      <c r="A1216" s="369">
        <v>34485</v>
      </c>
      <c r="B1216" s="360" t="s">
        <v>2810</v>
      </c>
      <c r="C1216" s="360" t="s">
        <v>1625</v>
      </c>
      <c r="D1216" s="266" t="s">
        <v>27049</v>
      </c>
    </row>
    <row r="1217" spans="1:4" x14ac:dyDescent="0.25">
      <c r="A1217" s="369">
        <v>14041</v>
      </c>
      <c r="B1217" s="360" t="s">
        <v>2811</v>
      </c>
      <c r="C1217" s="360" t="s">
        <v>1625</v>
      </c>
      <c r="D1217" s="266" t="s">
        <v>27050</v>
      </c>
    </row>
    <row r="1218" spans="1:4" x14ac:dyDescent="0.25">
      <c r="A1218" s="369">
        <v>1523</v>
      </c>
      <c r="B1218" s="360" t="s">
        <v>2812</v>
      </c>
      <c r="C1218" s="360" t="s">
        <v>1625</v>
      </c>
      <c r="D1218" s="266" t="s">
        <v>27051</v>
      </c>
    </row>
    <row r="1219" spans="1:4" x14ac:dyDescent="0.25">
      <c r="A1219" s="369">
        <v>14052</v>
      </c>
      <c r="B1219" s="360" t="s">
        <v>2815</v>
      </c>
      <c r="C1219" s="360" t="s">
        <v>1433</v>
      </c>
      <c r="D1219" s="266" t="s">
        <v>27052</v>
      </c>
    </row>
    <row r="1220" spans="1:4" x14ac:dyDescent="0.25">
      <c r="A1220" s="369">
        <v>14054</v>
      </c>
      <c r="B1220" s="360" t="s">
        <v>2813</v>
      </c>
      <c r="C1220" s="360" t="s">
        <v>1433</v>
      </c>
      <c r="D1220" s="266" t="s">
        <v>27053</v>
      </c>
    </row>
    <row r="1221" spans="1:4" x14ac:dyDescent="0.25">
      <c r="A1221" s="369">
        <v>14053</v>
      </c>
      <c r="B1221" s="360" t="s">
        <v>2817</v>
      </c>
      <c r="C1221" s="360" t="s">
        <v>1433</v>
      </c>
      <c r="D1221" s="266" t="s">
        <v>12691</v>
      </c>
    </row>
    <row r="1222" spans="1:4" x14ac:dyDescent="0.25">
      <c r="A1222" s="369">
        <v>2558</v>
      </c>
      <c r="B1222" s="360" t="s">
        <v>2820</v>
      </c>
      <c r="C1222" s="360" t="s">
        <v>1433</v>
      </c>
      <c r="D1222" s="266" t="s">
        <v>6860</v>
      </c>
    </row>
    <row r="1223" spans="1:4" x14ac:dyDescent="0.25">
      <c r="A1223" s="369">
        <v>2560</v>
      </c>
      <c r="B1223" s="360" t="s">
        <v>2819</v>
      </c>
      <c r="C1223" s="360" t="s">
        <v>1433</v>
      </c>
      <c r="D1223" s="266" t="s">
        <v>26036</v>
      </c>
    </row>
    <row r="1224" spans="1:4" x14ac:dyDescent="0.25">
      <c r="A1224" s="369">
        <v>2559</v>
      </c>
      <c r="B1224" s="360" t="s">
        <v>2821</v>
      </c>
      <c r="C1224" s="360" t="s">
        <v>1433</v>
      </c>
      <c r="D1224" s="266" t="s">
        <v>3404</v>
      </c>
    </row>
    <row r="1225" spans="1:4" x14ac:dyDescent="0.25">
      <c r="A1225" s="369">
        <v>2592</v>
      </c>
      <c r="B1225" s="360" t="s">
        <v>2822</v>
      </c>
      <c r="C1225" s="360" t="s">
        <v>1433</v>
      </c>
      <c r="D1225" s="266" t="s">
        <v>25919</v>
      </c>
    </row>
    <row r="1226" spans="1:4" x14ac:dyDescent="0.25">
      <c r="A1226" s="369">
        <v>2589</v>
      </c>
      <c r="B1226" s="360" t="s">
        <v>2823</v>
      </c>
      <c r="C1226" s="360" t="s">
        <v>1433</v>
      </c>
      <c r="D1226" s="266" t="s">
        <v>25962</v>
      </c>
    </row>
    <row r="1227" spans="1:4" x14ac:dyDescent="0.25">
      <c r="A1227" s="369">
        <v>2566</v>
      </c>
      <c r="B1227" s="360" t="s">
        <v>26012</v>
      </c>
      <c r="C1227" s="360" t="s">
        <v>1433</v>
      </c>
      <c r="D1227" s="266" t="s">
        <v>27054</v>
      </c>
    </row>
    <row r="1228" spans="1:4" x14ac:dyDescent="0.25">
      <c r="A1228" s="369">
        <v>2591</v>
      </c>
      <c r="B1228" s="360" t="s">
        <v>2825</v>
      </c>
      <c r="C1228" s="360" t="s">
        <v>1433</v>
      </c>
      <c r="D1228" s="266" t="s">
        <v>4909</v>
      </c>
    </row>
    <row r="1229" spans="1:4" x14ac:dyDescent="0.25">
      <c r="A1229" s="369">
        <v>2590</v>
      </c>
      <c r="B1229" s="360" t="s">
        <v>2824</v>
      </c>
      <c r="C1229" s="360" t="s">
        <v>1433</v>
      </c>
      <c r="D1229" s="266" t="s">
        <v>8640</v>
      </c>
    </row>
    <row r="1230" spans="1:4" x14ac:dyDescent="0.25">
      <c r="A1230" s="369">
        <v>2567</v>
      </c>
      <c r="B1230" s="360" t="s">
        <v>2826</v>
      </c>
      <c r="C1230" s="360" t="s">
        <v>1433</v>
      </c>
      <c r="D1230" s="266" t="s">
        <v>25652</v>
      </c>
    </row>
    <row r="1231" spans="1:4" x14ac:dyDescent="0.25">
      <c r="A1231" s="369">
        <v>2565</v>
      </c>
      <c r="B1231" s="360" t="s">
        <v>2828</v>
      </c>
      <c r="C1231" s="360" t="s">
        <v>1433</v>
      </c>
      <c r="D1231" s="266" t="s">
        <v>25709</v>
      </c>
    </row>
    <row r="1232" spans="1:4" x14ac:dyDescent="0.25">
      <c r="A1232" s="369">
        <v>2568</v>
      </c>
      <c r="B1232" s="360" t="s">
        <v>2827</v>
      </c>
      <c r="C1232" s="360" t="s">
        <v>1433</v>
      </c>
      <c r="D1232" s="266" t="s">
        <v>25656</v>
      </c>
    </row>
    <row r="1233" spans="1:4" x14ac:dyDescent="0.25">
      <c r="A1233" s="369">
        <v>2594</v>
      </c>
      <c r="B1233" s="360" t="s">
        <v>2830</v>
      </c>
      <c r="C1233" s="360" t="s">
        <v>1433</v>
      </c>
      <c r="D1233" s="266" t="s">
        <v>27055</v>
      </c>
    </row>
    <row r="1234" spans="1:4" x14ac:dyDescent="0.25">
      <c r="A1234" s="369">
        <v>2587</v>
      </c>
      <c r="B1234" s="360" t="s">
        <v>2831</v>
      </c>
      <c r="C1234" s="360" t="s">
        <v>1433</v>
      </c>
      <c r="D1234" s="266" t="s">
        <v>27056</v>
      </c>
    </row>
    <row r="1235" spans="1:4" x14ac:dyDescent="0.25">
      <c r="A1235" s="369">
        <v>2588</v>
      </c>
      <c r="B1235" s="360" t="s">
        <v>2833</v>
      </c>
      <c r="C1235" s="360" t="s">
        <v>1433</v>
      </c>
      <c r="D1235" s="266" t="s">
        <v>27057</v>
      </c>
    </row>
    <row r="1236" spans="1:4" x14ac:dyDescent="0.25">
      <c r="A1236" s="369">
        <v>2569</v>
      </c>
      <c r="B1236" s="360" t="s">
        <v>2836</v>
      </c>
      <c r="C1236" s="360" t="s">
        <v>1433</v>
      </c>
      <c r="D1236" s="266" t="s">
        <v>4556</v>
      </c>
    </row>
    <row r="1237" spans="1:4" x14ac:dyDescent="0.25">
      <c r="A1237" s="369">
        <v>2570</v>
      </c>
      <c r="B1237" s="360" t="s">
        <v>2834</v>
      </c>
      <c r="C1237" s="360" t="s">
        <v>1433</v>
      </c>
      <c r="D1237" s="266" t="s">
        <v>27058</v>
      </c>
    </row>
    <row r="1238" spans="1:4" x14ac:dyDescent="0.25">
      <c r="A1238" s="369">
        <v>2571</v>
      </c>
      <c r="B1238" s="360" t="s">
        <v>2837</v>
      </c>
      <c r="C1238" s="360" t="s">
        <v>1433</v>
      </c>
      <c r="D1238" s="266" t="s">
        <v>27059</v>
      </c>
    </row>
    <row r="1239" spans="1:4" x14ac:dyDescent="0.25">
      <c r="A1239" s="369">
        <v>2593</v>
      </c>
      <c r="B1239" s="360" t="s">
        <v>2840</v>
      </c>
      <c r="C1239" s="360" t="s">
        <v>1433</v>
      </c>
      <c r="D1239" s="266" t="s">
        <v>1512</v>
      </c>
    </row>
    <row r="1240" spans="1:4" x14ac:dyDescent="0.25">
      <c r="A1240" s="369">
        <v>2572</v>
      </c>
      <c r="B1240" s="360" t="s">
        <v>2839</v>
      </c>
      <c r="C1240" s="360" t="s">
        <v>1433</v>
      </c>
      <c r="D1240" s="266" t="s">
        <v>27060</v>
      </c>
    </row>
    <row r="1241" spans="1:4" x14ac:dyDescent="0.25">
      <c r="A1241" s="369">
        <v>2595</v>
      </c>
      <c r="B1241" s="360" t="s">
        <v>2841</v>
      </c>
      <c r="C1241" s="360" t="s">
        <v>1433</v>
      </c>
      <c r="D1241" s="266" t="s">
        <v>27061</v>
      </c>
    </row>
    <row r="1242" spans="1:4" x14ac:dyDescent="0.25">
      <c r="A1242" s="369">
        <v>2576</v>
      </c>
      <c r="B1242" s="360" t="s">
        <v>2842</v>
      </c>
      <c r="C1242" s="360" t="s">
        <v>1433</v>
      </c>
      <c r="D1242" s="266" t="s">
        <v>2135</v>
      </c>
    </row>
    <row r="1243" spans="1:4" x14ac:dyDescent="0.25">
      <c r="A1243" s="369">
        <v>2575</v>
      </c>
      <c r="B1243" s="360" t="s">
        <v>2843</v>
      </c>
      <c r="C1243" s="360" t="s">
        <v>1433</v>
      </c>
      <c r="D1243" s="266" t="s">
        <v>5226</v>
      </c>
    </row>
    <row r="1244" spans="1:4" x14ac:dyDescent="0.25">
      <c r="A1244" s="369">
        <v>2573</v>
      </c>
      <c r="B1244" s="360" t="s">
        <v>2845</v>
      </c>
      <c r="C1244" s="360" t="s">
        <v>1433</v>
      </c>
      <c r="D1244" s="266" t="s">
        <v>7051</v>
      </c>
    </row>
    <row r="1245" spans="1:4" x14ac:dyDescent="0.25">
      <c r="A1245" s="369">
        <v>2586</v>
      </c>
      <c r="B1245" s="360" t="s">
        <v>2844</v>
      </c>
      <c r="C1245" s="360" t="s">
        <v>1433</v>
      </c>
      <c r="D1245" s="266" t="s">
        <v>27062</v>
      </c>
    </row>
    <row r="1246" spans="1:4" x14ac:dyDescent="0.25">
      <c r="A1246" s="369">
        <v>2577</v>
      </c>
      <c r="B1246" s="360" t="s">
        <v>2846</v>
      </c>
      <c r="C1246" s="360" t="s">
        <v>1433</v>
      </c>
      <c r="D1246" s="266" t="s">
        <v>27063</v>
      </c>
    </row>
    <row r="1247" spans="1:4" x14ac:dyDescent="0.25">
      <c r="A1247" s="369">
        <v>2574</v>
      </c>
      <c r="B1247" s="360" t="s">
        <v>2848</v>
      </c>
      <c r="C1247" s="360" t="s">
        <v>1433</v>
      </c>
      <c r="D1247" s="266" t="s">
        <v>26937</v>
      </c>
    </row>
    <row r="1248" spans="1:4" x14ac:dyDescent="0.25">
      <c r="A1248" s="369">
        <v>2578</v>
      </c>
      <c r="B1248" s="360" t="s">
        <v>2847</v>
      </c>
      <c r="C1248" s="360" t="s">
        <v>1433</v>
      </c>
      <c r="D1248" s="266" t="s">
        <v>25643</v>
      </c>
    </row>
    <row r="1249" spans="1:4" x14ac:dyDescent="0.25">
      <c r="A1249" s="369">
        <v>2585</v>
      </c>
      <c r="B1249" s="360" t="s">
        <v>2849</v>
      </c>
      <c r="C1249" s="360" t="s">
        <v>1433</v>
      </c>
      <c r="D1249" s="266" t="s">
        <v>27064</v>
      </c>
    </row>
    <row r="1250" spans="1:4" x14ac:dyDescent="0.25">
      <c r="A1250" s="369">
        <v>12008</v>
      </c>
      <c r="B1250" s="360" t="s">
        <v>2850</v>
      </c>
      <c r="C1250" s="360" t="s">
        <v>1433</v>
      </c>
      <c r="D1250" s="266" t="s">
        <v>27065</v>
      </c>
    </row>
    <row r="1251" spans="1:4" x14ac:dyDescent="0.25">
      <c r="A1251" s="369">
        <v>2582</v>
      </c>
      <c r="B1251" s="360" t="s">
        <v>2851</v>
      </c>
      <c r="C1251" s="360" t="s">
        <v>1433</v>
      </c>
      <c r="D1251" s="266" t="s">
        <v>27066</v>
      </c>
    </row>
    <row r="1252" spans="1:4" x14ac:dyDescent="0.25">
      <c r="A1252" s="369">
        <v>2597</v>
      </c>
      <c r="B1252" s="360" t="s">
        <v>2852</v>
      </c>
      <c r="C1252" s="360" t="s">
        <v>1433</v>
      </c>
      <c r="D1252" s="266" t="s">
        <v>3499</v>
      </c>
    </row>
    <row r="1253" spans="1:4" x14ac:dyDescent="0.25">
      <c r="A1253" s="369">
        <v>2579</v>
      </c>
      <c r="B1253" s="360" t="s">
        <v>2854</v>
      </c>
      <c r="C1253" s="360" t="s">
        <v>1433</v>
      </c>
      <c r="D1253" s="266" t="s">
        <v>25825</v>
      </c>
    </row>
    <row r="1254" spans="1:4" x14ac:dyDescent="0.25">
      <c r="A1254" s="369">
        <v>2581</v>
      </c>
      <c r="B1254" s="360" t="s">
        <v>2853</v>
      </c>
      <c r="C1254" s="360" t="s">
        <v>1433</v>
      </c>
      <c r="D1254" s="266" t="s">
        <v>5752</v>
      </c>
    </row>
    <row r="1255" spans="1:4" x14ac:dyDescent="0.25">
      <c r="A1255" s="369">
        <v>2596</v>
      </c>
      <c r="B1255" s="360" t="s">
        <v>2855</v>
      </c>
      <c r="C1255" s="360" t="s">
        <v>1433</v>
      </c>
      <c r="D1255" s="266" t="s">
        <v>27067</v>
      </c>
    </row>
    <row r="1256" spans="1:4" x14ac:dyDescent="0.25">
      <c r="A1256" s="369">
        <v>2580</v>
      </c>
      <c r="B1256" s="360" t="s">
        <v>2857</v>
      </c>
      <c r="C1256" s="360" t="s">
        <v>1433</v>
      </c>
      <c r="D1256" s="266" t="s">
        <v>27068</v>
      </c>
    </row>
    <row r="1257" spans="1:4" x14ac:dyDescent="0.25">
      <c r="A1257" s="369">
        <v>2583</v>
      </c>
      <c r="B1257" s="360" t="s">
        <v>2856</v>
      </c>
      <c r="C1257" s="360" t="s">
        <v>1433</v>
      </c>
      <c r="D1257" s="266" t="s">
        <v>26576</v>
      </c>
    </row>
    <row r="1258" spans="1:4" x14ac:dyDescent="0.25">
      <c r="A1258" s="369">
        <v>2584</v>
      </c>
      <c r="B1258" s="360" t="s">
        <v>2858</v>
      </c>
      <c r="C1258" s="360" t="s">
        <v>1433</v>
      </c>
      <c r="D1258" s="266" t="s">
        <v>27069</v>
      </c>
    </row>
    <row r="1259" spans="1:4" x14ac:dyDescent="0.25">
      <c r="A1259" s="369">
        <v>12010</v>
      </c>
      <c r="B1259" s="360" t="s">
        <v>2861</v>
      </c>
      <c r="C1259" s="360" t="s">
        <v>1433</v>
      </c>
      <c r="D1259" s="266" t="s">
        <v>9896</v>
      </c>
    </row>
    <row r="1260" spans="1:4" x14ac:dyDescent="0.25">
      <c r="A1260" s="369">
        <v>39329</v>
      </c>
      <c r="B1260" s="360" t="s">
        <v>2859</v>
      </c>
      <c r="C1260" s="360" t="s">
        <v>1433</v>
      </c>
      <c r="D1260" s="266" t="s">
        <v>25776</v>
      </c>
    </row>
    <row r="1261" spans="1:4" x14ac:dyDescent="0.25">
      <c r="A1261" s="369">
        <v>39330</v>
      </c>
      <c r="B1261" s="360" t="s">
        <v>2864</v>
      </c>
      <c r="C1261" s="360" t="s">
        <v>1433</v>
      </c>
      <c r="D1261" s="266" t="s">
        <v>27070</v>
      </c>
    </row>
    <row r="1262" spans="1:4" x14ac:dyDescent="0.25">
      <c r="A1262" s="369">
        <v>39332</v>
      </c>
      <c r="B1262" s="360" t="s">
        <v>2863</v>
      </c>
      <c r="C1262" s="360" t="s">
        <v>1433</v>
      </c>
      <c r="D1262" s="266" t="s">
        <v>27071</v>
      </c>
    </row>
    <row r="1263" spans="1:4" x14ac:dyDescent="0.25">
      <c r="A1263" s="369">
        <v>39331</v>
      </c>
      <c r="B1263" s="360" t="s">
        <v>2865</v>
      </c>
      <c r="C1263" s="360" t="s">
        <v>1433</v>
      </c>
      <c r="D1263" s="266" t="s">
        <v>27072</v>
      </c>
    </row>
    <row r="1264" spans="1:4" x14ac:dyDescent="0.25">
      <c r="A1264" s="369">
        <v>39333</v>
      </c>
      <c r="B1264" s="360" t="s">
        <v>2867</v>
      </c>
      <c r="C1264" s="360" t="s">
        <v>1433</v>
      </c>
      <c r="D1264" s="266" t="s">
        <v>2862</v>
      </c>
    </row>
    <row r="1265" spans="1:4" x14ac:dyDescent="0.25">
      <c r="A1265" s="369">
        <v>39335</v>
      </c>
      <c r="B1265" s="360" t="s">
        <v>2866</v>
      </c>
      <c r="C1265" s="360" t="s">
        <v>1433</v>
      </c>
      <c r="D1265" s="266" t="s">
        <v>27052</v>
      </c>
    </row>
    <row r="1266" spans="1:4" x14ac:dyDescent="0.25">
      <c r="A1266" s="369">
        <v>39334</v>
      </c>
      <c r="B1266" s="360" t="s">
        <v>2869</v>
      </c>
      <c r="C1266" s="360" t="s">
        <v>1433</v>
      </c>
      <c r="D1266" s="266" t="s">
        <v>3779</v>
      </c>
    </row>
    <row r="1267" spans="1:4" x14ac:dyDescent="0.25">
      <c r="A1267" s="369">
        <v>12016</v>
      </c>
      <c r="B1267" s="360" t="s">
        <v>2872</v>
      </c>
      <c r="C1267" s="360" t="s">
        <v>1433</v>
      </c>
      <c r="D1267" s="266" t="s">
        <v>10545</v>
      </c>
    </row>
    <row r="1268" spans="1:4" x14ac:dyDescent="0.25">
      <c r="A1268" s="369">
        <v>12015</v>
      </c>
      <c r="B1268" s="360" t="s">
        <v>2871</v>
      </c>
      <c r="C1268" s="360" t="s">
        <v>1433</v>
      </c>
      <c r="D1268" s="266" t="s">
        <v>27073</v>
      </c>
    </row>
    <row r="1269" spans="1:4" x14ac:dyDescent="0.25">
      <c r="A1269" s="369">
        <v>12020</v>
      </c>
      <c r="B1269" s="360" t="s">
        <v>2875</v>
      </c>
      <c r="C1269" s="360" t="s">
        <v>1433</v>
      </c>
      <c r="D1269" s="266" t="s">
        <v>10545</v>
      </c>
    </row>
    <row r="1270" spans="1:4" x14ac:dyDescent="0.25">
      <c r="A1270" s="369">
        <v>12019</v>
      </c>
      <c r="B1270" s="360" t="s">
        <v>2874</v>
      </c>
      <c r="C1270" s="360" t="s">
        <v>1433</v>
      </c>
      <c r="D1270" s="266" t="s">
        <v>27073</v>
      </c>
    </row>
    <row r="1271" spans="1:4" x14ac:dyDescent="0.25">
      <c r="A1271" s="369">
        <v>39336</v>
      </c>
      <c r="B1271" s="360" t="s">
        <v>2877</v>
      </c>
      <c r="C1271" s="360" t="s">
        <v>1433</v>
      </c>
      <c r="D1271" s="266" t="s">
        <v>27070</v>
      </c>
    </row>
    <row r="1272" spans="1:4" x14ac:dyDescent="0.25">
      <c r="A1272" s="369">
        <v>39338</v>
      </c>
      <c r="B1272" s="360" t="s">
        <v>2876</v>
      </c>
      <c r="C1272" s="360" t="s">
        <v>1433</v>
      </c>
      <c r="D1272" s="266" t="s">
        <v>27071</v>
      </c>
    </row>
    <row r="1273" spans="1:4" x14ac:dyDescent="0.25">
      <c r="A1273" s="369">
        <v>39337</v>
      </c>
      <c r="B1273" s="360" t="s">
        <v>2878</v>
      </c>
      <c r="C1273" s="360" t="s">
        <v>1433</v>
      </c>
      <c r="D1273" s="266" t="s">
        <v>27072</v>
      </c>
    </row>
    <row r="1274" spans="1:4" x14ac:dyDescent="0.25">
      <c r="A1274" s="369">
        <v>39341</v>
      </c>
      <c r="B1274" s="360" t="s">
        <v>2879</v>
      </c>
      <c r="C1274" s="360" t="s">
        <v>1433</v>
      </c>
      <c r="D1274" s="266" t="s">
        <v>4964</v>
      </c>
    </row>
    <row r="1275" spans="1:4" x14ac:dyDescent="0.25">
      <c r="A1275" s="369">
        <v>39340</v>
      </c>
      <c r="B1275" s="360" t="s">
        <v>2880</v>
      </c>
      <c r="C1275" s="360" t="s">
        <v>1433</v>
      </c>
      <c r="D1275" s="266" t="s">
        <v>7167</v>
      </c>
    </row>
    <row r="1276" spans="1:4" x14ac:dyDescent="0.25">
      <c r="A1276" s="369">
        <v>12025</v>
      </c>
      <c r="B1276" s="360" t="s">
        <v>2883</v>
      </c>
      <c r="C1276" s="360" t="s">
        <v>1433</v>
      </c>
      <c r="D1276" s="266" t="s">
        <v>7217</v>
      </c>
    </row>
    <row r="1277" spans="1:4" x14ac:dyDescent="0.25">
      <c r="A1277" s="369">
        <v>39342</v>
      </c>
      <c r="B1277" s="360" t="s">
        <v>2882</v>
      </c>
      <c r="C1277" s="360" t="s">
        <v>1433</v>
      </c>
      <c r="D1277" s="266" t="s">
        <v>4964</v>
      </c>
    </row>
    <row r="1278" spans="1:4" x14ac:dyDescent="0.25">
      <c r="A1278" s="369">
        <v>39343</v>
      </c>
      <c r="B1278" s="360" t="s">
        <v>2886</v>
      </c>
      <c r="C1278" s="360" t="s">
        <v>1433</v>
      </c>
      <c r="D1278" s="266" t="s">
        <v>25785</v>
      </c>
    </row>
    <row r="1279" spans="1:4" x14ac:dyDescent="0.25">
      <c r="A1279" s="369">
        <v>39345</v>
      </c>
      <c r="B1279" s="360" t="s">
        <v>2885</v>
      </c>
      <c r="C1279" s="360" t="s">
        <v>1433</v>
      </c>
      <c r="D1279" s="266" t="s">
        <v>27074</v>
      </c>
    </row>
    <row r="1280" spans="1:4" x14ac:dyDescent="0.25">
      <c r="A1280" s="369">
        <v>39344</v>
      </c>
      <c r="B1280" s="360" t="s">
        <v>2887</v>
      </c>
      <c r="C1280" s="360" t="s">
        <v>1433</v>
      </c>
      <c r="D1280" s="266" t="s">
        <v>26815</v>
      </c>
    </row>
    <row r="1281" spans="1:4" x14ac:dyDescent="0.25">
      <c r="A1281" s="369">
        <v>12623</v>
      </c>
      <c r="B1281" s="360" t="s">
        <v>2888</v>
      </c>
      <c r="C1281" s="360" t="s">
        <v>1516</v>
      </c>
      <c r="D1281" s="266" t="s">
        <v>25386</v>
      </c>
    </row>
    <row r="1282" spans="1:4" x14ac:dyDescent="0.25">
      <c r="A1282" s="369">
        <v>34498</v>
      </c>
      <c r="B1282" s="360" t="s">
        <v>2889</v>
      </c>
      <c r="C1282" s="360" t="s">
        <v>1433</v>
      </c>
      <c r="D1282" s="266" t="s">
        <v>26092</v>
      </c>
    </row>
    <row r="1283" spans="1:4" x14ac:dyDescent="0.25">
      <c r="A1283" s="369">
        <v>13244</v>
      </c>
      <c r="B1283" s="360" t="s">
        <v>2890</v>
      </c>
      <c r="C1283" s="360" t="s">
        <v>1433</v>
      </c>
      <c r="D1283" s="266" t="s">
        <v>26112</v>
      </c>
    </row>
    <row r="1284" spans="1:4" x14ac:dyDescent="0.25">
      <c r="A1284" s="369">
        <v>38998</v>
      </c>
      <c r="B1284" s="360" t="s">
        <v>2891</v>
      </c>
      <c r="C1284" s="360" t="s">
        <v>1433</v>
      </c>
      <c r="D1284" s="266" t="s">
        <v>7063</v>
      </c>
    </row>
    <row r="1285" spans="1:4" x14ac:dyDescent="0.25">
      <c r="A1285" s="369">
        <v>38999</v>
      </c>
      <c r="B1285" s="360" t="s">
        <v>2893</v>
      </c>
      <c r="C1285" s="360" t="s">
        <v>1433</v>
      </c>
      <c r="D1285" s="266" t="s">
        <v>2403</v>
      </c>
    </row>
    <row r="1286" spans="1:4" x14ac:dyDescent="0.25">
      <c r="A1286" s="369">
        <v>38996</v>
      </c>
      <c r="B1286" s="360" t="s">
        <v>2894</v>
      </c>
      <c r="C1286" s="360" t="s">
        <v>1433</v>
      </c>
      <c r="D1286" s="266" t="s">
        <v>1880</v>
      </c>
    </row>
    <row r="1287" spans="1:4" x14ac:dyDescent="0.25">
      <c r="A1287" s="369">
        <v>44173</v>
      </c>
      <c r="B1287" s="360" t="s">
        <v>2895</v>
      </c>
      <c r="C1287" s="360" t="s">
        <v>1433</v>
      </c>
      <c r="D1287" s="266" t="s">
        <v>6731</v>
      </c>
    </row>
    <row r="1288" spans="1:4" x14ac:dyDescent="0.25">
      <c r="A1288" s="369">
        <v>44174</v>
      </c>
      <c r="B1288" s="360" t="s">
        <v>2896</v>
      </c>
      <c r="C1288" s="360" t="s">
        <v>1433</v>
      </c>
      <c r="D1288" s="266" t="s">
        <v>3355</v>
      </c>
    </row>
    <row r="1289" spans="1:4" x14ac:dyDescent="0.25">
      <c r="A1289" s="369">
        <v>38997</v>
      </c>
      <c r="B1289" s="360" t="s">
        <v>2897</v>
      </c>
      <c r="C1289" s="360" t="s">
        <v>1433</v>
      </c>
      <c r="D1289" s="266" t="s">
        <v>11871</v>
      </c>
    </row>
    <row r="1290" spans="1:4" x14ac:dyDescent="0.25">
      <c r="A1290" s="369">
        <v>39600</v>
      </c>
      <c r="B1290" s="360" t="s">
        <v>2898</v>
      </c>
      <c r="C1290" s="360" t="s">
        <v>1433</v>
      </c>
      <c r="D1290" s="266" t="s">
        <v>27075</v>
      </c>
    </row>
    <row r="1291" spans="1:4" x14ac:dyDescent="0.25">
      <c r="A1291" s="369">
        <v>39601</v>
      </c>
      <c r="B1291" s="360" t="s">
        <v>2900</v>
      </c>
      <c r="C1291" s="360" t="s">
        <v>1433</v>
      </c>
      <c r="D1291" s="266" t="s">
        <v>26165</v>
      </c>
    </row>
    <row r="1292" spans="1:4" x14ac:dyDescent="0.25">
      <c r="A1292" s="369">
        <v>39862</v>
      </c>
      <c r="B1292" s="360" t="s">
        <v>2902</v>
      </c>
      <c r="C1292" s="360" t="s">
        <v>1433</v>
      </c>
      <c r="D1292" s="266" t="s">
        <v>27076</v>
      </c>
    </row>
    <row r="1293" spans="1:4" x14ac:dyDescent="0.25">
      <c r="A1293" s="369">
        <v>39863</v>
      </c>
      <c r="B1293" s="360" t="s">
        <v>2904</v>
      </c>
      <c r="C1293" s="360" t="s">
        <v>1433</v>
      </c>
      <c r="D1293" s="266" t="s">
        <v>6872</v>
      </c>
    </row>
    <row r="1294" spans="1:4" x14ac:dyDescent="0.25">
      <c r="A1294" s="369">
        <v>39864</v>
      </c>
      <c r="B1294" s="360" t="s">
        <v>2905</v>
      </c>
      <c r="C1294" s="360" t="s">
        <v>1433</v>
      </c>
      <c r="D1294" s="266" t="s">
        <v>25790</v>
      </c>
    </row>
    <row r="1295" spans="1:4" x14ac:dyDescent="0.25">
      <c r="A1295" s="369">
        <v>39865</v>
      </c>
      <c r="B1295" s="360" t="s">
        <v>2906</v>
      </c>
      <c r="C1295" s="360" t="s">
        <v>1433</v>
      </c>
      <c r="D1295" s="266" t="s">
        <v>6824</v>
      </c>
    </row>
    <row r="1296" spans="1:4" x14ac:dyDescent="0.25">
      <c r="A1296" s="369">
        <v>2517</v>
      </c>
      <c r="B1296" s="360" t="s">
        <v>2907</v>
      </c>
      <c r="C1296" s="360" t="s">
        <v>1433</v>
      </c>
      <c r="D1296" s="266" t="s">
        <v>27077</v>
      </c>
    </row>
    <row r="1297" spans="1:4" x14ac:dyDescent="0.25">
      <c r="A1297" s="369">
        <v>2522</v>
      </c>
      <c r="B1297" s="360" t="s">
        <v>2909</v>
      </c>
      <c r="C1297" s="360" t="s">
        <v>1433</v>
      </c>
      <c r="D1297" s="266" t="s">
        <v>27078</v>
      </c>
    </row>
    <row r="1298" spans="1:4" x14ac:dyDescent="0.25">
      <c r="A1298" s="369">
        <v>2548</v>
      </c>
      <c r="B1298" s="360" t="s">
        <v>2911</v>
      </c>
      <c r="C1298" s="360" t="s">
        <v>1433</v>
      </c>
      <c r="D1298" s="266" t="s">
        <v>7940</v>
      </c>
    </row>
    <row r="1299" spans="1:4" x14ac:dyDescent="0.25">
      <c r="A1299" s="369">
        <v>2516</v>
      </c>
      <c r="B1299" s="360" t="s">
        <v>2910</v>
      </c>
      <c r="C1299" s="360" t="s">
        <v>1433</v>
      </c>
      <c r="D1299" s="266" t="s">
        <v>4458</v>
      </c>
    </row>
    <row r="1300" spans="1:4" x14ac:dyDescent="0.25">
      <c r="A1300" s="369">
        <v>2518</v>
      </c>
      <c r="B1300" s="360" t="s">
        <v>2912</v>
      </c>
      <c r="C1300" s="360" t="s">
        <v>1433</v>
      </c>
      <c r="D1300" s="266" t="s">
        <v>27079</v>
      </c>
    </row>
    <row r="1301" spans="1:4" x14ac:dyDescent="0.25">
      <c r="A1301" s="369">
        <v>2521</v>
      </c>
      <c r="B1301" s="360" t="s">
        <v>2913</v>
      </c>
      <c r="C1301" s="360" t="s">
        <v>1433</v>
      </c>
      <c r="D1301" s="266" t="s">
        <v>25757</v>
      </c>
    </row>
    <row r="1302" spans="1:4" x14ac:dyDescent="0.25">
      <c r="A1302" s="369">
        <v>2515</v>
      </c>
      <c r="B1302" s="360" t="s">
        <v>2915</v>
      </c>
      <c r="C1302" s="360" t="s">
        <v>1433</v>
      </c>
      <c r="D1302" s="266" t="s">
        <v>2868</v>
      </c>
    </row>
    <row r="1303" spans="1:4" x14ac:dyDescent="0.25">
      <c r="A1303" s="369">
        <v>2519</v>
      </c>
      <c r="B1303" s="360" t="s">
        <v>2914</v>
      </c>
      <c r="C1303" s="360" t="s">
        <v>1433</v>
      </c>
      <c r="D1303" s="266" t="s">
        <v>27080</v>
      </c>
    </row>
    <row r="1304" spans="1:4" x14ac:dyDescent="0.25">
      <c r="A1304" s="369">
        <v>2520</v>
      </c>
      <c r="B1304" s="360" t="s">
        <v>2916</v>
      </c>
      <c r="C1304" s="360" t="s">
        <v>1433</v>
      </c>
      <c r="D1304" s="266" t="s">
        <v>27081</v>
      </c>
    </row>
    <row r="1305" spans="1:4" x14ac:dyDescent="0.25">
      <c r="A1305" s="369">
        <v>1602</v>
      </c>
      <c r="B1305" s="360" t="s">
        <v>2917</v>
      </c>
      <c r="C1305" s="360" t="s">
        <v>1433</v>
      </c>
      <c r="D1305" s="266" t="s">
        <v>7076</v>
      </c>
    </row>
    <row r="1306" spans="1:4" x14ac:dyDescent="0.25">
      <c r="A1306" s="369">
        <v>1601</v>
      </c>
      <c r="B1306" s="360" t="s">
        <v>2918</v>
      </c>
      <c r="C1306" s="360" t="s">
        <v>1433</v>
      </c>
      <c r="D1306" s="266" t="s">
        <v>27082</v>
      </c>
    </row>
    <row r="1307" spans="1:4" x14ac:dyDescent="0.25">
      <c r="A1307" s="369">
        <v>1598</v>
      </c>
      <c r="B1307" s="360" t="s">
        <v>2920</v>
      </c>
      <c r="C1307" s="360" t="s">
        <v>1433</v>
      </c>
      <c r="D1307" s="266" t="s">
        <v>5856</v>
      </c>
    </row>
    <row r="1308" spans="1:4" x14ac:dyDescent="0.25">
      <c r="A1308" s="369">
        <v>1600</v>
      </c>
      <c r="B1308" s="360" t="s">
        <v>2919</v>
      </c>
      <c r="C1308" s="360" t="s">
        <v>1433</v>
      </c>
      <c r="D1308" s="266" t="s">
        <v>4443</v>
      </c>
    </row>
    <row r="1309" spans="1:4" x14ac:dyDescent="0.25">
      <c r="A1309" s="369">
        <v>1603</v>
      </c>
      <c r="B1309" s="360" t="s">
        <v>2921</v>
      </c>
      <c r="C1309" s="360" t="s">
        <v>1433</v>
      </c>
      <c r="D1309" s="266" t="s">
        <v>25841</v>
      </c>
    </row>
    <row r="1310" spans="1:4" x14ac:dyDescent="0.25">
      <c r="A1310" s="369">
        <v>1599</v>
      </c>
      <c r="B1310" s="360" t="s">
        <v>2922</v>
      </c>
      <c r="C1310" s="360" t="s">
        <v>1433</v>
      </c>
      <c r="D1310" s="266" t="s">
        <v>4306</v>
      </c>
    </row>
    <row r="1311" spans="1:4" x14ac:dyDescent="0.25">
      <c r="A1311" s="369">
        <v>1597</v>
      </c>
      <c r="B1311" s="360" t="s">
        <v>2923</v>
      </c>
      <c r="C1311" s="360" t="s">
        <v>1433</v>
      </c>
      <c r="D1311" s="266" t="s">
        <v>5959</v>
      </c>
    </row>
    <row r="1312" spans="1:4" x14ac:dyDescent="0.25">
      <c r="A1312" s="369">
        <v>39602</v>
      </c>
      <c r="B1312" s="360" t="s">
        <v>2925</v>
      </c>
      <c r="C1312" s="360" t="s">
        <v>1433</v>
      </c>
      <c r="D1312" s="266" t="s">
        <v>7095</v>
      </c>
    </row>
    <row r="1313" spans="1:4" x14ac:dyDescent="0.25">
      <c r="A1313" s="369">
        <v>39603</v>
      </c>
      <c r="B1313" s="360" t="s">
        <v>2927</v>
      </c>
      <c r="C1313" s="360" t="s">
        <v>1433</v>
      </c>
      <c r="D1313" s="266" t="s">
        <v>1565</v>
      </c>
    </row>
    <row r="1314" spans="1:4" x14ac:dyDescent="0.25">
      <c r="A1314" s="369">
        <v>11821</v>
      </c>
      <c r="B1314" s="360" t="s">
        <v>2929</v>
      </c>
      <c r="C1314" s="360" t="s">
        <v>1433</v>
      </c>
      <c r="D1314" s="266" t="s">
        <v>8325</v>
      </c>
    </row>
    <row r="1315" spans="1:4" x14ac:dyDescent="0.25">
      <c r="A1315" s="369">
        <v>1562</v>
      </c>
      <c r="B1315" s="360" t="s">
        <v>2931</v>
      </c>
      <c r="C1315" s="360" t="s">
        <v>1433</v>
      </c>
      <c r="D1315" s="266" t="s">
        <v>4350</v>
      </c>
    </row>
    <row r="1316" spans="1:4" x14ac:dyDescent="0.25">
      <c r="A1316" s="369">
        <v>1563</v>
      </c>
      <c r="B1316" s="360" t="s">
        <v>2932</v>
      </c>
      <c r="C1316" s="360" t="s">
        <v>1433</v>
      </c>
      <c r="D1316" s="266" t="s">
        <v>27083</v>
      </c>
    </row>
    <row r="1317" spans="1:4" x14ac:dyDescent="0.25">
      <c r="A1317" s="369">
        <v>11856</v>
      </c>
      <c r="B1317" s="360" t="s">
        <v>2933</v>
      </c>
      <c r="C1317" s="360" t="s">
        <v>1433</v>
      </c>
      <c r="D1317" s="266" t="s">
        <v>4185</v>
      </c>
    </row>
    <row r="1318" spans="1:4" x14ac:dyDescent="0.25">
      <c r="A1318" s="369">
        <v>11857</v>
      </c>
      <c r="B1318" s="360" t="s">
        <v>2934</v>
      </c>
      <c r="C1318" s="360" t="s">
        <v>1433</v>
      </c>
      <c r="D1318" s="266" t="s">
        <v>27084</v>
      </c>
    </row>
    <row r="1319" spans="1:4" x14ac:dyDescent="0.25">
      <c r="A1319" s="369">
        <v>11858</v>
      </c>
      <c r="B1319" s="360" t="s">
        <v>2936</v>
      </c>
      <c r="C1319" s="360" t="s">
        <v>1433</v>
      </c>
      <c r="D1319" s="266" t="s">
        <v>27085</v>
      </c>
    </row>
    <row r="1320" spans="1:4" x14ac:dyDescent="0.25">
      <c r="A1320" s="369">
        <v>1539</v>
      </c>
      <c r="B1320" s="360" t="s">
        <v>2937</v>
      </c>
      <c r="C1320" s="360" t="s">
        <v>1433</v>
      </c>
      <c r="D1320" s="266" t="s">
        <v>5237</v>
      </c>
    </row>
    <row r="1321" spans="1:4" x14ac:dyDescent="0.25">
      <c r="A1321" s="369">
        <v>11859</v>
      </c>
      <c r="B1321" s="360" t="s">
        <v>2938</v>
      </c>
      <c r="C1321" s="360" t="s">
        <v>1433</v>
      </c>
      <c r="D1321" s="266" t="s">
        <v>25434</v>
      </c>
    </row>
    <row r="1322" spans="1:4" x14ac:dyDescent="0.25">
      <c r="A1322" s="369">
        <v>1550</v>
      </c>
      <c r="B1322" s="360" t="s">
        <v>2939</v>
      </c>
      <c r="C1322" s="360" t="s">
        <v>1433</v>
      </c>
      <c r="D1322" s="266" t="s">
        <v>2750</v>
      </c>
    </row>
    <row r="1323" spans="1:4" x14ac:dyDescent="0.25">
      <c r="A1323" s="369">
        <v>11854</v>
      </c>
      <c r="B1323" s="360" t="s">
        <v>2940</v>
      </c>
      <c r="C1323" s="360" t="s">
        <v>1433</v>
      </c>
      <c r="D1323" s="266" t="s">
        <v>27086</v>
      </c>
    </row>
    <row r="1324" spans="1:4" x14ac:dyDescent="0.25">
      <c r="A1324" s="369">
        <v>11862</v>
      </c>
      <c r="B1324" s="360" t="s">
        <v>2942</v>
      </c>
      <c r="C1324" s="360" t="s">
        <v>1433</v>
      </c>
      <c r="D1324" s="266" t="s">
        <v>1594</v>
      </c>
    </row>
    <row r="1325" spans="1:4" x14ac:dyDescent="0.25">
      <c r="A1325" s="369">
        <v>11863</v>
      </c>
      <c r="B1325" s="360" t="s">
        <v>2944</v>
      </c>
      <c r="C1325" s="360" t="s">
        <v>1433</v>
      </c>
      <c r="D1325" s="266" t="s">
        <v>4600</v>
      </c>
    </row>
    <row r="1326" spans="1:4" x14ac:dyDescent="0.25">
      <c r="A1326" s="369">
        <v>11855</v>
      </c>
      <c r="B1326" s="360" t="s">
        <v>2945</v>
      </c>
      <c r="C1326" s="360" t="s">
        <v>1433</v>
      </c>
      <c r="D1326" s="266" t="s">
        <v>25775</v>
      </c>
    </row>
    <row r="1327" spans="1:4" x14ac:dyDescent="0.25">
      <c r="A1327" s="369">
        <v>11864</v>
      </c>
      <c r="B1327" s="360" t="s">
        <v>2947</v>
      </c>
      <c r="C1327" s="360" t="s">
        <v>1433</v>
      </c>
      <c r="D1327" s="266" t="s">
        <v>5884</v>
      </c>
    </row>
    <row r="1328" spans="1:4" x14ac:dyDescent="0.25">
      <c r="A1328" s="369">
        <v>2527</v>
      </c>
      <c r="B1328" s="360" t="s">
        <v>2949</v>
      </c>
      <c r="C1328" s="360" t="s">
        <v>1433</v>
      </c>
      <c r="D1328" s="266" t="s">
        <v>9642</v>
      </c>
    </row>
    <row r="1329" spans="1:4" x14ac:dyDescent="0.25">
      <c r="A1329" s="369">
        <v>2526</v>
      </c>
      <c r="B1329" s="360" t="s">
        <v>2950</v>
      </c>
      <c r="C1329" s="360" t="s">
        <v>1433</v>
      </c>
      <c r="D1329" s="266" t="s">
        <v>6851</v>
      </c>
    </row>
    <row r="1330" spans="1:4" x14ac:dyDescent="0.25">
      <c r="A1330" s="369">
        <v>2487</v>
      </c>
      <c r="B1330" s="360" t="s">
        <v>2953</v>
      </c>
      <c r="C1330" s="360" t="s">
        <v>1433</v>
      </c>
      <c r="D1330" s="266" t="s">
        <v>2382</v>
      </c>
    </row>
    <row r="1331" spans="1:4" x14ac:dyDescent="0.25">
      <c r="A1331" s="369">
        <v>2483</v>
      </c>
      <c r="B1331" s="360" t="s">
        <v>2951</v>
      </c>
      <c r="C1331" s="360" t="s">
        <v>1433</v>
      </c>
      <c r="D1331" s="266" t="s">
        <v>4124</v>
      </c>
    </row>
    <row r="1332" spans="1:4" x14ac:dyDescent="0.25">
      <c r="A1332" s="369">
        <v>2528</v>
      </c>
      <c r="B1332" s="360" t="s">
        <v>2954</v>
      </c>
      <c r="C1332" s="360" t="s">
        <v>1433</v>
      </c>
      <c r="D1332" s="266" t="s">
        <v>27087</v>
      </c>
    </row>
    <row r="1333" spans="1:4" x14ac:dyDescent="0.25">
      <c r="A1333" s="369">
        <v>2489</v>
      </c>
      <c r="B1333" s="360" t="s">
        <v>2955</v>
      </c>
      <c r="C1333" s="360" t="s">
        <v>1433</v>
      </c>
      <c r="D1333" s="266" t="s">
        <v>1476</v>
      </c>
    </row>
    <row r="1334" spans="1:4" x14ac:dyDescent="0.25">
      <c r="A1334" s="369">
        <v>2488</v>
      </c>
      <c r="B1334" s="360" t="s">
        <v>2957</v>
      </c>
      <c r="C1334" s="360" t="s">
        <v>1433</v>
      </c>
      <c r="D1334" s="266" t="s">
        <v>2555</v>
      </c>
    </row>
    <row r="1335" spans="1:4" x14ac:dyDescent="0.25">
      <c r="A1335" s="369">
        <v>2484</v>
      </c>
      <c r="B1335" s="360" t="s">
        <v>2956</v>
      </c>
      <c r="C1335" s="360" t="s">
        <v>1433</v>
      </c>
      <c r="D1335" s="266" t="s">
        <v>7098</v>
      </c>
    </row>
    <row r="1336" spans="1:4" x14ac:dyDescent="0.25">
      <c r="A1336" s="369">
        <v>2485</v>
      </c>
      <c r="B1336" s="360" t="s">
        <v>2959</v>
      </c>
      <c r="C1336" s="360" t="s">
        <v>1433</v>
      </c>
      <c r="D1336" s="266" t="s">
        <v>7749</v>
      </c>
    </row>
    <row r="1337" spans="1:4" x14ac:dyDescent="0.25">
      <c r="A1337" s="369">
        <v>39279</v>
      </c>
      <c r="B1337" s="360" t="s">
        <v>2972</v>
      </c>
      <c r="C1337" s="360" t="s">
        <v>1433</v>
      </c>
      <c r="D1337" s="266" t="s">
        <v>2987</v>
      </c>
    </row>
    <row r="1338" spans="1:4" x14ac:dyDescent="0.25">
      <c r="A1338" s="369">
        <v>39280</v>
      </c>
      <c r="B1338" s="360" t="s">
        <v>2973</v>
      </c>
      <c r="C1338" s="360" t="s">
        <v>1433</v>
      </c>
      <c r="D1338" s="266" t="s">
        <v>25593</v>
      </c>
    </row>
    <row r="1339" spans="1:4" x14ac:dyDescent="0.25">
      <c r="A1339" s="369">
        <v>39281</v>
      </c>
      <c r="B1339" s="360" t="s">
        <v>2974</v>
      </c>
      <c r="C1339" s="360" t="s">
        <v>1433</v>
      </c>
      <c r="D1339" s="266" t="s">
        <v>12302</v>
      </c>
    </row>
    <row r="1340" spans="1:4" x14ac:dyDescent="0.25">
      <c r="A1340" s="369">
        <v>39282</v>
      </c>
      <c r="B1340" s="360" t="s">
        <v>2975</v>
      </c>
      <c r="C1340" s="360" t="s">
        <v>1433</v>
      </c>
      <c r="D1340" s="266" t="s">
        <v>6076</v>
      </c>
    </row>
    <row r="1341" spans="1:4" x14ac:dyDescent="0.25">
      <c r="A1341" s="369">
        <v>38844</v>
      </c>
      <c r="B1341" s="360" t="s">
        <v>2977</v>
      </c>
      <c r="C1341" s="360" t="s">
        <v>1433</v>
      </c>
      <c r="D1341" s="266" t="s">
        <v>25653</v>
      </c>
    </row>
    <row r="1342" spans="1:4" x14ac:dyDescent="0.25">
      <c r="A1342" s="369">
        <v>38846</v>
      </c>
      <c r="B1342" s="360" t="s">
        <v>2978</v>
      </c>
      <c r="C1342" s="360" t="s">
        <v>1433</v>
      </c>
      <c r="D1342" s="266" t="s">
        <v>3470</v>
      </c>
    </row>
    <row r="1343" spans="1:4" x14ac:dyDescent="0.25">
      <c r="A1343" s="369">
        <v>38847</v>
      </c>
      <c r="B1343" s="360" t="s">
        <v>2980</v>
      </c>
      <c r="C1343" s="360" t="s">
        <v>1433</v>
      </c>
      <c r="D1343" s="266" t="s">
        <v>2678</v>
      </c>
    </row>
    <row r="1344" spans="1:4" x14ac:dyDescent="0.25">
      <c r="A1344" s="369">
        <v>38850</v>
      </c>
      <c r="B1344" s="360" t="s">
        <v>2981</v>
      </c>
      <c r="C1344" s="360" t="s">
        <v>1433</v>
      </c>
      <c r="D1344" s="266" t="s">
        <v>25880</v>
      </c>
    </row>
    <row r="1345" spans="1:4" x14ac:dyDescent="0.25">
      <c r="A1345" s="369">
        <v>38848</v>
      </c>
      <c r="B1345" s="360" t="s">
        <v>2982</v>
      </c>
      <c r="C1345" s="360" t="s">
        <v>1433</v>
      </c>
      <c r="D1345" s="266" t="s">
        <v>27088</v>
      </c>
    </row>
    <row r="1346" spans="1:4" x14ac:dyDescent="0.25">
      <c r="A1346" s="369">
        <v>38851</v>
      </c>
      <c r="B1346" s="360" t="s">
        <v>2984</v>
      </c>
      <c r="C1346" s="360" t="s">
        <v>1433</v>
      </c>
      <c r="D1346" s="266" t="s">
        <v>8640</v>
      </c>
    </row>
    <row r="1347" spans="1:4" x14ac:dyDescent="0.25">
      <c r="A1347" s="369">
        <v>38854</v>
      </c>
      <c r="B1347" s="360" t="s">
        <v>2986</v>
      </c>
      <c r="C1347" s="360" t="s">
        <v>1433</v>
      </c>
      <c r="D1347" s="266" t="s">
        <v>5178</v>
      </c>
    </row>
    <row r="1348" spans="1:4" x14ac:dyDescent="0.25">
      <c r="A1348" s="369">
        <v>44247</v>
      </c>
      <c r="B1348" s="360" t="s">
        <v>2960</v>
      </c>
      <c r="C1348" s="360" t="s">
        <v>1433</v>
      </c>
      <c r="D1348" s="266" t="s">
        <v>27089</v>
      </c>
    </row>
    <row r="1349" spans="1:4" x14ac:dyDescent="0.25">
      <c r="A1349" s="369">
        <v>38005</v>
      </c>
      <c r="B1349" s="360" t="s">
        <v>2961</v>
      </c>
      <c r="C1349" s="360" t="s">
        <v>1433</v>
      </c>
      <c r="D1349" s="266" t="s">
        <v>2242</v>
      </c>
    </row>
    <row r="1350" spans="1:4" x14ac:dyDescent="0.25">
      <c r="A1350" s="369">
        <v>38006</v>
      </c>
      <c r="B1350" s="360" t="s">
        <v>2963</v>
      </c>
      <c r="C1350" s="360" t="s">
        <v>1433</v>
      </c>
      <c r="D1350" s="266" t="s">
        <v>3166</v>
      </c>
    </row>
    <row r="1351" spans="1:4" x14ac:dyDescent="0.25">
      <c r="A1351" s="369">
        <v>38428</v>
      </c>
      <c r="B1351" s="360" t="s">
        <v>2964</v>
      </c>
      <c r="C1351" s="360" t="s">
        <v>1433</v>
      </c>
      <c r="D1351" s="266" t="s">
        <v>27090</v>
      </c>
    </row>
    <row r="1352" spans="1:4" x14ac:dyDescent="0.25">
      <c r="A1352" s="369">
        <v>38007</v>
      </c>
      <c r="B1352" s="360" t="s">
        <v>2965</v>
      </c>
      <c r="C1352" s="360" t="s">
        <v>1433</v>
      </c>
      <c r="D1352" s="266" t="s">
        <v>27091</v>
      </c>
    </row>
    <row r="1353" spans="1:4" x14ac:dyDescent="0.25">
      <c r="A1353" s="369">
        <v>38008</v>
      </c>
      <c r="B1353" s="360" t="s">
        <v>2967</v>
      </c>
      <c r="C1353" s="360" t="s">
        <v>1433</v>
      </c>
      <c r="D1353" s="266" t="s">
        <v>26441</v>
      </c>
    </row>
    <row r="1354" spans="1:4" x14ac:dyDescent="0.25">
      <c r="A1354" s="369">
        <v>38009</v>
      </c>
      <c r="B1354" s="360" t="s">
        <v>2968</v>
      </c>
      <c r="C1354" s="360" t="s">
        <v>1433</v>
      </c>
      <c r="D1354" s="266" t="s">
        <v>27092</v>
      </c>
    </row>
    <row r="1355" spans="1:4" x14ac:dyDescent="0.25">
      <c r="A1355" s="369">
        <v>44248</v>
      </c>
      <c r="B1355" s="360" t="s">
        <v>2969</v>
      </c>
      <c r="C1355" s="360" t="s">
        <v>1433</v>
      </c>
      <c r="D1355" s="266" t="s">
        <v>27093</v>
      </c>
    </row>
    <row r="1356" spans="1:4" x14ac:dyDescent="0.25">
      <c r="A1356" s="369">
        <v>44249</v>
      </c>
      <c r="B1356" s="360" t="s">
        <v>2970</v>
      </c>
      <c r="C1356" s="360" t="s">
        <v>1433</v>
      </c>
      <c r="D1356" s="266" t="s">
        <v>27094</v>
      </c>
    </row>
    <row r="1357" spans="1:4" x14ac:dyDescent="0.25">
      <c r="A1357" s="369">
        <v>44250</v>
      </c>
      <c r="B1357" s="360" t="s">
        <v>2971</v>
      </c>
      <c r="C1357" s="360" t="s">
        <v>1433</v>
      </c>
      <c r="D1357" s="266" t="s">
        <v>27095</v>
      </c>
    </row>
    <row r="1358" spans="1:4" x14ac:dyDescent="0.25">
      <c r="A1358" s="369">
        <v>3104</v>
      </c>
      <c r="B1358" s="360" t="s">
        <v>2988</v>
      </c>
      <c r="C1358" s="360" t="s">
        <v>2989</v>
      </c>
      <c r="D1358" s="266" t="s">
        <v>27096</v>
      </c>
    </row>
    <row r="1359" spans="1:4" x14ac:dyDescent="0.25">
      <c r="A1359" s="369">
        <v>1607</v>
      </c>
      <c r="B1359" s="360" t="s">
        <v>2990</v>
      </c>
      <c r="C1359" s="360" t="s">
        <v>2989</v>
      </c>
      <c r="D1359" s="266" t="s">
        <v>5005</v>
      </c>
    </row>
    <row r="1360" spans="1:4" x14ac:dyDescent="0.25">
      <c r="A1360" s="369">
        <v>38169</v>
      </c>
      <c r="B1360" s="360" t="s">
        <v>26014</v>
      </c>
      <c r="C1360" s="360" t="s">
        <v>2989</v>
      </c>
      <c r="D1360" s="266" t="s">
        <v>6945</v>
      </c>
    </row>
    <row r="1361" spans="1:4" x14ac:dyDescent="0.25">
      <c r="A1361" s="369">
        <v>6142</v>
      </c>
      <c r="B1361" s="360" t="s">
        <v>26015</v>
      </c>
      <c r="C1361" s="360" t="s">
        <v>1433</v>
      </c>
      <c r="D1361" s="266" t="s">
        <v>13381</v>
      </c>
    </row>
    <row r="1362" spans="1:4" x14ac:dyDescent="0.25">
      <c r="A1362" s="369">
        <v>11686</v>
      </c>
      <c r="B1362" s="360" t="s">
        <v>2991</v>
      </c>
      <c r="C1362" s="360" t="s">
        <v>1433</v>
      </c>
      <c r="D1362" s="266" t="s">
        <v>2892</v>
      </c>
    </row>
    <row r="1363" spans="1:4" x14ac:dyDescent="0.25">
      <c r="A1363" s="369">
        <v>37598</v>
      </c>
      <c r="B1363" s="360" t="s">
        <v>2993</v>
      </c>
      <c r="C1363" s="360" t="s">
        <v>1433</v>
      </c>
      <c r="D1363" s="266" t="s">
        <v>27097</v>
      </c>
    </row>
    <row r="1364" spans="1:4" x14ac:dyDescent="0.25">
      <c r="A1364" s="369">
        <v>25398</v>
      </c>
      <c r="B1364" s="360" t="s">
        <v>2994</v>
      </c>
      <c r="C1364" s="360" t="s">
        <v>1433</v>
      </c>
      <c r="D1364" s="266" t="s">
        <v>27098</v>
      </c>
    </row>
    <row r="1365" spans="1:4" x14ac:dyDescent="0.25">
      <c r="A1365" s="369">
        <v>25399</v>
      </c>
      <c r="B1365" s="360" t="s">
        <v>26016</v>
      </c>
      <c r="C1365" s="360" t="s">
        <v>1433</v>
      </c>
      <c r="D1365" s="266" t="s">
        <v>27099</v>
      </c>
    </row>
    <row r="1366" spans="1:4" x14ac:dyDescent="0.25">
      <c r="A1366" s="369">
        <v>43440</v>
      </c>
      <c r="B1366" s="360" t="s">
        <v>2995</v>
      </c>
      <c r="C1366" s="360" t="s">
        <v>1433</v>
      </c>
      <c r="D1366" s="266" t="s">
        <v>27100</v>
      </c>
    </row>
    <row r="1367" spans="1:4" x14ac:dyDescent="0.25">
      <c r="A1367" s="369">
        <v>10667</v>
      </c>
      <c r="B1367" s="360" t="s">
        <v>1432</v>
      </c>
      <c r="C1367" s="360" t="s">
        <v>1433</v>
      </c>
      <c r="D1367" s="266" t="s">
        <v>27101</v>
      </c>
    </row>
    <row r="1368" spans="1:4" x14ac:dyDescent="0.25">
      <c r="A1368" s="369">
        <v>1613</v>
      </c>
      <c r="B1368" s="360" t="s">
        <v>2996</v>
      </c>
      <c r="C1368" s="360" t="s">
        <v>1433</v>
      </c>
      <c r="D1368" s="266" t="s">
        <v>27102</v>
      </c>
    </row>
    <row r="1369" spans="1:4" x14ac:dyDescent="0.25">
      <c r="A1369" s="369">
        <v>1626</v>
      </c>
      <c r="B1369" s="360" t="s">
        <v>2997</v>
      </c>
      <c r="C1369" s="360" t="s">
        <v>1433</v>
      </c>
      <c r="D1369" s="266" t="s">
        <v>27103</v>
      </c>
    </row>
    <row r="1370" spans="1:4" x14ac:dyDescent="0.25">
      <c r="A1370" s="369">
        <v>1625</v>
      </c>
      <c r="B1370" s="360" t="s">
        <v>2998</v>
      </c>
      <c r="C1370" s="360" t="s">
        <v>1433</v>
      </c>
      <c r="D1370" s="266" t="s">
        <v>7270</v>
      </c>
    </row>
    <row r="1371" spans="1:4" x14ac:dyDescent="0.25">
      <c r="A1371" s="369">
        <v>1622</v>
      </c>
      <c r="B1371" s="360" t="s">
        <v>2999</v>
      </c>
      <c r="C1371" s="360" t="s">
        <v>1433</v>
      </c>
      <c r="D1371" s="266" t="s">
        <v>27104</v>
      </c>
    </row>
    <row r="1372" spans="1:4" x14ac:dyDescent="0.25">
      <c r="A1372" s="369">
        <v>1620</v>
      </c>
      <c r="B1372" s="360" t="s">
        <v>3000</v>
      </c>
      <c r="C1372" s="360" t="s">
        <v>1433</v>
      </c>
      <c r="D1372" s="266" t="s">
        <v>27105</v>
      </c>
    </row>
    <row r="1373" spans="1:4" x14ac:dyDescent="0.25">
      <c r="A1373" s="369">
        <v>1629</v>
      </c>
      <c r="B1373" s="360" t="s">
        <v>3001</v>
      </c>
      <c r="C1373" s="360" t="s">
        <v>1433</v>
      </c>
      <c r="D1373" s="266" t="s">
        <v>27106</v>
      </c>
    </row>
    <row r="1374" spans="1:4" x14ac:dyDescent="0.25">
      <c r="A1374" s="369">
        <v>1627</v>
      </c>
      <c r="B1374" s="360" t="s">
        <v>3002</v>
      </c>
      <c r="C1374" s="360" t="s">
        <v>1433</v>
      </c>
      <c r="D1374" s="266" t="s">
        <v>27107</v>
      </c>
    </row>
    <row r="1375" spans="1:4" x14ac:dyDescent="0.25">
      <c r="A1375" s="369">
        <v>1623</v>
      </c>
      <c r="B1375" s="360" t="s">
        <v>3003</v>
      </c>
      <c r="C1375" s="360" t="s">
        <v>1433</v>
      </c>
      <c r="D1375" s="266" t="s">
        <v>27108</v>
      </c>
    </row>
    <row r="1376" spans="1:4" x14ac:dyDescent="0.25">
      <c r="A1376" s="369">
        <v>1619</v>
      </c>
      <c r="B1376" s="360" t="s">
        <v>3004</v>
      </c>
      <c r="C1376" s="360" t="s">
        <v>1433</v>
      </c>
      <c r="D1376" s="266" t="s">
        <v>27109</v>
      </c>
    </row>
    <row r="1377" spans="1:4" x14ac:dyDescent="0.25">
      <c r="A1377" s="369">
        <v>1630</v>
      </c>
      <c r="B1377" s="360" t="s">
        <v>3005</v>
      </c>
      <c r="C1377" s="360" t="s">
        <v>1433</v>
      </c>
      <c r="D1377" s="266" t="s">
        <v>27110</v>
      </c>
    </row>
    <row r="1378" spans="1:4" x14ac:dyDescent="0.25">
      <c r="A1378" s="369">
        <v>1616</v>
      </c>
      <c r="B1378" s="360" t="s">
        <v>3006</v>
      </c>
      <c r="C1378" s="360" t="s">
        <v>1433</v>
      </c>
      <c r="D1378" s="266" t="s">
        <v>27111</v>
      </c>
    </row>
    <row r="1379" spans="1:4" x14ac:dyDescent="0.25">
      <c r="A1379" s="369">
        <v>1614</v>
      </c>
      <c r="B1379" s="360" t="s">
        <v>3007</v>
      </c>
      <c r="C1379" s="360" t="s">
        <v>1433</v>
      </c>
      <c r="D1379" s="266" t="s">
        <v>27112</v>
      </c>
    </row>
    <row r="1380" spans="1:4" x14ac:dyDescent="0.25">
      <c r="A1380" s="369">
        <v>1617</v>
      </c>
      <c r="B1380" s="360" t="s">
        <v>3008</v>
      </c>
      <c r="C1380" s="360" t="s">
        <v>1433</v>
      </c>
      <c r="D1380" s="266" t="s">
        <v>27113</v>
      </c>
    </row>
    <row r="1381" spans="1:4" x14ac:dyDescent="0.25">
      <c r="A1381" s="369">
        <v>1621</v>
      </c>
      <c r="B1381" s="360" t="s">
        <v>3009</v>
      </c>
      <c r="C1381" s="360" t="s">
        <v>1433</v>
      </c>
      <c r="D1381" s="266" t="s">
        <v>27114</v>
      </c>
    </row>
    <row r="1382" spans="1:4" x14ac:dyDescent="0.25">
      <c r="A1382" s="369">
        <v>1624</v>
      </c>
      <c r="B1382" s="360" t="s">
        <v>3010</v>
      </c>
      <c r="C1382" s="360" t="s">
        <v>1433</v>
      </c>
      <c r="D1382" s="266" t="s">
        <v>27115</v>
      </c>
    </row>
    <row r="1383" spans="1:4" x14ac:dyDescent="0.25">
      <c r="A1383" s="369">
        <v>1615</v>
      </c>
      <c r="B1383" s="360" t="s">
        <v>3011</v>
      </c>
      <c r="C1383" s="360" t="s">
        <v>1433</v>
      </c>
      <c r="D1383" s="266" t="s">
        <v>27116</v>
      </c>
    </row>
    <row r="1384" spans="1:4" x14ac:dyDescent="0.25">
      <c r="A1384" s="369">
        <v>1612</v>
      </c>
      <c r="B1384" s="360" t="s">
        <v>3012</v>
      </c>
      <c r="C1384" s="360" t="s">
        <v>1433</v>
      </c>
      <c r="D1384" s="266" t="s">
        <v>27117</v>
      </c>
    </row>
    <row r="1385" spans="1:4" x14ac:dyDescent="0.25">
      <c r="A1385" s="369">
        <v>1618</v>
      </c>
      <c r="B1385" s="360" t="s">
        <v>3013</v>
      </c>
      <c r="C1385" s="360" t="s">
        <v>1433</v>
      </c>
      <c r="D1385" s="266" t="s">
        <v>27118</v>
      </c>
    </row>
    <row r="1386" spans="1:4" x14ac:dyDescent="0.25">
      <c r="A1386" s="369">
        <v>14211</v>
      </c>
      <c r="B1386" s="360" t="s">
        <v>3015</v>
      </c>
      <c r="C1386" s="360" t="s">
        <v>1433</v>
      </c>
      <c r="D1386" s="266" t="s">
        <v>11101</v>
      </c>
    </row>
    <row r="1387" spans="1:4" x14ac:dyDescent="0.25">
      <c r="A1387" s="369">
        <v>43657</v>
      </c>
      <c r="B1387" s="360" t="s">
        <v>3014</v>
      </c>
      <c r="C1387" s="360" t="s">
        <v>1516</v>
      </c>
      <c r="D1387" s="266" t="s">
        <v>6743</v>
      </c>
    </row>
    <row r="1388" spans="1:4" x14ac:dyDescent="0.25">
      <c r="A1388" s="369">
        <v>38200</v>
      </c>
      <c r="B1388" s="360" t="s">
        <v>3016</v>
      </c>
      <c r="C1388" s="360" t="s">
        <v>3017</v>
      </c>
      <c r="D1388" s="266" t="s">
        <v>27119</v>
      </c>
    </row>
    <row r="1389" spans="1:4" x14ac:dyDescent="0.25">
      <c r="A1389" s="369">
        <v>39269</v>
      </c>
      <c r="B1389" s="360" t="s">
        <v>3018</v>
      </c>
      <c r="C1389" s="360" t="s">
        <v>1516</v>
      </c>
      <c r="D1389" s="266" t="s">
        <v>27120</v>
      </c>
    </row>
    <row r="1390" spans="1:4" x14ac:dyDescent="0.25">
      <c r="A1390" s="369">
        <v>11889</v>
      </c>
      <c r="B1390" s="360" t="s">
        <v>3019</v>
      </c>
      <c r="C1390" s="360" t="s">
        <v>1516</v>
      </c>
      <c r="D1390" s="266" t="s">
        <v>14015</v>
      </c>
    </row>
    <row r="1391" spans="1:4" x14ac:dyDescent="0.25">
      <c r="A1391" s="369">
        <v>39270</v>
      </c>
      <c r="B1391" s="360" t="s">
        <v>3021</v>
      </c>
      <c r="C1391" s="360" t="s">
        <v>1516</v>
      </c>
      <c r="D1391" s="266" t="s">
        <v>1817</v>
      </c>
    </row>
    <row r="1392" spans="1:4" x14ac:dyDescent="0.25">
      <c r="A1392" s="369">
        <v>11890</v>
      </c>
      <c r="B1392" s="360" t="s">
        <v>3022</v>
      </c>
      <c r="C1392" s="360" t="s">
        <v>1516</v>
      </c>
      <c r="D1392" s="266" t="s">
        <v>8258</v>
      </c>
    </row>
    <row r="1393" spans="1:4" x14ac:dyDescent="0.25">
      <c r="A1393" s="369">
        <v>11891</v>
      </c>
      <c r="B1393" s="360" t="s">
        <v>3023</v>
      </c>
      <c r="C1393" s="360" t="s">
        <v>1516</v>
      </c>
      <c r="D1393" s="266" t="s">
        <v>3530</v>
      </c>
    </row>
    <row r="1394" spans="1:4" x14ac:dyDescent="0.25">
      <c r="A1394" s="369">
        <v>11892</v>
      </c>
      <c r="B1394" s="360" t="s">
        <v>3024</v>
      </c>
      <c r="C1394" s="360" t="s">
        <v>1516</v>
      </c>
      <c r="D1394" s="266" t="s">
        <v>27121</v>
      </c>
    </row>
    <row r="1395" spans="1:4" x14ac:dyDescent="0.25">
      <c r="A1395" s="369">
        <v>37601</v>
      </c>
      <c r="B1395" s="360" t="s">
        <v>3025</v>
      </c>
      <c r="C1395" s="360" t="s">
        <v>1516</v>
      </c>
      <c r="D1395" s="266" t="s">
        <v>7982</v>
      </c>
    </row>
    <row r="1396" spans="1:4" x14ac:dyDescent="0.25">
      <c r="A1396" s="369">
        <v>1634</v>
      </c>
      <c r="B1396" s="360" t="s">
        <v>3027</v>
      </c>
      <c r="C1396" s="360" t="s">
        <v>1516</v>
      </c>
      <c r="D1396" s="266" t="s">
        <v>6861</v>
      </c>
    </row>
    <row r="1397" spans="1:4" x14ac:dyDescent="0.25">
      <c r="A1397" s="369">
        <v>5086</v>
      </c>
      <c r="B1397" s="360" t="s">
        <v>3029</v>
      </c>
      <c r="C1397" s="360" t="s">
        <v>1520</v>
      </c>
      <c r="D1397" s="266" t="s">
        <v>3053</v>
      </c>
    </row>
    <row r="1398" spans="1:4" x14ac:dyDescent="0.25">
      <c r="A1398" s="369">
        <v>11280</v>
      </c>
      <c r="B1398" s="360" t="s">
        <v>26017</v>
      </c>
      <c r="C1398" s="360" t="s">
        <v>1433</v>
      </c>
      <c r="D1398" s="266" t="s">
        <v>27122</v>
      </c>
    </row>
    <row r="1399" spans="1:4" x14ac:dyDescent="0.25">
      <c r="A1399" s="369">
        <v>40519</v>
      </c>
      <c r="B1399" s="360" t="s">
        <v>3030</v>
      </c>
      <c r="C1399" s="360" t="s">
        <v>1433</v>
      </c>
      <c r="D1399" s="266" t="s">
        <v>27123</v>
      </c>
    </row>
    <row r="1400" spans="1:4" x14ac:dyDescent="0.25">
      <c r="A1400" s="369">
        <v>39869</v>
      </c>
      <c r="B1400" s="360" t="s">
        <v>3096</v>
      </c>
      <c r="C1400" s="360" t="s">
        <v>1433</v>
      </c>
      <c r="D1400" s="266" t="s">
        <v>27124</v>
      </c>
    </row>
    <row r="1401" spans="1:4" x14ac:dyDescent="0.25">
      <c r="A1401" s="369">
        <v>39870</v>
      </c>
      <c r="B1401" s="360" t="s">
        <v>3097</v>
      </c>
      <c r="C1401" s="360" t="s">
        <v>1433</v>
      </c>
      <c r="D1401" s="266" t="s">
        <v>6563</v>
      </c>
    </row>
    <row r="1402" spans="1:4" x14ac:dyDescent="0.25">
      <c r="A1402" s="369">
        <v>39871</v>
      </c>
      <c r="B1402" s="360" t="s">
        <v>3099</v>
      </c>
      <c r="C1402" s="360" t="s">
        <v>1433</v>
      </c>
      <c r="D1402" s="266" t="s">
        <v>26128</v>
      </c>
    </row>
    <row r="1403" spans="1:4" x14ac:dyDescent="0.25">
      <c r="A1403" s="369">
        <v>12722</v>
      </c>
      <c r="B1403" s="360" t="s">
        <v>3100</v>
      </c>
      <c r="C1403" s="360" t="s">
        <v>1433</v>
      </c>
      <c r="D1403" s="266" t="s">
        <v>27125</v>
      </c>
    </row>
    <row r="1404" spans="1:4" x14ac:dyDescent="0.25">
      <c r="A1404" s="369">
        <v>12714</v>
      </c>
      <c r="B1404" s="360" t="s">
        <v>3101</v>
      </c>
      <c r="C1404" s="360" t="s">
        <v>1433</v>
      </c>
      <c r="D1404" s="266" t="s">
        <v>5125</v>
      </c>
    </row>
    <row r="1405" spans="1:4" x14ac:dyDescent="0.25">
      <c r="A1405" s="369">
        <v>12715</v>
      </c>
      <c r="B1405" s="360" t="s">
        <v>3103</v>
      </c>
      <c r="C1405" s="360" t="s">
        <v>1433</v>
      </c>
      <c r="D1405" s="266" t="s">
        <v>6860</v>
      </c>
    </row>
    <row r="1406" spans="1:4" x14ac:dyDescent="0.25">
      <c r="A1406" s="369">
        <v>12716</v>
      </c>
      <c r="B1406" s="360" t="s">
        <v>3105</v>
      </c>
      <c r="C1406" s="360" t="s">
        <v>1433</v>
      </c>
      <c r="D1406" s="266" t="s">
        <v>27126</v>
      </c>
    </row>
    <row r="1407" spans="1:4" x14ac:dyDescent="0.25">
      <c r="A1407" s="369">
        <v>12717</v>
      </c>
      <c r="B1407" s="360" t="s">
        <v>3107</v>
      </c>
      <c r="C1407" s="360" t="s">
        <v>1433</v>
      </c>
      <c r="D1407" s="266" t="s">
        <v>25767</v>
      </c>
    </row>
    <row r="1408" spans="1:4" x14ac:dyDescent="0.25">
      <c r="A1408" s="369">
        <v>12718</v>
      </c>
      <c r="B1408" s="360" t="s">
        <v>3108</v>
      </c>
      <c r="C1408" s="360" t="s">
        <v>1433</v>
      </c>
      <c r="D1408" s="266" t="s">
        <v>27127</v>
      </c>
    </row>
    <row r="1409" spans="1:4" x14ac:dyDescent="0.25">
      <c r="A1409" s="369">
        <v>12719</v>
      </c>
      <c r="B1409" s="360" t="s">
        <v>3109</v>
      </c>
      <c r="C1409" s="360" t="s">
        <v>1433</v>
      </c>
      <c r="D1409" s="266" t="s">
        <v>27128</v>
      </c>
    </row>
    <row r="1410" spans="1:4" x14ac:dyDescent="0.25">
      <c r="A1410" s="369">
        <v>12720</v>
      </c>
      <c r="B1410" s="360" t="s">
        <v>3110</v>
      </c>
      <c r="C1410" s="360" t="s">
        <v>1433</v>
      </c>
      <c r="D1410" s="266" t="s">
        <v>27129</v>
      </c>
    </row>
    <row r="1411" spans="1:4" x14ac:dyDescent="0.25">
      <c r="A1411" s="369">
        <v>12721</v>
      </c>
      <c r="B1411" s="360" t="s">
        <v>3111</v>
      </c>
      <c r="C1411" s="360" t="s">
        <v>1433</v>
      </c>
      <c r="D1411" s="266" t="s">
        <v>27130</v>
      </c>
    </row>
    <row r="1412" spans="1:4" x14ac:dyDescent="0.25">
      <c r="A1412" s="369">
        <v>3468</v>
      </c>
      <c r="B1412" s="360" t="s">
        <v>3112</v>
      </c>
      <c r="C1412" s="360" t="s">
        <v>1433</v>
      </c>
      <c r="D1412" s="266" t="s">
        <v>3113</v>
      </c>
    </row>
    <row r="1413" spans="1:4" x14ac:dyDescent="0.25">
      <c r="A1413" s="369">
        <v>3465</v>
      </c>
      <c r="B1413" s="360" t="s">
        <v>3114</v>
      </c>
      <c r="C1413" s="360" t="s">
        <v>1433</v>
      </c>
      <c r="D1413" s="266" t="s">
        <v>3115</v>
      </c>
    </row>
    <row r="1414" spans="1:4" x14ac:dyDescent="0.25">
      <c r="A1414" s="369">
        <v>12403</v>
      </c>
      <c r="B1414" s="360" t="s">
        <v>3116</v>
      </c>
      <c r="C1414" s="360" t="s">
        <v>1433</v>
      </c>
      <c r="D1414" s="266" t="s">
        <v>3117</v>
      </c>
    </row>
    <row r="1415" spans="1:4" x14ac:dyDescent="0.25">
      <c r="A1415" s="369">
        <v>3463</v>
      </c>
      <c r="B1415" s="360" t="s">
        <v>3118</v>
      </c>
      <c r="C1415" s="360" t="s">
        <v>1433</v>
      </c>
      <c r="D1415" s="266" t="s">
        <v>3119</v>
      </c>
    </row>
    <row r="1416" spans="1:4" x14ac:dyDescent="0.25">
      <c r="A1416" s="369">
        <v>3464</v>
      </c>
      <c r="B1416" s="360" t="s">
        <v>3120</v>
      </c>
      <c r="C1416" s="360" t="s">
        <v>1433</v>
      </c>
      <c r="D1416" s="266" t="s">
        <v>3119</v>
      </c>
    </row>
    <row r="1417" spans="1:4" x14ac:dyDescent="0.25">
      <c r="A1417" s="369">
        <v>3466</v>
      </c>
      <c r="B1417" s="360" t="s">
        <v>3121</v>
      </c>
      <c r="C1417" s="360" t="s">
        <v>1433</v>
      </c>
      <c r="D1417" s="266" t="s">
        <v>3122</v>
      </c>
    </row>
    <row r="1418" spans="1:4" x14ac:dyDescent="0.25">
      <c r="A1418" s="369">
        <v>3467</v>
      </c>
      <c r="B1418" s="360" t="s">
        <v>3123</v>
      </c>
      <c r="C1418" s="360" t="s">
        <v>1433</v>
      </c>
      <c r="D1418" s="266" t="s">
        <v>3124</v>
      </c>
    </row>
    <row r="1419" spans="1:4" x14ac:dyDescent="0.25">
      <c r="A1419" s="369">
        <v>3462</v>
      </c>
      <c r="B1419" s="360" t="s">
        <v>3125</v>
      </c>
      <c r="C1419" s="360" t="s">
        <v>1433</v>
      </c>
      <c r="D1419" s="266" t="s">
        <v>2816</v>
      </c>
    </row>
    <row r="1420" spans="1:4" x14ac:dyDescent="0.25">
      <c r="A1420" s="369">
        <v>3446</v>
      </c>
      <c r="B1420" s="360" t="s">
        <v>3031</v>
      </c>
      <c r="C1420" s="360" t="s">
        <v>1433</v>
      </c>
      <c r="D1420" s="266" t="s">
        <v>3032</v>
      </c>
    </row>
    <row r="1421" spans="1:4" x14ac:dyDescent="0.25">
      <c r="A1421" s="369">
        <v>3445</v>
      </c>
      <c r="B1421" s="360" t="s">
        <v>3033</v>
      </c>
      <c r="C1421" s="360" t="s">
        <v>1433</v>
      </c>
      <c r="D1421" s="266" t="s">
        <v>3034</v>
      </c>
    </row>
    <row r="1422" spans="1:4" x14ac:dyDescent="0.25">
      <c r="A1422" s="369">
        <v>3441</v>
      </c>
      <c r="B1422" s="360" t="s">
        <v>3037</v>
      </c>
      <c r="C1422" s="360" t="s">
        <v>1433</v>
      </c>
      <c r="D1422" s="266" t="s">
        <v>3038</v>
      </c>
    </row>
    <row r="1423" spans="1:4" x14ac:dyDescent="0.25">
      <c r="A1423" s="369">
        <v>3444</v>
      </c>
      <c r="B1423" s="360" t="s">
        <v>3035</v>
      </c>
      <c r="C1423" s="360" t="s">
        <v>1433</v>
      </c>
      <c r="D1423" s="266" t="s">
        <v>3036</v>
      </c>
    </row>
    <row r="1424" spans="1:4" x14ac:dyDescent="0.25">
      <c r="A1424" s="369">
        <v>12402</v>
      </c>
      <c r="B1424" s="360" t="s">
        <v>3039</v>
      </c>
      <c r="C1424" s="360" t="s">
        <v>1433</v>
      </c>
      <c r="D1424" s="266" t="s">
        <v>3040</v>
      </c>
    </row>
    <row r="1425" spans="1:4" x14ac:dyDescent="0.25">
      <c r="A1425" s="369">
        <v>3447</v>
      </c>
      <c r="B1425" s="360" t="s">
        <v>3041</v>
      </c>
      <c r="C1425" s="360" t="s">
        <v>1433</v>
      </c>
      <c r="D1425" s="266" t="s">
        <v>3042</v>
      </c>
    </row>
    <row r="1426" spans="1:4" x14ac:dyDescent="0.25">
      <c r="A1426" s="369">
        <v>3442</v>
      </c>
      <c r="B1426" s="360" t="s">
        <v>3045</v>
      </c>
      <c r="C1426" s="360" t="s">
        <v>1433</v>
      </c>
      <c r="D1426" s="266" t="s">
        <v>3046</v>
      </c>
    </row>
    <row r="1427" spans="1:4" x14ac:dyDescent="0.25">
      <c r="A1427" s="369">
        <v>3448</v>
      </c>
      <c r="B1427" s="360" t="s">
        <v>3043</v>
      </c>
      <c r="C1427" s="360" t="s">
        <v>1433</v>
      </c>
      <c r="D1427" s="266" t="s">
        <v>3044</v>
      </c>
    </row>
    <row r="1428" spans="1:4" x14ac:dyDescent="0.25">
      <c r="A1428" s="369">
        <v>3449</v>
      </c>
      <c r="B1428" s="360" t="s">
        <v>3047</v>
      </c>
      <c r="C1428" s="360" t="s">
        <v>1433</v>
      </c>
      <c r="D1428" s="266" t="s">
        <v>3048</v>
      </c>
    </row>
    <row r="1429" spans="1:4" x14ac:dyDescent="0.25">
      <c r="A1429" s="369">
        <v>37438</v>
      </c>
      <c r="B1429" s="360" t="s">
        <v>3049</v>
      </c>
      <c r="C1429" s="360" t="s">
        <v>1433</v>
      </c>
      <c r="D1429" s="266" t="s">
        <v>27131</v>
      </c>
    </row>
    <row r="1430" spans="1:4" x14ac:dyDescent="0.25">
      <c r="A1430" s="369">
        <v>37439</v>
      </c>
      <c r="B1430" s="360" t="s">
        <v>3050</v>
      </c>
      <c r="C1430" s="360" t="s">
        <v>1433</v>
      </c>
      <c r="D1430" s="266" t="s">
        <v>27132</v>
      </c>
    </row>
    <row r="1431" spans="1:4" x14ac:dyDescent="0.25">
      <c r="A1431" s="369">
        <v>37435</v>
      </c>
      <c r="B1431" s="360" t="s">
        <v>3051</v>
      </c>
      <c r="C1431" s="360" t="s">
        <v>1433</v>
      </c>
      <c r="D1431" s="266" t="s">
        <v>27133</v>
      </c>
    </row>
    <row r="1432" spans="1:4" x14ac:dyDescent="0.25">
      <c r="A1432" s="369">
        <v>37436</v>
      </c>
      <c r="B1432" s="360" t="s">
        <v>3052</v>
      </c>
      <c r="C1432" s="360" t="s">
        <v>1433</v>
      </c>
      <c r="D1432" s="266" t="s">
        <v>3326</v>
      </c>
    </row>
    <row r="1433" spans="1:4" x14ac:dyDescent="0.25">
      <c r="A1433" s="369">
        <v>37437</v>
      </c>
      <c r="B1433" s="360" t="s">
        <v>3054</v>
      </c>
      <c r="C1433" s="360" t="s">
        <v>1433</v>
      </c>
      <c r="D1433" s="266" t="s">
        <v>1938</v>
      </c>
    </row>
    <row r="1434" spans="1:4" x14ac:dyDescent="0.25">
      <c r="A1434" s="369">
        <v>3473</v>
      </c>
      <c r="B1434" s="360" t="s">
        <v>3055</v>
      </c>
      <c r="C1434" s="360" t="s">
        <v>1433</v>
      </c>
      <c r="D1434" s="266" t="s">
        <v>3056</v>
      </c>
    </row>
    <row r="1435" spans="1:4" x14ac:dyDescent="0.25">
      <c r="A1435" s="369">
        <v>3474</v>
      </c>
      <c r="B1435" s="360" t="s">
        <v>3057</v>
      </c>
      <c r="C1435" s="360" t="s">
        <v>1433</v>
      </c>
      <c r="D1435" s="266" t="s">
        <v>3058</v>
      </c>
    </row>
    <row r="1436" spans="1:4" x14ac:dyDescent="0.25">
      <c r="A1436" s="369">
        <v>3450</v>
      </c>
      <c r="B1436" s="360" t="s">
        <v>3060</v>
      </c>
      <c r="C1436" s="360" t="s">
        <v>1433</v>
      </c>
      <c r="D1436" s="266" t="s">
        <v>2678</v>
      </c>
    </row>
    <row r="1437" spans="1:4" x14ac:dyDescent="0.25">
      <c r="A1437" s="369">
        <v>3443</v>
      </c>
      <c r="B1437" s="360" t="s">
        <v>3059</v>
      </c>
      <c r="C1437" s="360" t="s">
        <v>1433</v>
      </c>
      <c r="D1437" s="266" t="s">
        <v>2322</v>
      </c>
    </row>
    <row r="1438" spans="1:4" x14ac:dyDescent="0.25">
      <c r="A1438" s="369">
        <v>3453</v>
      </c>
      <c r="B1438" s="360" t="s">
        <v>3061</v>
      </c>
      <c r="C1438" s="360" t="s">
        <v>1433</v>
      </c>
      <c r="D1438" s="266" t="s">
        <v>3062</v>
      </c>
    </row>
    <row r="1439" spans="1:4" x14ac:dyDescent="0.25">
      <c r="A1439" s="369">
        <v>3452</v>
      </c>
      <c r="B1439" s="360" t="s">
        <v>3063</v>
      </c>
      <c r="C1439" s="360" t="s">
        <v>1433</v>
      </c>
      <c r="D1439" s="266" t="s">
        <v>3064</v>
      </c>
    </row>
    <row r="1440" spans="1:4" x14ac:dyDescent="0.25">
      <c r="A1440" s="369">
        <v>3451</v>
      </c>
      <c r="B1440" s="360" t="s">
        <v>3067</v>
      </c>
      <c r="C1440" s="360" t="s">
        <v>1433</v>
      </c>
      <c r="D1440" s="266" t="s">
        <v>3068</v>
      </c>
    </row>
    <row r="1441" spans="1:4" x14ac:dyDescent="0.25">
      <c r="A1441" s="369">
        <v>3454</v>
      </c>
      <c r="B1441" s="360" t="s">
        <v>3065</v>
      </c>
      <c r="C1441" s="360" t="s">
        <v>1433</v>
      </c>
      <c r="D1441" s="266" t="s">
        <v>3066</v>
      </c>
    </row>
    <row r="1442" spans="1:4" x14ac:dyDescent="0.25">
      <c r="A1442" s="369">
        <v>3458</v>
      </c>
      <c r="B1442" s="360" t="s">
        <v>3069</v>
      </c>
      <c r="C1442" s="360" t="s">
        <v>1433</v>
      </c>
      <c r="D1442" s="266" t="s">
        <v>3070</v>
      </c>
    </row>
    <row r="1443" spans="1:4" x14ac:dyDescent="0.25">
      <c r="A1443" s="369">
        <v>3457</v>
      </c>
      <c r="B1443" s="360" t="s">
        <v>3071</v>
      </c>
      <c r="C1443" s="360" t="s">
        <v>1433</v>
      </c>
      <c r="D1443" s="266" t="s">
        <v>3072</v>
      </c>
    </row>
    <row r="1444" spans="1:4" x14ac:dyDescent="0.25">
      <c r="A1444" s="369">
        <v>3455</v>
      </c>
      <c r="B1444" s="360" t="s">
        <v>3075</v>
      </c>
      <c r="C1444" s="360" t="s">
        <v>1433</v>
      </c>
      <c r="D1444" s="266" t="s">
        <v>3076</v>
      </c>
    </row>
    <row r="1445" spans="1:4" x14ac:dyDescent="0.25">
      <c r="A1445" s="369">
        <v>3472</v>
      </c>
      <c r="B1445" s="360" t="s">
        <v>3073</v>
      </c>
      <c r="C1445" s="360" t="s">
        <v>1433</v>
      </c>
      <c r="D1445" s="266" t="s">
        <v>3074</v>
      </c>
    </row>
    <row r="1446" spans="1:4" x14ac:dyDescent="0.25">
      <c r="A1446" s="369">
        <v>3470</v>
      </c>
      <c r="B1446" s="360" t="s">
        <v>3077</v>
      </c>
      <c r="C1446" s="360" t="s">
        <v>1433</v>
      </c>
      <c r="D1446" s="266" t="s">
        <v>3078</v>
      </c>
    </row>
    <row r="1447" spans="1:4" x14ac:dyDescent="0.25">
      <c r="A1447" s="369">
        <v>3471</v>
      </c>
      <c r="B1447" s="360" t="s">
        <v>3079</v>
      </c>
      <c r="C1447" s="360" t="s">
        <v>1433</v>
      </c>
      <c r="D1447" s="266" t="s">
        <v>3080</v>
      </c>
    </row>
    <row r="1448" spans="1:4" x14ac:dyDescent="0.25">
      <c r="A1448" s="369">
        <v>3456</v>
      </c>
      <c r="B1448" s="360" t="s">
        <v>3083</v>
      </c>
      <c r="C1448" s="360" t="s">
        <v>1433</v>
      </c>
      <c r="D1448" s="266" t="s">
        <v>3084</v>
      </c>
    </row>
    <row r="1449" spans="1:4" x14ac:dyDescent="0.25">
      <c r="A1449" s="369">
        <v>3459</v>
      </c>
      <c r="B1449" s="360" t="s">
        <v>3081</v>
      </c>
      <c r="C1449" s="360" t="s">
        <v>1433</v>
      </c>
      <c r="D1449" s="266" t="s">
        <v>3082</v>
      </c>
    </row>
    <row r="1450" spans="1:4" x14ac:dyDescent="0.25">
      <c r="A1450" s="369">
        <v>3469</v>
      </c>
      <c r="B1450" s="360" t="s">
        <v>3085</v>
      </c>
      <c r="C1450" s="360" t="s">
        <v>1433</v>
      </c>
      <c r="D1450" s="266" t="s">
        <v>3086</v>
      </c>
    </row>
    <row r="1451" spans="1:4" x14ac:dyDescent="0.25">
      <c r="A1451" s="369">
        <v>3460</v>
      </c>
      <c r="B1451" s="360" t="s">
        <v>3087</v>
      </c>
      <c r="C1451" s="360" t="s">
        <v>1433</v>
      </c>
      <c r="D1451" s="266" t="s">
        <v>3088</v>
      </c>
    </row>
    <row r="1452" spans="1:4" x14ac:dyDescent="0.25">
      <c r="A1452" s="369">
        <v>3461</v>
      </c>
      <c r="B1452" s="360" t="s">
        <v>3089</v>
      </c>
      <c r="C1452" s="360" t="s">
        <v>1433</v>
      </c>
      <c r="D1452" s="266" t="s">
        <v>3090</v>
      </c>
    </row>
    <row r="1453" spans="1:4" x14ac:dyDescent="0.25">
      <c r="A1453" s="369">
        <v>37433</v>
      </c>
      <c r="B1453" s="360" t="s">
        <v>3091</v>
      </c>
      <c r="C1453" s="360" t="s">
        <v>1433</v>
      </c>
      <c r="D1453" s="266" t="s">
        <v>27131</v>
      </c>
    </row>
    <row r="1454" spans="1:4" x14ac:dyDescent="0.25">
      <c r="A1454" s="369">
        <v>37430</v>
      </c>
      <c r="B1454" s="360" t="s">
        <v>3092</v>
      </c>
      <c r="C1454" s="360" t="s">
        <v>1433</v>
      </c>
      <c r="D1454" s="266" t="s">
        <v>25774</v>
      </c>
    </row>
    <row r="1455" spans="1:4" x14ac:dyDescent="0.25">
      <c r="A1455" s="369">
        <v>37434</v>
      </c>
      <c r="B1455" s="360" t="s">
        <v>3093</v>
      </c>
      <c r="C1455" s="360" t="s">
        <v>1433</v>
      </c>
      <c r="D1455" s="266" t="s">
        <v>27134</v>
      </c>
    </row>
    <row r="1456" spans="1:4" x14ac:dyDescent="0.25">
      <c r="A1456" s="369">
        <v>37431</v>
      </c>
      <c r="B1456" s="360" t="s">
        <v>3094</v>
      </c>
      <c r="C1456" s="360" t="s">
        <v>1433</v>
      </c>
      <c r="D1456" s="266" t="s">
        <v>7212</v>
      </c>
    </row>
    <row r="1457" spans="1:4" x14ac:dyDescent="0.25">
      <c r="A1457" s="369">
        <v>37432</v>
      </c>
      <c r="B1457" s="360" t="s">
        <v>3095</v>
      </c>
      <c r="C1457" s="360" t="s">
        <v>1433</v>
      </c>
      <c r="D1457" s="266" t="s">
        <v>27135</v>
      </c>
    </row>
    <row r="1458" spans="1:4" x14ac:dyDescent="0.25">
      <c r="A1458" s="369">
        <v>37413</v>
      </c>
      <c r="B1458" s="360" t="s">
        <v>3128</v>
      </c>
      <c r="C1458" s="360" t="s">
        <v>1433</v>
      </c>
      <c r="D1458" s="266" t="s">
        <v>2008</v>
      </c>
    </row>
    <row r="1459" spans="1:4" x14ac:dyDescent="0.25">
      <c r="A1459" s="369">
        <v>37414</v>
      </c>
      <c r="B1459" s="360" t="s">
        <v>3129</v>
      </c>
      <c r="C1459" s="360" t="s">
        <v>1433</v>
      </c>
      <c r="D1459" s="266" t="s">
        <v>27136</v>
      </c>
    </row>
    <row r="1460" spans="1:4" x14ac:dyDescent="0.25">
      <c r="A1460" s="369">
        <v>37415</v>
      </c>
      <c r="B1460" s="360" t="s">
        <v>3130</v>
      </c>
      <c r="C1460" s="360" t="s">
        <v>1433</v>
      </c>
      <c r="D1460" s="266" t="s">
        <v>1648</v>
      </c>
    </row>
    <row r="1461" spans="1:4" x14ac:dyDescent="0.25">
      <c r="A1461" s="369">
        <v>37416</v>
      </c>
      <c r="B1461" s="360" t="s">
        <v>3126</v>
      </c>
      <c r="C1461" s="360" t="s">
        <v>1433</v>
      </c>
      <c r="D1461" s="266" t="s">
        <v>1503</v>
      </c>
    </row>
    <row r="1462" spans="1:4" x14ac:dyDescent="0.25">
      <c r="A1462" s="369">
        <v>37417</v>
      </c>
      <c r="B1462" s="360" t="s">
        <v>3127</v>
      </c>
      <c r="C1462" s="360" t="s">
        <v>1433</v>
      </c>
      <c r="D1462" s="266" t="s">
        <v>6041</v>
      </c>
    </row>
    <row r="1463" spans="1:4" x14ac:dyDescent="0.25">
      <c r="A1463" s="369">
        <v>43590</v>
      </c>
      <c r="B1463" s="360" t="s">
        <v>3131</v>
      </c>
      <c r="C1463" s="360" t="s">
        <v>1433</v>
      </c>
      <c r="D1463" s="266" t="s">
        <v>27137</v>
      </c>
    </row>
    <row r="1464" spans="1:4" x14ac:dyDescent="0.25">
      <c r="A1464" s="369">
        <v>43589</v>
      </c>
      <c r="B1464" s="360" t="s">
        <v>3132</v>
      </c>
      <c r="C1464" s="360" t="s">
        <v>1433</v>
      </c>
      <c r="D1464" s="266" t="s">
        <v>27138</v>
      </c>
    </row>
    <row r="1465" spans="1:4" x14ac:dyDescent="0.25">
      <c r="A1465" s="369">
        <v>34519</v>
      </c>
      <c r="B1465" s="360" t="s">
        <v>3133</v>
      </c>
      <c r="C1465" s="360" t="s">
        <v>1433</v>
      </c>
      <c r="D1465" s="266" t="s">
        <v>6885</v>
      </c>
    </row>
    <row r="1466" spans="1:4" x14ac:dyDescent="0.25">
      <c r="A1466" s="369">
        <v>1649</v>
      </c>
      <c r="B1466" s="360" t="s">
        <v>3134</v>
      </c>
      <c r="C1466" s="360" t="s">
        <v>1433</v>
      </c>
      <c r="D1466" s="266" t="s">
        <v>3135</v>
      </c>
    </row>
    <row r="1467" spans="1:4" x14ac:dyDescent="0.25">
      <c r="A1467" s="369">
        <v>1653</v>
      </c>
      <c r="B1467" s="360" t="s">
        <v>3136</v>
      </c>
      <c r="C1467" s="360" t="s">
        <v>1433</v>
      </c>
      <c r="D1467" s="266" t="s">
        <v>3137</v>
      </c>
    </row>
    <row r="1468" spans="1:4" x14ac:dyDescent="0.25">
      <c r="A1468" s="369">
        <v>1647</v>
      </c>
      <c r="B1468" s="360" t="s">
        <v>3140</v>
      </c>
      <c r="C1468" s="360" t="s">
        <v>1433</v>
      </c>
      <c r="D1468" s="266" t="s">
        <v>3141</v>
      </c>
    </row>
    <row r="1469" spans="1:4" x14ac:dyDescent="0.25">
      <c r="A1469" s="369">
        <v>1648</v>
      </c>
      <c r="B1469" s="360" t="s">
        <v>3138</v>
      </c>
      <c r="C1469" s="360" t="s">
        <v>1433</v>
      </c>
      <c r="D1469" s="266" t="s">
        <v>3139</v>
      </c>
    </row>
    <row r="1470" spans="1:4" x14ac:dyDescent="0.25">
      <c r="A1470" s="369">
        <v>1651</v>
      </c>
      <c r="B1470" s="360" t="s">
        <v>3142</v>
      </c>
      <c r="C1470" s="360" t="s">
        <v>1433</v>
      </c>
      <c r="D1470" s="266" t="s">
        <v>3143</v>
      </c>
    </row>
    <row r="1471" spans="1:4" x14ac:dyDescent="0.25">
      <c r="A1471" s="369">
        <v>1650</v>
      </c>
      <c r="B1471" s="360" t="s">
        <v>3144</v>
      </c>
      <c r="C1471" s="360" t="s">
        <v>1433</v>
      </c>
      <c r="D1471" s="266" t="s">
        <v>3145</v>
      </c>
    </row>
    <row r="1472" spans="1:4" x14ac:dyDescent="0.25">
      <c r="A1472" s="369">
        <v>1654</v>
      </c>
      <c r="B1472" s="360" t="s">
        <v>3148</v>
      </c>
      <c r="C1472" s="360" t="s">
        <v>1433</v>
      </c>
      <c r="D1472" s="266" t="s">
        <v>3149</v>
      </c>
    </row>
    <row r="1473" spans="1:4" x14ac:dyDescent="0.25">
      <c r="A1473" s="369">
        <v>1652</v>
      </c>
      <c r="B1473" s="360" t="s">
        <v>3146</v>
      </c>
      <c r="C1473" s="360" t="s">
        <v>1433</v>
      </c>
      <c r="D1473" s="266" t="s">
        <v>3147</v>
      </c>
    </row>
    <row r="1474" spans="1:4" x14ac:dyDescent="0.25">
      <c r="A1474" s="369">
        <v>10510</v>
      </c>
      <c r="B1474" s="360" t="s">
        <v>3150</v>
      </c>
      <c r="C1474" s="360" t="s">
        <v>1433</v>
      </c>
      <c r="D1474" s="266" t="s">
        <v>26018</v>
      </c>
    </row>
    <row r="1475" spans="1:4" x14ac:dyDescent="0.25">
      <c r="A1475" s="369">
        <v>1747</v>
      </c>
      <c r="B1475" s="360" t="s">
        <v>3153</v>
      </c>
      <c r="C1475" s="360" t="s">
        <v>1433</v>
      </c>
      <c r="D1475" s="266" t="s">
        <v>27139</v>
      </c>
    </row>
    <row r="1476" spans="1:4" x14ac:dyDescent="0.25">
      <c r="A1476" s="369">
        <v>1744</v>
      </c>
      <c r="B1476" s="360" t="s">
        <v>3151</v>
      </c>
      <c r="C1476" s="360" t="s">
        <v>1433</v>
      </c>
      <c r="D1476" s="266" t="s">
        <v>27140</v>
      </c>
    </row>
    <row r="1477" spans="1:4" x14ac:dyDescent="0.25">
      <c r="A1477" s="369">
        <v>1743</v>
      </c>
      <c r="B1477" s="360" t="s">
        <v>3152</v>
      </c>
      <c r="C1477" s="360" t="s">
        <v>1433</v>
      </c>
      <c r="D1477" s="266" t="s">
        <v>27141</v>
      </c>
    </row>
    <row r="1478" spans="1:4" x14ac:dyDescent="0.25">
      <c r="A1478" s="369">
        <v>39640</v>
      </c>
      <c r="B1478" s="360" t="s">
        <v>3154</v>
      </c>
      <c r="C1478" s="360" t="s">
        <v>1433</v>
      </c>
      <c r="D1478" s="266" t="s">
        <v>6373</v>
      </c>
    </row>
    <row r="1479" spans="1:4" x14ac:dyDescent="0.25">
      <c r="A1479" s="369">
        <v>7216</v>
      </c>
      <c r="B1479" s="360" t="s">
        <v>3156</v>
      </c>
      <c r="C1479" s="360" t="s">
        <v>1433</v>
      </c>
      <c r="D1479" s="266" t="s">
        <v>26019</v>
      </c>
    </row>
    <row r="1480" spans="1:4" x14ac:dyDescent="0.25">
      <c r="A1480" s="369">
        <v>20235</v>
      </c>
      <c r="B1480" s="360" t="s">
        <v>3157</v>
      </c>
      <c r="C1480" s="360" t="s">
        <v>1433</v>
      </c>
      <c r="D1480" s="266" t="s">
        <v>6825</v>
      </c>
    </row>
    <row r="1481" spans="1:4" x14ac:dyDescent="0.25">
      <c r="A1481" s="369">
        <v>7181</v>
      </c>
      <c r="B1481" s="360" t="s">
        <v>3158</v>
      </c>
      <c r="C1481" s="360" t="s">
        <v>1433</v>
      </c>
      <c r="D1481" s="266" t="s">
        <v>4524</v>
      </c>
    </row>
    <row r="1482" spans="1:4" x14ac:dyDescent="0.25">
      <c r="A1482" s="369">
        <v>40742</v>
      </c>
      <c r="B1482" s="360" t="s">
        <v>3159</v>
      </c>
      <c r="C1482" s="360" t="s">
        <v>1433</v>
      </c>
      <c r="D1482" s="266" t="s">
        <v>3026</v>
      </c>
    </row>
    <row r="1483" spans="1:4" x14ac:dyDescent="0.25">
      <c r="A1483" s="369">
        <v>7214</v>
      </c>
      <c r="B1483" s="360" t="s">
        <v>3160</v>
      </c>
      <c r="C1483" s="360" t="s">
        <v>1433</v>
      </c>
      <c r="D1483" s="266" t="s">
        <v>7884</v>
      </c>
    </row>
    <row r="1484" spans="1:4" x14ac:dyDescent="0.25">
      <c r="A1484" s="369">
        <v>7219</v>
      </c>
      <c r="B1484" s="360" t="s">
        <v>3161</v>
      </c>
      <c r="C1484" s="360" t="s">
        <v>1433</v>
      </c>
      <c r="D1484" s="266" t="s">
        <v>26020</v>
      </c>
    </row>
    <row r="1485" spans="1:4" x14ac:dyDescent="0.25">
      <c r="A1485" s="369">
        <v>37971</v>
      </c>
      <c r="B1485" s="360" t="s">
        <v>3312</v>
      </c>
      <c r="C1485" s="360" t="s">
        <v>1433</v>
      </c>
      <c r="D1485" s="266" t="s">
        <v>27142</v>
      </c>
    </row>
    <row r="1486" spans="1:4" x14ac:dyDescent="0.25">
      <c r="A1486" s="369">
        <v>37972</v>
      </c>
      <c r="B1486" s="360" t="s">
        <v>3314</v>
      </c>
      <c r="C1486" s="360" t="s">
        <v>1433</v>
      </c>
      <c r="D1486" s="266" t="s">
        <v>5519</v>
      </c>
    </row>
    <row r="1487" spans="1:4" x14ac:dyDescent="0.25">
      <c r="A1487" s="369">
        <v>37973</v>
      </c>
      <c r="B1487" s="360" t="s">
        <v>3315</v>
      </c>
      <c r="C1487" s="360" t="s">
        <v>1433</v>
      </c>
      <c r="D1487" s="266" t="s">
        <v>7097</v>
      </c>
    </row>
    <row r="1488" spans="1:4" x14ac:dyDescent="0.25">
      <c r="A1488" s="369">
        <v>1926</v>
      </c>
      <c r="B1488" s="360" t="s">
        <v>3317</v>
      </c>
      <c r="C1488" s="360" t="s">
        <v>1433</v>
      </c>
      <c r="D1488" s="266" t="s">
        <v>3020</v>
      </c>
    </row>
    <row r="1489" spans="1:4" x14ac:dyDescent="0.25">
      <c r="A1489" s="369">
        <v>1927</v>
      </c>
      <c r="B1489" s="360" t="s">
        <v>3319</v>
      </c>
      <c r="C1489" s="360" t="s">
        <v>1433</v>
      </c>
      <c r="D1489" s="266" t="s">
        <v>2231</v>
      </c>
    </row>
    <row r="1490" spans="1:4" x14ac:dyDescent="0.25">
      <c r="A1490" s="369">
        <v>1923</v>
      </c>
      <c r="B1490" s="360" t="s">
        <v>3321</v>
      </c>
      <c r="C1490" s="360" t="s">
        <v>1433</v>
      </c>
      <c r="D1490" s="266" t="s">
        <v>1579</v>
      </c>
    </row>
    <row r="1491" spans="1:4" x14ac:dyDescent="0.25">
      <c r="A1491" s="369">
        <v>1929</v>
      </c>
      <c r="B1491" s="360" t="s">
        <v>3322</v>
      </c>
      <c r="C1491" s="360" t="s">
        <v>1433</v>
      </c>
      <c r="D1491" s="266" t="s">
        <v>6864</v>
      </c>
    </row>
    <row r="1492" spans="1:4" x14ac:dyDescent="0.25">
      <c r="A1492" s="369">
        <v>1930</v>
      </c>
      <c r="B1492" s="360" t="s">
        <v>3323</v>
      </c>
      <c r="C1492" s="360" t="s">
        <v>1433</v>
      </c>
      <c r="D1492" s="266" t="s">
        <v>4165</v>
      </c>
    </row>
    <row r="1493" spans="1:4" x14ac:dyDescent="0.25">
      <c r="A1493" s="369">
        <v>1924</v>
      </c>
      <c r="B1493" s="360" t="s">
        <v>3324</v>
      </c>
      <c r="C1493" s="360" t="s">
        <v>1433</v>
      </c>
      <c r="D1493" s="266" t="s">
        <v>25661</v>
      </c>
    </row>
    <row r="1494" spans="1:4" x14ac:dyDescent="0.25">
      <c r="A1494" s="369">
        <v>1922</v>
      </c>
      <c r="B1494" s="360" t="s">
        <v>3325</v>
      </c>
      <c r="C1494" s="360" t="s">
        <v>1433</v>
      </c>
      <c r="D1494" s="266" t="s">
        <v>9834</v>
      </c>
    </row>
    <row r="1495" spans="1:4" x14ac:dyDescent="0.25">
      <c r="A1495" s="369">
        <v>1953</v>
      </c>
      <c r="B1495" s="360" t="s">
        <v>3327</v>
      </c>
      <c r="C1495" s="360" t="s">
        <v>1433</v>
      </c>
      <c r="D1495" s="266" t="s">
        <v>6618</v>
      </c>
    </row>
    <row r="1496" spans="1:4" x14ac:dyDescent="0.25">
      <c r="A1496" s="369">
        <v>1962</v>
      </c>
      <c r="B1496" s="360" t="s">
        <v>3328</v>
      </c>
      <c r="C1496" s="360" t="s">
        <v>1433</v>
      </c>
      <c r="D1496" s="266" t="s">
        <v>27143</v>
      </c>
    </row>
    <row r="1497" spans="1:4" x14ac:dyDescent="0.25">
      <c r="A1497" s="369">
        <v>1955</v>
      </c>
      <c r="B1497" s="360" t="s">
        <v>3329</v>
      </c>
      <c r="C1497" s="360" t="s">
        <v>1433</v>
      </c>
      <c r="D1497" s="266" t="s">
        <v>2591</v>
      </c>
    </row>
    <row r="1498" spans="1:4" x14ac:dyDescent="0.25">
      <c r="A1498" s="369">
        <v>1956</v>
      </c>
      <c r="B1498" s="360" t="s">
        <v>3330</v>
      </c>
      <c r="C1498" s="360" t="s">
        <v>1433</v>
      </c>
      <c r="D1498" s="266" t="s">
        <v>3660</v>
      </c>
    </row>
    <row r="1499" spans="1:4" x14ac:dyDescent="0.25">
      <c r="A1499" s="369">
        <v>1957</v>
      </c>
      <c r="B1499" s="360" t="s">
        <v>3331</v>
      </c>
      <c r="C1499" s="360" t="s">
        <v>1433</v>
      </c>
      <c r="D1499" s="266" t="s">
        <v>27144</v>
      </c>
    </row>
    <row r="1500" spans="1:4" x14ac:dyDescent="0.25">
      <c r="A1500" s="369">
        <v>1958</v>
      </c>
      <c r="B1500" s="360" t="s">
        <v>3333</v>
      </c>
      <c r="C1500" s="360" t="s">
        <v>1433</v>
      </c>
      <c r="D1500" s="266" t="s">
        <v>5266</v>
      </c>
    </row>
    <row r="1501" spans="1:4" x14ac:dyDescent="0.25">
      <c r="A1501" s="369">
        <v>1959</v>
      </c>
      <c r="B1501" s="360" t="s">
        <v>3334</v>
      </c>
      <c r="C1501" s="360" t="s">
        <v>1433</v>
      </c>
      <c r="D1501" s="266" t="s">
        <v>2924</v>
      </c>
    </row>
    <row r="1502" spans="1:4" x14ac:dyDescent="0.25">
      <c r="A1502" s="369">
        <v>1925</v>
      </c>
      <c r="B1502" s="360" t="s">
        <v>3335</v>
      </c>
      <c r="C1502" s="360" t="s">
        <v>1433</v>
      </c>
      <c r="D1502" s="266" t="s">
        <v>11968</v>
      </c>
    </row>
    <row r="1503" spans="1:4" x14ac:dyDescent="0.25">
      <c r="A1503" s="369">
        <v>1960</v>
      </c>
      <c r="B1503" s="360" t="s">
        <v>3336</v>
      </c>
      <c r="C1503" s="360" t="s">
        <v>1433</v>
      </c>
      <c r="D1503" s="266" t="s">
        <v>27145</v>
      </c>
    </row>
    <row r="1504" spans="1:4" x14ac:dyDescent="0.25">
      <c r="A1504" s="369">
        <v>1961</v>
      </c>
      <c r="B1504" s="360" t="s">
        <v>3337</v>
      </c>
      <c r="C1504" s="360" t="s">
        <v>1433</v>
      </c>
      <c r="D1504" s="266" t="s">
        <v>27146</v>
      </c>
    </row>
    <row r="1505" spans="1:4" x14ac:dyDescent="0.25">
      <c r="A1505" s="369">
        <v>38423</v>
      </c>
      <c r="B1505" s="360" t="s">
        <v>3338</v>
      </c>
      <c r="C1505" s="360" t="s">
        <v>1433</v>
      </c>
      <c r="D1505" s="266" t="s">
        <v>26165</v>
      </c>
    </row>
    <row r="1506" spans="1:4" x14ac:dyDescent="0.25">
      <c r="A1506" s="369">
        <v>39866</v>
      </c>
      <c r="B1506" s="360" t="s">
        <v>3339</v>
      </c>
      <c r="C1506" s="360" t="s">
        <v>1433</v>
      </c>
      <c r="D1506" s="266" t="s">
        <v>27147</v>
      </c>
    </row>
    <row r="1507" spans="1:4" x14ac:dyDescent="0.25">
      <c r="A1507" s="369">
        <v>39867</v>
      </c>
      <c r="B1507" s="360" t="s">
        <v>3340</v>
      </c>
      <c r="C1507" s="360" t="s">
        <v>1433</v>
      </c>
      <c r="D1507" s="266" t="s">
        <v>3221</v>
      </c>
    </row>
    <row r="1508" spans="1:4" x14ac:dyDescent="0.25">
      <c r="A1508" s="369">
        <v>39868</v>
      </c>
      <c r="B1508" s="360" t="s">
        <v>3341</v>
      </c>
      <c r="C1508" s="360" t="s">
        <v>1433</v>
      </c>
      <c r="D1508" s="266" t="s">
        <v>27148</v>
      </c>
    </row>
    <row r="1509" spans="1:4" x14ac:dyDescent="0.25">
      <c r="A1509" s="369">
        <v>37999</v>
      </c>
      <c r="B1509" s="360" t="s">
        <v>3342</v>
      </c>
      <c r="C1509" s="360" t="s">
        <v>1433</v>
      </c>
      <c r="D1509" s="266" t="s">
        <v>2349</v>
      </c>
    </row>
    <row r="1510" spans="1:4" x14ac:dyDescent="0.25">
      <c r="A1510" s="369">
        <v>38000</v>
      </c>
      <c r="B1510" s="360" t="s">
        <v>3343</v>
      </c>
      <c r="C1510" s="360" t="s">
        <v>1433</v>
      </c>
      <c r="D1510" s="266" t="s">
        <v>13393</v>
      </c>
    </row>
    <row r="1511" spans="1:4" x14ac:dyDescent="0.25">
      <c r="A1511" s="369">
        <v>38129</v>
      </c>
      <c r="B1511" s="360" t="s">
        <v>3345</v>
      </c>
      <c r="C1511" s="360" t="s">
        <v>1433</v>
      </c>
      <c r="D1511" s="266" t="s">
        <v>2589</v>
      </c>
    </row>
    <row r="1512" spans="1:4" x14ac:dyDescent="0.25">
      <c r="A1512" s="369">
        <v>38025</v>
      </c>
      <c r="B1512" s="360" t="s">
        <v>3346</v>
      </c>
      <c r="C1512" s="360" t="s">
        <v>1433</v>
      </c>
      <c r="D1512" s="266" t="s">
        <v>1452</v>
      </c>
    </row>
    <row r="1513" spans="1:4" x14ac:dyDescent="0.25">
      <c r="A1513" s="369">
        <v>38026</v>
      </c>
      <c r="B1513" s="360" t="s">
        <v>3347</v>
      </c>
      <c r="C1513" s="360" t="s">
        <v>1433</v>
      </c>
      <c r="D1513" s="266" t="s">
        <v>25674</v>
      </c>
    </row>
    <row r="1514" spans="1:4" x14ac:dyDescent="0.25">
      <c r="A1514" s="369">
        <v>1858</v>
      </c>
      <c r="B1514" s="360" t="s">
        <v>3348</v>
      </c>
      <c r="C1514" s="360" t="s">
        <v>1433</v>
      </c>
      <c r="D1514" s="266" t="s">
        <v>27149</v>
      </c>
    </row>
    <row r="1515" spans="1:4" x14ac:dyDescent="0.25">
      <c r="A1515" s="369">
        <v>1844</v>
      </c>
      <c r="B1515" s="360" t="s">
        <v>3349</v>
      </c>
      <c r="C1515" s="360" t="s">
        <v>1433</v>
      </c>
      <c r="D1515" s="266" t="s">
        <v>27150</v>
      </c>
    </row>
    <row r="1516" spans="1:4" x14ac:dyDescent="0.25">
      <c r="A1516" s="369">
        <v>1863</v>
      </c>
      <c r="B1516" s="360" t="s">
        <v>3350</v>
      </c>
      <c r="C1516" s="360" t="s">
        <v>1433</v>
      </c>
      <c r="D1516" s="266" t="s">
        <v>7090</v>
      </c>
    </row>
    <row r="1517" spans="1:4" x14ac:dyDescent="0.25">
      <c r="A1517" s="369">
        <v>1865</v>
      </c>
      <c r="B1517" s="360" t="s">
        <v>3351</v>
      </c>
      <c r="C1517" s="360" t="s">
        <v>1433</v>
      </c>
      <c r="D1517" s="266" t="s">
        <v>27151</v>
      </c>
    </row>
    <row r="1518" spans="1:4" x14ac:dyDescent="0.25">
      <c r="A1518" s="369">
        <v>36355</v>
      </c>
      <c r="B1518" s="360" t="s">
        <v>3352</v>
      </c>
      <c r="C1518" s="360" t="s">
        <v>1433</v>
      </c>
      <c r="D1518" s="266" t="s">
        <v>25641</v>
      </c>
    </row>
    <row r="1519" spans="1:4" x14ac:dyDescent="0.25">
      <c r="A1519" s="369">
        <v>36356</v>
      </c>
      <c r="B1519" s="360" t="s">
        <v>3353</v>
      </c>
      <c r="C1519" s="360" t="s">
        <v>1433</v>
      </c>
      <c r="D1519" s="266" t="s">
        <v>27152</v>
      </c>
    </row>
    <row r="1520" spans="1:4" x14ac:dyDescent="0.25">
      <c r="A1520" s="369">
        <v>1966</v>
      </c>
      <c r="B1520" s="360" t="s">
        <v>3360</v>
      </c>
      <c r="C1520" s="360" t="s">
        <v>1433</v>
      </c>
      <c r="D1520" s="266" t="s">
        <v>25787</v>
      </c>
    </row>
    <row r="1521" spans="1:4" x14ac:dyDescent="0.25">
      <c r="A1521" s="369">
        <v>1933</v>
      </c>
      <c r="B1521" s="360" t="s">
        <v>3362</v>
      </c>
      <c r="C1521" s="360" t="s">
        <v>1433</v>
      </c>
      <c r="D1521" s="266" t="s">
        <v>2236</v>
      </c>
    </row>
    <row r="1522" spans="1:4" x14ac:dyDescent="0.25">
      <c r="A1522" s="369">
        <v>1932</v>
      </c>
      <c r="B1522" s="360" t="s">
        <v>3364</v>
      </c>
      <c r="C1522" s="360" t="s">
        <v>1433</v>
      </c>
      <c r="D1522" s="266" t="s">
        <v>27153</v>
      </c>
    </row>
    <row r="1523" spans="1:4" x14ac:dyDescent="0.25">
      <c r="A1523" s="369">
        <v>1951</v>
      </c>
      <c r="B1523" s="360" t="s">
        <v>3366</v>
      </c>
      <c r="C1523" s="360" t="s">
        <v>1433</v>
      </c>
      <c r="D1523" s="266" t="s">
        <v>27154</v>
      </c>
    </row>
    <row r="1524" spans="1:4" x14ac:dyDescent="0.25">
      <c r="A1524" s="369">
        <v>1970</v>
      </c>
      <c r="B1524" s="360" t="s">
        <v>3368</v>
      </c>
      <c r="C1524" s="360" t="s">
        <v>1433</v>
      </c>
      <c r="D1524" s="266" t="s">
        <v>27155</v>
      </c>
    </row>
    <row r="1525" spans="1:4" x14ac:dyDescent="0.25">
      <c r="A1525" s="369">
        <v>1967</v>
      </c>
      <c r="B1525" s="360" t="s">
        <v>3369</v>
      </c>
      <c r="C1525" s="360" t="s">
        <v>1433</v>
      </c>
      <c r="D1525" s="266" t="s">
        <v>1533</v>
      </c>
    </row>
    <row r="1526" spans="1:4" x14ac:dyDescent="0.25">
      <c r="A1526" s="369">
        <v>1968</v>
      </c>
      <c r="B1526" s="360" t="s">
        <v>3371</v>
      </c>
      <c r="C1526" s="360" t="s">
        <v>1433</v>
      </c>
      <c r="D1526" s="266" t="s">
        <v>2873</v>
      </c>
    </row>
    <row r="1527" spans="1:4" x14ac:dyDescent="0.25">
      <c r="A1527" s="369">
        <v>1969</v>
      </c>
      <c r="B1527" s="360" t="s">
        <v>3372</v>
      </c>
      <c r="C1527" s="360" t="s">
        <v>1433</v>
      </c>
      <c r="D1527" s="266" t="s">
        <v>27156</v>
      </c>
    </row>
    <row r="1528" spans="1:4" x14ac:dyDescent="0.25">
      <c r="A1528" s="369">
        <v>1827</v>
      </c>
      <c r="B1528" s="360" t="s">
        <v>6888</v>
      </c>
      <c r="C1528" s="360" t="s">
        <v>1433</v>
      </c>
      <c r="D1528" s="266" t="s">
        <v>27157</v>
      </c>
    </row>
    <row r="1529" spans="1:4" x14ac:dyDescent="0.25">
      <c r="A1529" s="369">
        <v>1831</v>
      </c>
      <c r="B1529" s="360" t="s">
        <v>6889</v>
      </c>
      <c r="C1529" s="360" t="s">
        <v>1433</v>
      </c>
      <c r="D1529" s="266" t="s">
        <v>27158</v>
      </c>
    </row>
    <row r="1530" spans="1:4" x14ac:dyDescent="0.25">
      <c r="A1530" s="369">
        <v>1825</v>
      </c>
      <c r="B1530" s="360" t="s">
        <v>6891</v>
      </c>
      <c r="C1530" s="360" t="s">
        <v>1433</v>
      </c>
      <c r="D1530" s="266" t="s">
        <v>11437</v>
      </c>
    </row>
    <row r="1531" spans="1:4" x14ac:dyDescent="0.25">
      <c r="A1531" s="369">
        <v>1828</v>
      </c>
      <c r="B1531" s="360" t="s">
        <v>6892</v>
      </c>
      <c r="C1531" s="360" t="s">
        <v>1433</v>
      </c>
      <c r="D1531" s="266" t="s">
        <v>25849</v>
      </c>
    </row>
    <row r="1532" spans="1:4" x14ac:dyDescent="0.25">
      <c r="A1532" s="369">
        <v>1845</v>
      </c>
      <c r="B1532" s="360" t="s">
        <v>6893</v>
      </c>
      <c r="C1532" s="360" t="s">
        <v>1433</v>
      </c>
      <c r="D1532" s="266" t="s">
        <v>13026</v>
      </c>
    </row>
    <row r="1533" spans="1:4" x14ac:dyDescent="0.25">
      <c r="A1533" s="369">
        <v>1824</v>
      </c>
      <c r="B1533" s="360" t="s">
        <v>6895</v>
      </c>
      <c r="C1533" s="360" t="s">
        <v>1433</v>
      </c>
      <c r="D1533" s="266" t="s">
        <v>27159</v>
      </c>
    </row>
    <row r="1534" spans="1:4" x14ac:dyDescent="0.25">
      <c r="A1534" s="369">
        <v>1940</v>
      </c>
      <c r="B1534" s="360" t="s">
        <v>3354</v>
      </c>
      <c r="C1534" s="360" t="s">
        <v>1433</v>
      </c>
      <c r="D1534" s="266" t="s">
        <v>6471</v>
      </c>
    </row>
    <row r="1535" spans="1:4" x14ac:dyDescent="0.25">
      <c r="A1535" s="369">
        <v>1937</v>
      </c>
      <c r="B1535" s="360" t="s">
        <v>3358</v>
      </c>
      <c r="C1535" s="360" t="s">
        <v>1433</v>
      </c>
      <c r="D1535" s="266" t="s">
        <v>4647</v>
      </c>
    </row>
    <row r="1536" spans="1:4" x14ac:dyDescent="0.25">
      <c r="A1536" s="369">
        <v>1939</v>
      </c>
      <c r="B1536" s="360" t="s">
        <v>3356</v>
      </c>
      <c r="C1536" s="360" t="s">
        <v>1433</v>
      </c>
      <c r="D1536" s="266" t="s">
        <v>7778</v>
      </c>
    </row>
    <row r="1537" spans="1:4" x14ac:dyDescent="0.25">
      <c r="A1537" s="369">
        <v>1938</v>
      </c>
      <c r="B1537" s="360" t="s">
        <v>3359</v>
      </c>
      <c r="C1537" s="360" t="s">
        <v>1433</v>
      </c>
      <c r="D1537" s="266" t="s">
        <v>4529</v>
      </c>
    </row>
    <row r="1538" spans="1:4" x14ac:dyDescent="0.25">
      <c r="A1538" s="369">
        <v>42693</v>
      </c>
      <c r="B1538" s="360" t="s">
        <v>3373</v>
      </c>
      <c r="C1538" s="360" t="s">
        <v>1433</v>
      </c>
      <c r="D1538" s="266" t="s">
        <v>27160</v>
      </c>
    </row>
    <row r="1539" spans="1:4" x14ac:dyDescent="0.25">
      <c r="A1539" s="369">
        <v>42695</v>
      </c>
      <c r="B1539" s="360" t="s">
        <v>3374</v>
      </c>
      <c r="C1539" s="360" t="s">
        <v>1433</v>
      </c>
      <c r="D1539" s="266" t="s">
        <v>27161</v>
      </c>
    </row>
    <row r="1540" spans="1:4" x14ac:dyDescent="0.25">
      <c r="A1540" s="369">
        <v>42694</v>
      </c>
      <c r="B1540" s="360" t="s">
        <v>3375</v>
      </c>
      <c r="C1540" s="360" t="s">
        <v>1433</v>
      </c>
      <c r="D1540" s="266" t="s">
        <v>27162</v>
      </c>
    </row>
    <row r="1541" spans="1:4" x14ac:dyDescent="0.25">
      <c r="A1541" s="369">
        <v>20097</v>
      </c>
      <c r="B1541" s="360" t="s">
        <v>3376</v>
      </c>
      <c r="C1541" s="360" t="s">
        <v>1433</v>
      </c>
      <c r="D1541" s="266" t="s">
        <v>4238</v>
      </c>
    </row>
    <row r="1542" spans="1:4" x14ac:dyDescent="0.25">
      <c r="A1542" s="369">
        <v>20098</v>
      </c>
      <c r="B1542" s="360" t="s">
        <v>3377</v>
      </c>
      <c r="C1542" s="360" t="s">
        <v>1433</v>
      </c>
      <c r="D1542" s="266" t="s">
        <v>25832</v>
      </c>
    </row>
    <row r="1543" spans="1:4" x14ac:dyDescent="0.25">
      <c r="A1543" s="369">
        <v>20096</v>
      </c>
      <c r="B1543" s="360" t="s">
        <v>3378</v>
      </c>
      <c r="C1543" s="360" t="s">
        <v>1433</v>
      </c>
      <c r="D1543" s="266" t="s">
        <v>25876</v>
      </c>
    </row>
    <row r="1544" spans="1:4" x14ac:dyDescent="0.25">
      <c r="A1544" s="369">
        <v>2628</v>
      </c>
      <c r="B1544" s="360" t="s">
        <v>6896</v>
      </c>
      <c r="C1544" s="360" t="s">
        <v>1433</v>
      </c>
      <c r="D1544" s="266" t="s">
        <v>6897</v>
      </c>
    </row>
    <row r="1545" spans="1:4" x14ac:dyDescent="0.25">
      <c r="A1545" s="369">
        <v>2622</v>
      </c>
      <c r="B1545" s="360" t="s">
        <v>6898</v>
      </c>
      <c r="C1545" s="360" t="s">
        <v>1433</v>
      </c>
      <c r="D1545" s="266" t="s">
        <v>2236</v>
      </c>
    </row>
    <row r="1546" spans="1:4" x14ac:dyDescent="0.25">
      <c r="A1546" s="369">
        <v>2623</v>
      </c>
      <c r="B1546" s="360" t="s">
        <v>6899</v>
      </c>
      <c r="C1546" s="360" t="s">
        <v>1433</v>
      </c>
      <c r="D1546" s="266" t="s">
        <v>6900</v>
      </c>
    </row>
    <row r="1547" spans="1:4" x14ac:dyDescent="0.25">
      <c r="A1547" s="369">
        <v>2624</v>
      </c>
      <c r="B1547" s="360" t="s">
        <v>6901</v>
      </c>
      <c r="C1547" s="360" t="s">
        <v>1433</v>
      </c>
      <c r="D1547" s="266" t="s">
        <v>6902</v>
      </c>
    </row>
    <row r="1548" spans="1:4" x14ac:dyDescent="0.25">
      <c r="A1548" s="369">
        <v>2625</v>
      </c>
      <c r="B1548" s="360" t="s">
        <v>6903</v>
      </c>
      <c r="C1548" s="360" t="s">
        <v>1433</v>
      </c>
      <c r="D1548" s="266" t="s">
        <v>6904</v>
      </c>
    </row>
    <row r="1549" spans="1:4" x14ac:dyDescent="0.25">
      <c r="A1549" s="369">
        <v>2626</v>
      </c>
      <c r="B1549" s="360" t="s">
        <v>6905</v>
      </c>
      <c r="C1549" s="360" t="s">
        <v>1433</v>
      </c>
      <c r="D1549" s="266" t="s">
        <v>6906</v>
      </c>
    </row>
    <row r="1550" spans="1:4" x14ac:dyDescent="0.25">
      <c r="A1550" s="369">
        <v>2630</v>
      </c>
      <c r="B1550" s="360" t="s">
        <v>6907</v>
      </c>
      <c r="C1550" s="360" t="s">
        <v>1433</v>
      </c>
      <c r="D1550" s="266" t="s">
        <v>6908</v>
      </c>
    </row>
    <row r="1551" spans="1:4" x14ac:dyDescent="0.25">
      <c r="A1551" s="369">
        <v>2627</v>
      </c>
      <c r="B1551" s="360" t="s">
        <v>6909</v>
      </c>
      <c r="C1551" s="360" t="s">
        <v>1433</v>
      </c>
      <c r="D1551" s="266" t="s">
        <v>6910</v>
      </c>
    </row>
    <row r="1552" spans="1:4" x14ac:dyDescent="0.25">
      <c r="A1552" s="369">
        <v>2629</v>
      </c>
      <c r="B1552" s="360" t="s">
        <v>6911</v>
      </c>
      <c r="C1552" s="360" t="s">
        <v>1433</v>
      </c>
      <c r="D1552" s="266" t="s">
        <v>6912</v>
      </c>
    </row>
    <row r="1553" spans="1:4" x14ac:dyDescent="0.25">
      <c r="A1553" s="369">
        <v>1880</v>
      </c>
      <c r="B1553" s="360" t="s">
        <v>3162</v>
      </c>
      <c r="C1553" s="360" t="s">
        <v>1433</v>
      </c>
      <c r="D1553" s="266" t="s">
        <v>6755</v>
      </c>
    </row>
    <row r="1554" spans="1:4" x14ac:dyDescent="0.25">
      <c r="A1554" s="369">
        <v>39274</v>
      </c>
      <c r="B1554" s="360" t="s">
        <v>3164</v>
      </c>
      <c r="C1554" s="360" t="s">
        <v>1433</v>
      </c>
      <c r="D1554" s="266" t="s">
        <v>25502</v>
      </c>
    </row>
    <row r="1555" spans="1:4" x14ac:dyDescent="0.25">
      <c r="A1555" s="369">
        <v>12033</v>
      </c>
      <c r="B1555" s="360" t="s">
        <v>3167</v>
      </c>
      <c r="C1555" s="360" t="s">
        <v>1433</v>
      </c>
      <c r="D1555" s="266" t="s">
        <v>27163</v>
      </c>
    </row>
    <row r="1556" spans="1:4" x14ac:dyDescent="0.25">
      <c r="A1556" s="369">
        <v>40408</v>
      </c>
      <c r="B1556" s="360" t="s">
        <v>3169</v>
      </c>
      <c r="C1556" s="360" t="s">
        <v>1433</v>
      </c>
      <c r="D1556" s="266" t="s">
        <v>6877</v>
      </c>
    </row>
    <row r="1557" spans="1:4" x14ac:dyDescent="0.25">
      <c r="A1557" s="369">
        <v>40409</v>
      </c>
      <c r="B1557" s="360" t="s">
        <v>3172</v>
      </c>
      <c r="C1557" s="360" t="s">
        <v>1433</v>
      </c>
      <c r="D1557" s="266" t="s">
        <v>4163</v>
      </c>
    </row>
    <row r="1558" spans="1:4" x14ac:dyDescent="0.25">
      <c r="A1558" s="369">
        <v>39276</v>
      </c>
      <c r="B1558" s="360" t="s">
        <v>3170</v>
      </c>
      <c r="C1558" s="360" t="s">
        <v>1433</v>
      </c>
      <c r="D1558" s="266" t="s">
        <v>5093</v>
      </c>
    </row>
    <row r="1559" spans="1:4" x14ac:dyDescent="0.25">
      <c r="A1559" s="369">
        <v>39277</v>
      </c>
      <c r="B1559" s="360" t="s">
        <v>3174</v>
      </c>
      <c r="C1559" s="360" t="s">
        <v>1433</v>
      </c>
      <c r="D1559" s="266" t="s">
        <v>27164</v>
      </c>
    </row>
    <row r="1560" spans="1:4" x14ac:dyDescent="0.25">
      <c r="A1560" s="369">
        <v>12034</v>
      </c>
      <c r="B1560" s="360" t="s">
        <v>3175</v>
      </c>
      <c r="C1560" s="360" t="s">
        <v>1433</v>
      </c>
      <c r="D1560" s="266" t="s">
        <v>12725</v>
      </c>
    </row>
    <row r="1561" spans="1:4" x14ac:dyDescent="0.25">
      <c r="A1561" s="369">
        <v>39879</v>
      </c>
      <c r="B1561" s="360" t="s">
        <v>3176</v>
      </c>
      <c r="C1561" s="360" t="s">
        <v>1433</v>
      </c>
      <c r="D1561" s="266" t="s">
        <v>27165</v>
      </c>
    </row>
    <row r="1562" spans="1:4" x14ac:dyDescent="0.25">
      <c r="A1562" s="369">
        <v>39880</v>
      </c>
      <c r="B1562" s="360" t="s">
        <v>3178</v>
      </c>
      <c r="C1562" s="360" t="s">
        <v>1433</v>
      </c>
      <c r="D1562" s="266" t="s">
        <v>27166</v>
      </c>
    </row>
    <row r="1563" spans="1:4" x14ac:dyDescent="0.25">
      <c r="A1563" s="369">
        <v>39881</v>
      </c>
      <c r="B1563" s="360" t="s">
        <v>3179</v>
      </c>
      <c r="C1563" s="360" t="s">
        <v>1433</v>
      </c>
      <c r="D1563" s="266" t="s">
        <v>25654</v>
      </c>
    </row>
    <row r="1564" spans="1:4" x14ac:dyDescent="0.25">
      <c r="A1564" s="369">
        <v>39882</v>
      </c>
      <c r="B1564" s="360" t="s">
        <v>3180</v>
      </c>
      <c r="C1564" s="360" t="s">
        <v>1433</v>
      </c>
      <c r="D1564" s="266" t="s">
        <v>12698</v>
      </c>
    </row>
    <row r="1565" spans="1:4" x14ac:dyDescent="0.25">
      <c r="A1565" s="369">
        <v>39883</v>
      </c>
      <c r="B1565" s="360" t="s">
        <v>3181</v>
      </c>
      <c r="C1565" s="360" t="s">
        <v>1433</v>
      </c>
      <c r="D1565" s="266" t="s">
        <v>25746</v>
      </c>
    </row>
    <row r="1566" spans="1:4" x14ac:dyDescent="0.25">
      <c r="A1566" s="369">
        <v>39884</v>
      </c>
      <c r="B1566" s="360" t="s">
        <v>3182</v>
      </c>
      <c r="C1566" s="360" t="s">
        <v>1433</v>
      </c>
      <c r="D1566" s="266" t="s">
        <v>27167</v>
      </c>
    </row>
    <row r="1567" spans="1:4" x14ac:dyDescent="0.25">
      <c r="A1567" s="369">
        <v>39885</v>
      </c>
      <c r="B1567" s="360" t="s">
        <v>3183</v>
      </c>
      <c r="C1567" s="360" t="s">
        <v>1433</v>
      </c>
      <c r="D1567" s="266" t="s">
        <v>27168</v>
      </c>
    </row>
    <row r="1568" spans="1:4" x14ac:dyDescent="0.25">
      <c r="A1568" s="369">
        <v>1777</v>
      </c>
      <c r="B1568" s="360" t="s">
        <v>3184</v>
      </c>
      <c r="C1568" s="360" t="s">
        <v>1433</v>
      </c>
      <c r="D1568" s="266" t="s">
        <v>3185</v>
      </c>
    </row>
    <row r="1569" spans="1:4" x14ac:dyDescent="0.25">
      <c r="A1569" s="369">
        <v>1819</v>
      </c>
      <c r="B1569" s="360" t="s">
        <v>3186</v>
      </c>
      <c r="C1569" s="360" t="s">
        <v>1433</v>
      </c>
      <c r="D1569" s="266" t="s">
        <v>3187</v>
      </c>
    </row>
    <row r="1570" spans="1:4" x14ac:dyDescent="0.25">
      <c r="A1570" s="369">
        <v>1775</v>
      </c>
      <c r="B1570" s="360" t="s">
        <v>3190</v>
      </c>
      <c r="C1570" s="360" t="s">
        <v>1433</v>
      </c>
      <c r="D1570" s="266" t="s">
        <v>3191</v>
      </c>
    </row>
    <row r="1571" spans="1:4" x14ac:dyDescent="0.25">
      <c r="A1571" s="369">
        <v>1776</v>
      </c>
      <c r="B1571" s="360" t="s">
        <v>3188</v>
      </c>
      <c r="C1571" s="360" t="s">
        <v>1433</v>
      </c>
      <c r="D1571" s="266" t="s">
        <v>3189</v>
      </c>
    </row>
    <row r="1572" spans="1:4" x14ac:dyDescent="0.25">
      <c r="A1572" s="369">
        <v>1778</v>
      </c>
      <c r="B1572" s="360" t="s">
        <v>3192</v>
      </c>
      <c r="C1572" s="360" t="s">
        <v>1433</v>
      </c>
      <c r="D1572" s="266" t="s">
        <v>3193</v>
      </c>
    </row>
    <row r="1573" spans="1:4" x14ac:dyDescent="0.25">
      <c r="A1573" s="369">
        <v>1818</v>
      </c>
      <c r="B1573" s="360" t="s">
        <v>3194</v>
      </c>
      <c r="C1573" s="360" t="s">
        <v>1433</v>
      </c>
      <c r="D1573" s="266" t="s">
        <v>3195</v>
      </c>
    </row>
    <row r="1574" spans="1:4" x14ac:dyDescent="0.25">
      <c r="A1574" s="369">
        <v>1820</v>
      </c>
      <c r="B1574" s="360" t="s">
        <v>3198</v>
      </c>
      <c r="C1574" s="360" t="s">
        <v>1433</v>
      </c>
      <c r="D1574" s="266" t="s">
        <v>3199</v>
      </c>
    </row>
    <row r="1575" spans="1:4" x14ac:dyDescent="0.25">
      <c r="A1575" s="369">
        <v>1779</v>
      </c>
      <c r="B1575" s="360" t="s">
        <v>3196</v>
      </c>
      <c r="C1575" s="360" t="s">
        <v>1433</v>
      </c>
      <c r="D1575" s="266" t="s">
        <v>3197</v>
      </c>
    </row>
    <row r="1576" spans="1:4" x14ac:dyDescent="0.25">
      <c r="A1576" s="369">
        <v>1780</v>
      </c>
      <c r="B1576" s="360" t="s">
        <v>3200</v>
      </c>
      <c r="C1576" s="360" t="s">
        <v>1433</v>
      </c>
      <c r="D1576" s="266" t="s">
        <v>3201</v>
      </c>
    </row>
    <row r="1577" spans="1:4" x14ac:dyDescent="0.25">
      <c r="A1577" s="369">
        <v>1783</v>
      </c>
      <c r="B1577" s="360" t="s">
        <v>3202</v>
      </c>
      <c r="C1577" s="360" t="s">
        <v>1433</v>
      </c>
      <c r="D1577" s="266" t="s">
        <v>3203</v>
      </c>
    </row>
    <row r="1578" spans="1:4" x14ac:dyDescent="0.25">
      <c r="A1578" s="369">
        <v>1782</v>
      </c>
      <c r="B1578" s="360" t="s">
        <v>3204</v>
      </c>
      <c r="C1578" s="360" t="s">
        <v>1433</v>
      </c>
      <c r="D1578" s="266" t="s">
        <v>3205</v>
      </c>
    </row>
    <row r="1579" spans="1:4" x14ac:dyDescent="0.25">
      <c r="A1579" s="369">
        <v>1817</v>
      </c>
      <c r="B1579" s="360" t="s">
        <v>3208</v>
      </c>
      <c r="C1579" s="360" t="s">
        <v>1433</v>
      </c>
      <c r="D1579" s="266" t="s">
        <v>3209</v>
      </c>
    </row>
    <row r="1580" spans="1:4" x14ac:dyDescent="0.25">
      <c r="A1580" s="369">
        <v>1781</v>
      </c>
      <c r="B1580" s="360" t="s">
        <v>3206</v>
      </c>
      <c r="C1580" s="360" t="s">
        <v>1433</v>
      </c>
      <c r="D1580" s="266" t="s">
        <v>3207</v>
      </c>
    </row>
    <row r="1581" spans="1:4" x14ac:dyDescent="0.25">
      <c r="A1581" s="369">
        <v>1784</v>
      </c>
      <c r="B1581" s="360" t="s">
        <v>3210</v>
      </c>
      <c r="C1581" s="360" t="s">
        <v>1433</v>
      </c>
      <c r="D1581" s="266" t="s">
        <v>3211</v>
      </c>
    </row>
    <row r="1582" spans="1:4" x14ac:dyDescent="0.25">
      <c r="A1582" s="369">
        <v>1810</v>
      </c>
      <c r="B1582" s="360" t="s">
        <v>3212</v>
      </c>
      <c r="C1582" s="360" t="s">
        <v>1433</v>
      </c>
      <c r="D1582" s="266" t="s">
        <v>3213</v>
      </c>
    </row>
    <row r="1583" spans="1:4" x14ac:dyDescent="0.25">
      <c r="A1583" s="369">
        <v>1811</v>
      </c>
      <c r="B1583" s="360" t="s">
        <v>3216</v>
      </c>
      <c r="C1583" s="360" t="s">
        <v>1433</v>
      </c>
      <c r="D1583" s="266" t="s">
        <v>3217</v>
      </c>
    </row>
    <row r="1584" spans="1:4" x14ac:dyDescent="0.25">
      <c r="A1584" s="369">
        <v>1812</v>
      </c>
      <c r="B1584" s="360" t="s">
        <v>3214</v>
      </c>
      <c r="C1584" s="360" t="s">
        <v>1433</v>
      </c>
      <c r="D1584" s="266" t="s">
        <v>3215</v>
      </c>
    </row>
    <row r="1585" spans="1:4" x14ac:dyDescent="0.25">
      <c r="A1585" s="369">
        <v>40386</v>
      </c>
      <c r="B1585" s="360" t="s">
        <v>3218</v>
      </c>
      <c r="C1585" s="360" t="s">
        <v>1433</v>
      </c>
      <c r="D1585" s="266" t="s">
        <v>27169</v>
      </c>
    </row>
    <row r="1586" spans="1:4" x14ac:dyDescent="0.25">
      <c r="A1586" s="369">
        <v>40384</v>
      </c>
      <c r="B1586" s="360" t="s">
        <v>3219</v>
      </c>
      <c r="C1586" s="360" t="s">
        <v>1433</v>
      </c>
      <c r="D1586" s="266" t="s">
        <v>27170</v>
      </c>
    </row>
    <row r="1587" spans="1:4" x14ac:dyDescent="0.25">
      <c r="A1587" s="369">
        <v>40379</v>
      </c>
      <c r="B1587" s="360" t="s">
        <v>3222</v>
      </c>
      <c r="C1587" s="360" t="s">
        <v>1433</v>
      </c>
      <c r="D1587" s="266" t="s">
        <v>6915</v>
      </c>
    </row>
    <row r="1588" spans="1:4" x14ac:dyDescent="0.25">
      <c r="A1588" s="369">
        <v>40423</v>
      </c>
      <c r="B1588" s="360" t="s">
        <v>3220</v>
      </c>
      <c r="C1588" s="360" t="s">
        <v>1433</v>
      </c>
      <c r="D1588" s="266" t="s">
        <v>6916</v>
      </c>
    </row>
    <row r="1589" spans="1:4" x14ac:dyDescent="0.25">
      <c r="A1589" s="369">
        <v>40389</v>
      </c>
      <c r="B1589" s="360" t="s">
        <v>3223</v>
      </c>
      <c r="C1589" s="360" t="s">
        <v>1433</v>
      </c>
      <c r="D1589" s="266" t="s">
        <v>27171</v>
      </c>
    </row>
    <row r="1590" spans="1:4" x14ac:dyDescent="0.25">
      <c r="A1590" s="369">
        <v>40388</v>
      </c>
      <c r="B1590" s="360" t="s">
        <v>3224</v>
      </c>
      <c r="C1590" s="360" t="s">
        <v>1433</v>
      </c>
      <c r="D1590" s="266" t="s">
        <v>27172</v>
      </c>
    </row>
    <row r="1591" spans="1:4" x14ac:dyDescent="0.25">
      <c r="A1591" s="369">
        <v>40381</v>
      </c>
      <c r="B1591" s="360" t="s">
        <v>3226</v>
      </c>
      <c r="C1591" s="360" t="s">
        <v>1433</v>
      </c>
      <c r="D1591" s="266" t="s">
        <v>27173</v>
      </c>
    </row>
    <row r="1592" spans="1:4" x14ac:dyDescent="0.25">
      <c r="A1592" s="369">
        <v>40391</v>
      </c>
      <c r="B1592" s="360" t="s">
        <v>3225</v>
      </c>
      <c r="C1592" s="360" t="s">
        <v>1433</v>
      </c>
      <c r="D1592" s="266" t="s">
        <v>27174</v>
      </c>
    </row>
    <row r="1593" spans="1:4" x14ac:dyDescent="0.25">
      <c r="A1593" s="369">
        <v>2609</v>
      </c>
      <c r="B1593" s="360" t="s">
        <v>6917</v>
      </c>
      <c r="C1593" s="360" t="s">
        <v>1433</v>
      </c>
      <c r="D1593" s="266" t="s">
        <v>2640</v>
      </c>
    </row>
    <row r="1594" spans="1:4" x14ac:dyDescent="0.25">
      <c r="A1594" s="369">
        <v>2634</v>
      </c>
      <c r="B1594" s="360" t="s">
        <v>6918</v>
      </c>
      <c r="C1594" s="360" t="s">
        <v>1433</v>
      </c>
      <c r="D1594" s="266" t="s">
        <v>4178</v>
      </c>
    </row>
    <row r="1595" spans="1:4" x14ac:dyDescent="0.25">
      <c r="A1595" s="369">
        <v>2611</v>
      </c>
      <c r="B1595" s="360" t="s">
        <v>6919</v>
      </c>
      <c r="C1595" s="360" t="s">
        <v>1433</v>
      </c>
      <c r="D1595" s="266" t="s">
        <v>6920</v>
      </c>
    </row>
    <row r="1596" spans="1:4" x14ac:dyDescent="0.25">
      <c r="A1596" s="369">
        <v>40414</v>
      </c>
      <c r="B1596" s="360" t="s">
        <v>3227</v>
      </c>
      <c r="C1596" s="360" t="s">
        <v>1433</v>
      </c>
      <c r="D1596" s="266" t="s">
        <v>6921</v>
      </c>
    </row>
    <row r="1597" spans="1:4" x14ac:dyDescent="0.25">
      <c r="A1597" s="369">
        <v>40416</v>
      </c>
      <c r="B1597" s="360" t="s">
        <v>3228</v>
      </c>
      <c r="C1597" s="360" t="s">
        <v>1433</v>
      </c>
      <c r="D1597" s="266" t="s">
        <v>6922</v>
      </c>
    </row>
    <row r="1598" spans="1:4" x14ac:dyDescent="0.25">
      <c r="A1598" s="369">
        <v>40418</v>
      </c>
      <c r="B1598" s="360" t="s">
        <v>3229</v>
      </c>
      <c r="C1598" s="360" t="s">
        <v>1433</v>
      </c>
      <c r="D1598" s="266" t="s">
        <v>6923</v>
      </c>
    </row>
    <row r="1599" spans="1:4" x14ac:dyDescent="0.25">
      <c r="A1599" s="369">
        <v>34359</v>
      </c>
      <c r="B1599" s="360" t="s">
        <v>3230</v>
      </c>
      <c r="C1599" s="360" t="s">
        <v>1433</v>
      </c>
      <c r="D1599" s="266" t="s">
        <v>25747</v>
      </c>
    </row>
    <row r="1600" spans="1:4" x14ac:dyDescent="0.25">
      <c r="A1600" s="369">
        <v>1789</v>
      </c>
      <c r="B1600" s="360" t="s">
        <v>3232</v>
      </c>
      <c r="C1600" s="360" t="s">
        <v>1433</v>
      </c>
      <c r="D1600" s="266" t="s">
        <v>3233</v>
      </c>
    </row>
    <row r="1601" spans="1:4" x14ac:dyDescent="0.25">
      <c r="A1601" s="369">
        <v>1788</v>
      </c>
      <c r="B1601" s="360" t="s">
        <v>3234</v>
      </c>
      <c r="C1601" s="360" t="s">
        <v>1433</v>
      </c>
      <c r="D1601" s="266" t="s">
        <v>3235</v>
      </c>
    </row>
    <row r="1602" spans="1:4" x14ac:dyDescent="0.25">
      <c r="A1602" s="369">
        <v>1786</v>
      </c>
      <c r="B1602" s="360" t="s">
        <v>3238</v>
      </c>
      <c r="C1602" s="360" t="s">
        <v>1433</v>
      </c>
      <c r="D1602" s="266" t="s">
        <v>3239</v>
      </c>
    </row>
    <row r="1603" spans="1:4" x14ac:dyDescent="0.25">
      <c r="A1603" s="369">
        <v>1787</v>
      </c>
      <c r="B1603" s="360" t="s">
        <v>3236</v>
      </c>
      <c r="C1603" s="360" t="s">
        <v>1433</v>
      </c>
      <c r="D1603" s="266" t="s">
        <v>3237</v>
      </c>
    </row>
    <row r="1604" spans="1:4" x14ac:dyDescent="0.25">
      <c r="A1604" s="369">
        <v>1791</v>
      </c>
      <c r="B1604" s="360" t="s">
        <v>3240</v>
      </c>
      <c r="C1604" s="360" t="s">
        <v>1433</v>
      </c>
      <c r="D1604" s="266" t="s">
        <v>3241</v>
      </c>
    </row>
    <row r="1605" spans="1:4" x14ac:dyDescent="0.25">
      <c r="A1605" s="369">
        <v>1790</v>
      </c>
      <c r="B1605" s="360" t="s">
        <v>3242</v>
      </c>
      <c r="C1605" s="360" t="s">
        <v>1433</v>
      </c>
      <c r="D1605" s="266" t="s">
        <v>3243</v>
      </c>
    </row>
    <row r="1606" spans="1:4" x14ac:dyDescent="0.25">
      <c r="A1606" s="369">
        <v>1813</v>
      </c>
      <c r="B1606" s="360" t="s">
        <v>3246</v>
      </c>
      <c r="C1606" s="360" t="s">
        <v>1433</v>
      </c>
      <c r="D1606" s="266" t="s">
        <v>3247</v>
      </c>
    </row>
    <row r="1607" spans="1:4" x14ac:dyDescent="0.25">
      <c r="A1607" s="369">
        <v>1792</v>
      </c>
      <c r="B1607" s="360" t="s">
        <v>3244</v>
      </c>
      <c r="C1607" s="360" t="s">
        <v>1433</v>
      </c>
      <c r="D1607" s="266" t="s">
        <v>3245</v>
      </c>
    </row>
    <row r="1608" spans="1:4" x14ac:dyDescent="0.25">
      <c r="A1608" s="369">
        <v>1793</v>
      </c>
      <c r="B1608" s="360" t="s">
        <v>3248</v>
      </c>
      <c r="C1608" s="360" t="s">
        <v>1433</v>
      </c>
      <c r="D1608" s="266" t="s">
        <v>3249</v>
      </c>
    </row>
    <row r="1609" spans="1:4" x14ac:dyDescent="0.25">
      <c r="A1609" s="369">
        <v>1809</v>
      </c>
      <c r="B1609" s="360" t="s">
        <v>3269</v>
      </c>
      <c r="C1609" s="360" t="s">
        <v>1433</v>
      </c>
      <c r="D1609" s="266" t="s">
        <v>3270</v>
      </c>
    </row>
    <row r="1610" spans="1:4" x14ac:dyDescent="0.25">
      <c r="A1610" s="369">
        <v>1814</v>
      </c>
      <c r="B1610" s="360" t="s">
        <v>3271</v>
      </c>
      <c r="C1610" s="360" t="s">
        <v>1433</v>
      </c>
      <c r="D1610" s="266" t="s">
        <v>3272</v>
      </c>
    </row>
    <row r="1611" spans="1:4" x14ac:dyDescent="0.25">
      <c r="A1611" s="369">
        <v>1803</v>
      </c>
      <c r="B1611" s="360" t="s">
        <v>3275</v>
      </c>
      <c r="C1611" s="360" t="s">
        <v>1433</v>
      </c>
      <c r="D1611" s="266" t="s">
        <v>3276</v>
      </c>
    </row>
    <row r="1612" spans="1:4" x14ac:dyDescent="0.25">
      <c r="A1612" s="369">
        <v>1805</v>
      </c>
      <c r="B1612" s="360" t="s">
        <v>3273</v>
      </c>
      <c r="C1612" s="360" t="s">
        <v>1433</v>
      </c>
      <c r="D1612" s="266" t="s">
        <v>3274</v>
      </c>
    </row>
    <row r="1613" spans="1:4" x14ac:dyDescent="0.25">
      <c r="A1613" s="369">
        <v>1821</v>
      </c>
      <c r="B1613" s="360" t="s">
        <v>3277</v>
      </c>
      <c r="C1613" s="360" t="s">
        <v>1433</v>
      </c>
      <c r="D1613" s="266" t="s">
        <v>3278</v>
      </c>
    </row>
    <row r="1614" spans="1:4" x14ac:dyDescent="0.25">
      <c r="A1614" s="369">
        <v>1806</v>
      </c>
      <c r="B1614" s="360" t="s">
        <v>3279</v>
      </c>
      <c r="C1614" s="360" t="s">
        <v>1433</v>
      </c>
      <c r="D1614" s="266" t="s">
        <v>3280</v>
      </c>
    </row>
    <row r="1615" spans="1:4" x14ac:dyDescent="0.25">
      <c r="A1615" s="369">
        <v>1804</v>
      </c>
      <c r="B1615" s="360" t="s">
        <v>3283</v>
      </c>
      <c r="C1615" s="360" t="s">
        <v>1433</v>
      </c>
      <c r="D1615" s="266" t="s">
        <v>3284</v>
      </c>
    </row>
    <row r="1616" spans="1:4" x14ac:dyDescent="0.25">
      <c r="A1616" s="369">
        <v>1807</v>
      </c>
      <c r="B1616" s="360" t="s">
        <v>3281</v>
      </c>
      <c r="C1616" s="360" t="s">
        <v>1433</v>
      </c>
      <c r="D1616" s="266" t="s">
        <v>3282</v>
      </c>
    </row>
    <row r="1617" spans="1:4" x14ac:dyDescent="0.25">
      <c r="A1617" s="369">
        <v>1808</v>
      </c>
      <c r="B1617" s="360" t="s">
        <v>3285</v>
      </c>
      <c r="C1617" s="360" t="s">
        <v>1433</v>
      </c>
      <c r="D1617" s="266" t="s">
        <v>3286</v>
      </c>
    </row>
    <row r="1618" spans="1:4" x14ac:dyDescent="0.25">
      <c r="A1618" s="369">
        <v>1797</v>
      </c>
      <c r="B1618" s="360" t="s">
        <v>3250</v>
      </c>
      <c r="C1618" s="360" t="s">
        <v>1433</v>
      </c>
      <c r="D1618" s="266" t="s">
        <v>3251</v>
      </c>
    </row>
    <row r="1619" spans="1:4" x14ac:dyDescent="0.25">
      <c r="A1619" s="369">
        <v>1796</v>
      </c>
      <c r="B1619" s="360" t="s">
        <v>3252</v>
      </c>
      <c r="C1619" s="360" t="s">
        <v>1433</v>
      </c>
      <c r="D1619" s="266" t="s">
        <v>3253</v>
      </c>
    </row>
    <row r="1620" spans="1:4" x14ac:dyDescent="0.25">
      <c r="A1620" s="369">
        <v>1794</v>
      </c>
      <c r="B1620" s="360" t="s">
        <v>3256</v>
      </c>
      <c r="C1620" s="360" t="s">
        <v>1433</v>
      </c>
      <c r="D1620" s="266" t="s">
        <v>2835</v>
      </c>
    </row>
    <row r="1621" spans="1:4" x14ac:dyDescent="0.25">
      <c r="A1621" s="369">
        <v>1816</v>
      </c>
      <c r="B1621" s="360" t="s">
        <v>3254</v>
      </c>
      <c r="C1621" s="360" t="s">
        <v>1433</v>
      </c>
      <c r="D1621" s="266" t="s">
        <v>3255</v>
      </c>
    </row>
    <row r="1622" spans="1:4" x14ac:dyDescent="0.25">
      <c r="A1622" s="369">
        <v>1815</v>
      </c>
      <c r="B1622" s="360" t="s">
        <v>3257</v>
      </c>
      <c r="C1622" s="360" t="s">
        <v>1433</v>
      </c>
      <c r="D1622" s="266" t="s">
        <v>3258</v>
      </c>
    </row>
    <row r="1623" spans="1:4" x14ac:dyDescent="0.25">
      <c r="A1623" s="369">
        <v>1798</v>
      </c>
      <c r="B1623" s="360" t="s">
        <v>3259</v>
      </c>
      <c r="C1623" s="360" t="s">
        <v>1433</v>
      </c>
      <c r="D1623" s="266" t="s">
        <v>3260</v>
      </c>
    </row>
    <row r="1624" spans="1:4" x14ac:dyDescent="0.25">
      <c r="A1624" s="369">
        <v>1795</v>
      </c>
      <c r="B1624" s="360" t="s">
        <v>3263</v>
      </c>
      <c r="C1624" s="360" t="s">
        <v>1433</v>
      </c>
      <c r="D1624" s="266" t="s">
        <v>3264</v>
      </c>
    </row>
    <row r="1625" spans="1:4" x14ac:dyDescent="0.25">
      <c r="A1625" s="369">
        <v>1799</v>
      </c>
      <c r="B1625" s="360" t="s">
        <v>3261</v>
      </c>
      <c r="C1625" s="360" t="s">
        <v>1433</v>
      </c>
      <c r="D1625" s="266" t="s">
        <v>3262</v>
      </c>
    </row>
    <row r="1626" spans="1:4" x14ac:dyDescent="0.25">
      <c r="A1626" s="369">
        <v>1800</v>
      </c>
      <c r="B1626" s="360" t="s">
        <v>3265</v>
      </c>
      <c r="C1626" s="360" t="s">
        <v>1433</v>
      </c>
      <c r="D1626" s="266" t="s">
        <v>3266</v>
      </c>
    </row>
    <row r="1627" spans="1:4" x14ac:dyDescent="0.25">
      <c r="A1627" s="369">
        <v>1802</v>
      </c>
      <c r="B1627" s="360" t="s">
        <v>3267</v>
      </c>
      <c r="C1627" s="360" t="s">
        <v>1433</v>
      </c>
      <c r="D1627" s="266" t="s">
        <v>3268</v>
      </c>
    </row>
    <row r="1628" spans="1:4" x14ac:dyDescent="0.25">
      <c r="A1628" s="369">
        <v>40385</v>
      </c>
      <c r="B1628" s="360" t="s">
        <v>3287</v>
      </c>
      <c r="C1628" s="360" t="s">
        <v>1433</v>
      </c>
      <c r="D1628" s="266" t="s">
        <v>27169</v>
      </c>
    </row>
    <row r="1629" spans="1:4" x14ac:dyDescent="0.25">
      <c r="A1629" s="369">
        <v>40383</v>
      </c>
      <c r="B1629" s="360" t="s">
        <v>3288</v>
      </c>
      <c r="C1629" s="360" t="s">
        <v>1433</v>
      </c>
      <c r="D1629" s="266" t="s">
        <v>27170</v>
      </c>
    </row>
    <row r="1630" spans="1:4" x14ac:dyDescent="0.25">
      <c r="A1630" s="369">
        <v>40378</v>
      </c>
      <c r="B1630" s="360" t="s">
        <v>3290</v>
      </c>
      <c r="C1630" s="360" t="s">
        <v>1433</v>
      </c>
      <c r="D1630" s="266" t="s">
        <v>6915</v>
      </c>
    </row>
    <row r="1631" spans="1:4" x14ac:dyDescent="0.25">
      <c r="A1631" s="369">
        <v>40382</v>
      </c>
      <c r="B1631" s="360" t="s">
        <v>3289</v>
      </c>
      <c r="C1631" s="360" t="s">
        <v>1433</v>
      </c>
      <c r="D1631" s="266" t="s">
        <v>6916</v>
      </c>
    </row>
    <row r="1632" spans="1:4" x14ac:dyDescent="0.25">
      <c r="A1632" s="369">
        <v>40422</v>
      </c>
      <c r="B1632" s="360" t="s">
        <v>3291</v>
      </c>
      <c r="C1632" s="360" t="s">
        <v>1433</v>
      </c>
      <c r="D1632" s="266" t="s">
        <v>27175</v>
      </c>
    </row>
    <row r="1633" spans="1:4" x14ac:dyDescent="0.25">
      <c r="A1633" s="369">
        <v>40387</v>
      </c>
      <c r="B1633" s="360" t="s">
        <v>3292</v>
      </c>
      <c r="C1633" s="360" t="s">
        <v>1433</v>
      </c>
      <c r="D1633" s="266" t="s">
        <v>27176</v>
      </c>
    </row>
    <row r="1634" spans="1:4" x14ac:dyDescent="0.25">
      <c r="A1634" s="369">
        <v>40380</v>
      </c>
      <c r="B1634" s="360" t="s">
        <v>3294</v>
      </c>
      <c r="C1634" s="360" t="s">
        <v>1433</v>
      </c>
      <c r="D1634" s="266" t="s">
        <v>27173</v>
      </c>
    </row>
    <row r="1635" spans="1:4" x14ac:dyDescent="0.25">
      <c r="A1635" s="369">
        <v>40390</v>
      </c>
      <c r="B1635" s="360" t="s">
        <v>3293</v>
      </c>
      <c r="C1635" s="360" t="s">
        <v>1433</v>
      </c>
      <c r="D1635" s="266" t="s">
        <v>27177</v>
      </c>
    </row>
    <row r="1636" spans="1:4" x14ac:dyDescent="0.25">
      <c r="A1636" s="369">
        <v>2621</v>
      </c>
      <c r="B1636" s="360" t="s">
        <v>6924</v>
      </c>
      <c r="C1636" s="360" t="s">
        <v>1433</v>
      </c>
      <c r="D1636" s="266" t="s">
        <v>6925</v>
      </c>
    </row>
    <row r="1637" spans="1:4" x14ac:dyDescent="0.25">
      <c r="A1637" s="369">
        <v>2616</v>
      </c>
      <c r="B1637" s="360" t="s">
        <v>6926</v>
      </c>
      <c r="C1637" s="360" t="s">
        <v>1433</v>
      </c>
      <c r="D1637" s="266" t="s">
        <v>4082</v>
      </c>
    </row>
    <row r="1638" spans="1:4" x14ac:dyDescent="0.25">
      <c r="A1638" s="369">
        <v>2633</v>
      </c>
      <c r="B1638" s="360" t="s">
        <v>6927</v>
      </c>
      <c r="C1638" s="360" t="s">
        <v>1433</v>
      </c>
      <c r="D1638" s="266" t="s">
        <v>6928</v>
      </c>
    </row>
    <row r="1639" spans="1:4" x14ac:dyDescent="0.25">
      <c r="A1639" s="369">
        <v>2617</v>
      </c>
      <c r="B1639" s="360" t="s">
        <v>6929</v>
      </c>
      <c r="C1639" s="360" t="s">
        <v>1433</v>
      </c>
      <c r="D1639" s="266" t="s">
        <v>6930</v>
      </c>
    </row>
    <row r="1640" spans="1:4" x14ac:dyDescent="0.25">
      <c r="A1640" s="369">
        <v>2618</v>
      </c>
      <c r="B1640" s="360" t="s">
        <v>6931</v>
      </c>
      <c r="C1640" s="360" t="s">
        <v>1433</v>
      </c>
      <c r="D1640" s="266" t="s">
        <v>6932</v>
      </c>
    </row>
    <row r="1641" spans="1:4" x14ac:dyDescent="0.25">
      <c r="A1641" s="369">
        <v>2632</v>
      </c>
      <c r="B1641" s="360" t="s">
        <v>6933</v>
      </c>
      <c r="C1641" s="360" t="s">
        <v>1433</v>
      </c>
      <c r="D1641" s="266" t="s">
        <v>6934</v>
      </c>
    </row>
    <row r="1642" spans="1:4" x14ac:dyDescent="0.25">
      <c r="A1642" s="369">
        <v>2631</v>
      </c>
      <c r="B1642" s="360" t="s">
        <v>6935</v>
      </c>
      <c r="C1642" s="360" t="s">
        <v>1433</v>
      </c>
      <c r="D1642" s="266" t="s">
        <v>6936</v>
      </c>
    </row>
    <row r="1643" spans="1:4" x14ac:dyDescent="0.25">
      <c r="A1643" s="369">
        <v>2619</v>
      </c>
      <c r="B1643" s="360" t="s">
        <v>6937</v>
      </c>
      <c r="C1643" s="360" t="s">
        <v>1433</v>
      </c>
      <c r="D1643" s="266" t="s">
        <v>6938</v>
      </c>
    </row>
    <row r="1644" spans="1:4" x14ac:dyDescent="0.25">
      <c r="A1644" s="369">
        <v>2620</v>
      </c>
      <c r="B1644" s="360" t="s">
        <v>6939</v>
      </c>
      <c r="C1644" s="360" t="s">
        <v>1433</v>
      </c>
      <c r="D1644" s="266" t="s">
        <v>6262</v>
      </c>
    </row>
    <row r="1645" spans="1:4" x14ac:dyDescent="0.25">
      <c r="A1645" s="369">
        <v>40413</v>
      </c>
      <c r="B1645" s="360" t="s">
        <v>3295</v>
      </c>
      <c r="C1645" s="360" t="s">
        <v>1433</v>
      </c>
      <c r="D1645" s="266" t="s">
        <v>3106</v>
      </c>
    </row>
    <row r="1646" spans="1:4" x14ac:dyDescent="0.25">
      <c r="A1646" s="369">
        <v>40415</v>
      </c>
      <c r="B1646" s="360" t="s">
        <v>3296</v>
      </c>
      <c r="C1646" s="360" t="s">
        <v>1433</v>
      </c>
      <c r="D1646" s="266" t="s">
        <v>6940</v>
      </c>
    </row>
    <row r="1647" spans="1:4" x14ac:dyDescent="0.25">
      <c r="A1647" s="369">
        <v>40417</v>
      </c>
      <c r="B1647" s="360" t="s">
        <v>3297</v>
      </c>
      <c r="C1647" s="360" t="s">
        <v>1433</v>
      </c>
      <c r="D1647" s="266" t="s">
        <v>6941</v>
      </c>
    </row>
    <row r="1648" spans="1:4" x14ac:dyDescent="0.25">
      <c r="A1648" s="369">
        <v>39271</v>
      </c>
      <c r="B1648" s="360" t="s">
        <v>3299</v>
      </c>
      <c r="C1648" s="360" t="s">
        <v>1433</v>
      </c>
      <c r="D1648" s="266" t="s">
        <v>27178</v>
      </c>
    </row>
    <row r="1649" spans="1:4" x14ac:dyDescent="0.25">
      <c r="A1649" s="369">
        <v>39273</v>
      </c>
      <c r="B1649" s="360" t="s">
        <v>3298</v>
      </c>
      <c r="C1649" s="360" t="s">
        <v>1433</v>
      </c>
      <c r="D1649" s="266" t="s">
        <v>2013</v>
      </c>
    </row>
    <row r="1650" spans="1:4" x14ac:dyDescent="0.25">
      <c r="A1650" s="369">
        <v>39272</v>
      </c>
      <c r="B1650" s="360" t="s">
        <v>3300</v>
      </c>
      <c r="C1650" s="360" t="s">
        <v>1433</v>
      </c>
      <c r="D1650" s="266" t="s">
        <v>25289</v>
      </c>
    </row>
    <row r="1651" spans="1:4" x14ac:dyDescent="0.25">
      <c r="A1651" s="369">
        <v>1875</v>
      </c>
      <c r="B1651" s="360" t="s">
        <v>3302</v>
      </c>
      <c r="C1651" s="360" t="s">
        <v>1433</v>
      </c>
      <c r="D1651" s="266" t="s">
        <v>2582</v>
      </c>
    </row>
    <row r="1652" spans="1:4" x14ac:dyDescent="0.25">
      <c r="A1652" s="369">
        <v>1874</v>
      </c>
      <c r="B1652" s="360" t="s">
        <v>3303</v>
      </c>
      <c r="C1652" s="360" t="s">
        <v>1433</v>
      </c>
      <c r="D1652" s="266" t="s">
        <v>4360</v>
      </c>
    </row>
    <row r="1653" spans="1:4" x14ac:dyDescent="0.25">
      <c r="A1653" s="369">
        <v>1870</v>
      </c>
      <c r="B1653" s="360" t="s">
        <v>3305</v>
      </c>
      <c r="C1653" s="360" t="s">
        <v>1433</v>
      </c>
      <c r="D1653" s="266" t="s">
        <v>1691</v>
      </c>
    </row>
    <row r="1654" spans="1:4" x14ac:dyDescent="0.25">
      <c r="A1654" s="369">
        <v>1884</v>
      </c>
      <c r="B1654" s="360" t="s">
        <v>3304</v>
      </c>
      <c r="C1654" s="360" t="s">
        <v>1433</v>
      </c>
      <c r="D1654" s="266" t="s">
        <v>1472</v>
      </c>
    </row>
    <row r="1655" spans="1:4" x14ac:dyDescent="0.25">
      <c r="A1655" s="369">
        <v>1887</v>
      </c>
      <c r="B1655" s="360" t="s">
        <v>3307</v>
      </c>
      <c r="C1655" s="360" t="s">
        <v>1433</v>
      </c>
      <c r="D1655" s="266" t="s">
        <v>10047</v>
      </c>
    </row>
    <row r="1656" spans="1:4" x14ac:dyDescent="0.25">
      <c r="A1656" s="369">
        <v>1876</v>
      </c>
      <c r="B1656" s="360" t="s">
        <v>3308</v>
      </c>
      <c r="C1656" s="360" t="s">
        <v>1433</v>
      </c>
      <c r="D1656" s="266" t="s">
        <v>27179</v>
      </c>
    </row>
    <row r="1657" spans="1:4" x14ac:dyDescent="0.25">
      <c r="A1657" s="369">
        <v>1879</v>
      </c>
      <c r="B1657" s="360" t="s">
        <v>3310</v>
      </c>
      <c r="C1657" s="360" t="s">
        <v>1433</v>
      </c>
      <c r="D1657" s="266" t="s">
        <v>5850</v>
      </c>
    </row>
    <row r="1658" spans="1:4" x14ac:dyDescent="0.25">
      <c r="A1658" s="369">
        <v>1877</v>
      </c>
      <c r="B1658" s="360" t="s">
        <v>3309</v>
      </c>
      <c r="C1658" s="360" t="s">
        <v>1433</v>
      </c>
      <c r="D1658" s="266" t="s">
        <v>27180</v>
      </c>
    </row>
    <row r="1659" spans="1:4" x14ac:dyDescent="0.25">
      <c r="A1659" s="369">
        <v>1878</v>
      </c>
      <c r="B1659" s="360" t="s">
        <v>3311</v>
      </c>
      <c r="C1659" s="360" t="s">
        <v>1433</v>
      </c>
      <c r="D1659" s="266" t="s">
        <v>27181</v>
      </c>
    </row>
    <row r="1660" spans="1:4" x14ac:dyDescent="0.25">
      <c r="A1660" s="369">
        <v>44472</v>
      </c>
      <c r="B1660" s="360" t="s">
        <v>3379</v>
      </c>
      <c r="C1660" s="360" t="s">
        <v>1433</v>
      </c>
      <c r="D1660" s="266" t="s">
        <v>27182</v>
      </c>
    </row>
    <row r="1661" spans="1:4" x14ac:dyDescent="0.25">
      <c r="A1661" s="369">
        <v>38369</v>
      </c>
      <c r="B1661" s="360" t="s">
        <v>3380</v>
      </c>
      <c r="C1661" s="360" t="s">
        <v>1433</v>
      </c>
      <c r="D1661" s="266" t="s">
        <v>6942</v>
      </c>
    </row>
    <row r="1662" spans="1:4" x14ac:dyDescent="0.25">
      <c r="A1662" s="369">
        <v>38370</v>
      </c>
      <c r="B1662" s="360" t="s">
        <v>3381</v>
      </c>
      <c r="C1662" s="360" t="s">
        <v>1433</v>
      </c>
      <c r="D1662" s="266" t="s">
        <v>6942</v>
      </c>
    </row>
    <row r="1663" spans="1:4" x14ac:dyDescent="0.25">
      <c r="A1663" s="369">
        <v>38372</v>
      </c>
      <c r="B1663" s="360" t="s">
        <v>3382</v>
      </c>
      <c r="C1663" s="360" t="s">
        <v>1433</v>
      </c>
      <c r="D1663" s="266" t="s">
        <v>2227</v>
      </c>
    </row>
    <row r="1664" spans="1:4" x14ac:dyDescent="0.25">
      <c r="A1664" s="369">
        <v>2358</v>
      </c>
      <c r="B1664" s="360" t="s">
        <v>3383</v>
      </c>
      <c r="C1664" s="360" t="s">
        <v>1628</v>
      </c>
      <c r="D1664" s="266" t="s">
        <v>29443</v>
      </c>
    </row>
    <row r="1665" spans="1:4" x14ac:dyDescent="0.25">
      <c r="A1665" s="369">
        <v>40807</v>
      </c>
      <c r="B1665" s="360" t="s">
        <v>3384</v>
      </c>
      <c r="C1665" s="360" t="s">
        <v>1435</v>
      </c>
      <c r="D1665" s="266" t="s">
        <v>29444</v>
      </c>
    </row>
    <row r="1666" spans="1:4" x14ac:dyDescent="0.25">
      <c r="A1666" s="369">
        <v>44330</v>
      </c>
      <c r="B1666" s="360" t="s">
        <v>3385</v>
      </c>
      <c r="C1666" s="360" t="s">
        <v>1522</v>
      </c>
      <c r="D1666" s="266" t="s">
        <v>2667</v>
      </c>
    </row>
    <row r="1667" spans="1:4" x14ac:dyDescent="0.25">
      <c r="A1667" s="369">
        <v>43144</v>
      </c>
      <c r="B1667" s="360" t="s">
        <v>3386</v>
      </c>
      <c r="C1667" s="360" t="s">
        <v>1520</v>
      </c>
      <c r="D1667" s="266" t="s">
        <v>7258</v>
      </c>
    </row>
    <row r="1668" spans="1:4" x14ac:dyDescent="0.25">
      <c r="A1668" s="369">
        <v>39397</v>
      </c>
      <c r="B1668" s="360" t="s">
        <v>3387</v>
      </c>
      <c r="C1668" s="360" t="s">
        <v>1522</v>
      </c>
      <c r="D1668" s="266" t="s">
        <v>25821</v>
      </c>
    </row>
    <row r="1669" spans="1:4" x14ac:dyDescent="0.25">
      <c r="A1669" s="369">
        <v>2692</v>
      </c>
      <c r="B1669" s="360" t="s">
        <v>3388</v>
      </c>
      <c r="C1669" s="360" t="s">
        <v>1522</v>
      </c>
      <c r="D1669" s="266" t="s">
        <v>26554</v>
      </c>
    </row>
    <row r="1670" spans="1:4" x14ac:dyDescent="0.25">
      <c r="A1670" s="369">
        <v>44329</v>
      </c>
      <c r="B1670" s="360" t="s">
        <v>3389</v>
      </c>
      <c r="C1670" s="360" t="s">
        <v>1522</v>
      </c>
      <c r="D1670" s="266" t="s">
        <v>7626</v>
      </c>
    </row>
    <row r="1671" spans="1:4" x14ac:dyDescent="0.25">
      <c r="A1671" s="369">
        <v>5318</v>
      </c>
      <c r="B1671" s="360" t="s">
        <v>3390</v>
      </c>
      <c r="C1671" s="360" t="s">
        <v>1522</v>
      </c>
      <c r="D1671" s="266" t="s">
        <v>10700</v>
      </c>
    </row>
    <row r="1672" spans="1:4" x14ac:dyDescent="0.25">
      <c r="A1672" s="369">
        <v>5330</v>
      </c>
      <c r="B1672" s="360" t="s">
        <v>3391</v>
      </c>
      <c r="C1672" s="360" t="s">
        <v>1522</v>
      </c>
      <c r="D1672" s="266" t="s">
        <v>26025</v>
      </c>
    </row>
    <row r="1673" spans="1:4" x14ac:dyDescent="0.25">
      <c r="A1673" s="369">
        <v>44532</v>
      </c>
      <c r="B1673" s="360" t="s">
        <v>26026</v>
      </c>
      <c r="C1673" s="360" t="s">
        <v>1433</v>
      </c>
      <c r="D1673" s="266" t="s">
        <v>27183</v>
      </c>
    </row>
    <row r="1674" spans="1:4" x14ac:dyDescent="0.25">
      <c r="A1674" s="369">
        <v>44531</v>
      </c>
      <c r="B1674" s="360" t="s">
        <v>26027</v>
      </c>
      <c r="C1674" s="360" t="s">
        <v>1433</v>
      </c>
      <c r="D1674" s="266" t="s">
        <v>27184</v>
      </c>
    </row>
    <row r="1675" spans="1:4" x14ac:dyDescent="0.25">
      <c r="A1675" s="369">
        <v>38140</v>
      </c>
      <c r="B1675" s="360" t="s">
        <v>3393</v>
      </c>
      <c r="C1675" s="360" t="s">
        <v>1433</v>
      </c>
      <c r="D1675" s="266" t="s">
        <v>27185</v>
      </c>
    </row>
    <row r="1676" spans="1:4" x14ac:dyDescent="0.25">
      <c r="A1676" s="369">
        <v>13887</v>
      </c>
      <c r="B1676" s="360" t="s">
        <v>26028</v>
      </c>
      <c r="C1676" s="360" t="s">
        <v>1433</v>
      </c>
      <c r="D1676" s="266" t="s">
        <v>27186</v>
      </c>
    </row>
    <row r="1677" spans="1:4" x14ac:dyDescent="0.25">
      <c r="A1677" s="369">
        <v>44495</v>
      </c>
      <c r="B1677" s="360" t="s">
        <v>26029</v>
      </c>
      <c r="C1677" s="360" t="s">
        <v>1433</v>
      </c>
      <c r="D1677" s="266" t="s">
        <v>27187</v>
      </c>
    </row>
    <row r="1678" spans="1:4" x14ac:dyDescent="0.25">
      <c r="A1678" s="369">
        <v>44533</v>
      </c>
      <c r="B1678" s="360" t="s">
        <v>26030</v>
      </c>
      <c r="C1678" s="360" t="s">
        <v>1433</v>
      </c>
      <c r="D1678" s="266" t="s">
        <v>27188</v>
      </c>
    </row>
    <row r="1679" spans="1:4" x14ac:dyDescent="0.25">
      <c r="A1679" s="369">
        <v>44534</v>
      </c>
      <c r="B1679" s="360" t="s">
        <v>3395</v>
      </c>
      <c r="C1679" s="360" t="s">
        <v>1433</v>
      </c>
      <c r="D1679" s="266" t="s">
        <v>6816</v>
      </c>
    </row>
    <row r="1680" spans="1:4" x14ac:dyDescent="0.25">
      <c r="A1680" s="369">
        <v>34729</v>
      </c>
      <c r="B1680" s="360" t="s">
        <v>3396</v>
      </c>
      <c r="C1680" s="360" t="s">
        <v>1433</v>
      </c>
      <c r="D1680" s="266" t="s">
        <v>27189</v>
      </c>
    </row>
    <row r="1681" spans="1:4" x14ac:dyDescent="0.25">
      <c r="A1681" s="369">
        <v>34734</v>
      </c>
      <c r="B1681" s="360" t="s">
        <v>3397</v>
      </c>
      <c r="C1681" s="360" t="s">
        <v>1433</v>
      </c>
      <c r="D1681" s="266" t="s">
        <v>27190</v>
      </c>
    </row>
    <row r="1682" spans="1:4" x14ac:dyDescent="0.25">
      <c r="A1682" s="369">
        <v>34738</v>
      </c>
      <c r="B1682" s="360" t="s">
        <v>3398</v>
      </c>
      <c r="C1682" s="360" t="s">
        <v>1433</v>
      </c>
      <c r="D1682" s="266" t="s">
        <v>27191</v>
      </c>
    </row>
    <row r="1683" spans="1:4" x14ac:dyDescent="0.25">
      <c r="A1683" s="369">
        <v>34623</v>
      </c>
      <c r="B1683" s="360" t="s">
        <v>3399</v>
      </c>
      <c r="C1683" s="360" t="s">
        <v>1433</v>
      </c>
      <c r="D1683" s="266" t="s">
        <v>6971</v>
      </c>
    </row>
    <row r="1684" spans="1:4" x14ac:dyDescent="0.25">
      <c r="A1684" s="369">
        <v>34616</v>
      </c>
      <c r="B1684" s="360" t="s">
        <v>3400</v>
      </c>
      <c r="C1684" s="360" t="s">
        <v>1433</v>
      </c>
      <c r="D1684" s="266" t="s">
        <v>27192</v>
      </c>
    </row>
    <row r="1685" spans="1:4" x14ac:dyDescent="0.25">
      <c r="A1685" s="369">
        <v>34628</v>
      </c>
      <c r="B1685" s="360" t="s">
        <v>3401</v>
      </c>
      <c r="C1685" s="360" t="s">
        <v>1433</v>
      </c>
      <c r="D1685" s="266" t="s">
        <v>27193</v>
      </c>
    </row>
    <row r="1686" spans="1:4" x14ac:dyDescent="0.25">
      <c r="A1686" s="369">
        <v>34686</v>
      </c>
      <c r="B1686" s="360" t="s">
        <v>27194</v>
      </c>
      <c r="C1686" s="360" t="s">
        <v>1433</v>
      </c>
      <c r="D1686" s="266" t="s">
        <v>10610</v>
      </c>
    </row>
    <row r="1687" spans="1:4" x14ac:dyDescent="0.25">
      <c r="A1687" s="369">
        <v>34653</v>
      </c>
      <c r="B1687" s="360" t="s">
        <v>3402</v>
      </c>
      <c r="C1687" s="360" t="s">
        <v>1433</v>
      </c>
      <c r="D1687" s="266" t="s">
        <v>1478</v>
      </c>
    </row>
    <row r="1688" spans="1:4" x14ac:dyDescent="0.25">
      <c r="A1688" s="369">
        <v>34688</v>
      </c>
      <c r="B1688" s="360" t="s">
        <v>3403</v>
      </c>
      <c r="C1688" s="360" t="s">
        <v>1433</v>
      </c>
      <c r="D1688" s="266" t="s">
        <v>6810</v>
      </c>
    </row>
    <row r="1689" spans="1:4" x14ac:dyDescent="0.25">
      <c r="A1689" s="369">
        <v>34709</v>
      </c>
      <c r="B1689" s="360" t="s">
        <v>3405</v>
      </c>
      <c r="C1689" s="360" t="s">
        <v>1433</v>
      </c>
      <c r="D1689" s="266" t="s">
        <v>27195</v>
      </c>
    </row>
    <row r="1690" spans="1:4" x14ac:dyDescent="0.25">
      <c r="A1690" s="369">
        <v>34714</v>
      </c>
      <c r="B1690" s="360" t="s">
        <v>3406</v>
      </c>
      <c r="C1690" s="360" t="s">
        <v>1433</v>
      </c>
      <c r="D1690" s="266" t="s">
        <v>27196</v>
      </c>
    </row>
    <row r="1691" spans="1:4" x14ac:dyDescent="0.25">
      <c r="A1691" s="369">
        <v>2391</v>
      </c>
      <c r="B1691" s="360" t="s">
        <v>3407</v>
      </c>
      <c r="C1691" s="360" t="s">
        <v>1433</v>
      </c>
      <c r="D1691" s="266" t="s">
        <v>27197</v>
      </c>
    </row>
    <row r="1692" spans="1:4" x14ac:dyDescent="0.25">
      <c r="A1692" s="369">
        <v>2374</v>
      </c>
      <c r="B1692" s="360" t="s">
        <v>3408</v>
      </c>
      <c r="C1692" s="360" t="s">
        <v>1433</v>
      </c>
      <c r="D1692" s="266" t="s">
        <v>27198</v>
      </c>
    </row>
    <row r="1693" spans="1:4" x14ac:dyDescent="0.25">
      <c r="A1693" s="369">
        <v>2377</v>
      </c>
      <c r="B1693" s="360" t="s">
        <v>3409</v>
      </c>
      <c r="C1693" s="360" t="s">
        <v>1433</v>
      </c>
      <c r="D1693" s="266" t="s">
        <v>27199</v>
      </c>
    </row>
    <row r="1694" spans="1:4" x14ac:dyDescent="0.25">
      <c r="A1694" s="369">
        <v>2393</v>
      </c>
      <c r="B1694" s="360" t="s">
        <v>3410</v>
      </c>
      <c r="C1694" s="360" t="s">
        <v>1433</v>
      </c>
      <c r="D1694" s="266" t="s">
        <v>27200</v>
      </c>
    </row>
    <row r="1695" spans="1:4" x14ac:dyDescent="0.25">
      <c r="A1695" s="369">
        <v>34705</v>
      </c>
      <c r="B1695" s="360" t="s">
        <v>26031</v>
      </c>
      <c r="C1695" s="360" t="s">
        <v>1433</v>
      </c>
      <c r="D1695" s="266" t="s">
        <v>27201</v>
      </c>
    </row>
    <row r="1696" spans="1:4" x14ac:dyDescent="0.25">
      <c r="A1696" s="369">
        <v>34707</v>
      </c>
      <c r="B1696" s="360" t="s">
        <v>3411</v>
      </c>
      <c r="C1696" s="360" t="s">
        <v>1433</v>
      </c>
      <c r="D1696" s="266" t="s">
        <v>27202</v>
      </c>
    </row>
    <row r="1697" spans="1:4" x14ac:dyDescent="0.25">
      <c r="A1697" s="369">
        <v>34544</v>
      </c>
      <c r="B1697" s="360" t="s">
        <v>26032</v>
      </c>
      <c r="C1697" s="360" t="s">
        <v>1433</v>
      </c>
      <c r="D1697" s="266" t="s">
        <v>27203</v>
      </c>
    </row>
    <row r="1698" spans="1:4" x14ac:dyDescent="0.25">
      <c r="A1698" s="369">
        <v>2378</v>
      </c>
      <c r="B1698" s="360" t="s">
        <v>3412</v>
      </c>
      <c r="C1698" s="360" t="s">
        <v>1433</v>
      </c>
      <c r="D1698" s="266" t="s">
        <v>27204</v>
      </c>
    </row>
    <row r="1699" spans="1:4" x14ac:dyDescent="0.25">
      <c r="A1699" s="369">
        <v>2379</v>
      </c>
      <c r="B1699" s="360" t="s">
        <v>3413</v>
      </c>
      <c r="C1699" s="360" t="s">
        <v>1433</v>
      </c>
      <c r="D1699" s="266" t="s">
        <v>27204</v>
      </c>
    </row>
    <row r="1700" spans="1:4" x14ac:dyDescent="0.25">
      <c r="A1700" s="369">
        <v>2376</v>
      </c>
      <c r="B1700" s="360" t="s">
        <v>3414</v>
      </c>
      <c r="C1700" s="360" t="s">
        <v>1433</v>
      </c>
      <c r="D1700" s="266" t="s">
        <v>27205</v>
      </c>
    </row>
    <row r="1701" spans="1:4" x14ac:dyDescent="0.25">
      <c r="A1701" s="369">
        <v>2394</v>
      </c>
      <c r="B1701" s="360" t="s">
        <v>3415</v>
      </c>
      <c r="C1701" s="360" t="s">
        <v>1433</v>
      </c>
      <c r="D1701" s="266" t="s">
        <v>27206</v>
      </c>
    </row>
    <row r="1702" spans="1:4" x14ac:dyDescent="0.25">
      <c r="A1702" s="369">
        <v>2388</v>
      </c>
      <c r="B1702" s="360" t="s">
        <v>26033</v>
      </c>
      <c r="C1702" s="360" t="s">
        <v>1433</v>
      </c>
      <c r="D1702" s="266" t="s">
        <v>1557</v>
      </c>
    </row>
    <row r="1703" spans="1:4" x14ac:dyDescent="0.25">
      <c r="A1703" s="369">
        <v>34606</v>
      </c>
      <c r="B1703" s="360" t="s">
        <v>3416</v>
      </c>
      <c r="C1703" s="360" t="s">
        <v>1433</v>
      </c>
      <c r="D1703" s="266" t="s">
        <v>27207</v>
      </c>
    </row>
    <row r="1704" spans="1:4" x14ac:dyDescent="0.25">
      <c r="A1704" s="369">
        <v>34689</v>
      </c>
      <c r="B1704" s="360" t="s">
        <v>3419</v>
      </c>
      <c r="C1704" s="360" t="s">
        <v>1433</v>
      </c>
      <c r="D1704" s="266" t="s">
        <v>27208</v>
      </c>
    </row>
    <row r="1705" spans="1:4" x14ac:dyDescent="0.25">
      <c r="A1705" s="369">
        <v>2370</v>
      </c>
      <c r="B1705" s="360" t="s">
        <v>3417</v>
      </c>
      <c r="C1705" s="360" t="s">
        <v>1433</v>
      </c>
      <c r="D1705" s="266" t="s">
        <v>8456</v>
      </c>
    </row>
    <row r="1706" spans="1:4" x14ac:dyDescent="0.25">
      <c r="A1706" s="369">
        <v>2386</v>
      </c>
      <c r="B1706" s="360" t="s">
        <v>26034</v>
      </c>
      <c r="C1706" s="360" t="s">
        <v>1433</v>
      </c>
      <c r="D1706" s="266" t="s">
        <v>4220</v>
      </c>
    </row>
    <row r="1707" spans="1:4" x14ac:dyDescent="0.25">
      <c r="A1707" s="369">
        <v>2392</v>
      </c>
      <c r="B1707" s="360" t="s">
        <v>26035</v>
      </c>
      <c r="C1707" s="360" t="s">
        <v>1433</v>
      </c>
      <c r="D1707" s="266" t="s">
        <v>27209</v>
      </c>
    </row>
    <row r="1708" spans="1:4" x14ac:dyDescent="0.25">
      <c r="A1708" s="369">
        <v>2373</v>
      </c>
      <c r="B1708" s="360" t="s">
        <v>3420</v>
      </c>
      <c r="C1708" s="360" t="s">
        <v>1433</v>
      </c>
      <c r="D1708" s="266" t="s">
        <v>27210</v>
      </c>
    </row>
    <row r="1709" spans="1:4" x14ac:dyDescent="0.25">
      <c r="A1709" s="369">
        <v>39465</v>
      </c>
      <c r="B1709" s="360" t="s">
        <v>3421</v>
      </c>
      <c r="C1709" s="360" t="s">
        <v>1433</v>
      </c>
      <c r="D1709" s="266" t="s">
        <v>27211</v>
      </c>
    </row>
    <row r="1710" spans="1:4" x14ac:dyDescent="0.25">
      <c r="A1710" s="369">
        <v>39466</v>
      </c>
      <c r="B1710" s="360" t="s">
        <v>3422</v>
      </c>
      <c r="C1710" s="360" t="s">
        <v>1433</v>
      </c>
      <c r="D1710" s="266" t="s">
        <v>25670</v>
      </c>
    </row>
    <row r="1711" spans="1:4" x14ac:dyDescent="0.25">
      <c r="A1711" s="369">
        <v>39467</v>
      </c>
      <c r="B1711" s="360" t="s">
        <v>3423</v>
      </c>
      <c r="C1711" s="360" t="s">
        <v>1433</v>
      </c>
      <c r="D1711" s="266" t="s">
        <v>27212</v>
      </c>
    </row>
    <row r="1712" spans="1:4" x14ac:dyDescent="0.25">
      <c r="A1712" s="369">
        <v>39468</v>
      </c>
      <c r="B1712" s="360" t="s">
        <v>3424</v>
      </c>
      <c r="C1712" s="360" t="s">
        <v>1433</v>
      </c>
      <c r="D1712" s="266" t="s">
        <v>27213</v>
      </c>
    </row>
    <row r="1713" spans="1:4" x14ac:dyDescent="0.25">
      <c r="A1713" s="369">
        <v>39469</v>
      </c>
      <c r="B1713" s="360" t="s">
        <v>3425</v>
      </c>
      <c r="C1713" s="360" t="s">
        <v>1433</v>
      </c>
      <c r="D1713" s="266" t="s">
        <v>27214</v>
      </c>
    </row>
    <row r="1714" spans="1:4" x14ac:dyDescent="0.25">
      <c r="A1714" s="369">
        <v>39470</v>
      </c>
      <c r="B1714" s="360" t="s">
        <v>3426</v>
      </c>
      <c r="C1714" s="360" t="s">
        <v>1433</v>
      </c>
      <c r="D1714" s="266" t="s">
        <v>27215</v>
      </c>
    </row>
    <row r="1715" spans="1:4" x14ac:dyDescent="0.25">
      <c r="A1715" s="369">
        <v>39471</v>
      </c>
      <c r="B1715" s="360" t="s">
        <v>3427</v>
      </c>
      <c r="C1715" s="360" t="s">
        <v>1433</v>
      </c>
      <c r="D1715" s="266" t="s">
        <v>27216</v>
      </c>
    </row>
    <row r="1716" spans="1:4" x14ac:dyDescent="0.25">
      <c r="A1716" s="369">
        <v>39472</v>
      </c>
      <c r="B1716" s="360" t="s">
        <v>3428</v>
      </c>
      <c r="C1716" s="360" t="s">
        <v>1433</v>
      </c>
      <c r="D1716" s="266" t="s">
        <v>27217</v>
      </c>
    </row>
    <row r="1717" spans="1:4" x14ac:dyDescent="0.25">
      <c r="A1717" s="369">
        <v>39473</v>
      </c>
      <c r="B1717" s="360" t="s">
        <v>3429</v>
      </c>
      <c r="C1717" s="360" t="s">
        <v>1433</v>
      </c>
      <c r="D1717" s="266" t="s">
        <v>27218</v>
      </c>
    </row>
    <row r="1718" spans="1:4" x14ac:dyDescent="0.25">
      <c r="A1718" s="369">
        <v>39474</v>
      </c>
      <c r="B1718" s="360" t="s">
        <v>3430</v>
      </c>
      <c r="C1718" s="360" t="s">
        <v>1433</v>
      </c>
      <c r="D1718" s="266" t="s">
        <v>27219</v>
      </c>
    </row>
    <row r="1719" spans="1:4" x14ac:dyDescent="0.25">
      <c r="A1719" s="369">
        <v>39475</v>
      </c>
      <c r="B1719" s="360" t="s">
        <v>3431</v>
      </c>
      <c r="C1719" s="360" t="s">
        <v>1433</v>
      </c>
      <c r="D1719" s="266" t="s">
        <v>27220</v>
      </c>
    </row>
    <row r="1720" spans="1:4" x14ac:dyDescent="0.25">
      <c r="A1720" s="369">
        <v>39476</v>
      </c>
      <c r="B1720" s="360" t="s">
        <v>3432</v>
      </c>
      <c r="C1720" s="360" t="s">
        <v>1433</v>
      </c>
      <c r="D1720" s="266" t="s">
        <v>27221</v>
      </c>
    </row>
    <row r="1721" spans="1:4" x14ac:dyDescent="0.25">
      <c r="A1721" s="369">
        <v>39477</v>
      </c>
      <c r="B1721" s="360" t="s">
        <v>3433</v>
      </c>
      <c r="C1721" s="360" t="s">
        <v>1433</v>
      </c>
      <c r="D1721" s="266" t="s">
        <v>25789</v>
      </c>
    </row>
    <row r="1722" spans="1:4" x14ac:dyDescent="0.25">
      <c r="A1722" s="369">
        <v>39478</v>
      </c>
      <c r="B1722" s="360" t="s">
        <v>3434</v>
      </c>
      <c r="C1722" s="360" t="s">
        <v>1433</v>
      </c>
      <c r="D1722" s="266" t="s">
        <v>27222</v>
      </c>
    </row>
    <row r="1723" spans="1:4" x14ac:dyDescent="0.25">
      <c r="A1723" s="369">
        <v>39479</v>
      </c>
      <c r="B1723" s="360" t="s">
        <v>3435</v>
      </c>
      <c r="C1723" s="360" t="s">
        <v>1433</v>
      </c>
      <c r="D1723" s="266" t="s">
        <v>27223</v>
      </c>
    </row>
    <row r="1724" spans="1:4" x14ac:dyDescent="0.25">
      <c r="A1724" s="369">
        <v>39480</v>
      </c>
      <c r="B1724" s="360" t="s">
        <v>3436</v>
      </c>
      <c r="C1724" s="360" t="s">
        <v>1433</v>
      </c>
      <c r="D1724" s="266" t="s">
        <v>27224</v>
      </c>
    </row>
    <row r="1725" spans="1:4" x14ac:dyDescent="0.25">
      <c r="A1725" s="369">
        <v>39459</v>
      </c>
      <c r="B1725" s="360" t="s">
        <v>3437</v>
      </c>
      <c r="C1725" s="360" t="s">
        <v>1433</v>
      </c>
      <c r="D1725" s="266" t="s">
        <v>27225</v>
      </c>
    </row>
    <row r="1726" spans="1:4" x14ac:dyDescent="0.25">
      <c r="A1726" s="369">
        <v>39445</v>
      </c>
      <c r="B1726" s="360" t="s">
        <v>3438</v>
      </c>
      <c r="C1726" s="360" t="s">
        <v>1433</v>
      </c>
      <c r="D1726" s="266" t="s">
        <v>27226</v>
      </c>
    </row>
    <row r="1727" spans="1:4" x14ac:dyDescent="0.25">
      <c r="A1727" s="369">
        <v>39446</v>
      </c>
      <c r="B1727" s="360" t="s">
        <v>3439</v>
      </c>
      <c r="C1727" s="360" t="s">
        <v>1433</v>
      </c>
      <c r="D1727" s="266" t="s">
        <v>27227</v>
      </c>
    </row>
    <row r="1728" spans="1:4" x14ac:dyDescent="0.25">
      <c r="A1728" s="369">
        <v>39447</v>
      </c>
      <c r="B1728" s="360" t="s">
        <v>3440</v>
      </c>
      <c r="C1728" s="360" t="s">
        <v>1433</v>
      </c>
      <c r="D1728" s="266" t="s">
        <v>27228</v>
      </c>
    </row>
    <row r="1729" spans="1:4" x14ac:dyDescent="0.25">
      <c r="A1729" s="369">
        <v>39448</v>
      </c>
      <c r="B1729" s="360" t="s">
        <v>3441</v>
      </c>
      <c r="C1729" s="360" t="s">
        <v>1433</v>
      </c>
      <c r="D1729" s="266" t="s">
        <v>27229</v>
      </c>
    </row>
    <row r="1730" spans="1:4" x14ac:dyDescent="0.25">
      <c r="A1730" s="369">
        <v>39450</v>
      </c>
      <c r="B1730" s="360" t="s">
        <v>3442</v>
      </c>
      <c r="C1730" s="360" t="s">
        <v>1433</v>
      </c>
      <c r="D1730" s="266" t="s">
        <v>7277</v>
      </c>
    </row>
    <row r="1731" spans="1:4" x14ac:dyDescent="0.25">
      <c r="A1731" s="369">
        <v>39451</v>
      </c>
      <c r="B1731" s="360" t="s">
        <v>3443</v>
      </c>
      <c r="C1731" s="360" t="s">
        <v>1433</v>
      </c>
      <c r="D1731" s="266" t="s">
        <v>27230</v>
      </c>
    </row>
    <row r="1732" spans="1:4" x14ac:dyDescent="0.25">
      <c r="A1732" s="369">
        <v>39452</v>
      </c>
      <c r="B1732" s="360" t="s">
        <v>3444</v>
      </c>
      <c r="C1732" s="360" t="s">
        <v>1433</v>
      </c>
      <c r="D1732" s="266" t="s">
        <v>27231</v>
      </c>
    </row>
    <row r="1733" spans="1:4" x14ac:dyDescent="0.25">
      <c r="A1733" s="369">
        <v>39523</v>
      </c>
      <c r="B1733" s="360" t="s">
        <v>3445</v>
      </c>
      <c r="C1733" s="360" t="s">
        <v>1433</v>
      </c>
      <c r="D1733" s="266" t="s">
        <v>27232</v>
      </c>
    </row>
    <row r="1734" spans="1:4" x14ac:dyDescent="0.25">
      <c r="A1734" s="369">
        <v>39449</v>
      </c>
      <c r="B1734" s="360" t="s">
        <v>3446</v>
      </c>
      <c r="C1734" s="360" t="s">
        <v>1433</v>
      </c>
      <c r="D1734" s="266" t="s">
        <v>27233</v>
      </c>
    </row>
    <row r="1735" spans="1:4" x14ac:dyDescent="0.25">
      <c r="A1735" s="369">
        <v>39455</v>
      </c>
      <c r="B1735" s="360" t="s">
        <v>3447</v>
      </c>
      <c r="C1735" s="360" t="s">
        <v>1433</v>
      </c>
      <c r="D1735" s="266" t="s">
        <v>27234</v>
      </c>
    </row>
    <row r="1736" spans="1:4" x14ac:dyDescent="0.25">
      <c r="A1736" s="369">
        <v>39456</v>
      </c>
      <c r="B1736" s="360" t="s">
        <v>3448</v>
      </c>
      <c r="C1736" s="360" t="s">
        <v>1433</v>
      </c>
      <c r="D1736" s="266" t="s">
        <v>27235</v>
      </c>
    </row>
    <row r="1737" spans="1:4" x14ac:dyDescent="0.25">
      <c r="A1737" s="369">
        <v>39457</v>
      </c>
      <c r="B1737" s="360" t="s">
        <v>3449</v>
      </c>
      <c r="C1737" s="360" t="s">
        <v>1433</v>
      </c>
      <c r="D1737" s="266" t="s">
        <v>27236</v>
      </c>
    </row>
    <row r="1738" spans="1:4" x14ac:dyDescent="0.25">
      <c r="A1738" s="369">
        <v>39458</v>
      </c>
      <c r="B1738" s="360" t="s">
        <v>3450</v>
      </c>
      <c r="C1738" s="360" t="s">
        <v>1433</v>
      </c>
      <c r="D1738" s="266" t="s">
        <v>27237</v>
      </c>
    </row>
    <row r="1739" spans="1:4" x14ac:dyDescent="0.25">
      <c r="A1739" s="369">
        <v>39464</v>
      </c>
      <c r="B1739" s="360" t="s">
        <v>3451</v>
      </c>
      <c r="C1739" s="360" t="s">
        <v>1433</v>
      </c>
      <c r="D1739" s="266" t="s">
        <v>27238</v>
      </c>
    </row>
    <row r="1740" spans="1:4" x14ac:dyDescent="0.25">
      <c r="A1740" s="369">
        <v>39460</v>
      </c>
      <c r="B1740" s="360" t="s">
        <v>3452</v>
      </c>
      <c r="C1740" s="360" t="s">
        <v>1433</v>
      </c>
      <c r="D1740" s="266" t="s">
        <v>27239</v>
      </c>
    </row>
    <row r="1741" spans="1:4" x14ac:dyDescent="0.25">
      <c r="A1741" s="369">
        <v>39461</v>
      </c>
      <c r="B1741" s="360" t="s">
        <v>3453</v>
      </c>
      <c r="C1741" s="360" t="s">
        <v>1433</v>
      </c>
      <c r="D1741" s="266" t="s">
        <v>27240</v>
      </c>
    </row>
    <row r="1742" spans="1:4" x14ac:dyDescent="0.25">
      <c r="A1742" s="369">
        <v>39462</v>
      </c>
      <c r="B1742" s="360" t="s">
        <v>3454</v>
      </c>
      <c r="C1742" s="360" t="s">
        <v>1433</v>
      </c>
      <c r="D1742" s="266" t="s">
        <v>27241</v>
      </c>
    </row>
    <row r="1743" spans="1:4" x14ac:dyDescent="0.25">
      <c r="A1743" s="369">
        <v>39463</v>
      </c>
      <c r="B1743" s="360" t="s">
        <v>3455</v>
      </c>
      <c r="C1743" s="360" t="s">
        <v>1433</v>
      </c>
      <c r="D1743" s="266" t="s">
        <v>27242</v>
      </c>
    </row>
    <row r="1744" spans="1:4" x14ac:dyDescent="0.25">
      <c r="A1744" s="369">
        <v>26039</v>
      </c>
      <c r="B1744" s="360" t="s">
        <v>3456</v>
      </c>
      <c r="C1744" s="360" t="s">
        <v>1433</v>
      </c>
      <c r="D1744" s="266" t="s">
        <v>3457</v>
      </c>
    </row>
    <row r="1745" spans="1:4" x14ac:dyDescent="0.25">
      <c r="A1745" s="369">
        <v>2401</v>
      </c>
      <c r="B1745" s="360" t="s">
        <v>3458</v>
      </c>
      <c r="C1745" s="360" t="s">
        <v>1433</v>
      </c>
      <c r="D1745" s="266" t="s">
        <v>3459</v>
      </c>
    </row>
    <row r="1746" spans="1:4" x14ac:dyDescent="0.25">
      <c r="A1746" s="369">
        <v>38870</v>
      </c>
      <c r="B1746" s="360" t="s">
        <v>3460</v>
      </c>
      <c r="C1746" s="360" t="s">
        <v>1433</v>
      </c>
      <c r="D1746" s="266" t="s">
        <v>25836</v>
      </c>
    </row>
    <row r="1747" spans="1:4" x14ac:dyDescent="0.25">
      <c r="A1747" s="369">
        <v>38869</v>
      </c>
      <c r="B1747" s="360" t="s">
        <v>3461</v>
      </c>
      <c r="C1747" s="360" t="s">
        <v>1433</v>
      </c>
      <c r="D1747" s="266" t="s">
        <v>25606</v>
      </c>
    </row>
    <row r="1748" spans="1:4" x14ac:dyDescent="0.25">
      <c r="A1748" s="369">
        <v>38872</v>
      </c>
      <c r="B1748" s="360" t="s">
        <v>3463</v>
      </c>
      <c r="C1748" s="360" t="s">
        <v>1433</v>
      </c>
      <c r="D1748" s="266" t="s">
        <v>25644</v>
      </c>
    </row>
    <row r="1749" spans="1:4" x14ac:dyDescent="0.25">
      <c r="A1749" s="369">
        <v>38871</v>
      </c>
      <c r="B1749" s="360" t="s">
        <v>3464</v>
      </c>
      <c r="C1749" s="360" t="s">
        <v>1433</v>
      </c>
      <c r="D1749" s="266" t="s">
        <v>6936</v>
      </c>
    </row>
    <row r="1750" spans="1:4" x14ac:dyDescent="0.25">
      <c r="A1750" s="369">
        <v>39283</v>
      </c>
      <c r="B1750" s="360" t="s">
        <v>3465</v>
      </c>
      <c r="C1750" s="360" t="s">
        <v>1433</v>
      </c>
      <c r="D1750" s="266" t="s">
        <v>27243</v>
      </c>
    </row>
    <row r="1751" spans="1:4" x14ac:dyDescent="0.25">
      <c r="A1751" s="369">
        <v>39285</v>
      </c>
      <c r="B1751" s="360" t="s">
        <v>3466</v>
      </c>
      <c r="C1751" s="360" t="s">
        <v>1433</v>
      </c>
      <c r="D1751" s="266" t="s">
        <v>27244</v>
      </c>
    </row>
    <row r="1752" spans="1:4" x14ac:dyDescent="0.25">
      <c r="A1752" s="369">
        <v>39286</v>
      </c>
      <c r="B1752" s="360" t="s">
        <v>3467</v>
      </c>
      <c r="C1752" s="360" t="s">
        <v>1433</v>
      </c>
      <c r="D1752" s="266" t="s">
        <v>3082</v>
      </c>
    </row>
    <row r="1753" spans="1:4" x14ac:dyDescent="0.25">
      <c r="A1753" s="369">
        <v>39288</v>
      </c>
      <c r="B1753" s="360" t="s">
        <v>3468</v>
      </c>
      <c r="C1753" s="360" t="s">
        <v>1433</v>
      </c>
      <c r="D1753" s="266" t="s">
        <v>27245</v>
      </c>
    </row>
    <row r="1754" spans="1:4" x14ac:dyDescent="0.25">
      <c r="A1754" s="369">
        <v>44476</v>
      </c>
      <c r="B1754" s="360" t="s">
        <v>26037</v>
      </c>
      <c r="C1754" s="360" t="s">
        <v>1908</v>
      </c>
      <c r="D1754" s="266" t="s">
        <v>26038</v>
      </c>
    </row>
    <row r="1755" spans="1:4" x14ac:dyDescent="0.25">
      <c r="A1755" s="369">
        <v>10629</v>
      </c>
      <c r="B1755" s="360" t="s">
        <v>26039</v>
      </c>
      <c r="C1755" s="360" t="s">
        <v>1908</v>
      </c>
      <c r="D1755" s="266" t="s">
        <v>26040</v>
      </c>
    </row>
    <row r="1756" spans="1:4" x14ac:dyDescent="0.25">
      <c r="A1756" s="369">
        <v>10698</v>
      </c>
      <c r="B1756" s="360" t="s">
        <v>26041</v>
      </c>
      <c r="C1756" s="360" t="s">
        <v>1908</v>
      </c>
      <c r="D1756" s="266" t="s">
        <v>27246</v>
      </c>
    </row>
    <row r="1757" spans="1:4" x14ac:dyDescent="0.25">
      <c r="A1757" s="369">
        <v>40521</v>
      </c>
      <c r="B1757" s="360" t="s">
        <v>3469</v>
      </c>
      <c r="C1757" s="360" t="s">
        <v>1433</v>
      </c>
      <c r="D1757" s="266" t="s">
        <v>27247</v>
      </c>
    </row>
    <row r="1758" spans="1:4" x14ac:dyDescent="0.25">
      <c r="A1758" s="369">
        <v>2432</v>
      </c>
      <c r="B1758" s="360" t="s">
        <v>26042</v>
      </c>
      <c r="C1758" s="360" t="s">
        <v>1433</v>
      </c>
      <c r="D1758" s="266" t="s">
        <v>25800</v>
      </c>
    </row>
    <row r="1759" spans="1:4" x14ac:dyDescent="0.25">
      <c r="A1759" s="369">
        <v>2418</v>
      </c>
      <c r="B1759" s="360" t="s">
        <v>3471</v>
      </c>
      <c r="C1759" s="360" t="s">
        <v>1433</v>
      </c>
      <c r="D1759" s="266" t="s">
        <v>11049</v>
      </c>
    </row>
    <row r="1760" spans="1:4" x14ac:dyDescent="0.25">
      <c r="A1760" s="369">
        <v>2433</v>
      </c>
      <c r="B1760" s="360" t="s">
        <v>26043</v>
      </c>
      <c r="C1760" s="360" t="s">
        <v>1433</v>
      </c>
      <c r="D1760" s="266" t="s">
        <v>8329</v>
      </c>
    </row>
    <row r="1761" spans="1:4" x14ac:dyDescent="0.25">
      <c r="A1761" s="369">
        <v>2420</v>
      </c>
      <c r="B1761" s="360" t="s">
        <v>26044</v>
      </c>
      <c r="C1761" s="360" t="s">
        <v>1433</v>
      </c>
      <c r="D1761" s="266" t="s">
        <v>27248</v>
      </c>
    </row>
    <row r="1762" spans="1:4" x14ac:dyDescent="0.25">
      <c r="A1762" s="369">
        <v>11447</v>
      </c>
      <c r="B1762" s="360" t="s">
        <v>26045</v>
      </c>
      <c r="C1762" s="360" t="s">
        <v>1433</v>
      </c>
      <c r="D1762" s="266" t="s">
        <v>3149</v>
      </c>
    </row>
    <row r="1763" spans="1:4" x14ac:dyDescent="0.25">
      <c r="A1763" s="369">
        <v>11451</v>
      </c>
      <c r="B1763" s="360" t="s">
        <v>26046</v>
      </c>
      <c r="C1763" s="360" t="s">
        <v>1433</v>
      </c>
      <c r="D1763" s="266" t="s">
        <v>27249</v>
      </c>
    </row>
    <row r="1764" spans="1:4" x14ac:dyDescent="0.25">
      <c r="A1764" s="369">
        <v>11116</v>
      </c>
      <c r="B1764" s="360" t="s">
        <v>3473</v>
      </c>
      <c r="C1764" s="360" t="s">
        <v>1433</v>
      </c>
      <c r="D1764" s="266" t="s">
        <v>27250</v>
      </c>
    </row>
    <row r="1765" spans="1:4" x14ac:dyDescent="0.25">
      <c r="A1765" s="369">
        <v>38411</v>
      </c>
      <c r="B1765" s="360" t="s">
        <v>3474</v>
      </c>
      <c r="C1765" s="360" t="s">
        <v>1433</v>
      </c>
      <c r="D1765" s="266" t="s">
        <v>27251</v>
      </c>
    </row>
    <row r="1766" spans="1:4" x14ac:dyDescent="0.25">
      <c r="A1766" s="369">
        <v>38189</v>
      </c>
      <c r="B1766" s="360" t="s">
        <v>3475</v>
      </c>
      <c r="C1766" s="360" t="s">
        <v>1433</v>
      </c>
      <c r="D1766" s="266" t="s">
        <v>6947</v>
      </c>
    </row>
    <row r="1767" spans="1:4" x14ac:dyDescent="0.25">
      <c r="A1767" s="369">
        <v>38190</v>
      </c>
      <c r="B1767" s="360" t="s">
        <v>3476</v>
      </c>
      <c r="C1767" s="360" t="s">
        <v>1433</v>
      </c>
      <c r="D1767" s="266" t="s">
        <v>6948</v>
      </c>
    </row>
    <row r="1768" spans="1:4" x14ac:dyDescent="0.25">
      <c r="A1768" s="369">
        <v>7608</v>
      </c>
      <c r="B1768" s="360" t="s">
        <v>26048</v>
      </c>
      <c r="C1768" s="360" t="s">
        <v>1433</v>
      </c>
      <c r="D1768" s="266" t="s">
        <v>7666</v>
      </c>
    </row>
    <row r="1769" spans="1:4" x14ac:dyDescent="0.25">
      <c r="A1769" s="369">
        <v>1370</v>
      </c>
      <c r="B1769" s="360" t="s">
        <v>26049</v>
      </c>
      <c r="C1769" s="360" t="s">
        <v>1433</v>
      </c>
      <c r="D1769" s="266" t="s">
        <v>27252</v>
      </c>
    </row>
    <row r="1770" spans="1:4" x14ac:dyDescent="0.25">
      <c r="A1770" s="369">
        <v>36516</v>
      </c>
      <c r="B1770" s="360" t="s">
        <v>3477</v>
      </c>
      <c r="C1770" s="360" t="s">
        <v>1433</v>
      </c>
      <c r="D1770" s="266" t="s">
        <v>27253</v>
      </c>
    </row>
    <row r="1771" spans="1:4" x14ac:dyDescent="0.25">
      <c r="A1771" s="369">
        <v>34777</v>
      </c>
      <c r="B1771" s="360" t="s">
        <v>6949</v>
      </c>
      <c r="C1771" s="360" t="s">
        <v>1433</v>
      </c>
      <c r="D1771" s="266" t="s">
        <v>2555</v>
      </c>
    </row>
    <row r="1772" spans="1:4" x14ac:dyDescent="0.25">
      <c r="A1772" s="369">
        <v>7272</v>
      </c>
      <c r="B1772" s="360" t="s">
        <v>6950</v>
      </c>
      <c r="C1772" s="360" t="s">
        <v>1433</v>
      </c>
      <c r="D1772" s="266" t="s">
        <v>2526</v>
      </c>
    </row>
    <row r="1773" spans="1:4" x14ac:dyDescent="0.25">
      <c r="A1773" s="369">
        <v>10605</v>
      </c>
      <c r="B1773" s="360" t="s">
        <v>3478</v>
      </c>
      <c r="C1773" s="360" t="s">
        <v>1433</v>
      </c>
      <c r="D1773" s="266" t="s">
        <v>3163</v>
      </c>
    </row>
    <row r="1774" spans="1:4" x14ac:dyDescent="0.25">
      <c r="A1774" s="369">
        <v>10604</v>
      </c>
      <c r="B1774" s="360" t="s">
        <v>3479</v>
      </c>
      <c r="C1774" s="360" t="s">
        <v>1433</v>
      </c>
      <c r="D1774" s="266" t="s">
        <v>3480</v>
      </c>
    </row>
    <row r="1775" spans="1:4" x14ac:dyDescent="0.25">
      <c r="A1775" s="369">
        <v>672</v>
      </c>
      <c r="B1775" s="360" t="s">
        <v>3481</v>
      </c>
      <c r="C1775" s="360" t="s">
        <v>1433</v>
      </c>
      <c r="D1775" s="266" t="s">
        <v>3482</v>
      </c>
    </row>
    <row r="1776" spans="1:4" x14ac:dyDescent="0.25">
      <c r="A1776" s="369">
        <v>668</v>
      </c>
      <c r="B1776" s="360" t="s">
        <v>3483</v>
      </c>
      <c r="C1776" s="360" t="s">
        <v>1433</v>
      </c>
      <c r="D1776" s="266" t="s">
        <v>3484</v>
      </c>
    </row>
    <row r="1777" spans="1:4" x14ac:dyDescent="0.25">
      <c r="A1777" s="369">
        <v>10578</v>
      </c>
      <c r="B1777" s="360" t="s">
        <v>3485</v>
      </c>
      <c r="C1777" s="360" t="s">
        <v>1433</v>
      </c>
      <c r="D1777" s="266" t="s">
        <v>3486</v>
      </c>
    </row>
    <row r="1778" spans="1:4" x14ac:dyDescent="0.25">
      <c r="A1778" s="369">
        <v>666</v>
      </c>
      <c r="B1778" s="360" t="s">
        <v>3487</v>
      </c>
      <c r="C1778" s="360" t="s">
        <v>1433</v>
      </c>
      <c r="D1778" s="266" t="s">
        <v>2477</v>
      </c>
    </row>
    <row r="1779" spans="1:4" x14ac:dyDescent="0.25">
      <c r="A1779" s="369">
        <v>665</v>
      </c>
      <c r="B1779" s="360" t="s">
        <v>3488</v>
      </c>
      <c r="C1779" s="360" t="s">
        <v>1433</v>
      </c>
      <c r="D1779" s="266" t="s">
        <v>3489</v>
      </c>
    </row>
    <row r="1780" spans="1:4" x14ac:dyDescent="0.25">
      <c r="A1780" s="369">
        <v>10577</v>
      </c>
      <c r="B1780" s="360" t="s">
        <v>3490</v>
      </c>
      <c r="C1780" s="360" t="s">
        <v>1433</v>
      </c>
      <c r="D1780" s="266" t="s">
        <v>3491</v>
      </c>
    </row>
    <row r="1781" spans="1:4" x14ac:dyDescent="0.25">
      <c r="A1781" s="369">
        <v>10583</v>
      </c>
      <c r="B1781" s="360" t="s">
        <v>3492</v>
      </c>
      <c r="C1781" s="360" t="s">
        <v>1433</v>
      </c>
      <c r="D1781" s="266" t="s">
        <v>2903</v>
      </c>
    </row>
    <row r="1782" spans="1:4" x14ac:dyDescent="0.25">
      <c r="A1782" s="369">
        <v>10579</v>
      </c>
      <c r="B1782" s="360" t="s">
        <v>3493</v>
      </c>
      <c r="C1782" s="360" t="s">
        <v>1433</v>
      </c>
      <c r="D1782" s="266" t="s">
        <v>3494</v>
      </c>
    </row>
    <row r="1783" spans="1:4" x14ac:dyDescent="0.25">
      <c r="A1783" s="369">
        <v>10582</v>
      </c>
      <c r="B1783" s="360" t="s">
        <v>3495</v>
      </c>
      <c r="C1783" s="360" t="s">
        <v>1433</v>
      </c>
      <c r="D1783" s="266" t="s">
        <v>3418</v>
      </c>
    </row>
    <row r="1784" spans="1:4" x14ac:dyDescent="0.25">
      <c r="A1784" s="369">
        <v>2436</v>
      </c>
      <c r="B1784" s="360" t="s">
        <v>3496</v>
      </c>
      <c r="C1784" s="360" t="s">
        <v>1628</v>
      </c>
      <c r="D1784" s="266" t="s">
        <v>6871</v>
      </c>
    </row>
    <row r="1785" spans="1:4" x14ac:dyDescent="0.25">
      <c r="A1785" s="369">
        <v>40918</v>
      </c>
      <c r="B1785" s="360" t="s">
        <v>3497</v>
      </c>
      <c r="C1785" s="360" t="s">
        <v>1435</v>
      </c>
      <c r="D1785" s="266" t="s">
        <v>29421</v>
      </c>
    </row>
    <row r="1786" spans="1:4" x14ac:dyDescent="0.25">
      <c r="A1786" s="369">
        <v>10998</v>
      </c>
      <c r="B1786" s="360" t="s">
        <v>3498</v>
      </c>
      <c r="C1786" s="360" t="s">
        <v>1520</v>
      </c>
      <c r="D1786" s="266" t="s">
        <v>27254</v>
      </c>
    </row>
    <row r="1787" spans="1:4" x14ac:dyDescent="0.25">
      <c r="A1787" s="369">
        <v>11002</v>
      </c>
      <c r="B1787" s="360" t="s">
        <v>3500</v>
      </c>
      <c r="C1787" s="360" t="s">
        <v>1520</v>
      </c>
      <c r="D1787" s="266" t="s">
        <v>14239</v>
      </c>
    </row>
    <row r="1788" spans="1:4" x14ac:dyDescent="0.25">
      <c r="A1788" s="369">
        <v>10999</v>
      </c>
      <c r="B1788" s="360" t="s">
        <v>3501</v>
      </c>
      <c r="C1788" s="360" t="s">
        <v>1520</v>
      </c>
      <c r="D1788" s="266" t="s">
        <v>27255</v>
      </c>
    </row>
    <row r="1789" spans="1:4" x14ac:dyDescent="0.25">
      <c r="A1789" s="369">
        <v>10997</v>
      </c>
      <c r="B1789" s="360" t="s">
        <v>3502</v>
      </c>
      <c r="C1789" s="360" t="s">
        <v>1520</v>
      </c>
      <c r="D1789" s="266" t="s">
        <v>27256</v>
      </c>
    </row>
    <row r="1790" spans="1:4" x14ac:dyDescent="0.25">
      <c r="A1790" s="369">
        <v>2685</v>
      </c>
      <c r="B1790" s="360" t="s">
        <v>3504</v>
      </c>
      <c r="C1790" s="360" t="s">
        <v>1516</v>
      </c>
      <c r="D1790" s="266" t="s">
        <v>10593</v>
      </c>
    </row>
    <row r="1791" spans="1:4" x14ac:dyDescent="0.25">
      <c r="A1791" s="369">
        <v>2680</v>
      </c>
      <c r="B1791" s="360" t="s">
        <v>3505</v>
      </c>
      <c r="C1791" s="360" t="s">
        <v>1516</v>
      </c>
      <c r="D1791" s="266" t="s">
        <v>6826</v>
      </c>
    </row>
    <row r="1792" spans="1:4" x14ac:dyDescent="0.25">
      <c r="A1792" s="369">
        <v>2684</v>
      </c>
      <c r="B1792" s="360" t="s">
        <v>3506</v>
      </c>
      <c r="C1792" s="360" t="s">
        <v>1516</v>
      </c>
      <c r="D1792" s="266" t="s">
        <v>27124</v>
      </c>
    </row>
    <row r="1793" spans="1:4" x14ac:dyDescent="0.25">
      <c r="A1793" s="369">
        <v>2673</v>
      </c>
      <c r="B1793" s="360" t="s">
        <v>3508</v>
      </c>
      <c r="C1793" s="360" t="s">
        <v>1516</v>
      </c>
      <c r="D1793" s="266" t="s">
        <v>3773</v>
      </c>
    </row>
    <row r="1794" spans="1:4" x14ac:dyDescent="0.25">
      <c r="A1794" s="369">
        <v>2681</v>
      </c>
      <c r="B1794" s="360" t="s">
        <v>3509</v>
      </c>
      <c r="C1794" s="360" t="s">
        <v>1516</v>
      </c>
      <c r="D1794" s="266" t="s">
        <v>27257</v>
      </c>
    </row>
    <row r="1795" spans="1:4" x14ac:dyDescent="0.25">
      <c r="A1795" s="369">
        <v>2682</v>
      </c>
      <c r="B1795" s="360" t="s">
        <v>3510</v>
      </c>
      <c r="C1795" s="360" t="s">
        <v>1516</v>
      </c>
      <c r="D1795" s="266" t="s">
        <v>2719</v>
      </c>
    </row>
    <row r="1796" spans="1:4" x14ac:dyDescent="0.25">
      <c r="A1796" s="369">
        <v>2686</v>
      </c>
      <c r="B1796" s="360" t="s">
        <v>3512</v>
      </c>
      <c r="C1796" s="360" t="s">
        <v>1516</v>
      </c>
      <c r="D1796" s="266" t="s">
        <v>27258</v>
      </c>
    </row>
    <row r="1797" spans="1:4" x14ac:dyDescent="0.25">
      <c r="A1797" s="369">
        <v>2674</v>
      </c>
      <c r="B1797" s="360" t="s">
        <v>3513</v>
      </c>
      <c r="C1797" s="360" t="s">
        <v>1516</v>
      </c>
      <c r="D1797" s="266" t="s">
        <v>27259</v>
      </c>
    </row>
    <row r="1798" spans="1:4" x14ac:dyDescent="0.25">
      <c r="A1798" s="369">
        <v>2683</v>
      </c>
      <c r="B1798" s="360" t="s">
        <v>3514</v>
      </c>
      <c r="C1798" s="360" t="s">
        <v>1516</v>
      </c>
      <c r="D1798" s="266" t="s">
        <v>27260</v>
      </c>
    </row>
    <row r="1799" spans="1:4" x14ac:dyDescent="0.25">
      <c r="A1799" s="369">
        <v>2676</v>
      </c>
      <c r="B1799" s="360" t="s">
        <v>3515</v>
      </c>
      <c r="C1799" s="360" t="s">
        <v>1516</v>
      </c>
      <c r="D1799" s="266" t="s">
        <v>1460</v>
      </c>
    </row>
    <row r="1800" spans="1:4" x14ac:dyDescent="0.25">
      <c r="A1800" s="369">
        <v>2678</v>
      </c>
      <c r="B1800" s="360" t="s">
        <v>3516</v>
      </c>
      <c r="C1800" s="360" t="s">
        <v>1516</v>
      </c>
      <c r="D1800" s="266" t="s">
        <v>26090</v>
      </c>
    </row>
    <row r="1801" spans="1:4" x14ac:dyDescent="0.25">
      <c r="A1801" s="369">
        <v>2679</v>
      </c>
      <c r="B1801" s="360" t="s">
        <v>3517</v>
      </c>
      <c r="C1801" s="360" t="s">
        <v>1516</v>
      </c>
      <c r="D1801" s="266" t="s">
        <v>4051</v>
      </c>
    </row>
    <row r="1802" spans="1:4" x14ac:dyDescent="0.25">
      <c r="A1802" s="369">
        <v>12070</v>
      </c>
      <c r="B1802" s="360" t="s">
        <v>3518</v>
      </c>
      <c r="C1802" s="360" t="s">
        <v>1516</v>
      </c>
      <c r="D1802" s="266" t="s">
        <v>1567</v>
      </c>
    </row>
    <row r="1803" spans="1:4" x14ac:dyDescent="0.25">
      <c r="A1803" s="369">
        <v>2675</v>
      </c>
      <c r="B1803" s="360" t="s">
        <v>3519</v>
      </c>
      <c r="C1803" s="360" t="s">
        <v>1516</v>
      </c>
      <c r="D1803" s="266" t="s">
        <v>27261</v>
      </c>
    </row>
    <row r="1804" spans="1:4" x14ac:dyDescent="0.25">
      <c r="A1804" s="369">
        <v>12067</v>
      </c>
      <c r="B1804" s="360" t="s">
        <v>3521</v>
      </c>
      <c r="C1804" s="360" t="s">
        <v>1516</v>
      </c>
      <c r="D1804" s="266" t="s">
        <v>25826</v>
      </c>
    </row>
    <row r="1805" spans="1:4" x14ac:dyDescent="0.25">
      <c r="A1805" s="369">
        <v>21128</v>
      </c>
      <c r="B1805" s="360" t="s">
        <v>3522</v>
      </c>
      <c r="C1805" s="360" t="s">
        <v>1516</v>
      </c>
      <c r="D1805" s="266" t="s">
        <v>4307</v>
      </c>
    </row>
    <row r="1806" spans="1:4" x14ac:dyDescent="0.25">
      <c r="A1806" s="369">
        <v>40400</v>
      </c>
      <c r="B1806" s="360" t="s">
        <v>3524</v>
      </c>
      <c r="C1806" s="360" t="s">
        <v>1516</v>
      </c>
      <c r="D1806" s="266" t="s">
        <v>3318</v>
      </c>
    </row>
    <row r="1807" spans="1:4" x14ac:dyDescent="0.25">
      <c r="A1807" s="369">
        <v>40401</v>
      </c>
      <c r="B1807" s="360" t="s">
        <v>26051</v>
      </c>
      <c r="C1807" s="360" t="s">
        <v>1516</v>
      </c>
      <c r="D1807" s="266" t="s">
        <v>2039</v>
      </c>
    </row>
    <row r="1808" spans="1:4" x14ac:dyDescent="0.25">
      <c r="A1808" s="369">
        <v>40402</v>
      </c>
      <c r="B1808" s="360" t="s">
        <v>26052</v>
      </c>
      <c r="C1808" s="360" t="s">
        <v>1516</v>
      </c>
      <c r="D1808" s="266" t="s">
        <v>3523</v>
      </c>
    </row>
    <row r="1809" spans="1:4" x14ac:dyDescent="0.25">
      <c r="A1809" s="369">
        <v>21137</v>
      </c>
      <c r="B1809" s="360" t="s">
        <v>6952</v>
      </c>
      <c r="C1809" s="360" t="s">
        <v>1516</v>
      </c>
      <c r="D1809" s="266" t="s">
        <v>6953</v>
      </c>
    </row>
    <row r="1810" spans="1:4" x14ac:dyDescent="0.25">
      <c r="A1810" s="369">
        <v>2504</v>
      </c>
      <c r="B1810" s="360" t="s">
        <v>6954</v>
      </c>
      <c r="C1810" s="360" t="s">
        <v>1516</v>
      </c>
      <c r="D1810" s="266" t="s">
        <v>6955</v>
      </c>
    </row>
    <row r="1811" spans="1:4" x14ac:dyDescent="0.25">
      <c r="A1811" s="369">
        <v>2501</v>
      </c>
      <c r="B1811" s="360" t="s">
        <v>6956</v>
      </c>
      <c r="C1811" s="360" t="s">
        <v>1516</v>
      </c>
      <c r="D1811" s="266" t="s">
        <v>2317</v>
      </c>
    </row>
    <row r="1812" spans="1:4" x14ac:dyDescent="0.25">
      <c r="A1812" s="369">
        <v>2502</v>
      </c>
      <c r="B1812" s="360" t="s">
        <v>6957</v>
      </c>
      <c r="C1812" s="360" t="s">
        <v>1516</v>
      </c>
      <c r="D1812" s="266" t="s">
        <v>6958</v>
      </c>
    </row>
    <row r="1813" spans="1:4" x14ac:dyDescent="0.25">
      <c r="A1813" s="369">
        <v>2503</v>
      </c>
      <c r="B1813" s="360" t="s">
        <v>6959</v>
      </c>
      <c r="C1813" s="360" t="s">
        <v>1516</v>
      </c>
      <c r="D1813" s="266" t="s">
        <v>6960</v>
      </c>
    </row>
    <row r="1814" spans="1:4" x14ac:dyDescent="0.25">
      <c r="A1814" s="369">
        <v>2500</v>
      </c>
      <c r="B1814" s="360" t="s">
        <v>6961</v>
      </c>
      <c r="C1814" s="360" t="s">
        <v>1516</v>
      </c>
      <c r="D1814" s="266" t="s">
        <v>6962</v>
      </c>
    </row>
    <row r="1815" spans="1:4" x14ac:dyDescent="0.25">
      <c r="A1815" s="369">
        <v>2505</v>
      </c>
      <c r="B1815" s="360" t="s">
        <v>6963</v>
      </c>
      <c r="C1815" s="360" t="s">
        <v>1516</v>
      </c>
      <c r="D1815" s="266" t="s">
        <v>6964</v>
      </c>
    </row>
    <row r="1816" spans="1:4" x14ac:dyDescent="0.25">
      <c r="A1816" s="369">
        <v>12056</v>
      </c>
      <c r="B1816" s="360" t="s">
        <v>6966</v>
      </c>
      <c r="C1816" s="360" t="s">
        <v>1516</v>
      </c>
      <c r="D1816" s="266" t="s">
        <v>6967</v>
      </c>
    </row>
    <row r="1817" spans="1:4" x14ac:dyDescent="0.25">
      <c r="A1817" s="369">
        <v>12057</v>
      </c>
      <c r="B1817" s="360" t="s">
        <v>6968</v>
      </c>
      <c r="C1817" s="360" t="s">
        <v>1516</v>
      </c>
      <c r="D1817" s="266" t="s">
        <v>4775</v>
      </c>
    </row>
    <row r="1818" spans="1:4" x14ac:dyDescent="0.25">
      <c r="A1818" s="369">
        <v>12059</v>
      </c>
      <c r="B1818" s="360" t="s">
        <v>6969</v>
      </c>
      <c r="C1818" s="360" t="s">
        <v>1516</v>
      </c>
      <c r="D1818" s="266" t="s">
        <v>1533</v>
      </c>
    </row>
    <row r="1819" spans="1:4" x14ac:dyDescent="0.25">
      <c r="A1819" s="369">
        <v>12058</v>
      </c>
      <c r="B1819" s="360" t="s">
        <v>26053</v>
      </c>
      <c r="C1819" s="360" t="s">
        <v>1516</v>
      </c>
      <c r="D1819" s="266" t="s">
        <v>6965</v>
      </c>
    </row>
    <row r="1820" spans="1:4" x14ac:dyDescent="0.25">
      <c r="A1820" s="369">
        <v>12060</v>
      </c>
      <c r="B1820" s="360" t="s">
        <v>6970</v>
      </c>
      <c r="C1820" s="360" t="s">
        <v>1516</v>
      </c>
      <c r="D1820" s="266" t="s">
        <v>6971</v>
      </c>
    </row>
    <row r="1821" spans="1:4" x14ac:dyDescent="0.25">
      <c r="A1821" s="369">
        <v>12061</v>
      </c>
      <c r="B1821" s="360" t="s">
        <v>6972</v>
      </c>
      <c r="C1821" s="360" t="s">
        <v>1516</v>
      </c>
      <c r="D1821" s="266" t="s">
        <v>6973</v>
      </c>
    </row>
    <row r="1822" spans="1:4" x14ac:dyDescent="0.25">
      <c r="A1822" s="369">
        <v>12062</v>
      </c>
      <c r="B1822" s="360" t="s">
        <v>6974</v>
      </c>
      <c r="C1822" s="360" t="s">
        <v>1516</v>
      </c>
      <c r="D1822" s="266" t="s">
        <v>3711</v>
      </c>
    </row>
    <row r="1823" spans="1:4" x14ac:dyDescent="0.25">
      <c r="A1823" s="369">
        <v>2687</v>
      </c>
      <c r="B1823" s="360" t="s">
        <v>3526</v>
      </c>
      <c r="C1823" s="360" t="s">
        <v>1516</v>
      </c>
      <c r="D1823" s="266" t="s">
        <v>2587</v>
      </c>
    </row>
    <row r="1824" spans="1:4" x14ac:dyDescent="0.25">
      <c r="A1824" s="369">
        <v>2689</v>
      </c>
      <c r="B1824" s="360" t="s">
        <v>3527</v>
      </c>
      <c r="C1824" s="360" t="s">
        <v>1516</v>
      </c>
      <c r="D1824" s="266" t="s">
        <v>2001</v>
      </c>
    </row>
    <row r="1825" spans="1:4" x14ac:dyDescent="0.25">
      <c r="A1825" s="369">
        <v>2688</v>
      </c>
      <c r="B1825" s="360" t="s">
        <v>3528</v>
      </c>
      <c r="C1825" s="360" t="s">
        <v>1516</v>
      </c>
      <c r="D1825" s="266" t="s">
        <v>26751</v>
      </c>
    </row>
    <row r="1826" spans="1:4" x14ac:dyDescent="0.25">
      <c r="A1826" s="369">
        <v>2690</v>
      </c>
      <c r="B1826" s="360" t="s">
        <v>3529</v>
      </c>
      <c r="C1826" s="360" t="s">
        <v>1516</v>
      </c>
      <c r="D1826" s="266" t="s">
        <v>26592</v>
      </c>
    </row>
    <row r="1827" spans="1:4" x14ac:dyDescent="0.25">
      <c r="A1827" s="369">
        <v>39243</v>
      </c>
      <c r="B1827" s="360" t="s">
        <v>3531</v>
      </c>
      <c r="C1827" s="360" t="s">
        <v>1516</v>
      </c>
      <c r="D1827" s="266" t="s">
        <v>27262</v>
      </c>
    </row>
    <row r="1828" spans="1:4" x14ac:dyDescent="0.25">
      <c r="A1828" s="369">
        <v>39244</v>
      </c>
      <c r="B1828" s="360" t="s">
        <v>3533</v>
      </c>
      <c r="C1828" s="360" t="s">
        <v>1516</v>
      </c>
      <c r="D1828" s="266" t="s">
        <v>4148</v>
      </c>
    </row>
    <row r="1829" spans="1:4" x14ac:dyDescent="0.25">
      <c r="A1829" s="369">
        <v>39245</v>
      </c>
      <c r="B1829" s="360" t="s">
        <v>3534</v>
      </c>
      <c r="C1829" s="360" t="s">
        <v>1516</v>
      </c>
      <c r="D1829" s="266" t="s">
        <v>5492</v>
      </c>
    </row>
    <row r="1830" spans="1:4" x14ac:dyDescent="0.25">
      <c r="A1830" s="369">
        <v>39254</v>
      </c>
      <c r="B1830" s="360" t="s">
        <v>3536</v>
      </c>
      <c r="C1830" s="360" t="s">
        <v>1516</v>
      </c>
      <c r="D1830" s="266" t="s">
        <v>27263</v>
      </c>
    </row>
    <row r="1831" spans="1:4" x14ac:dyDescent="0.25">
      <c r="A1831" s="369">
        <v>39255</v>
      </c>
      <c r="B1831" s="360" t="s">
        <v>3535</v>
      </c>
      <c r="C1831" s="360" t="s">
        <v>1516</v>
      </c>
      <c r="D1831" s="266" t="s">
        <v>7259</v>
      </c>
    </row>
    <row r="1832" spans="1:4" x14ac:dyDescent="0.25">
      <c r="A1832" s="369">
        <v>39253</v>
      </c>
      <c r="B1832" s="360" t="s">
        <v>3537</v>
      </c>
      <c r="C1832" s="360" t="s">
        <v>1516</v>
      </c>
      <c r="D1832" s="266" t="s">
        <v>1636</v>
      </c>
    </row>
    <row r="1833" spans="1:4" x14ac:dyDescent="0.25">
      <c r="A1833" s="369">
        <v>39246</v>
      </c>
      <c r="B1833" s="360" t="s">
        <v>3538</v>
      </c>
      <c r="C1833" s="360" t="s">
        <v>1516</v>
      </c>
      <c r="D1833" s="266" t="s">
        <v>1454</v>
      </c>
    </row>
    <row r="1834" spans="1:4" x14ac:dyDescent="0.25">
      <c r="A1834" s="369">
        <v>39247</v>
      </c>
      <c r="B1834" s="360" t="s">
        <v>3539</v>
      </c>
      <c r="C1834" s="360" t="s">
        <v>1516</v>
      </c>
      <c r="D1834" s="266" t="s">
        <v>26054</v>
      </c>
    </row>
    <row r="1835" spans="1:4" x14ac:dyDescent="0.25">
      <c r="A1835" s="369">
        <v>2446</v>
      </c>
      <c r="B1835" s="360" t="s">
        <v>3540</v>
      </c>
      <c r="C1835" s="360" t="s">
        <v>1516</v>
      </c>
      <c r="D1835" s="266" t="s">
        <v>3541</v>
      </c>
    </row>
    <row r="1836" spans="1:4" x14ac:dyDescent="0.25">
      <c r="A1836" s="369">
        <v>2442</v>
      </c>
      <c r="B1836" s="360" t="s">
        <v>3542</v>
      </c>
      <c r="C1836" s="360" t="s">
        <v>1516</v>
      </c>
      <c r="D1836" s="266" t="s">
        <v>3543</v>
      </c>
    </row>
    <row r="1837" spans="1:4" x14ac:dyDescent="0.25">
      <c r="A1837" s="369">
        <v>39248</v>
      </c>
      <c r="B1837" s="360" t="s">
        <v>3544</v>
      </c>
      <c r="C1837" s="360" t="s">
        <v>1516</v>
      </c>
      <c r="D1837" s="266" t="s">
        <v>3545</v>
      </c>
    </row>
    <row r="1838" spans="1:4" x14ac:dyDescent="0.25">
      <c r="A1838" s="369">
        <v>2438</v>
      </c>
      <c r="B1838" s="360" t="s">
        <v>3546</v>
      </c>
      <c r="C1838" s="360" t="s">
        <v>1628</v>
      </c>
      <c r="D1838" s="266" t="s">
        <v>29445</v>
      </c>
    </row>
    <row r="1839" spans="1:4" x14ac:dyDescent="0.25">
      <c r="A1839" s="369">
        <v>40922</v>
      </c>
      <c r="B1839" s="360" t="s">
        <v>3547</v>
      </c>
      <c r="C1839" s="360" t="s">
        <v>1435</v>
      </c>
      <c r="D1839" s="266" t="s">
        <v>29446</v>
      </c>
    </row>
    <row r="1840" spans="1:4" x14ac:dyDescent="0.25">
      <c r="A1840" s="369">
        <v>36486</v>
      </c>
      <c r="B1840" s="360" t="s">
        <v>26055</v>
      </c>
      <c r="C1840" s="360" t="s">
        <v>1433</v>
      </c>
      <c r="D1840" s="266" t="s">
        <v>27264</v>
      </c>
    </row>
    <row r="1841" spans="1:4" x14ac:dyDescent="0.25">
      <c r="A1841" s="369">
        <v>37777</v>
      </c>
      <c r="B1841" s="360" t="s">
        <v>26056</v>
      </c>
      <c r="C1841" s="360" t="s">
        <v>1433</v>
      </c>
      <c r="D1841" s="266" t="s">
        <v>27265</v>
      </c>
    </row>
    <row r="1842" spans="1:4" x14ac:dyDescent="0.25">
      <c r="A1842" s="369">
        <v>12624</v>
      </c>
      <c r="B1842" s="360" t="s">
        <v>3548</v>
      </c>
      <c r="C1842" s="360" t="s">
        <v>1433</v>
      </c>
      <c r="D1842" s="266" t="s">
        <v>25765</v>
      </c>
    </row>
    <row r="1843" spans="1:4" x14ac:dyDescent="0.25">
      <c r="A1843" s="369">
        <v>517</v>
      </c>
      <c r="B1843" s="360" t="s">
        <v>3550</v>
      </c>
      <c r="C1843" s="360" t="s">
        <v>1522</v>
      </c>
      <c r="D1843" s="266" t="s">
        <v>2667</v>
      </c>
    </row>
    <row r="1844" spans="1:4" x14ac:dyDescent="0.25">
      <c r="A1844" s="369">
        <v>37534</v>
      </c>
      <c r="B1844" s="360" t="s">
        <v>3551</v>
      </c>
      <c r="C1844" s="360" t="s">
        <v>1520</v>
      </c>
      <c r="D1844" s="266" t="s">
        <v>27266</v>
      </c>
    </row>
    <row r="1845" spans="1:4" x14ac:dyDescent="0.25">
      <c r="A1845" s="369">
        <v>37535</v>
      </c>
      <c r="B1845" s="360" t="s">
        <v>3553</v>
      </c>
      <c r="C1845" s="360" t="s">
        <v>1520</v>
      </c>
      <c r="D1845" s="266" t="s">
        <v>27266</v>
      </c>
    </row>
    <row r="1846" spans="1:4" x14ac:dyDescent="0.25">
      <c r="A1846" s="369">
        <v>37533</v>
      </c>
      <c r="B1846" s="360" t="s">
        <v>3554</v>
      </c>
      <c r="C1846" s="360" t="s">
        <v>1520</v>
      </c>
      <c r="D1846" s="266" t="s">
        <v>27266</v>
      </c>
    </row>
    <row r="1847" spans="1:4" x14ac:dyDescent="0.25">
      <c r="A1847" s="369">
        <v>37537</v>
      </c>
      <c r="B1847" s="360" t="s">
        <v>3555</v>
      </c>
      <c r="C1847" s="360" t="s">
        <v>1520</v>
      </c>
      <c r="D1847" s="266" t="s">
        <v>10536</v>
      </c>
    </row>
    <row r="1848" spans="1:4" x14ac:dyDescent="0.25">
      <c r="A1848" s="369">
        <v>37536</v>
      </c>
      <c r="B1848" s="360" t="s">
        <v>3556</v>
      </c>
      <c r="C1848" s="360" t="s">
        <v>1520</v>
      </c>
      <c r="D1848" s="266" t="s">
        <v>10536</v>
      </c>
    </row>
    <row r="1849" spans="1:4" x14ac:dyDescent="0.25">
      <c r="A1849" s="369">
        <v>37532</v>
      </c>
      <c r="B1849" s="360" t="s">
        <v>3557</v>
      </c>
      <c r="C1849" s="360" t="s">
        <v>1520</v>
      </c>
      <c r="D1849" s="266" t="s">
        <v>10536</v>
      </c>
    </row>
    <row r="1850" spans="1:4" x14ac:dyDescent="0.25">
      <c r="A1850" s="369">
        <v>2696</v>
      </c>
      <c r="B1850" s="360" t="s">
        <v>3558</v>
      </c>
      <c r="C1850" s="360" t="s">
        <v>1628</v>
      </c>
      <c r="D1850" s="266" t="s">
        <v>6871</v>
      </c>
    </row>
    <row r="1851" spans="1:4" x14ac:dyDescent="0.25">
      <c r="A1851" s="369">
        <v>40928</v>
      </c>
      <c r="B1851" s="360" t="s">
        <v>3559</v>
      </c>
      <c r="C1851" s="360" t="s">
        <v>1435</v>
      </c>
      <c r="D1851" s="266" t="s">
        <v>29421</v>
      </c>
    </row>
    <row r="1852" spans="1:4" x14ac:dyDescent="0.25">
      <c r="A1852" s="369">
        <v>4083</v>
      </c>
      <c r="B1852" s="360" t="s">
        <v>3560</v>
      </c>
      <c r="C1852" s="360" t="s">
        <v>1628</v>
      </c>
      <c r="D1852" s="266" t="s">
        <v>29447</v>
      </c>
    </row>
    <row r="1853" spans="1:4" x14ac:dyDescent="0.25">
      <c r="A1853" s="369">
        <v>40818</v>
      </c>
      <c r="B1853" s="360" t="s">
        <v>3561</v>
      </c>
      <c r="C1853" s="360" t="s">
        <v>1435</v>
      </c>
      <c r="D1853" s="266" t="s">
        <v>29448</v>
      </c>
    </row>
    <row r="1854" spans="1:4" x14ac:dyDescent="0.25">
      <c r="A1854" s="369">
        <v>43146</v>
      </c>
      <c r="B1854" s="360" t="s">
        <v>3562</v>
      </c>
      <c r="C1854" s="360" t="s">
        <v>1520</v>
      </c>
      <c r="D1854" s="266" t="s">
        <v>2987</v>
      </c>
    </row>
    <row r="1855" spans="1:4" x14ac:dyDescent="0.25">
      <c r="A1855" s="369">
        <v>2705</v>
      </c>
      <c r="B1855" s="360" t="s">
        <v>3564</v>
      </c>
      <c r="C1855" s="360" t="s">
        <v>3565</v>
      </c>
      <c r="D1855" s="266" t="s">
        <v>3566</v>
      </c>
    </row>
    <row r="1856" spans="1:4" x14ac:dyDescent="0.25">
      <c r="A1856" s="369">
        <v>14250</v>
      </c>
      <c r="B1856" s="360" t="s">
        <v>3567</v>
      </c>
      <c r="C1856" s="360" t="s">
        <v>3565</v>
      </c>
      <c r="D1856" s="266" t="s">
        <v>2377</v>
      </c>
    </row>
    <row r="1857" spans="1:4" x14ac:dyDescent="0.25">
      <c r="A1857" s="369">
        <v>11683</v>
      </c>
      <c r="B1857" s="360" t="s">
        <v>26057</v>
      </c>
      <c r="C1857" s="360" t="s">
        <v>1433</v>
      </c>
      <c r="D1857" s="266" t="s">
        <v>27267</v>
      </c>
    </row>
    <row r="1858" spans="1:4" x14ac:dyDescent="0.25">
      <c r="A1858" s="369">
        <v>11684</v>
      </c>
      <c r="B1858" s="360" t="s">
        <v>26058</v>
      </c>
      <c r="C1858" s="360" t="s">
        <v>1433</v>
      </c>
      <c r="D1858" s="266" t="s">
        <v>27268</v>
      </c>
    </row>
    <row r="1859" spans="1:4" x14ac:dyDescent="0.25">
      <c r="A1859" s="369">
        <v>6141</v>
      </c>
      <c r="B1859" s="360" t="s">
        <v>26059</v>
      </c>
      <c r="C1859" s="360" t="s">
        <v>1433</v>
      </c>
      <c r="D1859" s="266" t="s">
        <v>3569</v>
      </c>
    </row>
    <row r="1860" spans="1:4" x14ac:dyDescent="0.25">
      <c r="A1860" s="369">
        <v>11681</v>
      </c>
      <c r="B1860" s="360" t="s">
        <v>26060</v>
      </c>
      <c r="C1860" s="360" t="s">
        <v>1433</v>
      </c>
      <c r="D1860" s="266" t="s">
        <v>25887</v>
      </c>
    </row>
    <row r="1861" spans="1:4" x14ac:dyDescent="0.25">
      <c r="A1861" s="369">
        <v>2706</v>
      </c>
      <c r="B1861" s="360" t="s">
        <v>3570</v>
      </c>
      <c r="C1861" s="360" t="s">
        <v>1628</v>
      </c>
      <c r="D1861" s="266" t="s">
        <v>29449</v>
      </c>
    </row>
    <row r="1862" spans="1:4" x14ac:dyDescent="0.25">
      <c r="A1862" s="369">
        <v>40811</v>
      </c>
      <c r="B1862" s="360" t="s">
        <v>3571</v>
      </c>
      <c r="C1862" s="360" t="s">
        <v>1435</v>
      </c>
      <c r="D1862" s="266" t="s">
        <v>29450</v>
      </c>
    </row>
    <row r="1863" spans="1:4" x14ac:dyDescent="0.25">
      <c r="A1863" s="369">
        <v>2707</v>
      </c>
      <c r="B1863" s="360" t="s">
        <v>3572</v>
      </c>
      <c r="C1863" s="360" t="s">
        <v>1628</v>
      </c>
      <c r="D1863" s="266" t="s">
        <v>29451</v>
      </c>
    </row>
    <row r="1864" spans="1:4" x14ac:dyDescent="0.25">
      <c r="A1864" s="369">
        <v>40813</v>
      </c>
      <c r="B1864" s="360" t="s">
        <v>3573</v>
      </c>
      <c r="C1864" s="360" t="s">
        <v>1435</v>
      </c>
      <c r="D1864" s="266" t="s">
        <v>29452</v>
      </c>
    </row>
    <row r="1865" spans="1:4" x14ac:dyDescent="0.25">
      <c r="A1865" s="369">
        <v>2708</v>
      </c>
      <c r="B1865" s="360" t="s">
        <v>3574</v>
      </c>
      <c r="C1865" s="360" t="s">
        <v>1628</v>
      </c>
      <c r="D1865" s="266" t="s">
        <v>29453</v>
      </c>
    </row>
    <row r="1866" spans="1:4" x14ac:dyDescent="0.25">
      <c r="A1866" s="369">
        <v>40814</v>
      </c>
      <c r="B1866" s="360" t="s">
        <v>3575</v>
      </c>
      <c r="C1866" s="360" t="s">
        <v>1435</v>
      </c>
      <c r="D1866" s="266" t="s">
        <v>29454</v>
      </c>
    </row>
    <row r="1867" spans="1:4" x14ac:dyDescent="0.25">
      <c r="A1867" s="369">
        <v>38403</v>
      </c>
      <c r="B1867" s="360" t="s">
        <v>3576</v>
      </c>
      <c r="C1867" s="360" t="s">
        <v>1433</v>
      </c>
      <c r="D1867" s="266" t="s">
        <v>6469</v>
      </c>
    </row>
    <row r="1868" spans="1:4" x14ac:dyDescent="0.25">
      <c r="A1868" s="369">
        <v>43482</v>
      </c>
      <c r="B1868" s="360" t="s">
        <v>3577</v>
      </c>
      <c r="C1868" s="360" t="s">
        <v>1628</v>
      </c>
      <c r="D1868" s="266" t="s">
        <v>1450</v>
      </c>
    </row>
    <row r="1869" spans="1:4" x14ac:dyDescent="0.25">
      <c r="A1869" s="369">
        <v>43494</v>
      </c>
      <c r="B1869" s="360" t="s">
        <v>3578</v>
      </c>
      <c r="C1869" s="360" t="s">
        <v>1435</v>
      </c>
      <c r="D1869" s="266" t="s">
        <v>3579</v>
      </c>
    </row>
    <row r="1870" spans="1:4" x14ac:dyDescent="0.25">
      <c r="A1870" s="369">
        <v>43483</v>
      </c>
      <c r="B1870" s="360" t="s">
        <v>3580</v>
      </c>
      <c r="C1870" s="360" t="s">
        <v>1628</v>
      </c>
      <c r="D1870" s="266" t="s">
        <v>1815</v>
      </c>
    </row>
    <row r="1871" spans="1:4" x14ac:dyDescent="0.25">
      <c r="A1871" s="369">
        <v>43495</v>
      </c>
      <c r="B1871" s="360" t="s">
        <v>3581</v>
      </c>
      <c r="C1871" s="360" t="s">
        <v>1435</v>
      </c>
      <c r="D1871" s="266" t="s">
        <v>3582</v>
      </c>
    </row>
    <row r="1872" spans="1:4" x14ac:dyDescent="0.25">
      <c r="A1872" s="369">
        <v>43484</v>
      </c>
      <c r="B1872" s="360" t="s">
        <v>3583</v>
      </c>
      <c r="C1872" s="360" t="s">
        <v>1628</v>
      </c>
      <c r="D1872" s="266" t="s">
        <v>2213</v>
      </c>
    </row>
    <row r="1873" spans="1:4" x14ac:dyDescent="0.25">
      <c r="A1873" s="369">
        <v>43496</v>
      </c>
      <c r="B1873" s="360" t="s">
        <v>3584</v>
      </c>
      <c r="C1873" s="360" t="s">
        <v>1435</v>
      </c>
      <c r="D1873" s="266" t="s">
        <v>3585</v>
      </c>
    </row>
    <row r="1874" spans="1:4" x14ac:dyDescent="0.25">
      <c r="A1874" s="369">
        <v>43485</v>
      </c>
      <c r="B1874" s="360" t="s">
        <v>3586</v>
      </c>
      <c r="C1874" s="360" t="s">
        <v>1628</v>
      </c>
      <c r="D1874" s="266" t="s">
        <v>3587</v>
      </c>
    </row>
    <row r="1875" spans="1:4" x14ac:dyDescent="0.25">
      <c r="A1875" s="369">
        <v>43497</v>
      </c>
      <c r="B1875" s="360" t="s">
        <v>3588</v>
      </c>
      <c r="C1875" s="360" t="s">
        <v>1435</v>
      </c>
      <c r="D1875" s="266" t="s">
        <v>3589</v>
      </c>
    </row>
    <row r="1876" spans="1:4" x14ac:dyDescent="0.25">
      <c r="A1876" s="369">
        <v>43487</v>
      </c>
      <c r="B1876" s="360" t="s">
        <v>3590</v>
      </c>
      <c r="C1876" s="360" t="s">
        <v>1628</v>
      </c>
      <c r="D1876" s="266" t="s">
        <v>3591</v>
      </c>
    </row>
    <row r="1877" spans="1:4" x14ac:dyDescent="0.25">
      <c r="A1877" s="369">
        <v>43499</v>
      </c>
      <c r="B1877" s="360" t="s">
        <v>3592</v>
      </c>
      <c r="C1877" s="360" t="s">
        <v>1435</v>
      </c>
      <c r="D1877" s="266" t="s">
        <v>3593</v>
      </c>
    </row>
    <row r="1878" spans="1:4" x14ac:dyDescent="0.25">
      <c r="A1878" s="369">
        <v>43486</v>
      </c>
      <c r="B1878" s="360" t="s">
        <v>3594</v>
      </c>
      <c r="C1878" s="360" t="s">
        <v>1628</v>
      </c>
      <c r="D1878" s="266" t="s">
        <v>2100</v>
      </c>
    </row>
    <row r="1879" spans="1:4" x14ac:dyDescent="0.25">
      <c r="A1879" s="369">
        <v>43498</v>
      </c>
      <c r="B1879" s="360" t="s">
        <v>3595</v>
      </c>
      <c r="C1879" s="360" t="s">
        <v>1435</v>
      </c>
      <c r="D1879" s="266" t="s">
        <v>3596</v>
      </c>
    </row>
    <row r="1880" spans="1:4" x14ac:dyDescent="0.25">
      <c r="A1880" s="369">
        <v>43488</v>
      </c>
      <c r="B1880" s="360" t="s">
        <v>3597</v>
      </c>
      <c r="C1880" s="360" t="s">
        <v>1628</v>
      </c>
      <c r="D1880" s="266" t="s">
        <v>3598</v>
      </c>
    </row>
    <row r="1881" spans="1:4" x14ac:dyDescent="0.25">
      <c r="A1881" s="369">
        <v>43500</v>
      </c>
      <c r="B1881" s="360" t="s">
        <v>3599</v>
      </c>
      <c r="C1881" s="360" t="s">
        <v>1435</v>
      </c>
      <c r="D1881" s="266" t="s">
        <v>3600</v>
      </c>
    </row>
    <row r="1882" spans="1:4" x14ac:dyDescent="0.25">
      <c r="A1882" s="369">
        <v>43489</v>
      </c>
      <c r="B1882" s="360" t="s">
        <v>3601</v>
      </c>
      <c r="C1882" s="360" t="s">
        <v>1628</v>
      </c>
      <c r="D1882" s="266" t="s">
        <v>3602</v>
      </c>
    </row>
    <row r="1883" spans="1:4" x14ac:dyDescent="0.25">
      <c r="A1883" s="369">
        <v>43501</v>
      </c>
      <c r="B1883" s="360" t="s">
        <v>3603</v>
      </c>
      <c r="C1883" s="360" t="s">
        <v>1435</v>
      </c>
      <c r="D1883" s="266" t="s">
        <v>3604</v>
      </c>
    </row>
    <row r="1884" spans="1:4" x14ac:dyDescent="0.25">
      <c r="A1884" s="369">
        <v>43490</v>
      </c>
      <c r="B1884" s="360" t="s">
        <v>3605</v>
      </c>
      <c r="C1884" s="360" t="s">
        <v>1628</v>
      </c>
      <c r="D1884" s="266" t="s">
        <v>1853</v>
      </c>
    </row>
    <row r="1885" spans="1:4" x14ac:dyDescent="0.25">
      <c r="A1885" s="369">
        <v>43502</v>
      </c>
      <c r="B1885" s="360" t="s">
        <v>3606</v>
      </c>
      <c r="C1885" s="360" t="s">
        <v>1435</v>
      </c>
      <c r="D1885" s="266" t="s">
        <v>3607</v>
      </c>
    </row>
    <row r="1886" spans="1:4" x14ac:dyDescent="0.25">
      <c r="A1886" s="369">
        <v>43491</v>
      </c>
      <c r="B1886" s="360" t="s">
        <v>3608</v>
      </c>
      <c r="C1886" s="360" t="s">
        <v>1628</v>
      </c>
      <c r="D1886" s="266" t="s">
        <v>3609</v>
      </c>
    </row>
    <row r="1887" spans="1:4" x14ac:dyDescent="0.25">
      <c r="A1887" s="369">
        <v>43503</v>
      </c>
      <c r="B1887" s="360" t="s">
        <v>3610</v>
      </c>
      <c r="C1887" s="360" t="s">
        <v>1435</v>
      </c>
      <c r="D1887" s="266" t="s">
        <v>3611</v>
      </c>
    </row>
    <row r="1888" spans="1:4" x14ac:dyDescent="0.25">
      <c r="A1888" s="369">
        <v>43492</v>
      </c>
      <c r="B1888" s="360" t="s">
        <v>3612</v>
      </c>
      <c r="C1888" s="360" t="s">
        <v>1628</v>
      </c>
      <c r="D1888" s="266" t="s">
        <v>1852</v>
      </c>
    </row>
    <row r="1889" spans="1:4" x14ac:dyDescent="0.25">
      <c r="A1889" s="369">
        <v>43504</v>
      </c>
      <c r="B1889" s="360" t="s">
        <v>3613</v>
      </c>
      <c r="C1889" s="360" t="s">
        <v>1435</v>
      </c>
      <c r="D1889" s="266" t="s">
        <v>3614</v>
      </c>
    </row>
    <row r="1890" spans="1:4" x14ac:dyDescent="0.25">
      <c r="A1890" s="369">
        <v>43493</v>
      </c>
      <c r="B1890" s="360" t="s">
        <v>3615</v>
      </c>
      <c r="C1890" s="360" t="s">
        <v>1628</v>
      </c>
      <c r="D1890" s="266" t="s">
        <v>3566</v>
      </c>
    </row>
    <row r="1891" spans="1:4" x14ac:dyDescent="0.25">
      <c r="A1891" s="369">
        <v>43505</v>
      </c>
      <c r="B1891" s="360" t="s">
        <v>3616</v>
      </c>
      <c r="C1891" s="360" t="s">
        <v>1435</v>
      </c>
      <c r="D1891" s="266" t="s">
        <v>3617</v>
      </c>
    </row>
    <row r="1892" spans="1:4" x14ac:dyDescent="0.25">
      <c r="A1892" s="369">
        <v>37774</v>
      </c>
      <c r="B1892" s="360" t="s">
        <v>3618</v>
      </c>
      <c r="C1892" s="360" t="s">
        <v>1433</v>
      </c>
      <c r="D1892" s="266" t="s">
        <v>3619</v>
      </c>
    </row>
    <row r="1893" spans="1:4" x14ac:dyDescent="0.25">
      <c r="A1893" s="369">
        <v>38629</v>
      </c>
      <c r="B1893" s="360" t="s">
        <v>3620</v>
      </c>
      <c r="C1893" s="360" t="s">
        <v>1433</v>
      </c>
      <c r="D1893" s="266" t="s">
        <v>27269</v>
      </c>
    </row>
    <row r="1894" spans="1:4" x14ac:dyDescent="0.25">
      <c r="A1894" s="369">
        <v>38630</v>
      </c>
      <c r="B1894" s="360" t="s">
        <v>3621</v>
      </c>
      <c r="C1894" s="360" t="s">
        <v>1433</v>
      </c>
      <c r="D1894" s="266" t="s">
        <v>27270</v>
      </c>
    </row>
    <row r="1895" spans="1:4" x14ac:dyDescent="0.25">
      <c r="A1895" s="369">
        <v>38476</v>
      </c>
      <c r="B1895" s="360" t="s">
        <v>3622</v>
      </c>
      <c r="C1895" s="360" t="s">
        <v>1433</v>
      </c>
      <c r="D1895" s="266" t="s">
        <v>6976</v>
      </c>
    </row>
    <row r="1896" spans="1:4" x14ac:dyDescent="0.25">
      <c r="A1896" s="369">
        <v>38477</v>
      </c>
      <c r="B1896" s="360" t="s">
        <v>3623</v>
      </c>
      <c r="C1896" s="360" t="s">
        <v>1433</v>
      </c>
      <c r="D1896" s="266" t="s">
        <v>6977</v>
      </c>
    </row>
    <row r="1897" spans="1:4" x14ac:dyDescent="0.25">
      <c r="A1897" s="369">
        <v>14525</v>
      </c>
      <c r="B1897" s="360" t="s">
        <v>3624</v>
      </c>
      <c r="C1897" s="360" t="s">
        <v>1433</v>
      </c>
      <c r="D1897" s="266" t="s">
        <v>26061</v>
      </c>
    </row>
    <row r="1898" spans="1:4" x14ac:dyDescent="0.25">
      <c r="A1898" s="369">
        <v>36408</v>
      </c>
      <c r="B1898" s="360" t="s">
        <v>3625</v>
      </c>
      <c r="C1898" s="360" t="s">
        <v>1433</v>
      </c>
      <c r="D1898" s="266" t="s">
        <v>26062</v>
      </c>
    </row>
    <row r="1899" spans="1:4" x14ac:dyDescent="0.25">
      <c r="A1899" s="369">
        <v>2723</v>
      </c>
      <c r="B1899" s="360" t="s">
        <v>3626</v>
      </c>
      <c r="C1899" s="360" t="s">
        <v>1433</v>
      </c>
      <c r="D1899" s="266" t="s">
        <v>26063</v>
      </c>
    </row>
    <row r="1900" spans="1:4" x14ac:dyDescent="0.25">
      <c r="A1900" s="369">
        <v>10685</v>
      </c>
      <c r="B1900" s="360" t="s">
        <v>3627</v>
      </c>
      <c r="C1900" s="360" t="s">
        <v>1433</v>
      </c>
      <c r="D1900" s="266" t="s">
        <v>26064</v>
      </c>
    </row>
    <row r="1901" spans="1:4" x14ac:dyDescent="0.25">
      <c r="A1901" s="369">
        <v>40636</v>
      </c>
      <c r="B1901" s="360" t="s">
        <v>3628</v>
      </c>
      <c r="C1901" s="360" t="s">
        <v>1433</v>
      </c>
      <c r="D1901" s="266" t="s">
        <v>26065</v>
      </c>
    </row>
    <row r="1902" spans="1:4" x14ac:dyDescent="0.25">
      <c r="A1902" s="369">
        <v>4111</v>
      </c>
      <c r="B1902" s="360" t="s">
        <v>3629</v>
      </c>
      <c r="C1902" s="360" t="s">
        <v>1433</v>
      </c>
      <c r="D1902" s="266" t="s">
        <v>6978</v>
      </c>
    </row>
    <row r="1903" spans="1:4" x14ac:dyDescent="0.25">
      <c r="A1903" s="369">
        <v>44538</v>
      </c>
      <c r="B1903" s="360" t="s">
        <v>26066</v>
      </c>
      <c r="C1903" s="360" t="s">
        <v>1433</v>
      </c>
      <c r="D1903" s="266" t="s">
        <v>27271</v>
      </c>
    </row>
    <row r="1904" spans="1:4" x14ac:dyDescent="0.25">
      <c r="A1904" s="369">
        <v>12</v>
      </c>
      <c r="B1904" s="360" t="s">
        <v>26067</v>
      </c>
      <c r="C1904" s="360" t="s">
        <v>1433</v>
      </c>
      <c r="D1904" s="266" t="s">
        <v>3630</v>
      </c>
    </row>
    <row r="1905" spans="1:4" x14ac:dyDescent="0.25">
      <c r="A1905" s="369">
        <v>37554</v>
      </c>
      <c r="B1905" s="360" t="s">
        <v>3631</v>
      </c>
      <c r="C1905" s="360" t="s">
        <v>1433</v>
      </c>
      <c r="D1905" s="266" t="s">
        <v>26068</v>
      </c>
    </row>
    <row r="1906" spans="1:4" x14ac:dyDescent="0.25">
      <c r="A1906" s="369">
        <v>37555</v>
      </c>
      <c r="B1906" s="360" t="s">
        <v>3632</v>
      </c>
      <c r="C1906" s="360" t="s">
        <v>1433</v>
      </c>
      <c r="D1906" s="266" t="s">
        <v>26069</v>
      </c>
    </row>
    <row r="1907" spans="1:4" x14ac:dyDescent="0.25">
      <c r="A1907" s="369">
        <v>10902</v>
      </c>
      <c r="B1907" s="360" t="s">
        <v>3633</v>
      </c>
      <c r="C1907" s="360" t="s">
        <v>1433</v>
      </c>
      <c r="D1907" s="266" t="s">
        <v>25560</v>
      </c>
    </row>
    <row r="1908" spans="1:4" x14ac:dyDescent="0.25">
      <c r="A1908" s="369">
        <v>20965</v>
      </c>
      <c r="B1908" s="360" t="s">
        <v>3634</v>
      </c>
      <c r="C1908" s="360" t="s">
        <v>1433</v>
      </c>
      <c r="D1908" s="266" t="s">
        <v>26070</v>
      </c>
    </row>
    <row r="1909" spans="1:4" x14ac:dyDescent="0.25">
      <c r="A1909" s="369">
        <v>20966</v>
      </c>
      <c r="B1909" s="360" t="s">
        <v>3635</v>
      </c>
      <c r="C1909" s="360" t="s">
        <v>1433</v>
      </c>
      <c r="D1909" s="266" t="s">
        <v>26071</v>
      </c>
    </row>
    <row r="1910" spans="1:4" x14ac:dyDescent="0.25">
      <c r="A1910" s="369">
        <v>10903</v>
      </c>
      <c r="B1910" s="360" t="s">
        <v>3636</v>
      </c>
      <c r="C1910" s="360" t="s">
        <v>1433</v>
      </c>
      <c r="D1910" s="266" t="s">
        <v>3637</v>
      </c>
    </row>
    <row r="1911" spans="1:4" x14ac:dyDescent="0.25">
      <c r="A1911" s="369">
        <v>20967</v>
      </c>
      <c r="B1911" s="360" t="s">
        <v>3638</v>
      </c>
      <c r="C1911" s="360" t="s">
        <v>1433</v>
      </c>
      <c r="D1911" s="266" t="s">
        <v>3637</v>
      </c>
    </row>
    <row r="1912" spans="1:4" x14ac:dyDescent="0.25">
      <c r="A1912" s="369">
        <v>20968</v>
      </c>
      <c r="B1912" s="360" t="s">
        <v>3639</v>
      </c>
      <c r="C1912" s="360" t="s">
        <v>1433</v>
      </c>
      <c r="D1912" s="266" t="s">
        <v>26072</v>
      </c>
    </row>
    <row r="1913" spans="1:4" x14ac:dyDescent="0.25">
      <c r="A1913" s="369">
        <v>11359</v>
      </c>
      <c r="B1913" s="360" t="s">
        <v>6979</v>
      </c>
      <c r="C1913" s="360" t="s">
        <v>1433</v>
      </c>
      <c r="D1913" s="266" t="s">
        <v>27272</v>
      </c>
    </row>
    <row r="1914" spans="1:4" x14ac:dyDescent="0.25">
      <c r="A1914" s="369">
        <v>39017</v>
      </c>
      <c r="B1914" s="360" t="s">
        <v>3640</v>
      </c>
      <c r="C1914" s="360" t="s">
        <v>1433</v>
      </c>
      <c r="D1914" s="266" t="s">
        <v>3641</v>
      </c>
    </row>
    <row r="1915" spans="1:4" x14ac:dyDescent="0.25">
      <c r="A1915" s="369">
        <v>39315</v>
      </c>
      <c r="B1915" s="360" t="s">
        <v>3642</v>
      </c>
      <c r="C1915" s="360" t="s">
        <v>1433</v>
      </c>
      <c r="D1915" s="266" t="s">
        <v>3644</v>
      </c>
    </row>
    <row r="1916" spans="1:4" x14ac:dyDescent="0.25">
      <c r="A1916" s="369">
        <v>39016</v>
      </c>
      <c r="B1916" s="360" t="s">
        <v>3643</v>
      </c>
      <c r="C1916" s="360" t="s">
        <v>1433</v>
      </c>
      <c r="D1916" s="266" t="s">
        <v>6813</v>
      </c>
    </row>
    <row r="1917" spans="1:4" x14ac:dyDescent="0.25">
      <c r="A1917" s="369">
        <v>39481</v>
      </c>
      <c r="B1917" s="360" t="s">
        <v>3645</v>
      </c>
      <c r="C1917" s="360" t="s">
        <v>1433</v>
      </c>
      <c r="D1917" s="266" t="s">
        <v>1852</v>
      </c>
    </row>
    <row r="1918" spans="1:4" x14ac:dyDescent="0.25">
      <c r="A1918" s="369">
        <v>39013</v>
      </c>
      <c r="B1918" s="360" t="s">
        <v>3646</v>
      </c>
      <c r="C1918" s="360" t="s">
        <v>1433</v>
      </c>
      <c r="D1918" s="266" t="s">
        <v>3649</v>
      </c>
    </row>
    <row r="1919" spans="1:4" x14ac:dyDescent="0.25">
      <c r="A1919" s="369">
        <v>44919</v>
      </c>
      <c r="B1919" s="360" t="s">
        <v>3647</v>
      </c>
      <c r="C1919" s="360" t="s">
        <v>1433</v>
      </c>
      <c r="D1919" s="266" t="s">
        <v>1482</v>
      </c>
    </row>
    <row r="1920" spans="1:4" x14ac:dyDescent="0.25">
      <c r="A1920" s="369">
        <v>40433</v>
      </c>
      <c r="B1920" s="360" t="s">
        <v>3648</v>
      </c>
      <c r="C1920" s="360" t="s">
        <v>1433</v>
      </c>
      <c r="D1920" s="266" t="s">
        <v>3821</v>
      </c>
    </row>
    <row r="1921" spans="1:4" x14ac:dyDescent="0.25">
      <c r="A1921" s="369">
        <v>20219</v>
      </c>
      <c r="B1921" s="360" t="s">
        <v>26073</v>
      </c>
      <c r="C1921" s="360" t="s">
        <v>1433</v>
      </c>
      <c r="D1921" s="266" t="s">
        <v>3650</v>
      </c>
    </row>
    <row r="1922" spans="1:4" x14ac:dyDescent="0.25">
      <c r="A1922" s="369">
        <v>36484</v>
      </c>
      <c r="B1922" s="360" t="s">
        <v>3651</v>
      </c>
      <c r="C1922" s="360" t="s">
        <v>1433</v>
      </c>
      <c r="D1922" s="266" t="s">
        <v>3652</v>
      </c>
    </row>
    <row r="1923" spans="1:4" x14ac:dyDescent="0.25">
      <c r="A1923" s="369">
        <v>38367</v>
      </c>
      <c r="B1923" s="360" t="s">
        <v>3653</v>
      </c>
      <c r="C1923" s="360" t="s">
        <v>1433</v>
      </c>
      <c r="D1923" s="266" t="s">
        <v>6980</v>
      </c>
    </row>
    <row r="1924" spans="1:4" x14ac:dyDescent="0.25">
      <c r="A1924" s="369">
        <v>38368</v>
      </c>
      <c r="B1924" s="360" t="s">
        <v>3654</v>
      </c>
      <c r="C1924" s="360" t="s">
        <v>1433</v>
      </c>
      <c r="D1924" s="266" t="s">
        <v>6981</v>
      </c>
    </row>
    <row r="1925" spans="1:4" x14ac:dyDescent="0.25">
      <c r="A1925" s="369">
        <v>38091</v>
      </c>
      <c r="B1925" s="360" t="s">
        <v>3655</v>
      </c>
      <c r="C1925" s="360" t="s">
        <v>1433</v>
      </c>
      <c r="D1925" s="266" t="s">
        <v>1466</v>
      </c>
    </row>
    <row r="1926" spans="1:4" x14ac:dyDescent="0.25">
      <c r="A1926" s="369">
        <v>38095</v>
      </c>
      <c r="B1926" s="360" t="s">
        <v>3656</v>
      </c>
      <c r="C1926" s="360" t="s">
        <v>1433</v>
      </c>
      <c r="D1926" s="266" t="s">
        <v>5556</v>
      </c>
    </row>
    <row r="1927" spans="1:4" x14ac:dyDescent="0.25">
      <c r="A1927" s="369">
        <v>38092</v>
      </c>
      <c r="B1927" s="360" t="s">
        <v>3657</v>
      </c>
      <c r="C1927" s="360" t="s">
        <v>1433</v>
      </c>
      <c r="D1927" s="266" t="s">
        <v>4144</v>
      </c>
    </row>
    <row r="1928" spans="1:4" x14ac:dyDescent="0.25">
      <c r="A1928" s="369">
        <v>38093</v>
      </c>
      <c r="B1928" s="360" t="s">
        <v>3659</v>
      </c>
      <c r="C1928" s="360" t="s">
        <v>1433</v>
      </c>
      <c r="D1928" s="266" t="s">
        <v>1982</v>
      </c>
    </row>
    <row r="1929" spans="1:4" x14ac:dyDescent="0.25">
      <c r="A1929" s="369">
        <v>38096</v>
      </c>
      <c r="B1929" s="360" t="s">
        <v>3661</v>
      </c>
      <c r="C1929" s="360" t="s">
        <v>1433</v>
      </c>
      <c r="D1929" s="266" t="s">
        <v>27273</v>
      </c>
    </row>
    <row r="1930" spans="1:4" x14ac:dyDescent="0.25">
      <c r="A1930" s="369">
        <v>38094</v>
      </c>
      <c r="B1930" s="360" t="s">
        <v>3662</v>
      </c>
      <c r="C1930" s="360" t="s">
        <v>1433</v>
      </c>
      <c r="D1930" s="266" t="s">
        <v>8258</v>
      </c>
    </row>
    <row r="1931" spans="1:4" x14ac:dyDescent="0.25">
      <c r="A1931" s="369">
        <v>38097</v>
      </c>
      <c r="B1931" s="360" t="s">
        <v>3663</v>
      </c>
      <c r="C1931" s="360" t="s">
        <v>1433</v>
      </c>
      <c r="D1931" s="266" t="s">
        <v>5277</v>
      </c>
    </row>
    <row r="1932" spans="1:4" x14ac:dyDescent="0.25">
      <c r="A1932" s="369">
        <v>38098</v>
      </c>
      <c r="B1932" s="360" t="s">
        <v>3665</v>
      </c>
      <c r="C1932" s="360" t="s">
        <v>1433</v>
      </c>
      <c r="D1932" s="266" t="s">
        <v>5277</v>
      </c>
    </row>
    <row r="1933" spans="1:4" x14ac:dyDescent="0.25">
      <c r="A1933" s="369">
        <v>11186</v>
      </c>
      <c r="B1933" s="360" t="s">
        <v>3666</v>
      </c>
      <c r="C1933" s="360" t="s">
        <v>1908</v>
      </c>
      <c r="D1933" s="266" t="s">
        <v>27274</v>
      </c>
    </row>
    <row r="1934" spans="1:4" x14ac:dyDescent="0.25">
      <c r="A1934" s="369">
        <v>11558</v>
      </c>
      <c r="B1934" s="360" t="s">
        <v>3667</v>
      </c>
      <c r="C1934" s="360" t="s">
        <v>1923</v>
      </c>
      <c r="D1934" s="266" t="s">
        <v>27275</v>
      </c>
    </row>
    <row r="1935" spans="1:4" x14ac:dyDescent="0.25">
      <c r="A1935" s="369">
        <v>11557</v>
      </c>
      <c r="B1935" s="360" t="s">
        <v>3668</v>
      </c>
      <c r="C1935" s="360" t="s">
        <v>1923</v>
      </c>
      <c r="D1935" s="266" t="s">
        <v>11716</v>
      </c>
    </row>
    <row r="1936" spans="1:4" x14ac:dyDescent="0.25">
      <c r="A1936" s="369">
        <v>2759</v>
      </c>
      <c r="B1936" s="360" t="s">
        <v>3669</v>
      </c>
      <c r="C1936" s="360" t="s">
        <v>1433</v>
      </c>
      <c r="D1936" s="266" t="s">
        <v>27276</v>
      </c>
    </row>
    <row r="1937" spans="1:4" x14ac:dyDescent="0.25">
      <c r="A1937" s="369">
        <v>38124</v>
      </c>
      <c r="B1937" s="360" t="s">
        <v>3670</v>
      </c>
      <c r="C1937" s="360" t="s">
        <v>1433</v>
      </c>
      <c r="D1937" s="266" t="s">
        <v>3671</v>
      </c>
    </row>
    <row r="1938" spans="1:4" x14ac:dyDescent="0.25">
      <c r="A1938" s="369">
        <v>38380</v>
      </c>
      <c r="B1938" s="360" t="s">
        <v>26074</v>
      </c>
      <c r="C1938" s="360" t="s">
        <v>1433</v>
      </c>
      <c r="D1938" s="266" t="s">
        <v>6047</v>
      </c>
    </row>
    <row r="1939" spans="1:4" x14ac:dyDescent="0.25">
      <c r="A1939" s="369">
        <v>42429</v>
      </c>
      <c r="B1939" s="360" t="s">
        <v>3672</v>
      </c>
      <c r="C1939" s="360" t="s">
        <v>1433</v>
      </c>
      <c r="D1939" s="266" t="s">
        <v>3673</v>
      </c>
    </row>
    <row r="1940" spans="1:4" x14ac:dyDescent="0.25">
      <c r="A1940" s="369">
        <v>39616</v>
      </c>
      <c r="B1940" s="360" t="s">
        <v>3674</v>
      </c>
      <c r="C1940" s="360" t="s">
        <v>1433</v>
      </c>
      <c r="D1940" s="266" t="s">
        <v>27277</v>
      </c>
    </row>
    <row r="1941" spans="1:4" x14ac:dyDescent="0.25">
      <c r="A1941" s="369">
        <v>39618</v>
      </c>
      <c r="B1941" s="360" t="s">
        <v>3675</v>
      </c>
      <c r="C1941" s="360" t="s">
        <v>1433</v>
      </c>
      <c r="D1941" s="266" t="s">
        <v>27278</v>
      </c>
    </row>
    <row r="1942" spans="1:4" x14ac:dyDescent="0.25">
      <c r="A1942" s="369">
        <v>39619</v>
      </c>
      <c r="B1942" s="360" t="s">
        <v>3676</v>
      </c>
      <c r="C1942" s="360" t="s">
        <v>1433</v>
      </c>
      <c r="D1942" s="266" t="s">
        <v>27279</v>
      </c>
    </row>
    <row r="1943" spans="1:4" x14ac:dyDescent="0.25">
      <c r="A1943" s="369">
        <v>39613</v>
      </c>
      <c r="B1943" s="360" t="s">
        <v>3677</v>
      </c>
      <c r="C1943" s="360" t="s">
        <v>1433</v>
      </c>
      <c r="D1943" s="266" t="s">
        <v>27280</v>
      </c>
    </row>
    <row r="1944" spans="1:4" x14ac:dyDescent="0.25">
      <c r="A1944" s="369">
        <v>39614</v>
      </c>
      <c r="B1944" s="360" t="s">
        <v>3678</v>
      </c>
      <c r="C1944" s="360" t="s">
        <v>1433</v>
      </c>
      <c r="D1944" s="266" t="s">
        <v>27281</v>
      </c>
    </row>
    <row r="1945" spans="1:4" x14ac:dyDescent="0.25">
      <c r="A1945" s="369">
        <v>38538</v>
      </c>
      <c r="B1945" s="360" t="s">
        <v>3679</v>
      </c>
      <c r="C1945" s="360" t="s">
        <v>1516</v>
      </c>
      <c r="D1945" s="266" t="s">
        <v>26075</v>
      </c>
    </row>
    <row r="1946" spans="1:4" x14ac:dyDescent="0.25">
      <c r="A1946" s="369">
        <v>38539</v>
      </c>
      <c r="B1946" s="360" t="s">
        <v>3680</v>
      </c>
      <c r="C1946" s="360" t="s">
        <v>1516</v>
      </c>
      <c r="D1946" s="266" t="s">
        <v>26076</v>
      </c>
    </row>
    <row r="1947" spans="1:4" x14ac:dyDescent="0.25">
      <c r="A1947" s="369">
        <v>38540</v>
      </c>
      <c r="B1947" s="360" t="s">
        <v>3681</v>
      </c>
      <c r="C1947" s="360" t="s">
        <v>1516</v>
      </c>
      <c r="D1947" s="266" t="s">
        <v>26077</v>
      </c>
    </row>
    <row r="1948" spans="1:4" x14ac:dyDescent="0.25">
      <c r="A1948" s="369">
        <v>38384</v>
      </c>
      <c r="B1948" s="360" t="s">
        <v>3682</v>
      </c>
      <c r="C1948" s="360" t="s">
        <v>1433</v>
      </c>
      <c r="D1948" s="266" t="s">
        <v>1595</v>
      </c>
    </row>
    <row r="1949" spans="1:4" x14ac:dyDescent="0.25">
      <c r="A1949" s="369">
        <v>13</v>
      </c>
      <c r="B1949" s="360" t="s">
        <v>3683</v>
      </c>
      <c r="C1949" s="360" t="s">
        <v>1520</v>
      </c>
      <c r="D1949" s="266" t="s">
        <v>3684</v>
      </c>
    </row>
    <row r="1950" spans="1:4" x14ac:dyDescent="0.25">
      <c r="A1950" s="369">
        <v>2762</v>
      </c>
      <c r="B1950" s="360" t="s">
        <v>3685</v>
      </c>
      <c r="C1950" s="360" t="s">
        <v>1516</v>
      </c>
      <c r="D1950" s="266" t="s">
        <v>10609</v>
      </c>
    </row>
    <row r="1951" spans="1:4" x14ac:dyDescent="0.25">
      <c r="A1951" s="369">
        <v>21142</v>
      </c>
      <c r="B1951" s="360" t="s">
        <v>3686</v>
      </c>
      <c r="C1951" s="360" t="s">
        <v>1433</v>
      </c>
      <c r="D1951" s="266" t="s">
        <v>27282</v>
      </c>
    </row>
    <row r="1952" spans="1:4" x14ac:dyDescent="0.25">
      <c r="A1952" s="369">
        <v>4223</v>
      </c>
      <c r="B1952" s="360" t="s">
        <v>3687</v>
      </c>
      <c r="C1952" s="360" t="s">
        <v>1522</v>
      </c>
      <c r="D1952" s="266" t="s">
        <v>1993</v>
      </c>
    </row>
    <row r="1953" spans="1:4" x14ac:dyDescent="0.25">
      <c r="A1953" s="369">
        <v>37372</v>
      </c>
      <c r="B1953" s="360" t="s">
        <v>3688</v>
      </c>
      <c r="C1953" s="360" t="s">
        <v>1628</v>
      </c>
      <c r="D1953" s="266" t="s">
        <v>3689</v>
      </c>
    </row>
    <row r="1954" spans="1:4" x14ac:dyDescent="0.25">
      <c r="A1954" s="369">
        <v>40863</v>
      </c>
      <c r="B1954" s="360" t="s">
        <v>3690</v>
      </c>
      <c r="C1954" s="360" t="s">
        <v>1435</v>
      </c>
      <c r="D1954" s="266" t="s">
        <v>3691</v>
      </c>
    </row>
    <row r="1955" spans="1:4" x14ac:dyDescent="0.25">
      <c r="A1955" s="369">
        <v>38475</v>
      </c>
      <c r="B1955" s="360" t="s">
        <v>3692</v>
      </c>
      <c r="C1955" s="360" t="s">
        <v>1433</v>
      </c>
      <c r="D1955" s="266" t="s">
        <v>25862</v>
      </c>
    </row>
    <row r="1956" spans="1:4" x14ac:dyDescent="0.25">
      <c r="A1956" s="369">
        <v>38474</v>
      </c>
      <c r="B1956" s="360" t="s">
        <v>3693</v>
      </c>
      <c r="C1956" s="360" t="s">
        <v>1433</v>
      </c>
      <c r="D1956" s="266" t="s">
        <v>25590</v>
      </c>
    </row>
    <row r="1957" spans="1:4" x14ac:dyDescent="0.25">
      <c r="A1957" s="369">
        <v>10886</v>
      </c>
      <c r="B1957" s="360" t="s">
        <v>3694</v>
      </c>
      <c r="C1957" s="360" t="s">
        <v>1433</v>
      </c>
      <c r="D1957" s="266" t="s">
        <v>26078</v>
      </c>
    </row>
    <row r="1958" spans="1:4" x14ac:dyDescent="0.25">
      <c r="A1958" s="369">
        <v>10888</v>
      </c>
      <c r="B1958" s="360" t="s">
        <v>3695</v>
      </c>
      <c r="C1958" s="360" t="s">
        <v>1433</v>
      </c>
      <c r="D1958" s="266" t="s">
        <v>26079</v>
      </c>
    </row>
    <row r="1959" spans="1:4" x14ac:dyDescent="0.25">
      <c r="A1959" s="369">
        <v>10889</v>
      </c>
      <c r="B1959" s="360" t="s">
        <v>3696</v>
      </c>
      <c r="C1959" s="360" t="s">
        <v>1433</v>
      </c>
      <c r="D1959" s="266" t="s">
        <v>26080</v>
      </c>
    </row>
    <row r="1960" spans="1:4" x14ac:dyDescent="0.25">
      <c r="A1960" s="369">
        <v>10890</v>
      </c>
      <c r="B1960" s="360" t="s">
        <v>3697</v>
      </c>
      <c r="C1960" s="360" t="s">
        <v>1433</v>
      </c>
      <c r="D1960" s="266" t="s">
        <v>26081</v>
      </c>
    </row>
    <row r="1961" spans="1:4" x14ac:dyDescent="0.25">
      <c r="A1961" s="369">
        <v>10891</v>
      </c>
      <c r="B1961" s="360" t="s">
        <v>3698</v>
      </c>
      <c r="C1961" s="360" t="s">
        <v>1433</v>
      </c>
      <c r="D1961" s="266" t="s">
        <v>25669</v>
      </c>
    </row>
    <row r="1962" spans="1:4" x14ac:dyDescent="0.25">
      <c r="A1962" s="369">
        <v>10892</v>
      </c>
      <c r="B1962" s="360" t="s">
        <v>3699</v>
      </c>
      <c r="C1962" s="360" t="s">
        <v>1433</v>
      </c>
      <c r="D1962" s="266" t="s">
        <v>26082</v>
      </c>
    </row>
    <row r="1963" spans="1:4" x14ac:dyDescent="0.25">
      <c r="A1963" s="369">
        <v>20977</v>
      </c>
      <c r="B1963" s="360" t="s">
        <v>3700</v>
      </c>
      <c r="C1963" s="360" t="s">
        <v>1433</v>
      </c>
      <c r="D1963" s="266" t="s">
        <v>26083</v>
      </c>
    </row>
    <row r="1964" spans="1:4" x14ac:dyDescent="0.25">
      <c r="A1964" s="369">
        <v>3073</v>
      </c>
      <c r="B1964" s="360" t="s">
        <v>6984</v>
      </c>
      <c r="C1964" s="360" t="s">
        <v>1433</v>
      </c>
      <c r="D1964" s="266" t="s">
        <v>27283</v>
      </c>
    </row>
    <row r="1965" spans="1:4" x14ac:dyDescent="0.25">
      <c r="A1965" s="369">
        <v>3074</v>
      </c>
      <c r="B1965" s="360" t="s">
        <v>6985</v>
      </c>
      <c r="C1965" s="360" t="s">
        <v>1433</v>
      </c>
      <c r="D1965" s="266" t="s">
        <v>27284</v>
      </c>
    </row>
    <row r="1966" spans="1:4" x14ac:dyDescent="0.25">
      <c r="A1966" s="369">
        <v>3076</v>
      </c>
      <c r="B1966" s="360" t="s">
        <v>6986</v>
      </c>
      <c r="C1966" s="360" t="s">
        <v>1433</v>
      </c>
      <c r="D1966" s="266" t="s">
        <v>27285</v>
      </c>
    </row>
    <row r="1967" spans="1:4" x14ac:dyDescent="0.25">
      <c r="A1967" s="369">
        <v>3075</v>
      </c>
      <c r="B1967" s="360" t="s">
        <v>6987</v>
      </c>
      <c r="C1967" s="360" t="s">
        <v>1433</v>
      </c>
      <c r="D1967" s="266" t="s">
        <v>27286</v>
      </c>
    </row>
    <row r="1968" spans="1:4" x14ac:dyDescent="0.25">
      <c r="A1968" s="369">
        <v>10781</v>
      </c>
      <c r="B1968" s="360" t="s">
        <v>6988</v>
      </c>
      <c r="C1968" s="360" t="s">
        <v>1433</v>
      </c>
      <c r="D1968" s="266" t="s">
        <v>4448</v>
      </c>
    </row>
    <row r="1969" spans="1:4" x14ac:dyDescent="0.25">
      <c r="A1969" s="369">
        <v>11480</v>
      </c>
      <c r="B1969" s="360" t="s">
        <v>3701</v>
      </c>
      <c r="C1969" s="360" t="s">
        <v>2989</v>
      </c>
      <c r="D1969" s="266" t="s">
        <v>27287</v>
      </c>
    </row>
    <row r="1970" spans="1:4" x14ac:dyDescent="0.25">
      <c r="A1970" s="369">
        <v>43612</v>
      </c>
      <c r="B1970" s="360" t="s">
        <v>27288</v>
      </c>
      <c r="C1970" s="360" t="s">
        <v>2989</v>
      </c>
      <c r="D1970" s="266" t="s">
        <v>27289</v>
      </c>
    </row>
    <row r="1971" spans="1:4" x14ac:dyDescent="0.25">
      <c r="A1971" s="369">
        <v>43613</v>
      </c>
      <c r="B1971" s="360" t="s">
        <v>27290</v>
      </c>
      <c r="C1971" s="360" t="s">
        <v>2989</v>
      </c>
      <c r="D1971" s="266" t="s">
        <v>27291</v>
      </c>
    </row>
    <row r="1972" spans="1:4" x14ac:dyDescent="0.25">
      <c r="A1972" s="369">
        <v>11469</v>
      </c>
      <c r="B1972" s="360" t="s">
        <v>3702</v>
      </c>
      <c r="C1972" s="360" t="s">
        <v>1433</v>
      </c>
      <c r="D1972" s="266" t="s">
        <v>27292</v>
      </c>
    </row>
    <row r="1973" spans="1:4" x14ac:dyDescent="0.25">
      <c r="A1973" s="369">
        <v>11468</v>
      </c>
      <c r="B1973" s="360" t="s">
        <v>3703</v>
      </c>
      <c r="C1973" s="360" t="s">
        <v>1433</v>
      </c>
      <c r="D1973" s="266" t="s">
        <v>26541</v>
      </c>
    </row>
    <row r="1974" spans="1:4" x14ac:dyDescent="0.25">
      <c r="A1974" s="369">
        <v>11484</v>
      </c>
      <c r="B1974" s="360" t="s">
        <v>3704</v>
      </c>
      <c r="C1974" s="360" t="s">
        <v>1433</v>
      </c>
      <c r="D1974" s="266" t="s">
        <v>27293</v>
      </c>
    </row>
    <row r="1975" spans="1:4" x14ac:dyDescent="0.25">
      <c r="A1975" s="369">
        <v>38155</v>
      </c>
      <c r="B1975" s="360" t="s">
        <v>3705</v>
      </c>
      <c r="C1975" s="360" t="s">
        <v>1433</v>
      </c>
      <c r="D1975" s="266" t="s">
        <v>25482</v>
      </c>
    </row>
    <row r="1976" spans="1:4" x14ac:dyDescent="0.25">
      <c r="A1976" s="369">
        <v>11467</v>
      </c>
      <c r="B1976" s="360" t="s">
        <v>3706</v>
      </c>
      <c r="C1976" s="360" t="s">
        <v>1433</v>
      </c>
      <c r="D1976" s="266" t="s">
        <v>6781</v>
      </c>
    </row>
    <row r="1977" spans="1:4" x14ac:dyDescent="0.25">
      <c r="A1977" s="369">
        <v>38153</v>
      </c>
      <c r="B1977" s="360" t="s">
        <v>3707</v>
      </c>
      <c r="C1977" s="360" t="s">
        <v>2989</v>
      </c>
      <c r="D1977" s="266" t="s">
        <v>25838</v>
      </c>
    </row>
    <row r="1978" spans="1:4" x14ac:dyDescent="0.25">
      <c r="A1978" s="369">
        <v>43607</v>
      </c>
      <c r="B1978" s="360" t="s">
        <v>26084</v>
      </c>
      <c r="C1978" s="360" t="s">
        <v>2989</v>
      </c>
      <c r="D1978" s="266" t="s">
        <v>13444</v>
      </c>
    </row>
    <row r="1979" spans="1:4" x14ac:dyDescent="0.25">
      <c r="A1979" s="369">
        <v>3080</v>
      </c>
      <c r="B1979" s="360" t="s">
        <v>3708</v>
      </c>
      <c r="C1979" s="360" t="s">
        <v>2989</v>
      </c>
      <c r="D1979" s="266" t="s">
        <v>27294</v>
      </c>
    </row>
    <row r="1980" spans="1:4" x14ac:dyDescent="0.25">
      <c r="A1980" s="369">
        <v>3081</v>
      </c>
      <c r="B1980" s="360" t="s">
        <v>3709</v>
      </c>
      <c r="C1980" s="360" t="s">
        <v>2989</v>
      </c>
      <c r="D1980" s="266" t="s">
        <v>27295</v>
      </c>
    </row>
    <row r="1981" spans="1:4" x14ac:dyDescent="0.25">
      <c r="A1981" s="369">
        <v>3090</v>
      </c>
      <c r="B1981" s="360" t="s">
        <v>3710</v>
      </c>
      <c r="C1981" s="360" t="s">
        <v>2989</v>
      </c>
      <c r="D1981" s="266" t="s">
        <v>27296</v>
      </c>
    </row>
    <row r="1982" spans="1:4" x14ac:dyDescent="0.25">
      <c r="A1982" s="369">
        <v>43611</v>
      </c>
      <c r="B1982" s="360" t="s">
        <v>3712</v>
      </c>
      <c r="C1982" s="360" t="s">
        <v>2989</v>
      </c>
      <c r="D1982" s="266" t="s">
        <v>27297</v>
      </c>
    </row>
    <row r="1983" spans="1:4" x14ac:dyDescent="0.25">
      <c r="A1983" s="369">
        <v>3103</v>
      </c>
      <c r="B1983" s="360" t="s">
        <v>3713</v>
      </c>
      <c r="C1983" s="360" t="s">
        <v>1433</v>
      </c>
      <c r="D1983" s="266" t="s">
        <v>25597</v>
      </c>
    </row>
    <row r="1984" spans="1:4" x14ac:dyDescent="0.25">
      <c r="A1984" s="369">
        <v>3097</v>
      </c>
      <c r="B1984" s="360" t="s">
        <v>3714</v>
      </c>
      <c r="C1984" s="360" t="s">
        <v>2989</v>
      </c>
      <c r="D1984" s="266" t="s">
        <v>27298</v>
      </c>
    </row>
    <row r="1985" spans="1:4" x14ac:dyDescent="0.25">
      <c r="A1985" s="369">
        <v>3099</v>
      </c>
      <c r="B1985" s="360" t="s">
        <v>3715</v>
      </c>
      <c r="C1985" s="360" t="s">
        <v>2989</v>
      </c>
      <c r="D1985" s="266" t="s">
        <v>27299</v>
      </c>
    </row>
    <row r="1986" spans="1:4" x14ac:dyDescent="0.25">
      <c r="A1986" s="369">
        <v>38151</v>
      </c>
      <c r="B1986" s="360" t="s">
        <v>3716</v>
      </c>
      <c r="C1986" s="360" t="s">
        <v>2989</v>
      </c>
      <c r="D1986" s="266" t="s">
        <v>27300</v>
      </c>
    </row>
    <row r="1987" spans="1:4" x14ac:dyDescent="0.25">
      <c r="A1987" s="369">
        <v>38152</v>
      </c>
      <c r="B1987" s="360" t="s">
        <v>3717</v>
      </c>
      <c r="C1987" s="360" t="s">
        <v>2989</v>
      </c>
      <c r="D1987" s="266" t="s">
        <v>27301</v>
      </c>
    </row>
    <row r="1988" spans="1:4" x14ac:dyDescent="0.25">
      <c r="A1988" s="369">
        <v>43610</v>
      </c>
      <c r="B1988" s="360" t="s">
        <v>3718</v>
      </c>
      <c r="C1988" s="360" t="s">
        <v>2989</v>
      </c>
      <c r="D1988" s="266" t="s">
        <v>11454</v>
      </c>
    </row>
    <row r="1989" spans="1:4" x14ac:dyDescent="0.25">
      <c r="A1989" s="369">
        <v>3093</v>
      </c>
      <c r="B1989" s="360" t="s">
        <v>3719</v>
      </c>
      <c r="C1989" s="360" t="s">
        <v>2989</v>
      </c>
      <c r="D1989" s="266" t="s">
        <v>27299</v>
      </c>
    </row>
    <row r="1990" spans="1:4" x14ac:dyDescent="0.25">
      <c r="A1990" s="369">
        <v>38165</v>
      </c>
      <c r="B1990" s="360" t="s">
        <v>3720</v>
      </c>
      <c r="C1990" s="360" t="s">
        <v>2989</v>
      </c>
      <c r="D1990" s="266" t="s">
        <v>27302</v>
      </c>
    </row>
    <row r="1991" spans="1:4" x14ac:dyDescent="0.25">
      <c r="A1991" s="369">
        <v>38177</v>
      </c>
      <c r="B1991" s="360" t="s">
        <v>3721</v>
      </c>
      <c r="C1991" s="360" t="s">
        <v>1433</v>
      </c>
      <c r="D1991" s="266" t="s">
        <v>11799</v>
      </c>
    </row>
    <row r="1992" spans="1:4" x14ac:dyDescent="0.25">
      <c r="A1992" s="369">
        <v>11458</v>
      </c>
      <c r="B1992" s="360" t="s">
        <v>3722</v>
      </c>
      <c r="C1992" s="360" t="s">
        <v>1433</v>
      </c>
      <c r="D1992" s="266" t="s">
        <v>25777</v>
      </c>
    </row>
    <row r="1993" spans="1:4" x14ac:dyDescent="0.25">
      <c r="A1993" s="369">
        <v>3108</v>
      </c>
      <c r="B1993" s="360" t="s">
        <v>3723</v>
      </c>
      <c r="C1993" s="360" t="s">
        <v>1433</v>
      </c>
      <c r="D1993" s="266" t="s">
        <v>27303</v>
      </c>
    </row>
    <row r="1994" spans="1:4" x14ac:dyDescent="0.25">
      <c r="A1994" s="369">
        <v>3105</v>
      </c>
      <c r="B1994" s="360" t="s">
        <v>3724</v>
      </c>
      <c r="C1994" s="360" t="s">
        <v>1433</v>
      </c>
      <c r="D1994" s="266" t="s">
        <v>27304</v>
      </c>
    </row>
    <row r="1995" spans="1:4" x14ac:dyDescent="0.25">
      <c r="A1995" s="369">
        <v>38178</v>
      </c>
      <c r="B1995" s="360" t="s">
        <v>3725</v>
      </c>
      <c r="C1995" s="360" t="s">
        <v>1433</v>
      </c>
      <c r="D1995" s="266" t="s">
        <v>25858</v>
      </c>
    </row>
    <row r="1996" spans="1:4" x14ac:dyDescent="0.25">
      <c r="A1996" s="369">
        <v>43575</v>
      </c>
      <c r="B1996" s="360" t="s">
        <v>3726</v>
      </c>
      <c r="C1996" s="360" t="s">
        <v>1433</v>
      </c>
      <c r="D1996" s="266" t="s">
        <v>27305</v>
      </c>
    </row>
    <row r="1997" spans="1:4" x14ac:dyDescent="0.25">
      <c r="A1997" s="369">
        <v>43577</v>
      </c>
      <c r="B1997" s="360" t="s">
        <v>3727</v>
      </c>
      <c r="C1997" s="360" t="s">
        <v>1433</v>
      </c>
      <c r="D1997" s="266" t="s">
        <v>27306</v>
      </c>
    </row>
    <row r="1998" spans="1:4" x14ac:dyDescent="0.25">
      <c r="A1998" s="369">
        <v>43458</v>
      </c>
      <c r="B1998" s="360" t="s">
        <v>3728</v>
      </c>
      <c r="C1998" s="360" t="s">
        <v>1628</v>
      </c>
      <c r="D1998" s="266" t="s">
        <v>3729</v>
      </c>
    </row>
    <row r="1999" spans="1:4" x14ac:dyDescent="0.25">
      <c r="A1999" s="369">
        <v>43470</v>
      </c>
      <c r="B1999" s="360" t="s">
        <v>3730</v>
      </c>
      <c r="C1999" s="360" t="s">
        <v>1435</v>
      </c>
      <c r="D1999" s="266" t="s">
        <v>3731</v>
      </c>
    </row>
    <row r="2000" spans="1:4" x14ac:dyDescent="0.25">
      <c r="A2000" s="369">
        <v>43459</v>
      </c>
      <c r="B2000" s="360" t="s">
        <v>3732</v>
      </c>
      <c r="C2000" s="360" t="s">
        <v>1628</v>
      </c>
      <c r="D2000" s="266" t="s">
        <v>2098</v>
      </c>
    </row>
    <row r="2001" spans="1:4" x14ac:dyDescent="0.25">
      <c r="A2001" s="369">
        <v>43471</v>
      </c>
      <c r="B2001" s="360" t="s">
        <v>3733</v>
      </c>
      <c r="C2001" s="360" t="s">
        <v>1435</v>
      </c>
      <c r="D2001" s="266" t="s">
        <v>3734</v>
      </c>
    </row>
    <row r="2002" spans="1:4" x14ac:dyDescent="0.25">
      <c r="A2002" s="369">
        <v>43460</v>
      </c>
      <c r="B2002" s="360" t="s">
        <v>3735</v>
      </c>
      <c r="C2002" s="360" t="s">
        <v>1628</v>
      </c>
      <c r="D2002" s="266" t="s">
        <v>3736</v>
      </c>
    </row>
    <row r="2003" spans="1:4" x14ac:dyDescent="0.25">
      <c r="A2003" s="369">
        <v>43472</v>
      </c>
      <c r="B2003" s="360" t="s">
        <v>3737</v>
      </c>
      <c r="C2003" s="360" t="s">
        <v>1435</v>
      </c>
      <c r="D2003" s="266" t="s">
        <v>3738</v>
      </c>
    </row>
    <row r="2004" spans="1:4" x14ac:dyDescent="0.25">
      <c r="A2004" s="369">
        <v>43461</v>
      </c>
      <c r="B2004" s="360" t="s">
        <v>3739</v>
      </c>
      <c r="C2004" s="360" t="s">
        <v>1628</v>
      </c>
      <c r="D2004" s="266" t="s">
        <v>3740</v>
      </c>
    </row>
    <row r="2005" spans="1:4" x14ac:dyDescent="0.25">
      <c r="A2005" s="369">
        <v>43473</v>
      </c>
      <c r="B2005" s="360" t="s">
        <v>3741</v>
      </c>
      <c r="C2005" s="360" t="s">
        <v>1435</v>
      </c>
      <c r="D2005" s="266" t="s">
        <v>3742</v>
      </c>
    </row>
    <row r="2006" spans="1:4" x14ac:dyDescent="0.25">
      <c r="A2006" s="369">
        <v>43463</v>
      </c>
      <c r="B2006" s="360" t="s">
        <v>3743</v>
      </c>
      <c r="C2006" s="360" t="s">
        <v>1628</v>
      </c>
      <c r="D2006" s="266" t="s">
        <v>2505</v>
      </c>
    </row>
    <row r="2007" spans="1:4" x14ac:dyDescent="0.25">
      <c r="A2007" s="369">
        <v>43475</v>
      </c>
      <c r="B2007" s="360" t="s">
        <v>3744</v>
      </c>
      <c r="C2007" s="360" t="s">
        <v>1435</v>
      </c>
      <c r="D2007" s="266" t="s">
        <v>3745</v>
      </c>
    </row>
    <row r="2008" spans="1:4" x14ac:dyDescent="0.25">
      <c r="A2008" s="369">
        <v>43462</v>
      </c>
      <c r="B2008" s="360" t="s">
        <v>3746</v>
      </c>
      <c r="C2008" s="360" t="s">
        <v>1628</v>
      </c>
      <c r="D2008" s="266" t="s">
        <v>3747</v>
      </c>
    </row>
    <row r="2009" spans="1:4" x14ac:dyDescent="0.25">
      <c r="A2009" s="369">
        <v>43474</v>
      </c>
      <c r="B2009" s="360" t="s">
        <v>3748</v>
      </c>
      <c r="C2009" s="360" t="s">
        <v>1435</v>
      </c>
      <c r="D2009" s="266" t="s">
        <v>3749</v>
      </c>
    </row>
    <row r="2010" spans="1:4" x14ac:dyDescent="0.25">
      <c r="A2010" s="369">
        <v>43464</v>
      </c>
      <c r="B2010" s="360" t="s">
        <v>3750</v>
      </c>
      <c r="C2010" s="360" t="s">
        <v>1628</v>
      </c>
      <c r="D2010" s="266" t="s">
        <v>3747</v>
      </c>
    </row>
    <row r="2011" spans="1:4" x14ac:dyDescent="0.25">
      <c r="A2011" s="369">
        <v>43476</v>
      </c>
      <c r="B2011" s="360" t="s">
        <v>3751</v>
      </c>
      <c r="C2011" s="360" t="s">
        <v>1435</v>
      </c>
      <c r="D2011" s="266" t="s">
        <v>3747</v>
      </c>
    </row>
    <row r="2012" spans="1:4" x14ac:dyDescent="0.25">
      <c r="A2012" s="369">
        <v>43465</v>
      </c>
      <c r="B2012" s="360" t="s">
        <v>3752</v>
      </c>
      <c r="C2012" s="360" t="s">
        <v>1628</v>
      </c>
      <c r="D2012" s="266" t="s">
        <v>1442</v>
      </c>
    </row>
    <row r="2013" spans="1:4" x14ac:dyDescent="0.25">
      <c r="A2013" s="369">
        <v>43477</v>
      </c>
      <c r="B2013" s="360" t="s">
        <v>3753</v>
      </c>
      <c r="C2013" s="360" t="s">
        <v>1435</v>
      </c>
      <c r="D2013" s="266" t="s">
        <v>3754</v>
      </c>
    </row>
    <row r="2014" spans="1:4" x14ac:dyDescent="0.25">
      <c r="A2014" s="369">
        <v>43466</v>
      </c>
      <c r="B2014" s="360" t="s">
        <v>3755</v>
      </c>
      <c r="C2014" s="360" t="s">
        <v>1628</v>
      </c>
      <c r="D2014" s="266" t="s">
        <v>3756</v>
      </c>
    </row>
    <row r="2015" spans="1:4" x14ac:dyDescent="0.25">
      <c r="A2015" s="369">
        <v>43478</v>
      </c>
      <c r="B2015" s="360" t="s">
        <v>3757</v>
      </c>
      <c r="C2015" s="360" t="s">
        <v>1435</v>
      </c>
      <c r="D2015" s="266" t="s">
        <v>3758</v>
      </c>
    </row>
    <row r="2016" spans="1:4" x14ac:dyDescent="0.25">
      <c r="A2016" s="369">
        <v>43467</v>
      </c>
      <c r="B2016" s="360" t="s">
        <v>3759</v>
      </c>
      <c r="C2016" s="360" t="s">
        <v>1628</v>
      </c>
      <c r="D2016" s="266" t="s">
        <v>3760</v>
      </c>
    </row>
    <row r="2017" spans="1:4" x14ac:dyDescent="0.25">
      <c r="A2017" s="369">
        <v>43479</v>
      </c>
      <c r="B2017" s="360" t="s">
        <v>3761</v>
      </c>
      <c r="C2017" s="360" t="s">
        <v>1435</v>
      </c>
      <c r="D2017" s="266" t="s">
        <v>3762</v>
      </c>
    </row>
    <row r="2018" spans="1:4" x14ac:dyDescent="0.25">
      <c r="A2018" s="369">
        <v>43468</v>
      </c>
      <c r="B2018" s="360" t="s">
        <v>3763</v>
      </c>
      <c r="C2018" s="360" t="s">
        <v>1628</v>
      </c>
      <c r="D2018" s="266" t="s">
        <v>2596</v>
      </c>
    </row>
    <row r="2019" spans="1:4" x14ac:dyDescent="0.25">
      <c r="A2019" s="369">
        <v>43480</v>
      </c>
      <c r="B2019" s="360" t="s">
        <v>3764</v>
      </c>
      <c r="C2019" s="360" t="s">
        <v>1435</v>
      </c>
      <c r="D2019" s="266" t="s">
        <v>3765</v>
      </c>
    </row>
    <row r="2020" spans="1:4" x14ac:dyDescent="0.25">
      <c r="A2020" s="369">
        <v>43469</v>
      </c>
      <c r="B2020" s="360" t="s">
        <v>3766</v>
      </c>
      <c r="C2020" s="360" t="s">
        <v>1628</v>
      </c>
      <c r="D2020" s="266" t="s">
        <v>3767</v>
      </c>
    </row>
    <row r="2021" spans="1:4" x14ac:dyDescent="0.25">
      <c r="A2021" s="369">
        <v>43481</v>
      </c>
      <c r="B2021" s="360" t="s">
        <v>3768</v>
      </c>
      <c r="C2021" s="360" t="s">
        <v>1435</v>
      </c>
      <c r="D2021" s="266" t="s">
        <v>3769</v>
      </c>
    </row>
    <row r="2022" spans="1:4" x14ac:dyDescent="0.25">
      <c r="A2022" s="369">
        <v>3119</v>
      </c>
      <c r="B2022" s="360" t="s">
        <v>3770</v>
      </c>
      <c r="C2022" s="360" t="s">
        <v>1433</v>
      </c>
      <c r="D2022" s="266" t="s">
        <v>4130</v>
      </c>
    </row>
    <row r="2023" spans="1:4" x14ac:dyDescent="0.25">
      <c r="A2023" s="369">
        <v>3122</v>
      </c>
      <c r="B2023" s="360" t="s">
        <v>3772</v>
      </c>
      <c r="C2023" s="360" t="s">
        <v>1433</v>
      </c>
      <c r="D2023" s="266" t="s">
        <v>27144</v>
      </c>
    </row>
    <row r="2024" spans="1:4" x14ac:dyDescent="0.25">
      <c r="A2024" s="369">
        <v>3121</v>
      </c>
      <c r="B2024" s="360" t="s">
        <v>3774</v>
      </c>
      <c r="C2024" s="360" t="s">
        <v>1433</v>
      </c>
      <c r="D2024" s="266" t="s">
        <v>25871</v>
      </c>
    </row>
    <row r="2025" spans="1:4" x14ac:dyDescent="0.25">
      <c r="A2025" s="369">
        <v>3120</v>
      </c>
      <c r="B2025" s="360" t="s">
        <v>3775</v>
      </c>
      <c r="C2025" s="360" t="s">
        <v>1433</v>
      </c>
      <c r="D2025" s="266" t="s">
        <v>5682</v>
      </c>
    </row>
    <row r="2026" spans="1:4" x14ac:dyDescent="0.25">
      <c r="A2026" s="369">
        <v>11455</v>
      </c>
      <c r="B2026" s="360" t="s">
        <v>3776</v>
      </c>
      <c r="C2026" s="360" t="s">
        <v>1433</v>
      </c>
      <c r="D2026" s="266" t="s">
        <v>7030</v>
      </c>
    </row>
    <row r="2027" spans="1:4" x14ac:dyDescent="0.25">
      <c r="A2027" s="369">
        <v>11456</v>
      </c>
      <c r="B2027" s="360" t="s">
        <v>3777</v>
      </c>
      <c r="C2027" s="360" t="s">
        <v>1433</v>
      </c>
      <c r="D2027" s="266" t="s">
        <v>25781</v>
      </c>
    </row>
    <row r="2028" spans="1:4" x14ac:dyDescent="0.25">
      <c r="A2028" s="369">
        <v>3107</v>
      </c>
      <c r="B2028" s="360" t="s">
        <v>26085</v>
      </c>
      <c r="C2028" s="360" t="s">
        <v>1433</v>
      </c>
      <c r="D2028" s="266" t="s">
        <v>1567</v>
      </c>
    </row>
    <row r="2029" spans="1:4" x14ac:dyDescent="0.25">
      <c r="A2029" s="369">
        <v>43583</v>
      </c>
      <c r="B2029" s="360" t="s">
        <v>26086</v>
      </c>
      <c r="C2029" s="360" t="s">
        <v>1433</v>
      </c>
      <c r="D2029" s="266" t="s">
        <v>5129</v>
      </c>
    </row>
    <row r="2030" spans="1:4" x14ac:dyDescent="0.25">
      <c r="A2030" s="369">
        <v>43586</v>
      </c>
      <c r="B2030" s="360" t="s">
        <v>26087</v>
      </c>
      <c r="C2030" s="360" t="s">
        <v>1433</v>
      </c>
      <c r="D2030" s="266" t="s">
        <v>6857</v>
      </c>
    </row>
    <row r="2031" spans="1:4" x14ac:dyDescent="0.25">
      <c r="A2031" s="369">
        <v>11461</v>
      </c>
      <c r="B2031" s="360" t="s">
        <v>26088</v>
      </c>
      <c r="C2031" s="360" t="s">
        <v>1433</v>
      </c>
      <c r="D2031" s="266" t="s">
        <v>27307</v>
      </c>
    </row>
    <row r="2032" spans="1:4" x14ac:dyDescent="0.25">
      <c r="A2032" s="369">
        <v>43587</v>
      </c>
      <c r="B2032" s="360" t="s">
        <v>26089</v>
      </c>
      <c r="C2032" s="360" t="s">
        <v>1433</v>
      </c>
      <c r="D2032" s="266" t="s">
        <v>10916</v>
      </c>
    </row>
    <row r="2033" spans="1:4" x14ac:dyDescent="0.25">
      <c r="A2033" s="369">
        <v>3106</v>
      </c>
      <c r="B2033" s="360" t="s">
        <v>6990</v>
      </c>
      <c r="C2033" s="360" t="s">
        <v>1433</v>
      </c>
      <c r="D2033" s="266" t="s">
        <v>27308</v>
      </c>
    </row>
    <row r="2034" spans="1:4" x14ac:dyDescent="0.25">
      <c r="A2034" s="369">
        <v>44539</v>
      </c>
      <c r="B2034" s="360" t="s">
        <v>3780</v>
      </c>
      <c r="C2034" s="360" t="s">
        <v>1520</v>
      </c>
      <c r="D2034" s="266" t="s">
        <v>1825</v>
      </c>
    </row>
    <row r="2035" spans="1:4" x14ac:dyDescent="0.25">
      <c r="A2035" s="369">
        <v>3123</v>
      </c>
      <c r="B2035" s="360" t="s">
        <v>3781</v>
      </c>
      <c r="C2035" s="360" t="s">
        <v>1520</v>
      </c>
      <c r="D2035" s="266" t="s">
        <v>3782</v>
      </c>
    </row>
    <row r="2036" spans="1:4" x14ac:dyDescent="0.25">
      <c r="A2036" s="369">
        <v>38125</v>
      </c>
      <c r="B2036" s="360" t="s">
        <v>3783</v>
      </c>
      <c r="C2036" s="360" t="s">
        <v>1520</v>
      </c>
      <c r="D2036" s="266" t="s">
        <v>1668</v>
      </c>
    </row>
    <row r="2037" spans="1:4" x14ac:dyDescent="0.25">
      <c r="A2037" s="369">
        <v>39014</v>
      </c>
      <c r="B2037" s="360" t="s">
        <v>3784</v>
      </c>
      <c r="C2037" s="360" t="s">
        <v>1520</v>
      </c>
      <c r="D2037" s="266" t="s">
        <v>27309</v>
      </c>
    </row>
    <row r="2038" spans="1:4" x14ac:dyDescent="0.25">
      <c r="A2038" s="369">
        <v>39365</v>
      </c>
      <c r="B2038" s="360" t="s">
        <v>3785</v>
      </c>
      <c r="C2038" s="360" t="s">
        <v>1433</v>
      </c>
      <c r="D2038" s="266" t="s">
        <v>27310</v>
      </c>
    </row>
    <row r="2039" spans="1:4" x14ac:dyDescent="0.25">
      <c r="A2039" s="369">
        <v>39366</v>
      </c>
      <c r="B2039" s="360" t="s">
        <v>3786</v>
      </c>
      <c r="C2039" s="360" t="s">
        <v>1433</v>
      </c>
      <c r="D2039" s="266" t="s">
        <v>27311</v>
      </c>
    </row>
    <row r="2040" spans="1:4" x14ac:dyDescent="0.25">
      <c r="A2040" s="369">
        <v>39367</v>
      </c>
      <c r="B2040" s="360" t="s">
        <v>3787</v>
      </c>
      <c r="C2040" s="360" t="s">
        <v>1433</v>
      </c>
      <c r="D2040" s="266" t="s">
        <v>27312</v>
      </c>
    </row>
    <row r="2041" spans="1:4" x14ac:dyDescent="0.25">
      <c r="A2041" s="369">
        <v>37394</v>
      </c>
      <c r="B2041" s="360" t="s">
        <v>3788</v>
      </c>
      <c r="C2041" s="360" t="s">
        <v>3789</v>
      </c>
      <c r="D2041" s="266" t="s">
        <v>26585</v>
      </c>
    </row>
    <row r="2042" spans="1:4" x14ac:dyDescent="0.25">
      <c r="A2042" s="369">
        <v>14146</v>
      </c>
      <c r="B2042" s="360" t="s">
        <v>3790</v>
      </c>
      <c r="C2042" s="360" t="s">
        <v>3789</v>
      </c>
      <c r="D2042" s="266" t="s">
        <v>27313</v>
      </c>
    </row>
    <row r="2043" spans="1:4" x14ac:dyDescent="0.25">
      <c r="A2043" s="369">
        <v>938</v>
      </c>
      <c r="B2043" s="360" t="s">
        <v>3791</v>
      </c>
      <c r="C2043" s="360" t="s">
        <v>1516</v>
      </c>
      <c r="D2043" s="266" t="s">
        <v>2547</v>
      </c>
    </row>
    <row r="2044" spans="1:4" x14ac:dyDescent="0.25">
      <c r="A2044" s="369">
        <v>937</v>
      </c>
      <c r="B2044" s="360" t="s">
        <v>3793</v>
      </c>
      <c r="C2044" s="360" t="s">
        <v>1516</v>
      </c>
      <c r="D2044" s="266" t="s">
        <v>6861</v>
      </c>
    </row>
    <row r="2045" spans="1:4" x14ac:dyDescent="0.25">
      <c r="A2045" s="369">
        <v>939</v>
      </c>
      <c r="B2045" s="360" t="s">
        <v>3794</v>
      </c>
      <c r="C2045" s="360" t="s">
        <v>1516</v>
      </c>
      <c r="D2045" s="266" t="s">
        <v>4406</v>
      </c>
    </row>
    <row r="2046" spans="1:4" x14ac:dyDescent="0.25">
      <c r="A2046" s="369">
        <v>944</v>
      </c>
      <c r="B2046" s="360" t="s">
        <v>3795</v>
      </c>
      <c r="C2046" s="360" t="s">
        <v>1516</v>
      </c>
      <c r="D2046" s="266" t="s">
        <v>27262</v>
      </c>
    </row>
    <row r="2047" spans="1:4" x14ac:dyDescent="0.25">
      <c r="A2047" s="369">
        <v>940</v>
      </c>
      <c r="B2047" s="360" t="s">
        <v>3797</v>
      </c>
      <c r="C2047" s="360" t="s">
        <v>1516</v>
      </c>
      <c r="D2047" s="266" t="s">
        <v>2017</v>
      </c>
    </row>
    <row r="2048" spans="1:4" x14ac:dyDescent="0.25">
      <c r="A2048" s="369">
        <v>44397</v>
      </c>
      <c r="B2048" s="360" t="s">
        <v>3798</v>
      </c>
      <c r="C2048" s="360" t="s">
        <v>1516</v>
      </c>
      <c r="D2048" s="266" t="s">
        <v>6993</v>
      </c>
    </row>
    <row r="2049" spans="1:4" x14ac:dyDescent="0.25">
      <c r="A2049" s="369">
        <v>406</v>
      </c>
      <c r="B2049" s="360" t="s">
        <v>3799</v>
      </c>
      <c r="C2049" s="360" t="s">
        <v>1433</v>
      </c>
      <c r="D2049" s="266" t="s">
        <v>27314</v>
      </c>
    </row>
    <row r="2050" spans="1:4" x14ac:dyDescent="0.25">
      <c r="A2050" s="369">
        <v>42529</v>
      </c>
      <c r="B2050" s="360" t="s">
        <v>26091</v>
      </c>
      <c r="C2050" s="360" t="s">
        <v>1516</v>
      </c>
      <c r="D2050" s="266" t="s">
        <v>2163</v>
      </c>
    </row>
    <row r="2051" spans="1:4" x14ac:dyDescent="0.25">
      <c r="A2051" s="369">
        <v>39634</v>
      </c>
      <c r="B2051" s="360" t="s">
        <v>3801</v>
      </c>
      <c r="C2051" s="360" t="s">
        <v>1516</v>
      </c>
      <c r="D2051" s="266" t="s">
        <v>11279</v>
      </c>
    </row>
    <row r="2052" spans="1:4" x14ac:dyDescent="0.25">
      <c r="A2052" s="369">
        <v>39701</v>
      </c>
      <c r="B2052" s="360" t="s">
        <v>3803</v>
      </c>
      <c r="C2052" s="360" t="s">
        <v>1433</v>
      </c>
      <c r="D2052" s="266" t="s">
        <v>27315</v>
      </c>
    </row>
    <row r="2053" spans="1:4" x14ac:dyDescent="0.25">
      <c r="A2053" s="369">
        <v>12815</v>
      </c>
      <c r="B2053" s="360" t="s">
        <v>3804</v>
      </c>
      <c r="C2053" s="360" t="s">
        <v>1433</v>
      </c>
      <c r="D2053" s="266" t="s">
        <v>3778</v>
      </c>
    </row>
    <row r="2054" spans="1:4" x14ac:dyDescent="0.25">
      <c r="A2054" s="369">
        <v>39431</v>
      </c>
      <c r="B2054" s="360" t="s">
        <v>3805</v>
      </c>
      <c r="C2054" s="360" t="s">
        <v>1516</v>
      </c>
      <c r="D2054" s="266" t="s">
        <v>6995</v>
      </c>
    </row>
    <row r="2055" spans="1:4" x14ac:dyDescent="0.25">
      <c r="A2055" s="369">
        <v>39432</v>
      </c>
      <c r="B2055" s="360" t="s">
        <v>3806</v>
      </c>
      <c r="C2055" s="360" t="s">
        <v>1516</v>
      </c>
      <c r="D2055" s="266" t="s">
        <v>26724</v>
      </c>
    </row>
    <row r="2056" spans="1:4" x14ac:dyDescent="0.25">
      <c r="A2056" s="369">
        <v>20111</v>
      </c>
      <c r="B2056" s="360" t="s">
        <v>3807</v>
      </c>
      <c r="C2056" s="360" t="s">
        <v>1433</v>
      </c>
      <c r="D2056" s="266" t="s">
        <v>3779</v>
      </c>
    </row>
    <row r="2057" spans="1:4" x14ac:dyDescent="0.25">
      <c r="A2057" s="369">
        <v>21127</v>
      </c>
      <c r="B2057" s="360" t="s">
        <v>3808</v>
      </c>
      <c r="C2057" s="360" t="s">
        <v>1433</v>
      </c>
      <c r="D2057" s="266" t="s">
        <v>3809</v>
      </c>
    </row>
    <row r="2058" spans="1:4" x14ac:dyDescent="0.25">
      <c r="A2058" s="369">
        <v>404</v>
      </c>
      <c r="B2058" s="360" t="s">
        <v>3810</v>
      </c>
      <c r="C2058" s="360" t="s">
        <v>1516</v>
      </c>
      <c r="D2058" s="266" t="s">
        <v>3811</v>
      </c>
    </row>
    <row r="2059" spans="1:4" x14ac:dyDescent="0.25">
      <c r="A2059" s="369">
        <v>14151</v>
      </c>
      <c r="B2059" s="360" t="s">
        <v>3812</v>
      </c>
      <c r="C2059" s="360" t="s">
        <v>1433</v>
      </c>
      <c r="D2059" s="266" t="s">
        <v>26149</v>
      </c>
    </row>
    <row r="2060" spans="1:4" x14ac:dyDescent="0.25">
      <c r="A2060" s="369">
        <v>14153</v>
      </c>
      <c r="B2060" s="360" t="s">
        <v>3813</v>
      </c>
      <c r="C2060" s="360" t="s">
        <v>1433</v>
      </c>
      <c r="D2060" s="266" t="s">
        <v>25706</v>
      </c>
    </row>
    <row r="2061" spans="1:4" x14ac:dyDescent="0.25">
      <c r="A2061" s="369">
        <v>14152</v>
      </c>
      <c r="B2061" s="360" t="s">
        <v>3814</v>
      </c>
      <c r="C2061" s="360" t="s">
        <v>1433</v>
      </c>
      <c r="D2061" s="266" t="s">
        <v>27316</v>
      </c>
    </row>
    <row r="2062" spans="1:4" x14ac:dyDescent="0.25">
      <c r="A2062" s="369">
        <v>14154</v>
      </c>
      <c r="B2062" s="360" t="s">
        <v>3815</v>
      </c>
      <c r="C2062" s="360" t="s">
        <v>1433</v>
      </c>
      <c r="D2062" s="266" t="s">
        <v>27317</v>
      </c>
    </row>
    <row r="2063" spans="1:4" x14ac:dyDescent="0.25">
      <c r="A2063" s="369">
        <v>3146</v>
      </c>
      <c r="B2063" s="360" t="s">
        <v>3816</v>
      </c>
      <c r="C2063" s="360" t="s">
        <v>1433</v>
      </c>
      <c r="D2063" s="266" t="s">
        <v>27318</v>
      </c>
    </row>
    <row r="2064" spans="1:4" x14ac:dyDescent="0.25">
      <c r="A2064" s="369">
        <v>3143</v>
      </c>
      <c r="B2064" s="360" t="s">
        <v>3817</v>
      </c>
      <c r="C2064" s="360" t="s">
        <v>1433</v>
      </c>
      <c r="D2064" s="266" t="s">
        <v>2570</v>
      </c>
    </row>
    <row r="2065" spans="1:4" x14ac:dyDescent="0.25">
      <c r="A2065" s="369">
        <v>3148</v>
      </c>
      <c r="B2065" s="360" t="s">
        <v>3818</v>
      </c>
      <c r="C2065" s="360" t="s">
        <v>1433</v>
      </c>
      <c r="D2065" s="266" t="s">
        <v>6269</v>
      </c>
    </row>
    <row r="2066" spans="1:4" x14ac:dyDescent="0.25">
      <c r="A2066" s="369">
        <v>4310</v>
      </c>
      <c r="B2066" s="360" t="s">
        <v>3819</v>
      </c>
      <c r="C2066" s="360" t="s">
        <v>1433</v>
      </c>
      <c r="D2066" s="266" t="s">
        <v>4549</v>
      </c>
    </row>
    <row r="2067" spans="1:4" x14ac:dyDescent="0.25">
      <c r="A2067" s="369">
        <v>4311</v>
      </c>
      <c r="B2067" s="360" t="s">
        <v>3820</v>
      </c>
      <c r="C2067" s="360" t="s">
        <v>1433</v>
      </c>
      <c r="D2067" s="266" t="s">
        <v>3649</v>
      </c>
    </row>
    <row r="2068" spans="1:4" x14ac:dyDescent="0.25">
      <c r="A2068" s="369">
        <v>4312</v>
      </c>
      <c r="B2068" s="360" t="s">
        <v>3822</v>
      </c>
      <c r="C2068" s="360" t="s">
        <v>1433</v>
      </c>
      <c r="D2068" s="266" t="s">
        <v>3318</v>
      </c>
    </row>
    <row r="2069" spans="1:4" x14ac:dyDescent="0.25">
      <c r="A2069" s="369">
        <v>13261</v>
      </c>
      <c r="B2069" s="360" t="s">
        <v>3824</v>
      </c>
      <c r="C2069" s="360" t="s">
        <v>1433</v>
      </c>
      <c r="D2069" s="266" t="s">
        <v>1460</v>
      </c>
    </row>
    <row r="2070" spans="1:4" x14ac:dyDescent="0.25">
      <c r="A2070" s="369">
        <v>3272</v>
      </c>
      <c r="B2070" s="360" t="s">
        <v>3825</v>
      </c>
      <c r="C2070" s="360" t="s">
        <v>1433</v>
      </c>
      <c r="D2070" s="266" t="s">
        <v>2219</v>
      </c>
    </row>
    <row r="2071" spans="1:4" x14ac:dyDescent="0.25">
      <c r="A2071" s="369">
        <v>3265</v>
      </c>
      <c r="B2071" s="360" t="s">
        <v>3826</v>
      </c>
      <c r="C2071" s="360" t="s">
        <v>1433</v>
      </c>
      <c r="D2071" s="266" t="s">
        <v>3827</v>
      </c>
    </row>
    <row r="2072" spans="1:4" x14ac:dyDescent="0.25">
      <c r="A2072" s="369">
        <v>3262</v>
      </c>
      <c r="B2072" s="360" t="s">
        <v>3830</v>
      </c>
      <c r="C2072" s="360" t="s">
        <v>1433</v>
      </c>
      <c r="D2072" s="266" t="s">
        <v>3831</v>
      </c>
    </row>
    <row r="2073" spans="1:4" x14ac:dyDescent="0.25">
      <c r="A2073" s="369">
        <v>3264</v>
      </c>
      <c r="B2073" s="360" t="s">
        <v>3828</v>
      </c>
      <c r="C2073" s="360" t="s">
        <v>1433</v>
      </c>
      <c r="D2073" s="266" t="s">
        <v>3829</v>
      </c>
    </row>
    <row r="2074" spans="1:4" x14ac:dyDescent="0.25">
      <c r="A2074" s="369">
        <v>3267</v>
      </c>
      <c r="B2074" s="360" t="s">
        <v>3832</v>
      </c>
      <c r="C2074" s="360" t="s">
        <v>1433</v>
      </c>
      <c r="D2074" s="266" t="s">
        <v>3833</v>
      </c>
    </row>
    <row r="2075" spans="1:4" x14ac:dyDescent="0.25">
      <c r="A2075" s="369">
        <v>3266</v>
      </c>
      <c r="B2075" s="360" t="s">
        <v>3834</v>
      </c>
      <c r="C2075" s="360" t="s">
        <v>1433</v>
      </c>
      <c r="D2075" s="266" t="s">
        <v>3835</v>
      </c>
    </row>
    <row r="2076" spans="1:4" x14ac:dyDescent="0.25">
      <c r="A2076" s="369">
        <v>3263</v>
      </c>
      <c r="B2076" s="360" t="s">
        <v>3838</v>
      </c>
      <c r="C2076" s="360" t="s">
        <v>1433</v>
      </c>
      <c r="D2076" s="266" t="s">
        <v>3839</v>
      </c>
    </row>
    <row r="2077" spans="1:4" x14ac:dyDescent="0.25">
      <c r="A2077" s="369">
        <v>3268</v>
      </c>
      <c r="B2077" s="360" t="s">
        <v>3836</v>
      </c>
      <c r="C2077" s="360" t="s">
        <v>1433</v>
      </c>
      <c r="D2077" s="266" t="s">
        <v>3837</v>
      </c>
    </row>
    <row r="2078" spans="1:4" x14ac:dyDescent="0.25">
      <c r="A2078" s="369">
        <v>3271</v>
      </c>
      <c r="B2078" s="360" t="s">
        <v>3840</v>
      </c>
      <c r="C2078" s="360" t="s">
        <v>1433</v>
      </c>
      <c r="D2078" s="266" t="s">
        <v>3841</v>
      </c>
    </row>
    <row r="2079" spans="1:4" x14ac:dyDescent="0.25">
      <c r="A2079" s="369">
        <v>3270</v>
      </c>
      <c r="B2079" s="360" t="s">
        <v>3842</v>
      </c>
      <c r="C2079" s="360" t="s">
        <v>1433</v>
      </c>
      <c r="D2079" s="266" t="s">
        <v>3843</v>
      </c>
    </row>
    <row r="2080" spans="1:4" x14ac:dyDescent="0.25">
      <c r="A2080" s="369">
        <v>3275</v>
      </c>
      <c r="B2080" s="360" t="s">
        <v>3844</v>
      </c>
      <c r="C2080" s="360" t="s">
        <v>1908</v>
      </c>
      <c r="D2080" s="266" t="s">
        <v>26500</v>
      </c>
    </row>
    <row r="2081" spans="1:4" x14ac:dyDescent="0.25">
      <c r="A2081" s="369">
        <v>39512</v>
      </c>
      <c r="B2081" s="360" t="s">
        <v>3845</v>
      </c>
      <c r="C2081" s="360" t="s">
        <v>1908</v>
      </c>
      <c r="D2081" s="266" t="s">
        <v>3846</v>
      </c>
    </row>
    <row r="2082" spans="1:4" x14ac:dyDescent="0.25">
      <c r="A2082" s="369">
        <v>39511</v>
      </c>
      <c r="B2082" s="360" t="s">
        <v>3847</v>
      </c>
      <c r="C2082" s="360" t="s">
        <v>1908</v>
      </c>
      <c r="D2082" s="266" t="s">
        <v>3848</v>
      </c>
    </row>
    <row r="2083" spans="1:4" x14ac:dyDescent="0.25">
      <c r="A2083" s="369">
        <v>39513</v>
      </c>
      <c r="B2083" s="360" t="s">
        <v>3849</v>
      </c>
      <c r="C2083" s="360" t="s">
        <v>1908</v>
      </c>
      <c r="D2083" s="266" t="s">
        <v>3850</v>
      </c>
    </row>
    <row r="2084" spans="1:4" x14ac:dyDescent="0.25">
      <c r="A2084" s="369">
        <v>3286</v>
      </c>
      <c r="B2084" s="360" t="s">
        <v>3851</v>
      </c>
      <c r="C2084" s="360" t="s">
        <v>1908</v>
      </c>
      <c r="D2084" s="266" t="s">
        <v>27319</v>
      </c>
    </row>
    <row r="2085" spans="1:4" x14ac:dyDescent="0.25">
      <c r="A2085" s="369">
        <v>3287</v>
      </c>
      <c r="B2085" s="360" t="s">
        <v>3852</v>
      </c>
      <c r="C2085" s="360" t="s">
        <v>1908</v>
      </c>
      <c r="D2085" s="266" t="s">
        <v>27320</v>
      </c>
    </row>
    <row r="2086" spans="1:4" x14ac:dyDescent="0.25">
      <c r="A2086" s="369">
        <v>3283</v>
      </c>
      <c r="B2086" s="360" t="s">
        <v>3853</v>
      </c>
      <c r="C2086" s="360" t="s">
        <v>1908</v>
      </c>
      <c r="D2086" s="266" t="s">
        <v>25791</v>
      </c>
    </row>
    <row r="2087" spans="1:4" x14ac:dyDescent="0.25">
      <c r="A2087" s="369">
        <v>11587</v>
      </c>
      <c r="B2087" s="360" t="s">
        <v>27321</v>
      </c>
      <c r="C2087" s="360" t="s">
        <v>1908</v>
      </c>
      <c r="D2087" s="266" t="s">
        <v>27322</v>
      </c>
    </row>
    <row r="2088" spans="1:4" x14ac:dyDescent="0.25">
      <c r="A2088" s="369">
        <v>36225</v>
      </c>
      <c r="B2088" s="360" t="s">
        <v>27323</v>
      </c>
      <c r="C2088" s="360" t="s">
        <v>1908</v>
      </c>
      <c r="D2088" s="266" t="s">
        <v>27324</v>
      </c>
    </row>
    <row r="2089" spans="1:4" x14ac:dyDescent="0.25">
      <c r="A2089" s="369">
        <v>36230</v>
      </c>
      <c r="B2089" s="360" t="s">
        <v>27325</v>
      </c>
      <c r="C2089" s="360" t="s">
        <v>1908</v>
      </c>
      <c r="D2089" s="266" t="s">
        <v>7244</v>
      </c>
    </row>
    <row r="2090" spans="1:4" x14ac:dyDescent="0.25">
      <c r="A2090" s="369">
        <v>36238</v>
      </c>
      <c r="B2090" s="360" t="s">
        <v>27326</v>
      </c>
      <c r="C2090" s="360" t="s">
        <v>1908</v>
      </c>
      <c r="D2090" s="266" t="s">
        <v>27327</v>
      </c>
    </row>
    <row r="2091" spans="1:4" x14ac:dyDescent="0.25">
      <c r="A2091" s="369">
        <v>39363</v>
      </c>
      <c r="B2091" s="360" t="s">
        <v>3855</v>
      </c>
      <c r="C2091" s="360" t="s">
        <v>1433</v>
      </c>
      <c r="D2091" s="266" t="s">
        <v>27328</v>
      </c>
    </row>
    <row r="2092" spans="1:4" x14ac:dyDescent="0.25">
      <c r="A2092" s="369">
        <v>39361</v>
      </c>
      <c r="B2092" s="360" t="s">
        <v>3856</v>
      </c>
      <c r="C2092" s="360" t="s">
        <v>1433</v>
      </c>
      <c r="D2092" s="266" t="s">
        <v>27329</v>
      </c>
    </row>
    <row r="2093" spans="1:4" x14ac:dyDescent="0.25">
      <c r="A2093" s="369">
        <v>39362</v>
      </c>
      <c r="B2093" s="360" t="s">
        <v>3857</v>
      </c>
      <c r="C2093" s="360" t="s">
        <v>1433</v>
      </c>
      <c r="D2093" s="266" t="s">
        <v>27330</v>
      </c>
    </row>
    <row r="2094" spans="1:4" x14ac:dyDescent="0.25">
      <c r="A2094" s="369">
        <v>39364</v>
      </c>
      <c r="B2094" s="360" t="s">
        <v>3858</v>
      </c>
      <c r="C2094" s="360" t="s">
        <v>1433</v>
      </c>
      <c r="D2094" s="266" t="s">
        <v>27331</v>
      </c>
    </row>
    <row r="2095" spans="1:4" x14ac:dyDescent="0.25">
      <c r="A2095" s="369">
        <v>14576</v>
      </c>
      <c r="B2095" s="360" t="s">
        <v>3859</v>
      </c>
      <c r="C2095" s="360" t="s">
        <v>1433</v>
      </c>
      <c r="D2095" s="266" t="s">
        <v>27332</v>
      </c>
    </row>
    <row r="2096" spans="1:4" x14ac:dyDescent="0.25">
      <c r="A2096" s="369">
        <v>13877</v>
      </c>
      <c r="B2096" s="360" t="s">
        <v>3860</v>
      </c>
      <c r="C2096" s="360" t="s">
        <v>1433</v>
      </c>
      <c r="D2096" s="266" t="s">
        <v>27333</v>
      </c>
    </row>
    <row r="2097" spans="1:4" x14ac:dyDescent="0.25">
      <c r="A2097" s="369">
        <v>7307</v>
      </c>
      <c r="B2097" s="360" t="s">
        <v>3861</v>
      </c>
      <c r="C2097" s="360" t="s">
        <v>1522</v>
      </c>
      <c r="D2097" s="266" t="s">
        <v>27334</v>
      </c>
    </row>
    <row r="2098" spans="1:4" x14ac:dyDescent="0.25">
      <c r="A2098" s="369">
        <v>38122</v>
      </c>
      <c r="B2098" s="360" t="s">
        <v>3862</v>
      </c>
      <c r="C2098" s="360" t="s">
        <v>1522</v>
      </c>
      <c r="D2098" s="266" t="s">
        <v>4098</v>
      </c>
    </row>
    <row r="2099" spans="1:4" x14ac:dyDescent="0.25">
      <c r="A2099" s="369">
        <v>43653</v>
      </c>
      <c r="B2099" s="360" t="s">
        <v>3863</v>
      </c>
      <c r="C2099" s="360" t="s">
        <v>1522</v>
      </c>
      <c r="D2099" s="266" t="s">
        <v>25802</v>
      </c>
    </row>
    <row r="2100" spans="1:4" x14ac:dyDescent="0.25">
      <c r="A2100" s="369">
        <v>38633</v>
      </c>
      <c r="B2100" s="360" t="s">
        <v>26093</v>
      </c>
      <c r="C2100" s="360" t="s">
        <v>1433</v>
      </c>
      <c r="D2100" s="266" t="s">
        <v>25720</v>
      </c>
    </row>
    <row r="2101" spans="1:4" x14ac:dyDescent="0.25">
      <c r="A2101" s="369">
        <v>12344</v>
      </c>
      <c r="B2101" s="360" t="s">
        <v>27335</v>
      </c>
      <c r="C2101" s="360" t="s">
        <v>1433</v>
      </c>
      <c r="D2101" s="266" t="s">
        <v>6996</v>
      </c>
    </row>
    <row r="2102" spans="1:4" x14ac:dyDescent="0.25">
      <c r="A2102" s="369">
        <v>12343</v>
      </c>
      <c r="B2102" s="360" t="s">
        <v>27336</v>
      </c>
      <c r="C2102" s="360" t="s">
        <v>1433</v>
      </c>
      <c r="D2102" s="266" t="s">
        <v>6730</v>
      </c>
    </row>
    <row r="2103" spans="1:4" x14ac:dyDescent="0.25">
      <c r="A2103" s="369">
        <v>3295</v>
      </c>
      <c r="B2103" s="360" t="s">
        <v>27337</v>
      </c>
      <c r="C2103" s="360" t="s">
        <v>1433</v>
      </c>
      <c r="D2103" s="266" t="s">
        <v>6997</v>
      </c>
    </row>
    <row r="2104" spans="1:4" x14ac:dyDescent="0.25">
      <c r="A2104" s="369">
        <v>3302</v>
      </c>
      <c r="B2104" s="360" t="s">
        <v>27338</v>
      </c>
      <c r="C2104" s="360" t="s">
        <v>1433</v>
      </c>
      <c r="D2104" s="266" t="s">
        <v>6998</v>
      </c>
    </row>
    <row r="2105" spans="1:4" x14ac:dyDescent="0.25">
      <c r="A2105" s="369">
        <v>3297</v>
      </c>
      <c r="B2105" s="360" t="s">
        <v>27339</v>
      </c>
      <c r="C2105" s="360" t="s">
        <v>1433</v>
      </c>
      <c r="D2105" s="266" t="s">
        <v>6487</v>
      </c>
    </row>
    <row r="2106" spans="1:4" x14ac:dyDescent="0.25">
      <c r="A2106" s="369">
        <v>3294</v>
      </c>
      <c r="B2106" s="360" t="s">
        <v>27340</v>
      </c>
      <c r="C2106" s="360" t="s">
        <v>1433</v>
      </c>
      <c r="D2106" s="266" t="s">
        <v>6999</v>
      </c>
    </row>
    <row r="2107" spans="1:4" x14ac:dyDescent="0.25">
      <c r="A2107" s="369">
        <v>3292</v>
      </c>
      <c r="B2107" s="360" t="s">
        <v>27341</v>
      </c>
      <c r="C2107" s="360" t="s">
        <v>1433</v>
      </c>
      <c r="D2107" s="266" t="s">
        <v>3394</v>
      </c>
    </row>
    <row r="2108" spans="1:4" x14ac:dyDescent="0.25">
      <c r="A2108" s="369">
        <v>3298</v>
      </c>
      <c r="B2108" s="360" t="s">
        <v>27342</v>
      </c>
      <c r="C2108" s="360" t="s">
        <v>1433</v>
      </c>
      <c r="D2108" s="266" t="s">
        <v>5505</v>
      </c>
    </row>
    <row r="2109" spans="1:4" x14ac:dyDescent="0.25">
      <c r="A2109" s="369">
        <v>34802</v>
      </c>
      <c r="B2109" s="360" t="s">
        <v>3864</v>
      </c>
      <c r="C2109" s="360" t="s">
        <v>1433</v>
      </c>
      <c r="D2109" s="266" t="s">
        <v>7001</v>
      </c>
    </row>
    <row r="2110" spans="1:4" x14ac:dyDescent="0.25">
      <c r="A2110" s="369">
        <v>11588</v>
      </c>
      <c r="B2110" s="360" t="s">
        <v>3865</v>
      </c>
      <c r="C2110" s="360" t="s">
        <v>1433</v>
      </c>
      <c r="D2110" s="266" t="s">
        <v>7002</v>
      </c>
    </row>
    <row r="2111" spans="1:4" x14ac:dyDescent="0.25">
      <c r="A2111" s="369">
        <v>34383</v>
      </c>
      <c r="B2111" s="360" t="s">
        <v>3866</v>
      </c>
      <c r="C2111" s="360" t="s">
        <v>1433</v>
      </c>
      <c r="D2111" s="266" t="s">
        <v>7003</v>
      </c>
    </row>
    <row r="2112" spans="1:4" x14ac:dyDescent="0.25">
      <c r="A2112" s="369">
        <v>40451</v>
      </c>
      <c r="B2112" s="360" t="s">
        <v>3867</v>
      </c>
      <c r="C2112" s="360" t="s">
        <v>1908</v>
      </c>
      <c r="D2112" s="266" t="s">
        <v>7004</v>
      </c>
    </row>
    <row r="2113" spans="1:4" x14ac:dyDescent="0.25">
      <c r="A2113" s="369">
        <v>40453</v>
      </c>
      <c r="B2113" s="360" t="s">
        <v>3868</v>
      </c>
      <c r="C2113" s="360" t="s">
        <v>1908</v>
      </c>
      <c r="D2113" s="266" t="s">
        <v>7005</v>
      </c>
    </row>
    <row r="2114" spans="1:4" x14ac:dyDescent="0.25">
      <c r="A2114" s="369">
        <v>40452</v>
      </c>
      <c r="B2114" s="360" t="s">
        <v>3869</v>
      </c>
      <c r="C2114" s="360" t="s">
        <v>1908</v>
      </c>
      <c r="D2114" s="266" t="s">
        <v>7006</v>
      </c>
    </row>
    <row r="2115" spans="1:4" x14ac:dyDescent="0.25">
      <c r="A2115" s="369">
        <v>11594</v>
      </c>
      <c r="B2115" s="360" t="s">
        <v>26094</v>
      </c>
      <c r="C2115" s="360" t="s">
        <v>1433</v>
      </c>
      <c r="D2115" s="266" t="s">
        <v>7007</v>
      </c>
    </row>
    <row r="2116" spans="1:4" x14ac:dyDescent="0.25">
      <c r="A2116" s="369">
        <v>3311</v>
      </c>
      <c r="B2116" s="360" t="s">
        <v>3870</v>
      </c>
      <c r="C2116" s="360" t="s">
        <v>1625</v>
      </c>
      <c r="D2116" s="266" t="s">
        <v>7007</v>
      </c>
    </row>
    <row r="2117" spans="1:4" x14ac:dyDescent="0.25">
      <c r="A2117" s="369">
        <v>11599</v>
      </c>
      <c r="B2117" s="360" t="s">
        <v>3871</v>
      </c>
      <c r="C2117" s="360" t="s">
        <v>1433</v>
      </c>
      <c r="D2117" s="266" t="s">
        <v>7008</v>
      </c>
    </row>
    <row r="2118" spans="1:4" x14ac:dyDescent="0.25">
      <c r="A2118" s="369">
        <v>11593</v>
      </c>
      <c r="B2118" s="360" t="s">
        <v>26095</v>
      </c>
      <c r="C2118" s="360" t="s">
        <v>1433</v>
      </c>
      <c r="D2118" s="266" t="s">
        <v>7009</v>
      </c>
    </row>
    <row r="2119" spans="1:4" x14ac:dyDescent="0.25">
      <c r="A2119" s="369">
        <v>3314</v>
      </c>
      <c r="B2119" s="360" t="s">
        <v>26096</v>
      </c>
      <c r="C2119" s="360" t="s">
        <v>1625</v>
      </c>
      <c r="D2119" s="266" t="s">
        <v>7010</v>
      </c>
    </row>
    <row r="2120" spans="1:4" x14ac:dyDescent="0.25">
      <c r="A2120" s="369">
        <v>11597</v>
      </c>
      <c r="B2120" s="360" t="s">
        <v>3872</v>
      </c>
      <c r="C2120" s="360" t="s">
        <v>1433</v>
      </c>
      <c r="D2120" s="266" t="s">
        <v>7011</v>
      </c>
    </row>
    <row r="2121" spans="1:4" x14ac:dyDescent="0.25">
      <c r="A2121" s="369">
        <v>3309</v>
      </c>
      <c r="B2121" s="360" t="s">
        <v>3873</v>
      </c>
      <c r="C2121" s="360" t="s">
        <v>1625</v>
      </c>
      <c r="D2121" s="266" t="s">
        <v>7000</v>
      </c>
    </row>
    <row r="2122" spans="1:4" x14ac:dyDescent="0.25">
      <c r="A2122" s="369">
        <v>34612</v>
      </c>
      <c r="B2122" s="360" t="s">
        <v>3876</v>
      </c>
      <c r="C2122" s="360" t="s">
        <v>1433</v>
      </c>
      <c r="D2122" s="266" t="s">
        <v>7012</v>
      </c>
    </row>
    <row r="2123" spans="1:4" x14ac:dyDescent="0.25">
      <c r="A2123" s="369">
        <v>34635</v>
      </c>
      <c r="B2123" s="360" t="s">
        <v>3877</v>
      </c>
      <c r="C2123" s="360" t="s">
        <v>1433</v>
      </c>
      <c r="D2123" s="266" t="s">
        <v>7013</v>
      </c>
    </row>
    <row r="2124" spans="1:4" x14ac:dyDescent="0.25">
      <c r="A2124" s="369">
        <v>34633</v>
      </c>
      <c r="B2124" s="360" t="s">
        <v>3878</v>
      </c>
      <c r="C2124" s="360" t="s">
        <v>1433</v>
      </c>
      <c r="D2124" s="266" t="s">
        <v>7014</v>
      </c>
    </row>
    <row r="2125" spans="1:4" x14ac:dyDescent="0.25">
      <c r="A2125" s="369">
        <v>40440</v>
      </c>
      <c r="B2125" s="360" t="s">
        <v>3874</v>
      </c>
      <c r="C2125" s="360" t="s">
        <v>1625</v>
      </c>
      <c r="D2125" s="266" t="s">
        <v>7015</v>
      </c>
    </row>
    <row r="2126" spans="1:4" x14ac:dyDescent="0.25">
      <c r="A2126" s="369">
        <v>40441</v>
      </c>
      <c r="B2126" s="360" t="s">
        <v>3875</v>
      </c>
      <c r="C2126" s="360" t="s">
        <v>1625</v>
      </c>
      <c r="D2126" s="266" t="s">
        <v>7016</v>
      </c>
    </row>
    <row r="2127" spans="1:4" x14ac:dyDescent="0.25">
      <c r="A2127" s="369">
        <v>40449</v>
      </c>
      <c r="B2127" s="360" t="s">
        <v>3879</v>
      </c>
      <c r="C2127" s="360" t="s">
        <v>1625</v>
      </c>
      <c r="D2127" s="266" t="s">
        <v>7017</v>
      </c>
    </row>
    <row r="2128" spans="1:4" x14ac:dyDescent="0.25">
      <c r="A2128" s="369">
        <v>34800</v>
      </c>
      <c r="B2128" s="360" t="s">
        <v>26097</v>
      </c>
      <c r="C2128" s="360" t="s">
        <v>1625</v>
      </c>
      <c r="D2128" s="266" t="s">
        <v>7018</v>
      </c>
    </row>
    <row r="2129" spans="1:4" x14ac:dyDescent="0.25">
      <c r="A2129" s="369">
        <v>11592</v>
      </c>
      <c r="B2129" s="360" t="s">
        <v>3880</v>
      </c>
      <c r="C2129" s="360" t="s">
        <v>1433</v>
      </c>
      <c r="D2129" s="266" t="s">
        <v>7010</v>
      </c>
    </row>
    <row r="2130" spans="1:4" x14ac:dyDescent="0.25">
      <c r="A2130" s="369">
        <v>40438</v>
      </c>
      <c r="B2130" s="360" t="s">
        <v>3881</v>
      </c>
      <c r="C2130" s="360" t="s">
        <v>1625</v>
      </c>
      <c r="D2130" s="266" t="s">
        <v>7019</v>
      </c>
    </row>
    <row r="2131" spans="1:4" x14ac:dyDescent="0.25">
      <c r="A2131" s="369">
        <v>40436</v>
      </c>
      <c r="B2131" s="360" t="s">
        <v>3882</v>
      </c>
      <c r="C2131" s="360" t="s">
        <v>1625</v>
      </c>
      <c r="D2131" s="266" t="s">
        <v>7020</v>
      </c>
    </row>
    <row r="2132" spans="1:4" x14ac:dyDescent="0.25">
      <c r="A2132" s="369">
        <v>11596</v>
      </c>
      <c r="B2132" s="360" t="s">
        <v>26098</v>
      </c>
      <c r="C2132" s="360" t="s">
        <v>1433</v>
      </c>
      <c r="D2132" s="266" t="s">
        <v>7000</v>
      </c>
    </row>
    <row r="2133" spans="1:4" x14ac:dyDescent="0.25">
      <c r="A2133" s="369">
        <v>4315</v>
      </c>
      <c r="B2133" s="360" t="s">
        <v>3883</v>
      </c>
      <c r="C2133" s="360" t="s">
        <v>1433</v>
      </c>
      <c r="D2133" s="266" t="s">
        <v>3821</v>
      </c>
    </row>
    <row r="2134" spans="1:4" x14ac:dyDescent="0.25">
      <c r="A2134" s="369">
        <v>402</v>
      </c>
      <c r="B2134" s="360" t="s">
        <v>3884</v>
      </c>
      <c r="C2134" s="360" t="s">
        <v>1433</v>
      </c>
      <c r="D2134" s="266" t="s">
        <v>10929</v>
      </c>
    </row>
    <row r="2135" spans="1:4" x14ac:dyDescent="0.25">
      <c r="A2135" s="369">
        <v>4226</v>
      </c>
      <c r="B2135" s="360" t="s">
        <v>3885</v>
      </c>
      <c r="C2135" s="360" t="s">
        <v>1520</v>
      </c>
      <c r="D2135" s="266" t="s">
        <v>3171</v>
      </c>
    </row>
    <row r="2136" spans="1:4" x14ac:dyDescent="0.25">
      <c r="A2136" s="369">
        <v>4222</v>
      </c>
      <c r="B2136" s="360" t="s">
        <v>3886</v>
      </c>
      <c r="C2136" s="360" t="s">
        <v>1522</v>
      </c>
      <c r="D2136" s="266" t="s">
        <v>25608</v>
      </c>
    </row>
    <row r="2137" spans="1:4" x14ac:dyDescent="0.25">
      <c r="A2137" s="369">
        <v>34804</v>
      </c>
      <c r="B2137" s="360" t="s">
        <v>3887</v>
      </c>
      <c r="C2137" s="360" t="s">
        <v>1908</v>
      </c>
      <c r="D2137" s="266" t="s">
        <v>7022</v>
      </c>
    </row>
    <row r="2138" spans="1:4" x14ac:dyDescent="0.25">
      <c r="A2138" s="369">
        <v>4013</v>
      </c>
      <c r="B2138" s="360" t="s">
        <v>3888</v>
      </c>
      <c r="C2138" s="360" t="s">
        <v>1908</v>
      </c>
      <c r="D2138" s="266" t="s">
        <v>3370</v>
      </c>
    </row>
    <row r="2139" spans="1:4" x14ac:dyDescent="0.25">
      <c r="A2139" s="369">
        <v>4011</v>
      </c>
      <c r="B2139" s="360" t="s">
        <v>3889</v>
      </c>
      <c r="C2139" s="360" t="s">
        <v>1908</v>
      </c>
      <c r="D2139" s="266" t="s">
        <v>7195</v>
      </c>
    </row>
    <row r="2140" spans="1:4" x14ac:dyDescent="0.25">
      <c r="A2140" s="369">
        <v>4021</v>
      </c>
      <c r="B2140" s="360" t="s">
        <v>3891</v>
      </c>
      <c r="C2140" s="360" t="s">
        <v>1908</v>
      </c>
      <c r="D2140" s="266" t="s">
        <v>27343</v>
      </c>
    </row>
    <row r="2141" spans="1:4" x14ac:dyDescent="0.25">
      <c r="A2141" s="369">
        <v>4019</v>
      </c>
      <c r="B2141" s="360" t="s">
        <v>3893</v>
      </c>
      <c r="C2141" s="360" t="s">
        <v>1908</v>
      </c>
      <c r="D2141" s="266" t="s">
        <v>2992</v>
      </c>
    </row>
    <row r="2142" spans="1:4" x14ac:dyDescent="0.25">
      <c r="A2142" s="369">
        <v>4012</v>
      </c>
      <c r="B2142" s="360" t="s">
        <v>3894</v>
      </c>
      <c r="C2142" s="360" t="s">
        <v>1908</v>
      </c>
      <c r="D2142" s="266" t="s">
        <v>4306</v>
      </c>
    </row>
    <row r="2143" spans="1:4" x14ac:dyDescent="0.25">
      <c r="A2143" s="369">
        <v>4020</v>
      </c>
      <c r="B2143" s="360" t="s">
        <v>3895</v>
      </c>
      <c r="C2143" s="360" t="s">
        <v>1908</v>
      </c>
      <c r="D2143" s="266" t="s">
        <v>6775</v>
      </c>
    </row>
    <row r="2144" spans="1:4" x14ac:dyDescent="0.25">
      <c r="A2144" s="369">
        <v>4018</v>
      </c>
      <c r="B2144" s="360" t="s">
        <v>3896</v>
      </c>
      <c r="C2144" s="360" t="s">
        <v>1908</v>
      </c>
      <c r="D2144" s="266" t="s">
        <v>10873</v>
      </c>
    </row>
    <row r="2145" spans="1:4" x14ac:dyDescent="0.25">
      <c r="A2145" s="369">
        <v>36498</v>
      </c>
      <c r="B2145" s="360" t="s">
        <v>3897</v>
      </c>
      <c r="C2145" s="360" t="s">
        <v>1433</v>
      </c>
      <c r="D2145" s="266" t="s">
        <v>3898</v>
      </c>
    </row>
    <row r="2146" spans="1:4" x14ac:dyDescent="0.25">
      <c r="A2146" s="369">
        <v>12872</v>
      </c>
      <c r="B2146" s="360" t="s">
        <v>3899</v>
      </c>
      <c r="C2146" s="360" t="s">
        <v>1628</v>
      </c>
      <c r="D2146" s="266" t="s">
        <v>29455</v>
      </c>
    </row>
    <row r="2147" spans="1:4" x14ac:dyDescent="0.25">
      <c r="A2147" s="369">
        <v>41075</v>
      </c>
      <c r="B2147" s="360" t="s">
        <v>3900</v>
      </c>
      <c r="C2147" s="360" t="s">
        <v>1435</v>
      </c>
      <c r="D2147" s="266" t="s">
        <v>29456</v>
      </c>
    </row>
    <row r="2148" spans="1:4" x14ac:dyDescent="0.25">
      <c r="A2148" s="369">
        <v>44324</v>
      </c>
      <c r="B2148" s="360" t="s">
        <v>3901</v>
      </c>
      <c r="C2148" s="360" t="s">
        <v>1520</v>
      </c>
      <c r="D2148" s="266" t="s">
        <v>1680</v>
      </c>
    </row>
    <row r="2149" spans="1:4" x14ac:dyDescent="0.25">
      <c r="A2149" s="369">
        <v>3315</v>
      </c>
      <c r="B2149" s="360" t="s">
        <v>3902</v>
      </c>
      <c r="C2149" s="360" t="s">
        <v>1520</v>
      </c>
      <c r="D2149" s="266" t="s">
        <v>5042</v>
      </c>
    </row>
    <row r="2150" spans="1:4" x14ac:dyDescent="0.25">
      <c r="A2150" s="369">
        <v>36870</v>
      </c>
      <c r="B2150" s="360" t="s">
        <v>3903</v>
      </c>
      <c r="C2150" s="360" t="s">
        <v>1520</v>
      </c>
      <c r="D2150" s="266" t="s">
        <v>6828</v>
      </c>
    </row>
    <row r="2151" spans="1:4" x14ac:dyDescent="0.25">
      <c r="A2151" s="369">
        <v>5092</v>
      </c>
      <c r="B2151" s="360" t="s">
        <v>26099</v>
      </c>
      <c r="C2151" s="360" t="s">
        <v>1923</v>
      </c>
      <c r="D2151" s="266" t="s">
        <v>6822</v>
      </c>
    </row>
    <row r="2152" spans="1:4" x14ac:dyDescent="0.25">
      <c r="A2152" s="369">
        <v>11462</v>
      </c>
      <c r="B2152" s="360" t="s">
        <v>3904</v>
      </c>
      <c r="C2152" s="360" t="s">
        <v>1923</v>
      </c>
      <c r="D2152" s="266" t="s">
        <v>25546</v>
      </c>
    </row>
    <row r="2153" spans="1:4" x14ac:dyDescent="0.25">
      <c r="A2153" s="369">
        <v>36529</v>
      </c>
      <c r="B2153" s="360" t="s">
        <v>3905</v>
      </c>
      <c r="C2153" s="360" t="s">
        <v>1433</v>
      </c>
      <c r="D2153" s="266" t="s">
        <v>7023</v>
      </c>
    </row>
    <row r="2154" spans="1:4" x14ac:dyDescent="0.25">
      <c r="A2154" s="369">
        <v>3318</v>
      </c>
      <c r="B2154" s="360" t="s">
        <v>26100</v>
      </c>
      <c r="C2154" s="360" t="s">
        <v>1433</v>
      </c>
      <c r="D2154" s="266" t="s">
        <v>7024</v>
      </c>
    </row>
    <row r="2155" spans="1:4" x14ac:dyDescent="0.25">
      <c r="A2155" s="369">
        <v>3324</v>
      </c>
      <c r="B2155" s="360" t="s">
        <v>3906</v>
      </c>
      <c r="C2155" s="360" t="s">
        <v>1908</v>
      </c>
      <c r="D2155" s="266" t="s">
        <v>13371</v>
      </c>
    </row>
    <row r="2156" spans="1:4" x14ac:dyDescent="0.25">
      <c r="A2156" s="369">
        <v>3322</v>
      </c>
      <c r="B2156" s="360" t="s">
        <v>3907</v>
      </c>
      <c r="C2156" s="360" t="s">
        <v>1908</v>
      </c>
      <c r="D2156" s="266" t="s">
        <v>2987</v>
      </c>
    </row>
    <row r="2157" spans="1:4" x14ac:dyDescent="0.25">
      <c r="A2157" s="369">
        <v>5076</v>
      </c>
      <c r="B2157" s="360" t="s">
        <v>26101</v>
      </c>
      <c r="C2157" s="360" t="s">
        <v>1520</v>
      </c>
      <c r="D2157" s="266" t="s">
        <v>25785</v>
      </c>
    </row>
    <row r="2158" spans="1:4" x14ac:dyDescent="0.25">
      <c r="A2158" s="369">
        <v>5077</v>
      </c>
      <c r="B2158" s="360" t="s">
        <v>26102</v>
      </c>
      <c r="C2158" s="360" t="s">
        <v>1520</v>
      </c>
      <c r="D2158" s="266" t="s">
        <v>12283</v>
      </c>
    </row>
    <row r="2159" spans="1:4" x14ac:dyDescent="0.25">
      <c r="A2159" s="369">
        <v>11837</v>
      </c>
      <c r="B2159" s="360" t="s">
        <v>3909</v>
      </c>
      <c r="C2159" s="360" t="s">
        <v>1433</v>
      </c>
      <c r="D2159" s="266" t="s">
        <v>27344</v>
      </c>
    </row>
    <row r="2160" spans="1:4" x14ac:dyDescent="0.25">
      <c r="A2160" s="369">
        <v>38055</v>
      </c>
      <c r="B2160" s="360" t="s">
        <v>26103</v>
      </c>
      <c r="C2160" s="360" t="s">
        <v>1433</v>
      </c>
      <c r="D2160" s="266" t="s">
        <v>4127</v>
      </c>
    </row>
    <row r="2161" spans="1:4" x14ac:dyDescent="0.25">
      <c r="A2161" s="369">
        <v>415</v>
      </c>
      <c r="B2161" s="360" t="s">
        <v>26104</v>
      </c>
      <c r="C2161" s="360" t="s">
        <v>1433</v>
      </c>
      <c r="D2161" s="266" t="s">
        <v>27345</v>
      </c>
    </row>
    <row r="2162" spans="1:4" x14ac:dyDescent="0.25">
      <c r="A2162" s="369">
        <v>416</v>
      </c>
      <c r="B2162" s="360" t="s">
        <v>26105</v>
      </c>
      <c r="C2162" s="360" t="s">
        <v>1433</v>
      </c>
      <c r="D2162" s="266" t="s">
        <v>25886</v>
      </c>
    </row>
    <row r="2163" spans="1:4" x14ac:dyDescent="0.25">
      <c r="A2163" s="369">
        <v>425</v>
      </c>
      <c r="B2163" s="360" t="s">
        <v>26106</v>
      </c>
      <c r="C2163" s="360" t="s">
        <v>1433</v>
      </c>
      <c r="D2163" s="266" t="s">
        <v>4408</v>
      </c>
    </row>
    <row r="2164" spans="1:4" x14ac:dyDescent="0.25">
      <c r="A2164" s="369">
        <v>426</v>
      </c>
      <c r="B2164" s="360" t="s">
        <v>26107</v>
      </c>
      <c r="C2164" s="360" t="s">
        <v>1433</v>
      </c>
      <c r="D2164" s="266" t="s">
        <v>25750</v>
      </c>
    </row>
    <row r="2165" spans="1:4" x14ac:dyDescent="0.25">
      <c r="A2165" s="369">
        <v>38056</v>
      </c>
      <c r="B2165" s="360" t="s">
        <v>26108</v>
      </c>
      <c r="C2165" s="360" t="s">
        <v>1433</v>
      </c>
      <c r="D2165" s="266" t="s">
        <v>1626</v>
      </c>
    </row>
    <row r="2166" spans="1:4" x14ac:dyDescent="0.25">
      <c r="A2166" s="369">
        <v>1564</v>
      </c>
      <c r="B2166" s="360" t="s">
        <v>3911</v>
      </c>
      <c r="C2166" s="360" t="s">
        <v>1433</v>
      </c>
      <c r="D2166" s="266" t="s">
        <v>4197</v>
      </c>
    </row>
    <row r="2167" spans="1:4" x14ac:dyDescent="0.25">
      <c r="A2167" s="369">
        <v>11032</v>
      </c>
      <c r="B2167" s="360" t="s">
        <v>26109</v>
      </c>
      <c r="C2167" s="360" t="s">
        <v>1433</v>
      </c>
      <c r="D2167" s="266" t="s">
        <v>27346</v>
      </c>
    </row>
    <row r="2168" spans="1:4" x14ac:dyDescent="0.25">
      <c r="A2168" s="369">
        <v>36786</v>
      </c>
      <c r="B2168" s="360" t="s">
        <v>3912</v>
      </c>
      <c r="C2168" s="360" t="s">
        <v>3913</v>
      </c>
      <c r="D2168" s="266" t="s">
        <v>3914</v>
      </c>
    </row>
    <row r="2169" spans="1:4" x14ac:dyDescent="0.25">
      <c r="A2169" s="369">
        <v>36785</v>
      </c>
      <c r="B2169" s="360" t="s">
        <v>3915</v>
      </c>
      <c r="C2169" s="360" t="s">
        <v>3913</v>
      </c>
      <c r="D2169" s="266" t="s">
        <v>3916</v>
      </c>
    </row>
    <row r="2170" spans="1:4" x14ac:dyDescent="0.25">
      <c r="A2170" s="369">
        <v>36782</v>
      </c>
      <c r="B2170" s="360" t="s">
        <v>3917</v>
      </c>
      <c r="C2170" s="360" t="s">
        <v>3913</v>
      </c>
      <c r="D2170" s="266" t="s">
        <v>3918</v>
      </c>
    </row>
    <row r="2171" spans="1:4" x14ac:dyDescent="0.25">
      <c r="A2171" s="369">
        <v>44481</v>
      </c>
      <c r="B2171" s="360" t="s">
        <v>3919</v>
      </c>
      <c r="C2171" s="360" t="s">
        <v>3913</v>
      </c>
      <c r="D2171" s="266" t="s">
        <v>3920</v>
      </c>
    </row>
    <row r="2172" spans="1:4" x14ac:dyDescent="0.25">
      <c r="A2172" s="369">
        <v>4824</v>
      </c>
      <c r="B2172" s="360" t="s">
        <v>3921</v>
      </c>
      <c r="C2172" s="360" t="s">
        <v>1520</v>
      </c>
      <c r="D2172" s="266" t="s">
        <v>3760</v>
      </c>
    </row>
    <row r="2173" spans="1:4" x14ac:dyDescent="0.25">
      <c r="A2173" s="369">
        <v>11795</v>
      </c>
      <c r="B2173" s="360" t="s">
        <v>26110</v>
      </c>
      <c r="C2173" s="360" t="s">
        <v>1908</v>
      </c>
      <c r="D2173" s="266" t="s">
        <v>26111</v>
      </c>
    </row>
    <row r="2174" spans="1:4" x14ac:dyDescent="0.25">
      <c r="A2174" s="369">
        <v>134</v>
      </c>
      <c r="B2174" s="360" t="s">
        <v>3922</v>
      </c>
      <c r="C2174" s="360" t="s">
        <v>1520</v>
      </c>
      <c r="D2174" s="266" t="s">
        <v>13990</v>
      </c>
    </row>
    <row r="2175" spans="1:4" x14ac:dyDescent="0.25">
      <c r="A2175" s="369">
        <v>4229</v>
      </c>
      <c r="B2175" s="360" t="s">
        <v>3924</v>
      </c>
      <c r="C2175" s="360" t="s">
        <v>1520</v>
      </c>
      <c r="D2175" s="266" t="s">
        <v>27347</v>
      </c>
    </row>
    <row r="2176" spans="1:4" x14ac:dyDescent="0.25">
      <c r="A2176" s="369">
        <v>11731</v>
      </c>
      <c r="B2176" s="360" t="s">
        <v>3925</v>
      </c>
      <c r="C2176" s="360" t="s">
        <v>1433</v>
      </c>
      <c r="D2176" s="266" t="s">
        <v>1610</v>
      </c>
    </row>
    <row r="2177" spans="1:4" x14ac:dyDescent="0.25">
      <c r="A2177" s="369">
        <v>11732</v>
      </c>
      <c r="B2177" s="360" t="s">
        <v>3926</v>
      </c>
      <c r="C2177" s="360" t="s">
        <v>1433</v>
      </c>
      <c r="D2177" s="266" t="s">
        <v>27348</v>
      </c>
    </row>
    <row r="2178" spans="1:4" x14ac:dyDescent="0.25">
      <c r="A2178" s="369">
        <v>11244</v>
      </c>
      <c r="B2178" s="360" t="s">
        <v>3927</v>
      </c>
      <c r="C2178" s="360" t="s">
        <v>1433</v>
      </c>
      <c r="D2178" s="266" t="s">
        <v>26113</v>
      </c>
    </row>
    <row r="2179" spans="1:4" x14ac:dyDescent="0.25">
      <c r="A2179" s="369">
        <v>11235</v>
      </c>
      <c r="B2179" s="360" t="s">
        <v>3928</v>
      </c>
      <c r="C2179" s="360" t="s">
        <v>1433</v>
      </c>
      <c r="D2179" s="266" t="s">
        <v>11309</v>
      </c>
    </row>
    <row r="2180" spans="1:4" x14ac:dyDescent="0.25">
      <c r="A2180" s="369">
        <v>11236</v>
      </c>
      <c r="B2180" s="360" t="s">
        <v>3929</v>
      </c>
      <c r="C2180" s="360" t="s">
        <v>1433</v>
      </c>
      <c r="D2180" s="266" t="s">
        <v>26114</v>
      </c>
    </row>
    <row r="2181" spans="1:4" x14ac:dyDescent="0.25">
      <c r="A2181" s="369">
        <v>11245</v>
      </c>
      <c r="B2181" s="360" t="s">
        <v>26115</v>
      </c>
      <c r="C2181" s="360" t="s">
        <v>1433</v>
      </c>
      <c r="D2181" s="266" t="s">
        <v>26116</v>
      </c>
    </row>
    <row r="2182" spans="1:4" x14ac:dyDescent="0.25">
      <c r="A2182" s="369">
        <v>36494</v>
      </c>
      <c r="B2182" s="360" t="s">
        <v>3930</v>
      </c>
      <c r="C2182" s="360" t="s">
        <v>1433</v>
      </c>
      <c r="D2182" s="266" t="s">
        <v>27349</v>
      </c>
    </row>
    <row r="2183" spans="1:4" x14ac:dyDescent="0.25">
      <c r="A2183" s="369">
        <v>36493</v>
      </c>
      <c r="B2183" s="360" t="s">
        <v>3931</v>
      </c>
      <c r="C2183" s="360" t="s">
        <v>1433</v>
      </c>
      <c r="D2183" s="266" t="s">
        <v>27350</v>
      </c>
    </row>
    <row r="2184" spans="1:4" x14ac:dyDescent="0.25">
      <c r="A2184" s="369">
        <v>36492</v>
      </c>
      <c r="B2184" s="360" t="s">
        <v>3932</v>
      </c>
      <c r="C2184" s="360" t="s">
        <v>1433</v>
      </c>
      <c r="D2184" s="266" t="s">
        <v>27351</v>
      </c>
    </row>
    <row r="2185" spans="1:4" x14ac:dyDescent="0.25">
      <c r="A2185" s="369">
        <v>36499</v>
      </c>
      <c r="B2185" s="360" t="s">
        <v>3933</v>
      </c>
      <c r="C2185" s="360" t="s">
        <v>1433</v>
      </c>
      <c r="D2185" s="266" t="s">
        <v>3934</v>
      </c>
    </row>
    <row r="2186" spans="1:4" x14ac:dyDescent="0.25">
      <c r="A2186" s="369">
        <v>13533</v>
      </c>
      <c r="B2186" s="360" t="s">
        <v>3935</v>
      </c>
      <c r="C2186" s="360" t="s">
        <v>1433</v>
      </c>
      <c r="D2186" s="266" t="s">
        <v>3936</v>
      </c>
    </row>
    <row r="2187" spans="1:4" x14ac:dyDescent="0.25">
      <c r="A2187" s="369">
        <v>13333</v>
      </c>
      <c r="B2187" s="360" t="s">
        <v>3937</v>
      </c>
      <c r="C2187" s="360" t="s">
        <v>1433</v>
      </c>
      <c r="D2187" s="266" t="s">
        <v>3938</v>
      </c>
    </row>
    <row r="2188" spans="1:4" x14ac:dyDescent="0.25">
      <c r="A2188" s="369">
        <v>39585</v>
      </c>
      <c r="B2188" s="360" t="s">
        <v>3939</v>
      </c>
      <c r="C2188" s="360" t="s">
        <v>1433</v>
      </c>
      <c r="D2188" s="266" t="s">
        <v>3940</v>
      </c>
    </row>
    <row r="2189" spans="1:4" x14ac:dyDescent="0.25">
      <c r="A2189" s="369">
        <v>39586</v>
      </c>
      <c r="B2189" s="360" t="s">
        <v>3941</v>
      </c>
      <c r="C2189" s="360" t="s">
        <v>1433</v>
      </c>
      <c r="D2189" s="266" t="s">
        <v>3942</v>
      </c>
    </row>
    <row r="2190" spans="1:4" x14ac:dyDescent="0.25">
      <c r="A2190" s="369">
        <v>39587</v>
      </c>
      <c r="B2190" s="360" t="s">
        <v>3943</v>
      </c>
      <c r="C2190" s="360" t="s">
        <v>1433</v>
      </c>
      <c r="D2190" s="266" t="s">
        <v>3944</v>
      </c>
    </row>
    <row r="2191" spans="1:4" x14ac:dyDescent="0.25">
      <c r="A2191" s="369">
        <v>39588</v>
      </c>
      <c r="B2191" s="360" t="s">
        <v>3945</v>
      </c>
      <c r="C2191" s="360" t="s">
        <v>1433</v>
      </c>
      <c r="D2191" s="266" t="s">
        <v>3946</v>
      </c>
    </row>
    <row r="2192" spans="1:4" x14ac:dyDescent="0.25">
      <c r="A2192" s="369">
        <v>39584</v>
      </c>
      <c r="B2192" s="360" t="s">
        <v>3947</v>
      </c>
      <c r="C2192" s="360" t="s">
        <v>1433</v>
      </c>
      <c r="D2192" s="266" t="s">
        <v>3948</v>
      </c>
    </row>
    <row r="2193" spans="1:4" x14ac:dyDescent="0.25">
      <c r="A2193" s="369">
        <v>39590</v>
      </c>
      <c r="B2193" s="360" t="s">
        <v>3949</v>
      </c>
      <c r="C2193" s="360" t="s">
        <v>1433</v>
      </c>
      <c r="D2193" s="266" t="s">
        <v>3950</v>
      </c>
    </row>
    <row r="2194" spans="1:4" x14ac:dyDescent="0.25">
      <c r="A2194" s="369">
        <v>39592</v>
      </c>
      <c r="B2194" s="360" t="s">
        <v>3951</v>
      </c>
      <c r="C2194" s="360" t="s">
        <v>1433</v>
      </c>
      <c r="D2194" s="266" t="s">
        <v>3952</v>
      </c>
    </row>
    <row r="2195" spans="1:4" x14ac:dyDescent="0.25">
      <c r="A2195" s="369">
        <v>39593</v>
      </c>
      <c r="B2195" s="360" t="s">
        <v>3953</v>
      </c>
      <c r="C2195" s="360" t="s">
        <v>1433</v>
      </c>
      <c r="D2195" s="266" t="s">
        <v>3944</v>
      </c>
    </row>
    <row r="2196" spans="1:4" x14ac:dyDescent="0.25">
      <c r="A2196" s="369">
        <v>14254</v>
      </c>
      <c r="B2196" s="360" t="s">
        <v>3954</v>
      </c>
      <c r="C2196" s="360" t="s">
        <v>1433</v>
      </c>
      <c r="D2196" s="266" t="s">
        <v>3955</v>
      </c>
    </row>
    <row r="2197" spans="1:4" x14ac:dyDescent="0.25">
      <c r="A2197" s="369">
        <v>44494</v>
      </c>
      <c r="B2197" s="360" t="s">
        <v>3956</v>
      </c>
      <c r="C2197" s="360" t="s">
        <v>1433</v>
      </c>
      <c r="D2197" s="266" t="s">
        <v>3957</v>
      </c>
    </row>
    <row r="2198" spans="1:4" x14ac:dyDescent="0.25">
      <c r="A2198" s="369">
        <v>25019</v>
      </c>
      <c r="B2198" s="360" t="s">
        <v>3958</v>
      </c>
      <c r="C2198" s="360" t="s">
        <v>1433</v>
      </c>
      <c r="D2198" s="266" t="s">
        <v>3959</v>
      </c>
    </row>
    <row r="2199" spans="1:4" x14ac:dyDescent="0.25">
      <c r="A2199" s="369">
        <v>36501</v>
      </c>
      <c r="B2199" s="360" t="s">
        <v>3960</v>
      </c>
      <c r="C2199" s="360" t="s">
        <v>1433</v>
      </c>
      <c r="D2199" s="266" t="s">
        <v>3961</v>
      </c>
    </row>
    <row r="2200" spans="1:4" x14ac:dyDescent="0.25">
      <c r="A2200" s="369">
        <v>44493</v>
      </c>
      <c r="B2200" s="360" t="s">
        <v>3962</v>
      </c>
      <c r="C2200" s="360" t="s">
        <v>1433</v>
      </c>
      <c r="D2200" s="266" t="s">
        <v>3963</v>
      </c>
    </row>
    <row r="2201" spans="1:4" x14ac:dyDescent="0.25">
      <c r="A2201" s="369">
        <v>36500</v>
      </c>
      <c r="B2201" s="360" t="s">
        <v>3964</v>
      </c>
      <c r="C2201" s="360" t="s">
        <v>1433</v>
      </c>
      <c r="D2201" s="266" t="s">
        <v>3965</v>
      </c>
    </row>
    <row r="2202" spans="1:4" x14ac:dyDescent="0.25">
      <c r="A2202" s="369">
        <v>20017</v>
      </c>
      <c r="B2202" s="360" t="s">
        <v>26117</v>
      </c>
      <c r="C2202" s="360" t="s">
        <v>1516</v>
      </c>
      <c r="D2202" s="266" t="s">
        <v>7026</v>
      </c>
    </row>
    <row r="2203" spans="1:4" x14ac:dyDescent="0.25">
      <c r="A2203" s="369">
        <v>20007</v>
      </c>
      <c r="B2203" s="360" t="s">
        <v>26118</v>
      </c>
      <c r="C2203" s="360" t="s">
        <v>1516</v>
      </c>
      <c r="D2203" s="266" t="s">
        <v>6992</v>
      </c>
    </row>
    <row r="2204" spans="1:4" x14ac:dyDescent="0.25">
      <c r="A2204" s="369">
        <v>39831</v>
      </c>
      <c r="B2204" s="360" t="s">
        <v>3967</v>
      </c>
      <c r="C2204" s="360" t="s">
        <v>1965</v>
      </c>
      <c r="D2204" s="266" t="s">
        <v>27352</v>
      </c>
    </row>
    <row r="2205" spans="1:4" x14ac:dyDescent="0.25">
      <c r="A2205" s="369">
        <v>36888</v>
      </c>
      <c r="B2205" s="360" t="s">
        <v>3968</v>
      </c>
      <c r="C2205" s="360" t="s">
        <v>1516</v>
      </c>
      <c r="D2205" s="266" t="s">
        <v>27353</v>
      </c>
    </row>
    <row r="2206" spans="1:4" x14ac:dyDescent="0.25">
      <c r="A2206" s="369">
        <v>39836</v>
      </c>
      <c r="B2206" s="360" t="s">
        <v>3969</v>
      </c>
      <c r="C2206" s="360" t="s">
        <v>1965</v>
      </c>
      <c r="D2206" s="266" t="s">
        <v>27354</v>
      </c>
    </row>
    <row r="2207" spans="1:4" x14ac:dyDescent="0.25">
      <c r="A2207" s="369">
        <v>39830</v>
      </c>
      <c r="B2207" s="360" t="s">
        <v>3970</v>
      </c>
      <c r="C2207" s="360" t="s">
        <v>1965</v>
      </c>
      <c r="D2207" s="266" t="s">
        <v>27355</v>
      </c>
    </row>
    <row r="2208" spans="1:4" x14ac:dyDescent="0.25">
      <c r="A2208" s="369">
        <v>40527</v>
      </c>
      <c r="B2208" s="360" t="s">
        <v>3972</v>
      </c>
      <c r="C2208" s="360" t="s">
        <v>1433</v>
      </c>
      <c r="D2208" s="266" t="s">
        <v>27356</v>
      </c>
    </row>
    <row r="2209" spans="1:4" x14ac:dyDescent="0.25">
      <c r="A2209" s="369">
        <v>36497</v>
      </c>
      <c r="B2209" s="360" t="s">
        <v>3971</v>
      </c>
      <c r="C2209" s="360" t="s">
        <v>1433</v>
      </c>
      <c r="D2209" s="266" t="s">
        <v>27357</v>
      </c>
    </row>
    <row r="2210" spans="1:4" x14ac:dyDescent="0.25">
      <c r="A2210" s="369">
        <v>36487</v>
      </c>
      <c r="B2210" s="360" t="s">
        <v>3973</v>
      </c>
      <c r="C2210" s="360" t="s">
        <v>1433</v>
      </c>
      <c r="D2210" s="266" t="s">
        <v>27358</v>
      </c>
    </row>
    <row r="2211" spans="1:4" x14ac:dyDescent="0.25">
      <c r="A2211" s="369">
        <v>44475</v>
      </c>
      <c r="B2211" s="360" t="s">
        <v>3974</v>
      </c>
      <c r="C2211" s="360" t="s">
        <v>1433</v>
      </c>
      <c r="D2211" s="266" t="s">
        <v>27359</v>
      </c>
    </row>
    <row r="2212" spans="1:4" x14ac:dyDescent="0.25">
      <c r="A2212" s="369">
        <v>44474</v>
      </c>
      <c r="B2212" s="360" t="s">
        <v>3975</v>
      </c>
      <c r="C2212" s="360" t="s">
        <v>1433</v>
      </c>
      <c r="D2212" s="266" t="s">
        <v>27360</v>
      </c>
    </row>
    <row r="2213" spans="1:4" x14ac:dyDescent="0.25">
      <c r="A2213" s="369">
        <v>44490</v>
      </c>
      <c r="B2213" s="360" t="s">
        <v>3976</v>
      </c>
      <c r="C2213" s="360" t="s">
        <v>1433</v>
      </c>
      <c r="D2213" s="266" t="s">
        <v>27361</v>
      </c>
    </row>
    <row r="2214" spans="1:4" x14ac:dyDescent="0.25">
      <c r="A2214" s="369">
        <v>37776</v>
      </c>
      <c r="B2214" s="360" t="s">
        <v>26120</v>
      </c>
      <c r="C2214" s="360" t="s">
        <v>1433</v>
      </c>
      <c r="D2214" s="266" t="s">
        <v>27362</v>
      </c>
    </row>
    <row r="2215" spans="1:4" x14ac:dyDescent="0.25">
      <c r="A2215" s="369">
        <v>37775</v>
      </c>
      <c r="B2215" s="360" t="s">
        <v>3977</v>
      </c>
      <c r="C2215" s="360" t="s">
        <v>1433</v>
      </c>
      <c r="D2215" s="266" t="s">
        <v>27363</v>
      </c>
    </row>
    <row r="2216" spans="1:4" x14ac:dyDescent="0.25">
      <c r="A2216" s="369">
        <v>36491</v>
      </c>
      <c r="B2216" s="360" t="s">
        <v>26121</v>
      </c>
      <c r="C2216" s="360" t="s">
        <v>1433</v>
      </c>
      <c r="D2216" s="266" t="s">
        <v>27364</v>
      </c>
    </row>
    <row r="2217" spans="1:4" x14ac:dyDescent="0.25">
      <c r="A2217" s="369">
        <v>10712</v>
      </c>
      <c r="B2217" s="360" t="s">
        <v>26122</v>
      </c>
      <c r="C2217" s="360" t="s">
        <v>1433</v>
      </c>
      <c r="D2217" s="266" t="s">
        <v>27365</v>
      </c>
    </row>
    <row r="2218" spans="1:4" x14ac:dyDescent="0.25">
      <c r="A2218" s="369">
        <v>3363</v>
      </c>
      <c r="B2218" s="360" t="s">
        <v>26123</v>
      </c>
      <c r="C2218" s="360" t="s">
        <v>1433</v>
      </c>
      <c r="D2218" s="266" t="s">
        <v>27366</v>
      </c>
    </row>
    <row r="2219" spans="1:4" x14ac:dyDescent="0.25">
      <c r="A2219" s="369">
        <v>3365</v>
      </c>
      <c r="B2219" s="360" t="s">
        <v>26124</v>
      </c>
      <c r="C2219" s="360" t="s">
        <v>1433</v>
      </c>
      <c r="D2219" s="266" t="s">
        <v>27367</v>
      </c>
    </row>
    <row r="2220" spans="1:4" x14ac:dyDescent="0.25">
      <c r="A2220" s="369">
        <v>7569</v>
      </c>
      <c r="B2220" s="360" t="s">
        <v>3978</v>
      </c>
      <c r="C2220" s="360" t="s">
        <v>1433</v>
      </c>
      <c r="D2220" s="266" t="s">
        <v>27368</v>
      </c>
    </row>
    <row r="2221" spans="1:4" x14ac:dyDescent="0.25">
      <c r="A2221" s="369">
        <v>3378</v>
      </c>
      <c r="B2221" s="360" t="s">
        <v>3979</v>
      </c>
      <c r="C2221" s="360" t="s">
        <v>1433</v>
      </c>
      <c r="D2221" s="266" t="s">
        <v>6252</v>
      </c>
    </row>
    <row r="2222" spans="1:4" x14ac:dyDescent="0.25">
      <c r="A2222" s="369">
        <v>3380</v>
      </c>
      <c r="B2222" s="360" t="s">
        <v>3980</v>
      </c>
      <c r="C2222" s="360" t="s">
        <v>1433</v>
      </c>
      <c r="D2222" s="266" t="s">
        <v>7933</v>
      </c>
    </row>
    <row r="2223" spans="1:4" x14ac:dyDescent="0.25">
      <c r="A2223" s="369">
        <v>3379</v>
      </c>
      <c r="B2223" s="360" t="s">
        <v>3981</v>
      </c>
      <c r="C2223" s="360" t="s">
        <v>1433</v>
      </c>
      <c r="D2223" s="266" t="s">
        <v>25739</v>
      </c>
    </row>
    <row r="2224" spans="1:4" x14ac:dyDescent="0.25">
      <c r="A2224" s="369">
        <v>11991</v>
      </c>
      <c r="B2224" s="360" t="s">
        <v>3982</v>
      </c>
      <c r="C2224" s="360" t="s">
        <v>1433</v>
      </c>
      <c r="D2224" s="266" t="s">
        <v>27369</v>
      </c>
    </row>
    <row r="2225" spans="1:4" x14ac:dyDescent="0.25">
      <c r="A2225" s="369">
        <v>34349</v>
      </c>
      <c r="B2225" s="360" t="s">
        <v>3983</v>
      </c>
      <c r="C2225" s="360" t="s">
        <v>1433</v>
      </c>
      <c r="D2225" s="266" t="s">
        <v>7027</v>
      </c>
    </row>
    <row r="2226" spans="1:4" x14ac:dyDescent="0.25">
      <c r="A2226" s="369">
        <v>11029</v>
      </c>
      <c r="B2226" s="360" t="s">
        <v>26125</v>
      </c>
      <c r="C2226" s="360" t="s">
        <v>2989</v>
      </c>
      <c r="D2226" s="266" t="s">
        <v>2297</v>
      </c>
    </row>
    <row r="2227" spans="1:4" x14ac:dyDescent="0.25">
      <c r="A2227" s="369">
        <v>4316</v>
      </c>
      <c r="B2227" s="360" t="s">
        <v>26126</v>
      </c>
      <c r="C2227" s="360" t="s">
        <v>1433</v>
      </c>
      <c r="D2227" s="266" t="s">
        <v>4526</v>
      </c>
    </row>
    <row r="2228" spans="1:4" x14ac:dyDescent="0.25">
      <c r="A2228" s="369">
        <v>4313</v>
      </c>
      <c r="B2228" s="360" t="s">
        <v>3986</v>
      </c>
      <c r="C2228" s="360" t="s">
        <v>2989</v>
      </c>
      <c r="D2228" s="266" t="s">
        <v>8322</v>
      </c>
    </row>
    <row r="2229" spans="1:4" x14ac:dyDescent="0.25">
      <c r="A2229" s="369">
        <v>4317</v>
      </c>
      <c r="B2229" s="360" t="s">
        <v>26127</v>
      </c>
      <c r="C2229" s="360" t="s">
        <v>1433</v>
      </c>
      <c r="D2229" s="266" t="s">
        <v>4358</v>
      </c>
    </row>
    <row r="2230" spans="1:4" x14ac:dyDescent="0.25">
      <c r="A2230" s="369">
        <v>4314</v>
      </c>
      <c r="B2230" s="360" t="s">
        <v>3989</v>
      </c>
      <c r="C2230" s="360" t="s">
        <v>2989</v>
      </c>
      <c r="D2230" s="266" t="s">
        <v>2555</v>
      </c>
    </row>
    <row r="2231" spans="1:4" x14ac:dyDescent="0.25">
      <c r="A2231" s="369">
        <v>10921</v>
      </c>
      <c r="B2231" s="360" t="s">
        <v>3991</v>
      </c>
      <c r="C2231" s="360" t="s">
        <v>1433</v>
      </c>
      <c r="D2231" s="266" t="s">
        <v>27370</v>
      </c>
    </row>
    <row r="2232" spans="1:4" x14ac:dyDescent="0.25">
      <c r="A2232" s="369">
        <v>10922</v>
      </c>
      <c r="B2232" s="360" t="s">
        <v>3992</v>
      </c>
      <c r="C2232" s="360" t="s">
        <v>1433</v>
      </c>
      <c r="D2232" s="266" t="s">
        <v>27371</v>
      </c>
    </row>
    <row r="2233" spans="1:4" x14ac:dyDescent="0.25">
      <c r="A2233" s="369">
        <v>10923</v>
      </c>
      <c r="B2233" s="360" t="s">
        <v>3993</v>
      </c>
      <c r="C2233" s="360" t="s">
        <v>1433</v>
      </c>
      <c r="D2233" s="266" t="s">
        <v>27372</v>
      </c>
    </row>
    <row r="2234" spans="1:4" x14ac:dyDescent="0.25">
      <c r="A2234" s="369">
        <v>10924</v>
      </c>
      <c r="B2234" s="360" t="s">
        <v>3994</v>
      </c>
      <c r="C2234" s="360" t="s">
        <v>1433</v>
      </c>
      <c r="D2234" s="266" t="s">
        <v>27373</v>
      </c>
    </row>
    <row r="2235" spans="1:4" x14ac:dyDescent="0.25">
      <c r="A2235" s="369">
        <v>37772</v>
      </c>
      <c r="B2235" s="360" t="s">
        <v>3995</v>
      </c>
      <c r="C2235" s="360" t="s">
        <v>1433</v>
      </c>
      <c r="D2235" s="266" t="s">
        <v>3996</v>
      </c>
    </row>
    <row r="2236" spans="1:4" x14ac:dyDescent="0.25">
      <c r="A2236" s="369">
        <v>37771</v>
      </c>
      <c r="B2236" s="360" t="s">
        <v>3997</v>
      </c>
      <c r="C2236" s="360" t="s">
        <v>1433</v>
      </c>
      <c r="D2236" s="266" t="s">
        <v>3998</v>
      </c>
    </row>
    <row r="2237" spans="1:4" x14ac:dyDescent="0.25">
      <c r="A2237" s="369">
        <v>12772</v>
      </c>
      <c r="B2237" s="360" t="s">
        <v>3999</v>
      </c>
      <c r="C2237" s="360" t="s">
        <v>1433</v>
      </c>
      <c r="D2237" s="266" t="s">
        <v>27374</v>
      </c>
    </row>
    <row r="2238" spans="1:4" x14ac:dyDescent="0.25">
      <c r="A2238" s="369">
        <v>12770</v>
      </c>
      <c r="B2238" s="360" t="s">
        <v>4000</v>
      </c>
      <c r="C2238" s="360" t="s">
        <v>1433</v>
      </c>
      <c r="D2238" s="266" t="s">
        <v>27375</v>
      </c>
    </row>
    <row r="2239" spans="1:4" x14ac:dyDescent="0.25">
      <c r="A2239" s="369">
        <v>12775</v>
      </c>
      <c r="B2239" s="360" t="s">
        <v>4001</v>
      </c>
      <c r="C2239" s="360" t="s">
        <v>1433</v>
      </c>
      <c r="D2239" s="266" t="s">
        <v>27376</v>
      </c>
    </row>
    <row r="2240" spans="1:4" x14ac:dyDescent="0.25">
      <c r="A2240" s="369">
        <v>12768</v>
      </c>
      <c r="B2240" s="360" t="s">
        <v>4002</v>
      </c>
      <c r="C2240" s="360" t="s">
        <v>1433</v>
      </c>
      <c r="D2240" s="266" t="s">
        <v>27377</v>
      </c>
    </row>
    <row r="2241" spans="1:4" x14ac:dyDescent="0.25">
      <c r="A2241" s="369">
        <v>12769</v>
      </c>
      <c r="B2241" s="360" t="s">
        <v>4003</v>
      </c>
      <c r="C2241" s="360" t="s">
        <v>1433</v>
      </c>
      <c r="D2241" s="266" t="s">
        <v>27378</v>
      </c>
    </row>
    <row r="2242" spans="1:4" x14ac:dyDescent="0.25">
      <c r="A2242" s="369">
        <v>12773</v>
      </c>
      <c r="B2242" s="360" t="s">
        <v>4004</v>
      </c>
      <c r="C2242" s="360" t="s">
        <v>1433</v>
      </c>
      <c r="D2242" s="266" t="s">
        <v>27379</v>
      </c>
    </row>
    <row r="2243" spans="1:4" x14ac:dyDescent="0.25">
      <c r="A2243" s="369">
        <v>12774</v>
      </c>
      <c r="B2243" s="360" t="s">
        <v>4005</v>
      </c>
      <c r="C2243" s="360" t="s">
        <v>1433</v>
      </c>
      <c r="D2243" s="266" t="s">
        <v>27380</v>
      </c>
    </row>
    <row r="2244" spans="1:4" x14ac:dyDescent="0.25">
      <c r="A2244" s="369">
        <v>12776</v>
      </c>
      <c r="B2244" s="360" t="s">
        <v>27381</v>
      </c>
      <c r="C2244" s="360" t="s">
        <v>1433</v>
      </c>
      <c r="D2244" s="266" t="s">
        <v>27382</v>
      </c>
    </row>
    <row r="2245" spans="1:4" x14ac:dyDescent="0.25">
      <c r="A2245" s="369">
        <v>12777</v>
      </c>
      <c r="B2245" s="360" t="s">
        <v>27383</v>
      </c>
      <c r="C2245" s="360" t="s">
        <v>1433</v>
      </c>
      <c r="D2245" s="266" t="s">
        <v>27384</v>
      </c>
    </row>
    <row r="2246" spans="1:4" x14ac:dyDescent="0.25">
      <c r="A2246" s="369">
        <v>12873</v>
      </c>
      <c r="B2246" s="360" t="s">
        <v>4007</v>
      </c>
      <c r="C2246" s="360" t="s">
        <v>1628</v>
      </c>
      <c r="D2246" s="266" t="s">
        <v>6871</v>
      </c>
    </row>
    <row r="2247" spans="1:4" x14ac:dyDescent="0.25">
      <c r="A2247" s="369">
        <v>41076</v>
      </c>
      <c r="B2247" s="360" t="s">
        <v>4008</v>
      </c>
      <c r="C2247" s="360" t="s">
        <v>1435</v>
      </c>
      <c r="D2247" s="266" t="s">
        <v>29421</v>
      </c>
    </row>
    <row r="2248" spans="1:4" x14ac:dyDescent="0.25">
      <c r="A2248" s="369">
        <v>140</v>
      </c>
      <c r="B2248" s="360" t="s">
        <v>4009</v>
      </c>
      <c r="C2248" s="360" t="s">
        <v>1520</v>
      </c>
      <c r="D2248" s="266" t="s">
        <v>27385</v>
      </c>
    </row>
    <row r="2249" spans="1:4" x14ac:dyDescent="0.25">
      <c r="A2249" s="369">
        <v>151</v>
      </c>
      <c r="B2249" s="360" t="s">
        <v>26129</v>
      </c>
      <c r="C2249" s="360" t="s">
        <v>1522</v>
      </c>
      <c r="D2249" s="266" t="s">
        <v>11927</v>
      </c>
    </row>
    <row r="2250" spans="1:4" x14ac:dyDescent="0.25">
      <c r="A2250" s="369">
        <v>7340</v>
      </c>
      <c r="B2250" s="360" t="s">
        <v>4010</v>
      </c>
      <c r="C2250" s="360" t="s">
        <v>1522</v>
      </c>
      <c r="D2250" s="266" t="s">
        <v>7028</v>
      </c>
    </row>
    <row r="2251" spans="1:4" x14ac:dyDescent="0.25">
      <c r="A2251" s="369">
        <v>40929</v>
      </c>
      <c r="B2251" s="360" t="s">
        <v>4012</v>
      </c>
      <c r="C2251" s="360" t="s">
        <v>1435</v>
      </c>
      <c r="D2251" s="266" t="s">
        <v>29457</v>
      </c>
    </row>
    <row r="2252" spans="1:4" x14ac:dyDescent="0.25">
      <c r="A2252" s="369">
        <v>2701</v>
      </c>
      <c r="B2252" s="360" t="s">
        <v>4011</v>
      </c>
      <c r="C2252" s="360" t="s">
        <v>1628</v>
      </c>
      <c r="D2252" s="266" t="s">
        <v>8047</v>
      </c>
    </row>
    <row r="2253" spans="1:4" x14ac:dyDescent="0.25">
      <c r="A2253" s="369">
        <v>38114</v>
      </c>
      <c r="B2253" s="360" t="s">
        <v>4015</v>
      </c>
      <c r="C2253" s="360" t="s">
        <v>1433</v>
      </c>
      <c r="D2253" s="266" t="s">
        <v>25748</v>
      </c>
    </row>
    <row r="2254" spans="1:4" x14ac:dyDescent="0.25">
      <c r="A2254" s="369">
        <v>38064</v>
      </c>
      <c r="B2254" s="360" t="s">
        <v>4013</v>
      </c>
      <c r="C2254" s="360" t="s">
        <v>1433</v>
      </c>
      <c r="D2254" s="266" t="s">
        <v>25930</v>
      </c>
    </row>
    <row r="2255" spans="1:4" x14ac:dyDescent="0.25">
      <c r="A2255" s="369">
        <v>38115</v>
      </c>
      <c r="B2255" s="360" t="s">
        <v>4016</v>
      </c>
      <c r="C2255" s="360" t="s">
        <v>1433</v>
      </c>
      <c r="D2255" s="266" t="s">
        <v>5646</v>
      </c>
    </row>
    <row r="2256" spans="1:4" x14ac:dyDescent="0.25">
      <c r="A2256" s="369">
        <v>38065</v>
      </c>
      <c r="B2256" s="360" t="s">
        <v>4017</v>
      </c>
      <c r="C2256" s="360" t="s">
        <v>1433</v>
      </c>
      <c r="D2256" s="266" t="s">
        <v>27386</v>
      </c>
    </row>
    <row r="2257" spans="1:4" x14ac:dyDescent="0.25">
      <c r="A2257" s="369">
        <v>38078</v>
      </c>
      <c r="B2257" s="360" t="s">
        <v>4018</v>
      </c>
      <c r="C2257" s="360" t="s">
        <v>1433</v>
      </c>
      <c r="D2257" s="266" t="s">
        <v>25873</v>
      </c>
    </row>
    <row r="2258" spans="1:4" x14ac:dyDescent="0.25">
      <c r="A2258" s="369">
        <v>38113</v>
      </c>
      <c r="B2258" s="360" t="s">
        <v>4019</v>
      </c>
      <c r="C2258" s="360" t="s">
        <v>1433</v>
      </c>
      <c r="D2258" s="266" t="s">
        <v>6049</v>
      </c>
    </row>
    <row r="2259" spans="1:4" x14ac:dyDescent="0.25">
      <c r="A2259" s="369">
        <v>38063</v>
      </c>
      <c r="B2259" s="360" t="s">
        <v>4021</v>
      </c>
      <c r="C2259" s="360" t="s">
        <v>1433</v>
      </c>
      <c r="D2259" s="266" t="s">
        <v>9976</v>
      </c>
    </row>
    <row r="2260" spans="1:4" x14ac:dyDescent="0.25">
      <c r="A2260" s="369">
        <v>38080</v>
      </c>
      <c r="B2260" s="360" t="s">
        <v>4023</v>
      </c>
      <c r="C2260" s="360" t="s">
        <v>1433</v>
      </c>
      <c r="D2260" s="266" t="s">
        <v>10996</v>
      </c>
    </row>
    <row r="2261" spans="1:4" x14ac:dyDescent="0.25">
      <c r="A2261" s="369">
        <v>38069</v>
      </c>
      <c r="B2261" s="360" t="s">
        <v>4024</v>
      </c>
      <c r="C2261" s="360" t="s">
        <v>1433</v>
      </c>
      <c r="D2261" s="266" t="s">
        <v>27387</v>
      </c>
    </row>
    <row r="2262" spans="1:4" x14ac:dyDescent="0.25">
      <c r="A2262" s="369">
        <v>38077</v>
      </c>
      <c r="B2262" s="360" t="s">
        <v>4025</v>
      </c>
      <c r="C2262" s="360" t="s">
        <v>1433</v>
      </c>
      <c r="D2262" s="266" t="s">
        <v>6325</v>
      </c>
    </row>
    <row r="2263" spans="1:4" x14ac:dyDescent="0.25">
      <c r="A2263" s="369">
        <v>38073</v>
      </c>
      <c r="B2263" s="360" t="s">
        <v>4022</v>
      </c>
      <c r="C2263" s="360" t="s">
        <v>1433</v>
      </c>
      <c r="D2263" s="266" t="s">
        <v>14122</v>
      </c>
    </row>
    <row r="2264" spans="1:4" x14ac:dyDescent="0.25">
      <c r="A2264" s="369">
        <v>38112</v>
      </c>
      <c r="B2264" s="360" t="s">
        <v>4027</v>
      </c>
      <c r="C2264" s="360" t="s">
        <v>1433</v>
      </c>
      <c r="D2264" s="266" t="s">
        <v>7769</v>
      </c>
    </row>
    <row r="2265" spans="1:4" x14ac:dyDescent="0.25">
      <c r="A2265" s="369">
        <v>38062</v>
      </c>
      <c r="B2265" s="360" t="s">
        <v>4029</v>
      </c>
      <c r="C2265" s="360" t="s">
        <v>1433</v>
      </c>
      <c r="D2265" s="266" t="s">
        <v>25860</v>
      </c>
    </row>
    <row r="2266" spans="1:4" x14ac:dyDescent="0.25">
      <c r="A2266" s="369">
        <v>12128</v>
      </c>
      <c r="B2266" s="360" t="s">
        <v>4031</v>
      </c>
      <c r="C2266" s="360" t="s">
        <v>1433</v>
      </c>
      <c r="D2266" s="266" t="s">
        <v>1933</v>
      </c>
    </row>
    <row r="2267" spans="1:4" x14ac:dyDescent="0.25">
      <c r="A2267" s="369">
        <v>12129</v>
      </c>
      <c r="B2267" s="360" t="s">
        <v>4030</v>
      </c>
      <c r="C2267" s="360" t="s">
        <v>1433</v>
      </c>
      <c r="D2267" s="266" t="s">
        <v>3046</v>
      </c>
    </row>
    <row r="2268" spans="1:4" x14ac:dyDescent="0.25">
      <c r="A2268" s="369">
        <v>38081</v>
      </c>
      <c r="B2268" s="360" t="s">
        <v>4032</v>
      </c>
      <c r="C2268" s="360" t="s">
        <v>1433</v>
      </c>
      <c r="D2268" s="266" t="s">
        <v>25707</v>
      </c>
    </row>
    <row r="2269" spans="1:4" x14ac:dyDescent="0.25">
      <c r="A2269" s="369">
        <v>38070</v>
      </c>
      <c r="B2269" s="360" t="s">
        <v>4033</v>
      </c>
      <c r="C2269" s="360" t="s">
        <v>1433</v>
      </c>
      <c r="D2269" s="266" t="s">
        <v>26374</v>
      </c>
    </row>
    <row r="2270" spans="1:4" x14ac:dyDescent="0.25">
      <c r="A2270" s="369">
        <v>38074</v>
      </c>
      <c r="B2270" s="360" t="s">
        <v>4034</v>
      </c>
      <c r="C2270" s="360" t="s">
        <v>1433</v>
      </c>
      <c r="D2270" s="266" t="s">
        <v>13179</v>
      </c>
    </row>
    <row r="2271" spans="1:4" x14ac:dyDescent="0.25">
      <c r="A2271" s="369">
        <v>38079</v>
      </c>
      <c r="B2271" s="360" t="s">
        <v>4036</v>
      </c>
      <c r="C2271" s="360" t="s">
        <v>1433</v>
      </c>
      <c r="D2271" s="266" t="s">
        <v>27388</v>
      </c>
    </row>
    <row r="2272" spans="1:4" x14ac:dyDescent="0.25">
      <c r="A2272" s="369">
        <v>38072</v>
      </c>
      <c r="B2272" s="360" t="s">
        <v>4035</v>
      </c>
      <c r="C2272" s="360" t="s">
        <v>1433</v>
      </c>
      <c r="D2272" s="266" t="s">
        <v>7065</v>
      </c>
    </row>
    <row r="2273" spans="1:4" x14ac:dyDescent="0.25">
      <c r="A2273" s="369">
        <v>38068</v>
      </c>
      <c r="B2273" s="360" t="s">
        <v>4037</v>
      </c>
      <c r="C2273" s="360" t="s">
        <v>1433</v>
      </c>
      <c r="D2273" s="266" t="s">
        <v>27389</v>
      </c>
    </row>
    <row r="2274" spans="1:4" x14ac:dyDescent="0.25">
      <c r="A2274" s="369">
        <v>38071</v>
      </c>
      <c r="B2274" s="360" t="s">
        <v>4038</v>
      </c>
      <c r="C2274" s="360" t="s">
        <v>1433</v>
      </c>
      <c r="D2274" s="266" t="s">
        <v>11747</v>
      </c>
    </row>
    <row r="2275" spans="1:4" x14ac:dyDescent="0.25">
      <c r="A2275" s="369">
        <v>38412</v>
      </c>
      <c r="B2275" s="360" t="s">
        <v>4039</v>
      </c>
      <c r="C2275" s="360" t="s">
        <v>1433</v>
      </c>
      <c r="D2275" s="266" t="s">
        <v>27390</v>
      </c>
    </row>
    <row r="2276" spans="1:4" x14ac:dyDescent="0.25">
      <c r="A2276" s="369">
        <v>3405</v>
      </c>
      <c r="B2276" s="360" t="s">
        <v>4040</v>
      </c>
      <c r="C2276" s="360" t="s">
        <v>1433</v>
      </c>
      <c r="D2276" s="266" t="s">
        <v>4041</v>
      </c>
    </row>
    <row r="2277" spans="1:4" x14ac:dyDescent="0.25">
      <c r="A2277" s="369">
        <v>3394</v>
      </c>
      <c r="B2277" s="360" t="s">
        <v>4042</v>
      </c>
      <c r="C2277" s="360" t="s">
        <v>1433</v>
      </c>
      <c r="D2277" s="266" t="s">
        <v>4043</v>
      </c>
    </row>
    <row r="2278" spans="1:4" x14ac:dyDescent="0.25">
      <c r="A2278" s="369">
        <v>3393</v>
      </c>
      <c r="B2278" s="360" t="s">
        <v>4044</v>
      </c>
      <c r="C2278" s="360" t="s">
        <v>1433</v>
      </c>
      <c r="D2278" s="266" t="s">
        <v>4045</v>
      </c>
    </row>
    <row r="2279" spans="1:4" x14ac:dyDescent="0.25">
      <c r="A2279" s="369">
        <v>3406</v>
      </c>
      <c r="B2279" s="360" t="s">
        <v>4046</v>
      </c>
      <c r="C2279" s="360" t="s">
        <v>1433</v>
      </c>
      <c r="D2279" s="266" t="s">
        <v>4047</v>
      </c>
    </row>
    <row r="2280" spans="1:4" x14ac:dyDescent="0.25">
      <c r="A2280" s="369">
        <v>3395</v>
      </c>
      <c r="B2280" s="360" t="s">
        <v>4048</v>
      </c>
      <c r="C2280" s="360" t="s">
        <v>1433</v>
      </c>
      <c r="D2280" s="266" t="s">
        <v>4049</v>
      </c>
    </row>
    <row r="2281" spans="1:4" x14ac:dyDescent="0.25">
      <c r="A2281" s="369">
        <v>3398</v>
      </c>
      <c r="B2281" s="360" t="s">
        <v>4050</v>
      </c>
      <c r="C2281" s="360" t="s">
        <v>1433</v>
      </c>
      <c r="D2281" s="266" t="s">
        <v>4051</v>
      </c>
    </row>
    <row r="2282" spans="1:4" x14ac:dyDescent="0.25">
      <c r="A2282" s="369">
        <v>40662</v>
      </c>
      <c r="B2282" s="360" t="s">
        <v>4052</v>
      </c>
      <c r="C2282" s="360" t="s">
        <v>1433</v>
      </c>
      <c r="D2282" s="266" t="s">
        <v>26130</v>
      </c>
    </row>
    <row r="2283" spans="1:4" x14ac:dyDescent="0.25">
      <c r="A2283" s="369">
        <v>3437</v>
      </c>
      <c r="B2283" s="360" t="s">
        <v>4053</v>
      </c>
      <c r="C2283" s="360" t="s">
        <v>1908</v>
      </c>
      <c r="D2283" s="266" t="s">
        <v>26131</v>
      </c>
    </row>
    <row r="2284" spans="1:4" x14ac:dyDescent="0.25">
      <c r="A2284" s="369">
        <v>11190</v>
      </c>
      <c r="B2284" s="360" t="s">
        <v>4054</v>
      </c>
      <c r="C2284" s="360" t="s">
        <v>1433</v>
      </c>
      <c r="D2284" s="266" t="s">
        <v>27391</v>
      </c>
    </row>
    <row r="2285" spans="1:4" x14ac:dyDescent="0.25">
      <c r="A2285" s="369">
        <v>34377</v>
      </c>
      <c r="B2285" s="360" t="s">
        <v>4055</v>
      </c>
      <c r="C2285" s="360" t="s">
        <v>1433</v>
      </c>
      <c r="D2285" s="266" t="s">
        <v>25786</v>
      </c>
    </row>
    <row r="2286" spans="1:4" x14ac:dyDescent="0.25">
      <c r="A2286" s="369">
        <v>3428</v>
      </c>
      <c r="B2286" s="360" t="s">
        <v>4058</v>
      </c>
      <c r="C2286" s="360" t="s">
        <v>1908</v>
      </c>
      <c r="D2286" s="266" t="s">
        <v>26132</v>
      </c>
    </row>
    <row r="2287" spans="1:4" x14ac:dyDescent="0.25">
      <c r="A2287" s="369">
        <v>3429</v>
      </c>
      <c r="B2287" s="360" t="s">
        <v>26133</v>
      </c>
      <c r="C2287" s="360" t="s">
        <v>1908</v>
      </c>
      <c r="D2287" s="266" t="s">
        <v>26134</v>
      </c>
    </row>
    <row r="2288" spans="1:4" x14ac:dyDescent="0.25">
      <c r="A2288" s="369">
        <v>11199</v>
      </c>
      <c r="B2288" s="360" t="s">
        <v>26135</v>
      </c>
      <c r="C2288" s="360" t="s">
        <v>1433</v>
      </c>
      <c r="D2288" s="266" t="s">
        <v>27392</v>
      </c>
    </row>
    <row r="2289" spans="1:4" x14ac:dyDescent="0.25">
      <c r="A2289" s="369">
        <v>36896</v>
      </c>
      <c r="B2289" s="360" t="s">
        <v>4059</v>
      </c>
      <c r="C2289" s="360" t="s">
        <v>1433</v>
      </c>
      <c r="D2289" s="266" t="s">
        <v>27393</v>
      </c>
    </row>
    <row r="2290" spans="1:4" x14ac:dyDescent="0.25">
      <c r="A2290" s="369">
        <v>34367</v>
      </c>
      <c r="B2290" s="360" t="s">
        <v>4060</v>
      </c>
      <c r="C2290" s="360" t="s">
        <v>1433</v>
      </c>
      <c r="D2290" s="266" t="s">
        <v>27394</v>
      </c>
    </row>
    <row r="2291" spans="1:4" x14ac:dyDescent="0.25">
      <c r="A2291" s="369">
        <v>36897</v>
      </c>
      <c r="B2291" s="360" t="s">
        <v>4061</v>
      </c>
      <c r="C2291" s="360" t="s">
        <v>1433</v>
      </c>
      <c r="D2291" s="266" t="s">
        <v>27395</v>
      </c>
    </row>
    <row r="2292" spans="1:4" x14ac:dyDescent="0.25">
      <c r="A2292" s="369">
        <v>34369</v>
      </c>
      <c r="B2292" s="360" t="s">
        <v>27396</v>
      </c>
      <c r="C2292" s="360" t="s">
        <v>1433</v>
      </c>
      <c r="D2292" s="266" t="s">
        <v>27397</v>
      </c>
    </row>
    <row r="2293" spans="1:4" x14ac:dyDescent="0.25">
      <c r="A2293" s="369">
        <v>34364</v>
      </c>
      <c r="B2293" s="360" t="s">
        <v>4062</v>
      </c>
      <c r="C2293" s="360" t="s">
        <v>1433</v>
      </c>
      <c r="D2293" s="266" t="s">
        <v>27398</v>
      </c>
    </row>
    <row r="2294" spans="1:4" x14ac:dyDescent="0.25">
      <c r="A2294" s="369">
        <v>40659</v>
      </c>
      <c r="B2294" s="360" t="s">
        <v>4056</v>
      </c>
      <c r="C2294" s="360" t="s">
        <v>1908</v>
      </c>
      <c r="D2294" s="266" t="s">
        <v>26136</v>
      </c>
    </row>
    <row r="2295" spans="1:4" x14ac:dyDescent="0.25">
      <c r="A2295" s="369">
        <v>40660</v>
      </c>
      <c r="B2295" s="360" t="s">
        <v>4057</v>
      </c>
      <c r="C2295" s="360" t="s">
        <v>1908</v>
      </c>
      <c r="D2295" s="266" t="s">
        <v>26137</v>
      </c>
    </row>
    <row r="2296" spans="1:4" x14ac:dyDescent="0.25">
      <c r="A2296" s="369">
        <v>40661</v>
      </c>
      <c r="B2296" s="360" t="s">
        <v>26138</v>
      </c>
      <c r="C2296" s="360" t="s">
        <v>1908</v>
      </c>
      <c r="D2296" s="266" t="s">
        <v>26139</v>
      </c>
    </row>
    <row r="2297" spans="1:4" x14ac:dyDescent="0.25">
      <c r="A2297" s="369">
        <v>3421</v>
      </c>
      <c r="B2297" s="360" t="s">
        <v>4063</v>
      </c>
      <c r="C2297" s="360" t="s">
        <v>1908</v>
      </c>
      <c r="D2297" s="266" t="s">
        <v>26140</v>
      </c>
    </row>
    <row r="2298" spans="1:4" x14ac:dyDescent="0.25">
      <c r="A2298" s="369">
        <v>599</v>
      </c>
      <c r="B2298" s="360" t="s">
        <v>26141</v>
      </c>
      <c r="C2298" s="360" t="s">
        <v>1908</v>
      </c>
      <c r="D2298" s="266" t="s">
        <v>27399</v>
      </c>
    </row>
    <row r="2299" spans="1:4" x14ac:dyDescent="0.25">
      <c r="A2299" s="369">
        <v>44053</v>
      </c>
      <c r="B2299" s="360" t="s">
        <v>26142</v>
      </c>
      <c r="C2299" s="360" t="s">
        <v>1433</v>
      </c>
      <c r="D2299" s="266" t="s">
        <v>27400</v>
      </c>
    </row>
    <row r="2300" spans="1:4" x14ac:dyDescent="0.25">
      <c r="A2300" s="369">
        <v>3423</v>
      </c>
      <c r="B2300" s="360" t="s">
        <v>27401</v>
      </c>
      <c r="C2300" s="360" t="s">
        <v>1908</v>
      </c>
      <c r="D2300" s="266" t="s">
        <v>26143</v>
      </c>
    </row>
    <row r="2301" spans="1:4" x14ac:dyDescent="0.25">
      <c r="A2301" s="369">
        <v>34797</v>
      </c>
      <c r="B2301" s="360" t="s">
        <v>27402</v>
      </c>
      <c r="C2301" s="360" t="s">
        <v>1433</v>
      </c>
      <c r="D2301" s="266" t="s">
        <v>27403</v>
      </c>
    </row>
    <row r="2302" spans="1:4" x14ac:dyDescent="0.25">
      <c r="A2302" s="369">
        <v>34381</v>
      </c>
      <c r="B2302" s="360" t="s">
        <v>27404</v>
      </c>
      <c r="C2302" s="360" t="s">
        <v>1433</v>
      </c>
      <c r="D2302" s="266" t="s">
        <v>27405</v>
      </c>
    </row>
    <row r="2303" spans="1:4" x14ac:dyDescent="0.25">
      <c r="A2303" s="369">
        <v>44054</v>
      </c>
      <c r="B2303" s="360" t="s">
        <v>4064</v>
      </c>
      <c r="C2303" s="360" t="s">
        <v>1433</v>
      </c>
      <c r="D2303" s="266" t="s">
        <v>27406</v>
      </c>
    </row>
    <row r="2304" spans="1:4" x14ac:dyDescent="0.25">
      <c r="A2304" s="369">
        <v>44399</v>
      </c>
      <c r="B2304" s="360" t="s">
        <v>4065</v>
      </c>
      <c r="C2304" s="360" t="s">
        <v>1433</v>
      </c>
      <c r="D2304" s="266" t="s">
        <v>27407</v>
      </c>
    </row>
    <row r="2305" spans="1:4" x14ac:dyDescent="0.25">
      <c r="A2305" s="369">
        <v>44503</v>
      </c>
      <c r="B2305" s="360" t="s">
        <v>4066</v>
      </c>
      <c r="C2305" s="360" t="s">
        <v>1628</v>
      </c>
      <c r="D2305" s="266" t="s">
        <v>29458</v>
      </c>
    </row>
    <row r="2306" spans="1:4" x14ac:dyDescent="0.25">
      <c r="A2306" s="369">
        <v>41077</v>
      </c>
      <c r="B2306" s="360" t="s">
        <v>4068</v>
      </c>
      <c r="C2306" s="360" t="s">
        <v>1435</v>
      </c>
      <c r="D2306" s="266" t="s">
        <v>29459</v>
      </c>
    </row>
    <row r="2307" spans="1:4" x14ac:dyDescent="0.25">
      <c r="A2307" s="369">
        <v>37963</v>
      </c>
      <c r="B2307" s="360" t="s">
        <v>4069</v>
      </c>
      <c r="C2307" s="360" t="s">
        <v>1433</v>
      </c>
      <c r="D2307" s="266" t="s">
        <v>7066</v>
      </c>
    </row>
    <row r="2308" spans="1:4" x14ac:dyDescent="0.25">
      <c r="A2308" s="369">
        <v>37964</v>
      </c>
      <c r="B2308" s="360" t="s">
        <v>4071</v>
      </c>
      <c r="C2308" s="360" t="s">
        <v>1433</v>
      </c>
      <c r="D2308" s="266" t="s">
        <v>27408</v>
      </c>
    </row>
    <row r="2309" spans="1:4" x14ac:dyDescent="0.25">
      <c r="A2309" s="369">
        <v>37965</v>
      </c>
      <c r="B2309" s="360" t="s">
        <v>4072</v>
      </c>
      <c r="C2309" s="360" t="s">
        <v>1433</v>
      </c>
      <c r="D2309" s="266" t="s">
        <v>2349</v>
      </c>
    </row>
    <row r="2310" spans="1:4" x14ac:dyDescent="0.25">
      <c r="A2310" s="369">
        <v>37966</v>
      </c>
      <c r="B2310" s="360" t="s">
        <v>4073</v>
      </c>
      <c r="C2310" s="360" t="s">
        <v>1433</v>
      </c>
      <c r="D2310" s="266" t="s">
        <v>25776</v>
      </c>
    </row>
    <row r="2311" spans="1:4" x14ac:dyDescent="0.25">
      <c r="A2311" s="369">
        <v>37967</v>
      </c>
      <c r="B2311" s="360" t="s">
        <v>4074</v>
      </c>
      <c r="C2311" s="360" t="s">
        <v>1433</v>
      </c>
      <c r="D2311" s="266" t="s">
        <v>6890</v>
      </c>
    </row>
    <row r="2312" spans="1:4" x14ac:dyDescent="0.25">
      <c r="A2312" s="369">
        <v>37968</v>
      </c>
      <c r="B2312" s="360" t="s">
        <v>4076</v>
      </c>
      <c r="C2312" s="360" t="s">
        <v>1433</v>
      </c>
      <c r="D2312" s="266" t="s">
        <v>27409</v>
      </c>
    </row>
    <row r="2313" spans="1:4" x14ac:dyDescent="0.25">
      <c r="A2313" s="369">
        <v>37969</v>
      </c>
      <c r="B2313" s="360" t="s">
        <v>4077</v>
      </c>
      <c r="C2313" s="360" t="s">
        <v>1433</v>
      </c>
      <c r="D2313" s="266" t="s">
        <v>25609</v>
      </c>
    </row>
    <row r="2314" spans="1:4" x14ac:dyDescent="0.25">
      <c r="A2314" s="369">
        <v>37970</v>
      </c>
      <c r="B2314" s="360" t="s">
        <v>4078</v>
      </c>
      <c r="C2314" s="360" t="s">
        <v>1433</v>
      </c>
      <c r="D2314" s="266" t="s">
        <v>27410</v>
      </c>
    </row>
    <row r="2315" spans="1:4" x14ac:dyDescent="0.25">
      <c r="A2315" s="369">
        <v>44251</v>
      </c>
      <c r="B2315" s="360" t="s">
        <v>4079</v>
      </c>
      <c r="C2315" s="360" t="s">
        <v>1433</v>
      </c>
      <c r="D2315" s="266" t="s">
        <v>27411</v>
      </c>
    </row>
    <row r="2316" spans="1:4" x14ac:dyDescent="0.25">
      <c r="A2316" s="369">
        <v>21118</v>
      </c>
      <c r="B2316" s="360" t="s">
        <v>4080</v>
      </c>
      <c r="C2316" s="360" t="s">
        <v>1433</v>
      </c>
      <c r="D2316" s="266" t="s">
        <v>2168</v>
      </c>
    </row>
    <row r="2317" spans="1:4" x14ac:dyDescent="0.25">
      <c r="A2317" s="369">
        <v>37956</v>
      </c>
      <c r="B2317" s="360" t="s">
        <v>4081</v>
      </c>
      <c r="C2317" s="360" t="s">
        <v>1433</v>
      </c>
      <c r="D2317" s="266" t="s">
        <v>26145</v>
      </c>
    </row>
    <row r="2318" spans="1:4" x14ac:dyDescent="0.25">
      <c r="A2318" s="369">
        <v>37957</v>
      </c>
      <c r="B2318" s="360" t="s">
        <v>4083</v>
      </c>
      <c r="C2318" s="360" t="s">
        <v>1433</v>
      </c>
      <c r="D2318" s="266" t="s">
        <v>3802</v>
      </c>
    </row>
    <row r="2319" spans="1:4" x14ac:dyDescent="0.25">
      <c r="A2319" s="369">
        <v>37958</v>
      </c>
      <c r="B2319" s="360" t="s">
        <v>4084</v>
      </c>
      <c r="C2319" s="360" t="s">
        <v>1433</v>
      </c>
      <c r="D2319" s="266" t="s">
        <v>2884</v>
      </c>
    </row>
    <row r="2320" spans="1:4" x14ac:dyDescent="0.25">
      <c r="A2320" s="369">
        <v>37959</v>
      </c>
      <c r="B2320" s="360" t="s">
        <v>4085</v>
      </c>
      <c r="C2320" s="360" t="s">
        <v>1433</v>
      </c>
      <c r="D2320" s="266" t="s">
        <v>11039</v>
      </c>
    </row>
    <row r="2321" spans="1:4" x14ac:dyDescent="0.25">
      <c r="A2321" s="369">
        <v>37960</v>
      </c>
      <c r="B2321" s="360" t="s">
        <v>4086</v>
      </c>
      <c r="C2321" s="360" t="s">
        <v>1433</v>
      </c>
      <c r="D2321" s="266" t="s">
        <v>25877</v>
      </c>
    </row>
    <row r="2322" spans="1:4" x14ac:dyDescent="0.25">
      <c r="A2322" s="369">
        <v>37961</v>
      </c>
      <c r="B2322" s="360" t="s">
        <v>4087</v>
      </c>
      <c r="C2322" s="360" t="s">
        <v>1433</v>
      </c>
      <c r="D2322" s="266" t="s">
        <v>27412</v>
      </c>
    </row>
    <row r="2323" spans="1:4" x14ac:dyDescent="0.25">
      <c r="A2323" s="369">
        <v>37962</v>
      </c>
      <c r="B2323" s="360" t="s">
        <v>4088</v>
      </c>
      <c r="C2323" s="360" t="s">
        <v>1433</v>
      </c>
      <c r="D2323" s="266" t="s">
        <v>27413</v>
      </c>
    </row>
    <row r="2324" spans="1:4" x14ac:dyDescent="0.25">
      <c r="A2324" s="369">
        <v>3533</v>
      </c>
      <c r="B2324" s="360" t="s">
        <v>4090</v>
      </c>
      <c r="C2324" s="360" t="s">
        <v>1433</v>
      </c>
      <c r="D2324" s="266" t="s">
        <v>2526</v>
      </c>
    </row>
    <row r="2325" spans="1:4" x14ac:dyDescent="0.25">
      <c r="A2325" s="369">
        <v>3538</v>
      </c>
      <c r="B2325" s="360" t="s">
        <v>4092</v>
      </c>
      <c r="C2325" s="360" t="s">
        <v>1433</v>
      </c>
      <c r="D2325" s="266" t="s">
        <v>25869</v>
      </c>
    </row>
    <row r="2326" spans="1:4" x14ac:dyDescent="0.25">
      <c r="A2326" s="369">
        <v>3498</v>
      </c>
      <c r="B2326" s="360" t="s">
        <v>4093</v>
      </c>
      <c r="C2326" s="360" t="s">
        <v>1433</v>
      </c>
      <c r="D2326" s="266" t="s">
        <v>6744</v>
      </c>
    </row>
    <row r="2327" spans="1:4" x14ac:dyDescent="0.25">
      <c r="A2327" s="369">
        <v>3496</v>
      </c>
      <c r="B2327" s="360" t="s">
        <v>4094</v>
      </c>
      <c r="C2327" s="360" t="s">
        <v>1433</v>
      </c>
      <c r="D2327" s="266" t="s">
        <v>3990</v>
      </c>
    </row>
    <row r="2328" spans="1:4" x14ac:dyDescent="0.25">
      <c r="A2328" s="369">
        <v>38429</v>
      </c>
      <c r="B2328" s="360" t="s">
        <v>4096</v>
      </c>
      <c r="C2328" s="360" t="s">
        <v>1433</v>
      </c>
      <c r="D2328" s="266" t="s">
        <v>25824</v>
      </c>
    </row>
    <row r="2329" spans="1:4" x14ac:dyDescent="0.25">
      <c r="A2329" s="369">
        <v>38431</v>
      </c>
      <c r="B2329" s="360" t="s">
        <v>4097</v>
      </c>
      <c r="C2329" s="360" t="s">
        <v>1433</v>
      </c>
      <c r="D2329" s="266" t="s">
        <v>7573</v>
      </c>
    </row>
    <row r="2330" spans="1:4" x14ac:dyDescent="0.25">
      <c r="A2330" s="369">
        <v>38430</v>
      </c>
      <c r="B2330" s="360" t="s">
        <v>4099</v>
      </c>
      <c r="C2330" s="360" t="s">
        <v>1433</v>
      </c>
      <c r="D2330" s="266" t="s">
        <v>4167</v>
      </c>
    </row>
    <row r="2331" spans="1:4" x14ac:dyDescent="0.25">
      <c r="A2331" s="369">
        <v>36348</v>
      </c>
      <c r="B2331" s="360" t="s">
        <v>4100</v>
      </c>
      <c r="C2331" s="360" t="s">
        <v>1433</v>
      </c>
      <c r="D2331" s="266" t="s">
        <v>4358</v>
      </c>
    </row>
    <row r="2332" spans="1:4" x14ac:dyDescent="0.25">
      <c r="A2332" s="369">
        <v>36349</v>
      </c>
      <c r="B2332" s="360" t="s">
        <v>4101</v>
      </c>
      <c r="C2332" s="360" t="s">
        <v>1433</v>
      </c>
      <c r="D2332" s="266" t="s">
        <v>10489</v>
      </c>
    </row>
    <row r="2333" spans="1:4" x14ac:dyDescent="0.25">
      <c r="A2333" s="369">
        <v>38987</v>
      </c>
      <c r="B2333" s="360" t="s">
        <v>4103</v>
      </c>
      <c r="C2333" s="360" t="s">
        <v>1433</v>
      </c>
      <c r="D2333" s="266" t="s">
        <v>5801</v>
      </c>
    </row>
    <row r="2334" spans="1:4" x14ac:dyDescent="0.25">
      <c r="A2334" s="369">
        <v>38988</v>
      </c>
      <c r="B2334" s="360" t="s">
        <v>4104</v>
      </c>
      <c r="C2334" s="360" t="s">
        <v>1433</v>
      </c>
      <c r="D2334" s="266" t="s">
        <v>27414</v>
      </c>
    </row>
    <row r="2335" spans="1:4" x14ac:dyDescent="0.25">
      <c r="A2335" s="369">
        <v>38989</v>
      </c>
      <c r="B2335" s="360" t="s">
        <v>4105</v>
      </c>
      <c r="C2335" s="360" t="s">
        <v>1433</v>
      </c>
      <c r="D2335" s="266" t="s">
        <v>25649</v>
      </c>
    </row>
    <row r="2336" spans="1:4" x14ac:dyDescent="0.25">
      <c r="A2336" s="369">
        <v>38990</v>
      </c>
      <c r="B2336" s="360" t="s">
        <v>4106</v>
      </c>
      <c r="C2336" s="360" t="s">
        <v>1433</v>
      </c>
      <c r="D2336" s="266" t="s">
        <v>27415</v>
      </c>
    </row>
    <row r="2337" spans="1:4" x14ac:dyDescent="0.25">
      <c r="A2337" s="369">
        <v>38991</v>
      </c>
      <c r="B2337" s="360" t="s">
        <v>4107</v>
      </c>
      <c r="C2337" s="360" t="s">
        <v>1433</v>
      </c>
      <c r="D2337" s="266" t="s">
        <v>27416</v>
      </c>
    </row>
    <row r="2338" spans="1:4" x14ac:dyDescent="0.25">
      <c r="A2338" s="369">
        <v>38433</v>
      </c>
      <c r="B2338" s="360" t="s">
        <v>4108</v>
      </c>
      <c r="C2338" s="360" t="s">
        <v>1433</v>
      </c>
      <c r="D2338" s="266" t="s">
        <v>27417</v>
      </c>
    </row>
    <row r="2339" spans="1:4" x14ac:dyDescent="0.25">
      <c r="A2339" s="369">
        <v>38440</v>
      </c>
      <c r="B2339" s="360" t="s">
        <v>4109</v>
      </c>
      <c r="C2339" s="360" t="s">
        <v>1433</v>
      </c>
      <c r="D2339" s="266" t="s">
        <v>27418</v>
      </c>
    </row>
    <row r="2340" spans="1:4" x14ac:dyDescent="0.25">
      <c r="A2340" s="369">
        <v>36359</v>
      </c>
      <c r="B2340" s="360" t="s">
        <v>4110</v>
      </c>
      <c r="C2340" s="360" t="s">
        <v>1433</v>
      </c>
      <c r="D2340" s="266" t="s">
        <v>2599</v>
      </c>
    </row>
    <row r="2341" spans="1:4" x14ac:dyDescent="0.25">
      <c r="A2341" s="369">
        <v>36360</v>
      </c>
      <c r="B2341" s="360" t="s">
        <v>4111</v>
      </c>
      <c r="C2341" s="360" t="s">
        <v>1433</v>
      </c>
      <c r="D2341" s="266" t="s">
        <v>2545</v>
      </c>
    </row>
    <row r="2342" spans="1:4" x14ac:dyDescent="0.25">
      <c r="A2342" s="369">
        <v>38434</v>
      </c>
      <c r="B2342" s="360" t="s">
        <v>4112</v>
      </c>
      <c r="C2342" s="360" t="s">
        <v>1433</v>
      </c>
      <c r="D2342" s="266" t="s">
        <v>4157</v>
      </c>
    </row>
    <row r="2343" spans="1:4" x14ac:dyDescent="0.25">
      <c r="A2343" s="369">
        <v>38435</v>
      </c>
      <c r="B2343" s="360" t="s">
        <v>4113</v>
      </c>
      <c r="C2343" s="360" t="s">
        <v>1433</v>
      </c>
      <c r="D2343" s="266" t="s">
        <v>25784</v>
      </c>
    </row>
    <row r="2344" spans="1:4" x14ac:dyDescent="0.25">
      <c r="A2344" s="369">
        <v>38436</v>
      </c>
      <c r="B2344" s="360" t="s">
        <v>4114</v>
      </c>
      <c r="C2344" s="360" t="s">
        <v>1433</v>
      </c>
      <c r="D2344" s="266" t="s">
        <v>2881</v>
      </c>
    </row>
    <row r="2345" spans="1:4" x14ac:dyDescent="0.25">
      <c r="A2345" s="369">
        <v>38437</v>
      </c>
      <c r="B2345" s="360" t="s">
        <v>4115</v>
      </c>
      <c r="C2345" s="360" t="s">
        <v>1433</v>
      </c>
      <c r="D2345" s="266" t="s">
        <v>10073</v>
      </c>
    </row>
    <row r="2346" spans="1:4" x14ac:dyDescent="0.25">
      <c r="A2346" s="369">
        <v>38438</v>
      </c>
      <c r="B2346" s="360" t="s">
        <v>4116</v>
      </c>
      <c r="C2346" s="360" t="s">
        <v>1433</v>
      </c>
      <c r="D2346" s="266" t="s">
        <v>27419</v>
      </c>
    </row>
    <row r="2347" spans="1:4" x14ac:dyDescent="0.25">
      <c r="A2347" s="369">
        <v>38439</v>
      </c>
      <c r="B2347" s="360" t="s">
        <v>4117</v>
      </c>
      <c r="C2347" s="360" t="s">
        <v>1433</v>
      </c>
      <c r="D2347" s="266" t="s">
        <v>8782</v>
      </c>
    </row>
    <row r="2348" spans="1:4" x14ac:dyDescent="0.25">
      <c r="A2348" s="369">
        <v>10836</v>
      </c>
      <c r="B2348" s="360" t="s">
        <v>4118</v>
      </c>
      <c r="C2348" s="360" t="s">
        <v>1433</v>
      </c>
      <c r="D2348" s="266" t="s">
        <v>6904</v>
      </c>
    </row>
    <row r="2349" spans="1:4" x14ac:dyDescent="0.25">
      <c r="A2349" s="369">
        <v>10835</v>
      </c>
      <c r="B2349" s="360" t="s">
        <v>4121</v>
      </c>
      <c r="C2349" s="360" t="s">
        <v>1433</v>
      </c>
      <c r="D2349" s="266" t="s">
        <v>25871</v>
      </c>
    </row>
    <row r="2350" spans="1:4" x14ac:dyDescent="0.25">
      <c r="A2350" s="369">
        <v>3475</v>
      </c>
      <c r="B2350" s="360" t="s">
        <v>4123</v>
      </c>
      <c r="C2350" s="360" t="s">
        <v>1433</v>
      </c>
      <c r="D2350" s="266" t="s">
        <v>2551</v>
      </c>
    </row>
    <row r="2351" spans="1:4" x14ac:dyDescent="0.25">
      <c r="A2351" s="369">
        <v>3485</v>
      </c>
      <c r="B2351" s="360" t="s">
        <v>4122</v>
      </c>
      <c r="C2351" s="360" t="s">
        <v>1433</v>
      </c>
      <c r="D2351" s="266" t="s">
        <v>25696</v>
      </c>
    </row>
    <row r="2352" spans="1:4" x14ac:dyDescent="0.25">
      <c r="A2352" s="369">
        <v>3534</v>
      </c>
      <c r="B2352" s="360" t="s">
        <v>4125</v>
      </c>
      <c r="C2352" s="360" t="s">
        <v>1433</v>
      </c>
      <c r="D2352" s="266" t="s">
        <v>25870</v>
      </c>
    </row>
    <row r="2353" spans="1:4" x14ac:dyDescent="0.25">
      <c r="A2353" s="369">
        <v>3543</v>
      </c>
      <c r="B2353" s="360" t="s">
        <v>4128</v>
      </c>
      <c r="C2353" s="360" t="s">
        <v>1433</v>
      </c>
      <c r="D2353" s="266" t="s">
        <v>1815</v>
      </c>
    </row>
    <row r="2354" spans="1:4" x14ac:dyDescent="0.25">
      <c r="A2354" s="369">
        <v>3482</v>
      </c>
      <c r="B2354" s="360" t="s">
        <v>4126</v>
      </c>
      <c r="C2354" s="360" t="s">
        <v>1433</v>
      </c>
      <c r="D2354" s="266" t="s">
        <v>4606</v>
      </c>
    </row>
    <row r="2355" spans="1:4" x14ac:dyDescent="0.25">
      <c r="A2355" s="369">
        <v>3505</v>
      </c>
      <c r="B2355" s="360" t="s">
        <v>4129</v>
      </c>
      <c r="C2355" s="360" t="s">
        <v>1433</v>
      </c>
      <c r="D2355" s="266" t="s">
        <v>7214</v>
      </c>
    </row>
    <row r="2356" spans="1:4" x14ac:dyDescent="0.25">
      <c r="A2356" s="369">
        <v>3521</v>
      </c>
      <c r="B2356" s="360" t="s">
        <v>4131</v>
      </c>
      <c r="C2356" s="360" t="s">
        <v>1433</v>
      </c>
      <c r="D2356" s="266" t="s">
        <v>27420</v>
      </c>
    </row>
    <row r="2357" spans="1:4" x14ac:dyDescent="0.25">
      <c r="A2357" s="369">
        <v>3531</v>
      </c>
      <c r="B2357" s="360" t="s">
        <v>4132</v>
      </c>
      <c r="C2357" s="360" t="s">
        <v>1433</v>
      </c>
      <c r="D2357" s="266" t="s">
        <v>1460</v>
      </c>
    </row>
    <row r="2358" spans="1:4" x14ac:dyDescent="0.25">
      <c r="A2358" s="369">
        <v>3522</v>
      </c>
      <c r="B2358" s="360" t="s">
        <v>4133</v>
      </c>
      <c r="C2358" s="360" t="s">
        <v>1433</v>
      </c>
      <c r="D2358" s="266" t="s">
        <v>3756</v>
      </c>
    </row>
    <row r="2359" spans="1:4" x14ac:dyDescent="0.25">
      <c r="A2359" s="369">
        <v>3527</v>
      </c>
      <c r="B2359" s="360" t="s">
        <v>4134</v>
      </c>
      <c r="C2359" s="360" t="s">
        <v>1433</v>
      </c>
      <c r="D2359" s="266" t="s">
        <v>13954</v>
      </c>
    </row>
    <row r="2360" spans="1:4" x14ac:dyDescent="0.25">
      <c r="A2360" s="369">
        <v>3516</v>
      </c>
      <c r="B2360" s="360" t="s">
        <v>4143</v>
      </c>
      <c r="C2360" s="360" t="s">
        <v>1433</v>
      </c>
      <c r="D2360" s="266" t="s">
        <v>4406</v>
      </c>
    </row>
    <row r="2361" spans="1:4" x14ac:dyDescent="0.25">
      <c r="A2361" s="369">
        <v>3517</v>
      </c>
      <c r="B2361" s="360" t="s">
        <v>4145</v>
      </c>
      <c r="C2361" s="360" t="s">
        <v>1433</v>
      </c>
      <c r="D2361" s="266" t="s">
        <v>3823</v>
      </c>
    </row>
    <row r="2362" spans="1:4" x14ac:dyDescent="0.25">
      <c r="A2362" s="369">
        <v>3515</v>
      </c>
      <c r="B2362" s="360" t="s">
        <v>4146</v>
      </c>
      <c r="C2362" s="360" t="s">
        <v>1433</v>
      </c>
      <c r="D2362" s="266" t="s">
        <v>7070</v>
      </c>
    </row>
    <row r="2363" spans="1:4" x14ac:dyDescent="0.25">
      <c r="A2363" s="369">
        <v>20147</v>
      </c>
      <c r="B2363" s="360" t="s">
        <v>4147</v>
      </c>
      <c r="C2363" s="360" t="s">
        <v>1433</v>
      </c>
      <c r="D2363" s="266" t="s">
        <v>27421</v>
      </c>
    </row>
    <row r="2364" spans="1:4" x14ac:dyDescent="0.25">
      <c r="A2364" s="369">
        <v>3524</v>
      </c>
      <c r="B2364" s="360" t="s">
        <v>4149</v>
      </c>
      <c r="C2364" s="360" t="s">
        <v>1433</v>
      </c>
      <c r="D2364" s="266" t="s">
        <v>27259</v>
      </c>
    </row>
    <row r="2365" spans="1:4" x14ac:dyDescent="0.25">
      <c r="A2365" s="369">
        <v>3532</v>
      </c>
      <c r="B2365" s="360" t="s">
        <v>4150</v>
      </c>
      <c r="C2365" s="360" t="s">
        <v>1433</v>
      </c>
      <c r="D2365" s="266" t="s">
        <v>6425</v>
      </c>
    </row>
    <row r="2366" spans="1:4" x14ac:dyDescent="0.25">
      <c r="A2366" s="369">
        <v>3528</v>
      </c>
      <c r="B2366" s="360" t="s">
        <v>4152</v>
      </c>
      <c r="C2366" s="360" t="s">
        <v>1433</v>
      </c>
      <c r="D2366" s="266" t="s">
        <v>11668</v>
      </c>
    </row>
    <row r="2367" spans="1:4" x14ac:dyDescent="0.25">
      <c r="A2367" s="369">
        <v>37952</v>
      </c>
      <c r="B2367" s="360" t="s">
        <v>4154</v>
      </c>
      <c r="C2367" s="360" t="s">
        <v>1433</v>
      </c>
      <c r="D2367" s="266" t="s">
        <v>27422</v>
      </c>
    </row>
    <row r="2368" spans="1:4" x14ac:dyDescent="0.25">
      <c r="A2368" s="369">
        <v>37951</v>
      </c>
      <c r="B2368" s="360" t="s">
        <v>4155</v>
      </c>
      <c r="C2368" s="360" t="s">
        <v>1433</v>
      </c>
      <c r="D2368" s="266" t="s">
        <v>3771</v>
      </c>
    </row>
    <row r="2369" spans="1:4" x14ac:dyDescent="0.25">
      <c r="A2369" s="369">
        <v>3518</v>
      </c>
      <c r="B2369" s="360" t="s">
        <v>4156</v>
      </c>
      <c r="C2369" s="360" t="s">
        <v>1433</v>
      </c>
      <c r="D2369" s="266" t="s">
        <v>8207</v>
      </c>
    </row>
    <row r="2370" spans="1:4" x14ac:dyDescent="0.25">
      <c r="A2370" s="369">
        <v>3519</v>
      </c>
      <c r="B2370" s="360" t="s">
        <v>4158</v>
      </c>
      <c r="C2370" s="360" t="s">
        <v>1433</v>
      </c>
      <c r="D2370" s="266" t="s">
        <v>6870</v>
      </c>
    </row>
    <row r="2371" spans="1:4" x14ac:dyDescent="0.25">
      <c r="A2371" s="369">
        <v>3520</v>
      </c>
      <c r="B2371" s="360" t="s">
        <v>4159</v>
      </c>
      <c r="C2371" s="360" t="s">
        <v>1433</v>
      </c>
      <c r="D2371" s="266" t="s">
        <v>11033</v>
      </c>
    </row>
    <row r="2372" spans="1:4" x14ac:dyDescent="0.25">
      <c r="A2372" s="369">
        <v>37950</v>
      </c>
      <c r="B2372" s="360" t="s">
        <v>4160</v>
      </c>
      <c r="C2372" s="360" t="s">
        <v>1433</v>
      </c>
      <c r="D2372" s="266" t="s">
        <v>27423</v>
      </c>
    </row>
    <row r="2373" spans="1:4" x14ac:dyDescent="0.25">
      <c r="A2373" s="369">
        <v>37949</v>
      </c>
      <c r="B2373" s="360" t="s">
        <v>4161</v>
      </c>
      <c r="C2373" s="360" t="s">
        <v>1433</v>
      </c>
      <c r="D2373" s="266" t="s">
        <v>3988</v>
      </c>
    </row>
    <row r="2374" spans="1:4" x14ac:dyDescent="0.25">
      <c r="A2374" s="369">
        <v>3526</v>
      </c>
      <c r="B2374" s="360" t="s">
        <v>4162</v>
      </c>
      <c r="C2374" s="360" t="s">
        <v>1433</v>
      </c>
      <c r="D2374" s="266" t="s">
        <v>8258</v>
      </c>
    </row>
    <row r="2375" spans="1:4" x14ac:dyDescent="0.25">
      <c r="A2375" s="369">
        <v>3509</v>
      </c>
      <c r="B2375" s="360" t="s">
        <v>4164</v>
      </c>
      <c r="C2375" s="360" t="s">
        <v>1433</v>
      </c>
      <c r="D2375" s="266" t="s">
        <v>1535</v>
      </c>
    </row>
    <row r="2376" spans="1:4" x14ac:dyDescent="0.25">
      <c r="A2376" s="369">
        <v>3530</v>
      </c>
      <c r="B2376" s="360" t="s">
        <v>4135</v>
      </c>
      <c r="C2376" s="360" t="s">
        <v>1433</v>
      </c>
      <c r="D2376" s="266" t="s">
        <v>25655</v>
      </c>
    </row>
    <row r="2377" spans="1:4" x14ac:dyDescent="0.25">
      <c r="A2377" s="369">
        <v>3542</v>
      </c>
      <c r="B2377" s="360" t="s">
        <v>4136</v>
      </c>
      <c r="C2377" s="360" t="s">
        <v>1433</v>
      </c>
      <c r="D2377" s="266" t="s">
        <v>7925</v>
      </c>
    </row>
    <row r="2378" spans="1:4" x14ac:dyDescent="0.25">
      <c r="A2378" s="369">
        <v>3529</v>
      </c>
      <c r="B2378" s="360" t="s">
        <v>4137</v>
      </c>
      <c r="C2378" s="360" t="s">
        <v>1433</v>
      </c>
      <c r="D2378" s="266" t="s">
        <v>6865</v>
      </c>
    </row>
    <row r="2379" spans="1:4" x14ac:dyDescent="0.25">
      <c r="A2379" s="369">
        <v>3536</v>
      </c>
      <c r="B2379" s="360" t="s">
        <v>4138</v>
      </c>
      <c r="C2379" s="360" t="s">
        <v>1433</v>
      </c>
      <c r="D2379" s="266" t="s">
        <v>3756</v>
      </c>
    </row>
    <row r="2380" spans="1:4" x14ac:dyDescent="0.25">
      <c r="A2380" s="369">
        <v>3535</v>
      </c>
      <c r="B2380" s="360" t="s">
        <v>4139</v>
      </c>
      <c r="C2380" s="360" t="s">
        <v>1433</v>
      </c>
      <c r="D2380" s="266" t="s">
        <v>27424</v>
      </c>
    </row>
    <row r="2381" spans="1:4" x14ac:dyDescent="0.25">
      <c r="A2381" s="369">
        <v>3540</v>
      </c>
      <c r="B2381" s="360" t="s">
        <v>4140</v>
      </c>
      <c r="C2381" s="360" t="s">
        <v>1433</v>
      </c>
      <c r="D2381" s="266" t="s">
        <v>2952</v>
      </c>
    </row>
    <row r="2382" spans="1:4" x14ac:dyDescent="0.25">
      <c r="A2382" s="369">
        <v>3539</v>
      </c>
      <c r="B2382" s="360" t="s">
        <v>4141</v>
      </c>
      <c r="C2382" s="360" t="s">
        <v>1433</v>
      </c>
      <c r="D2382" s="266" t="s">
        <v>25712</v>
      </c>
    </row>
    <row r="2383" spans="1:4" x14ac:dyDescent="0.25">
      <c r="A2383" s="369">
        <v>3513</v>
      </c>
      <c r="B2383" s="360" t="s">
        <v>4142</v>
      </c>
      <c r="C2383" s="360" t="s">
        <v>1433</v>
      </c>
      <c r="D2383" s="266" t="s">
        <v>27425</v>
      </c>
    </row>
    <row r="2384" spans="1:4" x14ac:dyDescent="0.25">
      <c r="A2384" s="369">
        <v>3510</v>
      </c>
      <c r="B2384" s="360" t="s">
        <v>4120</v>
      </c>
      <c r="C2384" s="360" t="s">
        <v>1433</v>
      </c>
      <c r="D2384" s="266" t="s">
        <v>3344</v>
      </c>
    </row>
    <row r="2385" spans="1:4" x14ac:dyDescent="0.25">
      <c r="A2385" s="369">
        <v>38913</v>
      </c>
      <c r="B2385" s="360" t="s">
        <v>4190</v>
      </c>
      <c r="C2385" s="360" t="s">
        <v>1433</v>
      </c>
      <c r="D2385" s="266" t="s">
        <v>6902</v>
      </c>
    </row>
    <row r="2386" spans="1:4" x14ac:dyDescent="0.25">
      <c r="A2386" s="369">
        <v>38914</v>
      </c>
      <c r="B2386" s="360" t="s">
        <v>4191</v>
      </c>
      <c r="C2386" s="360" t="s">
        <v>1433</v>
      </c>
      <c r="D2386" s="266" t="s">
        <v>9371</v>
      </c>
    </row>
    <row r="2387" spans="1:4" x14ac:dyDescent="0.25">
      <c r="A2387" s="369">
        <v>38915</v>
      </c>
      <c r="B2387" s="360" t="s">
        <v>4192</v>
      </c>
      <c r="C2387" s="360" t="s">
        <v>1433</v>
      </c>
      <c r="D2387" s="266" t="s">
        <v>27426</v>
      </c>
    </row>
    <row r="2388" spans="1:4" x14ac:dyDescent="0.25">
      <c r="A2388" s="369">
        <v>38916</v>
      </c>
      <c r="B2388" s="360" t="s">
        <v>4193</v>
      </c>
      <c r="C2388" s="360" t="s">
        <v>1433</v>
      </c>
      <c r="D2388" s="266" t="s">
        <v>27427</v>
      </c>
    </row>
    <row r="2389" spans="1:4" x14ac:dyDescent="0.25">
      <c r="A2389" s="369">
        <v>39300</v>
      </c>
      <c r="B2389" s="360" t="s">
        <v>4194</v>
      </c>
      <c r="C2389" s="360" t="s">
        <v>1433</v>
      </c>
      <c r="D2389" s="266" t="s">
        <v>6856</v>
      </c>
    </row>
    <row r="2390" spans="1:4" x14ac:dyDescent="0.25">
      <c r="A2390" s="369">
        <v>39301</v>
      </c>
      <c r="B2390" s="360" t="s">
        <v>4196</v>
      </c>
      <c r="C2390" s="360" t="s">
        <v>1433</v>
      </c>
      <c r="D2390" s="266" t="s">
        <v>3507</v>
      </c>
    </row>
    <row r="2391" spans="1:4" x14ac:dyDescent="0.25">
      <c r="A2391" s="369">
        <v>39302</v>
      </c>
      <c r="B2391" s="360" t="s">
        <v>4198</v>
      </c>
      <c r="C2391" s="360" t="s">
        <v>1433</v>
      </c>
      <c r="D2391" s="266" t="s">
        <v>6757</v>
      </c>
    </row>
    <row r="2392" spans="1:4" x14ac:dyDescent="0.25">
      <c r="A2392" s="369">
        <v>38941</v>
      </c>
      <c r="B2392" s="360" t="s">
        <v>4199</v>
      </c>
      <c r="C2392" s="360" t="s">
        <v>1433</v>
      </c>
      <c r="D2392" s="266" t="s">
        <v>9737</v>
      </c>
    </row>
    <row r="2393" spans="1:4" x14ac:dyDescent="0.25">
      <c r="A2393" s="369">
        <v>38923</v>
      </c>
      <c r="B2393" s="360" t="s">
        <v>4201</v>
      </c>
      <c r="C2393" s="360" t="s">
        <v>1433</v>
      </c>
      <c r="D2393" s="266" t="s">
        <v>26198</v>
      </c>
    </row>
    <row r="2394" spans="1:4" x14ac:dyDescent="0.25">
      <c r="A2394" s="369">
        <v>38925</v>
      </c>
      <c r="B2394" s="360" t="s">
        <v>4202</v>
      </c>
      <c r="C2394" s="360" t="s">
        <v>1433</v>
      </c>
      <c r="D2394" s="266" t="s">
        <v>4971</v>
      </c>
    </row>
    <row r="2395" spans="1:4" x14ac:dyDescent="0.25">
      <c r="A2395" s="369">
        <v>38926</v>
      </c>
      <c r="B2395" s="360" t="s">
        <v>4204</v>
      </c>
      <c r="C2395" s="360" t="s">
        <v>1433</v>
      </c>
      <c r="D2395" s="266" t="s">
        <v>26024</v>
      </c>
    </row>
    <row r="2396" spans="1:4" x14ac:dyDescent="0.25">
      <c r="A2396" s="369">
        <v>38927</v>
      </c>
      <c r="B2396" s="360" t="s">
        <v>4205</v>
      </c>
      <c r="C2396" s="360" t="s">
        <v>1433</v>
      </c>
      <c r="D2396" s="266" t="s">
        <v>4173</v>
      </c>
    </row>
    <row r="2397" spans="1:4" x14ac:dyDescent="0.25">
      <c r="A2397" s="369">
        <v>39304</v>
      </c>
      <c r="B2397" s="360" t="s">
        <v>4207</v>
      </c>
      <c r="C2397" s="360" t="s">
        <v>1433</v>
      </c>
      <c r="D2397" s="266" t="s">
        <v>7666</v>
      </c>
    </row>
    <row r="2398" spans="1:4" x14ac:dyDescent="0.25">
      <c r="A2398" s="369">
        <v>39305</v>
      </c>
      <c r="B2398" s="360" t="s">
        <v>4208</v>
      </c>
      <c r="C2398" s="360" t="s">
        <v>1433</v>
      </c>
      <c r="D2398" s="266" t="s">
        <v>4203</v>
      </c>
    </row>
    <row r="2399" spans="1:4" x14ac:dyDescent="0.25">
      <c r="A2399" s="369">
        <v>39306</v>
      </c>
      <c r="B2399" s="360" t="s">
        <v>4210</v>
      </c>
      <c r="C2399" s="360" t="s">
        <v>1433</v>
      </c>
      <c r="D2399" s="266" t="s">
        <v>27428</v>
      </c>
    </row>
    <row r="2400" spans="1:4" x14ac:dyDescent="0.25">
      <c r="A2400" s="369">
        <v>38928</v>
      </c>
      <c r="B2400" s="360" t="s">
        <v>4211</v>
      </c>
      <c r="C2400" s="360" t="s">
        <v>1433</v>
      </c>
      <c r="D2400" s="266" t="s">
        <v>27429</v>
      </c>
    </row>
    <row r="2401" spans="1:4" x14ac:dyDescent="0.25">
      <c r="A2401" s="369">
        <v>38917</v>
      </c>
      <c r="B2401" s="360" t="s">
        <v>4213</v>
      </c>
      <c r="C2401" s="360" t="s">
        <v>1433</v>
      </c>
      <c r="D2401" s="266" t="s">
        <v>4619</v>
      </c>
    </row>
    <row r="2402" spans="1:4" x14ac:dyDescent="0.25">
      <c r="A2402" s="369">
        <v>38919</v>
      </c>
      <c r="B2402" s="360" t="s">
        <v>4214</v>
      </c>
      <c r="C2402" s="360" t="s">
        <v>1433</v>
      </c>
      <c r="D2402" s="266" t="s">
        <v>2860</v>
      </c>
    </row>
    <row r="2403" spans="1:4" x14ac:dyDescent="0.25">
      <c r="A2403" s="369">
        <v>38922</v>
      </c>
      <c r="B2403" s="360" t="s">
        <v>4215</v>
      </c>
      <c r="C2403" s="360" t="s">
        <v>1433</v>
      </c>
      <c r="D2403" s="266" t="s">
        <v>4151</v>
      </c>
    </row>
    <row r="2404" spans="1:4" x14ac:dyDescent="0.25">
      <c r="A2404" s="369">
        <v>20151</v>
      </c>
      <c r="B2404" s="360" t="s">
        <v>4166</v>
      </c>
      <c r="C2404" s="360" t="s">
        <v>1433</v>
      </c>
      <c r="D2404" s="266" t="s">
        <v>27430</v>
      </c>
    </row>
    <row r="2405" spans="1:4" x14ac:dyDescent="0.25">
      <c r="A2405" s="369">
        <v>20152</v>
      </c>
      <c r="B2405" s="360" t="s">
        <v>4168</v>
      </c>
      <c r="C2405" s="360" t="s">
        <v>1433</v>
      </c>
      <c r="D2405" s="266" t="s">
        <v>27431</v>
      </c>
    </row>
    <row r="2406" spans="1:4" x14ac:dyDescent="0.25">
      <c r="A2406" s="369">
        <v>20148</v>
      </c>
      <c r="B2406" s="360" t="s">
        <v>4169</v>
      </c>
      <c r="C2406" s="360" t="s">
        <v>1433</v>
      </c>
      <c r="D2406" s="266" t="s">
        <v>7066</v>
      </c>
    </row>
    <row r="2407" spans="1:4" x14ac:dyDescent="0.25">
      <c r="A2407" s="369">
        <v>20149</v>
      </c>
      <c r="B2407" s="360" t="s">
        <v>4170</v>
      </c>
      <c r="C2407" s="360" t="s">
        <v>1433</v>
      </c>
      <c r="D2407" s="266" t="s">
        <v>9675</v>
      </c>
    </row>
    <row r="2408" spans="1:4" x14ac:dyDescent="0.25">
      <c r="A2408" s="369">
        <v>20150</v>
      </c>
      <c r="B2408" s="360" t="s">
        <v>4172</v>
      </c>
      <c r="C2408" s="360" t="s">
        <v>1433</v>
      </c>
      <c r="D2408" s="266" t="s">
        <v>3908</v>
      </c>
    </row>
    <row r="2409" spans="1:4" x14ac:dyDescent="0.25">
      <c r="A2409" s="369">
        <v>20157</v>
      </c>
      <c r="B2409" s="360" t="s">
        <v>4174</v>
      </c>
      <c r="C2409" s="360" t="s">
        <v>1433</v>
      </c>
      <c r="D2409" s="266" t="s">
        <v>27432</v>
      </c>
    </row>
    <row r="2410" spans="1:4" x14ac:dyDescent="0.25">
      <c r="A2410" s="369">
        <v>20158</v>
      </c>
      <c r="B2410" s="360" t="s">
        <v>4175</v>
      </c>
      <c r="C2410" s="360" t="s">
        <v>1433</v>
      </c>
      <c r="D2410" s="266" t="s">
        <v>27433</v>
      </c>
    </row>
    <row r="2411" spans="1:4" x14ac:dyDescent="0.25">
      <c r="A2411" s="369">
        <v>20154</v>
      </c>
      <c r="B2411" s="360" t="s">
        <v>4176</v>
      </c>
      <c r="C2411" s="360" t="s">
        <v>1433</v>
      </c>
      <c r="D2411" s="266" t="s">
        <v>4762</v>
      </c>
    </row>
    <row r="2412" spans="1:4" x14ac:dyDescent="0.25">
      <c r="A2412" s="369">
        <v>20155</v>
      </c>
      <c r="B2412" s="360" t="s">
        <v>4177</v>
      </c>
      <c r="C2412" s="360" t="s">
        <v>1433</v>
      </c>
      <c r="D2412" s="266" t="s">
        <v>13385</v>
      </c>
    </row>
    <row r="2413" spans="1:4" x14ac:dyDescent="0.25">
      <c r="A2413" s="369">
        <v>20156</v>
      </c>
      <c r="B2413" s="360" t="s">
        <v>4179</v>
      </c>
      <c r="C2413" s="360" t="s">
        <v>1433</v>
      </c>
      <c r="D2413" s="266" t="s">
        <v>10847</v>
      </c>
    </row>
    <row r="2414" spans="1:4" x14ac:dyDescent="0.25">
      <c r="A2414" s="369">
        <v>3499</v>
      </c>
      <c r="B2414" s="360" t="s">
        <v>4180</v>
      </c>
      <c r="C2414" s="360" t="s">
        <v>1433</v>
      </c>
      <c r="D2414" s="266" t="s">
        <v>1978</v>
      </c>
    </row>
    <row r="2415" spans="1:4" x14ac:dyDescent="0.25">
      <c r="A2415" s="369">
        <v>3500</v>
      </c>
      <c r="B2415" s="360" t="s">
        <v>4181</v>
      </c>
      <c r="C2415" s="360" t="s">
        <v>1433</v>
      </c>
      <c r="D2415" s="266" t="s">
        <v>1506</v>
      </c>
    </row>
    <row r="2416" spans="1:4" x14ac:dyDescent="0.25">
      <c r="A2416" s="369">
        <v>3501</v>
      </c>
      <c r="B2416" s="360" t="s">
        <v>4182</v>
      </c>
      <c r="C2416" s="360" t="s">
        <v>1433</v>
      </c>
      <c r="D2416" s="266" t="s">
        <v>3301</v>
      </c>
    </row>
    <row r="2417" spans="1:4" x14ac:dyDescent="0.25">
      <c r="A2417" s="369">
        <v>3502</v>
      </c>
      <c r="B2417" s="360" t="s">
        <v>4183</v>
      </c>
      <c r="C2417" s="360" t="s">
        <v>1433</v>
      </c>
      <c r="D2417" s="266" t="s">
        <v>6913</v>
      </c>
    </row>
    <row r="2418" spans="1:4" x14ac:dyDescent="0.25">
      <c r="A2418" s="369">
        <v>3503</v>
      </c>
      <c r="B2418" s="360" t="s">
        <v>4184</v>
      </c>
      <c r="C2418" s="360" t="s">
        <v>1433</v>
      </c>
      <c r="D2418" s="266" t="s">
        <v>25498</v>
      </c>
    </row>
    <row r="2419" spans="1:4" x14ac:dyDescent="0.25">
      <c r="A2419" s="369">
        <v>3477</v>
      </c>
      <c r="B2419" s="360" t="s">
        <v>4186</v>
      </c>
      <c r="C2419" s="360" t="s">
        <v>1433</v>
      </c>
      <c r="D2419" s="266" t="s">
        <v>5509</v>
      </c>
    </row>
    <row r="2420" spans="1:4" x14ac:dyDescent="0.25">
      <c r="A2420" s="369">
        <v>3478</v>
      </c>
      <c r="B2420" s="360" t="s">
        <v>4187</v>
      </c>
      <c r="C2420" s="360" t="s">
        <v>1433</v>
      </c>
      <c r="D2420" s="266" t="s">
        <v>25745</v>
      </c>
    </row>
    <row r="2421" spans="1:4" x14ac:dyDescent="0.25">
      <c r="A2421" s="369">
        <v>3525</v>
      </c>
      <c r="B2421" s="360" t="s">
        <v>4188</v>
      </c>
      <c r="C2421" s="360" t="s">
        <v>1433</v>
      </c>
      <c r="D2421" s="266" t="s">
        <v>27434</v>
      </c>
    </row>
    <row r="2422" spans="1:4" x14ac:dyDescent="0.25">
      <c r="A2422" s="369">
        <v>3511</v>
      </c>
      <c r="B2422" s="360" t="s">
        <v>4189</v>
      </c>
      <c r="C2422" s="360" t="s">
        <v>1433</v>
      </c>
      <c r="D2422" s="266" t="s">
        <v>26970</v>
      </c>
    </row>
    <row r="2423" spans="1:4" x14ac:dyDescent="0.25">
      <c r="A2423" s="369">
        <v>12032</v>
      </c>
      <c r="B2423" s="360" t="s">
        <v>4216</v>
      </c>
      <c r="C2423" s="360" t="s">
        <v>1965</v>
      </c>
      <c r="D2423" s="266" t="s">
        <v>27435</v>
      </c>
    </row>
    <row r="2424" spans="1:4" x14ac:dyDescent="0.25">
      <c r="A2424" s="369">
        <v>12030</v>
      </c>
      <c r="B2424" s="360" t="s">
        <v>4217</v>
      </c>
      <c r="C2424" s="360" t="s">
        <v>1965</v>
      </c>
      <c r="D2424" s="266" t="s">
        <v>27436</v>
      </c>
    </row>
    <row r="2425" spans="1:4" x14ac:dyDescent="0.25">
      <c r="A2425" s="369">
        <v>10908</v>
      </c>
      <c r="B2425" s="360" t="s">
        <v>4219</v>
      </c>
      <c r="C2425" s="360" t="s">
        <v>1433</v>
      </c>
      <c r="D2425" s="266" t="s">
        <v>4450</v>
      </c>
    </row>
    <row r="2426" spans="1:4" x14ac:dyDescent="0.25">
      <c r="A2426" s="369">
        <v>10909</v>
      </c>
      <c r="B2426" s="360" t="s">
        <v>4221</v>
      </c>
      <c r="C2426" s="360" t="s">
        <v>1433</v>
      </c>
      <c r="D2426" s="266" t="s">
        <v>26755</v>
      </c>
    </row>
    <row r="2427" spans="1:4" x14ac:dyDescent="0.25">
      <c r="A2427" s="369">
        <v>3669</v>
      </c>
      <c r="B2427" s="360" t="s">
        <v>4223</v>
      </c>
      <c r="C2427" s="360" t="s">
        <v>1433</v>
      </c>
      <c r="D2427" s="266" t="s">
        <v>7100</v>
      </c>
    </row>
    <row r="2428" spans="1:4" x14ac:dyDescent="0.25">
      <c r="A2428" s="369">
        <v>20139</v>
      </c>
      <c r="B2428" s="360" t="s">
        <v>4225</v>
      </c>
      <c r="C2428" s="360" t="s">
        <v>1433</v>
      </c>
      <c r="D2428" s="266" t="s">
        <v>27437</v>
      </c>
    </row>
    <row r="2429" spans="1:4" x14ac:dyDescent="0.25">
      <c r="A2429" s="369">
        <v>3668</v>
      </c>
      <c r="B2429" s="360" t="s">
        <v>26148</v>
      </c>
      <c r="C2429" s="360" t="s">
        <v>1433</v>
      </c>
      <c r="D2429" s="266" t="s">
        <v>27438</v>
      </c>
    </row>
    <row r="2430" spans="1:4" x14ac:dyDescent="0.25">
      <c r="A2430" s="369">
        <v>10911</v>
      </c>
      <c r="B2430" s="360" t="s">
        <v>4226</v>
      </c>
      <c r="C2430" s="360" t="s">
        <v>1433</v>
      </c>
      <c r="D2430" s="266" t="s">
        <v>1636</v>
      </c>
    </row>
    <row r="2431" spans="1:4" x14ac:dyDescent="0.25">
      <c r="A2431" s="369">
        <v>3659</v>
      </c>
      <c r="B2431" s="360" t="s">
        <v>4227</v>
      </c>
      <c r="C2431" s="360" t="s">
        <v>1433</v>
      </c>
      <c r="D2431" s="266" t="s">
        <v>1629</v>
      </c>
    </row>
    <row r="2432" spans="1:4" x14ac:dyDescent="0.25">
      <c r="A2432" s="369">
        <v>3660</v>
      </c>
      <c r="B2432" s="360" t="s">
        <v>4228</v>
      </c>
      <c r="C2432" s="360" t="s">
        <v>1433</v>
      </c>
      <c r="D2432" s="266" t="s">
        <v>6486</v>
      </c>
    </row>
    <row r="2433" spans="1:4" x14ac:dyDescent="0.25">
      <c r="A2433" s="369">
        <v>20144</v>
      </c>
      <c r="B2433" s="360" t="s">
        <v>4230</v>
      </c>
      <c r="C2433" s="360" t="s">
        <v>1433</v>
      </c>
      <c r="D2433" s="266" t="s">
        <v>27439</v>
      </c>
    </row>
    <row r="2434" spans="1:4" x14ac:dyDescent="0.25">
      <c r="A2434" s="369">
        <v>20143</v>
      </c>
      <c r="B2434" s="360" t="s">
        <v>4231</v>
      </c>
      <c r="C2434" s="360" t="s">
        <v>1433</v>
      </c>
      <c r="D2434" s="266" t="s">
        <v>27440</v>
      </c>
    </row>
    <row r="2435" spans="1:4" x14ac:dyDescent="0.25">
      <c r="A2435" s="369">
        <v>20145</v>
      </c>
      <c r="B2435" s="360" t="s">
        <v>4232</v>
      </c>
      <c r="C2435" s="360" t="s">
        <v>1433</v>
      </c>
      <c r="D2435" s="266" t="s">
        <v>25573</v>
      </c>
    </row>
    <row r="2436" spans="1:4" x14ac:dyDescent="0.25">
      <c r="A2436" s="369">
        <v>20146</v>
      </c>
      <c r="B2436" s="360" t="s">
        <v>4233</v>
      </c>
      <c r="C2436" s="360" t="s">
        <v>1433</v>
      </c>
      <c r="D2436" s="266" t="s">
        <v>27441</v>
      </c>
    </row>
    <row r="2437" spans="1:4" x14ac:dyDescent="0.25">
      <c r="A2437" s="369">
        <v>20140</v>
      </c>
      <c r="B2437" s="360" t="s">
        <v>4234</v>
      </c>
      <c r="C2437" s="360" t="s">
        <v>1433</v>
      </c>
      <c r="D2437" s="266" t="s">
        <v>6855</v>
      </c>
    </row>
    <row r="2438" spans="1:4" x14ac:dyDescent="0.25">
      <c r="A2438" s="369">
        <v>20141</v>
      </c>
      <c r="B2438" s="360" t="s">
        <v>4235</v>
      </c>
      <c r="C2438" s="360" t="s">
        <v>1433</v>
      </c>
      <c r="D2438" s="266" t="s">
        <v>4119</v>
      </c>
    </row>
    <row r="2439" spans="1:4" x14ac:dyDescent="0.25">
      <c r="A2439" s="369">
        <v>20142</v>
      </c>
      <c r="B2439" s="360" t="s">
        <v>4236</v>
      </c>
      <c r="C2439" s="360" t="s">
        <v>1433</v>
      </c>
      <c r="D2439" s="266" t="s">
        <v>27442</v>
      </c>
    </row>
    <row r="2440" spans="1:4" x14ac:dyDescent="0.25">
      <c r="A2440" s="369">
        <v>3670</v>
      </c>
      <c r="B2440" s="360" t="s">
        <v>4237</v>
      </c>
      <c r="C2440" s="360" t="s">
        <v>1433</v>
      </c>
      <c r="D2440" s="266" t="s">
        <v>27062</v>
      </c>
    </row>
    <row r="2441" spans="1:4" x14ac:dyDescent="0.25">
      <c r="A2441" s="369">
        <v>3666</v>
      </c>
      <c r="B2441" s="360" t="s">
        <v>4239</v>
      </c>
      <c r="C2441" s="360" t="s">
        <v>1433</v>
      </c>
      <c r="D2441" s="266" t="s">
        <v>1565</v>
      </c>
    </row>
    <row r="2442" spans="1:4" x14ac:dyDescent="0.25">
      <c r="A2442" s="369">
        <v>3662</v>
      </c>
      <c r="B2442" s="360" t="s">
        <v>4240</v>
      </c>
      <c r="C2442" s="360" t="s">
        <v>1433</v>
      </c>
      <c r="D2442" s="266" t="s">
        <v>12844</v>
      </c>
    </row>
    <row r="2443" spans="1:4" x14ac:dyDescent="0.25">
      <c r="A2443" s="369">
        <v>3658</v>
      </c>
      <c r="B2443" s="360" t="s">
        <v>4241</v>
      </c>
      <c r="C2443" s="360" t="s">
        <v>1433</v>
      </c>
      <c r="D2443" s="266" t="s">
        <v>27053</v>
      </c>
    </row>
    <row r="2444" spans="1:4" x14ac:dyDescent="0.25">
      <c r="A2444" s="369">
        <v>14157</v>
      </c>
      <c r="B2444" s="360" t="s">
        <v>4218</v>
      </c>
      <c r="C2444" s="360" t="s">
        <v>1433</v>
      </c>
      <c r="D2444" s="266" t="s">
        <v>2297</v>
      </c>
    </row>
    <row r="2445" spans="1:4" x14ac:dyDescent="0.25">
      <c r="A2445" s="369">
        <v>42696</v>
      </c>
      <c r="B2445" s="360" t="s">
        <v>4242</v>
      </c>
      <c r="C2445" s="360" t="s">
        <v>1433</v>
      </c>
      <c r="D2445" s="266" t="s">
        <v>27443</v>
      </c>
    </row>
    <row r="2446" spans="1:4" x14ac:dyDescent="0.25">
      <c r="A2446" s="369">
        <v>39875</v>
      </c>
      <c r="B2446" s="360" t="s">
        <v>4243</v>
      </c>
      <c r="C2446" s="360" t="s">
        <v>1433</v>
      </c>
      <c r="D2446" s="266" t="s">
        <v>27444</v>
      </c>
    </row>
    <row r="2447" spans="1:4" x14ac:dyDescent="0.25">
      <c r="A2447" s="369">
        <v>39876</v>
      </c>
      <c r="B2447" s="360" t="s">
        <v>4244</v>
      </c>
      <c r="C2447" s="360" t="s">
        <v>1433</v>
      </c>
      <c r="D2447" s="266" t="s">
        <v>27445</v>
      </c>
    </row>
    <row r="2448" spans="1:4" x14ac:dyDescent="0.25">
      <c r="A2448" s="369">
        <v>39877</v>
      </c>
      <c r="B2448" s="360" t="s">
        <v>4245</v>
      </c>
      <c r="C2448" s="360" t="s">
        <v>1433</v>
      </c>
      <c r="D2448" s="266" t="s">
        <v>27446</v>
      </c>
    </row>
    <row r="2449" spans="1:4" x14ac:dyDescent="0.25">
      <c r="A2449" s="369">
        <v>39878</v>
      </c>
      <c r="B2449" s="360" t="s">
        <v>4246</v>
      </c>
      <c r="C2449" s="360" t="s">
        <v>1433</v>
      </c>
      <c r="D2449" s="266" t="s">
        <v>27447</v>
      </c>
    </row>
    <row r="2450" spans="1:4" x14ac:dyDescent="0.25">
      <c r="A2450" s="369">
        <v>39872</v>
      </c>
      <c r="B2450" s="360" t="s">
        <v>4247</v>
      </c>
      <c r="C2450" s="360" t="s">
        <v>1433</v>
      </c>
      <c r="D2450" s="266" t="s">
        <v>27448</v>
      </c>
    </row>
    <row r="2451" spans="1:4" x14ac:dyDescent="0.25">
      <c r="A2451" s="369">
        <v>39873</v>
      </c>
      <c r="B2451" s="360" t="s">
        <v>4248</v>
      </c>
      <c r="C2451" s="360" t="s">
        <v>1433</v>
      </c>
      <c r="D2451" s="266" t="s">
        <v>27449</v>
      </c>
    </row>
    <row r="2452" spans="1:4" x14ac:dyDescent="0.25">
      <c r="A2452" s="369">
        <v>39874</v>
      </c>
      <c r="B2452" s="360" t="s">
        <v>4249</v>
      </c>
      <c r="C2452" s="360" t="s">
        <v>1433</v>
      </c>
      <c r="D2452" s="266" t="s">
        <v>27450</v>
      </c>
    </row>
    <row r="2453" spans="1:4" x14ac:dyDescent="0.25">
      <c r="A2453" s="369">
        <v>3674</v>
      </c>
      <c r="B2453" s="360" t="s">
        <v>4250</v>
      </c>
      <c r="C2453" s="360" t="s">
        <v>1516</v>
      </c>
      <c r="D2453" s="266" t="s">
        <v>27451</v>
      </c>
    </row>
    <row r="2454" spans="1:4" x14ac:dyDescent="0.25">
      <c r="A2454" s="369">
        <v>3681</v>
      </c>
      <c r="B2454" s="360" t="s">
        <v>4251</v>
      </c>
      <c r="C2454" s="360" t="s">
        <v>1516</v>
      </c>
      <c r="D2454" s="266" t="s">
        <v>27452</v>
      </c>
    </row>
    <row r="2455" spans="1:4" x14ac:dyDescent="0.25">
      <c r="A2455" s="369">
        <v>3676</v>
      </c>
      <c r="B2455" s="360" t="s">
        <v>4252</v>
      </c>
      <c r="C2455" s="360" t="s">
        <v>1516</v>
      </c>
      <c r="D2455" s="266" t="s">
        <v>27453</v>
      </c>
    </row>
    <row r="2456" spans="1:4" x14ac:dyDescent="0.25">
      <c r="A2456" s="369">
        <v>3679</v>
      </c>
      <c r="B2456" s="360" t="s">
        <v>4253</v>
      </c>
      <c r="C2456" s="360" t="s">
        <v>1516</v>
      </c>
      <c r="D2456" s="266" t="s">
        <v>27454</v>
      </c>
    </row>
    <row r="2457" spans="1:4" x14ac:dyDescent="0.25">
      <c r="A2457" s="369">
        <v>3672</v>
      </c>
      <c r="B2457" s="360" t="s">
        <v>4254</v>
      </c>
      <c r="C2457" s="360" t="s">
        <v>1516</v>
      </c>
      <c r="D2457" s="266" t="s">
        <v>4255</v>
      </c>
    </row>
    <row r="2458" spans="1:4" x14ac:dyDescent="0.25">
      <c r="A2458" s="369">
        <v>3671</v>
      </c>
      <c r="B2458" s="360" t="s">
        <v>4256</v>
      </c>
      <c r="C2458" s="360" t="s">
        <v>1516</v>
      </c>
      <c r="D2458" s="266" t="s">
        <v>4257</v>
      </c>
    </row>
    <row r="2459" spans="1:4" x14ac:dyDescent="0.25">
      <c r="A2459" s="369">
        <v>3673</v>
      </c>
      <c r="B2459" s="360" t="s">
        <v>4258</v>
      </c>
      <c r="C2459" s="360" t="s">
        <v>1516</v>
      </c>
      <c r="D2459" s="266" t="s">
        <v>4259</v>
      </c>
    </row>
    <row r="2460" spans="1:4" x14ac:dyDescent="0.25">
      <c r="A2460" s="369">
        <v>38394</v>
      </c>
      <c r="B2460" s="360" t="s">
        <v>4260</v>
      </c>
      <c r="C2460" s="360" t="s">
        <v>1433</v>
      </c>
      <c r="D2460" s="266" t="s">
        <v>7033</v>
      </c>
    </row>
    <row r="2461" spans="1:4" x14ac:dyDescent="0.25">
      <c r="A2461" s="369">
        <v>3729</v>
      </c>
      <c r="B2461" s="360" t="s">
        <v>4261</v>
      </c>
      <c r="C2461" s="360" t="s">
        <v>1433</v>
      </c>
      <c r="D2461" s="266" t="s">
        <v>27455</v>
      </c>
    </row>
    <row r="2462" spans="1:4" x14ac:dyDescent="0.25">
      <c r="A2462" s="369">
        <v>39357</v>
      </c>
      <c r="B2462" s="360" t="s">
        <v>4262</v>
      </c>
      <c r="C2462" s="360" t="s">
        <v>1433</v>
      </c>
      <c r="D2462" s="266" t="s">
        <v>13220</v>
      </c>
    </row>
    <row r="2463" spans="1:4" x14ac:dyDescent="0.25">
      <c r="A2463" s="369">
        <v>39358</v>
      </c>
      <c r="B2463" s="360" t="s">
        <v>4263</v>
      </c>
      <c r="C2463" s="360" t="s">
        <v>1433</v>
      </c>
      <c r="D2463" s="266" t="s">
        <v>13220</v>
      </c>
    </row>
    <row r="2464" spans="1:4" x14ac:dyDescent="0.25">
      <c r="A2464" s="369">
        <v>39355</v>
      </c>
      <c r="B2464" s="360" t="s">
        <v>4264</v>
      </c>
      <c r="C2464" s="360" t="s">
        <v>1433</v>
      </c>
      <c r="D2464" s="266" t="s">
        <v>27456</v>
      </c>
    </row>
    <row r="2465" spans="1:4" x14ac:dyDescent="0.25">
      <c r="A2465" s="369">
        <v>39356</v>
      </c>
      <c r="B2465" s="360" t="s">
        <v>4265</v>
      </c>
      <c r="C2465" s="360" t="s">
        <v>1433</v>
      </c>
      <c r="D2465" s="266" t="s">
        <v>27457</v>
      </c>
    </row>
    <row r="2466" spans="1:4" x14ac:dyDescent="0.25">
      <c r="A2466" s="369">
        <v>39353</v>
      </c>
      <c r="B2466" s="360" t="s">
        <v>4266</v>
      </c>
      <c r="C2466" s="360" t="s">
        <v>1433</v>
      </c>
      <c r="D2466" s="266" t="s">
        <v>27458</v>
      </c>
    </row>
    <row r="2467" spans="1:4" x14ac:dyDescent="0.25">
      <c r="A2467" s="369">
        <v>39354</v>
      </c>
      <c r="B2467" s="360" t="s">
        <v>4267</v>
      </c>
      <c r="C2467" s="360" t="s">
        <v>1433</v>
      </c>
      <c r="D2467" s="266" t="s">
        <v>27459</v>
      </c>
    </row>
    <row r="2468" spans="1:4" x14ac:dyDescent="0.25">
      <c r="A2468" s="369">
        <v>39398</v>
      </c>
      <c r="B2468" s="360" t="s">
        <v>4268</v>
      </c>
      <c r="C2468" s="360" t="s">
        <v>1433</v>
      </c>
      <c r="D2468" s="266" t="s">
        <v>4269</v>
      </c>
    </row>
    <row r="2469" spans="1:4" x14ac:dyDescent="0.25">
      <c r="A2469" s="369">
        <v>13343</v>
      </c>
      <c r="B2469" s="360" t="s">
        <v>4270</v>
      </c>
      <c r="C2469" s="360" t="s">
        <v>1433</v>
      </c>
      <c r="D2469" s="266" t="s">
        <v>27460</v>
      </c>
    </row>
    <row r="2470" spans="1:4" x14ac:dyDescent="0.25">
      <c r="A2470" s="369">
        <v>12118</v>
      </c>
      <c r="B2470" s="360" t="s">
        <v>4271</v>
      </c>
      <c r="C2470" s="360" t="s">
        <v>1433</v>
      </c>
      <c r="D2470" s="266" t="s">
        <v>25804</v>
      </c>
    </row>
    <row r="2471" spans="1:4" x14ac:dyDescent="0.25">
      <c r="A2471" s="369">
        <v>39482</v>
      </c>
      <c r="B2471" s="360" t="s">
        <v>4273</v>
      </c>
      <c r="C2471" s="360" t="s">
        <v>1433</v>
      </c>
      <c r="D2471" s="266" t="s">
        <v>27461</v>
      </c>
    </row>
    <row r="2472" spans="1:4" x14ac:dyDescent="0.25">
      <c r="A2472" s="369">
        <v>39486</v>
      </c>
      <c r="B2472" s="360" t="s">
        <v>4274</v>
      </c>
      <c r="C2472" s="360" t="s">
        <v>1433</v>
      </c>
      <c r="D2472" s="266" t="s">
        <v>27462</v>
      </c>
    </row>
    <row r="2473" spans="1:4" x14ac:dyDescent="0.25">
      <c r="A2473" s="369">
        <v>39484</v>
      </c>
      <c r="B2473" s="360" t="s">
        <v>4275</v>
      </c>
      <c r="C2473" s="360" t="s">
        <v>1433</v>
      </c>
      <c r="D2473" s="266" t="s">
        <v>27461</v>
      </c>
    </row>
    <row r="2474" spans="1:4" x14ac:dyDescent="0.25">
      <c r="A2474" s="369">
        <v>39488</v>
      </c>
      <c r="B2474" s="360" t="s">
        <v>4276</v>
      </c>
      <c r="C2474" s="360" t="s">
        <v>1433</v>
      </c>
      <c r="D2474" s="266" t="s">
        <v>27463</v>
      </c>
    </row>
    <row r="2475" spans="1:4" x14ac:dyDescent="0.25">
      <c r="A2475" s="369">
        <v>39485</v>
      </c>
      <c r="B2475" s="360" t="s">
        <v>4277</v>
      </c>
      <c r="C2475" s="360" t="s">
        <v>1433</v>
      </c>
      <c r="D2475" s="266" t="s">
        <v>27461</v>
      </c>
    </row>
    <row r="2476" spans="1:4" x14ac:dyDescent="0.25">
      <c r="A2476" s="369">
        <v>39489</v>
      </c>
      <c r="B2476" s="360" t="s">
        <v>4278</v>
      </c>
      <c r="C2476" s="360" t="s">
        <v>1433</v>
      </c>
      <c r="D2476" s="266" t="s">
        <v>27464</v>
      </c>
    </row>
    <row r="2477" spans="1:4" x14ac:dyDescent="0.25">
      <c r="A2477" s="369">
        <v>39490</v>
      </c>
      <c r="B2477" s="360" t="s">
        <v>4279</v>
      </c>
      <c r="C2477" s="360" t="s">
        <v>1433</v>
      </c>
      <c r="D2477" s="266" t="s">
        <v>27465</v>
      </c>
    </row>
    <row r="2478" spans="1:4" x14ac:dyDescent="0.25">
      <c r="A2478" s="369">
        <v>39494</v>
      </c>
      <c r="B2478" s="360" t="s">
        <v>4280</v>
      </c>
      <c r="C2478" s="360" t="s">
        <v>1433</v>
      </c>
      <c r="D2478" s="266" t="s">
        <v>27466</v>
      </c>
    </row>
    <row r="2479" spans="1:4" x14ac:dyDescent="0.25">
      <c r="A2479" s="369">
        <v>39495</v>
      </c>
      <c r="B2479" s="360" t="s">
        <v>4281</v>
      </c>
      <c r="C2479" s="360" t="s">
        <v>1433</v>
      </c>
      <c r="D2479" s="266" t="s">
        <v>27467</v>
      </c>
    </row>
    <row r="2480" spans="1:4" x14ac:dyDescent="0.25">
      <c r="A2480" s="369">
        <v>39496</v>
      </c>
      <c r="B2480" s="360" t="s">
        <v>26150</v>
      </c>
      <c r="C2480" s="360" t="s">
        <v>1433</v>
      </c>
      <c r="D2480" s="266" t="s">
        <v>27468</v>
      </c>
    </row>
    <row r="2481" spans="1:4" x14ac:dyDescent="0.25">
      <c r="A2481" s="369">
        <v>39492</v>
      </c>
      <c r="B2481" s="360" t="s">
        <v>4282</v>
      </c>
      <c r="C2481" s="360" t="s">
        <v>1433</v>
      </c>
      <c r="D2481" s="266" t="s">
        <v>27469</v>
      </c>
    </row>
    <row r="2482" spans="1:4" x14ac:dyDescent="0.25">
      <c r="A2482" s="369">
        <v>39497</v>
      </c>
      <c r="B2482" s="360" t="s">
        <v>4283</v>
      </c>
      <c r="C2482" s="360" t="s">
        <v>1433</v>
      </c>
      <c r="D2482" s="266" t="s">
        <v>27470</v>
      </c>
    </row>
    <row r="2483" spans="1:4" x14ac:dyDescent="0.25">
      <c r="A2483" s="369">
        <v>39493</v>
      </c>
      <c r="B2483" s="360" t="s">
        <v>4284</v>
      </c>
      <c r="C2483" s="360" t="s">
        <v>1433</v>
      </c>
      <c r="D2483" s="266" t="s">
        <v>27471</v>
      </c>
    </row>
    <row r="2484" spans="1:4" x14ac:dyDescent="0.25">
      <c r="A2484" s="369">
        <v>43628</v>
      </c>
      <c r="B2484" s="360" t="s">
        <v>4285</v>
      </c>
      <c r="C2484" s="360" t="s">
        <v>1433</v>
      </c>
      <c r="D2484" s="266" t="s">
        <v>27472</v>
      </c>
    </row>
    <row r="2485" spans="1:4" x14ac:dyDescent="0.25">
      <c r="A2485" s="369">
        <v>39500</v>
      </c>
      <c r="B2485" s="360" t="s">
        <v>26151</v>
      </c>
      <c r="C2485" s="360" t="s">
        <v>1433</v>
      </c>
      <c r="D2485" s="266" t="s">
        <v>27473</v>
      </c>
    </row>
    <row r="2486" spans="1:4" x14ac:dyDescent="0.25">
      <c r="A2486" s="369">
        <v>39498</v>
      </c>
      <c r="B2486" s="360" t="s">
        <v>26152</v>
      </c>
      <c r="C2486" s="360" t="s">
        <v>1433</v>
      </c>
      <c r="D2486" s="266" t="s">
        <v>27474</v>
      </c>
    </row>
    <row r="2487" spans="1:4" x14ac:dyDescent="0.25">
      <c r="A2487" s="369">
        <v>43621</v>
      </c>
      <c r="B2487" s="360" t="s">
        <v>4286</v>
      </c>
      <c r="C2487" s="360" t="s">
        <v>1433</v>
      </c>
      <c r="D2487" s="266" t="s">
        <v>27475</v>
      </c>
    </row>
    <row r="2488" spans="1:4" x14ac:dyDescent="0.25">
      <c r="A2488" s="369">
        <v>39501</v>
      </c>
      <c r="B2488" s="360" t="s">
        <v>26153</v>
      </c>
      <c r="C2488" s="360" t="s">
        <v>1433</v>
      </c>
      <c r="D2488" s="266" t="s">
        <v>27476</v>
      </c>
    </row>
    <row r="2489" spans="1:4" x14ac:dyDescent="0.25">
      <c r="A2489" s="369">
        <v>39499</v>
      </c>
      <c r="B2489" s="360" t="s">
        <v>26154</v>
      </c>
      <c r="C2489" s="360" t="s">
        <v>1433</v>
      </c>
      <c r="D2489" s="266" t="s">
        <v>27477</v>
      </c>
    </row>
    <row r="2490" spans="1:4" x14ac:dyDescent="0.25">
      <c r="A2490" s="369">
        <v>3733</v>
      </c>
      <c r="B2490" s="360" t="s">
        <v>26155</v>
      </c>
      <c r="C2490" s="360" t="s">
        <v>1908</v>
      </c>
      <c r="D2490" s="266" t="s">
        <v>4288</v>
      </c>
    </row>
    <row r="2491" spans="1:4" x14ac:dyDescent="0.25">
      <c r="A2491" s="369">
        <v>3731</v>
      </c>
      <c r="B2491" s="360" t="s">
        <v>7034</v>
      </c>
      <c r="C2491" s="360" t="s">
        <v>1908</v>
      </c>
      <c r="D2491" s="266" t="s">
        <v>4287</v>
      </c>
    </row>
    <row r="2492" spans="1:4" x14ac:dyDescent="0.25">
      <c r="A2492" s="369">
        <v>38137</v>
      </c>
      <c r="B2492" s="360" t="s">
        <v>7035</v>
      </c>
      <c r="C2492" s="360" t="s">
        <v>1908</v>
      </c>
      <c r="D2492" s="266" t="s">
        <v>4289</v>
      </c>
    </row>
    <row r="2493" spans="1:4" x14ac:dyDescent="0.25">
      <c r="A2493" s="369">
        <v>38138</v>
      </c>
      <c r="B2493" s="360" t="s">
        <v>7036</v>
      </c>
      <c r="C2493" s="360" t="s">
        <v>1908</v>
      </c>
      <c r="D2493" s="266" t="s">
        <v>4291</v>
      </c>
    </row>
    <row r="2494" spans="1:4" x14ac:dyDescent="0.25">
      <c r="A2494" s="369">
        <v>3736</v>
      </c>
      <c r="B2494" s="360" t="s">
        <v>4293</v>
      </c>
      <c r="C2494" s="360" t="s">
        <v>1908</v>
      </c>
      <c r="D2494" s="266" t="s">
        <v>26156</v>
      </c>
    </row>
    <row r="2495" spans="1:4" x14ac:dyDescent="0.25">
      <c r="A2495" s="369">
        <v>3741</v>
      </c>
      <c r="B2495" s="360" t="s">
        <v>4294</v>
      </c>
      <c r="C2495" s="360" t="s">
        <v>1908</v>
      </c>
      <c r="D2495" s="266" t="s">
        <v>26157</v>
      </c>
    </row>
    <row r="2496" spans="1:4" x14ac:dyDescent="0.25">
      <c r="A2496" s="369">
        <v>3745</v>
      </c>
      <c r="B2496" s="360" t="s">
        <v>4292</v>
      </c>
      <c r="C2496" s="360" t="s">
        <v>1908</v>
      </c>
      <c r="D2496" s="266" t="s">
        <v>8423</v>
      </c>
    </row>
    <row r="2497" spans="1:4" x14ac:dyDescent="0.25">
      <c r="A2497" s="369">
        <v>3743</v>
      </c>
      <c r="B2497" s="360" t="s">
        <v>4296</v>
      </c>
      <c r="C2497" s="360" t="s">
        <v>1908</v>
      </c>
      <c r="D2497" s="266" t="s">
        <v>26158</v>
      </c>
    </row>
    <row r="2498" spans="1:4" x14ac:dyDescent="0.25">
      <c r="A2498" s="369">
        <v>3744</v>
      </c>
      <c r="B2498" s="360" t="s">
        <v>4297</v>
      </c>
      <c r="C2498" s="360" t="s">
        <v>1908</v>
      </c>
      <c r="D2498" s="266" t="s">
        <v>10723</v>
      </c>
    </row>
    <row r="2499" spans="1:4" x14ac:dyDescent="0.25">
      <c r="A2499" s="369">
        <v>3739</v>
      </c>
      <c r="B2499" s="360" t="s">
        <v>4298</v>
      </c>
      <c r="C2499" s="360" t="s">
        <v>1908</v>
      </c>
      <c r="D2499" s="266" t="s">
        <v>26159</v>
      </c>
    </row>
    <row r="2500" spans="1:4" x14ac:dyDescent="0.25">
      <c r="A2500" s="369">
        <v>3737</v>
      </c>
      <c r="B2500" s="360" t="s">
        <v>4299</v>
      </c>
      <c r="C2500" s="360" t="s">
        <v>1908</v>
      </c>
      <c r="D2500" s="266" t="s">
        <v>7271</v>
      </c>
    </row>
    <row r="2501" spans="1:4" x14ac:dyDescent="0.25">
      <c r="A2501" s="369">
        <v>3738</v>
      </c>
      <c r="B2501" s="360" t="s">
        <v>4300</v>
      </c>
      <c r="C2501" s="360" t="s">
        <v>1908</v>
      </c>
      <c r="D2501" s="266" t="s">
        <v>26160</v>
      </c>
    </row>
    <row r="2502" spans="1:4" x14ac:dyDescent="0.25">
      <c r="A2502" s="369">
        <v>3747</v>
      </c>
      <c r="B2502" s="360" t="s">
        <v>4295</v>
      </c>
      <c r="C2502" s="360" t="s">
        <v>1908</v>
      </c>
      <c r="D2502" s="266" t="s">
        <v>10723</v>
      </c>
    </row>
    <row r="2503" spans="1:4" x14ac:dyDescent="0.25">
      <c r="A2503" s="369">
        <v>11649</v>
      </c>
      <c r="B2503" s="360" t="s">
        <v>4301</v>
      </c>
      <c r="C2503" s="360" t="s">
        <v>1433</v>
      </c>
      <c r="D2503" s="266" t="s">
        <v>26161</v>
      </c>
    </row>
    <row r="2504" spans="1:4" x14ac:dyDescent="0.25">
      <c r="A2504" s="369">
        <v>11650</v>
      </c>
      <c r="B2504" s="360" t="s">
        <v>4302</v>
      </c>
      <c r="C2504" s="360" t="s">
        <v>1433</v>
      </c>
      <c r="D2504" s="266" t="s">
        <v>26162</v>
      </c>
    </row>
    <row r="2505" spans="1:4" x14ac:dyDescent="0.25">
      <c r="A2505" s="369">
        <v>3742</v>
      </c>
      <c r="B2505" s="360" t="s">
        <v>4303</v>
      </c>
      <c r="C2505" s="360" t="s">
        <v>1908</v>
      </c>
      <c r="D2505" s="266" t="s">
        <v>26163</v>
      </c>
    </row>
    <row r="2506" spans="1:4" x14ac:dyDescent="0.25">
      <c r="A2506" s="369">
        <v>3746</v>
      </c>
      <c r="B2506" s="360" t="s">
        <v>4304</v>
      </c>
      <c r="C2506" s="360" t="s">
        <v>1908</v>
      </c>
      <c r="D2506" s="266" t="s">
        <v>26164</v>
      </c>
    </row>
    <row r="2507" spans="1:4" x14ac:dyDescent="0.25">
      <c r="A2507" s="369">
        <v>21106</v>
      </c>
      <c r="B2507" s="360" t="s">
        <v>4305</v>
      </c>
      <c r="C2507" s="360" t="s">
        <v>1520</v>
      </c>
      <c r="D2507" s="266" t="s">
        <v>27478</v>
      </c>
    </row>
    <row r="2508" spans="1:4" x14ac:dyDescent="0.25">
      <c r="A2508" s="369">
        <v>39388</v>
      </c>
      <c r="B2508" s="360" t="s">
        <v>4310</v>
      </c>
      <c r="C2508" s="360" t="s">
        <v>1433</v>
      </c>
      <c r="D2508" s="266" t="s">
        <v>4352</v>
      </c>
    </row>
    <row r="2509" spans="1:4" x14ac:dyDescent="0.25">
      <c r="A2509" s="369">
        <v>39387</v>
      </c>
      <c r="B2509" s="360" t="s">
        <v>4311</v>
      </c>
      <c r="C2509" s="360" t="s">
        <v>1433</v>
      </c>
      <c r="D2509" s="266" t="s">
        <v>6882</v>
      </c>
    </row>
    <row r="2510" spans="1:4" x14ac:dyDescent="0.25">
      <c r="A2510" s="369">
        <v>39386</v>
      </c>
      <c r="B2510" s="360" t="s">
        <v>4312</v>
      </c>
      <c r="C2510" s="360" t="s">
        <v>1433</v>
      </c>
      <c r="D2510" s="266" t="s">
        <v>12727</v>
      </c>
    </row>
    <row r="2511" spans="1:4" x14ac:dyDescent="0.25">
      <c r="A2511" s="369">
        <v>38194</v>
      </c>
      <c r="B2511" s="360" t="s">
        <v>4308</v>
      </c>
      <c r="C2511" s="360" t="s">
        <v>1433</v>
      </c>
      <c r="D2511" s="266" t="s">
        <v>6827</v>
      </c>
    </row>
    <row r="2512" spans="1:4" x14ac:dyDescent="0.25">
      <c r="A2512" s="369">
        <v>38193</v>
      </c>
      <c r="B2512" s="360" t="s">
        <v>4309</v>
      </c>
      <c r="C2512" s="360" t="s">
        <v>1433</v>
      </c>
      <c r="D2512" s="266" t="s">
        <v>25725</v>
      </c>
    </row>
    <row r="2513" spans="1:4" x14ac:dyDescent="0.25">
      <c r="A2513" s="369">
        <v>746</v>
      </c>
      <c r="B2513" s="360" t="s">
        <v>26166</v>
      </c>
      <c r="C2513" s="360" t="s">
        <v>1433</v>
      </c>
      <c r="D2513" s="266" t="s">
        <v>27479</v>
      </c>
    </row>
    <row r="2514" spans="1:4" x14ac:dyDescent="0.25">
      <c r="A2514" s="369">
        <v>20269</v>
      </c>
      <c r="B2514" s="360" t="s">
        <v>4314</v>
      </c>
      <c r="C2514" s="360" t="s">
        <v>1433</v>
      </c>
      <c r="D2514" s="266" t="s">
        <v>27480</v>
      </c>
    </row>
    <row r="2515" spans="1:4" x14ac:dyDescent="0.25">
      <c r="A2515" s="369">
        <v>20270</v>
      </c>
      <c r="B2515" s="360" t="s">
        <v>4315</v>
      </c>
      <c r="C2515" s="360" t="s">
        <v>1433</v>
      </c>
      <c r="D2515" s="266" t="s">
        <v>27481</v>
      </c>
    </row>
    <row r="2516" spans="1:4" x14ac:dyDescent="0.25">
      <c r="A2516" s="369">
        <v>11696</v>
      </c>
      <c r="B2516" s="360" t="s">
        <v>4316</v>
      </c>
      <c r="C2516" s="360" t="s">
        <v>1433</v>
      </c>
      <c r="D2516" s="266" t="s">
        <v>27482</v>
      </c>
    </row>
    <row r="2517" spans="1:4" x14ac:dyDescent="0.25">
      <c r="A2517" s="369">
        <v>10427</v>
      </c>
      <c r="B2517" s="360" t="s">
        <v>4317</v>
      </c>
      <c r="C2517" s="360" t="s">
        <v>1433</v>
      </c>
      <c r="D2517" s="266" t="s">
        <v>27483</v>
      </c>
    </row>
    <row r="2518" spans="1:4" x14ac:dyDescent="0.25">
      <c r="A2518" s="369">
        <v>10428</v>
      </c>
      <c r="B2518" s="360" t="s">
        <v>4318</v>
      </c>
      <c r="C2518" s="360" t="s">
        <v>1433</v>
      </c>
      <c r="D2518" s="266" t="s">
        <v>27484</v>
      </c>
    </row>
    <row r="2519" spans="1:4" x14ac:dyDescent="0.25">
      <c r="A2519" s="369">
        <v>36521</v>
      </c>
      <c r="B2519" s="360" t="s">
        <v>4319</v>
      </c>
      <c r="C2519" s="360" t="s">
        <v>1433</v>
      </c>
      <c r="D2519" s="266" t="s">
        <v>27485</v>
      </c>
    </row>
    <row r="2520" spans="1:4" x14ac:dyDescent="0.25">
      <c r="A2520" s="369">
        <v>36794</v>
      </c>
      <c r="B2520" s="360" t="s">
        <v>4320</v>
      </c>
      <c r="C2520" s="360" t="s">
        <v>1433</v>
      </c>
      <c r="D2520" s="266" t="s">
        <v>27486</v>
      </c>
    </row>
    <row r="2521" spans="1:4" x14ac:dyDescent="0.25">
      <c r="A2521" s="369">
        <v>10426</v>
      </c>
      <c r="B2521" s="360" t="s">
        <v>4321</v>
      </c>
      <c r="C2521" s="360" t="s">
        <v>1433</v>
      </c>
      <c r="D2521" s="266" t="s">
        <v>27487</v>
      </c>
    </row>
    <row r="2522" spans="1:4" x14ac:dyDescent="0.25">
      <c r="A2522" s="369">
        <v>10425</v>
      </c>
      <c r="B2522" s="360" t="s">
        <v>4322</v>
      </c>
      <c r="C2522" s="360" t="s">
        <v>1433</v>
      </c>
      <c r="D2522" s="266" t="s">
        <v>27488</v>
      </c>
    </row>
    <row r="2523" spans="1:4" x14ac:dyDescent="0.25">
      <c r="A2523" s="369">
        <v>10431</v>
      </c>
      <c r="B2523" s="360" t="s">
        <v>4323</v>
      </c>
      <c r="C2523" s="360" t="s">
        <v>1433</v>
      </c>
      <c r="D2523" s="266" t="s">
        <v>27489</v>
      </c>
    </row>
    <row r="2524" spans="1:4" x14ac:dyDescent="0.25">
      <c r="A2524" s="369">
        <v>10429</v>
      </c>
      <c r="B2524" s="360" t="s">
        <v>4324</v>
      </c>
      <c r="C2524" s="360" t="s">
        <v>1433</v>
      </c>
      <c r="D2524" s="266" t="s">
        <v>27490</v>
      </c>
    </row>
    <row r="2525" spans="1:4" x14ac:dyDescent="0.25">
      <c r="A2525" s="369">
        <v>10853</v>
      </c>
      <c r="B2525" s="360" t="s">
        <v>4325</v>
      </c>
      <c r="C2525" s="360" t="s">
        <v>1433</v>
      </c>
      <c r="D2525" s="266" t="s">
        <v>25648</v>
      </c>
    </row>
    <row r="2526" spans="1:4" x14ac:dyDescent="0.25">
      <c r="A2526" s="369">
        <v>5093</v>
      </c>
      <c r="B2526" s="360" t="s">
        <v>4326</v>
      </c>
      <c r="C2526" s="360" t="s">
        <v>1923</v>
      </c>
      <c r="D2526" s="266" t="s">
        <v>9997</v>
      </c>
    </row>
    <row r="2527" spans="1:4" x14ac:dyDescent="0.25">
      <c r="A2527" s="369">
        <v>44331</v>
      </c>
      <c r="B2527" s="360" t="s">
        <v>4327</v>
      </c>
      <c r="C2527" s="360" t="s">
        <v>1522</v>
      </c>
      <c r="D2527" s="266" t="s">
        <v>26167</v>
      </c>
    </row>
    <row r="2528" spans="1:4" x14ac:dyDescent="0.25">
      <c r="A2528" s="369">
        <v>37768</v>
      </c>
      <c r="B2528" s="360" t="s">
        <v>4328</v>
      </c>
      <c r="C2528" s="360" t="s">
        <v>1433</v>
      </c>
      <c r="D2528" s="266" t="s">
        <v>4329</v>
      </c>
    </row>
    <row r="2529" spans="1:4" x14ac:dyDescent="0.25">
      <c r="A2529" s="369">
        <v>37773</v>
      </c>
      <c r="B2529" s="360" t="s">
        <v>4330</v>
      </c>
      <c r="C2529" s="360" t="s">
        <v>1433</v>
      </c>
      <c r="D2529" s="266" t="s">
        <v>4331</v>
      </c>
    </row>
    <row r="2530" spans="1:4" x14ac:dyDescent="0.25">
      <c r="A2530" s="369">
        <v>37769</v>
      </c>
      <c r="B2530" s="360" t="s">
        <v>4332</v>
      </c>
      <c r="C2530" s="360" t="s">
        <v>1433</v>
      </c>
      <c r="D2530" s="266" t="s">
        <v>4333</v>
      </c>
    </row>
    <row r="2531" spans="1:4" x14ac:dyDescent="0.25">
      <c r="A2531" s="369">
        <v>37770</v>
      </c>
      <c r="B2531" s="360" t="s">
        <v>4334</v>
      </c>
      <c r="C2531" s="360" t="s">
        <v>1433</v>
      </c>
      <c r="D2531" s="266" t="s">
        <v>4335</v>
      </c>
    </row>
    <row r="2532" spans="1:4" x14ac:dyDescent="0.25">
      <c r="A2532" s="369">
        <v>38382</v>
      </c>
      <c r="B2532" s="360" t="s">
        <v>4336</v>
      </c>
      <c r="C2532" s="360" t="s">
        <v>1433</v>
      </c>
      <c r="D2532" s="266" t="s">
        <v>7037</v>
      </c>
    </row>
    <row r="2533" spans="1:4" x14ac:dyDescent="0.25">
      <c r="A2533" s="369">
        <v>38383</v>
      </c>
      <c r="B2533" s="360" t="s">
        <v>4337</v>
      </c>
      <c r="C2533" s="360" t="s">
        <v>1433</v>
      </c>
      <c r="D2533" s="266" t="s">
        <v>2599</v>
      </c>
    </row>
    <row r="2534" spans="1:4" x14ac:dyDescent="0.25">
      <c r="A2534" s="369">
        <v>3768</v>
      </c>
      <c r="B2534" s="360" t="s">
        <v>4338</v>
      </c>
      <c r="C2534" s="360" t="s">
        <v>1433</v>
      </c>
      <c r="D2534" s="266" t="s">
        <v>8463</v>
      </c>
    </row>
    <row r="2535" spans="1:4" x14ac:dyDescent="0.25">
      <c r="A2535" s="369">
        <v>3767</v>
      </c>
      <c r="B2535" s="360" t="s">
        <v>4340</v>
      </c>
      <c r="C2535" s="360" t="s">
        <v>1433</v>
      </c>
      <c r="D2535" s="266" t="s">
        <v>2458</v>
      </c>
    </row>
    <row r="2536" spans="1:4" x14ac:dyDescent="0.25">
      <c r="A2536" s="369">
        <v>13192</v>
      </c>
      <c r="B2536" s="360" t="s">
        <v>26168</v>
      </c>
      <c r="C2536" s="360" t="s">
        <v>1433</v>
      </c>
      <c r="D2536" s="266" t="s">
        <v>27491</v>
      </c>
    </row>
    <row r="2537" spans="1:4" x14ac:dyDescent="0.25">
      <c r="A2537" s="369">
        <v>38413</v>
      </c>
      <c r="B2537" s="360" t="s">
        <v>26169</v>
      </c>
      <c r="C2537" s="360" t="s">
        <v>1433</v>
      </c>
      <c r="D2537" s="266" t="s">
        <v>27492</v>
      </c>
    </row>
    <row r="2538" spans="1:4" x14ac:dyDescent="0.25">
      <c r="A2538" s="369">
        <v>42440</v>
      </c>
      <c r="B2538" s="360" t="s">
        <v>4341</v>
      </c>
      <c r="C2538" s="360" t="s">
        <v>1433</v>
      </c>
      <c r="D2538" s="266" t="s">
        <v>4342</v>
      </c>
    </row>
    <row r="2539" spans="1:4" x14ac:dyDescent="0.25">
      <c r="A2539" s="369">
        <v>20193</v>
      </c>
      <c r="B2539" s="360" t="s">
        <v>4343</v>
      </c>
      <c r="C2539" s="360" t="s">
        <v>4344</v>
      </c>
      <c r="D2539" s="266" t="s">
        <v>6781</v>
      </c>
    </row>
    <row r="2540" spans="1:4" x14ac:dyDescent="0.25">
      <c r="A2540" s="369">
        <v>10527</v>
      </c>
      <c r="B2540" s="360" t="s">
        <v>4345</v>
      </c>
      <c r="C2540" s="360" t="s">
        <v>4346</v>
      </c>
      <c r="D2540" s="266" t="s">
        <v>2948</v>
      </c>
    </row>
    <row r="2541" spans="1:4" x14ac:dyDescent="0.25">
      <c r="A2541" s="369">
        <v>41805</v>
      </c>
      <c r="B2541" s="360" t="s">
        <v>4347</v>
      </c>
      <c r="C2541" s="360" t="s">
        <v>1435</v>
      </c>
      <c r="D2541" s="266" t="s">
        <v>26170</v>
      </c>
    </row>
    <row r="2542" spans="1:4" x14ac:dyDescent="0.25">
      <c r="A2542" s="369">
        <v>40271</v>
      </c>
      <c r="B2542" s="360" t="s">
        <v>4348</v>
      </c>
      <c r="C2542" s="360" t="s">
        <v>4349</v>
      </c>
      <c r="D2542" s="266" t="s">
        <v>2351</v>
      </c>
    </row>
    <row r="2543" spans="1:4" x14ac:dyDescent="0.25">
      <c r="A2543" s="369">
        <v>40287</v>
      </c>
      <c r="B2543" s="360" t="s">
        <v>4351</v>
      </c>
      <c r="C2543" s="360" t="s">
        <v>1435</v>
      </c>
      <c r="D2543" s="266" t="s">
        <v>3778</v>
      </c>
    </row>
    <row r="2544" spans="1:4" x14ac:dyDescent="0.25">
      <c r="A2544" s="369">
        <v>4084</v>
      </c>
      <c r="B2544" s="360" t="s">
        <v>4353</v>
      </c>
      <c r="C2544" s="360" t="s">
        <v>1628</v>
      </c>
      <c r="D2544" s="266" t="s">
        <v>4404</v>
      </c>
    </row>
    <row r="2545" spans="1:4" x14ac:dyDescent="0.25">
      <c r="A2545" s="369">
        <v>743</v>
      </c>
      <c r="B2545" s="360" t="s">
        <v>4354</v>
      </c>
      <c r="C2545" s="360" t="s">
        <v>1628</v>
      </c>
      <c r="D2545" s="266" t="s">
        <v>4404</v>
      </c>
    </row>
    <row r="2546" spans="1:4" x14ac:dyDescent="0.25">
      <c r="A2546" s="369">
        <v>40293</v>
      </c>
      <c r="B2546" s="360" t="s">
        <v>4355</v>
      </c>
      <c r="C2546" s="360" t="s">
        <v>1628</v>
      </c>
      <c r="D2546" s="266" t="s">
        <v>3749</v>
      </c>
    </row>
    <row r="2547" spans="1:4" x14ac:dyDescent="0.25">
      <c r="A2547" s="369">
        <v>40294</v>
      </c>
      <c r="B2547" s="360" t="s">
        <v>4356</v>
      </c>
      <c r="C2547" s="360" t="s">
        <v>1628</v>
      </c>
      <c r="D2547" s="266" t="s">
        <v>4404</v>
      </c>
    </row>
    <row r="2548" spans="1:4" x14ac:dyDescent="0.25">
      <c r="A2548" s="369">
        <v>4085</v>
      </c>
      <c r="B2548" s="360" t="s">
        <v>4357</v>
      </c>
      <c r="C2548" s="360" t="s">
        <v>1628</v>
      </c>
      <c r="D2548" s="266" t="s">
        <v>2587</v>
      </c>
    </row>
    <row r="2549" spans="1:4" x14ac:dyDescent="0.25">
      <c r="A2549" s="369">
        <v>10779</v>
      </c>
      <c r="B2549" s="360" t="s">
        <v>1434</v>
      </c>
      <c r="C2549" s="360" t="s">
        <v>1435</v>
      </c>
      <c r="D2549" s="266" t="s">
        <v>27493</v>
      </c>
    </row>
    <row r="2550" spans="1:4" x14ac:dyDescent="0.25">
      <c r="A2550" s="369">
        <v>10777</v>
      </c>
      <c r="B2550" s="360" t="s">
        <v>1431</v>
      </c>
      <c r="C2550" s="360" t="s">
        <v>1435</v>
      </c>
      <c r="D2550" s="266" t="s">
        <v>27494</v>
      </c>
    </row>
    <row r="2551" spans="1:4" x14ac:dyDescent="0.25">
      <c r="A2551" s="369">
        <v>10775</v>
      </c>
      <c r="B2551" s="360" t="s">
        <v>1436</v>
      </c>
      <c r="C2551" s="360" t="s">
        <v>1435</v>
      </c>
      <c r="D2551" s="266" t="s">
        <v>27495</v>
      </c>
    </row>
    <row r="2552" spans="1:4" x14ac:dyDescent="0.25">
      <c r="A2552" s="369">
        <v>10776</v>
      </c>
      <c r="B2552" s="360" t="s">
        <v>1437</v>
      </c>
      <c r="C2552" s="360" t="s">
        <v>1435</v>
      </c>
      <c r="D2552" s="266" t="s">
        <v>27496</v>
      </c>
    </row>
    <row r="2553" spans="1:4" x14ac:dyDescent="0.25">
      <c r="A2553" s="369">
        <v>10778</v>
      </c>
      <c r="B2553" s="360" t="s">
        <v>1438</v>
      </c>
      <c r="C2553" s="360" t="s">
        <v>1435</v>
      </c>
      <c r="D2553" s="266" t="s">
        <v>27493</v>
      </c>
    </row>
    <row r="2554" spans="1:4" x14ac:dyDescent="0.25">
      <c r="A2554" s="369">
        <v>40339</v>
      </c>
      <c r="B2554" s="360" t="s">
        <v>4359</v>
      </c>
      <c r="C2554" s="360" t="s">
        <v>4349</v>
      </c>
      <c r="D2554" s="266" t="s">
        <v>7174</v>
      </c>
    </row>
    <row r="2555" spans="1:4" x14ac:dyDescent="0.25">
      <c r="A2555" s="369">
        <v>10749</v>
      </c>
      <c r="B2555" s="360" t="s">
        <v>4361</v>
      </c>
      <c r="C2555" s="360" t="s">
        <v>4349</v>
      </c>
      <c r="D2555" s="266" t="s">
        <v>2908</v>
      </c>
    </row>
    <row r="2556" spans="1:4" x14ac:dyDescent="0.25">
      <c r="A2556" s="369">
        <v>40290</v>
      </c>
      <c r="B2556" s="360" t="s">
        <v>4362</v>
      </c>
      <c r="C2556" s="360" t="s">
        <v>4349</v>
      </c>
      <c r="D2556" s="266" t="s">
        <v>10018</v>
      </c>
    </row>
    <row r="2557" spans="1:4" x14ac:dyDescent="0.25">
      <c r="A2557" s="369">
        <v>3346</v>
      </c>
      <c r="B2557" s="360" t="s">
        <v>4363</v>
      </c>
      <c r="C2557" s="360" t="s">
        <v>1628</v>
      </c>
      <c r="D2557" s="266" t="s">
        <v>4364</v>
      </c>
    </row>
    <row r="2558" spans="1:4" x14ac:dyDescent="0.25">
      <c r="A2558" s="369">
        <v>3348</v>
      </c>
      <c r="B2558" s="360" t="s">
        <v>4365</v>
      </c>
      <c r="C2558" s="360" t="s">
        <v>1628</v>
      </c>
      <c r="D2558" s="266" t="s">
        <v>4366</v>
      </c>
    </row>
    <row r="2559" spans="1:4" x14ac:dyDescent="0.25">
      <c r="A2559" s="369">
        <v>39833</v>
      </c>
      <c r="B2559" s="360" t="s">
        <v>4367</v>
      </c>
      <c r="C2559" s="360" t="s">
        <v>1628</v>
      </c>
      <c r="D2559" s="266" t="s">
        <v>3511</v>
      </c>
    </row>
    <row r="2560" spans="1:4" x14ac:dyDescent="0.25">
      <c r="A2560" s="369">
        <v>7252</v>
      </c>
      <c r="B2560" s="360" t="s">
        <v>4368</v>
      </c>
      <c r="C2560" s="360" t="s">
        <v>1628</v>
      </c>
      <c r="D2560" s="266" t="s">
        <v>1675</v>
      </c>
    </row>
    <row r="2561" spans="1:4" x14ac:dyDescent="0.25">
      <c r="A2561" s="369">
        <v>7247</v>
      </c>
      <c r="B2561" s="360" t="s">
        <v>4369</v>
      </c>
      <c r="C2561" s="360" t="s">
        <v>1628</v>
      </c>
      <c r="D2561" s="266" t="s">
        <v>1675</v>
      </c>
    </row>
    <row r="2562" spans="1:4" x14ac:dyDescent="0.25">
      <c r="A2562" s="369">
        <v>40291</v>
      </c>
      <c r="B2562" s="360" t="s">
        <v>26171</v>
      </c>
      <c r="C2562" s="360" t="s">
        <v>4349</v>
      </c>
      <c r="D2562" s="266" t="s">
        <v>26172</v>
      </c>
    </row>
    <row r="2563" spans="1:4" x14ac:dyDescent="0.25">
      <c r="A2563" s="369">
        <v>40275</v>
      </c>
      <c r="B2563" s="360" t="s">
        <v>4370</v>
      </c>
      <c r="C2563" s="360" t="s">
        <v>4349</v>
      </c>
      <c r="D2563" s="266" t="s">
        <v>4948</v>
      </c>
    </row>
    <row r="2564" spans="1:4" x14ac:dyDescent="0.25">
      <c r="A2564" s="369">
        <v>42408</v>
      </c>
      <c r="B2564" s="360" t="s">
        <v>4371</v>
      </c>
      <c r="C2564" s="360" t="s">
        <v>1908</v>
      </c>
      <c r="D2564" s="266" t="s">
        <v>2380</v>
      </c>
    </row>
    <row r="2565" spans="1:4" x14ac:dyDescent="0.25">
      <c r="A2565" s="369">
        <v>3777</v>
      </c>
      <c r="B2565" s="360" t="s">
        <v>4372</v>
      </c>
      <c r="C2565" s="360" t="s">
        <v>1908</v>
      </c>
      <c r="D2565" s="266" t="s">
        <v>1981</v>
      </c>
    </row>
    <row r="2566" spans="1:4" x14ac:dyDescent="0.25">
      <c r="A2566" s="369">
        <v>44699</v>
      </c>
      <c r="B2566" s="360" t="s">
        <v>4373</v>
      </c>
      <c r="C2566" s="360" t="s">
        <v>1520</v>
      </c>
      <c r="D2566" s="266" t="s">
        <v>27497</v>
      </c>
    </row>
    <row r="2567" spans="1:4" x14ac:dyDescent="0.25">
      <c r="A2567" s="369">
        <v>3798</v>
      </c>
      <c r="B2567" s="360" t="s">
        <v>4374</v>
      </c>
      <c r="C2567" s="360" t="s">
        <v>1433</v>
      </c>
      <c r="D2567" s="266" t="s">
        <v>27498</v>
      </c>
    </row>
    <row r="2568" spans="1:4" x14ac:dyDescent="0.25">
      <c r="A2568" s="369">
        <v>38769</v>
      </c>
      <c r="B2568" s="360" t="s">
        <v>4375</v>
      </c>
      <c r="C2568" s="360" t="s">
        <v>1433</v>
      </c>
      <c r="D2568" s="266" t="s">
        <v>25813</v>
      </c>
    </row>
    <row r="2569" spans="1:4" x14ac:dyDescent="0.25">
      <c r="A2569" s="369">
        <v>38774</v>
      </c>
      <c r="B2569" s="360" t="s">
        <v>4376</v>
      </c>
      <c r="C2569" s="360" t="s">
        <v>1433</v>
      </c>
      <c r="D2569" s="266" t="s">
        <v>25698</v>
      </c>
    </row>
    <row r="2570" spans="1:4" x14ac:dyDescent="0.25">
      <c r="A2570" s="369">
        <v>42247</v>
      </c>
      <c r="B2570" s="360" t="s">
        <v>4378</v>
      </c>
      <c r="C2570" s="360" t="s">
        <v>1433</v>
      </c>
      <c r="D2570" s="266" t="s">
        <v>27499</v>
      </c>
    </row>
    <row r="2571" spans="1:4" x14ac:dyDescent="0.25">
      <c r="A2571" s="369">
        <v>42248</v>
      </c>
      <c r="B2571" s="360" t="s">
        <v>4379</v>
      </c>
      <c r="C2571" s="360" t="s">
        <v>1433</v>
      </c>
      <c r="D2571" s="266" t="s">
        <v>27500</v>
      </c>
    </row>
    <row r="2572" spans="1:4" x14ac:dyDescent="0.25">
      <c r="A2572" s="369">
        <v>42249</v>
      </c>
      <c r="B2572" s="360" t="s">
        <v>4380</v>
      </c>
      <c r="C2572" s="360" t="s">
        <v>1433</v>
      </c>
      <c r="D2572" s="266" t="s">
        <v>27501</v>
      </c>
    </row>
    <row r="2573" spans="1:4" x14ac:dyDescent="0.25">
      <c r="A2573" s="369">
        <v>42244</v>
      </c>
      <c r="B2573" s="360" t="s">
        <v>4381</v>
      </c>
      <c r="C2573" s="360" t="s">
        <v>1433</v>
      </c>
      <c r="D2573" s="266" t="s">
        <v>27502</v>
      </c>
    </row>
    <row r="2574" spans="1:4" x14ac:dyDescent="0.25">
      <c r="A2574" s="369">
        <v>42245</v>
      </c>
      <c r="B2574" s="360" t="s">
        <v>4382</v>
      </c>
      <c r="C2574" s="360" t="s">
        <v>1433</v>
      </c>
      <c r="D2574" s="266" t="s">
        <v>27503</v>
      </c>
    </row>
    <row r="2575" spans="1:4" x14ac:dyDescent="0.25">
      <c r="A2575" s="369">
        <v>42246</v>
      </c>
      <c r="B2575" s="360" t="s">
        <v>4383</v>
      </c>
      <c r="C2575" s="360" t="s">
        <v>1433</v>
      </c>
      <c r="D2575" s="266" t="s">
        <v>27504</v>
      </c>
    </row>
    <row r="2576" spans="1:4" x14ac:dyDescent="0.25">
      <c r="A2576" s="369">
        <v>42243</v>
      </c>
      <c r="B2576" s="360" t="s">
        <v>4384</v>
      </c>
      <c r="C2576" s="360" t="s">
        <v>1433</v>
      </c>
      <c r="D2576" s="266" t="s">
        <v>27505</v>
      </c>
    </row>
    <row r="2577" spans="1:4" x14ac:dyDescent="0.25">
      <c r="A2577" s="369">
        <v>38889</v>
      </c>
      <c r="B2577" s="360" t="s">
        <v>4385</v>
      </c>
      <c r="C2577" s="360" t="s">
        <v>1433</v>
      </c>
      <c r="D2577" s="266" t="s">
        <v>27506</v>
      </c>
    </row>
    <row r="2578" spans="1:4" x14ac:dyDescent="0.25">
      <c r="A2578" s="369">
        <v>38784</v>
      </c>
      <c r="B2578" s="360" t="s">
        <v>4386</v>
      </c>
      <c r="C2578" s="360" t="s">
        <v>1433</v>
      </c>
      <c r="D2578" s="266" t="s">
        <v>27507</v>
      </c>
    </row>
    <row r="2579" spans="1:4" x14ac:dyDescent="0.25">
      <c r="A2579" s="369">
        <v>3780</v>
      </c>
      <c r="B2579" s="360" t="s">
        <v>4388</v>
      </c>
      <c r="C2579" s="360" t="s">
        <v>1433</v>
      </c>
      <c r="D2579" s="266" t="s">
        <v>27508</v>
      </c>
    </row>
    <row r="2580" spans="1:4" x14ac:dyDescent="0.25">
      <c r="A2580" s="369">
        <v>38773</v>
      </c>
      <c r="B2580" s="360" t="s">
        <v>4389</v>
      </c>
      <c r="C2580" s="360" t="s">
        <v>1433</v>
      </c>
      <c r="D2580" s="266" t="s">
        <v>6981</v>
      </c>
    </row>
    <row r="2581" spans="1:4" x14ac:dyDescent="0.25">
      <c r="A2581" s="369">
        <v>12271</v>
      </c>
      <c r="B2581" s="360" t="s">
        <v>4390</v>
      </c>
      <c r="C2581" s="360" t="s">
        <v>1433</v>
      </c>
      <c r="D2581" s="266" t="s">
        <v>27509</v>
      </c>
    </row>
    <row r="2582" spans="1:4" x14ac:dyDescent="0.25">
      <c r="A2582" s="369">
        <v>39385</v>
      </c>
      <c r="B2582" s="360" t="s">
        <v>26174</v>
      </c>
      <c r="C2582" s="360" t="s">
        <v>1433</v>
      </c>
      <c r="D2582" s="266" t="s">
        <v>2818</v>
      </c>
    </row>
    <row r="2583" spans="1:4" x14ac:dyDescent="0.25">
      <c r="A2583" s="369">
        <v>39389</v>
      </c>
      <c r="B2583" s="360" t="s">
        <v>4391</v>
      </c>
      <c r="C2583" s="360" t="s">
        <v>1433</v>
      </c>
      <c r="D2583" s="266" t="s">
        <v>7100</v>
      </c>
    </row>
    <row r="2584" spans="1:4" x14ac:dyDescent="0.25">
      <c r="A2584" s="369">
        <v>39390</v>
      </c>
      <c r="B2584" s="360" t="s">
        <v>4392</v>
      </c>
      <c r="C2584" s="360" t="s">
        <v>1433</v>
      </c>
      <c r="D2584" s="266" t="s">
        <v>2935</v>
      </c>
    </row>
    <row r="2585" spans="1:4" x14ac:dyDescent="0.25">
      <c r="A2585" s="369">
        <v>39391</v>
      </c>
      <c r="B2585" s="360" t="s">
        <v>4393</v>
      </c>
      <c r="C2585" s="360" t="s">
        <v>1433</v>
      </c>
      <c r="D2585" s="266" t="s">
        <v>27510</v>
      </c>
    </row>
    <row r="2586" spans="1:4" x14ac:dyDescent="0.25">
      <c r="A2586" s="369">
        <v>3803</v>
      </c>
      <c r="B2586" s="360" t="s">
        <v>4394</v>
      </c>
      <c r="C2586" s="360" t="s">
        <v>1433</v>
      </c>
      <c r="D2586" s="266" t="s">
        <v>27511</v>
      </c>
    </row>
    <row r="2587" spans="1:4" x14ac:dyDescent="0.25">
      <c r="A2587" s="369">
        <v>38770</v>
      </c>
      <c r="B2587" s="360" t="s">
        <v>4395</v>
      </c>
      <c r="C2587" s="360" t="s">
        <v>1433</v>
      </c>
      <c r="D2587" s="266" t="s">
        <v>27512</v>
      </c>
    </row>
    <row r="2588" spans="1:4" x14ac:dyDescent="0.25">
      <c r="A2588" s="369">
        <v>12267</v>
      </c>
      <c r="B2588" s="360" t="s">
        <v>4396</v>
      </c>
      <c r="C2588" s="360" t="s">
        <v>1433</v>
      </c>
      <c r="D2588" s="266" t="s">
        <v>27513</v>
      </c>
    </row>
    <row r="2589" spans="1:4" x14ac:dyDescent="0.25">
      <c r="A2589" s="369">
        <v>43265</v>
      </c>
      <c r="B2589" s="360" t="s">
        <v>4397</v>
      </c>
      <c r="C2589" s="360" t="s">
        <v>1433</v>
      </c>
      <c r="D2589" s="266" t="s">
        <v>27514</v>
      </c>
    </row>
    <row r="2590" spans="1:4" x14ac:dyDescent="0.25">
      <c r="A2590" s="369">
        <v>12266</v>
      </c>
      <c r="B2590" s="360" t="s">
        <v>4398</v>
      </c>
      <c r="C2590" s="360" t="s">
        <v>1433</v>
      </c>
      <c r="D2590" s="266" t="s">
        <v>27515</v>
      </c>
    </row>
    <row r="2591" spans="1:4" x14ac:dyDescent="0.25">
      <c r="A2591" s="369">
        <v>39378</v>
      </c>
      <c r="B2591" s="360" t="s">
        <v>4399</v>
      </c>
      <c r="C2591" s="360" t="s">
        <v>1433</v>
      </c>
      <c r="D2591" s="266" t="s">
        <v>27516</v>
      </c>
    </row>
    <row r="2592" spans="1:4" x14ac:dyDescent="0.25">
      <c r="A2592" s="369">
        <v>43543</v>
      </c>
      <c r="B2592" s="360" t="s">
        <v>4400</v>
      </c>
      <c r="C2592" s="360" t="s">
        <v>1433</v>
      </c>
      <c r="D2592" s="266" t="s">
        <v>27517</v>
      </c>
    </row>
    <row r="2593" spans="1:4" x14ac:dyDescent="0.25">
      <c r="A2593" s="369">
        <v>38775</v>
      </c>
      <c r="B2593" s="360" t="s">
        <v>4401</v>
      </c>
      <c r="C2593" s="360" t="s">
        <v>1433</v>
      </c>
      <c r="D2593" s="266" t="s">
        <v>27518</v>
      </c>
    </row>
    <row r="2594" spans="1:4" x14ac:dyDescent="0.25">
      <c r="A2594" s="369">
        <v>44252</v>
      </c>
      <c r="B2594" s="360" t="s">
        <v>4402</v>
      </c>
      <c r="C2594" s="360" t="s">
        <v>1433</v>
      </c>
      <c r="D2594" s="266" t="s">
        <v>27519</v>
      </c>
    </row>
    <row r="2595" spans="1:4" x14ac:dyDescent="0.25">
      <c r="A2595" s="369">
        <v>21119</v>
      </c>
      <c r="B2595" s="360" t="s">
        <v>4403</v>
      </c>
      <c r="C2595" s="360" t="s">
        <v>1433</v>
      </c>
      <c r="D2595" s="266" t="s">
        <v>8082</v>
      </c>
    </row>
    <row r="2596" spans="1:4" x14ac:dyDescent="0.25">
      <c r="A2596" s="369">
        <v>37974</v>
      </c>
      <c r="B2596" s="360" t="s">
        <v>4405</v>
      </c>
      <c r="C2596" s="360" t="s">
        <v>1433</v>
      </c>
      <c r="D2596" s="266" t="s">
        <v>3749</v>
      </c>
    </row>
    <row r="2597" spans="1:4" x14ac:dyDescent="0.25">
      <c r="A2597" s="369">
        <v>37975</v>
      </c>
      <c r="B2597" s="360" t="s">
        <v>4407</v>
      </c>
      <c r="C2597" s="360" t="s">
        <v>1433</v>
      </c>
      <c r="D2597" s="266" t="s">
        <v>27520</v>
      </c>
    </row>
    <row r="2598" spans="1:4" x14ac:dyDescent="0.25">
      <c r="A2598" s="369">
        <v>37976</v>
      </c>
      <c r="B2598" s="360" t="s">
        <v>4409</v>
      </c>
      <c r="C2598" s="360" t="s">
        <v>1433</v>
      </c>
      <c r="D2598" s="266" t="s">
        <v>1489</v>
      </c>
    </row>
    <row r="2599" spans="1:4" x14ac:dyDescent="0.25">
      <c r="A2599" s="369">
        <v>37977</v>
      </c>
      <c r="B2599" s="360" t="s">
        <v>4410</v>
      </c>
      <c r="C2599" s="360" t="s">
        <v>1433</v>
      </c>
      <c r="D2599" s="266" t="s">
        <v>26937</v>
      </c>
    </row>
    <row r="2600" spans="1:4" x14ac:dyDescent="0.25">
      <c r="A2600" s="369">
        <v>37978</v>
      </c>
      <c r="B2600" s="360" t="s">
        <v>4411</v>
      </c>
      <c r="C2600" s="360" t="s">
        <v>1433</v>
      </c>
      <c r="D2600" s="266" t="s">
        <v>25773</v>
      </c>
    </row>
    <row r="2601" spans="1:4" x14ac:dyDescent="0.25">
      <c r="A2601" s="369">
        <v>37979</v>
      </c>
      <c r="B2601" s="360" t="s">
        <v>4412</v>
      </c>
      <c r="C2601" s="360" t="s">
        <v>1433</v>
      </c>
      <c r="D2601" s="266" t="s">
        <v>25589</v>
      </c>
    </row>
    <row r="2602" spans="1:4" x14ac:dyDescent="0.25">
      <c r="A2602" s="369">
        <v>37980</v>
      </c>
      <c r="B2602" s="360" t="s">
        <v>4413</v>
      </c>
      <c r="C2602" s="360" t="s">
        <v>1433</v>
      </c>
      <c r="D2602" s="266" t="s">
        <v>27521</v>
      </c>
    </row>
    <row r="2603" spans="1:4" x14ac:dyDescent="0.25">
      <c r="A2603" s="369">
        <v>36147</v>
      </c>
      <c r="B2603" s="360" t="s">
        <v>4414</v>
      </c>
      <c r="C2603" s="360" t="s">
        <v>1923</v>
      </c>
      <c r="D2603" s="266" t="s">
        <v>27522</v>
      </c>
    </row>
    <row r="2604" spans="1:4" x14ac:dyDescent="0.25">
      <c r="A2604" s="369">
        <v>12731</v>
      </c>
      <c r="B2604" s="360" t="s">
        <v>4415</v>
      </c>
      <c r="C2604" s="360" t="s">
        <v>1433</v>
      </c>
      <c r="D2604" s="266" t="s">
        <v>27523</v>
      </c>
    </row>
    <row r="2605" spans="1:4" x14ac:dyDescent="0.25">
      <c r="A2605" s="369">
        <v>12723</v>
      </c>
      <c r="B2605" s="360" t="s">
        <v>4416</v>
      </c>
      <c r="C2605" s="360" t="s">
        <v>1433</v>
      </c>
      <c r="D2605" s="266" t="s">
        <v>7675</v>
      </c>
    </row>
    <row r="2606" spans="1:4" x14ac:dyDescent="0.25">
      <c r="A2606" s="369">
        <v>12724</v>
      </c>
      <c r="B2606" s="360" t="s">
        <v>4417</v>
      </c>
      <c r="C2606" s="360" t="s">
        <v>1433</v>
      </c>
      <c r="D2606" s="266" t="s">
        <v>3363</v>
      </c>
    </row>
    <row r="2607" spans="1:4" x14ac:dyDescent="0.25">
      <c r="A2607" s="369">
        <v>12725</v>
      </c>
      <c r="B2607" s="360" t="s">
        <v>4418</v>
      </c>
      <c r="C2607" s="360" t="s">
        <v>1433</v>
      </c>
      <c r="D2607" s="266" t="s">
        <v>12840</v>
      </c>
    </row>
    <row r="2608" spans="1:4" x14ac:dyDescent="0.25">
      <c r="A2608" s="369">
        <v>12726</v>
      </c>
      <c r="B2608" s="360" t="s">
        <v>4420</v>
      </c>
      <c r="C2608" s="360" t="s">
        <v>1433</v>
      </c>
      <c r="D2608" s="266" t="s">
        <v>6922</v>
      </c>
    </row>
    <row r="2609" spans="1:4" x14ac:dyDescent="0.25">
      <c r="A2609" s="369">
        <v>12727</v>
      </c>
      <c r="B2609" s="360" t="s">
        <v>4421</v>
      </c>
      <c r="C2609" s="360" t="s">
        <v>1433</v>
      </c>
      <c r="D2609" s="266" t="s">
        <v>25659</v>
      </c>
    </row>
    <row r="2610" spans="1:4" x14ac:dyDescent="0.25">
      <c r="A2610" s="369">
        <v>12728</v>
      </c>
      <c r="B2610" s="360" t="s">
        <v>4422</v>
      </c>
      <c r="C2610" s="360" t="s">
        <v>1433</v>
      </c>
      <c r="D2610" s="266" t="s">
        <v>25793</v>
      </c>
    </row>
    <row r="2611" spans="1:4" x14ac:dyDescent="0.25">
      <c r="A2611" s="369">
        <v>12729</v>
      </c>
      <c r="B2611" s="360" t="s">
        <v>4423</v>
      </c>
      <c r="C2611" s="360" t="s">
        <v>1433</v>
      </c>
      <c r="D2611" s="266" t="s">
        <v>27524</v>
      </c>
    </row>
    <row r="2612" spans="1:4" x14ac:dyDescent="0.25">
      <c r="A2612" s="369">
        <v>12730</v>
      </c>
      <c r="B2612" s="360" t="s">
        <v>4424</v>
      </c>
      <c r="C2612" s="360" t="s">
        <v>1433</v>
      </c>
      <c r="D2612" s="266" t="s">
        <v>27525</v>
      </c>
    </row>
    <row r="2613" spans="1:4" x14ac:dyDescent="0.25">
      <c r="A2613" s="369">
        <v>3840</v>
      </c>
      <c r="B2613" s="360" t="s">
        <v>7040</v>
      </c>
      <c r="C2613" s="360" t="s">
        <v>1433</v>
      </c>
      <c r="D2613" s="266" t="s">
        <v>10952</v>
      </c>
    </row>
    <row r="2614" spans="1:4" x14ac:dyDescent="0.25">
      <c r="A2614" s="369">
        <v>3838</v>
      </c>
      <c r="B2614" s="360" t="s">
        <v>7041</v>
      </c>
      <c r="C2614" s="360" t="s">
        <v>1433</v>
      </c>
      <c r="D2614" s="266" t="s">
        <v>27526</v>
      </c>
    </row>
    <row r="2615" spans="1:4" x14ac:dyDescent="0.25">
      <c r="A2615" s="369">
        <v>3844</v>
      </c>
      <c r="B2615" s="360" t="s">
        <v>7042</v>
      </c>
      <c r="C2615" s="360" t="s">
        <v>1433</v>
      </c>
      <c r="D2615" s="266" t="s">
        <v>27527</v>
      </c>
    </row>
    <row r="2616" spans="1:4" x14ac:dyDescent="0.25">
      <c r="A2616" s="369">
        <v>3839</v>
      </c>
      <c r="B2616" s="360" t="s">
        <v>7043</v>
      </c>
      <c r="C2616" s="360" t="s">
        <v>1433</v>
      </c>
      <c r="D2616" s="266" t="s">
        <v>27528</v>
      </c>
    </row>
    <row r="2617" spans="1:4" x14ac:dyDescent="0.25">
      <c r="A2617" s="369">
        <v>3843</v>
      </c>
      <c r="B2617" s="360" t="s">
        <v>7044</v>
      </c>
      <c r="C2617" s="360" t="s">
        <v>1433</v>
      </c>
      <c r="D2617" s="266" t="s">
        <v>27529</v>
      </c>
    </row>
    <row r="2618" spans="1:4" x14ac:dyDescent="0.25">
      <c r="A2618" s="369">
        <v>3900</v>
      </c>
      <c r="B2618" s="360" t="s">
        <v>4426</v>
      </c>
      <c r="C2618" s="360" t="s">
        <v>1433</v>
      </c>
      <c r="D2618" s="266" t="s">
        <v>27530</v>
      </c>
    </row>
    <row r="2619" spans="1:4" x14ac:dyDescent="0.25">
      <c r="A2619" s="369">
        <v>3846</v>
      </c>
      <c r="B2619" s="360" t="s">
        <v>4427</v>
      </c>
      <c r="C2619" s="360" t="s">
        <v>1433</v>
      </c>
      <c r="D2619" s="266" t="s">
        <v>2753</v>
      </c>
    </row>
    <row r="2620" spans="1:4" x14ac:dyDescent="0.25">
      <c r="A2620" s="369">
        <v>3886</v>
      </c>
      <c r="B2620" s="360" t="s">
        <v>4429</v>
      </c>
      <c r="C2620" s="360" t="s">
        <v>1433</v>
      </c>
      <c r="D2620" s="266" t="s">
        <v>27263</v>
      </c>
    </row>
    <row r="2621" spans="1:4" x14ac:dyDescent="0.25">
      <c r="A2621" s="369">
        <v>3854</v>
      </c>
      <c r="B2621" s="360" t="s">
        <v>4430</v>
      </c>
      <c r="C2621" s="360" t="s">
        <v>1433</v>
      </c>
      <c r="D2621" s="266" t="s">
        <v>6880</v>
      </c>
    </row>
    <row r="2622" spans="1:4" x14ac:dyDescent="0.25">
      <c r="A2622" s="369">
        <v>3873</v>
      </c>
      <c r="B2622" s="360" t="s">
        <v>4432</v>
      </c>
      <c r="C2622" s="360" t="s">
        <v>1433</v>
      </c>
      <c r="D2622" s="266" t="s">
        <v>5431</v>
      </c>
    </row>
    <row r="2623" spans="1:4" x14ac:dyDescent="0.25">
      <c r="A2623" s="369">
        <v>38021</v>
      </c>
      <c r="B2623" s="360" t="s">
        <v>4433</v>
      </c>
      <c r="C2623" s="360" t="s">
        <v>1433</v>
      </c>
      <c r="D2623" s="266" t="s">
        <v>5499</v>
      </c>
    </row>
    <row r="2624" spans="1:4" x14ac:dyDescent="0.25">
      <c r="A2624" s="369">
        <v>43838</v>
      </c>
      <c r="B2624" s="360" t="s">
        <v>4434</v>
      </c>
      <c r="C2624" s="360" t="s">
        <v>1433</v>
      </c>
      <c r="D2624" s="266" t="s">
        <v>27531</v>
      </c>
    </row>
    <row r="2625" spans="1:4" x14ac:dyDescent="0.25">
      <c r="A2625" s="369">
        <v>3847</v>
      </c>
      <c r="B2625" s="360" t="s">
        <v>4435</v>
      </c>
      <c r="C2625" s="360" t="s">
        <v>1433</v>
      </c>
      <c r="D2625" s="266" t="s">
        <v>7065</v>
      </c>
    </row>
    <row r="2626" spans="1:4" x14ac:dyDescent="0.25">
      <c r="A2626" s="369">
        <v>38022</v>
      </c>
      <c r="B2626" s="360" t="s">
        <v>4436</v>
      </c>
      <c r="C2626" s="360" t="s">
        <v>1433</v>
      </c>
      <c r="D2626" s="266" t="s">
        <v>6833</v>
      </c>
    </row>
    <row r="2627" spans="1:4" x14ac:dyDescent="0.25">
      <c r="A2627" s="369">
        <v>3826</v>
      </c>
      <c r="B2627" s="360" t="s">
        <v>7045</v>
      </c>
      <c r="C2627" s="360" t="s">
        <v>1433</v>
      </c>
      <c r="D2627" s="266" t="s">
        <v>3115</v>
      </c>
    </row>
    <row r="2628" spans="1:4" x14ac:dyDescent="0.25">
      <c r="A2628" s="369">
        <v>3825</v>
      </c>
      <c r="B2628" s="360" t="s">
        <v>7046</v>
      </c>
      <c r="C2628" s="360" t="s">
        <v>1433</v>
      </c>
      <c r="D2628" s="266" t="s">
        <v>3168</v>
      </c>
    </row>
    <row r="2629" spans="1:4" x14ac:dyDescent="0.25">
      <c r="A2629" s="369">
        <v>3827</v>
      </c>
      <c r="B2629" s="360" t="s">
        <v>7048</v>
      </c>
      <c r="C2629" s="360" t="s">
        <v>1433</v>
      </c>
      <c r="D2629" s="266" t="s">
        <v>25759</v>
      </c>
    </row>
    <row r="2630" spans="1:4" x14ac:dyDescent="0.25">
      <c r="A2630" s="369">
        <v>3830</v>
      </c>
      <c r="B2630" s="360" t="s">
        <v>4437</v>
      </c>
      <c r="C2630" s="360" t="s">
        <v>1433</v>
      </c>
      <c r="D2630" s="266" t="s">
        <v>27239</v>
      </c>
    </row>
    <row r="2631" spans="1:4" x14ac:dyDescent="0.25">
      <c r="A2631" s="369">
        <v>37981</v>
      </c>
      <c r="B2631" s="360" t="s">
        <v>4438</v>
      </c>
      <c r="C2631" s="360" t="s">
        <v>1433</v>
      </c>
      <c r="D2631" s="266" t="s">
        <v>25799</v>
      </c>
    </row>
    <row r="2632" spans="1:4" x14ac:dyDescent="0.25">
      <c r="A2632" s="369">
        <v>37982</v>
      </c>
      <c r="B2632" s="360" t="s">
        <v>4439</v>
      </c>
      <c r="C2632" s="360" t="s">
        <v>1433</v>
      </c>
      <c r="D2632" s="266" t="s">
        <v>27532</v>
      </c>
    </row>
    <row r="2633" spans="1:4" x14ac:dyDescent="0.25">
      <c r="A2633" s="369">
        <v>37983</v>
      </c>
      <c r="B2633" s="360" t="s">
        <v>4440</v>
      </c>
      <c r="C2633" s="360" t="s">
        <v>1433</v>
      </c>
      <c r="D2633" s="266" t="s">
        <v>6743</v>
      </c>
    </row>
    <row r="2634" spans="1:4" x14ac:dyDescent="0.25">
      <c r="A2634" s="369">
        <v>37984</v>
      </c>
      <c r="B2634" s="360" t="s">
        <v>4442</v>
      </c>
      <c r="C2634" s="360" t="s">
        <v>1433</v>
      </c>
      <c r="D2634" s="266" t="s">
        <v>6943</v>
      </c>
    </row>
    <row r="2635" spans="1:4" x14ac:dyDescent="0.25">
      <c r="A2635" s="369">
        <v>37985</v>
      </c>
      <c r="B2635" s="360" t="s">
        <v>4444</v>
      </c>
      <c r="C2635" s="360" t="s">
        <v>1433</v>
      </c>
      <c r="D2635" s="266" t="s">
        <v>25798</v>
      </c>
    </row>
    <row r="2636" spans="1:4" x14ac:dyDescent="0.25">
      <c r="A2636" s="369">
        <v>20165</v>
      </c>
      <c r="B2636" s="360" t="s">
        <v>4445</v>
      </c>
      <c r="C2636" s="360" t="s">
        <v>1433</v>
      </c>
      <c r="D2636" s="266" t="s">
        <v>25619</v>
      </c>
    </row>
    <row r="2637" spans="1:4" x14ac:dyDescent="0.25">
      <c r="A2637" s="369">
        <v>20166</v>
      </c>
      <c r="B2637" s="360" t="s">
        <v>4446</v>
      </c>
      <c r="C2637" s="360" t="s">
        <v>1433</v>
      </c>
      <c r="D2637" s="266" t="s">
        <v>25664</v>
      </c>
    </row>
    <row r="2638" spans="1:4" x14ac:dyDescent="0.25">
      <c r="A2638" s="369">
        <v>20164</v>
      </c>
      <c r="B2638" s="360" t="s">
        <v>4447</v>
      </c>
      <c r="C2638" s="360" t="s">
        <v>1433</v>
      </c>
      <c r="D2638" s="266" t="s">
        <v>26555</v>
      </c>
    </row>
    <row r="2639" spans="1:4" x14ac:dyDescent="0.25">
      <c r="A2639" s="369">
        <v>3893</v>
      </c>
      <c r="B2639" s="360" t="s">
        <v>4449</v>
      </c>
      <c r="C2639" s="360" t="s">
        <v>1433</v>
      </c>
      <c r="D2639" s="266" t="s">
        <v>4212</v>
      </c>
    </row>
    <row r="2640" spans="1:4" x14ac:dyDescent="0.25">
      <c r="A2640" s="369">
        <v>3848</v>
      </c>
      <c r="B2640" s="360" t="s">
        <v>4451</v>
      </c>
      <c r="C2640" s="360" t="s">
        <v>1433</v>
      </c>
      <c r="D2640" s="266" t="s">
        <v>5574</v>
      </c>
    </row>
    <row r="2641" spans="1:4" x14ac:dyDescent="0.25">
      <c r="A2641" s="369">
        <v>3895</v>
      </c>
      <c r="B2641" s="360" t="s">
        <v>4452</v>
      </c>
      <c r="C2641" s="360" t="s">
        <v>1433</v>
      </c>
      <c r="D2641" s="266" t="s">
        <v>4909</v>
      </c>
    </row>
    <row r="2642" spans="1:4" x14ac:dyDescent="0.25">
      <c r="A2642" s="369">
        <v>12404</v>
      </c>
      <c r="B2642" s="360" t="s">
        <v>4453</v>
      </c>
      <c r="C2642" s="360" t="s">
        <v>1433</v>
      </c>
      <c r="D2642" s="266" t="s">
        <v>4454</v>
      </c>
    </row>
    <row r="2643" spans="1:4" x14ac:dyDescent="0.25">
      <c r="A2643" s="369">
        <v>3939</v>
      </c>
      <c r="B2643" s="360" t="s">
        <v>4455</v>
      </c>
      <c r="C2643" s="360" t="s">
        <v>1433</v>
      </c>
      <c r="D2643" s="266" t="s">
        <v>4006</v>
      </c>
    </row>
    <row r="2644" spans="1:4" x14ac:dyDescent="0.25">
      <c r="A2644" s="369">
        <v>3911</v>
      </c>
      <c r="B2644" s="360" t="s">
        <v>4456</v>
      </c>
      <c r="C2644" s="360" t="s">
        <v>1433</v>
      </c>
      <c r="D2644" s="266" t="s">
        <v>2258</v>
      </c>
    </row>
    <row r="2645" spans="1:4" x14ac:dyDescent="0.25">
      <c r="A2645" s="369">
        <v>3908</v>
      </c>
      <c r="B2645" s="360" t="s">
        <v>4459</v>
      </c>
      <c r="C2645" s="360" t="s">
        <v>1433</v>
      </c>
      <c r="D2645" s="266" t="s">
        <v>4460</v>
      </c>
    </row>
    <row r="2646" spans="1:4" x14ac:dyDescent="0.25">
      <c r="A2646" s="369">
        <v>3910</v>
      </c>
      <c r="B2646" s="360" t="s">
        <v>4457</v>
      </c>
      <c r="C2646" s="360" t="s">
        <v>1433</v>
      </c>
      <c r="D2646" s="266" t="s">
        <v>4458</v>
      </c>
    </row>
    <row r="2647" spans="1:4" x14ac:dyDescent="0.25">
      <c r="A2647" s="369">
        <v>3913</v>
      </c>
      <c r="B2647" s="360" t="s">
        <v>4461</v>
      </c>
      <c r="C2647" s="360" t="s">
        <v>1433</v>
      </c>
      <c r="D2647" s="266" t="s">
        <v>4462</v>
      </c>
    </row>
    <row r="2648" spans="1:4" x14ac:dyDescent="0.25">
      <c r="A2648" s="369">
        <v>3912</v>
      </c>
      <c r="B2648" s="360" t="s">
        <v>4463</v>
      </c>
      <c r="C2648" s="360" t="s">
        <v>1433</v>
      </c>
      <c r="D2648" s="266" t="s">
        <v>4464</v>
      </c>
    </row>
    <row r="2649" spans="1:4" x14ac:dyDescent="0.25">
      <c r="A2649" s="369">
        <v>3909</v>
      </c>
      <c r="B2649" s="360" t="s">
        <v>4467</v>
      </c>
      <c r="C2649" s="360" t="s">
        <v>1433</v>
      </c>
      <c r="D2649" s="266" t="s">
        <v>2667</v>
      </c>
    </row>
    <row r="2650" spans="1:4" x14ac:dyDescent="0.25">
      <c r="A2650" s="369">
        <v>3914</v>
      </c>
      <c r="B2650" s="360" t="s">
        <v>4465</v>
      </c>
      <c r="C2650" s="360" t="s">
        <v>1433</v>
      </c>
      <c r="D2650" s="266" t="s">
        <v>4466</v>
      </c>
    </row>
    <row r="2651" spans="1:4" x14ac:dyDescent="0.25">
      <c r="A2651" s="369">
        <v>3915</v>
      </c>
      <c r="B2651" s="360" t="s">
        <v>4468</v>
      </c>
      <c r="C2651" s="360" t="s">
        <v>1433</v>
      </c>
      <c r="D2651" s="266" t="s">
        <v>4469</v>
      </c>
    </row>
    <row r="2652" spans="1:4" x14ac:dyDescent="0.25">
      <c r="A2652" s="369">
        <v>3916</v>
      </c>
      <c r="B2652" s="360" t="s">
        <v>4470</v>
      </c>
      <c r="C2652" s="360" t="s">
        <v>1433</v>
      </c>
      <c r="D2652" s="266" t="s">
        <v>4471</v>
      </c>
    </row>
    <row r="2653" spans="1:4" x14ac:dyDescent="0.25">
      <c r="A2653" s="369">
        <v>3917</v>
      </c>
      <c r="B2653" s="360" t="s">
        <v>4472</v>
      </c>
      <c r="C2653" s="360" t="s">
        <v>1433</v>
      </c>
      <c r="D2653" s="266" t="s">
        <v>4473</v>
      </c>
    </row>
    <row r="2654" spans="1:4" x14ac:dyDescent="0.25">
      <c r="A2654" s="369">
        <v>1904</v>
      </c>
      <c r="B2654" s="360" t="s">
        <v>4474</v>
      </c>
      <c r="C2654" s="360" t="s">
        <v>1433</v>
      </c>
      <c r="D2654" s="266" t="s">
        <v>4257</v>
      </c>
    </row>
    <row r="2655" spans="1:4" x14ac:dyDescent="0.25">
      <c r="A2655" s="369">
        <v>1899</v>
      </c>
      <c r="B2655" s="360" t="s">
        <v>4475</v>
      </c>
      <c r="C2655" s="360" t="s">
        <v>1433</v>
      </c>
      <c r="D2655" s="266" t="s">
        <v>4767</v>
      </c>
    </row>
    <row r="2656" spans="1:4" x14ac:dyDescent="0.25">
      <c r="A2656" s="369">
        <v>1900</v>
      </c>
      <c r="B2656" s="360" t="s">
        <v>4477</v>
      </c>
      <c r="C2656" s="360" t="s">
        <v>1433</v>
      </c>
      <c r="D2656" s="266" t="s">
        <v>4756</v>
      </c>
    </row>
    <row r="2657" spans="1:4" x14ac:dyDescent="0.25">
      <c r="A2657" s="369">
        <v>12407</v>
      </c>
      <c r="B2657" s="360" t="s">
        <v>4478</v>
      </c>
      <c r="C2657" s="360" t="s">
        <v>1433</v>
      </c>
      <c r="D2657" s="266" t="s">
        <v>4479</v>
      </c>
    </row>
    <row r="2658" spans="1:4" x14ac:dyDescent="0.25">
      <c r="A2658" s="369">
        <v>12408</v>
      </c>
      <c r="B2658" s="360" t="s">
        <v>4480</v>
      </c>
      <c r="C2658" s="360" t="s">
        <v>1433</v>
      </c>
      <c r="D2658" s="266" t="s">
        <v>4481</v>
      </c>
    </row>
    <row r="2659" spans="1:4" x14ac:dyDescent="0.25">
      <c r="A2659" s="369">
        <v>12409</v>
      </c>
      <c r="B2659" s="360" t="s">
        <v>4482</v>
      </c>
      <c r="C2659" s="360" t="s">
        <v>1433</v>
      </c>
      <c r="D2659" s="266" t="s">
        <v>4481</v>
      </c>
    </row>
    <row r="2660" spans="1:4" x14ac:dyDescent="0.25">
      <c r="A2660" s="369">
        <v>12410</v>
      </c>
      <c r="B2660" s="360" t="s">
        <v>4483</v>
      </c>
      <c r="C2660" s="360" t="s">
        <v>1433</v>
      </c>
      <c r="D2660" s="266" t="s">
        <v>4484</v>
      </c>
    </row>
    <row r="2661" spans="1:4" x14ac:dyDescent="0.25">
      <c r="A2661" s="369">
        <v>3936</v>
      </c>
      <c r="B2661" s="360" t="s">
        <v>4485</v>
      </c>
      <c r="C2661" s="360" t="s">
        <v>1433</v>
      </c>
      <c r="D2661" s="266" t="s">
        <v>4486</v>
      </c>
    </row>
    <row r="2662" spans="1:4" x14ac:dyDescent="0.25">
      <c r="A2662" s="369">
        <v>3922</v>
      </c>
      <c r="B2662" s="360" t="s">
        <v>4488</v>
      </c>
      <c r="C2662" s="360" t="s">
        <v>1433</v>
      </c>
      <c r="D2662" s="266" t="s">
        <v>4489</v>
      </c>
    </row>
    <row r="2663" spans="1:4" x14ac:dyDescent="0.25">
      <c r="A2663" s="369">
        <v>3924</v>
      </c>
      <c r="B2663" s="360" t="s">
        <v>4487</v>
      </c>
      <c r="C2663" s="360" t="s">
        <v>1433</v>
      </c>
      <c r="D2663" s="266" t="s">
        <v>4486</v>
      </c>
    </row>
    <row r="2664" spans="1:4" x14ac:dyDescent="0.25">
      <c r="A2664" s="369">
        <v>3923</v>
      </c>
      <c r="B2664" s="360" t="s">
        <v>4490</v>
      </c>
      <c r="C2664" s="360" t="s">
        <v>1433</v>
      </c>
      <c r="D2664" s="266" t="s">
        <v>4486</v>
      </c>
    </row>
    <row r="2665" spans="1:4" x14ac:dyDescent="0.25">
      <c r="A2665" s="369">
        <v>3937</v>
      </c>
      <c r="B2665" s="360" t="s">
        <v>4493</v>
      </c>
      <c r="C2665" s="360" t="s">
        <v>1433</v>
      </c>
      <c r="D2665" s="266" t="s">
        <v>4494</v>
      </c>
    </row>
    <row r="2666" spans="1:4" x14ac:dyDescent="0.25">
      <c r="A2666" s="369">
        <v>3921</v>
      </c>
      <c r="B2666" s="360" t="s">
        <v>4491</v>
      </c>
      <c r="C2666" s="360" t="s">
        <v>1433</v>
      </c>
      <c r="D2666" s="266" t="s">
        <v>4492</v>
      </c>
    </row>
    <row r="2667" spans="1:4" x14ac:dyDescent="0.25">
      <c r="A2667" s="369">
        <v>3920</v>
      </c>
      <c r="B2667" s="360" t="s">
        <v>4495</v>
      </c>
      <c r="C2667" s="360" t="s">
        <v>1433</v>
      </c>
      <c r="D2667" s="266" t="s">
        <v>4494</v>
      </c>
    </row>
    <row r="2668" spans="1:4" x14ac:dyDescent="0.25">
      <c r="A2668" s="369">
        <v>3938</v>
      </c>
      <c r="B2668" s="360" t="s">
        <v>4496</v>
      </c>
      <c r="C2668" s="360" t="s">
        <v>1433</v>
      </c>
      <c r="D2668" s="266" t="s">
        <v>4497</v>
      </c>
    </row>
    <row r="2669" spans="1:4" x14ac:dyDescent="0.25">
      <c r="A2669" s="369">
        <v>3919</v>
      </c>
      <c r="B2669" s="360" t="s">
        <v>4498</v>
      </c>
      <c r="C2669" s="360" t="s">
        <v>1433</v>
      </c>
      <c r="D2669" s="266" t="s">
        <v>4499</v>
      </c>
    </row>
    <row r="2670" spans="1:4" x14ac:dyDescent="0.25">
      <c r="A2670" s="369">
        <v>3927</v>
      </c>
      <c r="B2670" s="360" t="s">
        <v>4500</v>
      </c>
      <c r="C2670" s="360" t="s">
        <v>1433</v>
      </c>
      <c r="D2670" s="266" t="s">
        <v>4501</v>
      </c>
    </row>
    <row r="2671" spans="1:4" x14ac:dyDescent="0.25">
      <c r="A2671" s="369">
        <v>3928</v>
      </c>
      <c r="B2671" s="360" t="s">
        <v>4502</v>
      </c>
      <c r="C2671" s="360" t="s">
        <v>1433</v>
      </c>
      <c r="D2671" s="266" t="s">
        <v>4501</v>
      </c>
    </row>
    <row r="2672" spans="1:4" x14ac:dyDescent="0.25">
      <c r="A2672" s="369">
        <v>3926</v>
      </c>
      <c r="B2672" s="360" t="s">
        <v>4503</v>
      </c>
      <c r="C2672" s="360" t="s">
        <v>1433</v>
      </c>
      <c r="D2672" s="266" t="s">
        <v>4504</v>
      </c>
    </row>
    <row r="2673" spans="1:4" x14ac:dyDescent="0.25">
      <c r="A2673" s="369">
        <v>3935</v>
      </c>
      <c r="B2673" s="360" t="s">
        <v>4505</v>
      </c>
      <c r="C2673" s="360" t="s">
        <v>1433</v>
      </c>
      <c r="D2673" s="266" t="s">
        <v>4504</v>
      </c>
    </row>
    <row r="2674" spans="1:4" x14ac:dyDescent="0.25">
      <c r="A2674" s="369">
        <v>3925</v>
      </c>
      <c r="B2674" s="360" t="s">
        <v>4506</v>
      </c>
      <c r="C2674" s="360" t="s">
        <v>1433</v>
      </c>
      <c r="D2674" s="266" t="s">
        <v>4504</v>
      </c>
    </row>
    <row r="2675" spans="1:4" x14ac:dyDescent="0.25">
      <c r="A2675" s="369">
        <v>12406</v>
      </c>
      <c r="B2675" s="360" t="s">
        <v>4511</v>
      </c>
      <c r="C2675" s="360" t="s">
        <v>1433</v>
      </c>
      <c r="D2675" s="266" t="s">
        <v>4512</v>
      </c>
    </row>
    <row r="2676" spans="1:4" x14ac:dyDescent="0.25">
      <c r="A2676" s="369">
        <v>3929</v>
      </c>
      <c r="B2676" s="360" t="s">
        <v>4507</v>
      </c>
      <c r="C2676" s="360" t="s">
        <v>1433</v>
      </c>
      <c r="D2676" s="266" t="s">
        <v>4508</v>
      </c>
    </row>
    <row r="2677" spans="1:4" x14ac:dyDescent="0.25">
      <c r="A2677" s="369">
        <v>3931</v>
      </c>
      <c r="B2677" s="360" t="s">
        <v>4509</v>
      </c>
      <c r="C2677" s="360" t="s">
        <v>1433</v>
      </c>
      <c r="D2677" s="266" t="s">
        <v>4508</v>
      </c>
    </row>
    <row r="2678" spans="1:4" x14ac:dyDescent="0.25">
      <c r="A2678" s="369">
        <v>3930</v>
      </c>
      <c r="B2678" s="360" t="s">
        <v>4510</v>
      </c>
      <c r="C2678" s="360" t="s">
        <v>1433</v>
      </c>
      <c r="D2678" s="266" t="s">
        <v>4508</v>
      </c>
    </row>
    <row r="2679" spans="1:4" x14ac:dyDescent="0.25">
      <c r="A2679" s="369">
        <v>3932</v>
      </c>
      <c r="B2679" s="360" t="s">
        <v>4513</v>
      </c>
      <c r="C2679" s="360" t="s">
        <v>1433</v>
      </c>
      <c r="D2679" s="266" t="s">
        <v>4514</v>
      </c>
    </row>
    <row r="2680" spans="1:4" x14ac:dyDescent="0.25">
      <c r="A2680" s="369">
        <v>3933</v>
      </c>
      <c r="B2680" s="360" t="s">
        <v>4515</v>
      </c>
      <c r="C2680" s="360" t="s">
        <v>1433</v>
      </c>
      <c r="D2680" s="266" t="s">
        <v>4514</v>
      </c>
    </row>
    <row r="2681" spans="1:4" x14ac:dyDescent="0.25">
      <c r="A2681" s="369">
        <v>3934</v>
      </c>
      <c r="B2681" s="360" t="s">
        <v>4516</v>
      </c>
      <c r="C2681" s="360" t="s">
        <v>1433</v>
      </c>
      <c r="D2681" s="266" t="s">
        <v>4514</v>
      </c>
    </row>
    <row r="2682" spans="1:4" x14ac:dyDescent="0.25">
      <c r="A2682" s="369">
        <v>40364</v>
      </c>
      <c r="B2682" s="360" t="s">
        <v>4517</v>
      </c>
      <c r="C2682" s="360" t="s">
        <v>1433</v>
      </c>
      <c r="D2682" s="266" t="s">
        <v>27533</v>
      </c>
    </row>
    <row r="2683" spans="1:4" x14ac:dyDescent="0.25">
      <c r="A2683" s="369">
        <v>40361</v>
      </c>
      <c r="B2683" s="360" t="s">
        <v>26175</v>
      </c>
      <c r="C2683" s="360" t="s">
        <v>1433</v>
      </c>
      <c r="D2683" s="266" t="s">
        <v>7049</v>
      </c>
    </row>
    <row r="2684" spans="1:4" x14ac:dyDescent="0.25">
      <c r="A2684" s="369">
        <v>40358</v>
      </c>
      <c r="B2684" s="360" t="s">
        <v>4518</v>
      </c>
      <c r="C2684" s="360" t="s">
        <v>1433</v>
      </c>
      <c r="D2684" s="266" t="s">
        <v>27534</v>
      </c>
    </row>
    <row r="2685" spans="1:4" x14ac:dyDescent="0.25">
      <c r="A2685" s="369">
        <v>40370</v>
      </c>
      <c r="B2685" s="360" t="s">
        <v>4519</v>
      </c>
      <c r="C2685" s="360" t="s">
        <v>1433</v>
      </c>
      <c r="D2685" s="266" t="s">
        <v>27535</v>
      </c>
    </row>
    <row r="2686" spans="1:4" x14ac:dyDescent="0.25">
      <c r="A2686" s="369">
        <v>40367</v>
      </c>
      <c r="B2686" s="360" t="s">
        <v>4520</v>
      </c>
      <c r="C2686" s="360" t="s">
        <v>1433</v>
      </c>
      <c r="D2686" s="266" t="s">
        <v>27536</v>
      </c>
    </row>
    <row r="2687" spans="1:4" x14ac:dyDescent="0.25">
      <c r="A2687" s="369">
        <v>40373</v>
      </c>
      <c r="B2687" s="360" t="s">
        <v>4521</v>
      </c>
      <c r="C2687" s="360" t="s">
        <v>1433</v>
      </c>
      <c r="D2687" s="266" t="s">
        <v>27537</v>
      </c>
    </row>
    <row r="2688" spans="1:4" x14ac:dyDescent="0.25">
      <c r="A2688" s="369">
        <v>40355</v>
      </c>
      <c r="B2688" s="360" t="s">
        <v>26176</v>
      </c>
      <c r="C2688" s="360" t="s">
        <v>1433</v>
      </c>
      <c r="D2688" s="266" t="s">
        <v>27538</v>
      </c>
    </row>
    <row r="2689" spans="1:4" x14ac:dyDescent="0.25">
      <c r="A2689" s="369">
        <v>3907</v>
      </c>
      <c r="B2689" s="360" t="s">
        <v>4522</v>
      </c>
      <c r="C2689" s="360" t="s">
        <v>1433</v>
      </c>
      <c r="D2689" s="266" t="s">
        <v>25864</v>
      </c>
    </row>
    <row r="2690" spans="1:4" x14ac:dyDescent="0.25">
      <c r="A2690" s="369">
        <v>3889</v>
      </c>
      <c r="B2690" s="360" t="s">
        <v>4523</v>
      </c>
      <c r="C2690" s="360" t="s">
        <v>1433</v>
      </c>
      <c r="D2690" s="266" t="s">
        <v>6832</v>
      </c>
    </row>
    <row r="2691" spans="1:4" x14ac:dyDescent="0.25">
      <c r="A2691" s="369">
        <v>3868</v>
      </c>
      <c r="B2691" s="360" t="s">
        <v>4525</v>
      </c>
      <c r="C2691" s="360" t="s">
        <v>1433</v>
      </c>
      <c r="D2691" s="266" t="s">
        <v>2295</v>
      </c>
    </row>
    <row r="2692" spans="1:4" x14ac:dyDescent="0.25">
      <c r="A2692" s="369">
        <v>3869</v>
      </c>
      <c r="B2692" s="360" t="s">
        <v>4527</v>
      </c>
      <c r="C2692" s="360" t="s">
        <v>1433</v>
      </c>
      <c r="D2692" s="266" t="s">
        <v>1823</v>
      </c>
    </row>
    <row r="2693" spans="1:4" x14ac:dyDescent="0.25">
      <c r="A2693" s="369">
        <v>3872</v>
      </c>
      <c r="B2693" s="360" t="s">
        <v>4528</v>
      </c>
      <c r="C2693" s="360" t="s">
        <v>1433</v>
      </c>
      <c r="D2693" s="266" t="s">
        <v>6884</v>
      </c>
    </row>
    <row r="2694" spans="1:4" x14ac:dyDescent="0.25">
      <c r="A2694" s="369">
        <v>3850</v>
      </c>
      <c r="B2694" s="360" t="s">
        <v>4530</v>
      </c>
      <c r="C2694" s="360" t="s">
        <v>1433</v>
      </c>
      <c r="D2694" s="266" t="s">
        <v>3480</v>
      </c>
    </row>
    <row r="2695" spans="1:4" x14ac:dyDescent="0.25">
      <c r="A2695" s="369">
        <v>38023</v>
      </c>
      <c r="B2695" s="360" t="s">
        <v>4531</v>
      </c>
      <c r="C2695" s="360" t="s">
        <v>1433</v>
      </c>
      <c r="D2695" s="266" t="s">
        <v>26567</v>
      </c>
    </row>
    <row r="2696" spans="1:4" x14ac:dyDescent="0.25">
      <c r="A2696" s="369">
        <v>37986</v>
      </c>
      <c r="B2696" s="360" t="s">
        <v>4532</v>
      </c>
      <c r="C2696" s="360" t="s">
        <v>1433</v>
      </c>
      <c r="D2696" s="266" t="s">
        <v>2382</v>
      </c>
    </row>
    <row r="2697" spans="1:4" x14ac:dyDescent="0.25">
      <c r="A2697" s="369">
        <v>37987</v>
      </c>
      <c r="B2697" s="360" t="s">
        <v>4535</v>
      </c>
      <c r="C2697" s="360" t="s">
        <v>1433</v>
      </c>
      <c r="D2697" s="266" t="s">
        <v>27539</v>
      </c>
    </row>
    <row r="2698" spans="1:4" x14ac:dyDescent="0.25">
      <c r="A2698" s="369">
        <v>37988</v>
      </c>
      <c r="B2698" s="360" t="s">
        <v>4536</v>
      </c>
      <c r="C2698" s="360" t="s">
        <v>1433</v>
      </c>
      <c r="D2698" s="266" t="s">
        <v>25761</v>
      </c>
    </row>
    <row r="2699" spans="1:4" x14ac:dyDescent="0.25">
      <c r="A2699" s="369">
        <v>21120</v>
      </c>
      <c r="B2699" s="360" t="s">
        <v>4533</v>
      </c>
      <c r="C2699" s="360" t="s">
        <v>1433</v>
      </c>
      <c r="D2699" s="266" t="s">
        <v>9979</v>
      </c>
    </row>
    <row r="2700" spans="1:4" x14ac:dyDescent="0.25">
      <c r="A2700" s="369">
        <v>39318</v>
      </c>
      <c r="B2700" s="360" t="s">
        <v>4534</v>
      </c>
      <c r="C2700" s="360" t="s">
        <v>1433</v>
      </c>
      <c r="D2700" s="266" t="s">
        <v>4512</v>
      </c>
    </row>
    <row r="2701" spans="1:4" x14ac:dyDescent="0.25">
      <c r="A2701" s="369">
        <v>40366</v>
      </c>
      <c r="B2701" s="360" t="s">
        <v>4537</v>
      </c>
      <c r="C2701" s="360" t="s">
        <v>1433</v>
      </c>
      <c r="D2701" s="266" t="s">
        <v>27540</v>
      </c>
    </row>
    <row r="2702" spans="1:4" x14ac:dyDescent="0.25">
      <c r="A2702" s="369">
        <v>40363</v>
      </c>
      <c r="B2702" s="360" t="s">
        <v>4538</v>
      </c>
      <c r="C2702" s="360" t="s">
        <v>1433</v>
      </c>
      <c r="D2702" s="266" t="s">
        <v>7050</v>
      </c>
    </row>
    <row r="2703" spans="1:4" x14ac:dyDescent="0.25">
      <c r="A2703" s="369">
        <v>40354</v>
      </c>
      <c r="B2703" s="360" t="s">
        <v>4540</v>
      </c>
      <c r="C2703" s="360" t="s">
        <v>1433</v>
      </c>
      <c r="D2703" s="266" t="s">
        <v>7051</v>
      </c>
    </row>
    <row r="2704" spans="1:4" x14ac:dyDescent="0.25">
      <c r="A2704" s="369">
        <v>40360</v>
      </c>
      <c r="B2704" s="360" t="s">
        <v>4539</v>
      </c>
      <c r="C2704" s="360" t="s">
        <v>1433</v>
      </c>
      <c r="D2704" s="266" t="s">
        <v>5582</v>
      </c>
    </row>
    <row r="2705" spans="1:4" x14ac:dyDescent="0.25">
      <c r="A2705" s="369">
        <v>40372</v>
      </c>
      <c r="B2705" s="360" t="s">
        <v>4541</v>
      </c>
      <c r="C2705" s="360" t="s">
        <v>1433</v>
      </c>
      <c r="D2705" s="266" t="s">
        <v>7052</v>
      </c>
    </row>
    <row r="2706" spans="1:4" x14ac:dyDescent="0.25">
      <c r="A2706" s="369">
        <v>40369</v>
      </c>
      <c r="B2706" s="360" t="s">
        <v>4542</v>
      </c>
      <c r="C2706" s="360" t="s">
        <v>1433</v>
      </c>
      <c r="D2706" s="266" t="s">
        <v>7053</v>
      </c>
    </row>
    <row r="2707" spans="1:4" x14ac:dyDescent="0.25">
      <c r="A2707" s="369">
        <v>40357</v>
      </c>
      <c r="B2707" s="360" t="s">
        <v>4544</v>
      </c>
      <c r="C2707" s="360" t="s">
        <v>1433</v>
      </c>
      <c r="D2707" s="266" t="s">
        <v>27534</v>
      </c>
    </row>
    <row r="2708" spans="1:4" x14ac:dyDescent="0.25">
      <c r="A2708" s="369">
        <v>40375</v>
      </c>
      <c r="B2708" s="360" t="s">
        <v>4543</v>
      </c>
      <c r="C2708" s="360" t="s">
        <v>1433</v>
      </c>
      <c r="D2708" s="266" t="s">
        <v>27541</v>
      </c>
    </row>
    <row r="2709" spans="1:4" x14ac:dyDescent="0.25">
      <c r="A2709" s="369">
        <v>1893</v>
      </c>
      <c r="B2709" s="360" t="s">
        <v>4545</v>
      </c>
      <c r="C2709" s="360" t="s">
        <v>1433</v>
      </c>
      <c r="D2709" s="266" t="s">
        <v>3177</v>
      </c>
    </row>
    <row r="2710" spans="1:4" x14ac:dyDescent="0.25">
      <c r="A2710" s="369">
        <v>1902</v>
      </c>
      <c r="B2710" s="360" t="s">
        <v>4546</v>
      </c>
      <c r="C2710" s="360" t="s">
        <v>1433</v>
      </c>
      <c r="D2710" s="266" t="s">
        <v>7236</v>
      </c>
    </row>
    <row r="2711" spans="1:4" x14ac:dyDescent="0.25">
      <c r="A2711" s="369">
        <v>1901</v>
      </c>
      <c r="B2711" s="360" t="s">
        <v>4550</v>
      </c>
      <c r="C2711" s="360" t="s">
        <v>1433</v>
      </c>
      <c r="D2711" s="266" t="s">
        <v>1980</v>
      </c>
    </row>
    <row r="2712" spans="1:4" x14ac:dyDescent="0.25">
      <c r="A2712" s="369">
        <v>1892</v>
      </c>
      <c r="B2712" s="360" t="s">
        <v>4548</v>
      </c>
      <c r="C2712" s="360" t="s">
        <v>1433</v>
      </c>
      <c r="D2712" s="266" t="s">
        <v>2958</v>
      </c>
    </row>
    <row r="2713" spans="1:4" x14ac:dyDescent="0.25">
      <c r="A2713" s="369">
        <v>1907</v>
      </c>
      <c r="B2713" s="360" t="s">
        <v>4551</v>
      </c>
      <c r="C2713" s="360" t="s">
        <v>1433</v>
      </c>
      <c r="D2713" s="266" t="s">
        <v>27542</v>
      </c>
    </row>
    <row r="2714" spans="1:4" x14ac:dyDescent="0.25">
      <c r="A2714" s="369">
        <v>1894</v>
      </c>
      <c r="B2714" s="360" t="s">
        <v>4552</v>
      </c>
      <c r="C2714" s="360" t="s">
        <v>1433</v>
      </c>
      <c r="D2714" s="266" t="s">
        <v>9675</v>
      </c>
    </row>
    <row r="2715" spans="1:4" x14ac:dyDescent="0.25">
      <c r="A2715" s="369">
        <v>1891</v>
      </c>
      <c r="B2715" s="360" t="s">
        <v>4554</v>
      </c>
      <c r="C2715" s="360" t="s">
        <v>1433</v>
      </c>
      <c r="D2715" s="266" t="s">
        <v>3811</v>
      </c>
    </row>
    <row r="2716" spans="1:4" x14ac:dyDescent="0.25">
      <c r="A2716" s="369">
        <v>1896</v>
      </c>
      <c r="B2716" s="360" t="s">
        <v>4553</v>
      </c>
      <c r="C2716" s="360" t="s">
        <v>1433</v>
      </c>
      <c r="D2716" s="266" t="s">
        <v>25758</v>
      </c>
    </row>
    <row r="2717" spans="1:4" x14ac:dyDescent="0.25">
      <c r="A2717" s="369">
        <v>1895</v>
      </c>
      <c r="B2717" s="360" t="s">
        <v>4555</v>
      </c>
      <c r="C2717" s="360" t="s">
        <v>1433</v>
      </c>
      <c r="D2717" s="266" t="s">
        <v>27543</v>
      </c>
    </row>
    <row r="2718" spans="1:4" x14ac:dyDescent="0.25">
      <c r="A2718" s="369">
        <v>2641</v>
      </c>
      <c r="B2718" s="360" t="s">
        <v>7054</v>
      </c>
      <c r="C2718" s="360" t="s">
        <v>1433</v>
      </c>
      <c r="D2718" s="266" t="s">
        <v>7055</v>
      </c>
    </row>
    <row r="2719" spans="1:4" x14ac:dyDescent="0.25">
      <c r="A2719" s="369">
        <v>2636</v>
      </c>
      <c r="B2719" s="360" t="s">
        <v>7056</v>
      </c>
      <c r="C2719" s="360" t="s">
        <v>1433</v>
      </c>
      <c r="D2719" s="266" t="s">
        <v>3020</v>
      </c>
    </row>
    <row r="2720" spans="1:4" x14ac:dyDescent="0.25">
      <c r="A2720" s="369">
        <v>2637</v>
      </c>
      <c r="B2720" s="360" t="s">
        <v>7057</v>
      </c>
      <c r="C2720" s="360" t="s">
        <v>1433</v>
      </c>
      <c r="D2720" s="266" t="s">
        <v>7058</v>
      </c>
    </row>
    <row r="2721" spans="1:4" x14ac:dyDescent="0.25">
      <c r="A2721" s="369">
        <v>2638</v>
      </c>
      <c r="B2721" s="360" t="s">
        <v>7059</v>
      </c>
      <c r="C2721" s="360" t="s">
        <v>1433</v>
      </c>
      <c r="D2721" s="266" t="s">
        <v>2229</v>
      </c>
    </row>
    <row r="2722" spans="1:4" x14ac:dyDescent="0.25">
      <c r="A2722" s="369">
        <v>2639</v>
      </c>
      <c r="B2722" s="360" t="s">
        <v>7060</v>
      </c>
      <c r="C2722" s="360" t="s">
        <v>1433</v>
      </c>
      <c r="D2722" s="266" t="s">
        <v>6850</v>
      </c>
    </row>
    <row r="2723" spans="1:4" x14ac:dyDescent="0.25">
      <c r="A2723" s="369">
        <v>2644</v>
      </c>
      <c r="B2723" s="360" t="s">
        <v>7061</v>
      </c>
      <c r="C2723" s="360" t="s">
        <v>1433</v>
      </c>
      <c r="D2723" s="266" t="s">
        <v>2346</v>
      </c>
    </row>
    <row r="2724" spans="1:4" x14ac:dyDescent="0.25">
      <c r="A2724" s="369">
        <v>2640</v>
      </c>
      <c r="B2724" s="360" t="s">
        <v>7062</v>
      </c>
      <c r="C2724" s="360" t="s">
        <v>1433</v>
      </c>
      <c r="D2724" s="266" t="s">
        <v>7063</v>
      </c>
    </row>
    <row r="2725" spans="1:4" x14ac:dyDescent="0.25">
      <c r="A2725" s="369">
        <v>2642</v>
      </c>
      <c r="B2725" s="360" t="s">
        <v>7064</v>
      </c>
      <c r="C2725" s="360" t="s">
        <v>1433</v>
      </c>
      <c r="D2725" s="266" t="s">
        <v>4206</v>
      </c>
    </row>
    <row r="2726" spans="1:4" x14ac:dyDescent="0.25">
      <c r="A2726" s="369">
        <v>2643</v>
      </c>
      <c r="B2726" s="360" t="s">
        <v>26177</v>
      </c>
      <c r="C2726" s="360" t="s">
        <v>1433</v>
      </c>
      <c r="D2726" s="266" t="s">
        <v>4313</v>
      </c>
    </row>
    <row r="2727" spans="1:4" x14ac:dyDescent="0.25">
      <c r="A2727" s="369">
        <v>39855</v>
      </c>
      <c r="B2727" s="360" t="s">
        <v>4557</v>
      </c>
      <c r="C2727" s="360" t="s">
        <v>1433</v>
      </c>
      <c r="D2727" s="266" t="s">
        <v>27178</v>
      </c>
    </row>
    <row r="2728" spans="1:4" x14ac:dyDescent="0.25">
      <c r="A2728" s="369">
        <v>39856</v>
      </c>
      <c r="B2728" s="360" t="s">
        <v>4558</v>
      </c>
      <c r="C2728" s="360" t="s">
        <v>1433</v>
      </c>
      <c r="D2728" s="266" t="s">
        <v>7845</v>
      </c>
    </row>
    <row r="2729" spans="1:4" x14ac:dyDescent="0.25">
      <c r="A2729" s="369">
        <v>39857</v>
      </c>
      <c r="B2729" s="360" t="s">
        <v>4559</v>
      </c>
      <c r="C2729" s="360" t="s">
        <v>1433</v>
      </c>
      <c r="D2729" s="266" t="s">
        <v>12840</v>
      </c>
    </row>
    <row r="2730" spans="1:4" x14ac:dyDescent="0.25">
      <c r="A2730" s="369">
        <v>39858</v>
      </c>
      <c r="B2730" s="360" t="s">
        <v>4560</v>
      </c>
      <c r="C2730" s="360" t="s">
        <v>1433</v>
      </c>
      <c r="D2730" s="266" t="s">
        <v>6997</v>
      </c>
    </row>
    <row r="2731" spans="1:4" x14ac:dyDescent="0.25">
      <c r="A2731" s="369">
        <v>39859</v>
      </c>
      <c r="B2731" s="360" t="s">
        <v>4561</v>
      </c>
      <c r="C2731" s="360" t="s">
        <v>1433</v>
      </c>
      <c r="D2731" s="266" t="s">
        <v>27544</v>
      </c>
    </row>
    <row r="2732" spans="1:4" x14ac:dyDescent="0.25">
      <c r="A2732" s="369">
        <v>39860</v>
      </c>
      <c r="B2732" s="360" t="s">
        <v>4562</v>
      </c>
      <c r="C2732" s="360" t="s">
        <v>1433</v>
      </c>
      <c r="D2732" s="266" t="s">
        <v>4679</v>
      </c>
    </row>
    <row r="2733" spans="1:4" x14ac:dyDescent="0.25">
      <c r="A2733" s="369">
        <v>39861</v>
      </c>
      <c r="B2733" s="360" t="s">
        <v>4563</v>
      </c>
      <c r="C2733" s="360" t="s">
        <v>1433</v>
      </c>
      <c r="D2733" s="266" t="s">
        <v>27524</v>
      </c>
    </row>
    <row r="2734" spans="1:4" x14ac:dyDescent="0.25">
      <c r="A2734" s="369">
        <v>3867</v>
      </c>
      <c r="B2734" s="360" t="s">
        <v>4564</v>
      </c>
      <c r="C2734" s="360" t="s">
        <v>1433</v>
      </c>
      <c r="D2734" s="266" t="s">
        <v>3711</v>
      </c>
    </row>
    <row r="2735" spans="1:4" x14ac:dyDescent="0.25">
      <c r="A2735" s="369">
        <v>3861</v>
      </c>
      <c r="B2735" s="360" t="s">
        <v>4565</v>
      </c>
      <c r="C2735" s="360" t="s">
        <v>1433</v>
      </c>
      <c r="D2735" s="266" t="s">
        <v>6073</v>
      </c>
    </row>
    <row r="2736" spans="1:4" x14ac:dyDescent="0.25">
      <c r="A2736" s="369">
        <v>3904</v>
      </c>
      <c r="B2736" s="360" t="s">
        <v>4566</v>
      </c>
      <c r="C2736" s="360" t="s">
        <v>1433</v>
      </c>
      <c r="D2736" s="266" t="s">
        <v>8496</v>
      </c>
    </row>
    <row r="2737" spans="1:4" x14ac:dyDescent="0.25">
      <c r="A2737" s="369">
        <v>3903</v>
      </c>
      <c r="B2737" s="360" t="s">
        <v>4567</v>
      </c>
      <c r="C2737" s="360" t="s">
        <v>1433</v>
      </c>
      <c r="D2737" s="266" t="s">
        <v>25612</v>
      </c>
    </row>
    <row r="2738" spans="1:4" x14ac:dyDescent="0.25">
      <c r="A2738" s="369">
        <v>3862</v>
      </c>
      <c r="B2738" s="360" t="s">
        <v>4568</v>
      </c>
      <c r="C2738" s="360" t="s">
        <v>1433</v>
      </c>
      <c r="D2738" s="266" t="s">
        <v>27545</v>
      </c>
    </row>
    <row r="2739" spans="1:4" x14ac:dyDescent="0.25">
      <c r="A2739" s="369">
        <v>3863</v>
      </c>
      <c r="B2739" s="360" t="s">
        <v>4569</v>
      </c>
      <c r="C2739" s="360" t="s">
        <v>1433</v>
      </c>
      <c r="D2739" s="266" t="s">
        <v>3306</v>
      </c>
    </row>
    <row r="2740" spans="1:4" x14ac:dyDescent="0.25">
      <c r="A2740" s="369">
        <v>3864</v>
      </c>
      <c r="B2740" s="360" t="s">
        <v>4570</v>
      </c>
      <c r="C2740" s="360" t="s">
        <v>1433</v>
      </c>
      <c r="D2740" s="266" t="s">
        <v>27546</v>
      </c>
    </row>
    <row r="2741" spans="1:4" x14ac:dyDescent="0.25">
      <c r="A2741" s="369">
        <v>3865</v>
      </c>
      <c r="B2741" s="360" t="s">
        <v>4571</v>
      </c>
      <c r="C2741" s="360" t="s">
        <v>1433</v>
      </c>
      <c r="D2741" s="266" t="s">
        <v>25708</v>
      </c>
    </row>
    <row r="2742" spans="1:4" x14ac:dyDescent="0.25">
      <c r="A2742" s="369">
        <v>3866</v>
      </c>
      <c r="B2742" s="360" t="s">
        <v>4572</v>
      </c>
      <c r="C2742" s="360" t="s">
        <v>1433</v>
      </c>
      <c r="D2742" s="266" t="s">
        <v>11293</v>
      </c>
    </row>
    <row r="2743" spans="1:4" x14ac:dyDescent="0.25">
      <c r="A2743" s="369">
        <v>3878</v>
      </c>
      <c r="B2743" s="360" t="s">
        <v>26179</v>
      </c>
      <c r="C2743" s="360" t="s">
        <v>1433</v>
      </c>
      <c r="D2743" s="266" t="s">
        <v>2670</v>
      </c>
    </row>
    <row r="2744" spans="1:4" x14ac:dyDescent="0.25">
      <c r="A2744" s="369">
        <v>3883</v>
      </c>
      <c r="B2744" s="360" t="s">
        <v>4574</v>
      </c>
      <c r="C2744" s="360" t="s">
        <v>1433</v>
      </c>
      <c r="D2744" s="266" t="s">
        <v>3602</v>
      </c>
    </row>
    <row r="2745" spans="1:4" x14ac:dyDescent="0.25">
      <c r="A2745" s="369">
        <v>3876</v>
      </c>
      <c r="B2745" s="360" t="s">
        <v>4573</v>
      </c>
      <c r="C2745" s="360" t="s">
        <v>1433</v>
      </c>
      <c r="D2745" s="266" t="s">
        <v>7325</v>
      </c>
    </row>
    <row r="2746" spans="1:4" x14ac:dyDescent="0.25">
      <c r="A2746" s="369">
        <v>3884</v>
      </c>
      <c r="B2746" s="360" t="s">
        <v>4575</v>
      </c>
      <c r="C2746" s="360" t="s">
        <v>1433</v>
      </c>
      <c r="D2746" s="266" t="s">
        <v>3756</v>
      </c>
    </row>
    <row r="2747" spans="1:4" x14ac:dyDescent="0.25">
      <c r="A2747" s="369">
        <v>12892</v>
      </c>
      <c r="B2747" s="360" t="s">
        <v>4576</v>
      </c>
      <c r="C2747" s="360" t="s">
        <v>1923</v>
      </c>
      <c r="D2747" s="266" t="s">
        <v>2520</v>
      </c>
    </row>
    <row r="2748" spans="1:4" x14ac:dyDescent="0.25">
      <c r="A2748" s="369">
        <v>38447</v>
      </c>
      <c r="B2748" s="360" t="s">
        <v>4577</v>
      </c>
      <c r="C2748" s="360" t="s">
        <v>1433</v>
      </c>
      <c r="D2748" s="266" t="s">
        <v>27547</v>
      </c>
    </row>
    <row r="2749" spans="1:4" x14ac:dyDescent="0.25">
      <c r="A2749" s="369">
        <v>36320</v>
      </c>
      <c r="B2749" s="360" t="s">
        <v>4578</v>
      </c>
      <c r="C2749" s="360" t="s">
        <v>1433</v>
      </c>
      <c r="D2749" s="266" t="s">
        <v>1823</v>
      </c>
    </row>
    <row r="2750" spans="1:4" x14ac:dyDescent="0.25">
      <c r="A2750" s="369">
        <v>36324</v>
      </c>
      <c r="B2750" s="360" t="s">
        <v>4579</v>
      </c>
      <c r="C2750" s="360" t="s">
        <v>1433</v>
      </c>
      <c r="D2750" s="266" t="s">
        <v>27548</v>
      </c>
    </row>
    <row r="2751" spans="1:4" x14ac:dyDescent="0.25">
      <c r="A2751" s="369">
        <v>38441</v>
      </c>
      <c r="B2751" s="360" t="s">
        <v>4580</v>
      </c>
      <c r="C2751" s="360" t="s">
        <v>1433</v>
      </c>
      <c r="D2751" s="266" t="s">
        <v>2003</v>
      </c>
    </row>
    <row r="2752" spans="1:4" x14ac:dyDescent="0.25">
      <c r="A2752" s="369">
        <v>38442</v>
      </c>
      <c r="B2752" s="360" t="s">
        <v>4581</v>
      </c>
      <c r="C2752" s="360" t="s">
        <v>1433</v>
      </c>
      <c r="D2752" s="266" t="s">
        <v>27549</v>
      </c>
    </row>
    <row r="2753" spans="1:4" x14ac:dyDescent="0.25">
      <c r="A2753" s="369">
        <v>38443</v>
      </c>
      <c r="B2753" s="360" t="s">
        <v>4582</v>
      </c>
      <c r="C2753" s="360" t="s">
        <v>1433</v>
      </c>
      <c r="D2753" s="266" t="s">
        <v>25776</v>
      </c>
    </row>
    <row r="2754" spans="1:4" x14ac:dyDescent="0.25">
      <c r="A2754" s="369">
        <v>38444</v>
      </c>
      <c r="B2754" s="360" t="s">
        <v>4583</v>
      </c>
      <c r="C2754" s="360" t="s">
        <v>1433</v>
      </c>
      <c r="D2754" s="266" t="s">
        <v>3217</v>
      </c>
    </row>
    <row r="2755" spans="1:4" x14ac:dyDescent="0.25">
      <c r="A2755" s="369">
        <v>38445</v>
      </c>
      <c r="B2755" s="360" t="s">
        <v>4584</v>
      </c>
      <c r="C2755" s="360" t="s">
        <v>1433</v>
      </c>
      <c r="D2755" s="266" t="s">
        <v>1653</v>
      </c>
    </row>
    <row r="2756" spans="1:4" x14ac:dyDescent="0.25">
      <c r="A2756" s="369">
        <v>38446</v>
      </c>
      <c r="B2756" s="360" t="s">
        <v>4585</v>
      </c>
      <c r="C2756" s="360" t="s">
        <v>1433</v>
      </c>
      <c r="D2756" s="266" t="s">
        <v>27550</v>
      </c>
    </row>
    <row r="2757" spans="1:4" x14ac:dyDescent="0.25">
      <c r="A2757" s="369">
        <v>3837</v>
      </c>
      <c r="B2757" s="360" t="s">
        <v>7067</v>
      </c>
      <c r="C2757" s="360" t="s">
        <v>1433</v>
      </c>
      <c r="D2757" s="266" t="s">
        <v>25852</v>
      </c>
    </row>
    <row r="2758" spans="1:4" x14ac:dyDescent="0.25">
      <c r="A2758" s="369">
        <v>3845</v>
      </c>
      <c r="B2758" s="360" t="s">
        <v>7068</v>
      </c>
      <c r="C2758" s="360" t="s">
        <v>1433</v>
      </c>
      <c r="D2758" s="266" t="s">
        <v>12839</v>
      </c>
    </row>
    <row r="2759" spans="1:4" x14ac:dyDescent="0.25">
      <c r="A2759" s="369">
        <v>11045</v>
      </c>
      <c r="B2759" s="360" t="s">
        <v>7069</v>
      </c>
      <c r="C2759" s="360" t="s">
        <v>1433</v>
      </c>
      <c r="D2759" s="266" t="s">
        <v>8047</v>
      </c>
    </row>
    <row r="2760" spans="1:4" x14ac:dyDescent="0.25">
      <c r="A2760" s="369">
        <v>20170</v>
      </c>
      <c r="B2760" s="360" t="s">
        <v>4586</v>
      </c>
      <c r="C2760" s="360" t="s">
        <v>1433</v>
      </c>
      <c r="D2760" s="266" t="s">
        <v>5522</v>
      </c>
    </row>
    <row r="2761" spans="1:4" x14ac:dyDescent="0.25">
      <c r="A2761" s="369">
        <v>20171</v>
      </c>
      <c r="B2761" s="360" t="s">
        <v>4587</v>
      </c>
      <c r="C2761" s="360" t="s">
        <v>1433</v>
      </c>
      <c r="D2761" s="266" t="s">
        <v>25807</v>
      </c>
    </row>
    <row r="2762" spans="1:4" x14ac:dyDescent="0.25">
      <c r="A2762" s="369">
        <v>20167</v>
      </c>
      <c r="B2762" s="360" t="s">
        <v>4588</v>
      </c>
      <c r="C2762" s="360" t="s">
        <v>1433</v>
      </c>
      <c r="D2762" s="266" t="s">
        <v>6829</v>
      </c>
    </row>
    <row r="2763" spans="1:4" x14ac:dyDescent="0.25">
      <c r="A2763" s="369">
        <v>20168</v>
      </c>
      <c r="B2763" s="360" t="s">
        <v>4589</v>
      </c>
      <c r="C2763" s="360" t="s">
        <v>1433</v>
      </c>
      <c r="D2763" s="266" t="s">
        <v>9976</v>
      </c>
    </row>
    <row r="2764" spans="1:4" x14ac:dyDescent="0.25">
      <c r="A2764" s="369">
        <v>20169</v>
      </c>
      <c r="B2764" s="360" t="s">
        <v>4590</v>
      </c>
      <c r="C2764" s="360" t="s">
        <v>1433</v>
      </c>
      <c r="D2764" s="266" t="s">
        <v>2175</v>
      </c>
    </row>
    <row r="2765" spans="1:4" x14ac:dyDescent="0.25">
      <c r="A2765" s="369">
        <v>3899</v>
      </c>
      <c r="B2765" s="360" t="s">
        <v>4591</v>
      </c>
      <c r="C2765" s="360" t="s">
        <v>1433</v>
      </c>
      <c r="D2765" s="266" t="s">
        <v>27551</v>
      </c>
    </row>
    <row r="2766" spans="1:4" x14ac:dyDescent="0.25">
      <c r="A2766" s="369">
        <v>38676</v>
      </c>
      <c r="B2766" s="360" t="s">
        <v>4592</v>
      </c>
      <c r="C2766" s="360" t="s">
        <v>1433</v>
      </c>
      <c r="D2766" s="266" t="s">
        <v>27552</v>
      </c>
    </row>
    <row r="2767" spans="1:4" x14ac:dyDescent="0.25">
      <c r="A2767" s="369">
        <v>3897</v>
      </c>
      <c r="B2767" s="360" t="s">
        <v>4593</v>
      </c>
      <c r="C2767" s="360" t="s">
        <v>1433</v>
      </c>
      <c r="D2767" s="266" t="s">
        <v>4769</v>
      </c>
    </row>
    <row r="2768" spans="1:4" x14ac:dyDescent="0.25">
      <c r="A2768" s="369">
        <v>3875</v>
      </c>
      <c r="B2768" s="360" t="s">
        <v>4594</v>
      </c>
      <c r="C2768" s="360" t="s">
        <v>1433</v>
      </c>
      <c r="D2768" s="266" t="s">
        <v>25502</v>
      </c>
    </row>
    <row r="2769" spans="1:4" x14ac:dyDescent="0.25">
      <c r="A2769" s="369">
        <v>3898</v>
      </c>
      <c r="B2769" s="360" t="s">
        <v>4595</v>
      </c>
      <c r="C2769" s="360" t="s">
        <v>1433</v>
      </c>
      <c r="D2769" s="266" t="s">
        <v>9675</v>
      </c>
    </row>
    <row r="2770" spans="1:4" x14ac:dyDescent="0.25">
      <c r="A2770" s="369">
        <v>3855</v>
      </c>
      <c r="B2770" s="360" t="s">
        <v>4596</v>
      </c>
      <c r="C2770" s="360" t="s">
        <v>1433</v>
      </c>
      <c r="D2770" s="266" t="s">
        <v>1563</v>
      </c>
    </row>
    <row r="2771" spans="1:4" x14ac:dyDescent="0.25">
      <c r="A2771" s="369">
        <v>3874</v>
      </c>
      <c r="B2771" s="360" t="s">
        <v>4597</v>
      </c>
      <c r="C2771" s="360" t="s">
        <v>1433</v>
      </c>
      <c r="D2771" s="266" t="s">
        <v>3177</v>
      </c>
    </row>
    <row r="2772" spans="1:4" x14ac:dyDescent="0.25">
      <c r="A2772" s="369">
        <v>3870</v>
      </c>
      <c r="B2772" s="360" t="s">
        <v>4599</v>
      </c>
      <c r="C2772" s="360" t="s">
        <v>1433</v>
      </c>
      <c r="D2772" s="266" t="s">
        <v>4127</v>
      </c>
    </row>
    <row r="2773" spans="1:4" x14ac:dyDescent="0.25">
      <c r="A2773" s="369">
        <v>38678</v>
      </c>
      <c r="B2773" s="360" t="s">
        <v>4601</v>
      </c>
      <c r="C2773" s="360" t="s">
        <v>1433</v>
      </c>
      <c r="D2773" s="266" t="s">
        <v>10610</v>
      </c>
    </row>
    <row r="2774" spans="1:4" x14ac:dyDescent="0.25">
      <c r="A2774" s="369">
        <v>3859</v>
      </c>
      <c r="B2774" s="360" t="s">
        <v>4602</v>
      </c>
      <c r="C2774" s="360" t="s">
        <v>1433</v>
      </c>
      <c r="D2774" s="266" t="s">
        <v>26994</v>
      </c>
    </row>
    <row r="2775" spans="1:4" x14ac:dyDescent="0.25">
      <c r="A2775" s="369">
        <v>3856</v>
      </c>
      <c r="B2775" s="360" t="s">
        <v>4603</v>
      </c>
      <c r="C2775" s="360" t="s">
        <v>1433</v>
      </c>
      <c r="D2775" s="266" t="s">
        <v>3792</v>
      </c>
    </row>
    <row r="2776" spans="1:4" x14ac:dyDescent="0.25">
      <c r="A2776" s="369">
        <v>3906</v>
      </c>
      <c r="B2776" s="360" t="s">
        <v>4604</v>
      </c>
      <c r="C2776" s="360" t="s">
        <v>1433</v>
      </c>
      <c r="D2776" s="266" t="s">
        <v>2596</v>
      </c>
    </row>
    <row r="2777" spans="1:4" x14ac:dyDescent="0.25">
      <c r="A2777" s="369">
        <v>3860</v>
      </c>
      <c r="B2777" s="360" t="s">
        <v>4605</v>
      </c>
      <c r="C2777" s="360" t="s">
        <v>1433</v>
      </c>
      <c r="D2777" s="266" t="s">
        <v>13958</v>
      </c>
    </row>
    <row r="2778" spans="1:4" x14ac:dyDescent="0.25">
      <c r="A2778" s="369">
        <v>3905</v>
      </c>
      <c r="B2778" s="360" t="s">
        <v>4607</v>
      </c>
      <c r="C2778" s="360" t="s">
        <v>1433</v>
      </c>
      <c r="D2778" s="266" t="s">
        <v>7195</v>
      </c>
    </row>
    <row r="2779" spans="1:4" x14ac:dyDescent="0.25">
      <c r="A2779" s="369">
        <v>3871</v>
      </c>
      <c r="B2779" s="360" t="s">
        <v>4608</v>
      </c>
      <c r="C2779" s="360" t="s">
        <v>1433</v>
      </c>
      <c r="D2779" s="266" t="s">
        <v>26024</v>
      </c>
    </row>
    <row r="2780" spans="1:4" x14ac:dyDescent="0.25">
      <c r="A2780" s="369">
        <v>39292</v>
      </c>
      <c r="B2780" s="360" t="s">
        <v>4614</v>
      </c>
      <c r="C2780" s="360" t="s">
        <v>1433</v>
      </c>
      <c r="D2780" s="266" t="s">
        <v>3890</v>
      </c>
    </row>
    <row r="2781" spans="1:4" x14ac:dyDescent="0.25">
      <c r="A2781" s="369">
        <v>39293</v>
      </c>
      <c r="B2781" s="360" t="s">
        <v>4615</v>
      </c>
      <c r="C2781" s="360" t="s">
        <v>1433</v>
      </c>
      <c r="D2781" s="266" t="s">
        <v>6989</v>
      </c>
    </row>
    <row r="2782" spans="1:4" x14ac:dyDescent="0.25">
      <c r="A2782" s="369">
        <v>39294</v>
      </c>
      <c r="B2782" s="360" t="s">
        <v>4616</v>
      </c>
      <c r="C2782" s="360" t="s">
        <v>1433</v>
      </c>
      <c r="D2782" s="266" t="s">
        <v>2358</v>
      </c>
    </row>
    <row r="2783" spans="1:4" x14ac:dyDescent="0.25">
      <c r="A2783" s="369">
        <v>39295</v>
      </c>
      <c r="B2783" s="360" t="s">
        <v>4617</v>
      </c>
      <c r="C2783" s="360" t="s">
        <v>1433</v>
      </c>
      <c r="D2783" s="266" t="s">
        <v>5914</v>
      </c>
    </row>
    <row r="2784" spans="1:4" x14ac:dyDescent="0.25">
      <c r="A2784" s="369">
        <v>39312</v>
      </c>
      <c r="B2784" s="360" t="s">
        <v>4618</v>
      </c>
      <c r="C2784" s="360" t="s">
        <v>1433</v>
      </c>
      <c r="D2784" s="266" t="s">
        <v>7652</v>
      </c>
    </row>
    <row r="2785" spans="1:4" x14ac:dyDescent="0.25">
      <c r="A2785" s="369">
        <v>39313</v>
      </c>
      <c r="B2785" s="360" t="s">
        <v>4620</v>
      </c>
      <c r="C2785" s="360" t="s">
        <v>1433</v>
      </c>
      <c r="D2785" s="266" t="s">
        <v>12740</v>
      </c>
    </row>
    <row r="2786" spans="1:4" x14ac:dyDescent="0.25">
      <c r="A2786" s="369">
        <v>39314</v>
      </c>
      <c r="B2786" s="360" t="s">
        <v>4622</v>
      </c>
      <c r="C2786" s="360" t="s">
        <v>1433</v>
      </c>
      <c r="D2786" s="266" t="s">
        <v>27553</v>
      </c>
    </row>
    <row r="2787" spans="1:4" x14ac:dyDescent="0.25">
      <c r="A2787" s="369">
        <v>39296</v>
      </c>
      <c r="B2787" s="360" t="s">
        <v>4624</v>
      </c>
      <c r="C2787" s="360" t="s">
        <v>1433</v>
      </c>
      <c r="D2787" s="266" t="s">
        <v>26814</v>
      </c>
    </row>
    <row r="2788" spans="1:4" x14ac:dyDescent="0.25">
      <c r="A2788" s="369">
        <v>39297</v>
      </c>
      <c r="B2788" s="360" t="s">
        <v>4625</v>
      </c>
      <c r="C2788" s="360" t="s">
        <v>1433</v>
      </c>
      <c r="D2788" s="266" t="s">
        <v>5116</v>
      </c>
    </row>
    <row r="2789" spans="1:4" x14ac:dyDescent="0.25">
      <c r="A2789" s="369">
        <v>39298</v>
      </c>
      <c r="B2789" s="360" t="s">
        <v>4626</v>
      </c>
      <c r="C2789" s="360" t="s">
        <v>1433</v>
      </c>
      <c r="D2789" s="266" t="s">
        <v>1636</v>
      </c>
    </row>
    <row r="2790" spans="1:4" x14ac:dyDescent="0.25">
      <c r="A2790" s="369">
        <v>39299</v>
      </c>
      <c r="B2790" s="360" t="s">
        <v>4627</v>
      </c>
      <c r="C2790" s="360" t="s">
        <v>1433</v>
      </c>
      <c r="D2790" s="266" t="s">
        <v>27282</v>
      </c>
    </row>
    <row r="2791" spans="1:4" x14ac:dyDescent="0.25">
      <c r="A2791" s="369">
        <v>39308</v>
      </c>
      <c r="B2791" s="360" t="s">
        <v>4628</v>
      </c>
      <c r="C2791" s="360" t="s">
        <v>1433</v>
      </c>
      <c r="D2791" s="266" t="s">
        <v>25870</v>
      </c>
    </row>
    <row r="2792" spans="1:4" x14ac:dyDescent="0.25">
      <c r="A2792" s="369">
        <v>39309</v>
      </c>
      <c r="B2792" s="360" t="s">
        <v>4629</v>
      </c>
      <c r="C2792" s="360" t="s">
        <v>1433</v>
      </c>
      <c r="D2792" s="266" t="s">
        <v>9675</v>
      </c>
    </row>
    <row r="2793" spans="1:4" x14ac:dyDescent="0.25">
      <c r="A2793" s="369">
        <v>39310</v>
      </c>
      <c r="B2793" s="360" t="s">
        <v>4630</v>
      </c>
      <c r="C2793" s="360" t="s">
        <v>1433</v>
      </c>
      <c r="D2793" s="266" t="s">
        <v>25709</v>
      </c>
    </row>
    <row r="2794" spans="1:4" x14ac:dyDescent="0.25">
      <c r="A2794" s="369">
        <v>39311</v>
      </c>
      <c r="B2794" s="360" t="s">
        <v>4631</v>
      </c>
      <c r="C2794" s="360" t="s">
        <v>1433</v>
      </c>
      <c r="D2794" s="266" t="s">
        <v>7218</v>
      </c>
    </row>
    <row r="2795" spans="1:4" x14ac:dyDescent="0.25">
      <c r="A2795" s="369">
        <v>37427</v>
      </c>
      <c r="B2795" s="360" t="s">
        <v>4609</v>
      </c>
      <c r="C2795" s="360" t="s">
        <v>1433</v>
      </c>
      <c r="D2795" s="266" t="s">
        <v>27554</v>
      </c>
    </row>
    <row r="2796" spans="1:4" x14ac:dyDescent="0.25">
      <c r="A2796" s="369">
        <v>37424</v>
      </c>
      <c r="B2796" s="360" t="s">
        <v>4611</v>
      </c>
      <c r="C2796" s="360" t="s">
        <v>1433</v>
      </c>
      <c r="D2796" s="266" t="s">
        <v>1587</v>
      </c>
    </row>
    <row r="2797" spans="1:4" x14ac:dyDescent="0.25">
      <c r="A2797" s="369">
        <v>37428</v>
      </c>
      <c r="B2797" s="360" t="s">
        <v>4612</v>
      </c>
      <c r="C2797" s="360" t="s">
        <v>1433</v>
      </c>
      <c r="D2797" s="266" t="s">
        <v>27555</v>
      </c>
    </row>
    <row r="2798" spans="1:4" x14ac:dyDescent="0.25">
      <c r="A2798" s="369">
        <v>37425</v>
      </c>
      <c r="B2798" s="360" t="s">
        <v>4613</v>
      </c>
      <c r="C2798" s="360" t="s">
        <v>1433</v>
      </c>
      <c r="D2798" s="266" t="s">
        <v>3155</v>
      </c>
    </row>
    <row r="2799" spans="1:4" x14ac:dyDescent="0.25">
      <c r="A2799" s="369">
        <v>37429</v>
      </c>
      <c r="B2799" s="360" t="s">
        <v>26181</v>
      </c>
      <c r="C2799" s="360" t="s">
        <v>1433</v>
      </c>
      <c r="D2799" s="266" t="s">
        <v>27556</v>
      </c>
    </row>
    <row r="2800" spans="1:4" x14ac:dyDescent="0.25">
      <c r="A2800" s="369">
        <v>37426</v>
      </c>
      <c r="B2800" s="360" t="s">
        <v>26182</v>
      </c>
      <c r="C2800" s="360" t="s">
        <v>1433</v>
      </c>
      <c r="D2800" s="266" t="s">
        <v>7246</v>
      </c>
    </row>
    <row r="2801" spans="1:4" x14ac:dyDescent="0.25">
      <c r="A2801" s="369">
        <v>11519</v>
      </c>
      <c r="B2801" s="360" t="s">
        <v>4632</v>
      </c>
      <c r="C2801" s="360" t="s">
        <v>1923</v>
      </c>
      <c r="D2801" s="266" t="s">
        <v>27557</v>
      </c>
    </row>
    <row r="2802" spans="1:4" x14ac:dyDescent="0.25">
      <c r="A2802" s="369">
        <v>11520</v>
      </c>
      <c r="B2802" s="360" t="s">
        <v>4633</v>
      </c>
      <c r="C2802" s="360" t="s">
        <v>1923</v>
      </c>
      <c r="D2802" s="266" t="s">
        <v>6879</v>
      </c>
    </row>
    <row r="2803" spans="1:4" x14ac:dyDescent="0.25">
      <c r="A2803" s="369">
        <v>11518</v>
      </c>
      <c r="B2803" s="360" t="s">
        <v>4635</v>
      </c>
      <c r="C2803" s="360" t="s">
        <v>1923</v>
      </c>
      <c r="D2803" s="266" t="s">
        <v>27558</v>
      </c>
    </row>
    <row r="2804" spans="1:4" x14ac:dyDescent="0.25">
      <c r="A2804" s="369">
        <v>38473</v>
      </c>
      <c r="B2804" s="360" t="s">
        <v>4636</v>
      </c>
      <c r="C2804" s="360" t="s">
        <v>1433</v>
      </c>
      <c r="D2804" s="266" t="s">
        <v>27559</v>
      </c>
    </row>
    <row r="2805" spans="1:4" x14ac:dyDescent="0.25">
      <c r="A2805" s="369">
        <v>4244</v>
      </c>
      <c r="B2805" s="360" t="s">
        <v>4637</v>
      </c>
      <c r="C2805" s="360" t="s">
        <v>1628</v>
      </c>
      <c r="D2805" s="266" t="s">
        <v>6852</v>
      </c>
    </row>
    <row r="2806" spans="1:4" x14ac:dyDescent="0.25">
      <c r="A2806" s="369">
        <v>40977</v>
      </c>
      <c r="B2806" s="360" t="s">
        <v>4638</v>
      </c>
      <c r="C2806" s="360" t="s">
        <v>1435</v>
      </c>
      <c r="D2806" s="266" t="s">
        <v>29460</v>
      </c>
    </row>
    <row r="2807" spans="1:4" x14ac:dyDescent="0.25">
      <c r="A2807" s="369">
        <v>4115</v>
      </c>
      <c r="B2807" s="360" t="s">
        <v>4639</v>
      </c>
      <c r="C2807" s="360" t="s">
        <v>1516</v>
      </c>
      <c r="D2807" s="266" t="s">
        <v>25837</v>
      </c>
    </row>
    <row r="2808" spans="1:4" x14ac:dyDescent="0.25">
      <c r="A2808" s="369">
        <v>4119</v>
      </c>
      <c r="B2808" s="360" t="s">
        <v>4640</v>
      </c>
      <c r="C2808" s="360" t="s">
        <v>1516</v>
      </c>
      <c r="D2808" s="266" t="s">
        <v>4641</v>
      </c>
    </row>
    <row r="2809" spans="1:4" x14ac:dyDescent="0.25">
      <c r="A2809" s="369">
        <v>2794</v>
      </c>
      <c r="B2809" s="360" t="s">
        <v>4642</v>
      </c>
      <c r="C2809" s="360" t="s">
        <v>1516</v>
      </c>
      <c r="D2809" s="266" t="s">
        <v>26183</v>
      </c>
    </row>
    <row r="2810" spans="1:4" x14ac:dyDescent="0.25">
      <c r="A2810" s="369">
        <v>2788</v>
      </c>
      <c r="B2810" s="360" t="s">
        <v>4643</v>
      </c>
      <c r="C2810" s="360" t="s">
        <v>1516</v>
      </c>
      <c r="D2810" s="266" t="s">
        <v>26184</v>
      </c>
    </row>
    <row r="2811" spans="1:4" x14ac:dyDescent="0.25">
      <c r="A2811" s="369">
        <v>4006</v>
      </c>
      <c r="B2811" s="360" t="s">
        <v>4644</v>
      </c>
      <c r="C2811" s="360" t="s">
        <v>1625</v>
      </c>
      <c r="D2811" s="266" t="s">
        <v>26185</v>
      </c>
    </row>
    <row r="2812" spans="1:4" x14ac:dyDescent="0.25">
      <c r="A2812" s="369">
        <v>36151</v>
      </c>
      <c r="B2812" s="360" t="s">
        <v>4645</v>
      </c>
      <c r="C2812" s="360" t="s">
        <v>1433</v>
      </c>
      <c r="D2812" s="266" t="s">
        <v>14462</v>
      </c>
    </row>
    <row r="2813" spans="1:4" x14ac:dyDescent="0.25">
      <c r="A2813" s="369">
        <v>37457</v>
      </c>
      <c r="B2813" s="360" t="s">
        <v>4646</v>
      </c>
      <c r="C2813" s="360" t="s">
        <v>1516</v>
      </c>
      <c r="D2813" s="266" t="s">
        <v>4051</v>
      </c>
    </row>
    <row r="2814" spans="1:4" x14ac:dyDescent="0.25">
      <c r="A2814" s="369">
        <v>37456</v>
      </c>
      <c r="B2814" s="360" t="s">
        <v>4648</v>
      </c>
      <c r="C2814" s="360" t="s">
        <v>1516</v>
      </c>
      <c r="D2814" s="266" t="s">
        <v>10489</v>
      </c>
    </row>
    <row r="2815" spans="1:4" x14ac:dyDescent="0.25">
      <c r="A2815" s="369">
        <v>37461</v>
      </c>
      <c r="B2815" s="360" t="s">
        <v>4649</v>
      </c>
      <c r="C2815" s="360" t="s">
        <v>1516</v>
      </c>
      <c r="D2815" s="266" t="s">
        <v>25858</v>
      </c>
    </row>
    <row r="2816" spans="1:4" x14ac:dyDescent="0.25">
      <c r="A2816" s="369">
        <v>37460</v>
      </c>
      <c r="B2816" s="360" t="s">
        <v>4650</v>
      </c>
      <c r="C2816" s="360" t="s">
        <v>1516</v>
      </c>
      <c r="D2816" s="266" t="s">
        <v>27560</v>
      </c>
    </row>
    <row r="2817" spans="1:4" x14ac:dyDescent="0.25">
      <c r="A2817" s="369">
        <v>37458</v>
      </c>
      <c r="B2817" s="360" t="s">
        <v>4651</v>
      </c>
      <c r="C2817" s="360" t="s">
        <v>1516</v>
      </c>
      <c r="D2817" s="266" t="s">
        <v>6422</v>
      </c>
    </row>
    <row r="2818" spans="1:4" x14ac:dyDescent="0.25">
      <c r="A2818" s="369">
        <v>37454</v>
      </c>
      <c r="B2818" s="360" t="s">
        <v>4652</v>
      </c>
      <c r="C2818" s="360" t="s">
        <v>1516</v>
      </c>
      <c r="D2818" s="266" t="s">
        <v>27548</v>
      </c>
    </row>
    <row r="2819" spans="1:4" x14ac:dyDescent="0.25">
      <c r="A2819" s="369">
        <v>37455</v>
      </c>
      <c r="B2819" s="360" t="s">
        <v>4653</v>
      </c>
      <c r="C2819" s="360" t="s">
        <v>1516</v>
      </c>
      <c r="D2819" s="266" t="s">
        <v>26766</v>
      </c>
    </row>
    <row r="2820" spans="1:4" x14ac:dyDescent="0.25">
      <c r="A2820" s="369">
        <v>37459</v>
      </c>
      <c r="B2820" s="360" t="s">
        <v>4654</v>
      </c>
      <c r="C2820" s="360" t="s">
        <v>1516</v>
      </c>
      <c r="D2820" s="266" t="s">
        <v>6874</v>
      </c>
    </row>
    <row r="2821" spans="1:4" x14ac:dyDescent="0.25">
      <c r="A2821" s="369">
        <v>21029</v>
      </c>
      <c r="B2821" s="360" t="s">
        <v>4655</v>
      </c>
      <c r="C2821" s="360" t="s">
        <v>1433</v>
      </c>
      <c r="D2821" s="266" t="s">
        <v>27561</v>
      </c>
    </row>
    <row r="2822" spans="1:4" x14ac:dyDescent="0.25">
      <c r="A2822" s="369">
        <v>21030</v>
      </c>
      <c r="B2822" s="360" t="s">
        <v>4656</v>
      </c>
      <c r="C2822" s="360" t="s">
        <v>1433</v>
      </c>
      <c r="D2822" s="266" t="s">
        <v>27562</v>
      </c>
    </row>
    <row r="2823" spans="1:4" x14ac:dyDescent="0.25">
      <c r="A2823" s="369">
        <v>21031</v>
      </c>
      <c r="B2823" s="360" t="s">
        <v>4657</v>
      </c>
      <c r="C2823" s="360" t="s">
        <v>1433</v>
      </c>
      <c r="D2823" s="266" t="s">
        <v>27563</v>
      </c>
    </row>
    <row r="2824" spans="1:4" x14ac:dyDescent="0.25">
      <c r="A2824" s="369">
        <v>21032</v>
      </c>
      <c r="B2824" s="360" t="s">
        <v>4658</v>
      </c>
      <c r="C2824" s="360" t="s">
        <v>1433</v>
      </c>
      <c r="D2824" s="266" t="s">
        <v>27564</v>
      </c>
    </row>
    <row r="2825" spans="1:4" x14ac:dyDescent="0.25">
      <c r="A2825" s="369">
        <v>37527</v>
      </c>
      <c r="B2825" s="360" t="s">
        <v>4659</v>
      </c>
      <c r="C2825" s="360" t="s">
        <v>1433</v>
      </c>
      <c r="D2825" s="266" t="s">
        <v>27565</v>
      </c>
    </row>
    <row r="2826" spans="1:4" x14ac:dyDescent="0.25">
      <c r="A2826" s="369">
        <v>37528</v>
      </c>
      <c r="B2826" s="360" t="s">
        <v>4660</v>
      </c>
      <c r="C2826" s="360" t="s">
        <v>1433</v>
      </c>
      <c r="D2826" s="266" t="s">
        <v>27566</v>
      </c>
    </row>
    <row r="2827" spans="1:4" x14ac:dyDescent="0.25">
      <c r="A2827" s="369">
        <v>37529</v>
      </c>
      <c r="B2827" s="360" t="s">
        <v>4661</v>
      </c>
      <c r="C2827" s="360" t="s">
        <v>1433</v>
      </c>
      <c r="D2827" s="266" t="s">
        <v>27567</v>
      </c>
    </row>
    <row r="2828" spans="1:4" x14ac:dyDescent="0.25">
      <c r="A2828" s="369">
        <v>37530</v>
      </c>
      <c r="B2828" s="360" t="s">
        <v>4662</v>
      </c>
      <c r="C2828" s="360" t="s">
        <v>1433</v>
      </c>
      <c r="D2828" s="266" t="s">
        <v>27568</v>
      </c>
    </row>
    <row r="2829" spans="1:4" x14ac:dyDescent="0.25">
      <c r="A2829" s="369">
        <v>21034</v>
      </c>
      <c r="B2829" s="360" t="s">
        <v>4663</v>
      </c>
      <c r="C2829" s="360" t="s">
        <v>1433</v>
      </c>
      <c r="D2829" s="266" t="s">
        <v>27569</v>
      </c>
    </row>
    <row r="2830" spans="1:4" x14ac:dyDescent="0.25">
      <c r="A2830" s="369">
        <v>37531</v>
      </c>
      <c r="B2830" s="360" t="s">
        <v>4664</v>
      </c>
      <c r="C2830" s="360" t="s">
        <v>1433</v>
      </c>
      <c r="D2830" s="266" t="s">
        <v>27570</v>
      </c>
    </row>
    <row r="2831" spans="1:4" x14ac:dyDescent="0.25">
      <c r="A2831" s="369">
        <v>21036</v>
      </c>
      <c r="B2831" s="360" t="s">
        <v>4665</v>
      </c>
      <c r="C2831" s="360" t="s">
        <v>1433</v>
      </c>
      <c r="D2831" s="266" t="s">
        <v>27571</v>
      </c>
    </row>
    <row r="2832" spans="1:4" x14ac:dyDescent="0.25">
      <c r="A2832" s="369">
        <v>21037</v>
      </c>
      <c r="B2832" s="360" t="s">
        <v>4666</v>
      </c>
      <c r="C2832" s="360" t="s">
        <v>1433</v>
      </c>
      <c r="D2832" s="266" t="s">
        <v>27572</v>
      </c>
    </row>
    <row r="2833" spans="1:4" x14ac:dyDescent="0.25">
      <c r="A2833" s="369">
        <v>20185</v>
      </c>
      <c r="B2833" s="360" t="s">
        <v>4667</v>
      </c>
      <c r="C2833" s="360" t="s">
        <v>1516</v>
      </c>
      <c r="D2833" s="266" t="s">
        <v>27573</v>
      </c>
    </row>
    <row r="2834" spans="1:4" x14ac:dyDescent="0.25">
      <c r="A2834" s="369">
        <v>20260</v>
      </c>
      <c r="B2834" s="360" t="s">
        <v>4668</v>
      </c>
      <c r="C2834" s="360" t="s">
        <v>1433</v>
      </c>
      <c r="D2834" s="266" t="s">
        <v>25846</v>
      </c>
    </row>
    <row r="2835" spans="1:4" x14ac:dyDescent="0.25">
      <c r="A2835" s="369">
        <v>37523</v>
      </c>
      <c r="B2835" s="360" t="s">
        <v>4669</v>
      </c>
      <c r="C2835" s="360" t="s">
        <v>1433</v>
      </c>
      <c r="D2835" s="266" t="s">
        <v>27574</v>
      </c>
    </row>
    <row r="2836" spans="1:4" x14ac:dyDescent="0.25">
      <c r="A2836" s="369">
        <v>37515</v>
      </c>
      <c r="B2836" s="360" t="s">
        <v>4670</v>
      </c>
      <c r="C2836" s="360" t="s">
        <v>1433</v>
      </c>
      <c r="D2836" s="266" t="s">
        <v>27575</v>
      </c>
    </row>
    <row r="2837" spans="1:4" x14ac:dyDescent="0.25">
      <c r="A2837" s="369">
        <v>12899</v>
      </c>
      <c r="B2837" s="360" t="s">
        <v>4671</v>
      </c>
      <c r="C2837" s="360" t="s">
        <v>1433</v>
      </c>
      <c r="D2837" s="266" t="s">
        <v>27576</v>
      </c>
    </row>
    <row r="2838" spans="1:4" x14ac:dyDescent="0.25">
      <c r="A2838" s="369">
        <v>12898</v>
      </c>
      <c r="B2838" s="360" t="s">
        <v>4672</v>
      </c>
      <c r="C2838" s="360" t="s">
        <v>1433</v>
      </c>
      <c r="D2838" s="266" t="s">
        <v>27577</v>
      </c>
    </row>
    <row r="2839" spans="1:4" x14ac:dyDescent="0.25">
      <c r="A2839" s="369">
        <v>39699</v>
      </c>
      <c r="B2839" s="360" t="s">
        <v>4673</v>
      </c>
      <c r="C2839" s="360" t="s">
        <v>1908</v>
      </c>
      <c r="D2839" s="266" t="s">
        <v>4674</v>
      </c>
    </row>
    <row r="2840" spans="1:4" x14ac:dyDescent="0.25">
      <c r="A2840" s="369">
        <v>42528</v>
      </c>
      <c r="B2840" s="360" t="s">
        <v>4676</v>
      </c>
      <c r="C2840" s="360" t="s">
        <v>1908</v>
      </c>
      <c r="D2840" s="266" t="s">
        <v>2132</v>
      </c>
    </row>
    <row r="2841" spans="1:4" x14ac:dyDescent="0.25">
      <c r="A2841" s="369">
        <v>39696</v>
      </c>
      <c r="B2841" s="360" t="s">
        <v>4675</v>
      </c>
      <c r="C2841" s="360" t="s">
        <v>1908</v>
      </c>
      <c r="D2841" s="266" t="s">
        <v>25604</v>
      </c>
    </row>
    <row r="2842" spans="1:4" x14ac:dyDescent="0.25">
      <c r="A2842" s="369">
        <v>39700</v>
      </c>
      <c r="B2842" s="360" t="s">
        <v>4677</v>
      </c>
      <c r="C2842" s="360" t="s">
        <v>1908</v>
      </c>
      <c r="D2842" s="266" t="s">
        <v>7079</v>
      </c>
    </row>
    <row r="2843" spans="1:4" x14ac:dyDescent="0.25">
      <c r="A2843" s="369">
        <v>11621</v>
      </c>
      <c r="B2843" s="360" t="s">
        <v>4682</v>
      </c>
      <c r="C2843" s="360" t="s">
        <v>1908</v>
      </c>
      <c r="D2843" s="266" t="s">
        <v>27578</v>
      </c>
    </row>
    <row r="2844" spans="1:4" x14ac:dyDescent="0.25">
      <c r="A2844" s="369">
        <v>4014</v>
      </c>
      <c r="B2844" s="360" t="s">
        <v>4678</v>
      </c>
      <c r="C2844" s="360" t="s">
        <v>1908</v>
      </c>
      <c r="D2844" s="266" t="s">
        <v>25829</v>
      </c>
    </row>
    <row r="2845" spans="1:4" x14ac:dyDescent="0.25">
      <c r="A2845" s="369">
        <v>4015</v>
      </c>
      <c r="B2845" s="360" t="s">
        <v>4680</v>
      </c>
      <c r="C2845" s="360" t="s">
        <v>1908</v>
      </c>
      <c r="D2845" s="266" t="s">
        <v>27579</v>
      </c>
    </row>
    <row r="2846" spans="1:4" x14ac:dyDescent="0.25">
      <c r="A2846" s="369">
        <v>4017</v>
      </c>
      <c r="B2846" s="360" t="s">
        <v>4681</v>
      </c>
      <c r="C2846" s="360" t="s">
        <v>1908</v>
      </c>
      <c r="D2846" s="266" t="s">
        <v>27580</v>
      </c>
    </row>
    <row r="2847" spans="1:4" x14ac:dyDescent="0.25">
      <c r="A2847" s="369">
        <v>4016</v>
      </c>
      <c r="B2847" s="360" t="s">
        <v>4683</v>
      </c>
      <c r="C2847" s="360" t="s">
        <v>1908</v>
      </c>
      <c r="D2847" s="266" t="s">
        <v>2050</v>
      </c>
    </row>
    <row r="2848" spans="1:4" x14ac:dyDescent="0.25">
      <c r="A2848" s="369">
        <v>38544</v>
      </c>
      <c r="B2848" s="360" t="s">
        <v>4684</v>
      </c>
      <c r="C2848" s="360" t="s">
        <v>1908</v>
      </c>
      <c r="D2848" s="266" t="s">
        <v>27581</v>
      </c>
    </row>
    <row r="2849" spans="1:4" x14ac:dyDescent="0.25">
      <c r="A2849" s="369">
        <v>38545</v>
      </c>
      <c r="B2849" s="360" t="s">
        <v>4686</v>
      </c>
      <c r="C2849" s="360" t="s">
        <v>1908</v>
      </c>
      <c r="D2849" s="266" t="s">
        <v>12657</v>
      </c>
    </row>
    <row r="2850" spans="1:4" x14ac:dyDescent="0.25">
      <c r="A2850" s="369">
        <v>42527</v>
      </c>
      <c r="B2850" s="360" t="s">
        <v>26187</v>
      </c>
      <c r="C2850" s="360" t="s">
        <v>1908</v>
      </c>
      <c r="D2850" s="266" t="s">
        <v>2814</v>
      </c>
    </row>
    <row r="2851" spans="1:4" x14ac:dyDescent="0.25">
      <c r="A2851" s="369">
        <v>39323</v>
      </c>
      <c r="B2851" s="360" t="s">
        <v>4687</v>
      </c>
      <c r="C2851" s="360" t="s">
        <v>1908</v>
      </c>
      <c r="D2851" s="266" t="s">
        <v>5194</v>
      </c>
    </row>
    <row r="2852" spans="1:4" x14ac:dyDescent="0.25">
      <c r="A2852" s="369">
        <v>626</v>
      </c>
      <c r="B2852" s="360" t="s">
        <v>27582</v>
      </c>
      <c r="C2852" s="360" t="s">
        <v>1520</v>
      </c>
      <c r="D2852" s="266" t="s">
        <v>7071</v>
      </c>
    </row>
    <row r="2853" spans="1:4" x14ac:dyDescent="0.25">
      <c r="A2853" s="369">
        <v>44504</v>
      </c>
      <c r="B2853" s="360" t="s">
        <v>26188</v>
      </c>
      <c r="C2853" s="360" t="s">
        <v>1908</v>
      </c>
      <c r="D2853" s="266" t="s">
        <v>25601</v>
      </c>
    </row>
    <row r="2854" spans="1:4" x14ac:dyDescent="0.25">
      <c r="A2854" s="369">
        <v>44505</v>
      </c>
      <c r="B2854" s="360" t="s">
        <v>4689</v>
      </c>
      <c r="C2854" s="360" t="s">
        <v>1908</v>
      </c>
      <c r="D2854" s="266" t="s">
        <v>2962</v>
      </c>
    </row>
    <row r="2855" spans="1:4" x14ac:dyDescent="0.25">
      <c r="A2855" s="369">
        <v>44506</v>
      </c>
      <c r="B2855" s="360" t="s">
        <v>4691</v>
      </c>
      <c r="C2855" s="360" t="s">
        <v>1908</v>
      </c>
      <c r="D2855" s="266" t="s">
        <v>9994</v>
      </c>
    </row>
    <row r="2856" spans="1:4" x14ac:dyDescent="0.25">
      <c r="A2856" s="369">
        <v>44507</v>
      </c>
      <c r="B2856" s="360" t="s">
        <v>4692</v>
      </c>
      <c r="C2856" s="360" t="s">
        <v>1908</v>
      </c>
      <c r="D2856" s="266" t="s">
        <v>5968</v>
      </c>
    </row>
    <row r="2857" spans="1:4" x14ac:dyDescent="0.25">
      <c r="A2857" s="369">
        <v>44508</v>
      </c>
      <c r="B2857" s="360" t="s">
        <v>4693</v>
      </c>
      <c r="C2857" s="360" t="s">
        <v>1908</v>
      </c>
      <c r="D2857" s="266" t="s">
        <v>27583</v>
      </c>
    </row>
    <row r="2858" spans="1:4" x14ac:dyDescent="0.25">
      <c r="A2858" s="369">
        <v>44509</v>
      </c>
      <c r="B2858" s="360" t="s">
        <v>4694</v>
      </c>
      <c r="C2858" s="360" t="s">
        <v>1908</v>
      </c>
      <c r="D2858" s="266" t="s">
        <v>27584</v>
      </c>
    </row>
    <row r="2859" spans="1:4" x14ac:dyDescent="0.25">
      <c r="A2859" s="369">
        <v>44510</v>
      </c>
      <c r="B2859" s="360" t="s">
        <v>4695</v>
      </c>
      <c r="C2859" s="360" t="s">
        <v>1908</v>
      </c>
      <c r="D2859" s="266" t="s">
        <v>27585</v>
      </c>
    </row>
    <row r="2860" spans="1:4" x14ac:dyDescent="0.25">
      <c r="A2860" s="369">
        <v>44512</v>
      </c>
      <c r="B2860" s="360" t="s">
        <v>4696</v>
      </c>
      <c r="C2860" s="360" t="s">
        <v>1908</v>
      </c>
      <c r="D2860" s="266" t="s">
        <v>6743</v>
      </c>
    </row>
    <row r="2861" spans="1:4" x14ac:dyDescent="0.25">
      <c r="A2861" s="369">
        <v>44513</v>
      </c>
      <c r="B2861" s="360" t="s">
        <v>4697</v>
      </c>
      <c r="C2861" s="360" t="s">
        <v>1908</v>
      </c>
      <c r="D2861" s="266" t="s">
        <v>27586</v>
      </c>
    </row>
    <row r="2862" spans="1:4" x14ac:dyDescent="0.25">
      <c r="A2862" s="369">
        <v>44514</v>
      </c>
      <c r="B2862" s="360" t="s">
        <v>4699</v>
      </c>
      <c r="C2862" s="360" t="s">
        <v>1908</v>
      </c>
      <c r="D2862" s="266" t="s">
        <v>27587</v>
      </c>
    </row>
    <row r="2863" spans="1:4" x14ac:dyDescent="0.25">
      <c r="A2863" s="369">
        <v>44515</v>
      </c>
      <c r="B2863" s="360" t="s">
        <v>4700</v>
      </c>
      <c r="C2863" s="360" t="s">
        <v>1908</v>
      </c>
      <c r="D2863" s="266" t="s">
        <v>27588</v>
      </c>
    </row>
    <row r="2864" spans="1:4" x14ac:dyDescent="0.25">
      <c r="A2864" s="369">
        <v>44511</v>
      </c>
      <c r="B2864" s="360" t="s">
        <v>4701</v>
      </c>
      <c r="C2864" s="360" t="s">
        <v>1908</v>
      </c>
      <c r="D2864" s="266" t="s">
        <v>25934</v>
      </c>
    </row>
    <row r="2865" spans="1:4" x14ac:dyDescent="0.25">
      <c r="A2865" s="369">
        <v>44516</v>
      </c>
      <c r="B2865" s="360" t="s">
        <v>4702</v>
      </c>
      <c r="C2865" s="360" t="s">
        <v>1908</v>
      </c>
      <c r="D2865" s="266" t="s">
        <v>25971</v>
      </c>
    </row>
    <row r="2866" spans="1:4" x14ac:dyDescent="0.25">
      <c r="A2866" s="369">
        <v>44517</v>
      </c>
      <c r="B2866" s="360" t="s">
        <v>4703</v>
      </c>
      <c r="C2866" s="360" t="s">
        <v>1908</v>
      </c>
      <c r="D2866" s="266" t="s">
        <v>27589</v>
      </c>
    </row>
    <row r="2867" spans="1:4" x14ac:dyDescent="0.25">
      <c r="A2867" s="369">
        <v>11479</v>
      </c>
      <c r="B2867" s="360" t="s">
        <v>4704</v>
      </c>
      <c r="C2867" s="360" t="s">
        <v>1433</v>
      </c>
      <c r="D2867" s="266" t="s">
        <v>27590</v>
      </c>
    </row>
    <row r="2868" spans="1:4" x14ac:dyDescent="0.25">
      <c r="A2868" s="369">
        <v>11481</v>
      </c>
      <c r="B2868" s="360" t="s">
        <v>4705</v>
      </c>
      <c r="C2868" s="360" t="s">
        <v>1433</v>
      </c>
      <c r="D2868" s="266" t="s">
        <v>12829</v>
      </c>
    </row>
    <row r="2869" spans="1:4" x14ac:dyDescent="0.25">
      <c r="A2869" s="369">
        <v>43609</v>
      </c>
      <c r="B2869" s="360" t="s">
        <v>4706</v>
      </c>
      <c r="C2869" s="360" t="s">
        <v>1433</v>
      </c>
      <c r="D2869" s="266" t="s">
        <v>12829</v>
      </c>
    </row>
    <row r="2870" spans="1:4" x14ac:dyDescent="0.25">
      <c r="A2870" s="369">
        <v>11478</v>
      </c>
      <c r="B2870" s="360" t="s">
        <v>4707</v>
      </c>
      <c r="C2870" s="360" t="s">
        <v>1433</v>
      </c>
      <c r="D2870" s="266" t="s">
        <v>8794</v>
      </c>
    </row>
    <row r="2871" spans="1:4" x14ac:dyDescent="0.25">
      <c r="A2871" s="369">
        <v>43608</v>
      </c>
      <c r="B2871" s="360" t="s">
        <v>4708</v>
      </c>
      <c r="C2871" s="360" t="s">
        <v>1433</v>
      </c>
      <c r="D2871" s="266" t="s">
        <v>1873</v>
      </c>
    </row>
    <row r="2872" spans="1:4" x14ac:dyDescent="0.25">
      <c r="A2872" s="369">
        <v>11476</v>
      </c>
      <c r="B2872" s="360" t="s">
        <v>4709</v>
      </c>
      <c r="C2872" s="360" t="s">
        <v>1433</v>
      </c>
      <c r="D2872" s="266" t="s">
        <v>1873</v>
      </c>
    </row>
    <row r="2873" spans="1:4" x14ac:dyDescent="0.25">
      <c r="A2873" s="369">
        <v>40637</v>
      </c>
      <c r="B2873" s="360" t="s">
        <v>4710</v>
      </c>
      <c r="C2873" s="360" t="s">
        <v>1433</v>
      </c>
      <c r="D2873" s="266" t="s">
        <v>4711</v>
      </c>
    </row>
    <row r="2874" spans="1:4" x14ac:dyDescent="0.25">
      <c r="A2874" s="369">
        <v>13836</v>
      </c>
      <c r="B2874" s="360" t="s">
        <v>7073</v>
      </c>
      <c r="C2874" s="360" t="s">
        <v>1433</v>
      </c>
      <c r="D2874" s="266" t="s">
        <v>27591</v>
      </c>
    </row>
    <row r="2875" spans="1:4" x14ac:dyDescent="0.25">
      <c r="A2875" s="369">
        <v>14534</v>
      </c>
      <c r="B2875" s="360" t="s">
        <v>4712</v>
      </c>
      <c r="C2875" s="360" t="s">
        <v>1433</v>
      </c>
      <c r="D2875" s="266" t="s">
        <v>27592</v>
      </c>
    </row>
    <row r="2876" spans="1:4" x14ac:dyDescent="0.25">
      <c r="A2876" s="369">
        <v>14619</v>
      </c>
      <c r="B2876" s="360" t="s">
        <v>26189</v>
      </c>
      <c r="C2876" s="360" t="s">
        <v>1433</v>
      </c>
      <c r="D2876" s="266" t="s">
        <v>27593</v>
      </c>
    </row>
    <row r="2877" spans="1:4" x14ac:dyDescent="0.25">
      <c r="A2877" s="369">
        <v>14535</v>
      </c>
      <c r="B2877" s="360" t="s">
        <v>7074</v>
      </c>
      <c r="C2877" s="360" t="s">
        <v>1433</v>
      </c>
      <c r="D2877" s="266" t="s">
        <v>27594</v>
      </c>
    </row>
    <row r="2878" spans="1:4" x14ac:dyDescent="0.25">
      <c r="A2878" s="369">
        <v>39813</v>
      </c>
      <c r="B2878" s="360" t="s">
        <v>4713</v>
      </c>
      <c r="C2878" s="360" t="s">
        <v>1433</v>
      </c>
      <c r="D2878" s="266" t="s">
        <v>27595</v>
      </c>
    </row>
    <row r="2879" spans="1:4" x14ac:dyDescent="0.25">
      <c r="A2879" s="369">
        <v>40403</v>
      </c>
      <c r="B2879" s="360" t="s">
        <v>4714</v>
      </c>
      <c r="C2879" s="360" t="s">
        <v>1433</v>
      </c>
      <c r="D2879" s="266" t="s">
        <v>27596</v>
      </c>
    </row>
    <row r="2880" spans="1:4" x14ac:dyDescent="0.25">
      <c r="A2880" s="369">
        <v>12868</v>
      </c>
      <c r="B2880" s="360" t="s">
        <v>4715</v>
      </c>
      <c r="C2880" s="360" t="s">
        <v>1628</v>
      </c>
      <c r="D2880" s="266" t="s">
        <v>29461</v>
      </c>
    </row>
    <row r="2881" spans="1:4" x14ac:dyDescent="0.25">
      <c r="A2881" s="369">
        <v>40916</v>
      </c>
      <c r="B2881" s="360" t="s">
        <v>4717</v>
      </c>
      <c r="C2881" s="360" t="s">
        <v>1435</v>
      </c>
      <c r="D2881" s="266" t="s">
        <v>29462</v>
      </c>
    </row>
    <row r="2882" spans="1:4" x14ac:dyDescent="0.25">
      <c r="A2882" s="369">
        <v>4755</v>
      </c>
      <c r="B2882" s="360" t="s">
        <v>4718</v>
      </c>
      <c r="C2882" s="360" t="s">
        <v>1628</v>
      </c>
      <c r="D2882" s="266" t="s">
        <v>29463</v>
      </c>
    </row>
    <row r="2883" spans="1:4" x14ac:dyDescent="0.25">
      <c r="A2883" s="369">
        <v>41067</v>
      </c>
      <c r="B2883" s="360" t="s">
        <v>4719</v>
      </c>
      <c r="C2883" s="360" t="s">
        <v>1435</v>
      </c>
      <c r="D2883" s="266" t="s">
        <v>29464</v>
      </c>
    </row>
    <row r="2884" spans="1:4" x14ac:dyDescent="0.25">
      <c r="A2884" s="369">
        <v>38463</v>
      </c>
      <c r="B2884" s="360" t="s">
        <v>4720</v>
      </c>
      <c r="C2884" s="360" t="s">
        <v>1433</v>
      </c>
      <c r="D2884" s="266" t="s">
        <v>25778</v>
      </c>
    </row>
    <row r="2885" spans="1:4" x14ac:dyDescent="0.25">
      <c r="A2885" s="369">
        <v>40703</v>
      </c>
      <c r="B2885" s="360" t="s">
        <v>7075</v>
      </c>
      <c r="C2885" s="360" t="s">
        <v>1433</v>
      </c>
      <c r="D2885" s="266" t="s">
        <v>27597</v>
      </c>
    </row>
    <row r="2886" spans="1:4" x14ac:dyDescent="0.25">
      <c r="A2886" s="369">
        <v>14531</v>
      </c>
      <c r="B2886" s="360" t="s">
        <v>4721</v>
      </c>
      <c r="C2886" s="360" t="s">
        <v>1433</v>
      </c>
      <c r="D2886" s="266" t="s">
        <v>27598</v>
      </c>
    </row>
    <row r="2887" spans="1:4" x14ac:dyDescent="0.25">
      <c r="A2887" s="369">
        <v>36533</v>
      </c>
      <c r="B2887" s="360" t="s">
        <v>4722</v>
      </c>
      <c r="C2887" s="360" t="s">
        <v>1433</v>
      </c>
      <c r="D2887" s="266" t="s">
        <v>27599</v>
      </c>
    </row>
    <row r="2888" spans="1:4" x14ac:dyDescent="0.25">
      <c r="A2888" s="369">
        <v>11616</v>
      </c>
      <c r="B2888" s="360" t="s">
        <v>4723</v>
      </c>
      <c r="C2888" s="360" t="s">
        <v>1433</v>
      </c>
      <c r="D2888" s="266" t="s">
        <v>27600</v>
      </c>
    </row>
    <row r="2889" spans="1:4" x14ac:dyDescent="0.25">
      <c r="A2889" s="369">
        <v>41898</v>
      </c>
      <c r="B2889" s="360" t="s">
        <v>26190</v>
      </c>
      <c r="C2889" s="360" t="s">
        <v>1433</v>
      </c>
      <c r="D2889" s="266" t="s">
        <v>27601</v>
      </c>
    </row>
    <row r="2890" spans="1:4" x14ac:dyDescent="0.25">
      <c r="A2890" s="369">
        <v>13447</v>
      </c>
      <c r="B2890" s="360" t="s">
        <v>4724</v>
      </c>
      <c r="C2890" s="360" t="s">
        <v>1433</v>
      </c>
      <c r="D2890" s="266" t="s">
        <v>27602</v>
      </c>
    </row>
    <row r="2891" spans="1:4" x14ac:dyDescent="0.25">
      <c r="A2891" s="369">
        <v>14529</v>
      </c>
      <c r="B2891" s="360" t="s">
        <v>4725</v>
      </c>
      <c r="C2891" s="360" t="s">
        <v>1433</v>
      </c>
      <c r="D2891" s="266" t="s">
        <v>27603</v>
      </c>
    </row>
    <row r="2892" spans="1:4" x14ac:dyDescent="0.25">
      <c r="A2892" s="369">
        <v>10747</v>
      </c>
      <c r="B2892" s="360" t="s">
        <v>4726</v>
      </c>
      <c r="C2892" s="360" t="s">
        <v>1433</v>
      </c>
      <c r="D2892" s="266" t="s">
        <v>27604</v>
      </c>
    </row>
    <row r="2893" spans="1:4" x14ac:dyDescent="0.25">
      <c r="A2893" s="369">
        <v>36141</v>
      </c>
      <c r="B2893" s="360" t="s">
        <v>4727</v>
      </c>
      <c r="C2893" s="360" t="s">
        <v>1433</v>
      </c>
      <c r="D2893" s="266" t="s">
        <v>27605</v>
      </c>
    </row>
    <row r="2894" spans="1:4" x14ac:dyDescent="0.25">
      <c r="A2894" s="369">
        <v>43651</v>
      </c>
      <c r="B2894" s="360" t="s">
        <v>4728</v>
      </c>
      <c r="C2894" s="360" t="s">
        <v>1520</v>
      </c>
      <c r="D2894" s="266" t="s">
        <v>5711</v>
      </c>
    </row>
    <row r="2895" spans="1:4" x14ac:dyDescent="0.25">
      <c r="A2895" s="369">
        <v>43626</v>
      </c>
      <c r="B2895" s="360" t="s">
        <v>4729</v>
      </c>
      <c r="C2895" s="360" t="s">
        <v>1520</v>
      </c>
      <c r="D2895" s="266" t="s">
        <v>4082</v>
      </c>
    </row>
    <row r="2896" spans="1:4" x14ac:dyDescent="0.25">
      <c r="A2896" s="369">
        <v>39434</v>
      </c>
      <c r="B2896" s="360" t="s">
        <v>4731</v>
      </c>
      <c r="C2896" s="360" t="s">
        <v>1520</v>
      </c>
      <c r="D2896" s="266" t="s">
        <v>2049</v>
      </c>
    </row>
    <row r="2897" spans="1:4" x14ac:dyDescent="0.25">
      <c r="A2897" s="369">
        <v>39433</v>
      </c>
      <c r="B2897" s="360" t="s">
        <v>4732</v>
      </c>
      <c r="C2897" s="360" t="s">
        <v>1520</v>
      </c>
      <c r="D2897" s="266" t="s">
        <v>5422</v>
      </c>
    </row>
    <row r="2898" spans="1:4" x14ac:dyDescent="0.25">
      <c r="A2898" s="369">
        <v>4049</v>
      </c>
      <c r="B2898" s="360" t="s">
        <v>26191</v>
      </c>
      <c r="C2898" s="360" t="s">
        <v>1522</v>
      </c>
      <c r="D2898" s="266" t="s">
        <v>27606</v>
      </c>
    </row>
    <row r="2899" spans="1:4" x14ac:dyDescent="0.25">
      <c r="A2899" s="369">
        <v>38120</v>
      </c>
      <c r="B2899" s="360" t="s">
        <v>4733</v>
      </c>
      <c r="C2899" s="360" t="s">
        <v>1520</v>
      </c>
      <c r="D2899" s="266" t="s">
        <v>27607</v>
      </c>
    </row>
    <row r="2900" spans="1:4" x14ac:dyDescent="0.25">
      <c r="A2900" s="369">
        <v>43652</v>
      </c>
      <c r="B2900" s="360" t="s">
        <v>4734</v>
      </c>
      <c r="C2900" s="360" t="s">
        <v>1520</v>
      </c>
      <c r="D2900" s="266" t="s">
        <v>5999</v>
      </c>
    </row>
    <row r="2901" spans="1:4" x14ac:dyDescent="0.25">
      <c r="A2901" s="369">
        <v>10498</v>
      </c>
      <c r="B2901" s="360" t="s">
        <v>4735</v>
      </c>
      <c r="C2901" s="360" t="s">
        <v>1520</v>
      </c>
      <c r="D2901" s="266" t="s">
        <v>5492</v>
      </c>
    </row>
    <row r="2902" spans="1:4" x14ac:dyDescent="0.25">
      <c r="A2902" s="369">
        <v>4823</v>
      </c>
      <c r="B2902" s="360" t="s">
        <v>4736</v>
      </c>
      <c r="C2902" s="360" t="s">
        <v>1520</v>
      </c>
      <c r="D2902" s="266" t="s">
        <v>4737</v>
      </c>
    </row>
    <row r="2903" spans="1:4" x14ac:dyDescent="0.25">
      <c r="A2903" s="369">
        <v>38877</v>
      </c>
      <c r="B2903" s="360" t="s">
        <v>4738</v>
      </c>
      <c r="C2903" s="360" t="s">
        <v>1520</v>
      </c>
      <c r="D2903" s="266" t="s">
        <v>27608</v>
      </c>
    </row>
    <row r="2904" spans="1:4" x14ac:dyDescent="0.25">
      <c r="A2904" s="369">
        <v>34546</v>
      </c>
      <c r="B2904" s="360" t="s">
        <v>4739</v>
      </c>
      <c r="C2904" s="360" t="s">
        <v>1520</v>
      </c>
      <c r="D2904" s="266" t="s">
        <v>27609</v>
      </c>
    </row>
    <row r="2905" spans="1:4" x14ac:dyDescent="0.25">
      <c r="A2905" s="369">
        <v>41387</v>
      </c>
      <c r="B2905" s="360" t="s">
        <v>4740</v>
      </c>
      <c r="C2905" s="360" t="s">
        <v>1516</v>
      </c>
      <c r="D2905" s="266" t="s">
        <v>25683</v>
      </c>
    </row>
    <row r="2906" spans="1:4" x14ac:dyDescent="0.25">
      <c r="A2906" s="369">
        <v>41388</v>
      </c>
      <c r="B2906" s="360" t="s">
        <v>4741</v>
      </c>
      <c r="C2906" s="360" t="s">
        <v>1516</v>
      </c>
      <c r="D2906" s="266" t="s">
        <v>25850</v>
      </c>
    </row>
    <row r="2907" spans="1:4" x14ac:dyDescent="0.25">
      <c r="A2907" s="369">
        <v>41380</v>
      </c>
      <c r="B2907" s="360" t="s">
        <v>4742</v>
      </c>
      <c r="C2907" s="360" t="s">
        <v>1433</v>
      </c>
      <c r="D2907" s="266" t="s">
        <v>27610</v>
      </c>
    </row>
    <row r="2908" spans="1:4" x14ac:dyDescent="0.25">
      <c r="A2908" s="369">
        <v>41381</v>
      </c>
      <c r="B2908" s="360" t="s">
        <v>4743</v>
      </c>
      <c r="C2908" s="360" t="s">
        <v>1433</v>
      </c>
      <c r="D2908" s="266" t="s">
        <v>27611</v>
      </c>
    </row>
    <row r="2909" spans="1:4" x14ac:dyDescent="0.25">
      <c r="A2909" s="369">
        <v>41382</v>
      </c>
      <c r="B2909" s="360" t="s">
        <v>26193</v>
      </c>
      <c r="C2909" s="360" t="s">
        <v>1433</v>
      </c>
      <c r="D2909" s="266" t="s">
        <v>27612</v>
      </c>
    </row>
    <row r="2910" spans="1:4" x14ac:dyDescent="0.25">
      <c r="A2910" s="369">
        <v>41383</v>
      </c>
      <c r="B2910" s="360" t="s">
        <v>4744</v>
      </c>
      <c r="C2910" s="360" t="s">
        <v>1433</v>
      </c>
      <c r="D2910" s="266" t="s">
        <v>27613</v>
      </c>
    </row>
    <row r="2911" spans="1:4" x14ac:dyDescent="0.25">
      <c r="A2911" s="369">
        <v>41385</v>
      </c>
      <c r="B2911" s="360" t="s">
        <v>4745</v>
      </c>
      <c r="C2911" s="360" t="s">
        <v>1433</v>
      </c>
      <c r="D2911" s="266" t="s">
        <v>27614</v>
      </c>
    </row>
    <row r="2912" spans="1:4" x14ac:dyDescent="0.25">
      <c r="A2912" s="369">
        <v>4058</v>
      </c>
      <c r="B2912" s="360" t="s">
        <v>4746</v>
      </c>
      <c r="C2912" s="360" t="s">
        <v>1628</v>
      </c>
      <c r="D2912" s="266" t="s">
        <v>29465</v>
      </c>
    </row>
    <row r="2913" spans="1:4" x14ac:dyDescent="0.25">
      <c r="A2913" s="369">
        <v>40974</v>
      </c>
      <c r="B2913" s="360" t="s">
        <v>4747</v>
      </c>
      <c r="C2913" s="360" t="s">
        <v>1435</v>
      </c>
      <c r="D2913" s="266" t="s">
        <v>29466</v>
      </c>
    </row>
    <row r="2914" spans="1:4" x14ac:dyDescent="0.25">
      <c r="A2914" s="369">
        <v>34794</v>
      </c>
      <c r="B2914" s="360" t="s">
        <v>4748</v>
      </c>
      <c r="C2914" s="360" t="s">
        <v>1628</v>
      </c>
      <c r="D2914" s="266" t="s">
        <v>29467</v>
      </c>
    </row>
    <row r="2915" spans="1:4" x14ac:dyDescent="0.25">
      <c r="A2915" s="369">
        <v>40925</v>
      </c>
      <c r="B2915" s="360" t="s">
        <v>4749</v>
      </c>
      <c r="C2915" s="360" t="s">
        <v>1435</v>
      </c>
      <c r="D2915" s="266" t="s">
        <v>29468</v>
      </c>
    </row>
    <row r="2916" spans="1:4" x14ac:dyDescent="0.25">
      <c r="A2916" s="369">
        <v>13741</v>
      </c>
      <c r="B2916" s="360" t="s">
        <v>4750</v>
      </c>
      <c r="C2916" s="360" t="s">
        <v>1433</v>
      </c>
      <c r="D2916" s="266" t="s">
        <v>27615</v>
      </c>
    </row>
    <row r="2917" spans="1:4" x14ac:dyDescent="0.25">
      <c r="A2917" s="369">
        <v>3288</v>
      </c>
      <c r="B2917" s="360" t="s">
        <v>4751</v>
      </c>
      <c r="C2917" s="360" t="s">
        <v>1516</v>
      </c>
      <c r="D2917" s="266" t="s">
        <v>1543</v>
      </c>
    </row>
    <row r="2918" spans="1:4" x14ac:dyDescent="0.25">
      <c r="A2918" s="369">
        <v>13587</v>
      </c>
      <c r="B2918" s="360" t="s">
        <v>4752</v>
      </c>
      <c r="C2918" s="360" t="s">
        <v>1516</v>
      </c>
      <c r="D2918" s="266" t="s">
        <v>6041</v>
      </c>
    </row>
    <row r="2919" spans="1:4" x14ac:dyDescent="0.25">
      <c r="A2919" s="369">
        <v>38598</v>
      </c>
      <c r="B2919" s="360" t="s">
        <v>4753</v>
      </c>
      <c r="C2919" s="360" t="s">
        <v>1433</v>
      </c>
      <c r="D2919" s="266" t="s">
        <v>2033</v>
      </c>
    </row>
    <row r="2920" spans="1:4" x14ac:dyDescent="0.25">
      <c r="A2920" s="369">
        <v>38595</v>
      </c>
      <c r="B2920" s="360" t="s">
        <v>4754</v>
      </c>
      <c r="C2920" s="360" t="s">
        <v>1433</v>
      </c>
      <c r="D2920" s="266" t="s">
        <v>1675</v>
      </c>
    </row>
    <row r="2921" spans="1:4" x14ac:dyDescent="0.25">
      <c r="A2921" s="369">
        <v>38592</v>
      </c>
      <c r="B2921" s="360" t="s">
        <v>4755</v>
      </c>
      <c r="C2921" s="360" t="s">
        <v>1433</v>
      </c>
      <c r="D2921" s="266" t="s">
        <v>4756</v>
      </c>
    </row>
    <row r="2922" spans="1:4" x14ac:dyDescent="0.25">
      <c r="A2922" s="369">
        <v>38588</v>
      </c>
      <c r="B2922" s="360" t="s">
        <v>4757</v>
      </c>
      <c r="C2922" s="360" t="s">
        <v>1433</v>
      </c>
      <c r="D2922" s="266" t="s">
        <v>4758</v>
      </c>
    </row>
    <row r="2923" spans="1:4" x14ac:dyDescent="0.25">
      <c r="A2923" s="369">
        <v>38593</v>
      </c>
      <c r="B2923" s="360" t="s">
        <v>4759</v>
      </c>
      <c r="C2923" s="360" t="s">
        <v>1433</v>
      </c>
      <c r="D2923" s="266" t="s">
        <v>1464</v>
      </c>
    </row>
    <row r="2924" spans="1:4" x14ac:dyDescent="0.25">
      <c r="A2924" s="369">
        <v>38589</v>
      </c>
      <c r="B2924" s="360" t="s">
        <v>4760</v>
      </c>
      <c r="C2924" s="360" t="s">
        <v>1433</v>
      </c>
      <c r="D2924" s="266" t="s">
        <v>2231</v>
      </c>
    </row>
    <row r="2925" spans="1:4" x14ac:dyDescent="0.25">
      <c r="A2925" s="369">
        <v>38594</v>
      </c>
      <c r="B2925" s="360" t="s">
        <v>4761</v>
      </c>
      <c r="C2925" s="360" t="s">
        <v>1433</v>
      </c>
      <c r="D2925" s="266" t="s">
        <v>4762</v>
      </c>
    </row>
    <row r="2926" spans="1:4" x14ac:dyDescent="0.25">
      <c r="A2926" s="369">
        <v>34773</v>
      </c>
      <c r="B2926" s="360" t="s">
        <v>26194</v>
      </c>
      <c r="C2926" s="360" t="s">
        <v>1433</v>
      </c>
      <c r="D2926" s="266" t="s">
        <v>2262</v>
      </c>
    </row>
    <row r="2927" spans="1:4" x14ac:dyDescent="0.25">
      <c r="A2927" s="369">
        <v>34769</v>
      </c>
      <c r="B2927" s="360" t="s">
        <v>4768</v>
      </c>
      <c r="C2927" s="360" t="s">
        <v>1433</v>
      </c>
      <c r="D2927" s="266" t="s">
        <v>2027</v>
      </c>
    </row>
    <row r="2928" spans="1:4" x14ac:dyDescent="0.25">
      <c r="A2928" s="369">
        <v>34763</v>
      </c>
      <c r="B2928" s="360" t="s">
        <v>26195</v>
      </c>
      <c r="C2928" s="360" t="s">
        <v>1433</v>
      </c>
      <c r="D2928" s="266" t="s">
        <v>3792</v>
      </c>
    </row>
    <row r="2929" spans="1:4" x14ac:dyDescent="0.25">
      <c r="A2929" s="369">
        <v>34774</v>
      </c>
      <c r="B2929" s="360" t="s">
        <v>4763</v>
      </c>
      <c r="C2929" s="360" t="s">
        <v>1433</v>
      </c>
      <c r="D2929" s="266" t="s">
        <v>4764</v>
      </c>
    </row>
    <row r="2930" spans="1:4" x14ac:dyDescent="0.25">
      <c r="A2930" s="369">
        <v>34771</v>
      </c>
      <c r="B2930" s="360" t="s">
        <v>4765</v>
      </c>
      <c r="C2930" s="360" t="s">
        <v>1433</v>
      </c>
      <c r="D2930" s="266" t="s">
        <v>1695</v>
      </c>
    </row>
    <row r="2931" spans="1:4" x14ac:dyDescent="0.25">
      <c r="A2931" s="369">
        <v>34764</v>
      </c>
      <c r="B2931" s="360" t="s">
        <v>4766</v>
      </c>
      <c r="C2931" s="360" t="s">
        <v>1433</v>
      </c>
      <c r="D2931" s="266" t="s">
        <v>4767</v>
      </c>
    </row>
    <row r="2932" spans="1:4" x14ac:dyDescent="0.25">
      <c r="A2932" s="369">
        <v>34788</v>
      </c>
      <c r="B2932" s="360" t="s">
        <v>7077</v>
      </c>
      <c r="C2932" s="360" t="s">
        <v>1433</v>
      </c>
      <c r="D2932" s="266" t="s">
        <v>13042</v>
      </c>
    </row>
    <row r="2933" spans="1:4" x14ac:dyDescent="0.25">
      <c r="A2933" s="369">
        <v>34781</v>
      </c>
      <c r="B2933" s="360" t="s">
        <v>7078</v>
      </c>
      <c r="C2933" s="360" t="s">
        <v>1433</v>
      </c>
      <c r="D2933" s="266" t="s">
        <v>3792</v>
      </c>
    </row>
    <row r="2934" spans="1:4" x14ac:dyDescent="0.25">
      <c r="A2934" s="369">
        <v>41682</v>
      </c>
      <c r="B2934" s="360" t="s">
        <v>4770</v>
      </c>
      <c r="C2934" s="360" t="s">
        <v>1433</v>
      </c>
      <c r="D2934" s="266" t="s">
        <v>5811</v>
      </c>
    </row>
    <row r="2935" spans="1:4" x14ac:dyDescent="0.25">
      <c r="A2935" s="369">
        <v>41683</v>
      </c>
      <c r="B2935" s="360" t="s">
        <v>4771</v>
      </c>
      <c r="C2935" s="360" t="s">
        <v>1433</v>
      </c>
      <c r="D2935" s="266" t="s">
        <v>4634</v>
      </c>
    </row>
    <row r="2936" spans="1:4" x14ac:dyDescent="0.25">
      <c r="A2936" s="369">
        <v>41680</v>
      </c>
      <c r="B2936" s="360" t="s">
        <v>4772</v>
      </c>
      <c r="C2936" s="360" t="s">
        <v>1433</v>
      </c>
      <c r="D2936" s="266" t="s">
        <v>2371</v>
      </c>
    </row>
    <row r="2937" spans="1:4" x14ac:dyDescent="0.25">
      <c r="A2937" s="369">
        <v>41679</v>
      </c>
      <c r="B2937" s="360" t="s">
        <v>4773</v>
      </c>
      <c r="C2937" s="360" t="s">
        <v>1433</v>
      </c>
      <c r="D2937" s="266" t="s">
        <v>7079</v>
      </c>
    </row>
    <row r="2938" spans="1:4" x14ac:dyDescent="0.25">
      <c r="A2938" s="369">
        <v>41681</v>
      </c>
      <c r="B2938" s="360" t="s">
        <v>4774</v>
      </c>
      <c r="C2938" s="360" t="s">
        <v>1433</v>
      </c>
      <c r="D2938" s="266" t="s">
        <v>7080</v>
      </c>
    </row>
    <row r="2939" spans="1:4" x14ac:dyDescent="0.25">
      <c r="A2939" s="369">
        <v>43386</v>
      </c>
      <c r="B2939" s="360" t="s">
        <v>4776</v>
      </c>
      <c r="C2939" s="360" t="s">
        <v>1433</v>
      </c>
      <c r="D2939" s="266" t="s">
        <v>2195</v>
      </c>
    </row>
    <row r="2940" spans="1:4" x14ac:dyDescent="0.25">
      <c r="A2940" s="369">
        <v>4059</v>
      </c>
      <c r="B2940" s="360" t="s">
        <v>4777</v>
      </c>
      <c r="C2940" s="360" t="s">
        <v>1516</v>
      </c>
      <c r="D2940" s="266" t="s">
        <v>5811</v>
      </c>
    </row>
    <row r="2941" spans="1:4" x14ac:dyDescent="0.25">
      <c r="A2941" s="369">
        <v>4062</v>
      </c>
      <c r="B2941" s="360" t="s">
        <v>4778</v>
      </c>
      <c r="C2941" s="360" t="s">
        <v>1433</v>
      </c>
      <c r="D2941" s="266" t="s">
        <v>5811</v>
      </c>
    </row>
    <row r="2942" spans="1:4" x14ac:dyDescent="0.25">
      <c r="A2942" s="369">
        <v>4061</v>
      </c>
      <c r="B2942" s="360" t="s">
        <v>4779</v>
      </c>
      <c r="C2942" s="360" t="s">
        <v>1433</v>
      </c>
      <c r="D2942" s="266" t="s">
        <v>7081</v>
      </c>
    </row>
    <row r="2943" spans="1:4" x14ac:dyDescent="0.25">
      <c r="A2943" s="369">
        <v>41315</v>
      </c>
      <c r="B2943" s="360" t="s">
        <v>4780</v>
      </c>
      <c r="C2943" s="360" t="s">
        <v>1520</v>
      </c>
      <c r="D2943" s="266" t="s">
        <v>27616</v>
      </c>
    </row>
    <row r="2944" spans="1:4" x14ac:dyDescent="0.25">
      <c r="A2944" s="369">
        <v>43148</v>
      </c>
      <c r="B2944" s="360" t="s">
        <v>4781</v>
      </c>
      <c r="C2944" s="360" t="s">
        <v>1520</v>
      </c>
      <c r="D2944" s="266" t="s">
        <v>27617</v>
      </c>
    </row>
    <row r="2945" spans="1:4" x14ac:dyDescent="0.25">
      <c r="A2945" s="369">
        <v>43147</v>
      </c>
      <c r="B2945" s="360" t="s">
        <v>4782</v>
      </c>
      <c r="C2945" s="360" t="s">
        <v>1520</v>
      </c>
      <c r="D2945" s="266" t="s">
        <v>1561</v>
      </c>
    </row>
    <row r="2946" spans="1:4" x14ac:dyDescent="0.25">
      <c r="A2946" s="369">
        <v>10608</v>
      </c>
      <c r="B2946" s="360" t="s">
        <v>4783</v>
      </c>
      <c r="C2946" s="360" t="s">
        <v>1433</v>
      </c>
      <c r="D2946" s="266" t="s">
        <v>27618</v>
      </c>
    </row>
    <row r="2947" spans="1:4" x14ac:dyDescent="0.25">
      <c r="A2947" s="369">
        <v>4069</v>
      </c>
      <c r="B2947" s="360" t="s">
        <v>4784</v>
      </c>
      <c r="C2947" s="360" t="s">
        <v>1628</v>
      </c>
      <c r="D2947" s="266" t="s">
        <v>29469</v>
      </c>
    </row>
    <row r="2948" spans="1:4" x14ac:dyDescent="0.25">
      <c r="A2948" s="369">
        <v>40819</v>
      </c>
      <c r="B2948" s="360" t="s">
        <v>4785</v>
      </c>
      <c r="C2948" s="360" t="s">
        <v>1435</v>
      </c>
      <c r="D2948" s="266" t="s">
        <v>29470</v>
      </c>
    </row>
    <row r="2949" spans="1:4" x14ac:dyDescent="0.25">
      <c r="A2949" s="369">
        <v>34361</v>
      </c>
      <c r="B2949" s="360" t="s">
        <v>4786</v>
      </c>
      <c r="C2949" s="360" t="s">
        <v>1520</v>
      </c>
      <c r="D2949" s="266" t="s">
        <v>27619</v>
      </c>
    </row>
    <row r="2950" spans="1:4" x14ac:dyDescent="0.25">
      <c r="A2950" s="369">
        <v>36512</v>
      </c>
      <c r="B2950" s="360" t="s">
        <v>26196</v>
      </c>
      <c r="C2950" s="360" t="s">
        <v>1433</v>
      </c>
      <c r="D2950" s="266" t="s">
        <v>27620</v>
      </c>
    </row>
    <row r="2951" spans="1:4" x14ac:dyDescent="0.25">
      <c r="A2951" s="369">
        <v>44478</v>
      </c>
      <c r="B2951" s="360" t="s">
        <v>4787</v>
      </c>
      <c r="C2951" s="360" t="s">
        <v>1520</v>
      </c>
      <c r="D2951" s="266" t="s">
        <v>27621</v>
      </c>
    </row>
    <row r="2952" spans="1:4" x14ac:dyDescent="0.25">
      <c r="A2952" s="369">
        <v>44477</v>
      </c>
      <c r="B2952" s="360" t="s">
        <v>4788</v>
      </c>
      <c r="C2952" s="360" t="s">
        <v>1520</v>
      </c>
      <c r="D2952" s="266" t="s">
        <v>27621</v>
      </c>
    </row>
    <row r="2953" spans="1:4" x14ac:dyDescent="0.25">
      <c r="A2953" s="369">
        <v>11697</v>
      </c>
      <c r="B2953" s="360" t="s">
        <v>4789</v>
      </c>
      <c r="C2953" s="360" t="s">
        <v>1433</v>
      </c>
      <c r="D2953" s="266" t="s">
        <v>27622</v>
      </c>
    </row>
    <row r="2954" spans="1:4" x14ac:dyDescent="0.25">
      <c r="A2954" s="369">
        <v>11698</v>
      </c>
      <c r="B2954" s="360" t="s">
        <v>4790</v>
      </c>
      <c r="C2954" s="360" t="s">
        <v>1433</v>
      </c>
      <c r="D2954" s="266" t="s">
        <v>27623</v>
      </c>
    </row>
    <row r="2955" spans="1:4" x14ac:dyDescent="0.25">
      <c r="A2955" s="369">
        <v>11699</v>
      </c>
      <c r="B2955" s="360" t="s">
        <v>26197</v>
      </c>
      <c r="C2955" s="360" t="s">
        <v>1433</v>
      </c>
      <c r="D2955" s="266" t="s">
        <v>27624</v>
      </c>
    </row>
    <row r="2956" spans="1:4" x14ac:dyDescent="0.25">
      <c r="A2956" s="369">
        <v>10432</v>
      </c>
      <c r="B2956" s="360" t="s">
        <v>4791</v>
      </c>
      <c r="C2956" s="360" t="s">
        <v>1433</v>
      </c>
      <c r="D2956" s="266" t="s">
        <v>27625</v>
      </c>
    </row>
    <row r="2957" spans="1:4" x14ac:dyDescent="0.25">
      <c r="A2957" s="369">
        <v>44020</v>
      </c>
      <c r="B2957" s="360" t="s">
        <v>4792</v>
      </c>
      <c r="C2957" s="360" t="s">
        <v>1433</v>
      </c>
      <c r="D2957" s="266" t="s">
        <v>27626</v>
      </c>
    </row>
    <row r="2958" spans="1:4" x14ac:dyDescent="0.25">
      <c r="A2958" s="369">
        <v>41419</v>
      </c>
      <c r="B2958" s="360" t="s">
        <v>27627</v>
      </c>
      <c r="C2958" s="360" t="s">
        <v>1433</v>
      </c>
      <c r="D2958" s="266" t="s">
        <v>2349</v>
      </c>
    </row>
    <row r="2959" spans="1:4" x14ac:dyDescent="0.25">
      <c r="A2959" s="369">
        <v>41420</v>
      </c>
      <c r="B2959" s="360" t="s">
        <v>4793</v>
      </c>
      <c r="C2959" s="360" t="s">
        <v>1433</v>
      </c>
      <c r="D2959" s="266" t="s">
        <v>3104</v>
      </c>
    </row>
    <row r="2960" spans="1:4" x14ac:dyDescent="0.25">
      <c r="A2960" s="369">
        <v>41421</v>
      </c>
      <c r="B2960" s="360" t="s">
        <v>27628</v>
      </c>
      <c r="C2960" s="360" t="s">
        <v>1433</v>
      </c>
      <c r="D2960" s="266" t="s">
        <v>6858</v>
      </c>
    </row>
    <row r="2961" spans="1:4" x14ac:dyDescent="0.25">
      <c r="A2961" s="369">
        <v>41422</v>
      </c>
      <c r="B2961" s="360" t="s">
        <v>4794</v>
      </c>
      <c r="C2961" s="360" t="s">
        <v>1433</v>
      </c>
      <c r="D2961" s="266" t="s">
        <v>27629</v>
      </c>
    </row>
    <row r="2962" spans="1:4" x14ac:dyDescent="0.25">
      <c r="A2962" s="369">
        <v>41425</v>
      </c>
      <c r="B2962" s="360" t="s">
        <v>4795</v>
      </c>
      <c r="C2962" s="360" t="s">
        <v>1433</v>
      </c>
      <c r="D2962" s="266" t="s">
        <v>3076</v>
      </c>
    </row>
    <row r="2963" spans="1:4" x14ac:dyDescent="0.25">
      <c r="A2963" s="369">
        <v>41426</v>
      </c>
      <c r="B2963" s="360" t="s">
        <v>4796</v>
      </c>
      <c r="C2963" s="360" t="s">
        <v>1433</v>
      </c>
      <c r="D2963" s="266" t="s">
        <v>27630</v>
      </c>
    </row>
    <row r="2964" spans="1:4" x14ac:dyDescent="0.25">
      <c r="A2964" s="369">
        <v>41414</v>
      </c>
      <c r="B2964" s="360" t="s">
        <v>4798</v>
      </c>
      <c r="C2964" s="360" t="s">
        <v>1433</v>
      </c>
      <c r="D2964" s="266" t="s">
        <v>27631</v>
      </c>
    </row>
    <row r="2965" spans="1:4" x14ac:dyDescent="0.25">
      <c r="A2965" s="369">
        <v>41415</v>
      </c>
      <c r="B2965" s="360" t="s">
        <v>4799</v>
      </c>
      <c r="C2965" s="360" t="s">
        <v>1433</v>
      </c>
      <c r="D2965" s="266" t="s">
        <v>27632</v>
      </c>
    </row>
    <row r="2966" spans="1:4" x14ac:dyDescent="0.25">
      <c r="A2966" s="369">
        <v>37514</v>
      </c>
      <c r="B2966" s="360" t="s">
        <v>4801</v>
      </c>
      <c r="C2966" s="360" t="s">
        <v>1433</v>
      </c>
      <c r="D2966" s="266" t="s">
        <v>27633</v>
      </c>
    </row>
    <row r="2967" spans="1:4" x14ac:dyDescent="0.25">
      <c r="A2967" s="369">
        <v>37519</v>
      </c>
      <c r="B2967" s="360" t="s">
        <v>4802</v>
      </c>
      <c r="C2967" s="360" t="s">
        <v>1433</v>
      </c>
      <c r="D2967" s="266" t="s">
        <v>27634</v>
      </c>
    </row>
    <row r="2968" spans="1:4" x14ac:dyDescent="0.25">
      <c r="A2968" s="369">
        <v>37520</v>
      </c>
      <c r="B2968" s="360" t="s">
        <v>4803</v>
      </c>
      <c r="C2968" s="360" t="s">
        <v>1433</v>
      </c>
      <c r="D2968" s="266" t="s">
        <v>27635</v>
      </c>
    </row>
    <row r="2969" spans="1:4" x14ac:dyDescent="0.25">
      <c r="A2969" s="369">
        <v>37521</v>
      </c>
      <c r="B2969" s="360" t="s">
        <v>4804</v>
      </c>
      <c r="C2969" s="360" t="s">
        <v>1433</v>
      </c>
      <c r="D2969" s="266" t="s">
        <v>27636</v>
      </c>
    </row>
    <row r="2970" spans="1:4" x14ac:dyDescent="0.25">
      <c r="A2970" s="369">
        <v>37522</v>
      </c>
      <c r="B2970" s="360" t="s">
        <v>4805</v>
      </c>
      <c r="C2970" s="360" t="s">
        <v>1433</v>
      </c>
      <c r="D2970" s="266" t="s">
        <v>27637</v>
      </c>
    </row>
    <row r="2971" spans="1:4" x14ac:dyDescent="0.25">
      <c r="A2971" s="369">
        <v>37546</v>
      </c>
      <c r="B2971" s="360" t="s">
        <v>4806</v>
      </c>
      <c r="C2971" s="360" t="s">
        <v>1433</v>
      </c>
      <c r="D2971" s="266" t="s">
        <v>27638</v>
      </c>
    </row>
    <row r="2972" spans="1:4" x14ac:dyDescent="0.25">
      <c r="A2972" s="369">
        <v>37544</v>
      </c>
      <c r="B2972" s="360" t="s">
        <v>4807</v>
      </c>
      <c r="C2972" s="360" t="s">
        <v>1433</v>
      </c>
      <c r="D2972" s="266" t="s">
        <v>27639</v>
      </c>
    </row>
    <row r="2973" spans="1:4" x14ac:dyDescent="0.25">
      <c r="A2973" s="369">
        <v>37545</v>
      </c>
      <c r="B2973" s="360" t="s">
        <v>4808</v>
      </c>
      <c r="C2973" s="360" t="s">
        <v>1433</v>
      </c>
      <c r="D2973" s="266" t="s">
        <v>27640</v>
      </c>
    </row>
    <row r="2974" spans="1:4" x14ac:dyDescent="0.25">
      <c r="A2974" s="369">
        <v>36793</v>
      </c>
      <c r="B2974" s="360" t="s">
        <v>4809</v>
      </c>
      <c r="C2974" s="360" t="s">
        <v>1433</v>
      </c>
      <c r="D2974" s="266" t="s">
        <v>7083</v>
      </c>
    </row>
    <row r="2975" spans="1:4" x14ac:dyDescent="0.25">
      <c r="A2975" s="369">
        <v>11769</v>
      </c>
      <c r="B2975" s="360" t="s">
        <v>4810</v>
      </c>
      <c r="C2975" s="360" t="s">
        <v>1433</v>
      </c>
      <c r="D2975" s="266" t="s">
        <v>7084</v>
      </c>
    </row>
    <row r="2976" spans="1:4" x14ac:dyDescent="0.25">
      <c r="A2976" s="369">
        <v>11771</v>
      </c>
      <c r="B2976" s="360" t="s">
        <v>4811</v>
      </c>
      <c r="C2976" s="360" t="s">
        <v>1433</v>
      </c>
      <c r="D2976" s="266" t="s">
        <v>7085</v>
      </c>
    </row>
    <row r="2977" spans="1:4" x14ac:dyDescent="0.25">
      <c r="A2977" s="369">
        <v>39919</v>
      </c>
      <c r="B2977" s="360" t="s">
        <v>26199</v>
      </c>
      <c r="C2977" s="360" t="s">
        <v>1433</v>
      </c>
      <c r="D2977" s="266" t="s">
        <v>27641</v>
      </c>
    </row>
    <row r="2978" spans="1:4" x14ac:dyDescent="0.25">
      <c r="A2978" s="369">
        <v>38385</v>
      </c>
      <c r="B2978" s="360" t="s">
        <v>26200</v>
      </c>
      <c r="C2978" s="360" t="s">
        <v>1433</v>
      </c>
      <c r="D2978" s="266" t="s">
        <v>7086</v>
      </c>
    </row>
    <row r="2979" spans="1:4" x14ac:dyDescent="0.25">
      <c r="A2979" s="369">
        <v>36800</v>
      </c>
      <c r="B2979" s="360" t="s">
        <v>26201</v>
      </c>
      <c r="C2979" s="360" t="s">
        <v>1433</v>
      </c>
      <c r="D2979" s="266" t="s">
        <v>6516</v>
      </c>
    </row>
    <row r="2980" spans="1:4" x14ac:dyDescent="0.25">
      <c r="A2980" s="369">
        <v>37587</v>
      </c>
      <c r="B2980" s="360" t="s">
        <v>4812</v>
      </c>
      <c r="C2980" s="360" t="s">
        <v>1433</v>
      </c>
      <c r="D2980" s="266" t="s">
        <v>7087</v>
      </c>
    </row>
    <row r="2981" spans="1:4" x14ac:dyDescent="0.25">
      <c r="A2981" s="369">
        <v>11561</v>
      </c>
      <c r="B2981" s="360" t="s">
        <v>4813</v>
      </c>
      <c r="C2981" s="360" t="s">
        <v>1433</v>
      </c>
      <c r="D2981" s="266" t="s">
        <v>27642</v>
      </c>
    </row>
    <row r="2982" spans="1:4" x14ac:dyDescent="0.25">
      <c r="A2982" s="369">
        <v>43604</v>
      </c>
      <c r="B2982" s="360" t="s">
        <v>4814</v>
      </c>
      <c r="C2982" s="360" t="s">
        <v>1433</v>
      </c>
      <c r="D2982" s="266" t="s">
        <v>27643</v>
      </c>
    </row>
    <row r="2983" spans="1:4" x14ac:dyDescent="0.25">
      <c r="A2983" s="369">
        <v>11560</v>
      </c>
      <c r="B2983" s="360" t="s">
        <v>4815</v>
      </c>
      <c r="C2983" s="360" t="s">
        <v>1433</v>
      </c>
      <c r="D2983" s="266" t="s">
        <v>26617</v>
      </c>
    </row>
    <row r="2984" spans="1:4" x14ac:dyDescent="0.25">
      <c r="A2984" s="369">
        <v>11499</v>
      </c>
      <c r="B2984" s="360" t="s">
        <v>4816</v>
      </c>
      <c r="C2984" s="360" t="s">
        <v>1433</v>
      </c>
      <c r="D2984" s="266" t="s">
        <v>27644</v>
      </c>
    </row>
    <row r="2985" spans="1:4" x14ac:dyDescent="0.25">
      <c r="A2985" s="369">
        <v>34761</v>
      </c>
      <c r="B2985" s="360" t="s">
        <v>4817</v>
      </c>
      <c r="C2985" s="360" t="s">
        <v>1628</v>
      </c>
      <c r="D2985" s="266" t="s">
        <v>25678</v>
      </c>
    </row>
    <row r="2986" spans="1:4" x14ac:dyDescent="0.25">
      <c r="A2986" s="369">
        <v>40924</v>
      </c>
      <c r="B2986" s="360" t="s">
        <v>4818</v>
      </c>
      <c r="C2986" s="360" t="s">
        <v>1435</v>
      </c>
      <c r="D2986" s="266" t="s">
        <v>29471</v>
      </c>
    </row>
    <row r="2987" spans="1:4" x14ac:dyDescent="0.25">
      <c r="A2987" s="369">
        <v>40983</v>
      </c>
      <c r="B2987" s="360" t="s">
        <v>4819</v>
      </c>
      <c r="C2987" s="360" t="s">
        <v>1435</v>
      </c>
      <c r="D2987" s="266" t="s">
        <v>29472</v>
      </c>
    </row>
    <row r="2988" spans="1:4" x14ac:dyDescent="0.25">
      <c r="A2988" s="369">
        <v>44497</v>
      </c>
      <c r="B2988" s="360" t="s">
        <v>4820</v>
      </c>
      <c r="C2988" s="360" t="s">
        <v>1628</v>
      </c>
      <c r="D2988" s="266" t="s">
        <v>29473</v>
      </c>
    </row>
    <row r="2989" spans="1:4" x14ac:dyDescent="0.25">
      <c r="A2989" s="369">
        <v>2437</v>
      </c>
      <c r="B2989" s="360" t="s">
        <v>4821</v>
      </c>
      <c r="C2989" s="360" t="s">
        <v>1628</v>
      </c>
      <c r="D2989" s="266" t="s">
        <v>8047</v>
      </c>
    </row>
    <row r="2990" spans="1:4" x14ac:dyDescent="0.25">
      <c r="A2990" s="369">
        <v>40921</v>
      </c>
      <c r="B2990" s="360" t="s">
        <v>4822</v>
      </c>
      <c r="C2990" s="360" t="s">
        <v>1435</v>
      </c>
      <c r="D2990" s="266" t="s">
        <v>29457</v>
      </c>
    </row>
    <row r="2991" spans="1:4" x14ac:dyDescent="0.25">
      <c r="A2991" s="369">
        <v>14252</v>
      </c>
      <c r="B2991" s="360" t="s">
        <v>4823</v>
      </c>
      <c r="C2991" s="360" t="s">
        <v>1433</v>
      </c>
      <c r="D2991" s="266" t="s">
        <v>26202</v>
      </c>
    </row>
    <row r="2992" spans="1:4" x14ac:dyDescent="0.25">
      <c r="A2992" s="369">
        <v>730</v>
      </c>
      <c r="B2992" s="360" t="s">
        <v>4824</v>
      </c>
      <c r="C2992" s="360" t="s">
        <v>1433</v>
      </c>
      <c r="D2992" s="266" t="s">
        <v>26203</v>
      </c>
    </row>
    <row r="2993" spans="1:4" x14ac:dyDescent="0.25">
      <c r="A2993" s="369">
        <v>723</v>
      </c>
      <c r="B2993" s="360" t="s">
        <v>4825</v>
      </c>
      <c r="C2993" s="360" t="s">
        <v>1433</v>
      </c>
      <c r="D2993" s="266" t="s">
        <v>26204</v>
      </c>
    </row>
    <row r="2994" spans="1:4" x14ac:dyDescent="0.25">
      <c r="A2994" s="369">
        <v>36502</v>
      </c>
      <c r="B2994" s="360" t="s">
        <v>4826</v>
      </c>
      <c r="C2994" s="360" t="s">
        <v>1433</v>
      </c>
      <c r="D2994" s="266" t="s">
        <v>26205</v>
      </c>
    </row>
    <row r="2995" spans="1:4" x14ac:dyDescent="0.25">
      <c r="A2995" s="369">
        <v>36503</v>
      </c>
      <c r="B2995" s="360" t="s">
        <v>4827</v>
      </c>
      <c r="C2995" s="360" t="s">
        <v>1433</v>
      </c>
      <c r="D2995" s="266" t="s">
        <v>26206</v>
      </c>
    </row>
    <row r="2996" spans="1:4" x14ac:dyDescent="0.25">
      <c r="A2996" s="369">
        <v>4090</v>
      </c>
      <c r="B2996" s="360" t="s">
        <v>26207</v>
      </c>
      <c r="C2996" s="360" t="s">
        <v>1433</v>
      </c>
      <c r="D2996" s="266" t="s">
        <v>26208</v>
      </c>
    </row>
    <row r="2997" spans="1:4" x14ac:dyDescent="0.25">
      <c r="A2997" s="369">
        <v>13227</v>
      </c>
      <c r="B2997" s="360" t="s">
        <v>4828</v>
      </c>
      <c r="C2997" s="360" t="s">
        <v>1433</v>
      </c>
      <c r="D2997" s="266" t="s">
        <v>26209</v>
      </c>
    </row>
    <row r="2998" spans="1:4" x14ac:dyDescent="0.25">
      <c r="A2998" s="369">
        <v>10597</v>
      </c>
      <c r="B2998" s="360" t="s">
        <v>4829</v>
      </c>
      <c r="C2998" s="360" t="s">
        <v>1433</v>
      </c>
      <c r="D2998" s="266" t="s">
        <v>26210</v>
      </c>
    </row>
    <row r="2999" spans="1:4" x14ac:dyDescent="0.25">
      <c r="A2999" s="369">
        <v>39628</v>
      </c>
      <c r="B2999" s="360" t="s">
        <v>4830</v>
      </c>
      <c r="C2999" s="360" t="s">
        <v>1433</v>
      </c>
      <c r="D2999" s="266" t="s">
        <v>27646</v>
      </c>
    </row>
    <row r="3000" spans="1:4" x14ac:dyDescent="0.25">
      <c r="A3000" s="369">
        <v>39404</v>
      </c>
      <c r="B3000" s="360" t="s">
        <v>4831</v>
      </c>
      <c r="C3000" s="360" t="s">
        <v>1433</v>
      </c>
      <c r="D3000" s="266" t="s">
        <v>27647</v>
      </c>
    </row>
    <row r="3001" spans="1:4" x14ac:dyDescent="0.25">
      <c r="A3001" s="369">
        <v>39402</v>
      </c>
      <c r="B3001" s="360" t="s">
        <v>4832</v>
      </c>
      <c r="C3001" s="360" t="s">
        <v>1433</v>
      </c>
      <c r="D3001" s="266" t="s">
        <v>27648</v>
      </c>
    </row>
    <row r="3002" spans="1:4" x14ac:dyDescent="0.25">
      <c r="A3002" s="369">
        <v>39403</v>
      </c>
      <c r="B3002" s="360" t="s">
        <v>4833</v>
      </c>
      <c r="C3002" s="360" t="s">
        <v>1433</v>
      </c>
      <c r="D3002" s="266" t="s">
        <v>27649</v>
      </c>
    </row>
    <row r="3003" spans="1:4" x14ac:dyDescent="0.25">
      <c r="A3003" s="369">
        <v>4093</v>
      </c>
      <c r="B3003" s="360" t="s">
        <v>4834</v>
      </c>
      <c r="C3003" s="360" t="s">
        <v>1628</v>
      </c>
      <c r="D3003" s="266" t="s">
        <v>29474</v>
      </c>
    </row>
    <row r="3004" spans="1:4" x14ac:dyDescent="0.25">
      <c r="A3004" s="369">
        <v>10512</v>
      </c>
      <c r="B3004" s="360" t="s">
        <v>4835</v>
      </c>
      <c r="C3004" s="360" t="s">
        <v>1435</v>
      </c>
      <c r="D3004" s="266" t="s">
        <v>29475</v>
      </c>
    </row>
    <row r="3005" spans="1:4" x14ac:dyDescent="0.25">
      <c r="A3005" s="369">
        <v>4243</v>
      </c>
      <c r="B3005" s="360" t="s">
        <v>4836</v>
      </c>
      <c r="C3005" s="360" t="s">
        <v>1628</v>
      </c>
      <c r="D3005" s="266" t="s">
        <v>6852</v>
      </c>
    </row>
    <row r="3006" spans="1:4" x14ac:dyDescent="0.25">
      <c r="A3006" s="369">
        <v>20020</v>
      </c>
      <c r="B3006" s="360" t="s">
        <v>4837</v>
      </c>
      <c r="C3006" s="360" t="s">
        <v>1628</v>
      </c>
      <c r="D3006" s="266" t="s">
        <v>25499</v>
      </c>
    </row>
    <row r="3007" spans="1:4" x14ac:dyDescent="0.25">
      <c r="A3007" s="369">
        <v>41038</v>
      </c>
      <c r="B3007" s="360" t="s">
        <v>4838</v>
      </c>
      <c r="C3007" s="360" t="s">
        <v>1435</v>
      </c>
      <c r="D3007" s="266" t="s">
        <v>29476</v>
      </c>
    </row>
    <row r="3008" spans="1:4" x14ac:dyDescent="0.25">
      <c r="A3008" s="369">
        <v>4094</v>
      </c>
      <c r="B3008" s="360" t="s">
        <v>4839</v>
      </c>
      <c r="C3008" s="360" t="s">
        <v>1628</v>
      </c>
      <c r="D3008" s="266" t="s">
        <v>14239</v>
      </c>
    </row>
    <row r="3009" spans="1:4" x14ac:dyDescent="0.25">
      <c r="A3009" s="369">
        <v>40988</v>
      </c>
      <c r="B3009" s="360" t="s">
        <v>4840</v>
      </c>
      <c r="C3009" s="360" t="s">
        <v>1435</v>
      </c>
      <c r="D3009" s="266" t="s">
        <v>29477</v>
      </c>
    </row>
    <row r="3010" spans="1:4" x14ac:dyDescent="0.25">
      <c r="A3010" s="369">
        <v>4095</v>
      </c>
      <c r="B3010" s="360" t="s">
        <v>4841</v>
      </c>
      <c r="C3010" s="360" t="s">
        <v>1628</v>
      </c>
      <c r="D3010" s="266" t="s">
        <v>29478</v>
      </c>
    </row>
    <row r="3011" spans="1:4" x14ac:dyDescent="0.25">
      <c r="A3011" s="369">
        <v>40990</v>
      </c>
      <c r="B3011" s="360" t="s">
        <v>4842</v>
      </c>
      <c r="C3011" s="360" t="s">
        <v>1435</v>
      </c>
      <c r="D3011" s="266" t="s">
        <v>29479</v>
      </c>
    </row>
    <row r="3012" spans="1:4" x14ac:dyDescent="0.25">
      <c r="A3012" s="369">
        <v>4096</v>
      </c>
      <c r="B3012" s="360" t="s">
        <v>4843</v>
      </c>
      <c r="C3012" s="360" t="s">
        <v>1628</v>
      </c>
      <c r="D3012" s="266" t="s">
        <v>29480</v>
      </c>
    </row>
    <row r="3013" spans="1:4" x14ac:dyDescent="0.25">
      <c r="A3013" s="369">
        <v>40992</v>
      </c>
      <c r="B3013" s="360" t="s">
        <v>4844</v>
      </c>
      <c r="C3013" s="360" t="s">
        <v>1435</v>
      </c>
      <c r="D3013" s="266" t="s">
        <v>29481</v>
      </c>
    </row>
    <row r="3014" spans="1:4" x14ac:dyDescent="0.25">
      <c r="A3014" s="369">
        <v>4114</v>
      </c>
      <c r="B3014" s="360" t="s">
        <v>4845</v>
      </c>
      <c r="C3014" s="360" t="s">
        <v>1433</v>
      </c>
      <c r="D3014" s="266" t="s">
        <v>7088</v>
      </c>
    </row>
    <row r="3015" spans="1:4" x14ac:dyDescent="0.25">
      <c r="A3015" s="369">
        <v>36797</v>
      </c>
      <c r="B3015" s="360" t="s">
        <v>4846</v>
      </c>
      <c r="C3015" s="360" t="s">
        <v>1433</v>
      </c>
      <c r="D3015" s="266" t="s">
        <v>7089</v>
      </c>
    </row>
    <row r="3016" spans="1:4" x14ac:dyDescent="0.25">
      <c r="A3016" s="369">
        <v>4107</v>
      </c>
      <c r="B3016" s="360" t="s">
        <v>27651</v>
      </c>
      <c r="C3016" s="360" t="s">
        <v>1433</v>
      </c>
      <c r="D3016" s="266" t="s">
        <v>7090</v>
      </c>
    </row>
    <row r="3017" spans="1:4" x14ac:dyDescent="0.25">
      <c r="A3017" s="369">
        <v>4102</v>
      </c>
      <c r="B3017" s="360" t="s">
        <v>4847</v>
      </c>
      <c r="C3017" s="360" t="s">
        <v>1433</v>
      </c>
      <c r="D3017" s="266" t="s">
        <v>7091</v>
      </c>
    </row>
    <row r="3018" spans="1:4" x14ac:dyDescent="0.25">
      <c r="A3018" s="369">
        <v>36799</v>
      </c>
      <c r="B3018" s="360" t="s">
        <v>4848</v>
      </c>
      <c r="C3018" s="360" t="s">
        <v>1433</v>
      </c>
      <c r="D3018" s="266" t="s">
        <v>7092</v>
      </c>
    </row>
    <row r="3019" spans="1:4" x14ac:dyDescent="0.25">
      <c r="A3019" s="369">
        <v>2747</v>
      </c>
      <c r="B3019" s="360" t="s">
        <v>4849</v>
      </c>
      <c r="C3019" s="360" t="s">
        <v>1516</v>
      </c>
      <c r="D3019" s="266" t="s">
        <v>25620</v>
      </c>
    </row>
    <row r="3020" spans="1:4" x14ac:dyDescent="0.25">
      <c r="A3020" s="369">
        <v>21138</v>
      </c>
      <c r="B3020" s="360" t="s">
        <v>4850</v>
      </c>
      <c r="C3020" s="360" t="s">
        <v>1516</v>
      </c>
      <c r="D3020" s="266" t="s">
        <v>4209</v>
      </c>
    </row>
    <row r="3021" spans="1:4" x14ac:dyDescent="0.25">
      <c r="A3021" s="369">
        <v>10826</v>
      </c>
      <c r="B3021" s="360" t="s">
        <v>4851</v>
      </c>
      <c r="C3021" s="360" t="s">
        <v>1433</v>
      </c>
      <c r="D3021" s="266" t="s">
        <v>27652</v>
      </c>
    </row>
    <row r="3022" spans="1:4" x14ac:dyDescent="0.25">
      <c r="A3022" s="369">
        <v>365</v>
      </c>
      <c r="B3022" s="360" t="s">
        <v>4852</v>
      </c>
      <c r="C3022" s="360" t="s">
        <v>1433</v>
      </c>
      <c r="D3022" s="266" t="s">
        <v>27653</v>
      </c>
    </row>
    <row r="3023" spans="1:4" x14ac:dyDescent="0.25">
      <c r="A3023" s="369">
        <v>38639</v>
      </c>
      <c r="B3023" s="360" t="s">
        <v>4853</v>
      </c>
      <c r="C3023" s="360" t="s">
        <v>1433</v>
      </c>
      <c r="D3023" s="266" t="s">
        <v>27654</v>
      </c>
    </row>
    <row r="3024" spans="1:4" x14ac:dyDescent="0.25">
      <c r="A3024" s="369">
        <v>38640</v>
      </c>
      <c r="B3024" s="360" t="s">
        <v>4854</v>
      </c>
      <c r="C3024" s="360" t="s">
        <v>1433</v>
      </c>
      <c r="D3024" s="266" t="s">
        <v>6878</v>
      </c>
    </row>
    <row r="3025" spans="1:4" x14ac:dyDescent="0.25">
      <c r="A3025" s="369">
        <v>358</v>
      </c>
      <c r="B3025" s="360" t="s">
        <v>26211</v>
      </c>
      <c r="C3025" s="360" t="s">
        <v>1433</v>
      </c>
      <c r="D3025" s="266" t="s">
        <v>27655</v>
      </c>
    </row>
    <row r="3026" spans="1:4" x14ac:dyDescent="0.25">
      <c r="A3026" s="369">
        <v>359</v>
      </c>
      <c r="B3026" s="360" t="s">
        <v>26212</v>
      </c>
      <c r="C3026" s="360" t="s">
        <v>1433</v>
      </c>
      <c r="D3026" s="266" t="s">
        <v>26213</v>
      </c>
    </row>
    <row r="3027" spans="1:4" x14ac:dyDescent="0.25">
      <c r="A3027" s="369">
        <v>38641</v>
      </c>
      <c r="B3027" s="360" t="s">
        <v>4855</v>
      </c>
      <c r="C3027" s="360" t="s">
        <v>1433</v>
      </c>
      <c r="D3027" s="266" t="s">
        <v>27656</v>
      </c>
    </row>
    <row r="3028" spans="1:4" x14ac:dyDescent="0.25">
      <c r="A3028" s="369">
        <v>360</v>
      </c>
      <c r="B3028" s="360" t="s">
        <v>4856</v>
      </c>
      <c r="C3028" s="360" t="s">
        <v>1433</v>
      </c>
      <c r="D3028" s="266" t="s">
        <v>2231</v>
      </c>
    </row>
    <row r="3029" spans="1:4" x14ac:dyDescent="0.25">
      <c r="A3029" s="369">
        <v>42430</v>
      </c>
      <c r="B3029" s="360" t="s">
        <v>4857</v>
      </c>
      <c r="C3029" s="360" t="s">
        <v>1433</v>
      </c>
      <c r="D3029" s="266" t="s">
        <v>4858</v>
      </c>
    </row>
    <row r="3030" spans="1:4" x14ac:dyDescent="0.25">
      <c r="A3030" s="369">
        <v>4209</v>
      </c>
      <c r="B3030" s="360" t="s">
        <v>4859</v>
      </c>
      <c r="C3030" s="360" t="s">
        <v>1433</v>
      </c>
      <c r="D3030" s="266" t="s">
        <v>4860</v>
      </c>
    </row>
    <row r="3031" spans="1:4" x14ac:dyDescent="0.25">
      <c r="A3031" s="369">
        <v>4180</v>
      </c>
      <c r="B3031" s="360" t="s">
        <v>4861</v>
      </c>
      <c r="C3031" s="360" t="s">
        <v>1433</v>
      </c>
      <c r="D3031" s="266" t="s">
        <v>4862</v>
      </c>
    </row>
    <row r="3032" spans="1:4" x14ac:dyDescent="0.25">
      <c r="A3032" s="369">
        <v>4177</v>
      </c>
      <c r="B3032" s="360" t="s">
        <v>4865</v>
      </c>
      <c r="C3032" s="360" t="s">
        <v>1433</v>
      </c>
      <c r="D3032" s="266" t="s">
        <v>1513</v>
      </c>
    </row>
    <row r="3033" spans="1:4" x14ac:dyDescent="0.25">
      <c r="A3033" s="369">
        <v>4179</v>
      </c>
      <c r="B3033" s="360" t="s">
        <v>4863</v>
      </c>
      <c r="C3033" s="360" t="s">
        <v>1433</v>
      </c>
      <c r="D3033" s="266" t="s">
        <v>4864</v>
      </c>
    </row>
    <row r="3034" spans="1:4" x14ac:dyDescent="0.25">
      <c r="A3034" s="369">
        <v>4208</v>
      </c>
      <c r="B3034" s="360" t="s">
        <v>4866</v>
      </c>
      <c r="C3034" s="360" t="s">
        <v>1433</v>
      </c>
      <c r="D3034" s="266" t="s">
        <v>4867</v>
      </c>
    </row>
    <row r="3035" spans="1:4" x14ac:dyDescent="0.25">
      <c r="A3035" s="369">
        <v>4181</v>
      </c>
      <c r="B3035" s="360" t="s">
        <v>4868</v>
      </c>
      <c r="C3035" s="360" t="s">
        <v>1433</v>
      </c>
      <c r="D3035" s="266" t="s">
        <v>4869</v>
      </c>
    </row>
    <row r="3036" spans="1:4" x14ac:dyDescent="0.25">
      <c r="A3036" s="369">
        <v>4178</v>
      </c>
      <c r="B3036" s="360" t="s">
        <v>4872</v>
      </c>
      <c r="C3036" s="360" t="s">
        <v>1433</v>
      </c>
      <c r="D3036" s="266" t="s">
        <v>1510</v>
      </c>
    </row>
    <row r="3037" spans="1:4" x14ac:dyDescent="0.25">
      <c r="A3037" s="369">
        <v>4182</v>
      </c>
      <c r="B3037" s="360" t="s">
        <v>4870</v>
      </c>
      <c r="C3037" s="360" t="s">
        <v>1433</v>
      </c>
      <c r="D3037" s="266" t="s">
        <v>4871</v>
      </c>
    </row>
    <row r="3038" spans="1:4" x14ac:dyDescent="0.25">
      <c r="A3038" s="369">
        <v>4183</v>
      </c>
      <c r="B3038" s="360" t="s">
        <v>4873</v>
      </c>
      <c r="C3038" s="360" t="s">
        <v>1433</v>
      </c>
      <c r="D3038" s="266" t="s">
        <v>4874</v>
      </c>
    </row>
    <row r="3039" spans="1:4" x14ac:dyDescent="0.25">
      <c r="A3039" s="369">
        <v>4184</v>
      </c>
      <c r="B3039" s="360" t="s">
        <v>4875</v>
      </c>
      <c r="C3039" s="360" t="s">
        <v>1433</v>
      </c>
      <c r="D3039" s="266" t="s">
        <v>4876</v>
      </c>
    </row>
    <row r="3040" spans="1:4" x14ac:dyDescent="0.25">
      <c r="A3040" s="369">
        <v>4185</v>
      </c>
      <c r="B3040" s="360" t="s">
        <v>4877</v>
      </c>
      <c r="C3040" s="360" t="s">
        <v>1433</v>
      </c>
      <c r="D3040" s="266" t="s">
        <v>4878</v>
      </c>
    </row>
    <row r="3041" spans="1:4" x14ac:dyDescent="0.25">
      <c r="A3041" s="369">
        <v>4205</v>
      </c>
      <c r="B3041" s="360" t="s">
        <v>4879</v>
      </c>
      <c r="C3041" s="360" t="s">
        <v>1433</v>
      </c>
      <c r="D3041" s="266" t="s">
        <v>4880</v>
      </c>
    </row>
    <row r="3042" spans="1:4" x14ac:dyDescent="0.25">
      <c r="A3042" s="369">
        <v>4192</v>
      </c>
      <c r="B3042" s="360" t="s">
        <v>4881</v>
      </c>
      <c r="C3042" s="360" t="s">
        <v>1433</v>
      </c>
      <c r="D3042" s="266" t="s">
        <v>4880</v>
      </c>
    </row>
    <row r="3043" spans="1:4" x14ac:dyDescent="0.25">
      <c r="A3043" s="369">
        <v>4191</v>
      </c>
      <c r="B3043" s="360" t="s">
        <v>4882</v>
      </c>
      <c r="C3043" s="360" t="s">
        <v>1433</v>
      </c>
      <c r="D3043" s="266" t="s">
        <v>4880</v>
      </c>
    </row>
    <row r="3044" spans="1:4" x14ac:dyDescent="0.25">
      <c r="A3044" s="369">
        <v>4207</v>
      </c>
      <c r="B3044" s="360" t="s">
        <v>4885</v>
      </c>
      <c r="C3044" s="360" t="s">
        <v>1433</v>
      </c>
      <c r="D3044" s="266" t="s">
        <v>4886</v>
      </c>
    </row>
    <row r="3045" spans="1:4" x14ac:dyDescent="0.25">
      <c r="A3045" s="369">
        <v>4206</v>
      </c>
      <c r="B3045" s="360" t="s">
        <v>4883</v>
      </c>
      <c r="C3045" s="360" t="s">
        <v>1433</v>
      </c>
      <c r="D3045" s="266" t="s">
        <v>4884</v>
      </c>
    </row>
    <row r="3046" spans="1:4" x14ac:dyDescent="0.25">
      <c r="A3046" s="369">
        <v>4190</v>
      </c>
      <c r="B3046" s="360" t="s">
        <v>4887</v>
      </c>
      <c r="C3046" s="360" t="s">
        <v>1433</v>
      </c>
      <c r="D3046" s="266" t="s">
        <v>4884</v>
      </c>
    </row>
    <row r="3047" spans="1:4" x14ac:dyDescent="0.25">
      <c r="A3047" s="369">
        <v>4186</v>
      </c>
      <c r="B3047" s="360" t="s">
        <v>4891</v>
      </c>
      <c r="C3047" s="360" t="s">
        <v>1433</v>
      </c>
      <c r="D3047" s="266" t="s">
        <v>4892</v>
      </c>
    </row>
    <row r="3048" spans="1:4" x14ac:dyDescent="0.25">
      <c r="A3048" s="369">
        <v>4188</v>
      </c>
      <c r="B3048" s="360" t="s">
        <v>4888</v>
      </c>
      <c r="C3048" s="360" t="s">
        <v>1433</v>
      </c>
      <c r="D3048" s="266" t="s">
        <v>4889</v>
      </c>
    </row>
    <row r="3049" spans="1:4" x14ac:dyDescent="0.25">
      <c r="A3049" s="369">
        <v>4189</v>
      </c>
      <c r="B3049" s="360" t="s">
        <v>4890</v>
      </c>
      <c r="C3049" s="360" t="s">
        <v>1433</v>
      </c>
      <c r="D3049" s="266" t="s">
        <v>4889</v>
      </c>
    </row>
    <row r="3050" spans="1:4" x14ac:dyDescent="0.25">
      <c r="A3050" s="369">
        <v>4197</v>
      </c>
      <c r="B3050" s="360" t="s">
        <v>4893</v>
      </c>
      <c r="C3050" s="360" t="s">
        <v>1433</v>
      </c>
      <c r="D3050" s="266" t="s">
        <v>4894</v>
      </c>
    </row>
    <row r="3051" spans="1:4" x14ac:dyDescent="0.25">
      <c r="A3051" s="369">
        <v>4194</v>
      </c>
      <c r="B3051" s="360" t="s">
        <v>4895</v>
      </c>
      <c r="C3051" s="360" t="s">
        <v>1433</v>
      </c>
      <c r="D3051" s="266" t="s">
        <v>4896</v>
      </c>
    </row>
    <row r="3052" spans="1:4" x14ac:dyDescent="0.25">
      <c r="A3052" s="369">
        <v>4193</v>
      </c>
      <c r="B3052" s="360" t="s">
        <v>4897</v>
      </c>
      <c r="C3052" s="360" t="s">
        <v>1433</v>
      </c>
      <c r="D3052" s="266" t="s">
        <v>4896</v>
      </c>
    </row>
    <row r="3053" spans="1:4" x14ac:dyDescent="0.25">
      <c r="A3053" s="369">
        <v>4204</v>
      </c>
      <c r="B3053" s="360" t="s">
        <v>4898</v>
      </c>
      <c r="C3053" s="360" t="s">
        <v>1433</v>
      </c>
      <c r="D3053" s="266" t="s">
        <v>4896</v>
      </c>
    </row>
    <row r="3054" spans="1:4" x14ac:dyDescent="0.25">
      <c r="A3054" s="369">
        <v>4187</v>
      </c>
      <c r="B3054" s="360" t="s">
        <v>4903</v>
      </c>
      <c r="C3054" s="360" t="s">
        <v>1433</v>
      </c>
      <c r="D3054" s="266" t="s">
        <v>4904</v>
      </c>
    </row>
    <row r="3055" spans="1:4" x14ac:dyDescent="0.25">
      <c r="A3055" s="369">
        <v>4202</v>
      </c>
      <c r="B3055" s="360" t="s">
        <v>4899</v>
      </c>
      <c r="C3055" s="360" t="s">
        <v>1433</v>
      </c>
      <c r="D3055" s="266" t="s">
        <v>4900</v>
      </c>
    </row>
    <row r="3056" spans="1:4" x14ac:dyDescent="0.25">
      <c r="A3056" s="369">
        <v>4203</v>
      </c>
      <c r="B3056" s="360" t="s">
        <v>4901</v>
      </c>
      <c r="C3056" s="360" t="s">
        <v>1433</v>
      </c>
      <c r="D3056" s="266" t="s">
        <v>4902</v>
      </c>
    </row>
    <row r="3057" spans="1:4" x14ac:dyDescent="0.25">
      <c r="A3057" s="369">
        <v>40368</v>
      </c>
      <c r="B3057" s="360" t="s">
        <v>4905</v>
      </c>
      <c r="C3057" s="360" t="s">
        <v>1433</v>
      </c>
      <c r="D3057" s="266" t="s">
        <v>27657</v>
      </c>
    </row>
    <row r="3058" spans="1:4" x14ac:dyDescent="0.25">
      <c r="A3058" s="369">
        <v>40365</v>
      </c>
      <c r="B3058" s="360" t="s">
        <v>4906</v>
      </c>
      <c r="C3058" s="360" t="s">
        <v>1433</v>
      </c>
      <c r="D3058" s="266" t="s">
        <v>27658</v>
      </c>
    </row>
    <row r="3059" spans="1:4" x14ac:dyDescent="0.25">
      <c r="A3059" s="369">
        <v>40356</v>
      </c>
      <c r="B3059" s="360" t="s">
        <v>4908</v>
      </c>
      <c r="C3059" s="360" t="s">
        <v>1433</v>
      </c>
      <c r="D3059" s="266" t="s">
        <v>6965</v>
      </c>
    </row>
    <row r="3060" spans="1:4" x14ac:dyDescent="0.25">
      <c r="A3060" s="369">
        <v>40362</v>
      </c>
      <c r="B3060" s="360" t="s">
        <v>4907</v>
      </c>
      <c r="C3060" s="360" t="s">
        <v>1433</v>
      </c>
      <c r="D3060" s="266" t="s">
        <v>27074</v>
      </c>
    </row>
    <row r="3061" spans="1:4" x14ac:dyDescent="0.25">
      <c r="A3061" s="369">
        <v>40374</v>
      </c>
      <c r="B3061" s="360" t="s">
        <v>4910</v>
      </c>
      <c r="C3061" s="360" t="s">
        <v>1433</v>
      </c>
      <c r="D3061" s="266" t="s">
        <v>27659</v>
      </c>
    </row>
    <row r="3062" spans="1:4" x14ac:dyDescent="0.25">
      <c r="A3062" s="369">
        <v>40371</v>
      </c>
      <c r="B3062" s="360" t="s">
        <v>4911</v>
      </c>
      <c r="C3062" s="360" t="s">
        <v>1433</v>
      </c>
      <c r="D3062" s="266" t="s">
        <v>27660</v>
      </c>
    </row>
    <row r="3063" spans="1:4" x14ac:dyDescent="0.25">
      <c r="A3063" s="369">
        <v>40359</v>
      </c>
      <c r="B3063" s="360" t="s">
        <v>4912</v>
      </c>
      <c r="C3063" s="360" t="s">
        <v>1433</v>
      </c>
      <c r="D3063" s="266" t="s">
        <v>27248</v>
      </c>
    </row>
    <row r="3064" spans="1:4" x14ac:dyDescent="0.25">
      <c r="A3064" s="369">
        <v>7595</v>
      </c>
      <c r="B3064" s="360" t="s">
        <v>4913</v>
      </c>
      <c r="C3064" s="360" t="s">
        <v>1628</v>
      </c>
      <c r="D3064" s="266" t="s">
        <v>26912</v>
      </c>
    </row>
    <row r="3065" spans="1:4" x14ac:dyDescent="0.25">
      <c r="A3065" s="369">
        <v>41094</v>
      </c>
      <c r="B3065" s="360" t="s">
        <v>4914</v>
      </c>
      <c r="C3065" s="360" t="s">
        <v>1435</v>
      </c>
      <c r="D3065" s="266" t="s">
        <v>29415</v>
      </c>
    </row>
    <row r="3066" spans="1:4" x14ac:dyDescent="0.25">
      <c r="A3066" s="369">
        <v>39609</v>
      </c>
      <c r="B3066" s="360" t="s">
        <v>4915</v>
      </c>
      <c r="C3066" s="360" t="s">
        <v>1433</v>
      </c>
      <c r="D3066" s="266" t="s">
        <v>27661</v>
      </c>
    </row>
    <row r="3067" spans="1:4" x14ac:dyDescent="0.25">
      <c r="A3067" s="369">
        <v>39610</v>
      </c>
      <c r="B3067" s="360" t="s">
        <v>4916</v>
      </c>
      <c r="C3067" s="360" t="s">
        <v>1433</v>
      </c>
      <c r="D3067" s="266" t="s">
        <v>27662</v>
      </c>
    </row>
    <row r="3068" spans="1:4" x14ac:dyDescent="0.25">
      <c r="A3068" s="369">
        <v>39611</v>
      </c>
      <c r="B3068" s="360" t="s">
        <v>4917</v>
      </c>
      <c r="C3068" s="360" t="s">
        <v>1433</v>
      </c>
      <c r="D3068" s="266" t="s">
        <v>27663</v>
      </c>
    </row>
    <row r="3069" spans="1:4" x14ac:dyDescent="0.25">
      <c r="A3069" s="369">
        <v>39612</v>
      </c>
      <c r="B3069" s="360" t="s">
        <v>4918</v>
      </c>
      <c r="C3069" s="360" t="s">
        <v>1433</v>
      </c>
      <c r="D3069" s="266" t="s">
        <v>27664</v>
      </c>
    </row>
    <row r="3070" spans="1:4" x14ac:dyDescent="0.25">
      <c r="A3070" s="369">
        <v>39608</v>
      </c>
      <c r="B3070" s="360" t="s">
        <v>4919</v>
      </c>
      <c r="C3070" s="360" t="s">
        <v>1433</v>
      </c>
      <c r="D3070" s="266" t="s">
        <v>27665</v>
      </c>
    </row>
    <row r="3071" spans="1:4" x14ac:dyDescent="0.25">
      <c r="A3071" s="369">
        <v>38175</v>
      </c>
      <c r="B3071" s="360" t="s">
        <v>4920</v>
      </c>
      <c r="C3071" s="360" t="s">
        <v>1433</v>
      </c>
      <c r="D3071" s="266" t="s">
        <v>3809</v>
      </c>
    </row>
    <row r="3072" spans="1:4" x14ac:dyDescent="0.25">
      <c r="A3072" s="369">
        <v>38176</v>
      </c>
      <c r="B3072" s="360" t="s">
        <v>4921</v>
      </c>
      <c r="C3072" s="360" t="s">
        <v>1433</v>
      </c>
      <c r="D3072" s="266" t="s">
        <v>4688</v>
      </c>
    </row>
    <row r="3073" spans="1:4" x14ac:dyDescent="0.25">
      <c r="A3073" s="369">
        <v>36152</v>
      </c>
      <c r="B3073" s="360" t="s">
        <v>4923</v>
      </c>
      <c r="C3073" s="360" t="s">
        <v>1433</v>
      </c>
      <c r="D3073" s="266" t="s">
        <v>27273</v>
      </c>
    </row>
    <row r="3074" spans="1:4" x14ac:dyDescent="0.25">
      <c r="A3074" s="369">
        <v>4221</v>
      </c>
      <c r="B3074" s="360" t="s">
        <v>4924</v>
      </c>
      <c r="C3074" s="360" t="s">
        <v>1522</v>
      </c>
      <c r="D3074" s="266" t="s">
        <v>12841</v>
      </c>
    </row>
    <row r="3075" spans="1:4" x14ac:dyDescent="0.25">
      <c r="A3075" s="369">
        <v>4227</v>
      </c>
      <c r="B3075" s="360" t="s">
        <v>4925</v>
      </c>
      <c r="C3075" s="360" t="s">
        <v>1522</v>
      </c>
      <c r="D3075" s="266" t="s">
        <v>27666</v>
      </c>
    </row>
    <row r="3076" spans="1:4" x14ac:dyDescent="0.25">
      <c r="A3076" s="369">
        <v>38170</v>
      </c>
      <c r="B3076" s="360" t="s">
        <v>4926</v>
      </c>
      <c r="C3076" s="360" t="s">
        <v>1433</v>
      </c>
      <c r="D3076" s="266" t="s">
        <v>25803</v>
      </c>
    </row>
    <row r="3077" spans="1:4" x14ac:dyDescent="0.25">
      <c r="A3077" s="369">
        <v>4252</v>
      </c>
      <c r="B3077" s="360" t="s">
        <v>4928</v>
      </c>
      <c r="C3077" s="360" t="s">
        <v>1628</v>
      </c>
      <c r="D3077" s="266" t="s">
        <v>27666</v>
      </c>
    </row>
    <row r="3078" spans="1:4" x14ac:dyDescent="0.25">
      <c r="A3078" s="369">
        <v>40980</v>
      </c>
      <c r="B3078" s="360" t="s">
        <v>4929</v>
      </c>
      <c r="C3078" s="360" t="s">
        <v>1435</v>
      </c>
      <c r="D3078" s="266" t="s">
        <v>29482</v>
      </c>
    </row>
    <row r="3079" spans="1:4" x14ac:dyDescent="0.25">
      <c r="A3079" s="369">
        <v>41031</v>
      </c>
      <c r="B3079" s="360" t="s">
        <v>4930</v>
      </c>
      <c r="C3079" s="360" t="s">
        <v>1435</v>
      </c>
      <c r="D3079" s="266" t="s">
        <v>29483</v>
      </c>
    </row>
    <row r="3080" spans="1:4" x14ac:dyDescent="0.25">
      <c r="A3080" s="369">
        <v>37666</v>
      </c>
      <c r="B3080" s="360" t="s">
        <v>4931</v>
      </c>
      <c r="C3080" s="360" t="s">
        <v>1628</v>
      </c>
      <c r="D3080" s="266" t="s">
        <v>2225</v>
      </c>
    </row>
    <row r="3081" spans="1:4" x14ac:dyDescent="0.25">
      <c r="A3081" s="369">
        <v>40986</v>
      </c>
      <c r="B3081" s="360" t="s">
        <v>4932</v>
      </c>
      <c r="C3081" s="360" t="s">
        <v>1435</v>
      </c>
      <c r="D3081" s="266" t="s">
        <v>29484</v>
      </c>
    </row>
    <row r="3082" spans="1:4" x14ac:dyDescent="0.25">
      <c r="A3082" s="369">
        <v>4250</v>
      </c>
      <c r="B3082" s="360" t="s">
        <v>4933</v>
      </c>
      <c r="C3082" s="360" t="s">
        <v>1628</v>
      </c>
      <c r="D3082" s="266" t="s">
        <v>11747</v>
      </c>
    </row>
    <row r="3083" spans="1:4" x14ac:dyDescent="0.25">
      <c r="A3083" s="369">
        <v>40978</v>
      </c>
      <c r="B3083" s="360" t="s">
        <v>4934</v>
      </c>
      <c r="C3083" s="360" t="s">
        <v>1435</v>
      </c>
      <c r="D3083" s="266" t="s">
        <v>29485</v>
      </c>
    </row>
    <row r="3084" spans="1:4" x14ac:dyDescent="0.25">
      <c r="A3084" s="369">
        <v>44501</v>
      </c>
      <c r="B3084" s="360" t="s">
        <v>4935</v>
      </c>
      <c r="C3084" s="360" t="s">
        <v>1628</v>
      </c>
      <c r="D3084" s="266" t="s">
        <v>6852</v>
      </c>
    </row>
    <row r="3085" spans="1:4" x14ac:dyDescent="0.25">
      <c r="A3085" s="369">
        <v>41043</v>
      </c>
      <c r="B3085" s="360" t="s">
        <v>4936</v>
      </c>
      <c r="C3085" s="360" t="s">
        <v>1435</v>
      </c>
      <c r="D3085" s="266" t="s">
        <v>29483</v>
      </c>
    </row>
    <row r="3086" spans="1:4" x14ac:dyDescent="0.25">
      <c r="A3086" s="369">
        <v>4234</v>
      </c>
      <c r="B3086" s="360" t="s">
        <v>4937</v>
      </c>
      <c r="C3086" s="360" t="s">
        <v>1628</v>
      </c>
      <c r="D3086" s="266" t="s">
        <v>29486</v>
      </c>
    </row>
    <row r="3087" spans="1:4" x14ac:dyDescent="0.25">
      <c r="A3087" s="369">
        <v>40987</v>
      </c>
      <c r="B3087" s="360" t="s">
        <v>4938</v>
      </c>
      <c r="C3087" s="360" t="s">
        <v>1435</v>
      </c>
      <c r="D3087" s="266" t="s">
        <v>29487</v>
      </c>
    </row>
    <row r="3088" spans="1:4" x14ac:dyDescent="0.25">
      <c r="A3088" s="369">
        <v>4253</v>
      </c>
      <c r="B3088" s="360" t="s">
        <v>4939</v>
      </c>
      <c r="C3088" s="360" t="s">
        <v>1628</v>
      </c>
      <c r="D3088" s="266" t="s">
        <v>29488</v>
      </c>
    </row>
    <row r="3089" spans="1:4" x14ac:dyDescent="0.25">
      <c r="A3089" s="369">
        <v>40981</v>
      </c>
      <c r="B3089" s="360" t="s">
        <v>4940</v>
      </c>
      <c r="C3089" s="360" t="s">
        <v>1435</v>
      </c>
      <c r="D3089" s="266" t="s">
        <v>29489</v>
      </c>
    </row>
    <row r="3090" spans="1:4" x14ac:dyDescent="0.25">
      <c r="A3090" s="369">
        <v>4254</v>
      </c>
      <c r="B3090" s="360" t="s">
        <v>4941</v>
      </c>
      <c r="C3090" s="360" t="s">
        <v>1628</v>
      </c>
      <c r="D3090" s="266" t="s">
        <v>29490</v>
      </c>
    </row>
    <row r="3091" spans="1:4" x14ac:dyDescent="0.25">
      <c r="A3091" s="369">
        <v>41036</v>
      </c>
      <c r="B3091" s="360" t="s">
        <v>4942</v>
      </c>
      <c r="C3091" s="360" t="s">
        <v>1435</v>
      </c>
      <c r="D3091" s="266" t="s">
        <v>29491</v>
      </c>
    </row>
    <row r="3092" spans="1:4" x14ac:dyDescent="0.25">
      <c r="A3092" s="369">
        <v>4251</v>
      </c>
      <c r="B3092" s="360" t="s">
        <v>4943</v>
      </c>
      <c r="C3092" s="360" t="s">
        <v>1628</v>
      </c>
      <c r="D3092" s="266" t="s">
        <v>27345</v>
      </c>
    </row>
    <row r="3093" spans="1:4" x14ac:dyDescent="0.25">
      <c r="A3093" s="369">
        <v>40979</v>
      </c>
      <c r="B3093" s="360" t="s">
        <v>4944</v>
      </c>
      <c r="C3093" s="360" t="s">
        <v>1435</v>
      </c>
      <c r="D3093" s="266" t="s">
        <v>29492</v>
      </c>
    </row>
    <row r="3094" spans="1:4" x14ac:dyDescent="0.25">
      <c r="A3094" s="369">
        <v>4230</v>
      </c>
      <c r="B3094" s="360" t="s">
        <v>4945</v>
      </c>
      <c r="C3094" s="360" t="s">
        <v>1628</v>
      </c>
      <c r="D3094" s="266" t="s">
        <v>29493</v>
      </c>
    </row>
    <row r="3095" spans="1:4" x14ac:dyDescent="0.25">
      <c r="A3095" s="369">
        <v>40998</v>
      </c>
      <c r="B3095" s="360" t="s">
        <v>4946</v>
      </c>
      <c r="C3095" s="360" t="s">
        <v>1435</v>
      </c>
      <c r="D3095" s="266" t="s">
        <v>29494</v>
      </c>
    </row>
    <row r="3096" spans="1:4" x14ac:dyDescent="0.25">
      <c r="A3096" s="369">
        <v>4257</v>
      </c>
      <c r="B3096" s="360" t="s">
        <v>4947</v>
      </c>
      <c r="C3096" s="360" t="s">
        <v>1628</v>
      </c>
      <c r="D3096" s="266" t="s">
        <v>29495</v>
      </c>
    </row>
    <row r="3097" spans="1:4" x14ac:dyDescent="0.25">
      <c r="A3097" s="369">
        <v>40982</v>
      </c>
      <c r="B3097" s="360" t="s">
        <v>4949</v>
      </c>
      <c r="C3097" s="360" t="s">
        <v>1435</v>
      </c>
      <c r="D3097" s="266" t="s">
        <v>29496</v>
      </c>
    </row>
    <row r="3098" spans="1:4" x14ac:dyDescent="0.25">
      <c r="A3098" s="369">
        <v>4240</v>
      </c>
      <c r="B3098" s="360" t="s">
        <v>4950</v>
      </c>
      <c r="C3098" s="360" t="s">
        <v>1628</v>
      </c>
      <c r="D3098" s="266" t="s">
        <v>29497</v>
      </c>
    </row>
    <row r="3099" spans="1:4" x14ac:dyDescent="0.25">
      <c r="A3099" s="369">
        <v>41026</v>
      </c>
      <c r="B3099" s="360" t="s">
        <v>4952</v>
      </c>
      <c r="C3099" s="360" t="s">
        <v>1435</v>
      </c>
      <c r="D3099" s="266" t="s">
        <v>29498</v>
      </c>
    </row>
    <row r="3100" spans="1:4" x14ac:dyDescent="0.25">
      <c r="A3100" s="369">
        <v>4239</v>
      </c>
      <c r="B3100" s="360" t="s">
        <v>4953</v>
      </c>
      <c r="C3100" s="360" t="s">
        <v>1628</v>
      </c>
      <c r="D3100" s="266" t="s">
        <v>29497</v>
      </c>
    </row>
    <row r="3101" spans="1:4" x14ac:dyDescent="0.25">
      <c r="A3101" s="369">
        <v>41024</v>
      </c>
      <c r="B3101" s="360" t="s">
        <v>4954</v>
      </c>
      <c r="C3101" s="360" t="s">
        <v>1435</v>
      </c>
      <c r="D3101" s="266" t="s">
        <v>29498</v>
      </c>
    </row>
    <row r="3102" spans="1:4" x14ac:dyDescent="0.25">
      <c r="A3102" s="369">
        <v>4248</v>
      </c>
      <c r="B3102" s="360" t="s">
        <v>4955</v>
      </c>
      <c r="C3102" s="360" t="s">
        <v>1628</v>
      </c>
      <c r="D3102" s="266" t="s">
        <v>6852</v>
      </c>
    </row>
    <row r="3103" spans="1:4" x14ac:dyDescent="0.25">
      <c r="A3103" s="369">
        <v>41033</v>
      </c>
      <c r="B3103" s="360" t="s">
        <v>4956</v>
      </c>
      <c r="C3103" s="360" t="s">
        <v>1435</v>
      </c>
      <c r="D3103" s="266" t="s">
        <v>29483</v>
      </c>
    </row>
    <row r="3104" spans="1:4" x14ac:dyDescent="0.25">
      <c r="A3104" s="369">
        <v>44500</v>
      </c>
      <c r="B3104" s="360" t="s">
        <v>4957</v>
      </c>
      <c r="C3104" s="360" t="s">
        <v>1628</v>
      </c>
      <c r="D3104" s="266" t="s">
        <v>6852</v>
      </c>
    </row>
    <row r="3105" spans="1:4" x14ac:dyDescent="0.25">
      <c r="A3105" s="369">
        <v>41040</v>
      </c>
      <c r="B3105" s="360" t="s">
        <v>4958</v>
      </c>
      <c r="C3105" s="360" t="s">
        <v>1435</v>
      </c>
      <c r="D3105" s="266" t="s">
        <v>29483</v>
      </c>
    </row>
    <row r="3106" spans="1:4" x14ac:dyDescent="0.25">
      <c r="A3106" s="369">
        <v>4238</v>
      </c>
      <c r="B3106" s="360" t="s">
        <v>4959</v>
      </c>
      <c r="C3106" s="360" t="s">
        <v>1628</v>
      </c>
      <c r="D3106" s="266" t="s">
        <v>29499</v>
      </c>
    </row>
    <row r="3107" spans="1:4" x14ac:dyDescent="0.25">
      <c r="A3107" s="369">
        <v>41012</v>
      </c>
      <c r="B3107" s="360" t="s">
        <v>4960</v>
      </c>
      <c r="C3107" s="360" t="s">
        <v>1435</v>
      </c>
      <c r="D3107" s="266" t="s">
        <v>29500</v>
      </c>
    </row>
    <row r="3108" spans="1:4" x14ac:dyDescent="0.25">
      <c r="A3108" s="369">
        <v>4233</v>
      </c>
      <c r="B3108" s="360" t="s">
        <v>4961</v>
      </c>
      <c r="C3108" s="360" t="s">
        <v>1628</v>
      </c>
      <c r="D3108" s="266" t="s">
        <v>29497</v>
      </c>
    </row>
    <row r="3109" spans="1:4" x14ac:dyDescent="0.25">
      <c r="A3109" s="369">
        <v>41001</v>
      </c>
      <c r="B3109" s="360" t="s">
        <v>4962</v>
      </c>
      <c r="C3109" s="360" t="s">
        <v>1435</v>
      </c>
      <c r="D3109" s="266" t="s">
        <v>29498</v>
      </c>
    </row>
    <row r="3110" spans="1:4" x14ac:dyDescent="0.25">
      <c r="A3110" s="369">
        <v>2</v>
      </c>
      <c r="B3110" s="360" t="s">
        <v>4963</v>
      </c>
      <c r="C3110" s="360" t="s">
        <v>1625</v>
      </c>
      <c r="D3110" s="266" t="s">
        <v>4964</v>
      </c>
    </row>
    <row r="3111" spans="1:4" x14ac:dyDescent="0.25">
      <c r="A3111" s="369">
        <v>36517</v>
      </c>
      <c r="B3111" s="360" t="s">
        <v>4966</v>
      </c>
      <c r="C3111" s="360" t="s">
        <v>1433</v>
      </c>
      <c r="D3111" s="266" t="s">
        <v>27670</v>
      </c>
    </row>
    <row r="3112" spans="1:4" x14ac:dyDescent="0.25">
      <c r="A3112" s="369">
        <v>4262</v>
      </c>
      <c r="B3112" s="360" t="s">
        <v>4967</v>
      </c>
      <c r="C3112" s="360" t="s">
        <v>1433</v>
      </c>
      <c r="D3112" s="266" t="s">
        <v>27671</v>
      </c>
    </row>
    <row r="3113" spans="1:4" x14ac:dyDescent="0.25">
      <c r="A3113" s="369">
        <v>4263</v>
      </c>
      <c r="B3113" s="360" t="s">
        <v>4968</v>
      </c>
      <c r="C3113" s="360" t="s">
        <v>1433</v>
      </c>
      <c r="D3113" s="266" t="s">
        <v>27672</v>
      </c>
    </row>
    <row r="3114" spans="1:4" x14ac:dyDescent="0.25">
      <c r="A3114" s="369">
        <v>36518</v>
      </c>
      <c r="B3114" s="360" t="s">
        <v>4969</v>
      </c>
      <c r="C3114" s="360" t="s">
        <v>1433</v>
      </c>
      <c r="D3114" s="266" t="s">
        <v>27673</v>
      </c>
    </row>
    <row r="3115" spans="1:4" x14ac:dyDescent="0.25">
      <c r="A3115" s="369">
        <v>14221</v>
      </c>
      <c r="B3115" s="360" t="s">
        <v>4965</v>
      </c>
      <c r="C3115" s="360" t="s">
        <v>1433</v>
      </c>
      <c r="D3115" s="266" t="s">
        <v>27674</v>
      </c>
    </row>
    <row r="3116" spans="1:4" x14ac:dyDescent="0.25">
      <c r="A3116" s="369">
        <v>38402</v>
      </c>
      <c r="B3116" s="360" t="s">
        <v>4970</v>
      </c>
      <c r="C3116" s="360" t="s">
        <v>1433</v>
      </c>
      <c r="D3116" s="266" t="s">
        <v>4971</v>
      </c>
    </row>
    <row r="3117" spans="1:4" x14ac:dyDescent="0.25">
      <c r="A3117" s="369">
        <v>3412</v>
      </c>
      <c r="B3117" s="360" t="s">
        <v>4972</v>
      </c>
      <c r="C3117" s="360" t="s">
        <v>1908</v>
      </c>
      <c r="D3117" s="266" t="s">
        <v>4387</v>
      </c>
    </row>
    <row r="3118" spans="1:4" x14ac:dyDescent="0.25">
      <c r="A3118" s="369">
        <v>3413</v>
      </c>
      <c r="B3118" s="360" t="s">
        <v>4973</v>
      </c>
      <c r="C3118" s="360" t="s">
        <v>1908</v>
      </c>
      <c r="D3118" s="266" t="s">
        <v>26294</v>
      </c>
    </row>
    <row r="3119" spans="1:4" x14ac:dyDescent="0.25">
      <c r="A3119" s="369">
        <v>39744</v>
      </c>
      <c r="B3119" s="360" t="s">
        <v>4974</v>
      </c>
      <c r="C3119" s="360" t="s">
        <v>1908</v>
      </c>
      <c r="D3119" s="266" t="s">
        <v>25842</v>
      </c>
    </row>
    <row r="3120" spans="1:4" x14ac:dyDescent="0.25">
      <c r="A3120" s="369">
        <v>39745</v>
      </c>
      <c r="B3120" s="360" t="s">
        <v>4975</v>
      </c>
      <c r="C3120" s="360" t="s">
        <v>1908</v>
      </c>
      <c r="D3120" s="266" t="s">
        <v>27675</v>
      </c>
    </row>
    <row r="3121" spans="1:4" x14ac:dyDescent="0.25">
      <c r="A3121" s="369">
        <v>39637</v>
      </c>
      <c r="B3121" s="360" t="s">
        <v>4976</v>
      </c>
      <c r="C3121" s="360" t="s">
        <v>1908</v>
      </c>
      <c r="D3121" s="266" t="s">
        <v>26214</v>
      </c>
    </row>
    <row r="3122" spans="1:4" x14ac:dyDescent="0.25">
      <c r="A3122" s="369">
        <v>39638</v>
      </c>
      <c r="B3122" s="360" t="s">
        <v>4977</v>
      </c>
      <c r="C3122" s="360" t="s">
        <v>1908</v>
      </c>
      <c r="D3122" s="266" t="s">
        <v>26215</v>
      </c>
    </row>
    <row r="3123" spans="1:4" x14ac:dyDescent="0.25">
      <c r="A3123" s="369">
        <v>39639</v>
      </c>
      <c r="B3123" s="360" t="s">
        <v>4978</v>
      </c>
      <c r="C3123" s="360" t="s">
        <v>1908</v>
      </c>
      <c r="D3123" s="266" t="s">
        <v>25618</v>
      </c>
    </row>
    <row r="3124" spans="1:4" x14ac:dyDescent="0.25">
      <c r="A3124" s="369">
        <v>39517</v>
      </c>
      <c r="B3124" s="360" t="s">
        <v>4979</v>
      </c>
      <c r="C3124" s="360" t="s">
        <v>1908</v>
      </c>
      <c r="D3124" s="266" t="s">
        <v>27676</v>
      </c>
    </row>
    <row r="3125" spans="1:4" x14ac:dyDescent="0.25">
      <c r="A3125" s="369">
        <v>39518</v>
      </c>
      <c r="B3125" s="360" t="s">
        <v>4980</v>
      </c>
      <c r="C3125" s="360" t="s">
        <v>1908</v>
      </c>
      <c r="D3125" s="266" t="s">
        <v>27677</v>
      </c>
    </row>
    <row r="3126" spans="1:4" x14ac:dyDescent="0.25">
      <c r="A3126" s="369">
        <v>38366</v>
      </c>
      <c r="B3126" s="360" t="s">
        <v>4981</v>
      </c>
      <c r="C3126" s="360" t="s">
        <v>1908</v>
      </c>
      <c r="D3126" s="266" t="s">
        <v>27273</v>
      </c>
    </row>
    <row r="3127" spans="1:4" x14ac:dyDescent="0.25">
      <c r="A3127" s="369">
        <v>11703</v>
      </c>
      <c r="B3127" s="360" t="s">
        <v>4982</v>
      </c>
      <c r="C3127" s="360" t="s">
        <v>1433</v>
      </c>
      <c r="D3127" s="266" t="s">
        <v>4983</v>
      </c>
    </row>
    <row r="3128" spans="1:4" x14ac:dyDescent="0.25">
      <c r="A3128" s="369">
        <v>37400</v>
      </c>
      <c r="B3128" s="360" t="s">
        <v>4984</v>
      </c>
      <c r="C3128" s="360" t="s">
        <v>1433</v>
      </c>
      <c r="D3128" s="266" t="s">
        <v>27678</v>
      </c>
    </row>
    <row r="3129" spans="1:4" x14ac:dyDescent="0.25">
      <c r="A3129" s="369">
        <v>25400</v>
      </c>
      <c r="B3129" s="360" t="s">
        <v>4985</v>
      </c>
      <c r="C3129" s="360" t="s">
        <v>1433</v>
      </c>
      <c r="D3129" s="266" t="s">
        <v>27679</v>
      </c>
    </row>
    <row r="3130" spans="1:4" x14ac:dyDescent="0.25">
      <c r="A3130" s="369">
        <v>4276</v>
      </c>
      <c r="B3130" s="360" t="s">
        <v>5057</v>
      </c>
      <c r="C3130" s="360" t="s">
        <v>1433</v>
      </c>
      <c r="D3130" s="266" t="s">
        <v>27680</v>
      </c>
    </row>
    <row r="3131" spans="1:4" x14ac:dyDescent="0.25">
      <c r="A3131" s="369">
        <v>4273</v>
      </c>
      <c r="B3131" s="360" t="s">
        <v>5058</v>
      </c>
      <c r="C3131" s="360" t="s">
        <v>1433</v>
      </c>
      <c r="D3131" s="266" t="s">
        <v>25497</v>
      </c>
    </row>
    <row r="3132" spans="1:4" x14ac:dyDescent="0.25">
      <c r="A3132" s="369">
        <v>4274</v>
      </c>
      <c r="B3132" s="360" t="s">
        <v>5059</v>
      </c>
      <c r="C3132" s="360" t="s">
        <v>1433</v>
      </c>
      <c r="D3132" s="266" t="s">
        <v>26942</v>
      </c>
    </row>
    <row r="3133" spans="1:4" x14ac:dyDescent="0.25">
      <c r="A3133" s="369">
        <v>39438</v>
      </c>
      <c r="B3133" s="360" t="s">
        <v>4986</v>
      </c>
      <c r="C3133" s="360" t="s">
        <v>1433</v>
      </c>
      <c r="D3133" s="266" t="s">
        <v>13824</v>
      </c>
    </row>
    <row r="3134" spans="1:4" x14ac:dyDescent="0.25">
      <c r="A3134" s="369">
        <v>4379</v>
      </c>
      <c r="B3134" s="360" t="s">
        <v>4988</v>
      </c>
      <c r="C3134" s="360" t="s">
        <v>1433</v>
      </c>
      <c r="D3134" s="266" t="s">
        <v>2102</v>
      </c>
    </row>
    <row r="3135" spans="1:4" x14ac:dyDescent="0.25">
      <c r="A3135" s="369">
        <v>4377</v>
      </c>
      <c r="B3135" s="360" t="s">
        <v>4989</v>
      </c>
      <c r="C3135" s="360" t="s">
        <v>1433</v>
      </c>
      <c r="D3135" s="266" t="s">
        <v>1448</v>
      </c>
    </row>
    <row r="3136" spans="1:4" x14ac:dyDescent="0.25">
      <c r="A3136" s="369">
        <v>4356</v>
      </c>
      <c r="B3136" s="360" t="s">
        <v>4990</v>
      </c>
      <c r="C3136" s="360" t="s">
        <v>1433</v>
      </c>
      <c r="D3136" s="266" t="s">
        <v>13824</v>
      </c>
    </row>
    <row r="3137" spans="1:4" x14ac:dyDescent="0.25">
      <c r="A3137" s="369">
        <v>13246</v>
      </c>
      <c r="B3137" s="360" t="s">
        <v>4991</v>
      </c>
      <c r="C3137" s="360" t="s">
        <v>1433</v>
      </c>
      <c r="D3137" s="266" t="s">
        <v>8131</v>
      </c>
    </row>
    <row r="3138" spans="1:4" x14ac:dyDescent="0.25">
      <c r="A3138" s="369">
        <v>13294</v>
      </c>
      <c r="B3138" s="360" t="s">
        <v>4992</v>
      </c>
      <c r="C3138" s="360" t="s">
        <v>1433</v>
      </c>
      <c r="D3138" s="266" t="s">
        <v>6043</v>
      </c>
    </row>
    <row r="3139" spans="1:4" x14ac:dyDescent="0.25">
      <c r="A3139" s="369">
        <v>11963</v>
      </c>
      <c r="B3139" s="360" t="s">
        <v>4993</v>
      </c>
      <c r="C3139" s="360" t="s">
        <v>1433</v>
      </c>
      <c r="D3139" s="266" t="s">
        <v>1929</v>
      </c>
    </row>
    <row r="3140" spans="1:4" x14ac:dyDescent="0.25">
      <c r="A3140" s="369">
        <v>11964</v>
      </c>
      <c r="B3140" s="360" t="s">
        <v>4994</v>
      </c>
      <c r="C3140" s="360" t="s">
        <v>1433</v>
      </c>
      <c r="D3140" s="266" t="s">
        <v>3318</v>
      </c>
    </row>
    <row r="3141" spans="1:4" x14ac:dyDescent="0.25">
      <c r="A3141" s="369">
        <v>4346</v>
      </c>
      <c r="B3141" s="360" t="s">
        <v>4995</v>
      </c>
      <c r="C3141" s="360" t="s">
        <v>1433</v>
      </c>
      <c r="D3141" s="266" t="s">
        <v>5712</v>
      </c>
    </row>
    <row r="3142" spans="1:4" x14ac:dyDescent="0.25">
      <c r="A3142" s="369">
        <v>11955</v>
      </c>
      <c r="B3142" s="360" t="s">
        <v>4997</v>
      </c>
      <c r="C3142" s="360" t="s">
        <v>1433</v>
      </c>
      <c r="D3142" s="266" t="s">
        <v>2589</v>
      </c>
    </row>
    <row r="3143" spans="1:4" x14ac:dyDescent="0.25">
      <c r="A3143" s="369">
        <v>11960</v>
      </c>
      <c r="B3143" s="360" t="s">
        <v>4998</v>
      </c>
      <c r="C3143" s="360" t="s">
        <v>1433</v>
      </c>
      <c r="D3143" s="266" t="s">
        <v>7094</v>
      </c>
    </row>
    <row r="3144" spans="1:4" x14ac:dyDescent="0.25">
      <c r="A3144" s="369">
        <v>4333</v>
      </c>
      <c r="B3144" s="360" t="s">
        <v>4999</v>
      </c>
      <c r="C3144" s="360" t="s">
        <v>1433</v>
      </c>
      <c r="D3144" s="266" t="s">
        <v>13824</v>
      </c>
    </row>
    <row r="3145" spans="1:4" x14ac:dyDescent="0.25">
      <c r="A3145" s="369">
        <v>4358</v>
      </c>
      <c r="B3145" s="360" t="s">
        <v>5000</v>
      </c>
      <c r="C3145" s="360" t="s">
        <v>1433</v>
      </c>
      <c r="D3145" s="266" t="s">
        <v>6767</v>
      </c>
    </row>
    <row r="3146" spans="1:4" x14ac:dyDescent="0.25">
      <c r="A3146" s="369">
        <v>39435</v>
      </c>
      <c r="B3146" s="360" t="s">
        <v>5001</v>
      </c>
      <c r="C3146" s="360" t="s">
        <v>1433</v>
      </c>
      <c r="D3146" s="266" t="s">
        <v>6811</v>
      </c>
    </row>
    <row r="3147" spans="1:4" x14ac:dyDescent="0.25">
      <c r="A3147" s="369">
        <v>39436</v>
      </c>
      <c r="B3147" s="360" t="s">
        <v>5002</v>
      </c>
      <c r="C3147" s="360" t="s">
        <v>1433</v>
      </c>
      <c r="D3147" s="266" t="s">
        <v>2108</v>
      </c>
    </row>
    <row r="3148" spans="1:4" x14ac:dyDescent="0.25">
      <c r="A3148" s="369">
        <v>39437</v>
      </c>
      <c r="B3148" s="360" t="s">
        <v>5004</v>
      </c>
      <c r="C3148" s="360" t="s">
        <v>1433</v>
      </c>
      <c r="D3148" s="266" t="s">
        <v>5009</v>
      </c>
    </row>
    <row r="3149" spans="1:4" x14ac:dyDescent="0.25">
      <c r="A3149" s="369">
        <v>39439</v>
      </c>
      <c r="B3149" s="360" t="s">
        <v>5006</v>
      </c>
      <c r="C3149" s="360" t="s">
        <v>1433</v>
      </c>
      <c r="D3149" s="266" t="s">
        <v>5003</v>
      </c>
    </row>
    <row r="3150" spans="1:4" x14ac:dyDescent="0.25">
      <c r="A3150" s="369">
        <v>39440</v>
      </c>
      <c r="B3150" s="360" t="s">
        <v>5007</v>
      </c>
      <c r="C3150" s="360" t="s">
        <v>1433</v>
      </c>
      <c r="D3150" s="266" t="s">
        <v>5005</v>
      </c>
    </row>
    <row r="3151" spans="1:4" x14ac:dyDescent="0.25">
      <c r="A3151" s="369">
        <v>39441</v>
      </c>
      <c r="B3151" s="360" t="s">
        <v>5008</v>
      </c>
      <c r="C3151" s="360" t="s">
        <v>1433</v>
      </c>
      <c r="D3151" s="266" t="s">
        <v>13824</v>
      </c>
    </row>
    <row r="3152" spans="1:4" x14ac:dyDescent="0.25">
      <c r="A3152" s="369">
        <v>39442</v>
      </c>
      <c r="B3152" s="360" t="s">
        <v>5010</v>
      </c>
      <c r="C3152" s="360" t="s">
        <v>1433</v>
      </c>
      <c r="D3152" s="266" t="s">
        <v>1448</v>
      </c>
    </row>
    <row r="3153" spans="1:4" x14ac:dyDescent="0.25">
      <c r="A3153" s="369">
        <v>39443</v>
      </c>
      <c r="B3153" s="360" t="s">
        <v>5011</v>
      </c>
      <c r="C3153" s="360" t="s">
        <v>1433</v>
      </c>
      <c r="D3153" s="266" t="s">
        <v>4987</v>
      </c>
    </row>
    <row r="3154" spans="1:4" x14ac:dyDescent="0.25">
      <c r="A3154" s="369">
        <v>4329</v>
      </c>
      <c r="B3154" s="360" t="s">
        <v>5012</v>
      </c>
      <c r="C3154" s="360" t="s">
        <v>1433</v>
      </c>
      <c r="D3154" s="266" t="s">
        <v>2262</v>
      </c>
    </row>
    <row r="3155" spans="1:4" x14ac:dyDescent="0.25">
      <c r="A3155" s="369">
        <v>4383</v>
      </c>
      <c r="B3155" s="360" t="s">
        <v>5015</v>
      </c>
      <c r="C3155" s="360" t="s">
        <v>1433</v>
      </c>
      <c r="D3155" s="266" t="s">
        <v>3239</v>
      </c>
    </row>
    <row r="3156" spans="1:4" x14ac:dyDescent="0.25">
      <c r="A3156" s="369">
        <v>4344</v>
      </c>
      <c r="B3156" s="360" t="s">
        <v>5016</v>
      </c>
      <c r="C3156" s="360" t="s">
        <v>1433</v>
      </c>
      <c r="D3156" s="266" t="s">
        <v>7209</v>
      </c>
    </row>
    <row r="3157" spans="1:4" x14ac:dyDescent="0.25">
      <c r="A3157" s="369">
        <v>436</v>
      </c>
      <c r="B3157" s="360" t="s">
        <v>5013</v>
      </c>
      <c r="C3157" s="360" t="s">
        <v>1433</v>
      </c>
      <c r="D3157" s="266" t="s">
        <v>7047</v>
      </c>
    </row>
    <row r="3158" spans="1:4" x14ac:dyDescent="0.25">
      <c r="A3158" s="369">
        <v>442</v>
      </c>
      <c r="B3158" s="360" t="s">
        <v>5014</v>
      </c>
      <c r="C3158" s="360" t="s">
        <v>1433</v>
      </c>
      <c r="D3158" s="266" t="s">
        <v>1648</v>
      </c>
    </row>
    <row r="3159" spans="1:4" x14ac:dyDescent="0.25">
      <c r="A3159" s="369">
        <v>4335</v>
      </c>
      <c r="B3159" s="360" t="s">
        <v>5017</v>
      </c>
      <c r="C3159" s="360" t="s">
        <v>1433</v>
      </c>
      <c r="D3159" s="266" t="s">
        <v>2943</v>
      </c>
    </row>
    <row r="3160" spans="1:4" x14ac:dyDescent="0.25">
      <c r="A3160" s="369">
        <v>4334</v>
      </c>
      <c r="B3160" s="360" t="s">
        <v>5018</v>
      </c>
      <c r="C3160" s="360" t="s">
        <v>1433</v>
      </c>
      <c r="D3160" s="266" t="s">
        <v>27681</v>
      </c>
    </row>
    <row r="3161" spans="1:4" x14ac:dyDescent="0.25">
      <c r="A3161" s="369">
        <v>11953</v>
      </c>
      <c r="B3161" s="360" t="s">
        <v>26216</v>
      </c>
      <c r="C3161" s="360" t="s">
        <v>1433</v>
      </c>
      <c r="D3161" s="266" t="s">
        <v>2048</v>
      </c>
    </row>
    <row r="3162" spans="1:4" x14ac:dyDescent="0.25">
      <c r="A3162" s="369">
        <v>4343</v>
      </c>
      <c r="B3162" s="360" t="s">
        <v>5019</v>
      </c>
      <c r="C3162" s="360" t="s">
        <v>1433</v>
      </c>
      <c r="D3162" s="266" t="s">
        <v>2215</v>
      </c>
    </row>
    <row r="3163" spans="1:4" x14ac:dyDescent="0.25">
      <c r="A3163" s="369">
        <v>430</v>
      </c>
      <c r="B3163" s="360" t="s">
        <v>5020</v>
      </c>
      <c r="C3163" s="360" t="s">
        <v>1433</v>
      </c>
      <c r="D3163" s="266" t="s">
        <v>10006</v>
      </c>
    </row>
    <row r="3164" spans="1:4" x14ac:dyDescent="0.25">
      <c r="A3164" s="369">
        <v>441</v>
      </c>
      <c r="B3164" s="360" t="s">
        <v>5021</v>
      </c>
      <c r="C3164" s="360" t="s">
        <v>1433</v>
      </c>
      <c r="D3164" s="266" t="s">
        <v>2983</v>
      </c>
    </row>
    <row r="3165" spans="1:4" x14ac:dyDescent="0.25">
      <c r="A3165" s="369">
        <v>431</v>
      </c>
      <c r="B3165" s="360" t="s">
        <v>5023</v>
      </c>
      <c r="C3165" s="360" t="s">
        <v>1433</v>
      </c>
      <c r="D3165" s="266" t="s">
        <v>8168</v>
      </c>
    </row>
    <row r="3166" spans="1:4" x14ac:dyDescent="0.25">
      <c r="A3166" s="369">
        <v>432</v>
      </c>
      <c r="B3166" s="360" t="s">
        <v>5024</v>
      </c>
      <c r="C3166" s="360" t="s">
        <v>1433</v>
      </c>
      <c r="D3166" s="266" t="s">
        <v>6116</v>
      </c>
    </row>
    <row r="3167" spans="1:4" x14ac:dyDescent="0.25">
      <c r="A3167" s="369">
        <v>429</v>
      </c>
      <c r="B3167" s="360" t="s">
        <v>5025</v>
      </c>
      <c r="C3167" s="360" t="s">
        <v>1433</v>
      </c>
      <c r="D3167" s="266" t="s">
        <v>27430</v>
      </c>
    </row>
    <row r="3168" spans="1:4" x14ac:dyDescent="0.25">
      <c r="A3168" s="369">
        <v>439</v>
      </c>
      <c r="B3168" s="360" t="s">
        <v>5026</v>
      </c>
      <c r="C3168" s="360" t="s">
        <v>1433</v>
      </c>
      <c r="D3168" s="266" t="s">
        <v>4151</v>
      </c>
    </row>
    <row r="3169" spans="1:4" x14ac:dyDescent="0.25">
      <c r="A3169" s="369">
        <v>433</v>
      </c>
      <c r="B3169" s="360" t="s">
        <v>5027</v>
      </c>
      <c r="C3169" s="360" t="s">
        <v>1433</v>
      </c>
      <c r="D3169" s="266" t="s">
        <v>26378</v>
      </c>
    </row>
    <row r="3170" spans="1:4" x14ac:dyDescent="0.25">
      <c r="A3170" s="369">
        <v>437</v>
      </c>
      <c r="B3170" s="360" t="s">
        <v>5028</v>
      </c>
      <c r="C3170" s="360" t="s">
        <v>1433</v>
      </c>
      <c r="D3170" s="266" t="s">
        <v>27682</v>
      </c>
    </row>
    <row r="3171" spans="1:4" x14ac:dyDescent="0.25">
      <c r="A3171" s="369">
        <v>11790</v>
      </c>
      <c r="B3171" s="360" t="s">
        <v>5029</v>
      </c>
      <c r="C3171" s="360" t="s">
        <v>1433</v>
      </c>
      <c r="D3171" s="266" t="s">
        <v>27683</v>
      </c>
    </row>
    <row r="3172" spans="1:4" x14ac:dyDescent="0.25">
      <c r="A3172" s="369">
        <v>428</v>
      </c>
      <c r="B3172" s="360" t="s">
        <v>5030</v>
      </c>
      <c r="C3172" s="360" t="s">
        <v>1433</v>
      </c>
      <c r="D3172" s="266" t="s">
        <v>3854</v>
      </c>
    </row>
    <row r="3173" spans="1:4" x14ac:dyDescent="0.25">
      <c r="A3173" s="369">
        <v>4384</v>
      </c>
      <c r="B3173" s="360" t="s">
        <v>5032</v>
      </c>
      <c r="C3173" s="360" t="s">
        <v>1433</v>
      </c>
      <c r="D3173" s="266" t="s">
        <v>27684</v>
      </c>
    </row>
    <row r="3174" spans="1:4" x14ac:dyDescent="0.25">
      <c r="A3174" s="369">
        <v>4351</v>
      </c>
      <c r="B3174" s="360" t="s">
        <v>5031</v>
      </c>
      <c r="C3174" s="360" t="s">
        <v>1433</v>
      </c>
      <c r="D3174" s="266" t="s">
        <v>12839</v>
      </c>
    </row>
    <row r="3175" spans="1:4" x14ac:dyDescent="0.25">
      <c r="A3175" s="369">
        <v>11054</v>
      </c>
      <c r="B3175" s="360" t="s">
        <v>5033</v>
      </c>
      <c r="C3175" s="360" t="s">
        <v>1433</v>
      </c>
      <c r="D3175" s="266" t="s">
        <v>5034</v>
      </c>
    </row>
    <row r="3176" spans="1:4" x14ac:dyDescent="0.25">
      <c r="A3176" s="369">
        <v>11055</v>
      </c>
      <c r="B3176" s="360" t="s">
        <v>5035</v>
      </c>
      <c r="C3176" s="360" t="s">
        <v>1433</v>
      </c>
      <c r="D3176" s="266" t="s">
        <v>1444</v>
      </c>
    </row>
    <row r="3177" spans="1:4" x14ac:dyDescent="0.25">
      <c r="A3177" s="369">
        <v>11056</v>
      </c>
      <c r="B3177" s="360" t="s">
        <v>5036</v>
      </c>
      <c r="C3177" s="360" t="s">
        <v>1433</v>
      </c>
      <c r="D3177" s="266" t="s">
        <v>3729</v>
      </c>
    </row>
    <row r="3178" spans="1:4" x14ac:dyDescent="0.25">
      <c r="A3178" s="369">
        <v>11057</v>
      </c>
      <c r="B3178" s="360" t="s">
        <v>5037</v>
      </c>
      <c r="C3178" s="360" t="s">
        <v>1433</v>
      </c>
      <c r="D3178" s="266" t="s">
        <v>1446</v>
      </c>
    </row>
    <row r="3179" spans="1:4" x14ac:dyDescent="0.25">
      <c r="A3179" s="369">
        <v>11059</v>
      </c>
      <c r="B3179" s="360" t="s">
        <v>5038</v>
      </c>
      <c r="C3179" s="360" t="s">
        <v>1433</v>
      </c>
      <c r="D3179" s="266" t="s">
        <v>13824</v>
      </c>
    </row>
    <row r="3180" spans="1:4" x14ac:dyDescent="0.25">
      <c r="A3180" s="369">
        <v>11058</v>
      </c>
      <c r="B3180" s="360" t="s">
        <v>5039</v>
      </c>
      <c r="C3180" s="360" t="s">
        <v>1433</v>
      </c>
      <c r="D3180" s="266" t="s">
        <v>7175</v>
      </c>
    </row>
    <row r="3181" spans="1:4" x14ac:dyDescent="0.25">
      <c r="A3181" s="369">
        <v>4380</v>
      </c>
      <c r="B3181" s="360" t="s">
        <v>26217</v>
      </c>
      <c r="C3181" s="360" t="s">
        <v>1433</v>
      </c>
      <c r="D3181" s="266" t="s">
        <v>6863</v>
      </c>
    </row>
    <row r="3182" spans="1:4" x14ac:dyDescent="0.25">
      <c r="A3182" s="369">
        <v>4299</v>
      </c>
      <c r="B3182" s="360" t="s">
        <v>26218</v>
      </c>
      <c r="C3182" s="360" t="s">
        <v>1433</v>
      </c>
      <c r="D3182" s="266" t="s">
        <v>1856</v>
      </c>
    </row>
    <row r="3183" spans="1:4" x14ac:dyDescent="0.25">
      <c r="A3183" s="369">
        <v>4304</v>
      </c>
      <c r="B3183" s="360" t="s">
        <v>26219</v>
      </c>
      <c r="C3183" s="360" t="s">
        <v>1433</v>
      </c>
      <c r="D3183" s="266" t="s">
        <v>27120</v>
      </c>
    </row>
    <row r="3184" spans="1:4" x14ac:dyDescent="0.25">
      <c r="A3184" s="369">
        <v>4305</v>
      </c>
      <c r="B3184" s="360" t="s">
        <v>26220</v>
      </c>
      <c r="C3184" s="360" t="s">
        <v>1433</v>
      </c>
      <c r="D3184" s="266" t="s">
        <v>3649</v>
      </c>
    </row>
    <row r="3185" spans="1:4" x14ac:dyDescent="0.25">
      <c r="A3185" s="369">
        <v>4306</v>
      </c>
      <c r="B3185" s="360" t="s">
        <v>26221</v>
      </c>
      <c r="C3185" s="360" t="s">
        <v>1433</v>
      </c>
      <c r="D3185" s="266" t="s">
        <v>3020</v>
      </c>
    </row>
    <row r="3186" spans="1:4" x14ac:dyDescent="0.25">
      <c r="A3186" s="369">
        <v>4308</v>
      </c>
      <c r="B3186" s="360" t="s">
        <v>26222</v>
      </c>
      <c r="C3186" s="360" t="s">
        <v>1433</v>
      </c>
      <c r="D3186" s="266" t="s">
        <v>25605</v>
      </c>
    </row>
    <row r="3187" spans="1:4" x14ac:dyDescent="0.25">
      <c r="A3187" s="369">
        <v>4302</v>
      </c>
      <c r="B3187" s="360" t="s">
        <v>26223</v>
      </c>
      <c r="C3187" s="360" t="s">
        <v>1433</v>
      </c>
      <c r="D3187" s="266" t="s">
        <v>2033</v>
      </c>
    </row>
    <row r="3188" spans="1:4" x14ac:dyDescent="0.25">
      <c r="A3188" s="369">
        <v>4300</v>
      </c>
      <c r="B3188" s="360" t="s">
        <v>26224</v>
      </c>
      <c r="C3188" s="360" t="s">
        <v>1433</v>
      </c>
      <c r="D3188" s="266" t="s">
        <v>6768</v>
      </c>
    </row>
    <row r="3189" spans="1:4" x14ac:dyDescent="0.25">
      <c r="A3189" s="369">
        <v>4301</v>
      </c>
      <c r="B3189" s="360" t="s">
        <v>26225</v>
      </c>
      <c r="C3189" s="360" t="s">
        <v>1433</v>
      </c>
      <c r="D3189" s="266" t="s">
        <v>1573</v>
      </c>
    </row>
    <row r="3190" spans="1:4" x14ac:dyDescent="0.25">
      <c r="A3190" s="369">
        <v>4320</v>
      </c>
      <c r="B3190" s="360" t="s">
        <v>26226</v>
      </c>
      <c r="C3190" s="360" t="s">
        <v>1433</v>
      </c>
      <c r="D3190" s="266" t="s">
        <v>2045</v>
      </c>
    </row>
    <row r="3191" spans="1:4" x14ac:dyDescent="0.25">
      <c r="A3191" s="369">
        <v>4318</v>
      </c>
      <c r="B3191" s="360" t="s">
        <v>26227</v>
      </c>
      <c r="C3191" s="360" t="s">
        <v>1433</v>
      </c>
      <c r="D3191" s="266" t="s">
        <v>6991</v>
      </c>
    </row>
    <row r="3192" spans="1:4" x14ac:dyDescent="0.25">
      <c r="A3192" s="369">
        <v>40547</v>
      </c>
      <c r="B3192" s="360" t="s">
        <v>5043</v>
      </c>
      <c r="C3192" s="360" t="s">
        <v>3789</v>
      </c>
      <c r="D3192" s="266" t="s">
        <v>26754</v>
      </c>
    </row>
    <row r="3193" spans="1:4" x14ac:dyDescent="0.25">
      <c r="A3193" s="369">
        <v>11962</v>
      </c>
      <c r="B3193" s="360" t="s">
        <v>5044</v>
      </c>
      <c r="C3193" s="360" t="s">
        <v>1433</v>
      </c>
      <c r="D3193" s="266" t="s">
        <v>5009</v>
      </c>
    </row>
    <row r="3194" spans="1:4" x14ac:dyDescent="0.25">
      <c r="A3194" s="369">
        <v>4332</v>
      </c>
      <c r="B3194" s="360" t="s">
        <v>5045</v>
      </c>
      <c r="C3194" s="360" t="s">
        <v>1433</v>
      </c>
      <c r="D3194" s="266" t="s">
        <v>7101</v>
      </c>
    </row>
    <row r="3195" spans="1:4" x14ac:dyDescent="0.25">
      <c r="A3195" s="369">
        <v>4331</v>
      </c>
      <c r="B3195" s="360" t="s">
        <v>5047</v>
      </c>
      <c r="C3195" s="360" t="s">
        <v>1433</v>
      </c>
      <c r="D3195" s="266" t="s">
        <v>25605</v>
      </c>
    </row>
    <row r="3196" spans="1:4" x14ac:dyDescent="0.25">
      <c r="A3196" s="369">
        <v>4336</v>
      </c>
      <c r="B3196" s="360" t="s">
        <v>5049</v>
      </c>
      <c r="C3196" s="360" t="s">
        <v>1433</v>
      </c>
      <c r="D3196" s="266" t="s">
        <v>7104</v>
      </c>
    </row>
    <row r="3197" spans="1:4" x14ac:dyDescent="0.25">
      <c r="A3197" s="369">
        <v>11948</v>
      </c>
      <c r="B3197" s="360" t="s">
        <v>5050</v>
      </c>
      <c r="C3197" s="360" t="s">
        <v>1433</v>
      </c>
      <c r="D3197" s="266" t="s">
        <v>3760</v>
      </c>
    </row>
    <row r="3198" spans="1:4" x14ac:dyDescent="0.25">
      <c r="A3198" s="369">
        <v>4382</v>
      </c>
      <c r="B3198" s="360" t="s">
        <v>5051</v>
      </c>
      <c r="C3198" s="360" t="s">
        <v>1433</v>
      </c>
      <c r="D3198" s="266" t="s">
        <v>7115</v>
      </c>
    </row>
    <row r="3199" spans="1:4" x14ac:dyDescent="0.25">
      <c r="A3199" s="369">
        <v>4354</v>
      </c>
      <c r="B3199" s="360" t="s">
        <v>5052</v>
      </c>
      <c r="C3199" s="360" t="s">
        <v>1433</v>
      </c>
      <c r="D3199" s="266" t="s">
        <v>27685</v>
      </c>
    </row>
    <row r="3200" spans="1:4" x14ac:dyDescent="0.25">
      <c r="A3200" s="369">
        <v>40839</v>
      </c>
      <c r="B3200" s="360" t="s">
        <v>26228</v>
      </c>
      <c r="C3200" s="360" t="s">
        <v>3789</v>
      </c>
      <c r="D3200" s="266" t="s">
        <v>27686</v>
      </c>
    </row>
    <row r="3201" spans="1:4" x14ac:dyDescent="0.25">
      <c r="A3201" s="369">
        <v>40552</v>
      </c>
      <c r="B3201" s="360" t="s">
        <v>5053</v>
      </c>
      <c r="C3201" s="360" t="s">
        <v>3789</v>
      </c>
      <c r="D3201" s="266" t="s">
        <v>27687</v>
      </c>
    </row>
    <row r="3202" spans="1:4" x14ac:dyDescent="0.25">
      <c r="A3202" s="369">
        <v>40549</v>
      </c>
      <c r="B3202" s="360" t="s">
        <v>5054</v>
      </c>
      <c r="C3202" s="360" t="s">
        <v>3789</v>
      </c>
      <c r="D3202" s="266" t="s">
        <v>27688</v>
      </c>
    </row>
    <row r="3203" spans="1:4" x14ac:dyDescent="0.25">
      <c r="A3203" s="369">
        <v>4385</v>
      </c>
      <c r="B3203" s="360" t="s">
        <v>5055</v>
      </c>
      <c r="C3203" s="360" t="s">
        <v>5056</v>
      </c>
      <c r="D3203" s="266" t="s">
        <v>27689</v>
      </c>
    </row>
    <row r="3204" spans="1:4" x14ac:dyDescent="0.25">
      <c r="A3204" s="369">
        <v>20078</v>
      </c>
      <c r="B3204" s="360" t="s">
        <v>5060</v>
      </c>
      <c r="C3204" s="360" t="s">
        <v>1433</v>
      </c>
      <c r="D3204" s="266" t="s">
        <v>27690</v>
      </c>
    </row>
    <row r="3205" spans="1:4" x14ac:dyDescent="0.25">
      <c r="A3205" s="369">
        <v>39897</v>
      </c>
      <c r="B3205" s="360" t="s">
        <v>5061</v>
      </c>
      <c r="C3205" s="360" t="s">
        <v>1433</v>
      </c>
      <c r="D3205" s="266" t="s">
        <v>27691</v>
      </c>
    </row>
    <row r="3206" spans="1:4" x14ac:dyDescent="0.25">
      <c r="A3206" s="369">
        <v>118</v>
      </c>
      <c r="B3206" s="360" t="s">
        <v>5062</v>
      </c>
      <c r="C3206" s="360" t="s">
        <v>1433</v>
      </c>
      <c r="D3206" s="266" t="s">
        <v>27692</v>
      </c>
    </row>
    <row r="3207" spans="1:4" x14ac:dyDescent="0.25">
      <c r="A3207" s="369">
        <v>4396</v>
      </c>
      <c r="B3207" s="360" t="s">
        <v>26229</v>
      </c>
      <c r="C3207" s="360" t="s">
        <v>1908</v>
      </c>
      <c r="D3207" s="266" t="s">
        <v>27693</v>
      </c>
    </row>
    <row r="3208" spans="1:4" x14ac:dyDescent="0.25">
      <c r="A3208" s="369">
        <v>36881</v>
      </c>
      <c r="B3208" s="360" t="s">
        <v>26230</v>
      </c>
      <c r="C3208" s="360" t="s">
        <v>1908</v>
      </c>
      <c r="D3208" s="266" t="s">
        <v>27694</v>
      </c>
    </row>
    <row r="3209" spans="1:4" x14ac:dyDescent="0.25">
      <c r="A3209" s="369">
        <v>4397</v>
      </c>
      <c r="B3209" s="360" t="s">
        <v>26231</v>
      </c>
      <c r="C3209" s="360" t="s">
        <v>1908</v>
      </c>
      <c r="D3209" s="266" t="s">
        <v>27695</v>
      </c>
    </row>
    <row r="3210" spans="1:4" x14ac:dyDescent="0.25">
      <c r="A3210" s="369">
        <v>36882</v>
      </c>
      <c r="B3210" s="360" t="s">
        <v>26232</v>
      </c>
      <c r="C3210" s="360" t="s">
        <v>1908</v>
      </c>
      <c r="D3210" s="266" t="s">
        <v>27696</v>
      </c>
    </row>
    <row r="3211" spans="1:4" x14ac:dyDescent="0.25">
      <c r="A3211" s="369">
        <v>4751</v>
      </c>
      <c r="B3211" s="360" t="s">
        <v>5063</v>
      </c>
      <c r="C3211" s="360" t="s">
        <v>1628</v>
      </c>
      <c r="D3211" s="266" t="s">
        <v>6871</v>
      </c>
    </row>
    <row r="3212" spans="1:4" x14ac:dyDescent="0.25">
      <c r="A3212" s="369">
        <v>41066</v>
      </c>
      <c r="B3212" s="360" t="s">
        <v>5064</v>
      </c>
      <c r="C3212" s="360" t="s">
        <v>1435</v>
      </c>
      <c r="D3212" s="266" t="s">
        <v>29421</v>
      </c>
    </row>
    <row r="3213" spans="1:4" x14ac:dyDescent="0.25">
      <c r="A3213" s="369">
        <v>39604</v>
      </c>
      <c r="B3213" s="360" t="s">
        <v>5065</v>
      </c>
      <c r="C3213" s="360" t="s">
        <v>1433</v>
      </c>
      <c r="D3213" s="266" t="s">
        <v>27697</v>
      </c>
    </row>
    <row r="3214" spans="1:4" x14ac:dyDescent="0.25">
      <c r="A3214" s="369">
        <v>39605</v>
      </c>
      <c r="B3214" s="360" t="s">
        <v>5066</v>
      </c>
      <c r="C3214" s="360" t="s">
        <v>1433</v>
      </c>
      <c r="D3214" s="266" t="s">
        <v>6221</v>
      </c>
    </row>
    <row r="3215" spans="1:4" x14ac:dyDescent="0.25">
      <c r="A3215" s="369">
        <v>39606</v>
      </c>
      <c r="B3215" s="360" t="s">
        <v>5067</v>
      </c>
      <c r="C3215" s="360" t="s">
        <v>1433</v>
      </c>
      <c r="D3215" s="266" t="s">
        <v>27698</v>
      </c>
    </row>
    <row r="3216" spans="1:4" x14ac:dyDescent="0.25">
      <c r="A3216" s="369">
        <v>39607</v>
      </c>
      <c r="B3216" s="360" t="s">
        <v>5068</v>
      </c>
      <c r="C3216" s="360" t="s">
        <v>1433</v>
      </c>
      <c r="D3216" s="266" t="s">
        <v>25610</v>
      </c>
    </row>
    <row r="3217" spans="1:4" x14ac:dyDescent="0.25">
      <c r="A3217" s="369">
        <v>39594</v>
      </c>
      <c r="B3217" s="360" t="s">
        <v>5069</v>
      </c>
      <c r="C3217" s="360" t="s">
        <v>1433</v>
      </c>
      <c r="D3217" s="266" t="s">
        <v>27699</v>
      </c>
    </row>
    <row r="3218" spans="1:4" x14ac:dyDescent="0.25">
      <c r="A3218" s="369">
        <v>39596</v>
      </c>
      <c r="B3218" s="360" t="s">
        <v>5070</v>
      </c>
      <c r="C3218" s="360" t="s">
        <v>1433</v>
      </c>
      <c r="D3218" s="266" t="s">
        <v>27700</v>
      </c>
    </row>
    <row r="3219" spans="1:4" x14ac:dyDescent="0.25">
      <c r="A3219" s="369">
        <v>39595</v>
      </c>
      <c r="B3219" s="360" t="s">
        <v>5071</v>
      </c>
      <c r="C3219" s="360" t="s">
        <v>1433</v>
      </c>
      <c r="D3219" s="266" t="s">
        <v>27701</v>
      </c>
    </row>
    <row r="3220" spans="1:4" x14ac:dyDescent="0.25">
      <c r="A3220" s="369">
        <v>39597</v>
      </c>
      <c r="B3220" s="360" t="s">
        <v>5072</v>
      </c>
      <c r="C3220" s="360" t="s">
        <v>1433</v>
      </c>
      <c r="D3220" s="266" t="s">
        <v>27702</v>
      </c>
    </row>
    <row r="3221" spans="1:4" x14ac:dyDescent="0.25">
      <c r="A3221" s="369">
        <v>10731</v>
      </c>
      <c r="B3221" s="360" t="s">
        <v>5073</v>
      </c>
      <c r="C3221" s="360" t="s">
        <v>1908</v>
      </c>
      <c r="D3221" s="266" t="s">
        <v>25571</v>
      </c>
    </row>
    <row r="3222" spans="1:4" x14ac:dyDescent="0.25">
      <c r="A3222" s="369">
        <v>4704</v>
      </c>
      <c r="B3222" s="360" t="s">
        <v>26233</v>
      </c>
      <c r="C3222" s="360" t="s">
        <v>1908</v>
      </c>
      <c r="D3222" s="266" t="s">
        <v>5074</v>
      </c>
    </row>
    <row r="3223" spans="1:4" x14ac:dyDescent="0.25">
      <c r="A3223" s="369">
        <v>10730</v>
      </c>
      <c r="B3223" s="360" t="s">
        <v>26234</v>
      </c>
      <c r="C3223" s="360" t="s">
        <v>1908</v>
      </c>
      <c r="D3223" s="266" t="s">
        <v>26178</v>
      </c>
    </row>
    <row r="3224" spans="1:4" x14ac:dyDescent="0.25">
      <c r="A3224" s="369">
        <v>4720</v>
      </c>
      <c r="B3224" s="360" t="s">
        <v>5075</v>
      </c>
      <c r="C3224" s="360" t="s">
        <v>1625</v>
      </c>
      <c r="D3224" s="266" t="s">
        <v>27703</v>
      </c>
    </row>
    <row r="3225" spans="1:4" x14ac:dyDescent="0.25">
      <c r="A3225" s="369">
        <v>4721</v>
      </c>
      <c r="B3225" s="360" t="s">
        <v>26235</v>
      </c>
      <c r="C3225" s="360" t="s">
        <v>1625</v>
      </c>
      <c r="D3225" s="266" t="s">
        <v>27704</v>
      </c>
    </row>
    <row r="3226" spans="1:4" x14ac:dyDescent="0.25">
      <c r="A3226" s="369">
        <v>4718</v>
      </c>
      <c r="B3226" s="360" t="s">
        <v>5076</v>
      </c>
      <c r="C3226" s="360" t="s">
        <v>1625</v>
      </c>
      <c r="D3226" s="266" t="s">
        <v>13095</v>
      </c>
    </row>
    <row r="3227" spans="1:4" x14ac:dyDescent="0.25">
      <c r="A3227" s="369">
        <v>4722</v>
      </c>
      <c r="B3227" s="360" t="s">
        <v>5077</v>
      </c>
      <c r="C3227" s="360" t="s">
        <v>1625</v>
      </c>
      <c r="D3227" s="266" t="s">
        <v>27705</v>
      </c>
    </row>
    <row r="3228" spans="1:4" x14ac:dyDescent="0.25">
      <c r="A3228" s="369">
        <v>4730</v>
      </c>
      <c r="B3228" s="360" t="s">
        <v>5078</v>
      </c>
      <c r="C3228" s="360" t="s">
        <v>1625</v>
      </c>
      <c r="D3228" s="266" t="s">
        <v>27706</v>
      </c>
    </row>
    <row r="3229" spans="1:4" x14ac:dyDescent="0.25">
      <c r="A3229" s="369">
        <v>13186</v>
      </c>
      <c r="B3229" s="360" t="s">
        <v>5079</v>
      </c>
      <c r="C3229" s="360" t="s">
        <v>1625</v>
      </c>
      <c r="D3229" s="266" t="s">
        <v>27707</v>
      </c>
    </row>
    <row r="3230" spans="1:4" x14ac:dyDescent="0.25">
      <c r="A3230" s="369">
        <v>10737</v>
      </c>
      <c r="B3230" s="360" t="s">
        <v>26236</v>
      </c>
      <c r="C3230" s="360" t="s">
        <v>1908</v>
      </c>
      <c r="D3230" s="266" t="s">
        <v>27708</v>
      </c>
    </row>
    <row r="3231" spans="1:4" x14ac:dyDescent="0.25">
      <c r="A3231" s="369">
        <v>10734</v>
      </c>
      <c r="B3231" s="360" t="s">
        <v>26237</v>
      </c>
      <c r="C3231" s="360" t="s">
        <v>1908</v>
      </c>
      <c r="D3231" s="266" t="s">
        <v>27709</v>
      </c>
    </row>
    <row r="3232" spans="1:4" x14ac:dyDescent="0.25">
      <c r="A3232" s="369">
        <v>4708</v>
      </c>
      <c r="B3232" s="360" t="s">
        <v>26238</v>
      </c>
      <c r="C3232" s="360" t="s">
        <v>1908</v>
      </c>
      <c r="D3232" s="266" t="s">
        <v>27710</v>
      </c>
    </row>
    <row r="3233" spans="1:4" x14ac:dyDescent="0.25">
      <c r="A3233" s="369">
        <v>4712</v>
      </c>
      <c r="B3233" s="360" t="s">
        <v>26239</v>
      </c>
      <c r="C3233" s="360" t="s">
        <v>1908</v>
      </c>
      <c r="D3233" s="266" t="s">
        <v>27711</v>
      </c>
    </row>
    <row r="3234" spans="1:4" x14ac:dyDescent="0.25">
      <c r="A3234" s="369">
        <v>4710</v>
      </c>
      <c r="B3234" s="360" t="s">
        <v>26240</v>
      </c>
      <c r="C3234" s="360" t="s">
        <v>1908</v>
      </c>
      <c r="D3234" s="266" t="s">
        <v>27712</v>
      </c>
    </row>
    <row r="3235" spans="1:4" x14ac:dyDescent="0.25">
      <c r="A3235" s="369">
        <v>4750</v>
      </c>
      <c r="B3235" s="360" t="s">
        <v>5080</v>
      </c>
      <c r="C3235" s="360" t="s">
        <v>1628</v>
      </c>
      <c r="D3235" s="266" t="s">
        <v>6871</v>
      </c>
    </row>
    <row r="3236" spans="1:4" x14ac:dyDescent="0.25">
      <c r="A3236" s="369">
        <v>41065</v>
      </c>
      <c r="B3236" s="360" t="s">
        <v>5081</v>
      </c>
      <c r="C3236" s="360" t="s">
        <v>1435</v>
      </c>
      <c r="D3236" s="266" t="s">
        <v>29421</v>
      </c>
    </row>
    <row r="3237" spans="1:4" x14ac:dyDescent="0.25">
      <c r="A3237" s="369">
        <v>34747</v>
      </c>
      <c r="B3237" s="360" t="s">
        <v>26241</v>
      </c>
      <c r="C3237" s="360" t="s">
        <v>1516</v>
      </c>
      <c r="D3237" s="266" t="s">
        <v>26242</v>
      </c>
    </row>
    <row r="3238" spans="1:4" x14ac:dyDescent="0.25">
      <c r="A3238" s="369">
        <v>4826</v>
      </c>
      <c r="B3238" s="360" t="s">
        <v>26243</v>
      </c>
      <c r="C3238" s="360" t="s">
        <v>1516</v>
      </c>
      <c r="D3238" s="266" t="s">
        <v>26244</v>
      </c>
    </row>
    <row r="3239" spans="1:4" x14ac:dyDescent="0.25">
      <c r="A3239" s="369">
        <v>41975</v>
      </c>
      <c r="B3239" s="360" t="s">
        <v>5082</v>
      </c>
      <c r="C3239" s="360" t="s">
        <v>1908</v>
      </c>
      <c r="D3239" s="266" t="s">
        <v>25768</v>
      </c>
    </row>
    <row r="3240" spans="1:4" x14ac:dyDescent="0.25">
      <c r="A3240" s="369">
        <v>4825</v>
      </c>
      <c r="B3240" s="360" t="s">
        <v>26245</v>
      </c>
      <c r="C3240" s="360" t="s">
        <v>1516</v>
      </c>
      <c r="D3240" s="266" t="s">
        <v>26246</v>
      </c>
    </row>
    <row r="3241" spans="1:4" x14ac:dyDescent="0.25">
      <c r="A3241" s="369">
        <v>34744</v>
      </c>
      <c r="B3241" s="360" t="s">
        <v>5083</v>
      </c>
      <c r="C3241" s="360" t="s">
        <v>1908</v>
      </c>
      <c r="D3241" s="266" t="s">
        <v>25981</v>
      </c>
    </row>
    <row r="3242" spans="1:4" x14ac:dyDescent="0.25">
      <c r="A3242" s="369">
        <v>39430</v>
      </c>
      <c r="B3242" s="360" t="s">
        <v>5085</v>
      </c>
      <c r="C3242" s="360" t="s">
        <v>1433</v>
      </c>
      <c r="D3242" s="266" t="s">
        <v>3987</v>
      </c>
    </row>
    <row r="3243" spans="1:4" x14ac:dyDescent="0.25">
      <c r="A3243" s="369">
        <v>39573</v>
      </c>
      <c r="B3243" s="360" t="s">
        <v>5086</v>
      </c>
      <c r="C3243" s="360" t="s">
        <v>1433</v>
      </c>
      <c r="D3243" s="266" t="s">
        <v>2599</v>
      </c>
    </row>
    <row r="3244" spans="1:4" x14ac:dyDescent="0.25">
      <c r="A3244" s="369">
        <v>38410</v>
      </c>
      <c r="B3244" s="360" t="s">
        <v>5087</v>
      </c>
      <c r="C3244" s="360" t="s">
        <v>1433</v>
      </c>
      <c r="D3244" s="266" t="s">
        <v>27713</v>
      </c>
    </row>
    <row r="3245" spans="1:4" x14ac:dyDescent="0.25">
      <c r="A3245" s="369">
        <v>43082</v>
      </c>
      <c r="B3245" s="360" t="s">
        <v>5088</v>
      </c>
      <c r="C3245" s="360" t="s">
        <v>1520</v>
      </c>
      <c r="D3245" s="266" t="s">
        <v>2661</v>
      </c>
    </row>
    <row r="3246" spans="1:4" x14ac:dyDescent="0.25">
      <c r="A3246" s="369">
        <v>43083</v>
      </c>
      <c r="B3246" s="360" t="s">
        <v>5089</v>
      </c>
      <c r="C3246" s="360" t="s">
        <v>1520</v>
      </c>
      <c r="D3246" s="266" t="s">
        <v>5096</v>
      </c>
    </row>
    <row r="3247" spans="1:4" x14ac:dyDescent="0.25">
      <c r="A3247" s="369">
        <v>40535</v>
      </c>
      <c r="B3247" s="360" t="s">
        <v>5091</v>
      </c>
      <c r="C3247" s="360" t="s">
        <v>1520</v>
      </c>
      <c r="D3247" s="266" t="s">
        <v>5096</v>
      </c>
    </row>
    <row r="3248" spans="1:4" x14ac:dyDescent="0.25">
      <c r="A3248" s="369">
        <v>40598</v>
      </c>
      <c r="B3248" s="360" t="s">
        <v>5092</v>
      </c>
      <c r="C3248" s="360" t="s">
        <v>1520</v>
      </c>
      <c r="D3248" s="266" t="s">
        <v>8227</v>
      </c>
    </row>
    <row r="3249" spans="1:4" x14ac:dyDescent="0.25">
      <c r="A3249" s="369">
        <v>43692</v>
      </c>
      <c r="B3249" s="360" t="s">
        <v>5094</v>
      </c>
      <c r="C3249" s="360" t="s">
        <v>1520</v>
      </c>
      <c r="D3249" s="266" t="s">
        <v>2659</v>
      </c>
    </row>
    <row r="3250" spans="1:4" x14ac:dyDescent="0.25">
      <c r="A3250" s="369">
        <v>43665</v>
      </c>
      <c r="B3250" s="360" t="s">
        <v>5095</v>
      </c>
      <c r="C3250" s="360" t="s">
        <v>1520</v>
      </c>
      <c r="D3250" s="266" t="s">
        <v>1929</v>
      </c>
    </row>
    <row r="3251" spans="1:4" x14ac:dyDescent="0.25">
      <c r="A3251" s="369">
        <v>10966</v>
      </c>
      <c r="B3251" s="360" t="s">
        <v>5097</v>
      </c>
      <c r="C3251" s="360" t="s">
        <v>1520</v>
      </c>
      <c r="D3251" s="266" t="s">
        <v>2659</v>
      </c>
    </row>
    <row r="3252" spans="1:4" x14ac:dyDescent="0.25">
      <c r="A3252" s="369">
        <v>39427</v>
      </c>
      <c r="B3252" s="360" t="s">
        <v>5098</v>
      </c>
      <c r="C3252" s="360" t="s">
        <v>1516</v>
      </c>
      <c r="D3252" s="266" t="s">
        <v>7425</v>
      </c>
    </row>
    <row r="3253" spans="1:4" x14ac:dyDescent="0.25">
      <c r="A3253" s="369">
        <v>39424</v>
      </c>
      <c r="B3253" s="360" t="s">
        <v>5099</v>
      </c>
      <c r="C3253" s="360" t="s">
        <v>1516</v>
      </c>
      <c r="D3253" s="266" t="s">
        <v>8258</v>
      </c>
    </row>
    <row r="3254" spans="1:4" x14ac:dyDescent="0.25">
      <c r="A3254" s="369">
        <v>39425</v>
      </c>
      <c r="B3254" s="360" t="s">
        <v>5100</v>
      </c>
      <c r="C3254" s="360" t="s">
        <v>1516</v>
      </c>
      <c r="D3254" s="266" t="s">
        <v>2001</v>
      </c>
    </row>
    <row r="3255" spans="1:4" x14ac:dyDescent="0.25">
      <c r="A3255" s="369">
        <v>40664</v>
      </c>
      <c r="B3255" s="360" t="s">
        <v>26247</v>
      </c>
      <c r="C3255" s="360" t="s">
        <v>1520</v>
      </c>
      <c r="D3255" s="266" t="s">
        <v>3239</v>
      </c>
    </row>
    <row r="3256" spans="1:4" x14ac:dyDescent="0.25">
      <c r="A3256" s="369">
        <v>34360</v>
      </c>
      <c r="B3256" s="360" t="s">
        <v>5102</v>
      </c>
      <c r="C3256" s="360" t="s">
        <v>1520</v>
      </c>
      <c r="D3256" s="266" t="s">
        <v>27714</v>
      </c>
    </row>
    <row r="3257" spans="1:4" x14ac:dyDescent="0.25">
      <c r="A3257" s="369">
        <v>20259</v>
      </c>
      <c r="B3257" s="360" t="s">
        <v>5103</v>
      </c>
      <c r="C3257" s="360" t="s">
        <v>1516</v>
      </c>
      <c r="D3257" s="266" t="s">
        <v>4864</v>
      </c>
    </row>
    <row r="3258" spans="1:4" x14ac:dyDescent="0.25">
      <c r="A3258" s="369">
        <v>14077</v>
      </c>
      <c r="B3258" s="360" t="s">
        <v>5104</v>
      </c>
      <c r="C3258" s="360" t="s">
        <v>1516</v>
      </c>
      <c r="D3258" s="266" t="s">
        <v>27715</v>
      </c>
    </row>
    <row r="3259" spans="1:4" x14ac:dyDescent="0.25">
      <c r="A3259" s="369">
        <v>3678</v>
      </c>
      <c r="B3259" s="360" t="s">
        <v>5105</v>
      </c>
      <c r="C3259" s="360" t="s">
        <v>1516</v>
      </c>
      <c r="D3259" s="266" t="s">
        <v>5106</v>
      </c>
    </row>
    <row r="3260" spans="1:4" x14ac:dyDescent="0.25">
      <c r="A3260" s="369">
        <v>11552</v>
      </c>
      <c r="B3260" s="360" t="s">
        <v>26248</v>
      </c>
      <c r="C3260" s="360" t="s">
        <v>1516</v>
      </c>
      <c r="D3260" s="266" t="s">
        <v>26554</v>
      </c>
    </row>
    <row r="3261" spans="1:4" x14ac:dyDescent="0.25">
      <c r="A3261" s="369">
        <v>585</v>
      </c>
      <c r="B3261" s="360" t="s">
        <v>5107</v>
      </c>
      <c r="C3261" s="360" t="s">
        <v>1520</v>
      </c>
      <c r="D3261" s="266" t="s">
        <v>26929</v>
      </c>
    </row>
    <row r="3262" spans="1:4" x14ac:dyDescent="0.25">
      <c r="A3262" s="369">
        <v>39418</v>
      </c>
      <c r="B3262" s="360" t="s">
        <v>26249</v>
      </c>
      <c r="C3262" s="360" t="s">
        <v>1516</v>
      </c>
      <c r="D3262" s="266" t="s">
        <v>3664</v>
      </c>
    </row>
    <row r="3263" spans="1:4" x14ac:dyDescent="0.25">
      <c r="A3263" s="369">
        <v>39419</v>
      </c>
      <c r="B3263" s="360" t="s">
        <v>5108</v>
      </c>
      <c r="C3263" s="360" t="s">
        <v>1516</v>
      </c>
      <c r="D3263" s="266" t="s">
        <v>10514</v>
      </c>
    </row>
    <row r="3264" spans="1:4" x14ac:dyDescent="0.25">
      <c r="A3264" s="369">
        <v>39420</v>
      </c>
      <c r="B3264" s="360" t="s">
        <v>5110</v>
      </c>
      <c r="C3264" s="360" t="s">
        <v>1516</v>
      </c>
      <c r="D3264" s="266" t="s">
        <v>3890</v>
      </c>
    </row>
    <row r="3265" spans="1:4" x14ac:dyDescent="0.25">
      <c r="A3265" s="369">
        <v>39571</v>
      </c>
      <c r="B3265" s="360" t="s">
        <v>5111</v>
      </c>
      <c r="C3265" s="360" t="s">
        <v>1516</v>
      </c>
      <c r="D3265" s="266" t="s">
        <v>1645</v>
      </c>
    </row>
    <row r="3266" spans="1:4" x14ac:dyDescent="0.25">
      <c r="A3266" s="369">
        <v>39421</v>
      </c>
      <c r="B3266" s="360" t="s">
        <v>5112</v>
      </c>
      <c r="C3266" s="360" t="s">
        <v>1516</v>
      </c>
      <c r="D3266" s="266" t="s">
        <v>25779</v>
      </c>
    </row>
    <row r="3267" spans="1:4" x14ac:dyDescent="0.25">
      <c r="A3267" s="369">
        <v>39422</v>
      </c>
      <c r="B3267" s="360" t="s">
        <v>5114</v>
      </c>
      <c r="C3267" s="360" t="s">
        <v>1516</v>
      </c>
      <c r="D3267" s="266" t="s">
        <v>25676</v>
      </c>
    </row>
    <row r="3268" spans="1:4" x14ac:dyDescent="0.25">
      <c r="A3268" s="369">
        <v>39423</v>
      </c>
      <c r="B3268" s="360" t="s">
        <v>5115</v>
      </c>
      <c r="C3268" s="360" t="s">
        <v>1516</v>
      </c>
      <c r="D3268" s="266" t="s">
        <v>6854</v>
      </c>
    </row>
    <row r="3269" spans="1:4" x14ac:dyDescent="0.25">
      <c r="A3269" s="369">
        <v>39426</v>
      </c>
      <c r="B3269" s="360" t="s">
        <v>5117</v>
      </c>
      <c r="C3269" s="360" t="s">
        <v>1516</v>
      </c>
      <c r="D3269" s="266" t="s">
        <v>12595</v>
      </c>
    </row>
    <row r="3270" spans="1:4" x14ac:dyDescent="0.25">
      <c r="A3270" s="369">
        <v>39429</v>
      </c>
      <c r="B3270" s="360" t="s">
        <v>5118</v>
      </c>
      <c r="C3270" s="360" t="s">
        <v>1516</v>
      </c>
      <c r="D3270" s="266" t="s">
        <v>6769</v>
      </c>
    </row>
    <row r="3271" spans="1:4" x14ac:dyDescent="0.25">
      <c r="A3271" s="369">
        <v>39428</v>
      </c>
      <c r="B3271" s="360" t="s">
        <v>5119</v>
      </c>
      <c r="C3271" s="360" t="s">
        <v>1516</v>
      </c>
      <c r="D3271" s="266" t="s">
        <v>4148</v>
      </c>
    </row>
    <row r="3272" spans="1:4" x14ac:dyDescent="0.25">
      <c r="A3272" s="369">
        <v>39572</v>
      </c>
      <c r="B3272" s="360" t="s">
        <v>5120</v>
      </c>
      <c r="C3272" s="360" t="s">
        <v>1516</v>
      </c>
      <c r="D3272" s="266" t="s">
        <v>4070</v>
      </c>
    </row>
    <row r="3273" spans="1:4" x14ac:dyDescent="0.25">
      <c r="A3273" s="369">
        <v>39570</v>
      </c>
      <c r="B3273" s="360" t="s">
        <v>26250</v>
      </c>
      <c r="C3273" s="360" t="s">
        <v>1516</v>
      </c>
      <c r="D3273" s="266" t="s">
        <v>27142</v>
      </c>
    </row>
    <row r="3274" spans="1:4" x14ac:dyDescent="0.25">
      <c r="A3274" s="369">
        <v>39569</v>
      </c>
      <c r="B3274" s="360" t="s">
        <v>5121</v>
      </c>
      <c r="C3274" s="360" t="s">
        <v>1516</v>
      </c>
      <c r="D3274" s="266" t="s">
        <v>27716</v>
      </c>
    </row>
    <row r="3275" spans="1:4" x14ac:dyDescent="0.25">
      <c r="A3275" s="369">
        <v>39029</v>
      </c>
      <c r="B3275" s="360" t="s">
        <v>5126</v>
      </c>
      <c r="C3275" s="360" t="s">
        <v>1516</v>
      </c>
      <c r="D3275" s="266" t="s">
        <v>12733</v>
      </c>
    </row>
    <row r="3276" spans="1:4" x14ac:dyDescent="0.25">
      <c r="A3276" s="369">
        <v>39028</v>
      </c>
      <c r="B3276" s="360" t="s">
        <v>5128</v>
      </c>
      <c r="C3276" s="360" t="s">
        <v>1516</v>
      </c>
      <c r="D3276" s="266" t="s">
        <v>3357</v>
      </c>
    </row>
    <row r="3277" spans="1:4" x14ac:dyDescent="0.25">
      <c r="A3277" s="369">
        <v>39328</v>
      </c>
      <c r="B3277" s="360" t="s">
        <v>5124</v>
      </c>
      <c r="C3277" s="360" t="s">
        <v>1516</v>
      </c>
      <c r="D3277" s="266" t="s">
        <v>2247</v>
      </c>
    </row>
    <row r="3278" spans="1:4" x14ac:dyDescent="0.25">
      <c r="A3278" s="369">
        <v>38541</v>
      </c>
      <c r="B3278" s="360" t="s">
        <v>5130</v>
      </c>
      <c r="C3278" s="360" t="s">
        <v>1433</v>
      </c>
      <c r="D3278" s="266" t="s">
        <v>26251</v>
      </c>
    </row>
    <row r="3279" spans="1:4" x14ac:dyDescent="0.25">
      <c r="A3279" s="369">
        <v>38542</v>
      </c>
      <c r="B3279" s="360" t="s">
        <v>5131</v>
      </c>
      <c r="C3279" s="360" t="s">
        <v>1433</v>
      </c>
      <c r="D3279" s="266" t="s">
        <v>26252</v>
      </c>
    </row>
    <row r="3280" spans="1:4" x14ac:dyDescent="0.25">
      <c r="A3280" s="369">
        <v>38543</v>
      </c>
      <c r="B3280" s="360" t="s">
        <v>5132</v>
      </c>
      <c r="C3280" s="360" t="s">
        <v>1433</v>
      </c>
      <c r="D3280" s="266" t="s">
        <v>26253</v>
      </c>
    </row>
    <row r="3281" spans="1:4" x14ac:dyDescent="0.25">
      <c r="A3281" s="369">
        <v>40406</v>
      </c>
      <c r="B3281" s="360" t="s">
        <v>5133</v>
      </c>
      <c r="C3281" s="360" t="s">
        <v>1433</v>
      </c>
      <c r="D3281" s="266" t="s">
        <v>27717</v>
      </c>
    </row>
    <row r="3282" spans="1:4" x14ac:dyDescent="0.25">
      <c r="A3282" s="369">
        <v>40789</v>
      </c>
      <c r="B3282" s="360" t="s">
        <v>5134</v>
      </c>
      <c r="C3282" s="360" t="s">
        <v>1433</v>
      </c>
      <c r="D3282" s="266" t="s">
        <v>27718</v>
      </c>
    </row>
    <row r="3283" spans="1:4" x14ac:dyDescent="0.25">
      <c r="A3283" s="369">
        <v>40791</v>
      </c>
      <c r="B3283" s="360" t="s">
        <v>5135</v>
      </c>
      <c r="C3283" s="360" t="s">
        <v>1433</v>
      </c>
      <c r="D3283" s="266" t="s">
        <v>27719</v>
      </c>
    </row>
    <row r="3284" spans="1:4" x14ac:dyDescent="0.25">
      <c r="A3284" s="369">
        <v>11651</v>
      </c>
      <c r="B3284" s="360" t="s">
        <v>5136</v>
      </c>
      <c r="C3284" s="360" t="s">
        <v>1433</v>
      </c>
      <c r="D3284" s="266" t="s">
        <v>27720</v>
      </c>
    </row>
    <row r="3285" spans="1:4" x14ac:dyDescent="0.25">
      <c r="A3285" s="369">
        <v>40435</v>
      </c>
      <c r="B3285" s="360" t="s">
        <v>5138</v>
      </c>
      <c r="C3285" s="360" t="s">
        <v>1433</v>
      </c>
      <c r="D3285" s="266" t="s">
        <v>26254</v>
      </c>
    </row>
    <row r="3286" spans="1:4" x14ac:dyDescent="0.25">
      <c r="A3286" s="369">
        <v>39012</v>
      </c>
      <c r="B3286" s="360" t="s">
        <v>5137</v>
      </c>
      <c r="C3286" s="360" t="s">
        <v>1433</v>
      </c>
      <c r="D3286" s="266" t="s">
        <v>26255</v>
      </c>
    </row>
    <row r="3287" spans="1:4" x14ac:dyDescent="0.25">
      <c r="A3287" s="369">
        <v>13617</v>
      </c>
      <c r="B3287" s="360" t="s">
        <v>5139</v>
      </c>
      <c r="C3287" s="360" t="s">
        <v>1433</v>
      </c>
      <c r="D3287" s="266" t="s">
        <v>27721</v>
      </c>
    </row>
    <row r="3288" spans="1:4" x14ac:dyDescent="0.25">
      <c r="A3288" s="369">
        <v>35274</v>
      </c>
      <c r="B3288" s="360" t="s">
        <v>5140</v>
      </c>
      <c r="C3288" s="360" t="s">
        <v>1516</v>
      </c>
      <c r="D3288" s="266" t="s">
        <v>27722</v>
      </c>
    </row>
    <row r="3289" spans="1:4" x14ac:dyDescent="0.25">
      <c r="A3289" s="369">
        <v>35275</v>
      </c>
      <c r="B3289" s="360" t="s">
        <v>5141</v>
      </c>
      <c r="C3289" s="360" t="s">
        <v>1516</v>
      </c>
      <c r="D3289" s="266" t="s">
        <v>27723</v>
      </c>
    </row>
    <row r="3290" spans="1:4" x14ac:dyDescent="0.25">
      <c r="A3290" s="369">
        <v>35276</v>
      </c>
      <c r="B3290" s="360" t="s">
        <v>5142</v>
      </c>
      <c r="C3290" s="360" t="s">
        <v>1516</v>
      </c>
      <c r="D3290" s="266" t="s">
        <v>27724</v>
      </c>
    </row>
    <row r="3291" spans="1:4" x14ac:dyDescent="0.25">
      <c r="A3291" s="369">
        <v>38386</v>
      </c>
      <c r="B3291" s="360" t="s">
        <v>26256</v>
      </c>
      <c r="C3291" s="360" t="s">
        <v>1433</v>
      </c>
      <c r="D3291" s="266" t="s">
        <v>7104</v>
      </c>
    </row>
    <row r="3292" spans="1:4" x14ac:dyDescent="0.25">
      <c r="A3292" s="369">
        <v>11091</v>
      </c>
      <c r="B3292" s="360" t="s">
        <v>5143</v>
      </c>
      <c r="C3292" s="360" t="s">
        <v>1433</v>
      </c>
      <c r="D3292" s="266" t="s">
        <v>3800</v>
      </c>
    </row>
    <row r="3293" spans="1:4" x14ac:dyDescent="0.25">
      <c r="A3293" s="369">
        <v>37586</v>
      </c>
      <c r="B3293" s="360" t="s">
        <v>5144</v>
      </c>
      <c r="C3293" s="360" t="s">
        <v>3789</v>
      </c>
      <c r="D3293" s="266" t="s">
        <v>27725</v>
      </c>
    </row>
    <row r="3294" spans="1:4" x14ac:dyDescent="0.25">
      <c r="A3294" s="369">
        <v>37395</v>
      </c>
      <c r="B3294" s="360" t="s">
        <v>5145</v>
      </c>
      <c r="C3294" s="360" t="s">
        <v>3789</v>
      </c>
      <c r="D3294" s="266" t="s">
        <v>27726</v>
      </c>
    </row>
    <row r="3295" spans="1:4" x14ac:dyDescent="0.25">
      <c r="A3295" s="369">
        <v>14147</v>
      </c>
      <c r="B3295" s="360" t="s">
        <v>5146</v>
      </c>
      <c r="C3295" s="360" t="s">
        <v>3789</v>
      </c>
      <c r="D3295" s="266" t="s">
        <v>25592</v>
      </c>
    </row>
    <row r="3296" spans="1:4" x14ac:dyDescent="0.25">
      <c r="A3296" s="369">
        <v>37396</v>
      </c>
      <c r="B3296" s="360" t="s">
        <v>5147</v>
      </c>
      <c r="C3296" s="360" t="s">
        <v>3789</v>
      </c>
      <c r="D3296" s="266" t="s">
        <v>25603</v>
      </c>
    </row>
    <row r="3297" spans="1:4" x14ac:dyDescent="0.25">
      <c r="A3297" s="369">
        <v>37397</v>
      </c>
      <c r="B3297" s="360" t="s">
        <v>5148</v>
      </c>
      <c r="C3297" s="360" t="s">
        <v>3789</v>
      </c>
      <c r="D3297" s="266" t="s">
        <v>27544</v>
      </c>
    </row>
    <row r="3298" spans="1:4" x14ac:dyDescent="0.25">
      <c r="A3298" s="369">
        <v>43606</v>
      </c>
      <c r="B3298" s="360" t="s">
        <v>5149</v>
      </c>
      <c r="C3298" s="360" t="s">
        <v>1433</v>
      </c>
      <c r="D3298" s="266" t="s">
        <v>6748</v>
      </c>
    </row>
    <row r="3299" spans="1:4" x14ac:dyDescent="0.25">
      <c r="A3299" s="369">
        <v>444</v>
      </c>
      <c r="B3299" s="360" t="s">
        <v>5150</v>
      </c>
      <c r="C3299" s="360" t="s">
        <v>1433</v>
      </c>
      <c r="D3299" s="266" t="s">
        <v>7235</v>
      </c>
    </row>
    <row r="3300" spans="1:4" x14ac:dyDescent="0.25">
      <c r="A3300" s="369">
        <v>445</v>
      </c>
      <c r="B3300" s="360" t="s">
        <v>5151</v>
      </c>
      <c r="C3300" s="360" t="s">
        <v>1433</v>
      </c>
      <c r="D3300" s="266" t="s">
        <v>27727</v>
      </c>
    </row>
    <row r="3301" spans="1:4" x14ac:dyDescent="0.25">
      <c r="A3301" s="369">
        <v>4783</v>
      </c>
      <c r="B3301" s="360" t="s">
        <v>5152</v>
      </c>
      <c r="C3301" s="360" t="s">
        <v>1628</v>
      </c>
      <c r="D3301" s="266" t="s">
        <v>6871</v>
      </c>
    </row>
    <row r="3302" spans="1:4" x14ac:dyDescent="0.25">
      <c r="A3302" s="369">
        <v>41079</v>
      </c>
      <c r="B3302" s="360" t="s">
        <v>5153</v>
      </c>
      <c r="C3302" s="360" t="s">
        <v>1435</v>
      </c>
      <c r="D3302" s="266" t="s">
        <v>29421</v>
      </c>
    </row>
    <row r="3303" spans="1:4" x14ac:dyDescent="0.25">
      <c r="A3303" s="369">
        <v>12874</v>
      </c>
      <c r="B3303" s="360" t="s">
        <v>5154</v>
      </c>
      <c r="C3303" s="360" t="s">
        <v>1628</v>
      </c>
      <c r="D3303" s="266" t="s">
        <v>29501</v>
      </c>
    </row>
    <row r="3304" spans="1:4" x14ac:dyDescent="0.25">
      <c r="A3304" s="369">
        <v>41082</v>
      </c>
      <c r="B3304" s="360" t="s">
        <v>5155</v>
      </c>
      <c r="C3304" s="360" t="s">
        <v>1435</v>
      </c>
      <c r="D3304" s="266" t="s">
        <v>29502</v>
      </c>
    </row>
    <row r="3305" spans="1:4" x14ac:dyDescent="0.25">
      <c r="A3305" s="369">
        <v>4785</v>
      </c>
      <c r="B3305" s="360" t="s">
        <v>5156</v>
      </c>
      <c r="C3305" s="360" t="s">
        <v>1628</v>
      </c>
      <c r="D3305" s="266" t="s">
        <v>6871</v>
      </c>
    </row>
    <row r="3306" spans="1:4" x14ac:dyDescent="0.25">
      <c r="A3306" s="369">
        <v>41081</v>
      </c>
      <c r="B3306" s="360" t="s">
        <v>5157</v>
      </c>
      <c r="C3306" s="360" t="s">
        <v>1435</v>
      </c>
      <c r="D3306" s="266" t="s">
        <v>29421</v>
      </c>
    </row>
    <row r="3307" spans="1:4" x14ac:dyDescent="0.25">
      <c r="A3307" s="369">
        <v>4801</v>
      </c>
      <c r="B3307" s="360" t="s">
        <v>5158</v>
      </c>
      <c r="C3307" s="360" t="s">
        <v>1908</v>
      </c>
      <c r="D3307" s="266" t="s">
        <v>5159</v>
      </c>
    </row>
    <row r="3308" spans="1:4" x14ac:dyDescent="0.25">
      <c r="A3308" s="369">
        <v>4794</v>
      </c>
      <c r="B3308" s="360" t="s">
        <v>5160</v>
      </c>
      <c r="C3308" s="360" t="s">
        <v>1908</v>
      </c>
      <c r="D3308" s="266" t="s">
        <v>5161</v>
      </c>
    </row>
    <row r="3309" spans="1:4" x14ac:dyDescent="0.25">
      <c r="A3309" s="369">
        <v>4796</v>
      </c>
      <c r="B3309" s="360" t="s">
        <v>5162</v>
      </c>
      <c r="C3309" s="360" t="s">
        <v>1908</v>
      </c>
      <c r="D3309" s="266" t="s">
        <v>5163</v>
      </c>
    </row>
    <row r="3310" spans="1:4" x14ac:dyDescent="0.25">
      <c r="A3310" s="369">
        <v>4800</v>
      </c>
      <c r="B3310" s="360" t="s">
        <v>5164</v>
      </c>
      <c r="C3310" s="360" t="s">
        <v>1908</v>
      </c>
      <c r="D3310" s="266" t="s">
        <v>5165</v>
      </c>
    </row>
    <row r="3311" spans="1:4" x14ac:dyDescent="0.25">
      <c r="A3311" s="369">
        <v>4795</v>
      </c>
      <c r="B3311" s="360" t="s">
        <v>5166</v>
      </c>
      <c r="C3311" s="360" t="s">
        <v>1908</v>
      </c>
      <c r="D3311" s="266" t="s">
        <v>5167</v>
      </c>
    </row>
    <row r="3312" spans="1:4" x14ac:dyDescent="0.25">
      <c r="A3312" s="369">
        <v>39694</v>
      </c>
      <c r="B3312" s="360" t="s">
        <v>5168</v>
      </c>
      <c r="C3312" s="360" t="s">
        <v>1908</v>
      </c>
      <c r="D3312" s="266" t="s">
        <v>27728</v>
      </c>
    </row>
    <row r="3313" spans="1:4" x14ac:dyDescent="0.25">
      <c r="A3313" s="369">
        <v>1292</v>
      </c>
      <c r="B3313" s="360" t="s">
        <v>27729</v>
      </c>
      <c r="C3313" s="360" t="s">
        <v>1908</v>
      </c>
      <c r="D3313" s="266" t="s">
        <v>27730</v>
      </c>
    </row>
    <row r="3314" spans="1:4" x14ac:dyDescent="0.25">
      <c r="A3314" s="369">
        <v>1287</v>
      </c>
      <c r="B3314" s="360" t="s">
        <v>27731</v>
      </c>
      <c r="C3314" s="360" t="s">
        <v>1908</v>
      </c>
      <c r="D3314" s="266" t="s">
        <v>8387</v>
      </c>
    </row>
    <row r="3315" spans="1:4" x14ac:dyDescent="0.25">
      <c r="A3315" s="369">
        <v>4786</v>
      </c>
      <c r="B3315" s="360" t="s">
        <v>26257</v>
      </c>
      <c r="C3315" s="360" t="s">
        <v>1908</v>
      </c>
      <c r="D3315" s="266" t="s">
        <v>27732</v>
      </c>
    </row>
    <row r="3316" spans="1:4" x14ac:dyDescent="0.25">
      <c r="A3316" s="369">
        <v>10840</v>
      </c>
      <c r="B3316" s="360" t="s">
        <v>26258</v>
      </c>
      <c r="C3316" s="360" t="s">
        <v>1908</v>
      </c>
      <c r="D3316" s="266" t="s">
        <v>26259</v>
      </c>
    </row>
    <row r="3317" spans="1:4" x14ac:dyDescent="0.25">
      <c r="A3317" s="369">
        <v>10841</v>
      </c>
      <c r="B3317" s="360" t="s">
        <v>26260</v>
      </c>
      <c r="C3317" s="360" t="s">
        <v>1908</v>
      </c>
      <c r="D3317" s="266" t="s">
        <v>26261</v>
      </c>
    </row>
    <row r="3318" spans="1:4" x14ac:dyDescent="0.25">
      <c r="A3318" s="369">
        <v>44540</v>
      </c>
      <c r="B3318" s="360" t="s">
        <v>26262</v>
      </c>
      <c r="C3318" s="360" t="s">
        <v>1908</v>
      </c>
      <c r="D3318" s="266" t="s">
        <v>26263</v>
      </c>
    </row>
    <row r="3319" spans="1:4" x14ac:dyDescent="0.25">
      <c r="A3319" s="369">
        <v>10842</v>
      </c>
      <c r="B3319" s="360" t="s">
        <v>26264</v>
      </c>
      <c r="C3319" s="360" t="s">
        <v>1908</v>
      </c>
      <c r="D3319" s="266" t="s">
        <v>26265</v>
      </c>
    </row>
    <row r="3320" spans="1:4" x14ac:dyDescent="0.25">
      <c r="A3320" s="369">
        <v>21108</v>
      </c>
      <c r="B3320" s="360" t="s">
        <v>27733</v>
      </c>
      <c r="C3320" s="360" t="s">
        <v>1908</v>
      </c>
      <c r="D3320" s="266" t="s">
        <v>7221</v>
      </c>
    </row>
    <row r="3321" spans="1:4" x14ac:dyDescent="0.25">
      <c r="A3321" s="369">
        <v>38195</v>
      </c>
      <c r="B3321" s="360" t="s">
        <v>27734</v>
      </c>
      <c r="C3321" s="360" t="s">
        <v>1908</v>
      </c>
      <c r="D3321" s="266" t="s">
        <v>27735</v>
      </c>
    </row>
    <row r="3322" spans="1:4" x14ac:dyDescent="0.25">
      <c r="A3322" s="369">
        <v>38180</v>
      </c>
      <c r="B3322" s="360" t="s">
        <v>5169</v>
      </c>
      <c r="C3322" s="360" t="s">
        <v>1908</v>
      </c>
      <c r="D3322" s="266" t="s">
        <v>5170</v>
      </c>
    </row>
    <row r="3323" spans="1:4" x14ac:dyDescent="0.25">
      <c r="A3323" s="369">
        <v>40648</v>
      </c>
      <c r="B3323" s="360" t="s">
        <v>5171</v>
      </c>
      <c r="C3323" s="360" t="s">
        <v>1908</v>
      </c>
      <c r="D3323" s="266" t="s">
        <v>27736</v>
      </c>
    </row>
    <row r="3324" spans="1:4" x14ac:dyDescent="0.25">
      <c r="A3324" s="369">
        <v>40649</v>
      </c>
      <c r="B3324" s="360" t="s">
        <v>5172</v>
      </c>
      <c r="C3324" s="360" t="s">
        <v>1908</v>
      </c>
      <c r="D3324" s="266" t="s">
        <v>27737</v>
      </c>
    </row>
    <row r="3325" spans="1:4" x14ac:dyDescent="0.25">
      <c r="A3325" s="369">
        <v>40650</v>
      </c>
      <c r="B3325" s="360" t="s">
        <v>5173</v>
      </c>
      <c r="C3325" s="360" t="s">
        <v>1908</v>
      </c>
      <c r="D3325" s="266" t="s">
        <v>1953</v>
      </c>
    </row>
    <row r="3326" spans="1:4" x14ac:dyDescent="0.25">
      <c r="A3326" s="369">
        <v>40651</v>
      </c>
      <c r="B3326" s="360" t="s">
        <v>5174</v>
      </c>
      <c r="C3326" s="360" t="s">
        <v>1908</v>
      </c>
      <c r="D3326" s="266" t="s">
        <v>27738</v>
      </c>
    </row>
    <row r="3327" spans="1:4" x14ac:dyDescent="0.25">
      <c r="A3327" s="369">
        <v>40652</v>
      </c>
      <c r="B3327" s="360" t="s">
        <v>5175</v>
      </c>
      <c r="C3327" s="360" t="s">
        <v>1908</v>
      </c>
      <c r="D3327" s="266" t="s">
        <v>27739</v>
      </c>
    </row>
    <row r="3328" spans="1:4" x14ac:dyDescent="0.25">
      <c r="A3328" s="369">
        <v>40647</v>
      </c>
      <c r="B3328" s="360" t="s">
        <v>5176</v>
      </c>
      <c r="C3328" s="360" t="s">
        <v>1908</v>
      </c>
      <c r="D3328" s="266" t="s">
        <v>27740</v>
      </c>
    </row>
    <row r="3329" spans="1:4" x14ac:dyDescent="0.25">
      <c r="A3329" s="369">
        <v>40653</v>
      </c>
      <c r="B3329" s="360" t="s">
        <v>5177</v>
      </c>
      <c r="C3329" s="360" t="s">
        <v>1908</v>
      </c>
      <c r="D3329" s="266" t="s">
        <v>25668</v>
      </c>
    </row>
    <row r="3330" spans="1:4" x14ac:dyDescent="0.25">
      <c r="A3330" s="369">
        <v>38135</v>
      </c>
      <c r="B3330" s="360" t="s">
        <v>7105</v>
      </c>
      <c r="C3330" s="360" t="s">
        <v>1908</v>
      </c>
      <c r="D3330" s="266" t="s">
        <v>4290</v>
      </c>
    </row>
    <row r="3331" spans="1:4" x14ac:dyDescent="0.25">
      <c r="A3331" s="369">
        <v>36178</v>
      </c>
      <c r="B3331" s="360" t="s">
        <v>7106</v>
      </c>
      <c r="C3331" s="360" t="s">
        <v>1433</v>
      </c>
      <c r="D3331" s="266" t="s">
        <v>27343</v>
      </c>
    </row>
    <row r="3332" spans="1:4" x14ac:dyDescent="0.25">
      <c r="A3332" s="369">
        <v>38181</v>
      </c>
      <c r="B3332" s="360" t="s">
        <v>5179</v>
      </c>
      <c r="C3332" s="360" t="s">
        <v>1908</v>
      </c>
      <c r="D3332" s="266" t="s">
        <v>5180</v>
      </c>
    </row>
    <row r="3333" spans="1:4" x14ac:dyDescent="0.25">
      <c r="A3333" s="369">
        <v>38182</v>
      </c>
      <c r="B3333" s="360" t="s">
        <v>5181</v>
      </c>
      <c r="C3333" s="360" t="s">
        <v>1908</v>
      </c>
      <c r="D3333" s="266" t="s">
        <v>5182</v>
      </c>
    </row>
    <row r="3334" spans="1:4" x14ac:dyDescent="0.25">
      <c r="A3334" s="369">
        <v>38186</v>
      </c>
      <c r="B3334" s="360" t="s">
        <v>5183</v>
      </c>
      <c r="C3334" s="360" t="s">
        <v>1908</v>
      </c>
      <c r="D3334" s="266" t="s">
        <v>5184</v>
      </c>
    </row>
    <row r="3335" spans="1:4" x14ac:dyDescent="0.25">
      <c r="A3335" s="369">
        <v>38185</v>
      </c>
      <c r="B3335" s="360" t="s">
        <v>5185</v>
      </c>
      <c r="C3335" s="360" t="s">
        <v>1908</v>
      </c>
      <c r="D3335" s="266" t="s">
        <v>5186</v>
      </c>
    </row>
    <row r="3336" spans="1:4" x14ac:dyDescent="0.25">
      <c r="A3336" s="369">
        <v>40654</v>
      </c>
      <c r="B3336" s="360" t="s">
        <v>7107</v>
      </c>
      <c r="C3336" s="360" t="s">
        <v>1908</v>
      </c>
      <c r="D3336" s="266" t="s">
        <v>27741</v>
      </c>
    </row>
    <row r="3337" spans="1:4" x14ac:dyDescent="0.25">
      <c r="A3337" s="369">
        <v>44541</v>
      </c>
      <c r="B3337" s="360" t="s">
        <v>5187</v>
      </c>
      <c r="C3337" s="360" t="s">
        <v>1908</v>
      </c>
      <c r="D3337" s="266" t="s">
        <v>26266</v>
      </c>
    </row>
    <row r="3338" spans="1:4" x14ac:dyDescent="0.25">
      <c r="A3338" s="369">
        <v>4822</v>
      </c>
      <c r="B3338" s="360" t="s">
        <v>5188</v>
      </c>
      <c r="C3338" s="360" t="s">
        <v>1908</v>
      </c>
      <c r="D3338" s="266" t="s">
        <v>26267</v>
      </c>
    </row>
    <row r="3339" spans="1:4" x14ac:dyDescent="0.25">
      <c r="A3339" s="369">
        <v>4818</v>
      </c>
      <c r="B3339" s="360" t="s">
        <v>5189</v>
      </c>
      <c r="C3339" s="360" t="s">
        <v>1908</v>
      </c>
      <c r="D3339" s="266" t="s">
        <v>26268</v>
      </c>
    </row>
    <row r="3340" spans="1:4" x14ac:dyDescent="0.25">
      <c r="A3340" s="369">
        <v>39567</v>
      </c>
      <c r="B3340" s="360" t="s">
        <v>5190</v>
      </c>
      <c r="C3340" s="360" t="s">
        <v>1908</v>
      </c>
      <c r="D3340" s="266" t="s">
        <v>1938</v>
      </c>
    </row>
    <row r="3341" spans="1:4" x14ac:dyDescent="0.25">
      <c r="A3341" s="369">
        <v>39566</v>
      </c>
      <c r="B3341" s="360" t="s">
        <v>5191</v>
      </c>
      <c r="C3341" s="360" t="s">
        <v>1908</v>
      </c>
      <c r="D3341" s="266" t="s">
        <v>26680</v>
      </c>
    </row>
    <row r="3342" spans="1:4" x14ac:dyDescent="0.25">
      <c r="A3342" s="369">
        <v>39416</v>
      </c>
      <c r="B3342" s="360" t="s">
        <v>5192</v>
      </c>
      <c r="C3342" s="360" t="s">
        <v>1908</v>
      </c>
      <c r="D3342" s="266" t="s">
        <v>6273</v>
      </c>
    </row>
    <row r="3343" spans="1:4" x14ac:dyDescent="0.25">
      <c r="A3343" s="369">
        <v>39417</v>
      </c>
      <c r="B3343" s="360" t="s">
        <v>5193</v>
      </c>
      <c r="C3343" s="360" t="s">
        <v>1908</v>
      </c>
      <c r="D3343" s="266" t="s">
        <v>2722</v>
      </c>
    </row>
    <row r="3344" spans="1:4" x14ac:dyDescent="0.25">
      <c r="A3344" s="369">
        <v>43742</v>
      </c>
      <c r="B3344" s="360" t="s">
        <v>5195</v>
      </c>
      <c r="C3344" s="360" t="s">
        <v>1908</v>
      </c>
      <c r="D3344" s="266" t="s">
        <v>7108</v>
      </c>
    </row>
    <row r="3345" spans="1:4" x14ac:dyDescent="0.25">
      <c r="A3345" s="369">
        <v>39414</v>
      </c>
      <c r="B3345" s="360" t="s">
        <v>5196</v>
      </c>
      <c r="C3345" s="360" t="s">
        <v>1908</v>
      </c>
      <c r="D3345" s="266" t="s">
        <v>27742</v>
      </c>
    </row>
    <row r="3346" spans="1:4" x14ac:dyDescent="0.25">
      <c r="A3346" s="369">
        <v>39415</v>
      </c>
      <c r="B3346" s="360" t="s">
        <v>5197</v>
      </c>
      <c r="C3346" s="360" t="s">
        <v>1908</v>
      </c>
      <c r="D3346" s="266" t="s">
        <v>4272</v>
      </c>
    </row>
    <row r="3347" spans="1:4" x14ac:dyDescent="0.25">
      <c r="A3347" s="369">
        <v>43740</v>
      </c>
      <c r="B3347" s="360" t="s">
        <v>5198</v>
      </c>
      <c r="C3347" s="360" t="s">
        <v>1908</v>
      </c>
      <c r="D3347" s="266" t="s">
        <v>5822</v>
      </c>
    </row>
    <row r="3348" spans="1:4" x14ac:dyDescent="0.25">
      <c r="A3348" s="369">
        <v>39412</v>
      </c>
      <c r="B3348" s="360" t="s">
        <v>5199</v>
      </c>
      <c r="C3348" s="360" t="s">
        <v>1908</v>
      </c>
      <c r="D3348" s="266" t="s">
        <v>7109</v>
      </c>
    </row>
    <row r="3349" spans="1:4" x14ac:dyDescent="0.25">
      <c r="A3349" s="369">
        <v>39413</v>
      </c>
      <c r="B3349" s="360" t="s">
        <v>5200</v>
      </c>
      <c r="C3349" s="360" t="s">
        <v>1908</v>
      </c>
      <c r="D3349" s="266" t="s">
        <v>3552</v>
      </c>
    </row>
    <row r="3350" spans="1:4" x14ac:dyDescent="0.25">
      <c r="A3350" s="369">
        <v>43741</v>
      </c>
      <c r="B3350" s="360" t="s">
        <v>5201</v>
      </c>
      <c r="C3350" s="360" t="s">
        <v>1908</v>
      </c>
      <c r="D3350" s="266" t="s">
        <v>6881</v>
      </c>
    </row>
    <row r="3351" spans="1:4" x14ac:dyDescent="0.25">
      <c r="A3351" s="369">
        <v>11062</v>
      </c>
      <c r="B3351" s="360" t="s">
        <v>5202</v>
      </c>
      <c r="C3351" s="360" t="s">
        <v>1908</v>
      </c>
      <c r="D3351" s="266" t="s">
        <v>26269</v>
      </c>
    </row>
    <row r="3352" spans="1:4" x14ac:dyDescent="0.25">
      <c r="A3352" s="369">
        <v>11063</v>
      </c>
      <c r="B3352" s="360" t="s">
        <v>5203</v>
      </c>
      <c r="C3352" s="360" t="s">
        <v>1908</v>
      </c>
      <c r="D3352" s="266" t="s">
        <v>9822</v>
      </c>
    </row>
    <row r="3353" spans="1:4" x14ac:dyDescent="0.25">
      <c r="A3353" s="369">
        <v>13521</v>
      </c>
      <c r="B3353" s="360" t="s">
        <v>26270</v>
      </c>
      <c r="C3353" s="360" t="s">
        <v>1433</v>
      </c>
      <c r="D3353" s="266" t="s">
        <v>27743</v>
      </c>
    </row>
    <row r="3354" spans="1:4" x14ac:dyDescent="0.25">
      <c r="A3354" s="369">
        <v>10851</v>
      </c>
      <c r="B3354" s="360" t="s">
        <v>5204</v>
      </c>
      <c r="C3354" s="360" t="s">
        <v>1433</v>
      </c>
      <c r="D3354" s="266" t="s">
        <v>26328</v>
      </c>
    </row>
    <row r="3355" spans="1:4" x14ac:dyDescent="0.25">
      <c r="A3355" s="369">
        <v>39515</v>
      </c>
      <c r="B3355" s="360" t="s">
        <v>5205</v>
      </c>
      <c r="C3355" s="360" t="s">
        <v>1433</v>
      </c>
      <c r="D3355" s="266" t="s">
        <v>5206</v>
      </c>
    </row>
    <row r="3356" spans="1:4" x14ac:dyDescent="0.25">
      <c r="A3356" s="369">
        <v>39516</v>
      </c>
      <c r="B3356" s="360" t="s">
        <v>5207</v>
      </c>
      <c r="C3356" s="360" t="s">
        <v>1433</v>
      </c>
      <c r="D3356" s="266" t="s">
        <v>5208</v>
      </c>
    </row>
    <row r="3357" spans="1:4" x14ac:dyDescent="0.25">
      <c r="A3357" s="369">
        <v>39514</v>
      </c>
      <c r="B3357" s="360" t="s">
        <v>5209</v>
      </c>
      <c r="C3357" s="360" t="s">
        <v>1433</v>
      </c>
      <c r="D3357" s="266" t="s">
        <v>5210</v>
      </c>
    </row>
    <row r="3358" spans="1:4" x14ac:dyDescent="0.25">
      <c r="A3358" s="369">
        <v>4812</v>
      </c>
      <c r="B3358" s="360" t="s">
        <v>5211</v>
      </c>
      <c r="C3358" s="360" t="s">
        <v>1908</v>
      </c>
      <c r="D3358" s="266" t="s">
        <v>7110</v>
      </c>
    </row>
    <row r="3359" spans="1:4" x14ac:dyDescent="0.25">
      <c r="A3359" s="369">
        <v>10849</v>
      </c>
      <c r="B3359" s="360" t="s">
        <v>5212</v>
      </c>
      <c r="C3359" s="360" t="s">
        <v>1433</v>
      </c>
      <c r="D3359" s="266" t="s">
        <v>27744</v>
      </c>
    </row>
    <row r="3360" spans="1:4" x14ac:dyDescent="0.25">
      <c r="A3360" s="369">
        <v>10848</v>
      </c>
      <c r="B3360" s="360" t="s">
        <v>5213</v>
      </c>
      <c r="C3360" s="360" t="s">
        <v>1433</v>
      </c>
      <c r="D3360" s="266" t="s">
        <v>27745</v>
      </c>
    </row>
    <row r="3361" spans="1:4" x14ac:dyDescent="0.25">
      <c r="A3361" s="369">
        <v>4813</v>
      </c>
      <c r="B3361" s="360" t="s">
        <v>5214</v>
      </c>
      <c r="C3361" s="360" t="s">
        <v>1908</v>
      </c>
      <c r="D3361" s="266" t="s">
        <v>27746</v>
      </c>
    </row>
    <row r="3362" spans="1:4" x14ac:dyDescent="0.25">
      <c r="A3362" s="369">
        <v>37560</v>
      </c>
      <c r="B3362" s="360" t="s">
        <v>5215</v>
      </c>
      <c r="C3362" s="360" t="s">
        <v>1433</v>
      </c>
      <c r="D3362" s="266" t="s">
        <v>10939</v>
      </c>
    </row>
    <row r="3363" spans="1:4" x14ac:dyDescent="0.25">
      <c r="A3363" s="369">
        <v>37557</v>
      </c>
      <c r="B3363" s="360" t="s">
        <v>5216</v>
      </c>
      <c r="C3363" s="360" t="s">
        <v>1433</v>
      </c>
      <c r="D3363" s="266" t="s">
        <v>7031</v>
      </c>
    </row>
    <row r="3364" spans="1:4" x14ac:dyDescent="0.25">
      <c r="A3364" s="369">
        <v>37556</v>
      </c>
      <c r="B3364" s="360" t="s">
        <v>5217</v>
      </c>
      <c r="C3364" s="360" t="s">
        <v>1433</v>
      </c>
      <c r="D3364" s="266" t="s">
        <v>27747</v>
      </c>
    </row>
    <row r="3365" spans="1:4" x14ac:dyDescent="0.25">
      <c r="A3365" s="369">
        <v>37559</v>
      </c>
      <c r="B3365" s="360" t="s">
        <v>5218</v>
      </c>
      <c r="C3365" s="360" t="s">
        <v>1433</v>
      </c>
      <c r="D3365" s="266" t="s">
        <v>27681</v>
      </c>
    </row>
    <row r="3366" spans="1:4" x14ac:dyDescent="0.25">
      <c r="A3366" s="369">
        <v>37539</v>
      </c>
      <c r="B3366" s="360" t="s">
        <v>5219</v>
      </c>
      <c r="C3366" s="360" t="s">
        <v>1433</v>
      </c>
      <c r="D3366" s="266" t="s">
        <v>3779</v>
      </c>
    </row>
    <row r="3367" spans="1:4" x14ac:dyDescent="0.25">
      <c r="A3367" s="369">
        <v>37558</v>
      </c>
      <c r="B3367" s="360" t="s">
        <v>5220</v>
      </c>
      <c r="C3367" s="360" t="s">
        <v>1433</v>
      </c>
      <c r="D3367" s="266" t="s">
        <v>27748</v>
      </c>
    </row>
    <row r="3368" spans="1:4" x14ac:dyDescent="0.25">
      <c r="A3368" s="369">
        <v>34723</v>
      </c>
      <c r="B3368" s="360" t="s">
        <v>5221</v>
      </c>
      <c r="C3368" s="360" t="s">
        <v>1908</v>
      </c>
      <c r="D3368" s="266" t="s">
        <v>27749</v>
      </c>
    </row>
    <row r="3369" spans="1:4" x14ac:dyDescent="0.25">
      <c r="A3369" s="369">
        <v>34721</v>
      </c>
      <c r="B3369" s="360" t="s">
        <v>5222</v>
      </c>
      <c r="C3369" s="360" t="s">
        <v>1908</v>
      </c>
      <c r="D3369" s="266" t="s">
        <v>27750</v>
      </c>
    </row>
    <row r="3370" spans="1:4" x14ac:dyDescent="0.25">
      <c r="A3370" s="369">
        <v>4309</v>
      </c>
      <c r="B3370" s="360" t="s">
        <v>5223</v>
      </c>
      <c r="C3370" s="360" t="s">
        <v>1433</v>
      </c>
      <c r="D3370" s="266" t="s">
        <v>1458</v>
      </c>
    </row>
    <row r="3371" spans="1:4" x14ac:dyDescent="0.25">
      <c r="A3371" s="369">
        <v>4307</v>
      </c>
      <c r="B3371" s="360" t="s">
        <v>5224</v>
      </c>
      <c r="C3371" s="360" t="s">
        <v>1433</v>
      </c>
      <c r="D3371" s="266" t="s">
        <v>25653</v>
      </c>
    </row>
    <row r="3372" spans="1:4" x14ac:dyDescent="0.25">
      <c r="A3372" s="369">
        <v>10850</v>
      </c>
      <c r="B3372" s="360" t="s">
        <v>5225</v>
      </c>
      <c r="C3372" s="360" t="s">
        <v>1433</v>
      </c>
      <c r="D3372" s="266" t="s">
        <v>1810</v>
      </c>
    </row>
    <row r="3373" spans="1:4" x14ac:dyDescent="0.25">
      <c r="A3373" s="369">
        <v>42438</v>
      </c>
      <c r="B3373" s="360" t="s">
        <v>26271</v>
      </c>
      <c r="C3373" s="360" t="s">
        <v>1433</v>
      </c>
      <c r="D3373" s="266" t="s">
        <v>5227</v>
      </c>
    </row>
    <row r="3374" spans="1:4" x14ac:dyDescent="0.25">
      <c r="A3374" s="369">
        <v>4792</v>
      </c>
      <c r="B3374" s="360" t="s">
        <v>5228</v>
      </c>
      <c r="C3374" s="360" t="s">
        <v>1908</v>
      </c>
      <c r="D3374" s="266" t="s">
        <v>5229</v>
      </c>
    </row>
    <row r="3375" spans="1:4" x14ac:dyDescent="0.25">
      <c r="A3375" s="369">
        <v>4790</v>
      </c>
      <c r="B3375" s="360" t="s">
        <v>5230</v>
      </c>
      <c r="C3375" s="360" t="s">
        <v>1908</v>
      </c>
      <c r="D3375" s="266" t="s">
        <v>5231</v>
      </c>
    </row>
    <row r="3376" spans="1:4" x14ac:dyDescent="0.25">
      <c r="A3376" s="369">
        <v>40671</v>
      </c>
      <c r="B3376" s="360" t="s">
        <v>7111</v>
      </c>
      <c r="C3376" s="360" t="s">
        <v>1908</v>
      </c>
      <c r="D3376" s="266" t="s">
        <v>25611</v>
      </c>
    </row>
    <row r="3377" spans="1:4" x14ac:dyDescent="0.25">
      <c r="A3377" s="369">
        <v>7552</v>
      </c>
      <c r="B3377" s="360" t="s">
        <v>5232</v>
      </c>
      <c r="C3377" s="360" t="s">
        <v>1433</v>
      </c>
      <c r="D3377" s="266" t="s">
        <v>7112</v>
      </c>
    </row>
    <row r="3378" spans="1:4" x14ac:dyDescent="0.25">
      <c r="A3378" s="369">
        <v>4893</v>
      </c>
      <c r="B3378" s="360" t="s">
        <v>5233</v>
      </c>
      <c r="C3378" s="360" t="s">
        <v>1433</v>
      </c>
      <c r="D3378" s="266" t="s">
        <v>5234</v>
      </c>
    </row>
    <row r="3379" spans="1:4" x14ac:dyDescent="0.25">
      <c r="A3379" s="369">
        <v>4894</v>
      </c>
      <c r="B3379" s="360" t="s">
        <v>5235</v>
      </c>
      <c r="C3379" s="360" t="s">
        <v>1433</v>
      </c>
      <c r="D3379" s="266" t="s">
        <v>2358</v>
      </c>
    </row>
    <row r="3380" spans="1:4" x14ac:dyDescent="0.25">
      <c r="A3380" s="369">
        <v>4888</v>
      </c>
      <c r="B3380" s="360" t="s">
        <v>5238</v>
      </c>
      <c r="C3380" s="360" t="s">
        <v>1433</v>
      </c>
      <c r="D3380" s="266" t="s">
        <v>4730</v>
      </c>
    </row>
    <row r="3381" spans="1:4" x14ac:dyDescent="0.25">
      <c r="A3381" s="369">
        <v>4890</v>
      </c>
      <c r="B3381" s="360" t="s">
        <v>5236</v>
      </c>
      <c r="C3381" s="360" t="s">
        <v>1433</v>
      </c>
      <c r="D3381" s="266" t="s">
        <v>5237</v>
      </c>
    </row>
    <row r="3382" spans="1:4" x14ac:dyDescent="0.25">
      <c r="A3382" s="369">
        <v>12411</v>
      </c>
      <c r="B3382" s="360" t="s">
        <v>5239</v>
      </c>
      <c r="C3382" s="360" t="s">
        <v>1433</v>
      </c>
      <c r="D3382" s="266" t="s">
        <v>5240</v>
      </c>
    </row>
    <row r="3383" spans="1:4" x14ac:dyDescent="0.25">
      <c r="A3383" s="369">
        <v>4891</v>
      </c>
      <c r="B3383" s="360" t="s">
        <v>5241</v>
      </c>
      <c r="C3383" s="360" t="s">
        <v>1433</v>
      </c>
      <c r="D3383" s="266" t="s">
        <v>5242</v>
      </c>
    </row>
    <row r="3384" spans="1:4" x14ac:dyDescent="0.25">
      <c r="A3384" s="369">
        <v>4889</v>
      </c>
      <c r="B3384" s="360" t="s">
        <v>5245</v>
      </c>
      <c r="C3384" s="360" t="s">
        <v>1433</v>
      </c>
      <c r="D3384" s="266" t="s">
        <v>5246</v>
      </c>
    </row>
    <row r="3385" spans="1:4" x14ac:dyDescent="0.25">
      <c r="A3385" s="369">
        <v>4892</v>
      </c>
      <c r="B3385" s="360" t="s">
        <v>5243</v>
      </c>
      <c r="C3385" s="360" t="s">
        <v>1433</v>
      </c>
      <c r="D3385" s="266" t="s">
        <v>5244</v>
      </c>
    </row>
    <row r="3386" spans="1:4" x14ac:dyDescent="0.25">
      <c r="A3386" s="369">
        <v>12412</v>
      </c>
      <c r="B3386" s="360" t="s">
        <v>5247</v>
      </c>
      <c r="C3386" s="360" t="s">
        <v>1433</v>
      </c>
      <c r="D3386" s="266" t="s">
        <v>5248</v>
      </c>
    </row>
    <row r="3387" spans="1:4" x14ac:dyDescent="0.25">
      <c r="A3387" s="369">
        <v>4907</v>
      </c>
      <c r="B3387" s="360" t="s">
        <v>5249</v>
      </c>
      <c r="C3387" s="360" t="s">
        <v>1433</v>
      </c>
      <c r="D3387" s="266" t="s">
        <v>27751</v>
      </c>
    </row>
    <row r="3388" spans="1:4" x14ac:dyDescent="0.25">
      <c r="A3388" s="369">
        <v>4902</v>
      </c>
      <c r="B3388" s="360" t="s">
        <v>5250</v>
      </c>
      <c r="C3388" s="360" t="s">
        <v>1433</v>
      </c>
      <c r="D3388" s="266" t="s">
        <v>27752</v>
      </c>
    </row>
    <row r="3389" spans="1:4" x14ac:dyDescent="0.25">
      <c r="A3389" s="369">
        <v>4741</v>
      </c>
      <c r="B3389" s="360" t="s">
        <v>5251</v>
      </c>
      <c r="C3389" s="360" t="s">
        <v>1625</v>
      </c>
      <c r="D3389" s="266" t="s">
        <v>27705</v>
      </c>
    </row>
    <row r="3390" spans="1:4" x14ac:dyDescent="0.25">
      <c r="A3390" s="369">
        <v>4752</v>
      </c>
      <c r="B3390" s="360" t="s">
        <v>5252</v>
      </c>
      <c r="C3390" s="360" t="s">
        <v>1628</v>
      </c>
      <c r="D3390" s="266" t="s">
        <v>26912</v>
      </c>
    </row>
    <row r="3391" spans="1:4" x14ac:dyDescent="0.25">
      <c r="A3391" s="369">
        <v>41091</v>
      </c>
      <c r="B3391" s="360" t="s">
        <v>5253</v>
      </c>
      <c r="C3391" s="360" t="s">
        <v>1435</v>
      </c>
      <c r="D3391" s="266" t="s">
        <v>29503</v>
      </c>
    </row>
    <row r="3392" spans="1:4" x14ac:dyDescent="0.25">
      <c r="A3392" s="369">
        <v>13954</v>
      </c>
      <c r="B3392" s="360" t="s">
        <v>5254</v>
      </c>
      <c r="C3392" s="360" t="s">
        <v>1433</v>
      </c>
      <c r="D3392" s="266" t="s">
        <v>27753</v>
      </c>
    </row>
    <row r="3393" spans="1:4" x14ac:dyDescent="0.25">
      <c r="A3393" s="369">
        <v>3411</v>
      </c>
      <c r="B3393" s="360" t="s">
        <v>5255</v>
      </c>
      <c r="C3393" s="360" t="s">
        <v>1520</v>
      </c>
      <c r="D3393" s="266" t="s">
        <v>25835</v>
      </c>
    </row>
    <row r="3394" spans="1:4" x14ac:dyDescent="0.25">
      <c r="A3394" s="369">
        <v>39995</v>
      </c>
      <c r="B3394" s="360" t="s">
        <v>5256</v>
      </c>
      <c r="C3394" s="360" t="s">
        <v>1625</v>
      </c>
      <c r="D3394" s="266" t="s">
        <v>27754</v>
      </c>
    </row>
    <row r="3395" spans="1:4" x14ac:dyDescent="0.25">
      <c r="A3395" s="369">
        <v>11615</v>
      </c>
      <c r="B3395" s="360" t="s">
        <v>5257</v>
      </c>
      <c r="C3395" s="360" t="s">
        <v>1908</v>
      </c>
      <c r="D3395" s="266" t="s">
        <v>27755</v>
      </c>
    </row>
    <row r="3396" spans="1:4" x14ac:dyDescent="0.25">
      <c r="A3396" s="369">
        <v>3408</v>
      </c>
      <c r="B3396" s="360" t="s">
        <v>5259</v>
      </c>
      <c r="C3396" s="360" t="s">
        <v>1908</v>
      </c>
      <c r="D3396" s="266" t="s">
        <v>2354</v>
      </c>
    </row>
    <row r="3397" spans="1:4" x14ac:dyDescent="0.25">
      <c r="A3397" s="369">
        <v>3409</v>
      </c>
      <c r="B3397" s="360" t="s">
        <v>5260</v>
      </c>
      <c r="C3397" s="360" t="s">
        <v>1908</v>
      </c>
      <c r="D3397" s="266" t="s">
        <v>27756</v>
      </c>
    </row>
    <row r="3398" spans="1:4" x14ac:dyDescent="0.25">
      <c r="A3398" s="369">
        <v>11427</v>
      </c>
      <c r="B3398" s="360" t="s">
        <v>5261</v>
      </c>
      <c r="C3398" s="360" t="s">
        <v>1520</v>
      </c>
      <c r="D3398" s="266" t="s">
        <v>27757</v>
      </c>
    </row>
    <row r="3399" spans="1:4" x14ac:dyDescent="0.25">
      <c r="A3399" s="369">
        <v>4491</v>
      </c>
      <c r="B3399" s="360" t="s">
        <v>5262</v>
      </c>
      <c r="C3399" s="360" t="s">
        <v>1516</v>
      </c>
      <c r="D3399" s="266" t="s">
        <v>5695</v>
      </c>
    </row>
    <row r="3400" spans="1:4" x14ac:dyDescent="0.25">
      <c r="A3400" s="369">
        <v>2745</v>
      </c>
      <c r="B3400" s="360" t="s">
        <v>7113</v>
      </c>
      <c r="C3400" s="360" t="s">
        <v>1516</v>
      </c>
      <c r="D3400" s="266" t="s">
        <v>5263</v>
      </c>
    </row>
    <row r="3401" spans="1:4" x14ac:dyDescent="0.25">
      <c r="A3401" s="369">
        <v>14439</v>
      </c>
      <c r="B3401" s="360" t="s">
        <v>7114</v>
      </c>
      <c r="C3401" s="360" t="s">
        <v>1516</v>
      </c>
      <c r="D3401" s="266" t="s">
        <v>5258</v>
      </c>
    </row>
    <row r="3402" spans="1:4" x14ac:dyDescent="0.25">
      <c r="A3402" s="369">
        <v>44496</v>
      </c>
      <c r="B3402" s="360" t="s">
        <v>5264</v>
      </c>
      <c r="C3402" s="360" t="s">
        <v>1433</v>
      </c>
      <c r="D3402" s="266" t="s">
        <v>27502</v>
      </c>
    </row>
    <row r="3403" spans="1:4" x14ac:dyDescent="0.25">
      <c r="A3403" s="369">
        <v>12362</v>
      </c>
      <c r="B3403" s="360" t="s">
        <v>5265</v>
      </c>
      <c r="C3403" s="360" t="s">
        <v>1433</v>
      </c>
      <c r="D3403" s="266" t="s">
        <v>7263</v>
      </c>
    </row>
    <row r="3404" spans="1:4" x14ac:dyDescent="0.25">
      <c r="A3404" s="369">
        <v>421</v>
      </c>
      <c r="B3404" s="360" t="s">
        <v>26272</v>
      </c>
      <c r="C3404" s="360" t="s">
        <v>1433</v>
      </c>
      <c r="D3404" s="266" t="s">
        <v>7215</v>
      </c>
    </row>
    <row r="3405" spans="1:4" x14ac:dyDescent="0.25">
      <c r="A3405" s="369">
        <v>14148</v>
      </c>
      <c r="B3405" s="360" t="s">
        <v>5267</v>
      </c>
      <c r="C3405" s="360" t="s">
        <v>1433</v>
      </c>
      <c r="D3405" s="266" t="s">
        <v>7101</v>
      </c>
    </row>
    <row r="3406" spans="1:4" x14ac:dyDescent="0.25">
      <c r="A3406" s="369">
        <v>4341</v>
      </c>
      <c r="B3406" s="360" t="s">
        <v>5268</v>
      </c>
      <c r="C3406" s="360" t="s">
        <v>1433</v>
      </c>
      <c r="D3406" s="266" t="s">
        <v>25615</v>
      </c>
    </row>
    <row r="3407" spans="1:4" x14ac:dyDescent="0.25">
      <c r="A3407" s="369">
        <v>4337</v>
      </c>
      <c r="B3407" s="360" t="s">
        <v>5269</v>
      </c>
      <c r="C3407" s="360" t="s">
        <v>1433</v>
      </c>
      <c r="D3407" s="266" t="s">
        <v>14071</v>
      </c>
    </row>
    <row r="3408" spans="1:4" x14ac:dyDescent="0.25">
      <c r="A3408" s="369">
        <v>4339</v>
      </c>
      <c r="B3408" s="360" t="s">
        <v>5271</v>
      </c>
      <c r="C3408" s="360" t="s">
        <v>1433</v>
      </c>
      <c r="D3408" s="266" t="s">
        <v>2098</v>
      </c>
    </row>
    <row r="3409" spans="1:4" x14ac:dyDescent="0.25">
      <c r="A3409" s="369">
        <v>39997</v>
      </c>
      <c r="B3409" s="360" t="s">
        <v>5272</v>
      </c>
      <c r="C3409" s="360" t="s">
        <v>1433</v>
      </c>
      <c r="D3409" s="266" t="s">
        <v>7733</v>
      </c>
    </row>
    <row r="3410" spans="1:4" x14ac:dyDescent="0.25">
      <c r="A3410" s="369">
        <v>11971</v>
      </c>
      <c r="B3410" s="360" t="s">
        <v>5270</v>
      </c>
      <c r="C3410" s="360" t="s">
        <v>1433</v>
      </c>
      <c r="D3410" s="266" t="s">
        <v>7093</v>
      </c>
    </row>
    <row r="3411" spans="1:4" x14ac:dyDescent="0.25">
      <c r="A3411" s="369">
        <v>4342</v>
      </c>
      <c r="B3411" s="360" t="s">
        <v>5273</v>
      </c>
      <c r="C3411" s="360" t="s">
        <v>1433</v>
      </c>
      <c r="D3411" s="266" t="s">
        <v>5009</v>
      </c>
    </row>
    <row r="3412" spans="1:4" x14ac:dyDescent="0.25">
      <c r="A3412" s="369">
        <v>4330</v>
      </c>
      <c r="B3412" s="360" t="s">
        <v>5274</v>
      </c>
      <c r="C3412" s="360" t="s">
        <v>1433</v>
      </c>
      <c r="D3412" s="266" t="s">
        <v>7094</v>
      </c>
    </row>
    <row r="3413" spans="1:4" x14ac:dyDescent="0.25">
      <c r="A3413" s="369">
        <v>4340</v>
      </c>
      <c r="B3413" s="360" t="s">
        <v>5275</v>
      </c>
      <c r="C3413" s="360" t="s">
        <v>1433</v>
      </c>
      <c r="D3413" s="266" t="s">
        <v>3587</v>
      </c>
    </row>
    <row r="3414" spans="1:4" x14ac:dyDescent="0.25">
      <c r="A3414" s="369">
        <v>5088</v>
      </c>
      <c r="B3414" s="360" t="s">
        <v>26273</v>
      </c>
      <c r="C3414" s="360" t="s">
        <v>1433</v>
      </c>
      <c r="D3414" s="266" t="s">
        <v>12842</v>
      </c>
    </row>
    <row r="3415" spans="1:4" x14ac:dyDescent="0.25">
      <c r="A3415" s="369">
        <v>11154</v>
      </c>
      <c r="B3415" s="360" t="s">
        <v>5278</v>
      </c>
      <c r="C3415" s="360" t="s">
        <v>1433</v>
      </c>
      <c r="D3415" s="266" t="s">
        <v>27758</v>
      </c>
    </row>
    <row r="3416" spans="1:4" x14ac:dyDescent="0.25">
      <c r="A3416" s="369">
        <v>4989</v>
      </c>
      <c r="B3416" s="360" t="s">
        <v>5279</v>
      </c>
      <c r="C3416" s="360" t="s">
        <v>1433</v>
      </c>
      <c r="D3416" s="266" t="s">
        <v>27759</v>
      </c>
    </row>
    <row r="3417" spans="1:4" x14ac:dyDescent="0.25">
      <c r="A3417" s="369">
        <v>4982</v>
      </c>
      <c r="B3417" s="360" t="s">
        <v>5280</v>
      </c>
      <c r="C3417" s="360" t="s">
        <v>1433</v>
      </c>
      <c r="D3417" s="266" t="s">
        <v>27760</v>
      </c>
    </row>
    <row r="3418" spans="1:4" x14ac:dyDescent="0.25">
      <c r="A3418" s="369">
        <v>4962</v>
      </c>
      <c r="B3418" s="360" t="s">
        <v>5281</v>
      </c>
      <c r="C3418" s="360" t="s">
        <v>1433</v>
      </c>
      <c r="D3418" s="266" t="s">
        <v>27761</v>
      </c>
    </row>
    <row r="3419" spans="1:4" x14ac:dyDescent="0.25">
      <c r="A3419" s="369">
        <v>4981</v>
      </c>
      <c r="B3419" s="360" t="s">
        <v>5282</v>
      </c>
      <c r="C3419" s="360" t="s">
        <v>1433</v>
      </c>
      <c r="D3419" s="266" t="s">
        <v>27762</v>
      </c>
    </row>
    <row r="3420" spans="1:4" x14ac:dyDescent="0.25">
      <c r="A3420" s="369">
        <v>4964</v>
      </c>
      <c r="B3420" s="360" t="s">
        <v>5283</v>
      </c>
      <c r="C3420" s="360" t="s">
        <v>1433</v>
      </c>
      <c r="D3420" s="266" t="s">
        <v>27763</v>
      </c>
    </row>
    <row r="3421" spans="1:4" x14ac:dyDescent="0.25">
      <c r="A3421" s="369">
        <v>4992</v>
      </c>
      <c r="B3421" s="360" t="s">
        <v>5284</v>
      </c>
      <c r="C3421" s="360" t="s">
        <v>1433</v>
      </c>
      <c r="D3421" s="266" t="s">
        <v>27764</v>
      </c>
    </row>
    <row r="3422" spans="1:4" x14ac:dyDescent="0.25">
      <c r="A3422" s="369">
        <v>4987</v>
      </c>
      <c r="B3422" s="360" t="s">
        <v>5285</v>
      </c>
      <c r="C3422" s="360" t="s">
        <v>1433</v>
      </c>
      <c r="D3422" s="266" t="s">
        <v>27765</v>
      </c>
    </row>
    <row r="3423" spans="1:4" x14ac:dyDescent="0.25">
      <c r="A3423" s="369">
        <v>4930</v>
      </c>
      <c r="B3423" s="360" t="s">
        <v>5286</v>
      </c>
      <c r="C3423" s="360" t="s">
        <v>1908</v>
      </c>
      <c r="D3423" s="266" t="s">
        <v>27766</v>
      </c>
    </row>
    <row r="3424" spans="1:4" x14ac:dyDescent="0.25">
      <c r="A3424" s="369">
        <v>4998</v>
      </c>
      <c r="B3424" s="360" t="s">
        <v>26274</v>
      </c>
      <c r="C3424" s="360" t="s">
        <v>1908</v>
      </c>
      <c r="D3424" s="266" t="s">
        <v>27767</v>
      </c>
    </row>
    <row r="3425" spans="1:4" x14ac:dyDescent="0.25">
      <c r="A3425" s="369">
        <v>39021</v>
      </c>
      <c r="B3425" s="360" t="s">
        <v>27768</v>
      </c>
      <c r="C3425" s="360" t="s">
        <v>1433</v>
      </c>
      <c r="D3425" s="266" t="s">
        <v>27769</v>
      </c>
    </row>
    <row r="3426" spans="1:4" x14ac:dyDescent="0.25">
      <c r="A3426" s="369">
        <v>39022</v>
      </c>
      <c r="B3426" s="360" t="s">
        <v>5287</v>
      </c>
      <c r="C3426" s="360" t="s">
        <v>1433</v>
      </c>
      <c r="D3426" s="266" t="s">
        <v>27770</v>
      </c>
    </row>
    <row r="3427" spans="1:4" x14ac:dyDescent="0.25">
      <c r="A3427" s="369">
        <v>39024</v>
      </c>
      <c r="B3427" s="360" t="s">
        <v>27771</v>
      </c>
      <c r="C3427" s="360" t="s">
        <v>1433</v>
      </c>
      <c r="D3427" s="266" t="s">
        <v>27772</v>
      </c>
    </row>
    <row r="3428" spans="1:4" x14ac:dyDescent="0.25">
      <c r="A3428" s="369">
        <v>4914</v>
      </c>
      <c r="B3428" s="360" t="s">
        <v>5288</v>
      </c>
      <c r="C3428" s="360" t="s">
        <v>1908</v>
      </c>
      <c r="D3428" s="266" t="s">
        <v>27773</v>
      </c>
    </row>
    <row r="3429" spans="1:4" x14ac:dyDescent="0.25">
      <c r="A3429" s="369">
        <v>4917</v>
      </c>
      <c r="B3429" s="360" t="s">
        <v>5289</v>
      </c>
      <c r="C3429" s="360" t="s">
        <v>1908</v>
      </c>
      <c r="D3429" s="266" t="s">
        <v>27774</v>
      </c>
    </row>
    <row r="3430" spans="1:4" x14ac:dyDescent="0.25">
      <c r="A3430" s="369">
        <v>39025</v>
      </c>
      <c r="B3430" s="360" t="s">
        <v>27775</v>
      </c>
      <c r="C3430" s="360" t="s">
        <v>1433</v>
      </c>
      <c r="D3430" s="266" t="s">
        <v>27776</v>
      </c>
    </row>
    <row r="3431" spans="1:4" x14ac:dyDescent="0.25">
      <c r="A3431" s="369">
        <v>4922</v>
      </c>
      <c r="B3431" s="360" t="s">
        <v>5290</v>
      </c>
      <c r="C3431" s="360" t="s">
        <v>1908</v>
      </c>
      <c r="D3431" s="266" t="s">
        <v>27777</v>
      </c>
    </row>
    <row r="3432" spans="1:4" x14ac:dyDescent="0.25">
      <c r="A3432" s="369">
        <v>4911</v>
      </c>
      <c r="B3432" s="360" t="s">
        <v>5291</v>
      </c>
      <c r="C3432" s="360" t="s">
        <v>1908</v>
      </c>
      <c r="D3432" s="266" t="s">
        <v>27778</v>
      </c>
    </row>
    <row r="3433" spans="1:4" x14ac:dyDescent="0.25">
      <c r="A3433" s="369">
        <v>37518</v>
      </c>
      <c r="B3433" s="360" t="s">
        <v>26275</v>
      </c>
      <c r="C3433" s="360" t="s">
        <v>1908</v>
      </c>
      <c r="D3433" s="266" t="s">
        <v>27779</v>
      </c>
    </row>
    <row r="3434" spans="1:4" x14ac:dyDescent="0.25">
      <c r="A3434" s="369">
        <v>4910</v>
      </c>
      <c r="B3434" s="360" t="s">
        <v>5292</v>
      </c>
      <c r="C3434" s="360" t="s">
        <v>1908</v>
      </c>
      <c r="D3434" s="266" t="s">
        <v>27780</v>
      </c>
    </row>
    <row r="3435" spans="1:4" x14ac:dyDescent="0.25">
      <c r="A3435" s="369">
        <v>4943</v>
      </c>
      <c r="B3435" s="360" t="s">
        <v>5293</v>
      </c>
      <c r="C3435" s="360" t="s">
        <v>1908</v>
      </c>
      <c r="D3435" s="266" t="s">
        <v>27781</v>
      </c>
    </row>
    <row r="3436" spans="1:4" x14ac:dyDescent="0.25">
      <c r="A3436" s="369">
        <v>5002</v>
      </c>
      <c r="B3436" s="360" t="s">
        <v>5294</v>
      </c>
      <c r="C3436" s="360" t="s">
        <v>1908</v>
      </c>
      <c r="D3436" s="266" t="s">
        <v>27782</v>
      </c>
    </row>
    <row r="3437" spans="1:4" x14ac:dyDescent="0.25">
      <c r="A3437" s="369">
        <v>4977</v>
      </c>
      <c r="B3437" s="360" t="s">
        <v>5295</v>
      </c>
      <c r="C3437" s="360" t="s">
        <v>1908</v>
      </c>
      <c r="D3437" s="266" t="s">
        <v>27783</v>
      </c>
    </row>
    <row r="3438" spans="1:4" x14ac:dyDescent="0.25">
      <c r="A3438" s="369">
        <v>5028</v>
      </c>
      <c r="B3438" s="360" t="s">
        <v>5311</v>
      </c>
      <c r="C3438" s="360" t="s">
        <v>1908</v>
      </c>
      <c r="D3438" s="266" t="s">
        <v>27784</v>
      </c>
    </row>
    <row r="3439" spans="1:4" x14ac:dyDescent="0.25">
      <c r="A3439" s="369">
        <v>4969</v>
      </c>
      <c r="B3439" s="360" t="s">
        <v>5312</v>
      </c>
      <c r="C3439" s="360" t="s">
        <v>1908</v>
      </c>
      <c r="D3439" s="266" t="s">
        <v>27785</v>
      </c>
    </row>
    <row r="3440" spans="1:4" x14ac:dyDescent="0.25">
      <c r="A3440" s="369">
        <v>11364</v>
      </c>
      <c r="B3440" s="360" t="s">
        <v>5296</v>
      </c>
      <c r="C3440" s="360" t="s">
        <v>1433</v>
      </c>
      <c r="D3440" s="266" t="s">
        <v>27786</v>
      </c>
    </row>
    <row r="3441" spans="1:4" x14ac:dyDescent="0.25">
      <c r="A3441" s="369">
        <v>11365</v>
      </c>
      <c r="B3441" s="360" t="s">
        <v>5298</v>
      </c>
      <c r="C3441" s="360" t="s">
        <v>1433</v>
      </c>
      <c r="D3441" s="266" t="s">
        <v>27787</v>
      </c>
    </row>
    <row r="3442" spans="1:4" x14ac:dyDescent="0.25">
      <c r="A3442" s="369">
        <v>11366</v>
      </c>
      <c r="B3442" s="360" t="s">
        <v>5299</v>
      </c>
      <c r="C3442" s="360" t="s">
        <v>1433</v>
      </c>
      <c r="D3442" s="266" t="s">
        <v>27788</v>
      </c>
    </row>
    <row r="3443" spans="1:4" x14ac:dyDescent="0.25">
      <c r="A3443" s="369">
        <v>43777</v>
      </c>
      <c r="B3443" s="360" t="s">
        <v>5300</v>
      </c>
      <c r="C3443" s="360" t="s">
        <v>1433</v>
      </c>
      <c r="D3443" s="266" t="s">
        <v>27789</v>
      </c>
    </row>
    <row r="3444" spans="1:4" x14ac:dyDescent="0.25">
      <c r="A3444" s="369">
        <v>20322</v>
      </c>
      <c r="B3444" s="360" t="s">
        <v>5301</v>
      </c>
      <c r="C3444" s="360" t="s">
        <v>1433</v>
      </c>
      <c r="D3444" s="266" t="s">
        <v>27790</v>
      </c>
    </row>
    <row r="3445" spans="1:4" x14ac:dyDescent="0.25">
      <c r="A3445" s="369">
        <v>10553</v>
      </c>
      <c r="B3445" s="360" t="s">
        <v>5302</v>
      </c>
      <c r="C3445" s="360" t="s">
        <v>1433</v>
      </c>
      <c r="D3445" s="266" t="s">
        <v>27791</v>
      </c>
    </row>
    <row r="3446" spans="1:4" x14ac:dyDescent="0.25">
      <c r="A3446" s="369">
        <v>5020</v>
      </c>
      <c r="B3446" s="360" t="s">
        <v>5303</v>
      </c>
      <c r="C3446" s="360" t="s">
        <v>1433</v>
      </c>
      <c r="D3446" s="266" t="s">
        <v>27792</v>
      </c>
    </row>
    <row r="3447" spans="1:4" x14ac:dyDescent="0.25">
      <c r="A3447" s="369">
        <v>10554</v>
      </c>
      <c r="B3447" s="360" t="s">
        <v>5304</v>
      </c>
      <c r="C3447" s="360" t="s">
        <v>1433</v>
      </c>
      <c r="D3447" s="266" t="s">
        <v>27793</v>
      </c>
    </row>
    <row r="3448" spans="1:4" x14ac:dyDescent="0.25">
      <c r="A3448" s="369">
        <v>10555</v>
      </c>
      <c r="B3448" s="360" t="s">
        <v>5305</v>
      </c>
      <c r="C3448" s="360" t="s">
        <v>1433</v>
      </c>
      <c r="D3448" s="266" t="s">
        <v>27794</v>
      </c>
    </row>
    <row r="3449" spans="1:4" x14ac:dyDescent="0.25">
      <c r="A3449" s="369">
        <v>10556</v>
      </c>
      <c r="B3449" s="360" t="s">
        <v>5306</v>
      </c>
      <c r="C3449" s="360" t="s">
        <v>1433</v>
      </c>
      <c r="D3449" s="266" t="s">
        <v>27795</v>
      </c>
    </row>
    <row r="3450" spans="1:4" x14ac:dyDescent="0.25">
      <c r="A3450" s="369">
        <v>39502</v>
      </c>
      <c r="B3450" s="360" t="s">
        <v>5307</v>
      </c>
      <c r="C3450" s="360" t="s">
        <v>1433</v>
      </c>
      <c r="D3450" s="266" t="s">
        <v>27198</v>
      </c>
    </row>
    <row r="3451" spans="1:4" x14ac:dyDescent="0.25">
      <c r="A3451" s="369">
        <v>39504</v>
      </c>
      <c r="B3451" s="360" t="s">
        <v>5308</v>
      </c>
      <c r="C3451" s="360" t="s">
        <v>1433</v>
      </c>
      <c r="D3451" s="266" t="s">
        <v>27796</v>
      </c>
    </row>
    <row r="3452" spans="1:4" x14ac:dyDescent="0.25">
      <c r="A3452" s="369">
        <v>39503</v>
      </c>
      <c r="B3452" s="360" t="s">
        <v>5309</v>
      </c>
      <c r="C3452" s="360" t="s">
        <v>1433</v>
      </c>
      <c r="D3452" s="266" t="s">
        <v>27797</v>
      </c>
    </row>
    <row r="3453" spans="1:4" x14ac:dyDescent="0.25">
      <c r="A3453" s="369">
        <v>39505</v>
      </c>
      <c r="B3453" s="360" t="s">
        <v>5310</v>
      </c>
      <c r="C3453" s="360" t="s">
        <v>1433</v>
      </c>
      <c r="D3453" s="266" t="s">
        <v>27798</v>
      </c>
    </row>
    <row r="3454" spans="1:4" x14ac:dyDescent="0.25">
      <c r="A3454" s="369">
        <v>44471</v>
      </c>
      <c r="B3454" s="360" t="s">
        <v>5313</v>
      </c>
      <c r="C3454" s="360" t="s">
        <v>1433</v>
      </c>
      <c r="D3454" s="266" t="s">
        <v>27799</v>
      </c>
    </row>
    <row r="3455" spans="1:4" x14ac:dyDescent="0.25">
      <c r="A3455" s="369">
        <v>4944</v>
      </c>
      <c r="B3455" s="360" t="s">
        <v>5314</v>
      </c>
      <c r="C3455" s="360" t="s">
        <v>1908</v>
      </c>
      <c r="D3455" s="266" t="s">
        <v>27800</v>
      </c>
    </row>
    <row r="3456" spans="1:4" x14ac:dyDescent="0.25">
      <c r="A3456" s="369">
        <v>21102</v>
      </c>
      <c r="B3456" s="360" t="s">
        <v>5315</v>
      </c>
      <c r="C3456" s="360" t="s">
        <v>1433</v>
      </c>
      <c r="D3456" s="266" t="s">
        <v>5316</v>
      </c>
    </row>
    <row r="3457" spans="1:4" x14ac:dyDescent="0.25">
      <c r="A3457" s="369">
        <v>21101</v>
      </c>
      <c r="B3457" s="360" t="s">
        <v>5317</v>
      </c>
      <c r="C3457" s="360" t="s">
        <v>1433</v>
      </c>
      <c r="D3457" s="266" t="s">
        <v>5318</v>
      </c>
    </row>
    <row r="3458" spans="1:4" x14ac:dyDescent="0.25">
      <c r="A3458" s="369">
        <v>34713</v>
      </c>
      <c r="B3458" s="360" t="s">
        <v>5319</v>
      </c>
      <c r="C3458" s="360" t="s">
        <v>1908</v>
      </c>
      <c r="D3458" s="266" t="s">
        <v>7116</v>
      </c>
    </row>
    <row r="3459" spans="1:4" x14ac:dyDescent="0.25">
      <c r="A3459" s="369">
        <v>37563</v>
      </c>
      <c r="B3459" s="360" t="s">
        <v>5320</v>
      </c>
      <c r="C3459" s="360" t="s">
        <v>1908</v>
      </c>
      <c r="D3459" s="266" t="s">
        <v>27801</v>
      </c>
    </row>
    <row r="3460" spans="1:4" x14ac:dyDescent="0.25">
      <c r="A3460" s="369">
        <v>4948</v>
      </c>
      <c r="B3460" s="360" t="s">
        <v>26276</v>
      </c>
      <c r="C3460" s="360" t="s">
        <v>1908</v>
      </c>
      <c r="D3460" s="266" t="s">
        <v>27802</v>
      </c>
    </row>
    <row r="3461" spans="1:4" x14ac:dyDescent="0.25">
      <c r="A3461" s="369">
        <v>37561</v>
      </c>
      <c r="B3461" s="360" t="s">
        <v>5321</v>
      </c>
      <c r="C3461" s="360" t="s">
        <v>1908</v>
      </c>
      <c r="D3461" s="266" t="s">
        <v>25721</v>
      </c>
    </row>
    <row r="3462" spans="1:4" x14ac:dyDescent="0.25">
      <c r="A3462" s="369">
        <v>37562</v>
      </c>
      <c r="B3462" s="360" t="s">
        <v>5322</v>
      </c>
      <c r="C3462" s="360" t="s">
        <v>1908</v>
      </c>
      <c r="D3462" s="266" t="s">
        <v>27803</v>
      </c>
    </row>
    <row r="3463" spans="1:4" x14ac:dyDescent="0.25">
      <c r="A3463" s="369">
        <v>14164</v>
      </c>
      <c r="B3463" s="360" t="s">
        <v>26277</v>
      </c>
      <c r="C3463" s="360" t="s">
        <v>1433</v>
      </c>
      <c r="D3463" s="266" t="s">
        <v>27804</v>
      </c>
    </row>
    <row r="3464" spans="1:4" x14ac:dyDescent="0.25">
      <c r="A3464" s="369">
        <v>14163</v>
      </c>
      <c r="B3464" s="360" t="s">
        <v>26278</v>
      </c>
      <c r="C3464" s="360" t="s">
        <v>1433</v>
      </c>
      <c r="D3464" s="266" t="s">
        <v>27805</v>
      </c>
    </row>
    <row r="3465" spans="1:4" x14ac:dyDescent="0.25">
      <c r="A3465" s="369">
        <v>5051</v>
      </c>
      <c r="B3465" s="360" t="s">
        <v>26279</v>
      </c>
      <c r="C3465" s="360" t="s">
        <v>1433</v>
      </c>
      <c r="D3465" s="266" t="s">
        <v>27806</v>
      </c>
    </row>
    <row r="3466" spans="1:4" x14ac:dyDescent="0.25">
      <c r="A3466" s="369">
        <v>5052</v>
      </c>
      <c r="B3466" s="360" t="s">
        <v>5323</v>
      </c>
      <c r="C3466" s="360" t="s">
        <v>1433</v>
      </c>
      <c r="D3466" s="266" t="s">
        <v>27807</v>
      </c>
    </row>
    <row r="3467" spans="1:4" x14ac:dyDescent="0.25">
      <c r="A3467" s="369">
        <v>14162</v>
      </c>
      <c r="B3467" s="360" t="s">
        <v>26280</v>
      </c>
      <c r="C3467" s="360" t="s">
        <v>1433</v>
      </c>
      <c r="D3467" s="266" t="s">
        <v>27808</v>
      </c>
    </row>
    <row r="3468" spans="1:4" x14ac:dyDescent="0.25">
      <c r="A3468" s="369">
        <v>14166</v>
      </c>
      <c r="B3468" s="360" t="s">
        <v>26281</v>
      </c>
      <c r="C3468" s="360" t="s">
        <v>1433</v>
      </c>
      <c r="D3468" s="266" t="s">
        <v>27809</v>
      </c>
    </row>
    <row r="3469" spans="1:4" x14ac:dyDescent="0.25">
      <c r="A3469" s="369">
        <v>14165</v>
      </c>
      <c r="B3469" s="360" t="s">
        <v>26282</v>
      </c>
      <c r="C3469" s="360" t="s">
        <v>1433</v>
      </c>
      <c r="D3469" s="266" t="s">
        <v>27810</v>
      </c>
    </row>
    <row r="3470" spans="1:4" x14ac:dyDescent="0.25">
      <c r="A3470" s="369">
        <v>5050</v>
      </c>
      <c r="B3470" s="360" t="s">
        <v>26283</v>
      </c>
      <c r="C3470" s="360" t="s">
        <v>1433</v>
      </c>
      <c r="D3470" s="266" t="s">
        <v>27811</v>
      </c>
    </row>
    <row r="3471" spans="1:4" x14ac:dyDescent="0.25">
      <c r="A3471" s="369">
        <v>12366</v>
      </c>
      <c r="B3471" s="360" t="s">
        <v>5324</v>
      </c>
      <c r="C3471" s="360" t="s">
        <v>1433</v>
      </c>
      <c r="D3471" s="266" t="s">
        <v>7117</v>
      </c>
    </row>
    <row r="3472" spans="1:4" x14ac:dyDescent="0.25">
      <c r="A3472" s="369">
        <v>5045</v>
      </c>
      <c r="B3472" s="360" t="s">
        <v>5325</v>
      </c>
      <c r="C3472" s="360" t="s">
        <v>1433</v>
      </c>
      <c r="D3472" s="266" t="s">
        <v>7118</v>
      </c>
    </row>
    <row r="3473" spans="1:4" x14ac:dyDescent="0.25">
      <c r="A3473" s="369">
        <v>5035</v>
      </c>
      <c r="B3473" s="360" t="s">
        <v>5326</v>
      </c>
      <c r="C3473" s="360" t="s">
        <v>1433</v>
      </c>
      <c r="D3473" s="266" t="s">
        <v>7119</v>
      </c>
    </row>
    <row r="3474" spans="1:4" x14ac:dyDescent="0.25">
      <c r="A3474" s="369">
        <v>41180</v>
      </c>
      <c r="B3474" s="360" t="s">
        <v>5327</v>
      </c>
      <c r="C3474" s="360" t="s">
        <v>1433</v>
      </c>
      <c r="D3474" s="266" t="s">
        <v>7120</v>
      </c>
    </row>
    <row r="3475" spans="1:4" x14ac:dyDescent="0.25">
      <c r="A3475" s="369">
        <v>41181</v>
      </c>
      <c r="B3475" s="360" t="s">
        <v>5328</v>
      </c>
      <c r="C3475" s="360" t="s">
        <v>1433</v>
      </c>
      <c r="D3475" s="266" t="s">
        <v>7121</v>
      </c>
    </row>
    <row r="3476" spans="1:4" x14ac:dyDescent="0.25">
      <c r="A3476" s="369">
        <v>41182</v>
      </c>
      <c r="B3476" s="360" t="s">
        <v>5329</v>
      </c>
      <c r="C3476" s="360" t="s">
        <v>1433</v>
      </c>
      <c r="D3476" s="266" t="s">
        <v>7122</v>
      </c>
    </row>
    <row r="3477" spans="1:4" x14ac:dyDescent="0.25">
      <c r="A3477" s="369">
        <v>41183</v>
      </c>
      <c r="B3477" s="360" t="s">
        <v>5330</v>
      </c>
      <c r="C3477" s="360" t="s">
        <v>1433</v>
      </c>
      <c r="D3477" s="266" t="s">
        <v>7123</v>
      </c>
    </row>
    <row r="3478" spans="1:4" x14ac:dyDescent="0.25">
      <c r="A3478" s="369">
        <v>41184</v>
      </c>
      <c r="B3478" s="360" t="s">
        <v>5331</v>
      </c>
      <c r="C3478" s="360" t="s">
        <v>1433</v>
      </c>
      <c r="D3478" s="266" t="s">
        <v>7124</v>
      </c>
    </row>
    <row r="3479" spans="1:4" x14ac:dyDescent="0.25">
      <c r="A3479" s="369">
        <v>41185</v>
      </c>
      <c r="B3479" s="360" t="s">
        <v>5332</v>
      </c>
      <c r="C3479" s="360" t="s">
        <v>1433</v>
      </c>
      <c r="D3479" s="266" t="s">
        <v>7125</v>
      </c>
    </row>
    <row r="3480" spans="1:4" x14ac:dyDescent="0.25">
      <c r="A3480" s="369">
        <v>41186</v>
      </c>
      <c r="B3480" s="360" t="s">
        <v>5333</v>
      </c>
      <c r="C3480" s="360" t="s">
        <v>1433</v>
      </c>
      <c r="D3480" s="266" t="s">
        <v>7126</v>
      </c>
    </row>
    <row r="3481" spans="1:4" x14ac:dyDescent="0.25">
      <c r="A3481" s="369">
        <v>41187</v>
      </c>
      <c r="B3481" s="360" t="s">
        <v>5334</v>
      </c>
      <c r="C3481" s="360" t="s">
        <v>1433</v>
      </c>
      <c r="D3481" s="266" t="s">
        <v>7127</v>
      </c>
    </row>
    <row r="3482" spans="1:4" x14ac:dyDescent="0.25">
      <c r="A3482" s="369">
        <v>41188</v>
      </c>
      <c r="B3482" s="360" t="s">
        <v>5335</v>
      </c>
      <c r="C3482" s="360" t="s">
        <v>1433</v>
      </c>
      <c r="D3482" s="266" t="s">
        <v>7128</v>
      </c>
    </row>
    <row r="3483" spans="1:4" x14ac:dyDescent="0.25">
      <c r="A3483" s="369">
        <v>5036</v>
      </c>
      <c r="B3483" s="360" t="s">
        <v>5336</v>
      </c>
      <c r="C3483" s="360" t="s">
        <v>1433</v>
      </c>
      <c r="D3483" s="266" t="s">
        <v>7129</v>
      </c>
    </row>
    <row r="3484" spans="1:4" x14ac:dyDescent="0.25">
      <c r="A3484" s="369">
        <v>41189</v>
      </c>
      <c r="B3484" s="360" t="s">
        <v>5337</v>
      </c>
      <c r="C3484" s="360" t="s">
        <v>1433</v>
      </c>
      <c r="D3484" s="266" t="s">
        <v>7130</v>
      </c>
    </row>
    <row r="3485" spans="1:4" x14ac:dyDescent="0.25">
      <c r="A3485" s="369">
        <v>41190</v>
      </c>
      <c r="B3485" s="360" t="s">
        <v>5338</v>
      </c>
      <c r="C3485" s="360" t="s">
        <v>1433</v>
      </c>
      <c r="D3485" s="266" t="s">
        <v>7131</v>
      </c>
    </row>
    <row r="3486" spans="1:4" x14ac:dyDescent="0.25">
      <c r="A3486" s="369">
        <v>41191</v>
      </c>
      <c r="B3486" s="360" t="s">
        <v>5339</v>
      </c>
      <c r="C3486" s="360" t="s">
        <v>1433</v>
      </c>
      <c r="D3486" s="266" t="s">
        <v>7132</v>
      </c>
    </row>
    <row r="3487" spans="1:4" x14ac:dyDescent="0.25">
      <c r="A3487" s="369">
        <v>41192</v>
      </c>
      <c r="B3487" s="360" t="s">
        <v>5340</v>
      </c>
      <c r="C3487" s="360" t="s">
        <v>1433</v>
      </c>
      <c r="D3487" s="266" t="s">
        <v>7133</v>
      </c>
    </row>
    <row r="3488" spans="1:4" x14ac:dyDescent="0.25">
      <c r="A3488" s="369">
        <v>41193</v>
      </c>
      <c r="B3488" s="360" t="s">
        <v>5341</v>
      </c>
      <c r="C3488" s="360" t="s">
        <v>1433</v>
      </c>
      <c r="D3488" s="266" t="s">
        <v>7134</v>
      </c>
    </row>
    <row r="3489" spans="1:4" x14ac:dyDescent="0.25">
      <c r="A3489" s="369">
        <v>41194</v>
      </c>
      <c r="B3489" s="360" t="s">
        <v>5342</v>
      </c>
      <c r="C3489" s="360" t="s">
        <v>1433</v>
      </c>
      <c r="D3489" s="266" t="s">
        <v>7135</v>
      </c>
    </row>
    <row r="3490" spans="1:4" x14ac:dyDescent="0.25">
      <c r="A3490" s="369">
        <v>5044</v>
      </c>
      <c r="B3490" s="360" t="s">
        <v>5343</v>
      </c>
      <c r="C3490" s="360" t="s">
        <v>1433</v>
      </c>
      <c r="D3490" s="266" t="s">
        <v>7136</v>
      </c>
    </row>
    <row r="3491" spans="1:4" x14ac:dyDescent="0.25">
      <c r="A3491" s="369">
        <v>5059</v>
      </c>
      <c r="B3491" s="360" t="s">
        <v>5344</v>
      </c>
      <c r="C3491" s="360" t="s">
        <v>1433</v>
      </c>
      <c r="D3491" s="266" t="s">
        <v>7137</v>
      </c>
    </row>
    <row r="3492" spans="1:4" x14ac:dyDescent="0.25">
      <c r="A3492" s="369">
        <v>41201</v>
      </c>
      <c r="B3492" s="360" t="s">
        <v>5345</v>
      </c>
      <c r="C3492" s="360" t="s">
        <v>1433</v>
      </c>
      <c r="D3492" s="266" t="s">
        <v>7138</v>
      </c>
    </row>
    <row r="3493" spans="1:4" x14ac:dyDescent="0.25">
      <c r="A3493" s="369">
        <v>41199</v>
      </c>
      <c r="B3493" s="360" t="s">
        <v>5346</v>
      </c>
      <c r="C3493" s="360" t="s">
        <v>1433</v>
      </c>
      <c r="D3493" s="266" t="s">
        <v>7139</v>
      </c>
    </row>
    <row r="3494" spans="1:4" x14ac:dyDescent="0.25">
      <c r="A3494" s="369">
        <v>5057</v>
      </c>
      <c r="B3494" s="360" t="s">
        <v>5347</v>
      </c>
      <c r="C3494" s="360" t="s">
        <v>1433</v>
      </c>
      <c r="D3494" s="266" t="s">
        <v>7140</v>
      </c>
    </row>
    <row r="3495" spans="1:4" x14ac:dyDescent="0.25">
      <c r="A3495" s="369">
        <v>41200</v>
      </c>
      <c r="B3495" s="360" t="s">
        <v>5348</v>
      </c>
      <c r="C3495" s="360" t="s">
        <v>1433</v>
      </c>
      <c r="D3495" s="266" t="s">
        <v>7141</v>
      </c>
    </row>
    <row r="3496" spans="1:4" x14ac:dyDescent="0.25">
      <c r="A3496" s="369">
        <v>41205</v>
      </c>
      <c r="B3496" s="360" t="s">
        <v>5349</v>
      </c>
      <c r="C3496" s="360" t="s">
        <v>1433</v>
      </c>
      <c r="D3496" s="266" t="s">
        <v>7142</v>
      </c>
    </row>
    <row r="3497" spans="1:4" x14ac:dyDescent="0.25">
      <c r="A3497" s="369">
        <v>41202</v>
      </c>
      <c r="B3497" s="360" t="s">
        <v>5350</v>
      </c>
      <c r="C3497" s="360" t="s">
        <v>1433</v>
      </c>
      <c r="D3497" s="266" t="s">
        <v>7143</v>
      </c>
    </row>
    <row r="3498" spans="1:4" x14ac:dyDescent="0.25">
      <c r="A3498" s="369">
        <v>41206</v>
      </c>
      <c r="B3498" s="360" t="s">
        <v>5351</v>
      </c>
      <c r="C3498" s="360" t="s">
        <v>1433</v>
      </c>
      <c r="D3498" s="266" t="s">
        <v>7144</v>
      </c>
    </row>
    <row r="3499" spans="1:4" x14ac:dyDescent="0.25">
      <c r="A3499" s="369">
        <v>12372</v>
      </c>
      <c r="B3499" s="360" t="s">
        <v>5352</v>
      </c>
      <c r="C3499" s="360" t="s">
        <v>1433</v>
      </c>
      <c r="D3499" s="266" t="s">
        <v>7145</v>
      </c>
    </row>
    <row r="3500" spans="1:4" x14ac:dyDescent="0.25">
      <c r="A3500" s="369">
        <v>41207</v>
      </c>
      <c r="B3500" s="360" t="s">
        <v>5353</v>
      </c>
      <c r="C3500" s="360" t="s">
        <v>1433</v>
      </c>
      <c r="D3500" s="266" t="s">
        <v>7146</v>
      </c>
    </row>
    <row r="3501" spans="1:4" x14ac:dyDescent="0.25">
      <c r="A3501" s="369">
        <v>41203</v>
      </c>
      <c r="B3501" s="360" t="s">
        <v>5354</v>
      </c>
      <c r="C3501" s="360" t="s">
        <v>1433</v>
      </c>
      <c r="D3501" s="266" t="s">
        <v>7147</v>
      </c>
    </row>
    <row r="3502" spans="1:4" x14ac:dyDescent="0.25">
      <c r="A3502" s="369">
        <v>41204</v>
      </c>
      <c r="B3502" s="360" t="s">
        <v>5355</v>
      </c>
      <c r="C3502" s="360" t="s">
        <v>1433</v>
      </c>
      <c r="D3502" s="266" t="s">
        <v>7148</v>
      </c>
    </row>
    <row r="3503" spans="1:4" x14ac:dyDescent="0.25">
      <c r="A3503" s="369">
        <v>41210</v>
      </c>
      <c r="B3503" s="360" t="s">
        <v>5356</v>
      </c>
      <c r="C3503" s="360" t="s">
        <v>1433</v>
      </c>
      <c r="D3503" s="266" t="s">
        <v>7149</v>
      </c>
    </row>
    <row r="3504" spans="1:4" x14ac:dyDescent="0.25">
      <c r="A3504" s="369">
        <v>41208</v>
      </c>
      <c r="B3504" s="360" t="s">
        <v>5357</v>
      </c>
      <c r="C3504" s="360" t="s">
        <v>1433</v>
      </c>
      <c r="D3504" s="266" t="s">
        <v>7150</v>
      </c>
    </row>
    <row r="3505" spans="1:4" x14ac:dyDescent="0.25">
      <c r="A3505" s="369">
        <v>41211</v>
      </c>
      <c r="B3505" s="360" t="s">
        <v>5358</v>
      </c>
      <c r="C3505" s="360" t="s">
        <v>1433</v>
      </c>
      <c r="D3505" s="266" t="s">
        <v>7151</v>
      </c>
    </row>
    <row r="3506" spans="1:4" x14ac:dyDescent="0.25">
      <c r="A3506" s="369">
        <v>13339</v>
      </c>
      <c r="B3506" s="360" t="s">
        <v>5359</v>
      </c>
      <c r="C3506" s="360" t="s">
        <v>1433</v>
      </c>
      <c r="D3506" s="266" t="s">
        <v>7152</v>
      </c>
    </row>
    <row r="3507" spans="1:4" x14ac:dyDescent="0.25">
      <c r="A3507" s="369">
        <v>41213</v>
      </c>
      <c r="B3507" s="360" t="s">
        <v>5360</v>
      </c>
      <c r="C3507" s="360" t="s">
        <v>1433</v>
      </c>
      <c r="D3507" s="266" t="s">
        <v>7153</v>
      </c>
    </row>
    <row r="3508" spans="1:4" x14ac:dyDescent="0.25">
      <c r="A3508" s="369">
        <v>41209</v>
      </c>
      <c r="B3508" s="360" t="s">
        <v>5361</v>
      </c>
      <c r="C3508" s="360" t="s">
        <v>1433</v>
      </c>
      <c r="D3508" s="266" t="s">
        <v>7154</v>
      </c>
    </row>
    <row r="3509" spans="1:4" x14ac:dyDescent="0.25">
      <c r="A3509" s="369">
        <v>41216</v>
      </c>
      <c r="B3509" s="360" t="s">
        <v>5362</v>
      </c>
      <c r="C3509" s="360" t="s">
        <v>1433</v>
      </c>
      <c r="D3509" s="266" t="s">
        <v>7155</v>
      </c>
    </row>
    <row r="3510" spans="1:4" x14ac:dyDescent="0.25">
      <c r="A3510" s="369">
        <v>41217</v>
      </c>
      <c r="B3510" s="360" t="s">
        <v>5363</v>
      </c>
      <c r="C3510" s="360" t="s">
        <v>1433</v>
      </c>
      <c r="D3510" s="266" t="s">
        <v>7156</v>
      </c>
    </row>
    <row r="3511" spans="1:4" x14ac:dyDescent="0.25">
      <c r="A3511" s="369">
        <v>41218</v>
      </c>
      <c r="B3511" s="360" t="s">
        <v>5364</v>
      </c>
      <c r="C3511" s="360" t="s">
        <v>1433</v>
      </c>
      <c r="D3511" s="266" t="s">
        <v>7157</v>
      </c>
    </row>
    <row r="3512" spans="1:4" x14ac:dyDescent="0.25">
      <c r="A3512" s="369">
        <v>41214</v>
      </c>
      <c r="B3512" s="360" t="s">
        <v>5365</v>
      </c>
      <c r="C3512" s="360" t="s">
        <v>1433</v>
      </c>
      <c r="D3512" s="266" t="s">
        <v>7158</v>
      </c>
    </row>
    <row r="3513" spans="1:4" x14ac:dyDescent="0.25">
      <c r="A3513" s="369">
        <v>41215</v>
      </c>
      <c r="B3513" s="360" t="s">
        <v>5366</v>
      </c>
      <c r="C3513" s="360" t="s">
        <v>1433</v>
      </c>
      <c r="D3513" s="266" t="s">
        <v>7159</v>
      </c>
    </row>
    <row r="3514" spans="1:4" x14ac:dyDescent="0.25">
      <c r="A3514" s="369">
        <v>41221</v>
      </c>
      <c r="B3514" s="360" t="s">
        <v>5367</v>
      </c>
      <c r="C3514" s="360" t="s">
        <v>1433</v>
      </c>
      <c r="D3514" s="266" t="s">
        <v>7160</v>
      </c>
    </row>
    <row r="3515" spans="1:4" x14ac:dyDescent="0.25">
      <c r="A3515" s="369">
        <v>41222</v>
      </c>
      <c r="B3515" s="360" t="s">
        <v>5368</v>
      </c>
      <c r="C3515" s="360" t="s">
        <v>1433</v>
      </c>
      <c r="D3515" s="266" t="s">
        <v>7161</v>
      </c>
    </row>
    <row r="3516" spans="1:4" x14ac:dyDescent="0.25">
      <c r="A3516" s="369">
        <v>41195</v>
      </c>
      <c r="B3516" s="360" t="s">
        <v>5369</v>
      </c>
      <c r="C3516" s="360" t="s">
        <v>1433</v>
      </c>
      <c r="D3516" s="266" t="s">
        <v>7162</v>
      </c>
    </row>
    <row r="3517" spans="1:4" x14ac:dyDescent="0.25">
      <c r="A3517" s="369">
        <v>41198</v>
      </c>
      <c r="B3517" s="360" t="s">
        <v>5370</v>
      </c>
      <c r="C3517" s="360" t="s">
        <v>1433</v>
      </c>
      <c r="D3517" s="266" t="s">
        <v>7163</v>
      </c>
    </row>
    <row r="3518" spans="1:4" x14ac:dyDescent="0.25">
      <c r="A3518" s="369">
        <v>41196</v>
      </c>
      <c r="B3518" s="360" t="s">
        <v>5371</v>
      </c>
      <c r="C3518" s="360" t="s">
        <v>1433</v>
      </c>
      <c r="D3518" s="266" t="s">
        <v>7164</v>
      </c>
    </row>
    <row r="3519" spans="1:4" x14ac:dyDescent="0.25">
      <c r="A3519" s="369">
        <v>5033</v>
      </c>
      <c r="B3519" s="360" t="s">
        <v>5372</v>
      </c>
      <c r="C3519" s="360" t="s">
        <v>1433</v>
      </c>
      <c r="D3519" s="266" t="s">
        <v>7165</v>
      </c>
    </row>
    <row r="3520" spans="1:4" x14ac:dyDescent="0.25">
      <c r="A3520" s="369">
        <v>41197</v>
      </c>
      <c r="B3520" s="360" t="s">
        <v>5373</v>
      </c>
      <c r="C3520" s="360" t="s">
        <v>1433</v>
      </c>
      <c r="D3520" s="266" t="s">
        <v>7166</v>
      </c>
    </row>
    <row r="3521" spans="1:4" x14ac:dyDescent="0.25">
      <c r="A3521" s="369">
        <v>12388</v>
      </c>
      <c r="B3521" s="360" t="s">
        <v>5374</v>
      </c>
      <c r="C3521" s="360" t="s">
        <v>1433</v>
      </c>
      <c r="D3521" s="266" t="s">
        <v>27812</v>
      </c>
    </row>
    <row r="3522" spans="1:4" x14ac:dyDescent="0.25">
      <c r="A3522" s="369">
        <v>2731</v>
      </c>
      <c r="B3522" s="360" t="s">
        <v>5375</v>
      </c>
      <c r="C3522" s="360" t="s">
        <v>1516</v>
      </c>
      <c r="D3522" s="266" t="s">
        <v>25900</v>
      </c>
    </row>
    <row r="3523" spans="1:4" x14ac:dyDescent="0.25">
      <c r="A3523" s="369">
        <v>41457</v>
      </c>
      <c r="B3523" s="360" t="s">
        <v>5376</v>
      </c>
      <c r="C3523" s="360" t="s">
        <v>1433</v>
      </c>
      <c r="D3523" s="266" t="s">
        <v>27813</v>
      </c>
    </row>
    <row r="3524" spans="1:4" x14ac:dyDescent="0.25">
      <c r="A3524" s="369">
        <v>41458</v>
      </c>
      <c r="B3524" s="360" t="s">
        <v>5377</v>
      </c>
      <c r="C3524" s="360" t="s">
        <v>1433</v>
      </c>
      <c r="D3524" s="266" t="s">
        <v>27814</v>
      </c>
    </row>
    <row r="3525" spans="1:4" x14ac:dyDescent="0.25">
      <c r="A3525" s="369">
        <v>41459</v>
      </c>
      <c r="B3525" s="360" t="s">
        <v>5378</v>
      </c>
      <c r="C3525" s="360" t="s">
        <v>1433</v>
      </c>
      <c r="D3525" s="266" t="s">
        <v>27815</v>
      </c>
    </row>
    <row r="3526" spans="1:4" x14ac:dyDescent="0.25">
      <c r="A3526" s="369">
        <v>41461</v>
      </c>
      <c r="B3526" s="360" t="s">
        <v>5379</v>
      </c>
      <c r="C3526" s="360" t="s">
        <v>1433</v>
      </c>
      <c r="D3526" s="266" t="s">
        <v>27816</v>
      </c>
    </row>
    <row r="3527" spans="1:4" x14ac:dyDescent="0.25">
      <c r="A3527" s="369">
        <v>44537</v>
      </c>
      <c r="B3527" s="360" t="s">
        <v>5380</v>
      </c>
      <c r="C3527" s="360" t="s">
        <v>2641</v>
      </c>
      <c r="D3527" s="266" t="s">
        <v>27817</v>
      </c>
    </row>
    <row r="3528" spans="1:4" x14ac:dyDescent="0.25">
      <c r="A3528" s="369">
        <v>11844</v>
      </c>
      <c r="B3528" s="360" t="s">
        <v>5381</v>
      </c>
      <c r="C3528" s="360" t="s">
        <v>1516</v>
      </c>
      <c r="D3528" s="266" t="s">
        <v>27818</v>
      </c>
    </row>
    <row r="3529" spans="1:4" x14ac:dyDescent="0.25">
      <c r="A3529" s="369">
        <v>4465</v>
      </c>
      <c r="B3529" s="360" t="s">
        <v>5382</v>
      </c>
      <c r="C3529" s="360" t="s">
        <v>1516</v>
      </c>
      <c r="D3529" s="266" t="s">
        <v>7193</v>
      </c>
    </row>
    <row r="3530" spans="1:4" x14ac:dyDescent="0.25">
      <c r="A3530" s="369">
        <v>35273</v>
      </c>
      <c r="B3530" s="360" t="s">
        <v>5383</v>
      </c>
      <c r="C3530" s="360" t="s">
        <v>1516</v>
      </c>
      <c r="D3530" s="266" t="s">
        <v>27578</v>
      </c>
    </row>
    <row r="3531" spans="1:4" x14ac:dyDescent="0.25">
      <c r="A3531" s="369">
        <v>4470</v>
      </c>
      <c r="B3531" s="360" t="s">
        <v>5384</v>
      </c>
      <c r="C3531" s="360" t="s">
        <v>1516</v>
      </c>
      <c r="D3531" s="266" t="s">
        <v>27819</v>
      </c>
    </row>
    <row r="3532" spans="1:4" x14ac:dyDescent="0.25">
      <c r="A3532" s="369">
        <v>20204</v>
      </c>
      <c r="B3532" s="360" t="s">
        <v>5385</v>
      </c>
      <c r="C3532" s="360" t="s">
        <v>1516</v>
      </c>
      <c r="D3532" s="266" t="s">
        <v>27820</v>
      </c>
    </row>
    <row r="3533" spans="1:4" x14ac:dyDescent="0.25">
      <c r="A3533" s="369">
        <v>20208</v>
      </c>
      <c r="B3533" s="360" t="s">
        <v>5386</v>
      </c>
      <c r="C3533" s="360" t="s">
        <v>1516</v>
      </c>
      <c r="D3533" s="266" t="s">
        <v>27821</v>
      </c>
    </row>
    <row r="3534" spans="1:4" x14ac:dyDescent="0.25">
      <c r="A3534" s="369">
        <v>4437</v>
      </c>
      <c r="B3534" s="360" t="s">
        <v>5387</v>
      </c>
      <c r="C3534" s="360" t="s">
        <v>1516</v>
      </c>
      <c r="D3534" s="266" t="s">
        <v>27822</v>
      </c>
    </row>
    <row r="3535" spans="1:4" x14ac:dyDescent="0.25">
      <c r="A3535" s="369">
        <v>14580</v>
      </c>
      <c r="B3535" s="360" t="s">
        <v>5388</v>
      </c>
      <c r="C3535" s="360" t="s">
        <v>1516</v>
      </c>
      <c r="D3535" s="266" t="s">
        <v>27822</v>
      </c>
    </row>
    <row r="3536" spans="1:4" x14ac:dyDescent="0.25">
      <c r="A3536" s="369">
        <v>40304</v>
      </c>
      <c r="B3536" s="360" t="s">
        <v>5407</v>
      </c>
      <c r="C3536" s="360" t="s">
        <v>1520</v>
      </c>
      <c r="D3536" s="266" t="s">
        <v>27823</v>
      </c>
    </row>
    <row r="3537" spans="1:4" x14ac:dyDescent="0.25">
      <c r="A3537" s="369">
        <v>5065</v>
      </c>
      <c r="B3537" s="360" t="s">
        <v>5389</v>
      </c>
      <c r="C3537" s="360" t="s">
        <v>1520</v>
      </c>
      <c r="D3537" s="266" t="s">
        <v>3549</v>
      </c>
    </row>
    <row r="3538" spans="1:4" x14ac:dyDescent="0.25">
      <c r="A3538" s="369">
        <v>5072</v>
      </c>
      <c r="B3538" s="360" t="s">
        <v>5390</v>
      </c>
      <c r="C3538" s="360" t="s">
        <v>1520</v>
      </c>
      <c r="D3538" s="266" t="s">
        <v>4951</v>
      </c>
    </row>
    <row r="3539" spans="1:4" x14ac:dyDescent="0.25">
      <c r="A3539" s="369">
        <v>5066</v>
      </c>
      <c r="B3539" s="360" t="s">
        <v>5391</v>
      </c>
      <c r="C3539" s="360" t="s">
        <v>1520</v>
      </c>
      <c r="D3539" s="266" t="s">
        <v>26146</v>
      </c>
    </row>
    <row r="3540" spans="1:4" x14ac:dyDescent="0.25">
      <c r="A3540" s="369">
        <v>5063</v>
      </c>
      <c r="B3540" s="360" t="s">
        <v>5392</v>
      </c>
      <c r="C3540" s="360" t="s">
        <v>1520</v>
      </c>
      <c r="D3540" s="266" t="s">
        <v>4481</v>
      </c>
    </row>
    <row r="3541" spans="1:4" x14ac:dyDescent="0.25">
      <c r="A3541" s="369">
        <v>20247</v>
      </c>
      <c r="B3541" s="360" t="s">
        <v>5393</v>
      </c>
      <c r="C3541" s="360" t="s">
        <v>1520</v>
      </c>
      <c r="D3541" s="266" t="s">
        <v>5673</v>
      </c>
    </row>
    <row r="3542" spans="1:4" x14ac:dyDescent="0.25">
      <c r="A3542" s="369">
        <v>5074</v>
      </c>
      <c r="B3542" s="360" t="s">
        <v>5394</v>
      </c>
      <c r="C3542" s="360" t="s">
        <v>1520</v>
      </c>
      <c r="D3542" s="266" t="s">
        <v>25700</v>
      </c>
    </row>
    <row r="3543" spans="1:4" x14ac:dyDescent="0.25">
      <c r="A3543" s="369">
        <v>5067</v>
      </c>
      <c r="B3543" s="360" t="s">
        <v>5395</v>
      </c>
      <c r="C3543" s="360" t="s">
        <v>1520</v>
      </c>
      <c r="D3543" s="266" t="s">
        <v>5997</v>
      </c>
    </row>
    <row r="3544" spans="1:4" x14ac:dyDescent="0.25">
      <c r="A3544" s="369">
        <v>5078</v>
      </c>
      <c r="B3544" s="360" t="s">
        <v>5396</v>
      </c>
      <c r="C3544" s="360" t="s">
        <v>1520</v>
      </c>
      <c r="D3544" s="266" t="s">
        <v>1636</v>
      </c>
    </row>
    <row r="3545" spans="1:4" x14ac:dyDescent="0.25">
      <c r="A3545" s="369">
        <v>5068</v>
      </c>
      <c r="B3545" s="360" t="s">
        <v>5397</v>
      </c>
      <c r="C3545" s="360" t="s">
        <v>1520</v>
      </c>
      <c r="D3545" s="266" t="s">
        <v>11149</v>
      </c>
    </row>
    <row r="3546" spans="1:4" x14ac:dyDescent="0.25">
      <c r="A3546" s="369">
        <v>5073</v>
      </c>
      <c r="B3546" s="360" t="s">
        <v>5398</v>
      </c>
      <c r="C3546" s="360" t="s">
        <v>1520</v>
      </c>
      <c r="D3546" s="266" t="s">
        <v>26958</v>
      </c>
    </row>
    <row r="3547" spans="1:4" x14ac:dyDescent="0.25">
      <c r="A3547" s="369">
        <v>5069</v>
      </c>
      <c r="B3547" s="360" t="s">
        <v>5399</v>
      </c>
      <c r="C3547" s="360" t="s">
        <v>1520</v>
      </c>
      <c r="D3547" s="266" t="s">
        <v>26958</v>
      </c>
    </row>
    <row r="3548" spans="1:4" x14ac:dyDescent="0.25">
      <c r="A3548" s="369">
        <v>5070</v>
      </c>
      <c r="B3548" s="360" t="s">
        <v>5400</v>
      </c>
      <c r="C3548" s="360" t="s">
        <v>1520</v>
      </c>
      <c r="D3548" s="266" t="s">
        <v>11066</v>
      </c>
    </row>
    <row r="3549" spans="1:4" x14ac:dyDescent="0.25">
      <c r="A3549" s="369">
        <v>5071</v>
      </c>
      <c r="B3549" s="360" t="s">
        <v>5401</v>
      </c>
      <c r="C3549" s="360" t="s">
        <v>1520</v>
      </c>
      <c r="D3549" s="266" t="s">
        <v>11149</v>
      </c>
    </row>
    <row r="3550" spans="1:4" x14ac:dyDescent="0.25">
      <c r="A3550" s="369">
        <v>5061</v>
      </c>
      <c r="B3550" s="360" t="s">
        <v>5402</v>
      </c>
      <c r="C3550" s="360" t="s">
        <v>1520</v>
      </c>
      <c r="D3550" s="266" t="s">
        <v>27824</v>
      </c>
    </row>
    <row r="3551" spans="1:4" x14ac:dyDescent="0.25">
      <c r="A3551" s="369">
        <v>5075</v>
      </c>
      <c r="B3551" s="360" t="s">
        <v>5403</v>
      </c>
      <c r="C3551" s="360" t="s">
        <v>1520</v>
      </c>
      <c r="D3551" s="266" t="s">
        <v>11149</v>
      </c>
    </row>
    <row r="3552" spans="1:4" x14ac:dyDescent="0.25">
      <c r="A3552" s="369">
        <v>39027</v>
      </c>
      <c r="B3552" s="360" t="s">
        <v>5404</v>
      </c>
      <c r="C3552" s="360" t="s">
        <v>1520</v>
      </c>
      <c r="D3552" s="266" t="s">
        <v>2396</v>
      </c>
    </row>
    <row r="3553" spans="1:4" x14ac:dyDescent="0.25">
      <c r="A3553" s="369">
        <v>5062</v>
      </c>
      <c r="B3553" s="360" t="s">
        <v>5405</v>
      </c>
      <c r="C3553" s="360" t="s">
        <v>1520</v>
      </c>
      <c r="D3553" s="266" t="s">
        <v>27825</v>
      </c>
    </row>
    <row r="3554" spans="1:4" x14ac:dyDescent="0.25">
      <c r="A3554" s="369">
        <v>40568</v>
      </c>
      <c r="B3554" s="360" t="s">
        <v>5406</v>
      </c>
      <c r="C3554" s="360" t="s">
        <v>1520</v>
      </c>
      <c r="D3554" s="266" t="s">
        <v>25820</v>
      </c>
    </row>
    <row r="3555" spans="1:4" x14ac:dyDescent="0.25">
      <c r="A3555" s="369">
        <v>39026</v>
      </c>
      <c r="B3555" s="360" t="s">
        <v>5408</v>
      </c>
      <c r="C3555" s="360" t="s">
        <v>1520</v>
      </c>
      <c r="D3555" s="266" t="s">
        <v>27826</v>
      </c>
    </row>
    <row r="3556" spans="1:4" x14ac:dyDescent="0.25">
      <c r="A3556" s="369">
        <v>42431</v>
      </c>
      <c r="B3556" s="360" t="s">
        <v>5409</v>
      </c>
      <c r="C3556" s="360" t="s">
        <v>1433</v>
      </c>
      <c r="D3556" s="266" t="s">
        <v>5410</v>
      </c>
    </row>
    <row r="3557" spans="1:4" x14ac:dyDescent="0.25">
      <c r="A3557" s="369">
        <v>44074</v>
      </c>
      <c r="B3557" s="360" t="s">
        <v>5411</v>
      </c>
      <c r="C3557" s="360" t="s">
        <v>1522</v>
      </c>
      <c r="D3557" s="266" t="s">
        <v>27827</v>
      </c>
    </row>
    <row r="3558" spans="1:4" x14ac:dyDescent="0.25">
      <c r="A3558" s="369">
        <v>44072</v>
      </c>
      <c r="B3558" s="360" t="s">
        <v>5412</v>
      </c>
      <c r="C3558" s="360" t="s">
        <v>1522</v>
      </c>
      <c r="D3558" s="266" t="s">
        <v>27828</v>
      </c>
    </row>
    <row r="3559" spans="1:4" x14ac:dyDescent="0.25">
      <c r="A3559" s="369">
        <v>511</v>
      </c>
      <c r="B3559" s="360" t="s">
        <v>5413</v>
      </c>
      <c r="C3559" s="360" t="s">
        <v>1522</v>
      </c>
      <c r="D3559" s="266" t="s">
        <v>10700</v>
      </c>
    </row>
    <row r="3560" spans="1:4" x14ac:dyDescent="0.25">
      <c r="A3560" s="369">
        <v>37540</v>
      </c>
      <c r="B3560" s="360" t="s">
        <v>5414</v>
      </c>
      <c r="C3560" s="360" t="s">
        <v>1433</v>
      </c>
      <c r="D3560" s="266" t="s">
        <v>27829</v>
      </c>
    </row>
    <row r="3561" spans="1:4" x14ac:dyDescent="0.25">
      <c r="A3561" s="369">
        <v>37548</v>
      </c>
      <c r="B3561" s="360" t="s">
        <v>5415</v>
      </c>
      <c r="C3561" s="360" t="s">
        <v>1433</v>
      </c>
      <c r="D3561" s="266" t="s">
        <v>27830</v>
      </c>
    </row>
    <row r="3562" spans="1:4" x14ac:dyDescent="0.25">
      <c r="A3562" s="369">
        <v>39828</v>
      </c>
      <c r="B3562" s="360" t="s">
        <v>27831</v>
      </c>
      <c r="C3562" s="360" t="s">
        <v>1433</v>
      </c>
      <c r="D3562" s="266" t="s">
        <v>27832</v>
      </c>
    </row>
    <row r="3563" spans="1:4" x14ac:dyDescent="0.25">
      <c r="A3563" s="369">
        <v>38392</v>
      </c>
      <c r="B3563" s="360" t="s">
        <v>5416</v>
      </c>
      <c r="C3563" s="360" t="s">
        <v>1433</v>
      </c>
      <c r="D3563" s="266" t="s">
        <v>7169</v>
      </c>
    </row>
    <row r="3564" spans="1:4" x14ac:dyDescent="0.25">
      <c r="A3564" s="369">
        <v>11735</v>
      </c>
      <c r="B3564" s="360" t="s">
        <v>5417</v>
      </c>
      <c r="C3564" s="360" t="s">
        <v>1433</v>
      </c>
      <c r="D3564" s="266" t="s">
        <v>27833</v>
      </c>
    </row>
    <row r="3565" spans="1:4" x14ac:dyDescent="0.25">
      <c r="A3565" s="369">
        <v>11737</v>
      </c>
      <c r="B3565" s="360" t="s">
        <v>5418</v>
      </c>
      <c r="C3565" s="360" t="s">
        <v>1433</v>
      </c>
      <c r="D3565" s="266" t="s">
        <v>25677</v>
      </c>
    </row>
    <row r="3566" spans="1:4" x14ac:dyDescent="0.25">
      <c r="A3566" s="369">
        <v>11738</v>
      </c>
      <c r="B3566" s="360" t="s">
        <v>5419</v>
      </c>
      <c r="C3566" s="360" t="s">
        <v>1433</v>
      </c>
      <c r="D3566" s="266" t="s">
        <v>25369</v>
      </c>
    </row>
    <row r="3567" spans="1:4" x14ac:dyDescent="0.25">
      <c r="A3567" s="369">
        <v>36143</v>
      </c>
      <c r="B3567" s="360" t="s">
        <v>5420</v>
      </c>
      <c r="C3567" s="360" t="s">
        <v>1433</v>
      </c>
      <c r="D3567" s="266" t="s">
        <v>5426</v>
      </c>
    </row>
    <row r="3568" spans="1:4" x14ac:dyDescent="0.25">
      <c r="A3568" s="369">
        <v>36142</v>
      </c>
      <c r="B3568" s="360" t="s">
        <v>5421</v>
      </c>
      <c r="C3568" s="360" t="s">
        <v>1433</v>
      </c>
      <c r="D3568" s="266" t="s">
        <v>3658</v>
      </c>
    </row>
    <row r="3569" spans="1:4" x14ac:dyDescent="0.25">
      <c r="A3569" s="369">
        <v>36146</v>
      </c>
      <c r="B3569" s="360" t="s">
        <v>5423</v>
      </c>
      <c r="C3569" s="360" t="s">
        <v>1433</v>
      </c>
      <c r="D3569" s="266" t="s">
        <v>27834</v>
      </c>
    </row>
    <row r="3570" spans="1:4" x14ac:dyDescent="0.25">
      <c r="A3570" s="369">
        <v>39015</v>
      </c>
      <c r="B3570" s="360" t="s">
        <v>5424</v>
      </c>
      <c r="C3570" s="360" t="s">
        <v>1433</v>
      </c>
      <c r="D3570" s="266" t="s">
        <v>5040</v>
      </c>
    </row>
    <row r="3571" spans="1:4" x14ac:dyDescent="0.25">
      <c r="A3571" s="369">
        <v>38377</v>
      </c>
      <c r="B3571" s="360" t="s">
        <v>5425</v>
      </c>
      <c r="C3571" s="360" t="s">
        <v>1433</v>
      </c>
      <c r="D3571" s="266" t="s">
        <v>2703</v>
      </c>
    </row>
    <row r="3572" spans="1:4" x14ac:dyDescent="0.25">
      <c r="A3572" s="369">
        <v>38376</v>
      </c>
      <c r="B3572" s="360" t="s">
        <v>5427</v>
      </c>
      <c r="C3572" s="360" t="s">
        <v>1433</v>
      </c>
      <c r="D3572" s="266" t="s">
        <v>7170</v>
      </c>
    </row>
    <row r="3573" spans="1:4" x14ac:dyDescent="0.25">
      <c r="A3573" s="369">
        <v>38116</v>
      </c>
      <c r="B3573" s="360" t="s">
        <v>5428</v>
      </c>
      <c r="C3573" s="360" t="s">
        <v>1433</v>
      </c>
      <c r="D3573" s="266" t="s">
        <v>13624</v>
      </c>
    </row>
    <row r="3574" spans="1:4" x14ac:dyDescent="0.25">
      <c r="A3574" s="369">
        <v>38066</v>
      </c>
      <c r="B3574" s="360" t="s">
        <v>5429</v>
      </c>
      <c r="C3574" s="360" t="s">
        <v>1433</v>
      </c>
      <c r="D3574" s="266" t="s">
        <v>6953</v>
      </c>
    </row>
    <row r="3575" spans="1:4" x14ac:dyDescent="0.25">
      <c r="A3575" s="369">
        <v>38117</v>
      </c>
      <c r="B3575" s="360" t="s">
        <v>5430</v>
      </c>
      <c r="C3575" s="360" t="s">
        <v>1433</v>
      </c>
      <c r="D3575" s="266" t="s">
        <v>10006</v>
      </c>
    </row>
    <row r="3576" spans="1:4" x14ac:dyDescent="0.25">
      <c r="A3576" s="369">
        <v>38067</v>
      </c>
      <c r="B3576" s="360" t="s">
        <v>5432</v>
      </c>
      <c r="C3576" s="360" t="s">
        <v>1433</v>
      </c>
      <c r="D3576" s="266" t="s">
        <v>4377</v>
      </c>
    </row>
    <row r="3577" spans="1:4" x14ac:dyDescent="0.25">
      <c r="A3577" s="369">
        <v>11522</v>
      </c>
      <c r="B3577" s="360" t="s">
        <v>26284</v>
      </c>
      <c r="C3577" s="360" t="s">
        <v>1433</v>
      </c>
      <c r="D3577" s="266" t="s">
        <v>2371</v>
      </c>
    </row>
    <row r="3578" spans="1:4" x14ac:dyDescent="0.25">
      <c r="A3578" s="369">
        <v>43600</v>
      </c>
      <c r="B3578" s="360" t="s">
        <v>5433</v>
      </c>
      <c r="C3578" s="360" t="s">
        <v>1433</v>
      </c>
      <c r="D3578" s="266" t="s">
        <v>8701</v>
      </c>
    </row>
    <row r="3579" spans="1:4" x14ac:dyDescent="0.25">
      <c r="A3579" s="369">
        <v>5080</v>
      </c>
      <c r="B3579" s="360" t="s">
        <v>5434</v>
      </c>
      <c r="C3579" s="360" t="s">
        <v>1433</v>
      </c>
      <c r="D3579" s="266" t="s">
        <v>7080</v>
      </c>
    </row>
    <row r="3580" spans="1:4" x14ac:dyDescent="0.25">
      <c r="A3580" s="369">
        <v>38168</v>
      </c>
      <c r="B3580" s="360" t="s">
        <v>5435</v>
      </c>
      <c r="C3580" s="360" t="s">
        <v>1433</v>
      </c>
      <c r="D3580" s="266" t="s">
        <v>27835</v>
      </c>
    </row>
    <row r="3581" spans="1:4" x14ac:dyDescent="0.25">
      <c r="A3581" s="369">
        <v>43601</v>
      </c>
      <c r="B3581" s="360" t="s">
        <v>5436</v>
      </c>
      <c r="C3581" s="360" t="s">
        <v>1433</v>
      </c>
      <c r="D3581" s="266" t="s">
        <v>25818</v>
      </c>
    </row>
    <row r="3582" spans="1:4" x14ac:dyDescent="0.25">
      <c r="A3582" s="369">
        <v>13393</v>
      </c>
      <c r="B3582" s="360" t="s">
        <v>5437</v>
      </c>
      <c r="C3582" s="360" t="s">
        <v>1433</v>
      </c>
      <c r="D3582" s="266" t="s">
        <v>27836</v>
      </c>
    </row>
    <row r="3583" spans="1:4" x14ac:dyDescent="0.25">
      <c r="A3583" s="369">
        <v>13395</v>
      </c>
      <c r="B3583" s="360" t="s">
        <v>5438</v>
      </c>
      <c r="C3583" s="360" t="s">
        <v>1433</v>
      </c>
      <c r="D3583" s="266" t="s">
        <v>27837</v>
      </c>
    </row>
    <row r="3584" spans="1:4" x14ac:dyDescent="0.25">
      <c r="A3584" s="369">
        <v>12039</v>
      </c>
      <c r="B3584" s="360" t="s">
        <v>5439</v>
      </c>
      <c r="C3584" s="360" t="s">
        <v>1433</v>
      </c>
      <c r="D3584" s="266" t="s">
        <v>27838</v>
      </c>
    </row>
    <row r="3585" spans="1:4" x14ac:dyDescent="0.25">
      <c r="A3585" s="369">
        <v>13396</v>
      </c>
      <c r="B3585" s="360" t="s">
        <v>5440</v>
      </c>
      <c r="C3585" s="360" t="s">
        <v>1433</v>
      </c>
      <c r="D3585" s="266" t="s">
        <v>27839</v>
      </c>
    </row>
    <row r="3586" spans="1:4" x14ac:dyDescent="0.25">
      <c r="A3586" s="369">
        <v>12041</v>
      </c>
      <c r="B3586" s="360" t="s">
        <v>5441</v>
      </c>
      <c r="C3586" s="360" t="s">
        <v>1433</v>
      </c>
      <c r="D3586" s="266" t="s">
        <v>27840</v>
      </c>
    </row>
    <row r="3587" spans="1:4" x14ac:dyDescent="0.25">
      <c r="A3587" s="369">
        <v>12043</v>
      </c>
      <c r="B3587" s="360" t="s">
        <v>5442</v>
      </c>
      <c r="C3587" s="360" t="s">
        <v>1433</v>
      </c>
      <c r="D3587" s="266" t="s">
        <v>27841</v>
      </c>
    </row>
    <row r="3588" spans="1:4" x14ac:dyDescent="0.25">
      <c r="A3588" s="369">
        <v>39762</v>
      </c>
      <c r="B3588" s="360" t="s">
        <v>5443</v>
      </c>
      <c r="C3588" s="360" t="s">
        <v>1433</v>
      </c>
      <c r="D3588" s="266" t="s">
        <v>27842</v>
      </c>
    </row>
    <row r="3589" spans="1:4" x14ac:dyDescent="0.25">
      <c r="A3589" s="369">
        <v>12042</v>
      </c>
      <c r="B3589" s="360" t="s">
        <v>5444</v>
      </c>
      <c r="C3589" s="360" t="s">
        <v>1433</v>
      </c>
      <c r="D3589" s="266" t="s">
        <v>27843</v>
      </c>
    </row>
    <row r="3590" spans="1:4" x14ac:dyDescent="0.25">
      <c r="A3590" s="369">
        <v>39763</v>
      </c>
      <c r="B3590" s="360" t="s">
        <v>5445</v>
      </c>
      <c r="C3590" s="360" t="s">
        <v>1433</v>
      </c>
      <c r="D3590" s="266" t="s">
        <v>27844</v>
      </c>
    </row>
    <row r="3591" spans="1:4" x14ac:dyDescent="0.25">
      <c r="A3591" s="369">
        <v>39760</v>
      </c>
      <c r="B3591" s="360" t="s">
        <v>5446</v>
      </c>
      <c r="C3591" s="360" t="s">
        <v>1433</v>
      </c>
      <c r="D3591" s="266" t="s">
        <v>27845</v>
      </c>
    </row>
    <row r="3592" spans="1:4" x14ac:dyDescent="0.25">
      <c r="A3592" s="369">
        <v>39756</v>
      </c>
      <c r="B3592" s="360" t="s">
        <v>5447</v>
      </c>
      <c r="C3592" s="360" t="s">
        <v>1433</v>
      </c>
      <c r="D3592" s="266" t="s">
        <v>27846</v>
      </c>
    </row>
    <row r="3593" spans="1:4" x14ac:dyDescent="0.25">
      <c r="A3593" s="369">
        <v>12038</v>
      </c>
      <c r="B3593" s="360" t="s">
        <v>5448</v>
      </c>
      <c r="C3593" s="360" t="s">
        <v>1433</v>
      </c>
      <c r="D3593" s="266" t="s">
        <v>27847</v>
      </c>
    </row>
    <row r="3594" spans="1:4" x14ac:dyDescent="0.25">
      <c r="A3594" s="369">
        <v>39757</v>
      </c>
      <c r="B3594" s="360" t="s">
        <v>5449</v>
      </c>
      <c r="C3594" s="360" t="s">
        <v>1433</v>
      </c>
      <c r="D3594" s="266" t="s">
        <v>27848</v>
      </c>
    </row>
    <row r="3595" spans="1:4" x14ac:dyDescent="0.25">
      <c r="A3595" s="369">
        <v>39758</v>
      </c>
      <c r="B3595" s="360" t="s">
        <v>5450</v>
      </c>
      <c r="C3595" s="360" t="s">
        <v>1433</v>
      </c>
      <c r="D3595" s="266" t="s">
        <v>27849</v>
      </c>
    </row>
    <row r="3596" spans="1:4" x14ac:dyDescent="0.25">
      <c r="A3596" s="369">
        <v>39759</v>
      </c>
      <c r="B3596" s="360" t="s">
        <v>5451</v>
      </c>
      <c r="C3596" s="360" t="s">
        <v>1433</v>
      </c>
      <c r="D3596" s="266" t="s">
        <v>27850</v>
      </c>
    </row>
    <row r="3597" spans="1:4" x14ac:dyDescent="0.25">
      <c r="A3597" s="369">
        <v>39761</v>
      </c>
      <c r="B3597" s="360" t="s">
        <v>5452</v>
      </c>
      <c r="C3597" s="360" t="s">
        <v>1433</v>
      </c>
      <c r="D3597" s="266" t="s">
        <v>27851</v>
      </c>
    </row>
    <row r="3598" spans="1:4" x14ac:dyDescent="0.25">
      <c r="A3598" s="369">
        <v>39805</v>
      </c>
      <c r="B3598" s="360" t="s">
        <v>5453</v>
      </c>
      <c r="C3598" s="360" t="s">
        <v>1433</v>
      </c>
      <c r="D3598" s="266" t="s">
        <v>27852</v>
      </c>
    </row>
    <row r="3599" spans="1:4" x14ac:dyDescent="0.25">
      <c r="A3599" s="369">
        <v>39806</v>
      </c>
      <c r="B3599" s="360" t="s">
        <v>5454</v>
      </c>
      <c r="C3599" s="360" t="s">
        <v>1433</v>
      </c>
      <c r="D3599" s="266" t="s">
        <v>27853</v>
      </c>
    </row>
    <row r="3600" spans="1:4" x14ac:dyDescent="0.25">
      <c r="A3600" s="369">
        <v>39807</v>
      </c>
      <c r="B3600" s="360" t="s">
        <v>5455</v>
      </c>
      <c r="C3600" s="360" t="s">
        <v>1433</v>
      </c>
      <c r="D3600" s="266" t="s">
        <v>27854</v>
      </c>
    </row>
    <row r="3601" spans="1:4" x14ac:dyDescent="0.25">
      <c r="A3601" s="369">
        <v>43100</v>
      </c>
      <c r="B3601" s="360" t="s">
        <v>5456</v>
      </c>
      <c r="C3601" s="360" t="s">
        <v>1433</v>
      </c>
      <c r="D3601" s="266" t="s">
        <v>27855</v>
      </c>
    </row>
    <row r="3602" spans="1:4" x14ac:dyDescent="0.25">
      <c r="A3602" s="369">
        <v>39804</v>
      </c>
      <c r="B3602" s="360" t="s">
        <v>5457</v>
      </c>
      <c r="C3602" s="360" t="s">
        <v>1433</v>
      </c>
      <c r="D3602" s="266" t="s">
        <v>27856</v>
      </c>
    </row>
    <row r="3603" spans="1:4" x14ac:dyDescent="0.25">
      <c r="A3603" s="369">
        <v>39796</v>
      </c>
      <c r="B3603" s="360" t="s">
        <v>5458</v>
      </c>
      <c r="C3603" s="360" t="s">
        <v>1433</v>
      </c>
      <c r="D3603" s="266" t="s">
        <v>27857</v>
      </c>
    </row>
    <row r="3604" spans="1:4" x14ac:dyDescent="0.25">
      <c r="A3604" s="369">
        <v>39797</v>
      </c>
      <c r="B3604" s="360" t="s">
        <v>5459</v>
      </c>
      <c r="C3604" s="360" t="s">
        <v>1433</v>
      </c>
      <c r="D3604" s="266" t="s">
        <v>27858</v>
      </c>
    </row>
    <row r="3605" spans="1:4" x14ac:dyDescent="0.25">
      <c r="A3605" s="369">
        <v>39798</v>
      </c>
      <c r="B3605" s="360" t="s">
        <v>5460</v>
      </c>
      <c r="C3605" s="360" t="s">
        <v>1433</v>
      </c>
      <c r="D3605" s="266" t="s">
        <v>27859</v>
      </c>
    </row>
    <row r="3606" spans="1:4" x14ac:dyDescent="0.25">
      <c r="A3606" s="369">
        <v>39794</v>
      </c>
      <c r="B3606" s="360" t="s">
        <v>5461</v>
      </c>
      <c r="C3606" s="360" t="s">
        <v>1433</v>
      </c>
      <c r="D3606" s="266" t="s">
        <v>25597</v>
      </c>
    </row>
    <row r="3607" spans="1:4" x14ac:dyDescent="0.25">
      <c r="A3607" s="369">
        <v>39795</v>
      </c>
      <c r="B3607" s="360" t="s">
        <v>5462</v>
      </c>
      <c r="C3607" s="360" t="s">
        <v>1433</v>
      </c>
      <c r="D3607" s="266" t="s">
        <v>27860</v>
      </c>
    </row>
    <row r="3608" spans="1:4" x14ac:dyDescent="0.25">
      <c r="A3608" s="369">
        <v>39801</v>
      </c>
      <c r="B3608" s="360" t="s">
        <v>5463</v>
      </c>
      <c r="C3608" s="360" t="s">
        <v>1433</v>
      </c>
      <c r="D3608" s="266" t="s">
        <v>27861</v>
      </c>
    </row>
    <row r="3609" spans="1:4" x14ac:dyDescent="0.25">
      <c r="A3609" s="369">
        <v>39802</v>
      </c>
      <c r="B3609" s="360" t="s">
        <v>5464</v>
      </c>
      <c r="C3609" s="360" t="s">
        <v>1433</v>
      </c>
      <c r="D3609" s="266" t="s">
        <v>27862</v>
      </c>
    </row>
    <row r="3610" spans="1:4" x14ac:dyDescent="0.25">
      <c r="A3610" s="369">
        <v>39803</v>
      </c>
      <c r="B3610" s="360" t="s">
        <v>5465</v>
      </c>
      <c r="C3610" s="360" t="s">
        <v>1433</v>
      </c>
      <c r="D3610" s="266" t="s">
        <v>27863</v>
      </c>
    </row>
    <row r="3611" spans="1:4" x14ac:dyDescent="0.25">
      <c r="A3611" s="369">
        <v>39799</v>
      </c>
      <c r="B3611" s="360" t="s">
        <v>26285</v>
      </c>
      <c r="C3611" s="360" t="s">
        <v>1433</v>
      </c>
      <c r="D3611" s="266" t="s">
        <v>25865</v>
      </c>
    </row>
    <row r="3612" spans="1:4" x14ac:dyDescent="0.25">
      <c r="A3612" s="369">
        <v>39800</v>
      </c>
      <c r="B3612" s="360" t="s">
        <v>5466</v>
      </c>
      <c r="C3612" s="360" t="s">
        <v>1433</v>
      </c>
      <c r="D3612" s="266" t="s">
        <v>27864</v>
      </c>
    </row>
    <row r="3613" spans="1:4" x14ac:dyDescent="0.25">
      <c r="A3613" s="369">
        <v>43837</v>
      </c>
      <c r="B3613" s="360" t="s">
        <v>5467</v>
      </c>
      <c r="C3613" s="360" t="s">
        <v>1433</v>
      </c>
      <c r="D3613" s="266" t="s">
        <v>27865</v>
      </c>
    </row>
    <row r="3614" spans="1:4" x14ac:dyDescent="0.25">
      <c r="A3614" s="369">
        <v>43836</v>
      </c>
      <c r="B3614" s="360" t="s">
        <v>5468</v>
      </c>
      <c r="C3614" s="360" t="s">
        <v>1433</v>
      </c>
      <c r="D3614" s="266" t="s">
        <v>27866</v>
      </c>
    </row>
    <row r="3615" spans="1:4" x14ac:dyDescent="0.25">
      <c r="A3615" s="369">
        <v>21059</v>
      </c>
      <c r="B3615" s="360" t="s">
        <v>5469</v>
      </c>
      <c r="C3615" s="360" t="s">
        <v>1433</v>
      </c>
      <c r="D3615" s="266" t="s">
        <v>26286</v>
      </c>
    </row>
    <row r="3616" spans="1:4" x14ac:dyDescent="0.25">
      <c r="A3616" s="369">
        <v>11234</v>
      </c>
      <c r="B3616" s="360" t="s">
        <v>5470</v>
      </c>
      <c r="C3616" s="360" t="s">
        <v>1433</v>
      </c>
      <c r="D3616" s="266" t="s">
        <v>8534</v>
      </c>
    </row>
    <row r="3617" spans="1:4" x14ac:dyDescent="0.25">
      <c r="A3617" s="369">
        <v>21060</v>
      </c>
      <c r="B3617" s="360" t="s">
        <v>5471</v>
      </c>
      <c r="C3617" s="360" t="s">
        <v>1433</v>
      </c>
      <c r="D3617" s="266" t="s">
        <v>26287</v>
      </c>
    </row>
    <row r="3618" spans="1:4" x14ac:dyDescent="0.25">
      <c r="A3618" s="369">
        <v>21061</v>
      </c>
      <c r="B3618" s="360" t="s">
        <v>5472</v>
      </c>
      <c r="C3618" s="360" t="s">
        <v>1433</v>
      </c>
      <c r="D3618" s="266" t="s">
        <v>7443</v>
      </c>
    </row>
    <row r="3619" spans="1:4" x14ac:dyDescent="0.25">
      <c r="A3619" s="369">
        <v>21062</v>
      </c>
      <c r="B3619" s="360" t="s">
        <v>5473</v>
      </c>
      <c r="C3619" s="360" t="s">
        <v>1433</v>
      </c>
      <c r="D3619" s="266" t="s">
        <v>26288</v>
      </c>
    </row>
    <row r="3620" spans="1:4" x14ac:dyDescent="0.25">
      <c r="A3620" s="369">
        <v>11708</v>
      </c>
      <c r="B3620" s="360" t="s">
        <v>5474</v>
      </c>
      <c r="C3620" s="360" t="s">
        <v>1433</v>
      </c>
      <c r="D3620" s="266" t="s">
        <v>6758</v>
      </c>
    </row>
    <row r="3621" spans="1:4" x14ac:dyDescent="0.25">
      <c r="A3621" s="369">
        <v>11709</v>
      </c>
      <c r="B3621" s="360" t="s">
        <v>5475</v>
      </c>
      <c r="C3621" s="360" t="s">
        <v>1433</v>
      </c>
      <c r="D3621" s="266" t="s">
        <v>26289</v>
      </c>
    </row>
    <row r="3622" spans="1:4" x14ac:dyDescent="0.25">
      <c r="A3622" s="369">
        <v>11710</v>
      </c>
      <c r="B3622" s="360" t="s">
        <v>5477</v>
      </c>
      <c r="C3622" s="360" t="s">
        <v>1433</v>
      </c>
      <c r="D3622" s="266" t="s">
        <v>25772</v>
      </c>
    </row>
    <row r="3623" spans="1:4" x14ac:dyDescent="0.25">
      <c r="A3623" s="369">
        <v>11707</v>
      </c>
      <c r="B3623" s="360" t="s">
        <v>5478</v>
      </c>
      <c r="C3623" s="360" t="s">
        <v>1433</v>
      </c>
      <c r="D3623" s="266" t="s">
        <v>25567</v>
      </c>
    </row>
    <row r="3624" spans="1:4" x14ac:dyDescent="0.25">
      <c r="A3624" s="369">
        <v>5102</v>
      </c>
      <c r="B3624" s="360" t="s">
        <v>5479</v>
      </c>
      <c r="C3624" s="360" t="s">
        <v>1433</v>
      </c>
      <c r="D3624" s="266" t="s">
        <v>3231</v>
      </c>
    </row>
    <row r="3625" spans="1:4" x14ac:dyDescent="0.25">
      <c r="A3625" s="369">
        <v>11711</v>
      </c>
      <c r="B3625" s="360" t="s">
        <v>5481</v>
      </c>
      <c r="C3625" s="360" t="s">
        <v>1433</v>
      </c>
      <c r="D3625" s="266" t="s">
        <v>5178</v>
      </c>
    </row>
    <row r="3626" spans="1:4" x14ac:dyDescent="0.25">
      <c r="A3626" s="369">
        <v>11739</v>
      </c>
      <c r="B3626" s="360" t="s">
        <v>26290</v>
      </c>
      <c r="C3626" s="360" t="s">
        <v>1433</v>
      </c>
      <c r="D3626" s="266" t="s">
        <v>8073</v>
      </c>
    </row>
    <row r="3627" spans="1:4" x14ac:dyDescent="0.25">
      <c r="A3627" s="369">
        <v>11741</v>
      </c>
      <c r="B3627" s="360" t="s">
        <v>26291</v>
      </c>
      <c r="C3627" s="360" t="s">
        <v>1433</v>
      </c>
      <c r="D3627" s="266" t="s">
        <v>9689</v>
      </c>
    </row>
    <row r="3628" spans="1:4" x14ac:dyDescent="0.25">
      <c r="A3628" s="369">
        <v>11745</v>
      </c>
      <c r="B3628" s="360" t="s">
        <v>5482</v>
      </c>
      <c r="C3628" s="360" t="s">
        <v>1433</v>
      </c>
      <c r="D3628" s="266" t="s">
        <v>7521</v>
      </c>
    </row>
    <row r="3629" spans="1:4" x14ac:dyDescent="0.25">
      <c r="A3629" s="369">
        <v>11743</v>
      </c>
      <c r="B3629" s="360" t="s">
        <v>5483</v>
      </c>
      <c r="C3629" s="360" t="s">
        <v>1433</v>
      </c>
      <c r="D3629" s="266" t="s">
        <v>1480</v>
      </c>
    </row>
    <row r="3630" spans="1:4" x14ac:dyDescent="0.25">
      <c r="A3630" s="369">
        <v>5104</v>
      </c>
      <c r="B3630" s="360" t="s">
        <v>5484</v>
      </c>
      <c r="C3630" s="360" t="s">
        <v>1520</v>
      </c>
      <c r="D3630" s="266" t="s">
        <v>25599</v>
      </c>
    </row>
    <row r="3631" spans="1:4" x14ac:dyDescent="0.25">
      <c r="A3631" s="369">
        <v>44530</v>
      </c>
      <c r="B3631" s="360" t="s">
        <v>26292</v>
      </c>
      <c r="C3631" s="360" t="s">
        <v>1433</v>
      </c>
      <c r="D3631" s="266" t="s">
        <v>25839</v>
      </c>
    </row>
    <row r="3632" spans="1:4" x14ac:dyDescent="0.25">
      <c r="A3632" s="369">
        <v>2710</v>
      </c>
      <c r="B3632" s="360" t="s">
        <v>26293</v>
      </c>
      <c r="C3632" s="360" t="s">
        <v>1433</v>
      </c>
      <c r="D3632" s="266" t="s">
        <v>27867</v>
      </c>
    </row>
    <row r="3633" spans="1:4" x14ac:dyDescent="0.25">
      <c r="A3633" s="369">
        <v>14575</v>
      </c>
      <c r="B3633" s="360" t="s">
        <v>5485</v>
      </c>
      <c r="C3633" s="360" t="s">
        <v>1433</v>
      </c>
      <c r="D3633" s="266" t="s">
        <v>27868</v>
      </c>
    </row>
    <row r="3634" spans="1:4" x14ac:dyDescent="0.25">
      <c r="A3634" s="369">
        <v>20043</v>
      </c>
      <c r="B3634" s="360" t="s">
        <v>5486</v>
      </c>
      <c r="C3634" s="360" t="s">
        <v>1433</v>
      </c>
      <c r="D3634" s="266" t="s">
        <v>3028</v>
      </c>
    </row>
    <row r="3635" spans="1:4" x14ac:dyDescent="0.25">
      <c r="A3635" s="369">
        <v>20044</v>
      </c>
      <c r="B3635" s="360" t="s">
        <v>5487</v>
      </c>
      <c r="C3635" s="360" t="s">
        <v>1433</v>
      </c>
      <c r="D3635" s="266" t="s">
        <v>10929</v>
      </c>
    </row>
    <row r="3636" spans="1:4" x14ac:dyDescent="0.25">
      <c r="A3636" s="369">
        <v>20042</v>
      </c>
      <c r="B3636" s="360" t="s">
        <v>5488</v>
      </c>
      <c r="C3636" s="360" t="s">
        <v>1433</v>
      </c>
      <c r="D3636" s="266" t="s">
        <v>25816</v>
      </c>
    </row>
    <row r="3637" spans="1:4" x14ac:dyDescent="0.25">
      <c r="A3637" s="369">
        <v>20046</v>
      </c>
      <c r="B3637" s="360" t="s">
        <v>5489</v>
      </c>
      <c r="C3637" s="360" t="s">
        <v>1433</v>
      </c>
      <c r="D3637" s="266" t="s">
        <v>25714</v>
      </c>
    </row>
    <row r="3638" spans="1:4" x14ac:dyDescent="0.25">
      <c r="A3638" s="369">
        <v>20047</v>
      </c>
      <c r="B3638" s="360" t="s">
        <v>5490</v>
      </c>
      <c r="C3638" s="360" t="s">
        <v>1433</v>
      </c>
      <c r="D3638" s="266" t="s">
        <v>27869</v>
      </c>
    </row>
    <row r="3639" spans="1:4" x14ac:dyDescent="0.25">
      <c r="A3639" s="369">
        <v>20045</v>
      </c>
      <c r="B3639" s="360" t="s">
        <v>5491</v>
      </c>
      <c r="C3639" s="360" t="s">
        <v>1433</v>
      </c>
      <c r="D3639" s="266" t="s">
        <v>2354</v>
      </c>
    </row>
    <row r="3640" spans="1:4" x14ac:dyDescent="0.25">
      <c r="A3640" s="369">
        <v>20972</v>
      </c>
      <c r="B3640" s="360" t="s">
        <v>5493</v>
      </c>
      <c r="C3640" s="360" t="s">
        <v>1433</v>
      </c>
      <c r="D3640" s="266" t="s">
        <v>26295</v>
      </c>
    </row>
    <row r="3641" spans="1:4" x14ac:dyDescent="0.25">
      <c r="A3641" s="369">
        <v>11321</v>
      </c>
      <c r="B3641" s="360" t="s">
        <v>5494</v>
      </c>
      <c r="C3641" s="360" t="s">
        <v>1433</v>
      </c>
      <c r="D3641" s="266" t="s">
        <v>25822</v>
      </c>
    </row>
    <row r="3642" spans="1:4" x14ac:dyDescent="0.25">
      <c r="A3642" s="369">
        <v>11323</v>
      </c>
      <c r="B3642" s="360" t="s">
        <v>5495</v>
      </c>
      <c r="C3642" s="360" t="s">
        <v>1433</v>
      </c>
      <c r="D3642" s="266" t="s">
        <v>5936</v>
      </c>
    </row>
    <row r="3643" spans="1:4" x14ac:dyDescent="0.25">
      <c r="A3643" s="369">
        <v>20327</v>
      </c>
      <c r="B3643" s="360" t="s">
        <v>5496</v>
      </c>
      <c r="C3643" s="360" t="s">
        <v>1433</v>
      </c>
      <c r="D3643" s="266" t="s">
        <v>27870</v>
      </c>
    </row>
    <row r="3644" spans="1:4" x14ac:dyDescent="0.25">
      <c r="A3644" s="369">
        <v>6034</v>
      </c>
      <c r="B3644" s="360" t="s">
        <v>5497</v>
      </c>
      <c r="C3644" s="360" t="s">
        <v>1433</v>
      </c>
      <c r="D3644" s="266" t="s">
        <v>27076</v>
      </c>
    </row>
    <row r="3645" spans="1:4" x14ac:dyDescent="0.25">
      <c r="A3645" s="369">
        <v>6036</v>
      </c>
      <c r="B3645" s="360" t="s">
        <v>5498</v>
      </c>
      <c r="C3645" s="360" t="s">
        <v>1433</v>
      </c>
      <c r="D3645" s="266" t="s">
        <v>10469</v>
      </c>
    </row>
    <row r="3646" spans="1:4" x14ac:dyDescent="0.25">
      <c r="A3646" s="369">
        <v>6031</v>
      </c>
      <c r="B3646" s="360" t="s">
        <v>5500</v>
      </c>
      <c r="C3646" s="360" t="s">
        <v>1433</v>
      </c>
      <c r="D3646" s="266" t="s">
        <v>12285</v>
      </c>
    </row>
    <row r="3647" spans="1:4" x14ac:dyDescent="0.25">
      <c r="A3647" s="369">
        <v>6029</v>
      </c>
      <c r="B3647" s="360" t="s">
        <v>5501</v>
      </c>
      <c r="C3647" s="360" t="s">
        <v>1433</v>
      </c>
      <c r="D3647" s="266" t="s">
        <v>10835</v>
      </c>
    </row>
    <row r="3648" spans="1:4" x14ac:dyDescent="0.25">
      <c r="A3648" s="369">
        <v>6033</v>
      </c>
      <c r="B3648" s="360" t="s">
        <v>5503</v>
      </c>
      <c r="C3648" s="360" t="s">
        <v>1433</v>
      </c>
      <c r="D3648" s="266" t="s">
        <v>27871</v>
      </c>
    </row>
    <row r="3649" spans="1:4" x14ac:dyDescent="0.25">
      <c r="A3649" s="369">
        <v>11672</v>
      </c>
      <c r="B3649" s="360" t="s">
        <v>5504</v>
      </c>
      <c r="C3649" s="360" t="s">
        <v>1433</v>
      </c>
      <c r="D3649" s="266" t="s">
        <v>27872</v>
      </c>
    </row>
    <row r="3650" spans="1:4" x14ac:dyDescent="0.25">
      <c r="A3650" s="369">
        <v>11669</v>
      </c>
      <c r="B3650" s="360" t="s">
        <v>5506</v>
      </c>
      <c r="C3650" s="360" t="s">
        <v>1433</v>
      </c>
      <c r="D3650" s="266" t="s">
        <v>5505</v>
      </c>
    </row>
    <row r="3651" spans="1:4" x14ac:dyDescent="0.25">
      <c r="A3651" s="369">
        <v>11670</v>
      </c>
      <c r="B3651" s="360" t="s">
        <v>5508</v>
      </c>
      <c r="C3651" s="360" t="s">
        <v>1433</v>
      </c>
      <c r="D3651" s="266" t="s">
        <v>5084</v>
      </c>
    </row>
    <row r="3652" spans="1:4" x14ac:dyDescent="0.25">
      <c r="A3652" s="369">
        <v>20055</v>
      </c>
      <c r="B3652" s="360" t="s">
        <v>5507</v>
      </c>
      <c r="C3652" s="360" t="s">
        <v>1433</v>
      </c>
      <c r="D3652" s="266" t="s">
        <v>27873</v>
      </c>
    </row>
    <row r="3653" spans="1:4" x14ac:dyDescent="0.25">
      <c r="A3653" s="369">
        <v>11671</v>
      </c>
      <c r="B3653" s="360" t="s">
        <v>5510</v>
      </c>
      <c r="C3653" s="360" t="s">
        <v>1433</v>
      </c>
      <c r="D3653" s="266" t="s">
        <v>25828</v>
      </c>
    </row>
    <row r="3654" spans="1:4" x14ac:dyDescent="0.25">
      <c r="A3654" s="369">
        <v>6032</v>
      </c>
      <c r="B3654" s="360" t="s">
        <v>5511</v>
      </c>
      <c r="C3654" s="360" t="s">
        <v>1433</v>
      </c>
      <c r="D3654" s="266" t="s">
        <v>6936</v>
      </c>
    </row>
    <row r="3655" spans="1:4" x14ac:dyDescent="0.25">
      <c r="A3655" s="369">
        <v>11673</v>
      </c>
      <c r="B3655" s="360" t="s">
        <v>5512</v>
      </c>
      <c r="C3655" s="360" t="s">
        <v>1433</v>
      </c>
      <c r="D3655" s="266" t="s">
        <v>25805</v>
      </c>
    </row>
    <row r="3656" spans="1:4" x14ac:dyDescent="0.25">
      <c r="A3656" s="369">
        <v>11674</v>
      </c>
      <c r="B3656" s="360" t="s">
        <v>5513</v>
      </c>
      <c r="C3656" s="360" t="s">
        <v>1433</v>
      </c>
      <c r="D3656" s="266" t="s">
        <v>7239</v>
      </c>
    </row>
    <row r="3657" spans="1:4" x14ac:dyDescent="0.25">
      <c r="A3657" s="369">
        <v>11675</v>
      </c>
      <c r="B3657" s="360" t="s">
        <v>5514</v>
      </c>
      <c r="C3657" s="360" t="s">
        <v>1433</v>
      </c>
      <c r="D3657" s="266" t="s">
        <v>27874</v>
      </c>
    </row>
    <row r="3658" spans="1:4" x14ac:dyDescent="0.25">
      <c r="A3658" s="369">
        <v>11676</v>
      </c>
      <c r="B3658" s="360" t="s">
        <v>5515</v>
      </c>
      <c r="C3658" s="360" t="s">
        <v>1433</v>
      </c>
      <c r="D3658" s="266" t="s">
        <v>1810</v>
      </c>
    </row>
    <row r="3659" spans="1:4" x14ac:dyDescent="0.25">
      <c r="A3659" s="369">
        <v>11677</v>
      </c>
      <c r="B3659" s="360" t="s">
        <v>5516</v>
      </c>
      <c r="C3659" s="360" t="s">
        <v>1433</v>
      </c>
      <c r="D3659" s="266" t="s">
        <v>27875</v>
      </c>
    </row>
    <row r="3660" spans="1:4" x14ac:dyDescent="0.25">
      <c r="A3660" s="369">
        <v>11678</v>
      </c>
      <c r="B3660" s="360" t="s">
        <v>5517</v>
      </c>
      <c r="C3660" s="360" t="s">
        <v>1433</v>
      </c>
      <c r="D3660" s="266" t="s">
        <v>27876</v>
      </c>
    </row>
    <row r="3661" spans="1:4" x14ac:dyDescent="0.25">
      <c r="A3661" s="369">
        <v>6038</v>
      </c>
      <c r="B3661" s="360" t="s">
        <v>5518</v>
      </c>
      <c r="C3661" s="360" t="s">
        <v>1433</v>
      </c>
      <c r="D3661" s="266" t="s">
        <v>25363</v>
      </c>
    </row>
    <row r="3662" spans="1:4" x14ac:dyDescent="0.25">
      <c r="A3662" s="369">
        <v>11718</v>
      </c>
      <c r="B3662" s="360" t="s">
        <v>5520</v>
      </c>
      <c r="C3662" s="360" t="s">
        <v>1433</v>
      </c>
      <c r="D3662" s="266" t="s">
        <v>3831</v>
      </c>
    </row>
    <row r="3663" spans="1:4" x14ac:dyDescent="0.25">
      <c r="A3663" s="369">
        <v>6037</v>
      </c>
      <c r="B3663" s="360" t="s">
        <v>5521</v>
      </c>
      <c r="C3663" s="360" t="s">
        <v>1433</v>
      </c>
      <c r="D3663" s="266" t="s">
        <v>5801</v>
      </c>
    </row>
    <row r="3664" spans="1:4" x14ac:dyDescent="0.25">
      <c r="A3664" s="369">
        <v>11719</v>
      </c>
      <c r="B3664" s="360" t="s">
        <v>5523</v>
      </c>
      <c r="C3664" s="360" t="s">
        <v>1433</v>
      </c>
      <c r="D3664" s="266" t="s">
        <v>6944</v>
      </c>
    </row>
    <row r="3665" spans="1:4" x14ac:dyDescent="0.25">
      <c r="A3665" s="369">
        <v>6010</v>
      </c>
      <c r="B3665" s="360" t="s">
        <v>26296</v>
      </c>
      <c r="C3665" s="360" t="s">
        <v>1433</v>
      </c>
      <c r="D3665" s="266" t="s">
        <v>27877</v>
      </c>
    </row>
    <row r="3666" spans="1:4" x14ac:dyDescent="0.25">
      <c r="A3666" s="369">
        <v>6017</v>
      </c>
      <c r="B3666" s="360" t="s">
        <v>26297</v>
      </c>
      <c r="C3666" s="360" t="s">
        <v>1433</v>
      </c>
      <c r="D3666" s="266" t="s">
        <v>27878</v>
      </c>
    </row>
    <row r="3667" spans="1:4" x14ac:dyDescent="0.25">
      <c r="A3667" s="369">
        <v>6020</v>
      </c>
      <c r="B3667" s="360" t="s">
        <v>26298</v>
      </c>
      <c r="C3667" s="360" t="s">
        <v>1433</v>
      </c>
      <c r="D3667" s="266" t="s">
        <v>7838</v>
      </c>
    </row>
    <row r="3668" spans="1:4" x14ac:dyDescent="0.25">
      <c r="A3668" s="369">
        <v>6019</v>
      </c>
      <c r="B3668" s="360" t="s">
        <v>26299</v>
      </c>
      <c r="C3668" s="360" t="s">
        <v>1433</v>
      </c>
      <c r="D3668" s="266" t="s">
        <v>27879</v>
      </c>
    </row>
    <row r="3669" spans="1:4" x14ac:dyDescent="0.25">
      <c r="A3669" s="369">
        <v>6011</v>
      </c>
      <c r="B3669" s="360" t="s">
        <v>26300</v>
      </c>
      <c r="C3669" s="360" t="s">
        <v>1433</v>
      </c>
      <c r="D3669" s="266" t="s">
        <v>27880</v>
      </c>
    </row>
    <row r="3670" spans="1:4" x14ac:dyDescent="0.25">
      <c r="A3670" s="369">
        <v>6028</v>
      </c>
      <c r="B3670" s="360" t="s">
        <v>26301</v>
      </c>
      <c r="C3670" s="360" t="s">
        <v>1433</v>
      </c>
      <c r="D3670" s="266" t="s">
        <v>7560</v>
      </c>
    </row>
    <row r="3671" spans="1:4" x14ac:dyDescent="0.25">
      <c r="A3671" s="369">
        <v>6016</v>
      </c>
      <c r="B3671" s="360" t="s">
        <v>26302</v>
      </c>
      <c r="C3671" s="360" t="s">
        <v>1433</v>
      </c>
      <c r="D3671" s="266" t="s">
        <v>27881</v>
      </c>
    </row>
    <row r="3672" spans="1:4" x14ac:dyDescent="0.25">
      <c r="A3672" s="369">
        <v>6012</v>
      </c>
      <c r="B3672" s="360" t="s">
        <v>26303</v>
      </c>
      <c r="C3672" s="360" t="s">
        <v>1433</v>
      </c>
      <c r="D3672" s="266" t="s">
        <v>25809</v>
      </c>
    </row>
    <row r="3673" spans="1:4" x14ac:dyDescent="0.25">
      <c r="A3673" s="369">
        <v>6027</v>
      </c>
      <c r="B3673" s="360" t="s">
        <v>26304</v>
      </c>
      <c r="C3673" s="360" t="s">
        <v>1433</v>
      </c>
      <c r="D3673" s="266" t="s">
        <v>27882</v>
      </c>
    </row>
    <row r="3674" spans="1:4" x14ac:dyDescent="0.25">
      <c r="A3674" s="369">
        <v>6015</v>
      </c>
      <c r="B3674" s="360" t="s">
        <v>26305</v>
      </c>
      <c r="C3674" s="360" t="s">
        <v>1433</v>
      </c>
      <c r="D3674" s="266" t="s">
        <v>27883</v>
      </c>
    </row>
    <row r="3675" spans="1:4" x14ac:dyDescent="0.25">
      <c r="A3675" s="369">
        <v>6014</v>
      </c>
      <c r="B3675" s="360" t="s">
        <v>26306</v>
      </c>
      <c r="C3675" s="360" t="s">
        <v>1433</v>
      </c>
      <c r="D3675" s="266" t="s">
        <v>27884</v>
      </c>
    </row>
    <row r="3676" spans="1:4" x14ac:dyDescent="0.25">
      <c r="A3676" s="369">
        <v>6006</v>
      </c>
      <c r="B3676" s="360" t="s">
        <v>26307</v>
      </c>
      <c r="C3676" s="360" t="s">
        <v>1433</v>
      </c>
      <c r="D3676" s="266" t="s">
        <v>27885</v>
      </c>
    </row>
    <row r="3677" spans="1:4" x14ac:dyDescent="0.25">
      <c r="A3677" s="369">
        <v>6013</v>
      </c>
      <c r="B3677" s="360" t="s">
        <v>26308</v>
      </c>
      <c r="C3677" s="360" t="s">
        <v>1433</v>
      </c>
      <c r="D3677" s="266" t="s">
        <v>27886</v>
      </c>
    </row>
    <row r="3678" spans="1:4" x14ac:dyDescent="0.25">
      <c r="A3678" s="369">
        <v>6005</v>
      </c>
      <c r="B3678" s="360" t="s">
        <v>26309</v>
      </c>
      <c r="C3678" s="360" t="s">
        <v>1433</v>
      </c>
      <c r="D3678" s="266" t="s">
        <v>27887</v>
      </c>
    </row>
    <row r="3679" spans="1:4" x14ac:dyDescent="0.25">
      <c r="A3679" s="369">
        <v>11756</v>
      </c>
      <c r="B3679" s="360" t="s">
        <v>5524</v>
      </c>
      <c r="C3679" s="360" t="s">
        <v>1433</v>
      </c>
      <c r="D3679" s="266" t="s">
        <v>27888</v>
      </c>
    </row>
    <row r="3680" spans="1:4" x14ac:dyDescent="0.25">
      <c r="A3680" s="369">
        <v>10904</v>
      </c>
      <c r="B3680" s="360" t="s">
        <v>5525</v>
      </c>
      <c r="C3680" s="360" t="s">
        <v>1433</v>
      </c>
      <c r="D3680" s="266" t="s">
        <v>26310</v>
      </c>
    </row>
    <row r="3681" spans="1:4" x14ac:dyDescent="0.25">
      <c r="A3681" s="369">
        <v>11752</v>
      </c>
      <c r="B3681" s="360" t="s">
        <v>26311</v>
      </c>
      <c r="C3681" s="360" t="s">
        <v>1433</v>
      </c>
      <c r="D3681" s="266" t="s">
        <v>4366</v>
      </c>
    </row>
    <row r="3682" spans="1:4" x14ac:dyDescent="0.25">
      <c r="A3682" s="369">
        <v>11753</v>
      </c>
      <c r="B3682" s="360" t="s">
        <v>26312</v>
      </c>
      <c r="C3682" s="360" t="s">
        <v>1433</v>
      </c>
      <c r="D3682" s="266" t="s">
        <v>25814</v>
      </c>
    </row>
    <row r="3683" spans="1:4" x14ac:dyDescent="0.25">
      <c r="A3683" s="369">
        <v>6021</v>
      </c>
      <c r="B3683" s="360" t="s">
        <v>26313</v>
      </c>
      <c r="C3683" s="360" t="s">
        <v>1433</v>
      </c>
      <c r="D3683" s="266" t="s">
        <v>27889</v>
      </c>
    </row>
    <row r="3684" spans="1:4" x14ac:dyDescent="0.25">
      <c r="A3684" s="369">
        <v>6024</v>
      </c>
      <c r="B3684" s="360" t="s">
        <v>26314</v>
      </c>
      <c r="C3684" s="360" t="s">
        <v>1433</v>
      </c>
      <c r="D3684" s="266" t="s">
        <v>27890</v>
      </c>
    </row>
    <row r="3685" spans="1:4" x14ac:dyDescent="0.25">
      <c r="A3685" s="369">
        <v>38379</v>
      </c>
      <c r="B3685" s="360" t="s">
        <v>26315</v>
      </c>
      <c r="C3685" s="360" t="s">
        <v>1516</v>
      </c>
      <c r="D3685" s="266" t="s">
        <v>6032</v>
      </c>
    </row>
    <row r="3686" spans="1:4" x14ac:dyDescent="0.25">
      <c r="A3686" s="369">
        <v>13897</v>
      </c>
      <c r="B3686" s="360" t="s">
        <v>5526</v>
      </c>
      <c r="C3686" s="360" t="s">
        <v>1433</v>
      </c>
      <c r="D3686" s="266" t="s">
        <v>27891</v>
      </c>
    </row>
    <row r="3687" spans="1:4" x14ac:dyDescent="0.25">
      <c r="A3687" s="369">
        <v>10640</v>
      </c>
      <c r="B3687" s="360" t="s">
        <v>5527</v>
      </c>
      <c r="C3687" s="360" t="s">
        <v>1433</v>
      </c>
      <c r="D3687" s="266" t="s">
        <v>27892</v>
      </c>
    </row>
    <row r="3688" spans="1:4" x14ac:dyDescent="0.25">
      <c r="A3688" s="369">
        <v>34357</v>
      </c>
      <c r="B3688" s="360" t="s">
        <v>5528</v>
      </c>
      <c r="C3688" s="360" t="s">
        <v>1520</v>
      </c>
      <c r="D3688" s="266" t="s">
        <v>6951</v>
      </c>
    </row>
    <row r="3689" spans="1:4" x14ac:dyDescent="0.25">
      <c r="A3689" s="369">
        <v>37329</v>
      </c>
      <c r="B3689" s="360" t="s">
        <v>5529</v>
      </c>
      <c r="C3689" s="360" t="s">
        <v>1520</v>
      </c>
      <c r="D3689" s="266" t="s">
        <v>26316</v>
      </c>
    </row>
    <row r="3690" spans="1:4" x14ac:dyDescent="0.25">
      <c r="A3690" s="369">
        <v>2510</v>
      </c>
      <c r="B3690" s="360" t="s">
        <v>5530</v>
      </c>
      <c r="C3690" s="360" t="s">
        <v>1433</v>
      </c>
      <c r="D3690" s="266" t="s">
        <v>8607</v>
      </c>
    </row>
    <row r="3691" spans="1:4" x14ac:dyDescent="0.25">
      <c r="A3691" s="369">
        <v>12359</v>
      </c>
      <c r="B3691" s="360" t="s">
        <v>5531</v>
      </c>
      <c r="C3691" s="360" t="s">
        <v>1433</v>
      </c>
      <c r="D3691" s="266" t="s">
        <v>27893</v>
      </c>
    </row>
    <row r="3692" spans="1:4" x14ac:dyDescent="0.25">
      <c r="A3692" s="369">
        <v>7353</v>
      </c>
      <c r="B3692" s="360" t="s">
        <v>5532</v>
      </c>
      <c r="C3692" s="360" t="s">
        <v>1522</v>
      </c>
      <c r="D3692" s="266" t="s">
        <v>27894</v>
      </c>
    </row>
    <row r="3693" spans="1:4" x14ac:dyDescent="0.25">
      <c r="A3693" s="369">
        <v>36144</v>
      </c>
      <c r="B3693" s="360" t="s">
        <v>5533</v>
      </c>
      <c r="C3693" s="360" t="s">
        <v>1433</v>
      </c>
      <c r="D3693" s="266" t="s">
        <v>25616</v>
      </c>
    </row>
    <row r="3694" spans="1:4" x14ac:dyDescent="0.25">
      <c r="A3694" s="369">
        <v>10518</v>
      </c>
      <c r="B3694" s="360" t="s">
        <v>5534</v>
      </c>
      <c r="C3694" s="360" t="s">
        <v>1433</v>
      </c>
      <c r="D3694" s="266" t="s">
        <v>27895</v>
      </c>
    </row>
    <row r="3695" spans="1:4" x14ac:dyDescent="0.25">
      <c r="A3695" s="369">
        <v>36530</v>
      </c>
      <c r="B3695" s="360" t="s">
        <v>26317</v>
      </c>
      <c r="C3695" s="360" t="s">
        <v>1433</v>
      </c>
      <c r="D3695" s="266" t="s">
        <v>5535</v>
      </c>
    </row>
    <row r="3696" spans="1:4" x14ac:dyDescent="0.25">
      <c r="A3696" s="369">
        <v>6046</v>
      </c>
      <c r="B3696" s="360" t="s">
        <v>5536</v>
      </c>
      <c r="C3696" s="360" t="s">
        <v>1433</v>
      </c>
      <c r="D3696" s="266" t="s">
        <v>5537</v>
      </c>
    </row>
    <row r="3697" spans="1:4" x14ac:dyDescent="0.25">
      <c r="A3697" s="369">
        <v>36531</v>
      </c>
      <c r="B3697" s="360" t="s">
        <v>26318</v>
      </c>
      <c r="C3697" s="360" t="s">
        <v>1433</v>
      </c>
      <c r="D3697" s="266" t="s">
        <v>5538</v>
      </c>
    </row>
    <row r="3698" spans="1:4" x14ac:dyDescent="0.25">
      <c r="A3698" s="369">
        <v>34684</v>
      </c>
      <c r="B3698" s="360" t="s">
        <v>5539</v>
      </c>
      <c r="C3698" s="360" t="s">
        <v>1908</v>
      </c>
      <c r="D3698" s="266" t="s">
        <v>27896</v>
      </c>
    </row>
    <row r="3699" spans="1:4" x14ac:dyDescent="0.25">
      <c r="A3699" s="369">
        <v>34683</v>
      </c>
      <c r="B3699" s="360" t="s">
        <v>5540</v>
      </c>
      <c r="C3699" s="360" t="s">
        <v>1908</v>
      </c>
      <c r="D3699" s="266" t="s">
        <v>27897</v>
      </c>
    </row>
    <row r="3700" spans="1:4" x14ac:dyDescent="0.25">
      <c r="A3700" s="369">
        <v>10515</v>
      </c>
      <c r="B3700" s="360" t="s">
        <v>27898</v>
      </c>
      <c r="C3700" s="360" t="s">
        <v>1908</v>
      </c>
      <c r="D3700" s="266" t="s">
        <v>27899</v>
      </c>
    </row>
    <row r="3701" spans="1:4" x14ac:dyDescent="0.25">
      <c r="A3701" s="369">
        <v>536</v>
      </c>
      <c r="B3701" s="360" t="s">
        <v>27900</v>
      </c>
      <c r="C3701" s="360" t="s">
        <v>1908</v>
      </c>
      <c r="D3701" s="266" t="s">
        <v>2706</v>
      </c>
    </row>
    <row r="3702" spans="1:4" x14ac:dyDescent="0.25">
      <c r="A3702" s="369">
        <v>153</v>
      </c>
      <c r="B3702" s="360" t="s">
        <v>5541</v>
      </c>
      <c r="C3702" s="360" t="s">
        <v>1522</v>
      </c>
      <c r="D3702" s="266" t="s">
        <v>27901</v>
      </c>
    </row>
    <row r="3703" spans="1:4" x14ac:dyDescent="0.25">
      <c r="A3703" s="369">
        <v>34682</v>
      </c>
      <c r="B3703" s="360" t="s">
        <v>5542</v>
      </c>
      <c r="C3703" s="360" t="s">
        <v>1908</v>
      </c>
      <c r="D3703" s="266" t="s">
        <v>27902</v>
      </c>
    </row>
    <row r="3704" spans="1:4" x14ac:dyDescent="0.25">
      <c r="A3704" s="369">
        <v>20205</v>
      </c>
      <c r="B3704" s="360" t="s">
        <v>5543</v>
      </c>
      <c r="C3704" s="360" t="s">
        <v>1516</v>
      </c>
      <c r="D3704" s="266" t="s">
        <v>27755</v>
      </c>
    </row>
    <row r="3705" spans="1:4" x14ac:dyDescent="0.25">
      <c r="A3705" s="369">
        <v>4412</v>
      </c>
      <c r="B3705" s="360" t="s">
        <v>5544</v>
      </c>
      <c r="C3705" s="360" t="s">
        <v>1516</v>
      </c>
      <c r="D3705" s="266" t="s">
        <v>1493</v>
      </c>
    </row>
    <row r="3706" spans="1:4" x14ac:dyDescent="0.25">
      <c r="A3706" s="369">
        <v>4408</v>
      </c>
      <c r="B3706" s="360" t="s">
        <v>5545</v>
      </c>
      <c r="C3706" s="360" t="s">
        <v>1516</v>
      </c>
      <c r="D3706" s="266" t="s">
        <v>27903</v>
      </c>
    </row>
    <row r="3707" spans="1:4" x14ac:dyDescent="0.25">
      <c r="A3707" s="369">
        <v>36250</v>
      </c>
      <c r="B3707" s="360" t="s">
        <v>5546</v>
      </c>
      <c r="C3707" s="360" t="s">
        <v>1516</v>
      </c>
      <c r="D3707" s="266" t="s">
        <v>6821</v>
      </c>
    </row>
    <row r="3708" spans="1:4" x14ac:dyDescent="0.25">
      <c r="A3708" s="369">
        <v>10857</v>
      </c>
      <c r="B3708" s="360" t="s">
        <v>5547</v>
      </c>
      <c r="C3708" s="360" t="s">
        <v>1516</v>
      </c>
      <c r="D3708" s="266" t="s">
        <v>27073</v>
      </c>
    </row>
    <row r="3709" spans="1:4" x14ac:dyDescent="0.25">
      <c r="A3709" s="369">
        <v>4803</v>
      </c>
      <c r="B3709" s="360" t="s">
        <v>5548</v>
      </c>
      <c r="C3709" s="360" t="s">
        <v>1516</v>
      </c>
      <c r="D3709" s="266" t="s">
        <v>5549</v>
      </c>
    </row>
    <row r="3710" spans="1:4" x14ac:dyDescent="0.25">
      <c r="A3710" s="369">
        <v>6186</v>
      </c>
      <c r="B3710" s="360" t="s">
        <v>5550</v>
      </c>
      <c r="C3710" s="360" t="s">
        <v>1516</v>
      </c>
      <c r="D3710" s="266" t="s">
        <v>6942</v>
      </c>
    </row>
    <row r="3711" spans="1:4" x14ac:dyDescent="0.25">
      <c r="A3711" s="369">
        <v>4829</v>
      </c>
      <c r="B3711" s="360" t="s">
        <v>26319</v>
      </c>
      <c r="C3711" s="360" t="s">
        <v>1516</v>
      </c>
      <c r="D3711" s="266" t="s">
        <v>26320</v>
      </c>
    </row>
    <row r="3712" spans="1:4" x14ac:dyDescent="0.25">
      <c r="A3712" s="369">
        <v>39829</v>
      </c>
      <c r="B3712" s="360" t="s">
        <v>5551</v>
      </c>
      <c r="C3712" s="360" t="s">
        <v>1516</v>
      </c>
      <c r="D3712" s="266" t="s">
        <v>27904</v>
      </c>
    </row>
    <row r="3713" spans="1:4" x14ac:dyDescent="0.25">
      <c r="A3713" s="369">
        <v>20231</v>
      </c>
      <c r="B3713" s="360" t="s">
        <v>26321</v>
      </c>
      <c r="C3713" s="360" t="s">
        <v>1516</v>
      </c>
      <c r="D3713" s="266" t="s">
        <v>26322</v>
      </c>
    </row>
    <row r="3714" spans="1:4" x14ac:dyDescent="0.25">
      <c r="A3714" s="369">
        <v>4804</v>
      </c>
      <c r="B3714" s="360" t="s">
        <v>5552</v>
      </c>
      <c r="C3714" s="360" t="s">
        <v>1516</v>
      </c>
      <c r="D3714" s="266" t="s">
        <v>5553</v>
      </c>
    </row>
    <row r="3715" spans="1:4" x14ac:dyDescent="0.25">
      <c r="A3715" s="369">
        <v>34680</v>
      </c>
      <c r="B3715" s="360" t="s">
        <v>5554</v>
      </c>
      <c r="C3715" s="360" t="s">
        <v>1516</v>
      </c>
      <c r="D3715" s="266" t="s">
        <v>27905</v>
      </c>
    </row>
    <row r="3716" spans="1:4" x14ac:dyDescent="0.25">
      <c r="A3716" s="369">
        <v>11573</v>
      </c>
      <c r="B3716" s="360" t="s">
        <v>5555</v>
      </c>
      <c r="C3716" s="360" t="s">
        <v>1433</v>
      </c>
      <c r="D3716" s="266" t="s">
        <v>7286</v>
      </c>
    </row>
    <row r="3717" spans="1:4" x14ac:dyDescent="0.25">
      <c r="A3717" s="369">
        <v>38401</v>
      </c>
      <c r="B3717" s="360" t="s">
        <v>5557</v>
      </c>
      <c r="C3717" s="360" t="s">
        <v>1433</v>
      </c>
      <c r="D3717" s="266" t="s">
        <v>5558</v>
      </c>
    </row>
    <row r="3718" spans="1:4" x14ac:dyDescent="0.25">
      <c r="A3718" s="369">
        <v>11575</v>
      </c>
      <c r="B3718" s="360" t="s">
        <v>5559</v>
      </c>
      <c r="C3718" s="360" t="s">
        <v>1433</v>
      </c>
      <c r="D3718" s="266" t="s">
        <v>7260</v>
      </c>
    </row>
    <row r="3719" spans="1:4" x14ac:dyDescent="0.25">
      <c r="A3719" s="369">
        <v>38179</v>
      </c>
      <c r="B3719" s="360" t="s">
        <v>26323</v>
      </c>
      <c r="C3719" s="360" t="s">
        <v>1433</v>
      </c>
      <c r="D3719" s="266" t="s">
        <v>27906</v>
      </c>
    </row>
    <row r="3720" spans="1:4" x14ac:dyDescent="0.25">
      <c r="A3720" s="369">
        <v>20256</v>
      </c>
      <c r="B3720" s="360" t="s">
        <v>5560</v>
      </c>
      <c r="C3720" s="360" t="s">
        <v>1433</v>
      </c>
      <c r="D3720" s="266" t="s">
        <v>14328</v>
      </c>
    </row>
    <row r="3721" spans="1:4" x14ac:dyDescent="0.25">
      <c r="A3721" s="369">
        <v>14511</v>
      </c>
      <c r="B3721" s="360" t="s">
        <v>5561</v>
      </c>
      <c r="C3721" s="360" t="s">
        <v>1433</v>
      </c>
      <c r="D3721" s="266" t="s">
        <v>27907</v>
      </c>
    </row>
    <row r="3722" spans="1:4" x14ac:dyDescent="0.25">
      <c r="A3722" s="369">
        <v>10642</v>
      </c>
      <c r="B3722" s="360" t="s">
        <v>5562</v>
      </c>
      <c r="C3722" s="360" t="s">
        <v>1433</v>
      </c>
      <c r="D3722" s="266" t="s">
        <v>27908</v>
      </c>
    </row>
    <row r="3723" spans="1:4" x14ac:dyDescent="0.25">
      <c r="A3723" s="369">
        <v>14489</v>
      </c>
      <c r="B3723" s="360" t="s">
        <v>5563</v>
      </c>
      <c r="C3723" s="360" t="s">
        <v>1433</v>
      </c>
      <c r="D3723" s="266" t="s">
        <v>27909</v>
      </c>
    </row>
    <row r="3724" spans="1:4" x14ac:dyDescent="0.25">
      <c r="A3724" s="369">
        <v>14513</v>
      </c>
      <c r="B3724" s="360" t="s">
        <v>5564</v>
      </c>
      <c r="C3724" s="360" t="s">
        <v>1433</v>
      </c>
      <c r="D3724" s="266" t="s">
        <v>27910</v>
      </c>
    </row>
    <row r="3725" spans="1:4" x14ac:dyDescent="0.25">
      <c r="A3725" s="369">
        <v>13600</v>
      </c>
      <c r="B3725" s="360" t="s">
        <v>5565</v>
      </c>
      <c r="C3725" s="360" t="s">
        <v>1433</v>
      </c>
      <c r="D3725" s="266" t="s">
        <v>27911</v>
      </c>
    </row>
    <row r="3726" spans="1:4" x14ac:dyDescent="0.25">
      <c r="A3726" s="369">
        <v>10646</v>
      </c>
      <c r="B3726" s="360" t="s">
        <v>5566</v>
      </c>
      <c r="C3726" s="360" t="s">
        <v>1433</v>
      </c>
      <c r="D3726" s="266" t="s">
        <v>27912</v>
      </c>
    </row>
    <row r="3727" spans="1:4" x14ac:dyDescent="0.25">
      <c r="A3727" s="369">
        <v>6070</v>
      </c>
      <c r="B3727" s="360" t="s">
        <v>26324</v>
      </c>
      <c r="C3727" s="360" t="s">
        <v>1433</v>
      </c>
      <c r="D3727" s="266" t="s">
        <v>27913</v>
      </c>
    </row>
    <row r="3728" spans="1:4" x14ac:dyDescent="0.25">
      <c r="A3728" s="369">
        <v>6069</v>
      </c>
      <c r="B3728" s="360" t="s">
        <v>5567</v>
      </c>
      <c r="C3728" s="360" t="s">
        <v>1433</v>
      </c>
      <c r="D3728" s="266" t="s">
        <v>27914</v>
      </c>
    </row>
    <row r="3729" spans="1:4" x14ac:dyDescent="0.25">
      <c r="A3729" s="369">
        <v>14626</v>
      </c>
      <c r="B3729" s="360" t="s">
        <v>5568</v>
      </c>
      <c r="C3729" s="360" t="s">
        <v>1433</v>
      </c>
      <c r="D3729" s="266" t="s">
        <v>27915</v>
      </c>
    </row>
    <row r="3730" spans="1:4" x14ac:dyDescent="0.25">
      <c r="A3730" s="369">
        <v>6067</v>
      </c>
      <c r="B3730" s="360" t="s">
        <v>5569</v>
      </c>
      <c r="C3730" s="360" t="s">
        <v>1433</v>
      </c>
      <c r="D3730" s="266" t="s">
        <v>27916</v>
      </c>
    </row>
    <row r="3731" spans="1:4" x14ac:dyDescent="0.25">
      <c r="A3731" s="369">
        <v>38393</v>
      </c>
      <c r="B3731" s="360" t="s">
        <v>5570</v>
      </c>
      <c r="C3731" s="360" t="s">
        <v>1433</v>
      </c>
      <c r="D3731" s="266" t="s">
        <v>7176</v>
      </c>
    </row>
    <row r="3732" spans="1:4" x14ac:dyDescent="0.25">
      <c r="A3732" s="369">
        <v>38390</v>
      </c>
      <c r="B3732" s="360" t="s">
        <v>5571</v>
      </c>
      <c r="C3732" s="360" t="s">
        <v>1433</v>
      </c>
      <c r="D3732" s="266" t="s">
        <v>7177</v>
      </c>
    </row>
    <row r="3733" spans="1:4" x14ac:dyDescent="0.25">
      <c r="A3733" s="369">
        <v>36532</v>
      </c>
      <c r="B3733" s="360" t="s">
        <v>5572</v>
      </c>
      <c r="C3733" s="360" t="s">
        <v>1433</v>
      </c>
      <c r="D3733" s="266" t="s">
        <v>27917</v>
      </c>
    </row>
    <row r="3734" spans="1:4" x14ac:dyDescent="0.25">
      <c r="A3734" s="369">
        <v>11578</v>
      </c>
      <c r="B3734" s="360" t="s">
        <v>5573</v>
      </c>
      <c r="C3734" s="360" t="s">
        <v>1433</v>
      </c>
      <c r="D3734" s="266" t="s">
        <v>25697</v>
      </c>
    </row>
    <row r="3735" spans="1:4" x14ac:dyDescent="0.25">
      <c r="A3735" s="369">
        <v>11577</v>
      </c>
      <c r="B3735" s="360" t="s">
        <v>5575</v>
      </c>
      <c r="C3735" s="360" t="s">
        <v>1433</v>
      </c>
      <c r="D3735" s="266" t="s">
        <v>27166</v>
      </c>
    </row>
    <row r="3736" spans="1:4" x14ac:dyDescent="0.25">
      <c r="A3736" s="369">
        <v>42432</v>
      </c>
      <c r="B3736" s="360" t="s">
        <v>5576</v>
      </c>
      <c r="C3736" s="360" t="s">
        <v>1433</v>
      </c>
      <c r="D3736" s="266" t="s">
        <v>5577</v>
      </c>
    </row>
    <row r="3737" spans="1:4" x14ac:dyDescent="0.25">
      <c r="A3737" s="369">
        <v>42437</v>
      </c>
      <c r="B3737" s="360" t="s">
        <v>5578</v>
      </c>
      <c r="C3737" s="360" t="s">
        <v>1433</v>
      </c>
      <c r="D3737" s="266" t="s">
        <v>5579</v>
      </c>
    </row>
    <row r="3738" spans="1:4" x14ac:dyDescent="0.25">
      <c r="A3738" s="369">
        <v>1116</v>
      </c>
      <c r="B3738" s="360" t="s">
        <v>5580</v>
      </c>
      <c r="C3738" s="360" t="s">
        <v>1516</v>
      </c>
      <c r="D3738" s="266" t="s">
        <v>26679</v>
      </c>
    </row>
    <row r="3739" spans="1:4" x14ac:dyDescent="0.25">
      <c r="A3739" s="369">
        <v>1115</v>
      </c>
      <c r="B3739" s="360" t="s">
        <v>5581</v>
      </c>
      <c r="C3739" s="360" t="s">
        <v>1516</v>
      </c>
      <c r="D3739" s="266" t="s">
        <v>4927</v>
      </c>
    </row>
    <row r="3740" spans="1:4" x14ac:dyDescent="0.25">
      <c r="A3740" s="369">
        <v>1113</v>
      </c>
      <c r="B3740" s="360" t="s">
        <v>5583</v>
      </c>
      <c r="C3740" s="360" t="s">
        <v>1516</v>
      </c>
      <c r="D3740" s="266" t="s">
        <v>7172</v>
      </c>
    </row>
    <row r="3741" spans="1:4" x14ac:dyDescent="0.25">
      <c r="A3741" s="369">
        <v>1114</v>
      </c>
      <c r="B3741" s="360" t="s">
        <v>5584</v>
      </c>
      <c r="C3741" s="360" t="s">
        <v>1516</v>
      </c>
      <c r="D3741" s="266" t="s">
        <v>25817</v>
      </c>
    </row>
    <row r="3742" spans="1:4" x14ac:dyDescent="0.25">
      <c r="A3742" s="369">
        <v>40873</v>
      </c>
      <c r="B3742" s="360" t="s">
        <v>5585</v>
      </c>
      <c r="C3742" s="360" t="s">
        <v>1516</v>
      </c>
      <c r="D3742" s="266" t="s">
        <v>8225</v>
      </c>
    </row>
    <row r="3743" spans="1:4" x14ac:dyDescent="0.25">
      <c r="A3743" s="369">
        <v>20214</v>
      </c>
      <c r="B3743" s="360" t="s">
        <v>5586</v>
      </c>
      <c r="C3743" s="360" t="s">
        <v>1433</v>
      </c>
      <c r="D3743" s="266" t="s">
        <v>8648</v>
      </c>
    </row>
    <row r="3744" spans="1:4" x14ac:dyDescent="0.25">
      <c r="A3744" s="369">
        <v>7237</v>
      </c>
      <c r="B3744" s="360" t="s">
        <v>5587</v>
      </c>
      <c r="C3744" s="360" t="s">
        <v>1433</v>
      </c>
      <c r="D3744" s="266" t="s">
        <v>6887</v>
      </c>
    </row>
    <row r="3745" spans="1:4" x14ac:dyDescent="0.25">
      <c r="A3745" s="369">
        <v>11757</v>
      </c>
      <c r="B3745" s="360" t="s">
        <v>5588</v>
      </c>
      <c r="C3745" s="360" t="s">
        <v>1433</v>
      </c>
      <c r="D3745" s="266" t="s">
        <v>5589</v>
      </c>
    </row>
    <row r="3746" spans="1:4" x14ac:dyDescent="0.25">
      <c r="A3746" s="369">
        <v>11758</v>
      </c>
      <c r="B3746" s="360" t="s">
        <v>5590</v>
      </c>
      <c r="C3746" s="360" t="s">
        <v>1433</v>
      </c>
      <c r="D3746" s="266" t="s">
        <v>27918</v>
      </c>
    </row>
    <row r="3747" spans="1:4" x14ac:dyDescent="0.25">
      <c r="A3747" s="369">
        <v>37526</v>
      </c>
      <c r="B3747" s="360" t="s">
        <v>26325</v>
      </c>
      <c r="C3747" s="360" t="s">
        <v>1433</v>
      </c>
      <c r="D3747" s="266" t="s">
        <v>5048</v>
      </c>
    </row>
    <row r="3748" spans="1:4" x14ac:dyDescent="0.25">
      <c r="A3748" s="369">
        <v>6076</v>
      </c>
      <c r="B3748" s="360" t="s">
        <v>5592</v>
      </c>
      <c r="C3748" s="360" t="s">
        <v>1625</v>
      </c>
      <c r="D3748" s="266" t="s">
        <v>25598</v>
      </c>
    </row>
    <row r="3749" spans="1:4" x14ac:dyDescent="0.25">
      <c r="A3749" s="369">
        <v>13109</v>
      </c>
      <c r="B3749" s="360" t="s">
        <v>7178</v>
      </c>
      <c r="C3749" s="360" t="s">
        <v>1433</v>
      </c>
      <c r="D3749" s="266" t="s">
        <v>5593</v>
      </c>
    </row>
    <row r="3750" spans="1:4" x14ac:dyDescent="0.25">
      <c r="A3750" s="369">
        <v>13110</v>
      </c>
      <c r="B3750" s="360" t="s">
        <v>7179</v>
      </c>
      <c r="C3750" s="360" t="s">
        <v>1433</v>
      </c>
      <c r="D3750" s="266" t="s">
        <v>5594</v>
      </c>
    </row>
    <row r="3751" spans="1:4" x14ac:dyDescent="0.25">
      <c r="A3751" s="369">
        <v>7581</v>
      </c>
      <c r="B3751" s="360" t="s">
        <v>5595</v>
      </c>
      <c r="C3751" s="360" t="s">
        <v>1433</v>
      </c>
      <c r="D3751" s="266" t="s">
        <v>2480</v>
      </c>
    </row>
    <row r="3752" spans="1:4" x14ac:dyDescent="0.25">
      <c r="A3752" s="369">
        <v>4509</v>
      </c>
      <c r="B3752" s="360" t="s">
        <v>5596</v>
      </c>
      <c r="C3752" s="360" t="s">
        <v>1516</v>
      </c>
      <c r="D3752" s="266" t="s">
        <v>3306</v>
      </c>
    </row>
    <row r="3753" spans="1:4" x14ac:dyDescent="0.25">
      <c r="A3753" s="369">
        <v>4512</v>
      </c>
      <c r="B3753" s="360" t="s">
        <v>5597</v>
      </c>
      <c r="C3753" s="360" t="s">
        <v>1516</v>
      </c>
      <c r="D3753" s="266" t="s">
        <v>2926</v>
      </c>
    </row>
    <row r="3754" spans="1:4" x14ac:dyDescent="0.25">
      <c r="A3754" s="369">
        <v>4517</v>
      </c>
      <c r="B3754" s="360" t="s">
        <v>5598</v>
      </c>
      <c r="C3754" s="360" t="s">
        <v>1516</v>
      </c>
      <c r="D3754" s="266" t="s">
        <v>2045</v>
      </c>
    </row>
    <row r="3755" spans="1:4" x14ac:dyDescent="0.25">
      <c r="A3755" s="369">
        <v>20206</v>
      </c>
      <c r="B3755" s="360" t="s">
        <v>5599</v>
      </c>
      <c r="C3755" s="360" t="s">
        <v>1516</v>
      </c>
      <c r="D3755" s="266" t="s">
        <v>3480</v>
      </c>
    </row>
    <row r="3756" spans="1:4" x14ac:dyDescent="0.25">
      <c r="A3756" s="369">
        <v>4460</v>
      </c>
      <c r="B3756" s="360" t="s">
        <v>5600</v>
      </c>
      <c r="C3756" s="360" t="s">
        <v>1516</v>
      </c>
      <c r="D3756" s="266" t="s">
        <v>27919</v>
      </c>
    </row>
    <row r="3757" spans="1:4" x14ac:dyDescent="0.25">
      <c r="A3757" s="369">
        <v>4415</v>
      </c>
      <c r="B3757" s="360" t="s">
        <v>5601</v>
      </c>
      <c r="C3757" s="360" t="s">
        <v>1516</v>
      </c>
      <c r="D3757" s="266" t="s">
        <v>2201</v>
      </c>
    </row>
    <row r="3758" spans="1:4" x14ac:dyDescent="0.25">
      <c r="A3758" s="369">
        <v>4417</v>
      </c>
      <c r="B3758" s="360" t="s">
        <v>5602</v>
      </c>
      <c r="C3758" s="360" t="s">
        <v>1516</v>
      </c>
      <c r="D3758" s="266" t="s">
        <v>4313</v>
      </c>
    </row>
    <row r="3759" spans="1:4" x14ac:dyDescent="0.25">
      <c r="A3759" s="369">
        <v>37373</v>
      </c>
      <c r="B3759" s="360" t="s">
        <v>5603</v>
      </c>
      <c r="C3759" s="360" t="s">
        <v>1628</v>
      </c>
      <c r="D3759" s="266" t="s">
        <v>2102</v>
      </c>
    </row>
    <row r="3760" spans="1:4" x14ac:dyDescent="0.25">
      <c r="A3760" s="369">
        <v>40864</v>
      </c>
      <c r="B3760" s="360" t="s">
        <v>5604</v>
      </c>
      <c r="C3760" s="360" t="s">
        <v>1435</v>
      </c>
      <c r="D3760" s="266" t="s">
        <v>1535</v>
      </c>
    </row>
    <row r="3761" spans="1:4" x14ac:dyDescent="0.25">
      <c r="A3761" s="369">
        <v>4734</v>
      </c>
      <c r="B3761" s="360" t="s">
        <v>5605</v>
      </c>
      <c r="C3761" s="360" t="s">
        <v>1625</v>
      </c>
      <c r="D3761" s="266" t="s">
        <v>27920</v>
      </c>
    </row>
    <row r="3762" spans="1:4" x14ac:dyDescent="0.25">
      <c r="A3762" s="369">
        <v>6085</v>
      </c>
      <c r="B3762" s="360" t="s">
        <v>5606</v>
      </c>
      <c r="C3762" s="360" t="s">
        <v>1522</v>
      </c>
      <c r="D3762" s="266" t="s">
        <v>2979</v>
      </c>
    </row>
    <row r="3763" spans="1:4" x14ac:dyDescent="0.25">
      <c r="A3763" s="369">
        <v>38396</v>
      </c>
      <c r="B3763" s="360" t="s">
        <v>26326</v>
      </c>
      <c r="C3763" s="360" t="s">
        <v>1433</v>
      </c>
      <c r="D3763" s="266" t="s">
        <v>27921</v>
      </c>
    </row>
    <row r="3764" spans="1:4" x14ac:dyDescent="0.25">
      <c r="A3764" s="369">
        <v>11622</v>
      </c>
      <c r="B3764" s="360" t="s">
        <v>5607</v>
      </c>
      <c r="C3764" s="360" t="s">
        <v>1520</v>
      </c>
      <c r="D3764" s="266" t="s">
        <v>27922</v>
      </c>
    </row>
    <row r="3765" spans="1:4" x14ac:dyDescent="0.25">
      <c r="A3765" s="369">
        <v>43143</v>
      </c>
      <c r="B3765" s="360" t="s">
        <v>5608</v>
      </c>
      <c r="C3765" s="360" t="s">
        <v>1522</v>
      </c>
      <c r="D3765" s="266" t="s">
        <v>27923</v>
      </c>
    </row>
    <row r="3766" spans="1:4" x14ac:dyDescent="0.25">
      <c r="A3766" s="369">
        <v>7317</v>
      </c>
      <c r="B3766" s="360" t="s">
        <v>5609</v>
      </c>
      <c r="C3766" s="360" t="s">
        <v>1520</v>
      </c>
      <c r="D3766" s="266" t="s">
        <v>27924</v>
      </c>
    </row>
    <row r="3767" spans="1:4" x14ac:dyDescent="0.25">
      <c r="A3767" s="369">
        <v>142</v>
      </c>
      <c r="B3767" s="360" t="s">
        <v>5610</v>
      </c>
      <c r="C3767" s="360" t="s">
        <v>5611</v>
      </c>
      <c r="D3767" s="266" t="s">
        <v>7243</v>
      </c>
    </row>
    <row r="3768" spans="1:4" x14ac:dyDescent="0.25">
      <c r="A3768" s="369">
        <v>43142</v>
      </c>
      <c r="B3768" s="360" t="s">
        <v>5612</v>
      </c>
      <c r="C3768" s="360" t="s">
        <v>1522</v>
      </c>
      <c r="D3768" s="266" t="s">
        <v>27925</v>
      </c>
    </row>
    <row r="3769" spans="1:4" x14ac:dyDescent="0.25">
      <c r="A3769" s="369">
        <v>38123</v>
      </c>
      <c r="B3769" s="360" t="s">
        <v>5613</v>
      </c>
      <c r="C3769" s="360" t="s">
        <v>1520</v>
      </c>
      <c r="D3769" s="266" t="s">
        <v>7180</v>
      </c>
    </row>
    <row r="3770" spans="1:4" x14ac:dyDescent="0.25">
      <c r="A3770" s="369">
        <v>42699</v>
      </c>
      <c r="B3770" s="360" t="s">
        <v>5614</v>
      </c>
      <c r="C3770" s="360" t="s">
        <v>1433</v>
      </c>
      <c r="D3770" s="266" t="s">
        <v>2901</v>
      </c>
    </row>
    <row r="3771" spans="1:4" x14ac:dyDescent="0.25">
      <c r="A3771" s="369">
        <v>37743</v>
      </c>
      <c r="B3771" s="360" t="s">
        <v>26327</v>
      </c>
      <c r="C3771" s="360" t="s">
        <v>1433</v>
      </c>
      <c r="D3771" s="266" t="s">
        <v>27926</v>
      </c>
    </row>
    <row r="3772" spans="1:4" x14ac:dyDescent="0.25">
      <c r="A3772" s="369">
        <v>37744</v>
      </c>
      <c r="B3772" s="360" t="s">
        <v>5616</v>
      </c>
      <c r="C3772" s="360" t="s">
        <v>1433</v>
      </c>
      <c r="D3772" s="266" t="s">
        <v>27927</v>
      </c>
    </row>
    <row r="3773" spans="1:4" x14ac:dyDescent="0.25">
      <c r="A3773" s="369">
        <v>37741</v>
      </c>
      <c r="B3773" s="360" t="s">
        <v>5617</v>
      </c>
      <c r="C3773" s="360" t="s">
        <v>1433</v>
      </c>
      <c r="D3773" s="266" t="s">
        <v>27928</v>
      </c>
    </row>
    <row r="3774" spans="1:4" x14ac:dyDescent="0.25">
      <c r="A3774" s="369">
        <v>39396</v>
      </c>
      <c r="B3774" s="360" t="s">
        <v>5618</v>
      </c>
      <c r="C3774" s="360" t="s">
        <v>1433</v>
      </c>
      <c r="D3774" s="266" t="s">
        <v>27929</v>
      </c>
    </row>
    <row r="3775" spans="1:4" x14ac:dyDescent="0.25">
      <c r="A3775" s="369">
        <v>39392</v>
      </c>
      <c r="B3775" s="360" t="s">
        <v>5619</v>
      </c>
      <c r="C3775" s="360" t="s">
        <v>1433</v>
      </c>
      <c r="D3775" s="266" t="s">
        <v>27930</v>
      </c>
    </row>
    <row r="3776" spans="1:4" x14ac:dyDescent="0.25">
      <c r="A3776" s="369">
        <v>39393</v>
      </c>
      <c r="B3776" s="360" t="s">
        <v>5620</v>
      </c>
      <c r="C3776" s="360" t="s">
        <v>1433</v>
      </c>
      <c r="D3776" s="266" t="s">
        <v>27931</v>
      </c>
    </row>
    <row r="3777" spans="1:4" x14ac:dyDescent="0.25">
      <c r="A3777" s="369">
        <v>39394</v>
      </c>
      <c r="B3777" s="360" t="s">
        <v>5621</v>
      </c>
      <c r="C3777" s="360" t="s">
        <v>1433</v>
      </c>
      <c r="D3777" s="266" t="s">
        <v>27932</v>
      </c>
    </row>
    <row r="3778" spans="1:4" x14ac:dyDescent="0.25">
      <c r="A3778" s="369">
        <v>39395</v>
      </c>
      <c r="B3778" s="360" t="s">
        <v>5622</v>
      </c>
      <c r="C3778" s="360" t="s">
        <v>1433</v>
      </c>
      <c r="D3778" s="266" t="s">
        <v>27933</v>
      </c>
    </row>
    <row r="3779" spans="1:4" x14ac:dyDescent="0.25">
      <c r="A3779" s="369">
        <v>14618</v>
      </c>
      <c r="B3779" s="360" t="s">
        <v>5623</v>
      </c>
      <c r="C3779" s="360" t="s">
        <v>1433</v>
      </c>
      <c r="D3779" s="266" t="s">
        <v>27934</v>
      </c>
    </row>
    <row r="3780" spans="1:4" x14ac:dyDescent="0.25">
      <c r="A3780" s="369">
        <v>40269</v>
      </c>
      <c r="B3780" s="360" t="s">
        <v>5624</v>
      </c>
      <c r="C3780" s="360" t="s">
        <v>1433</v>
      </c>
      <c r="D3780" s="266" t="s">
        <v>27935</v>
      </c>
    </row>
    <row r="3781" spans="1:4" x14ac:dyDescent="0.25">
      <c r="A3781" s="369">
        <v>6110</v>
      </c>
      <c r="B3781" s="360" t="s">
        <v>5625</v>
      </c>
      <c r="C3781" s="360" t="s">
        <v>1628</v>
      </c>
      <c r="D3781" s="266" t="s">
        <v>6871</v>
      </c>
    </row>
    <row r="3782" spans="1:4" x14ac:dyDescent="0.25">
      <c r="A3782" s="369">
        <v>40910</v>
      </c>
      <c r="B3782" s="360" t="s">
        <v>5626</v>
      </c>
      <c r="C3782" s="360" t="s">
        <v>1435</v>
      </c>
      <c r="D3782" s="266" t="s">
        <v>29421</v>
      </c>
    </row>
    <row r="3783" spans="1:4" x14ac:dyDescent="0.25">
      <c r="A3783" s="369">
        <v>6111</v>
      </c>
      <c r="B3783" s="360" t="s">
        <v>5627</v>
      </c>
      <c r="C3783" s="360" t="s">
        <v>1628</v>
      </c>
      <c r="D3783" s="266" t="s">
        <v>29432</v>
      </c>
    </row>
    <row r="3784" spans="1:4" x14ac:dyDescent="0.25">
      <c r="A3784" s="369">
        <v>41084</v>
      </c>
      <c r="B3784" s="360" t="s">
        <v>5628</v>
      </c>
      <c r="C3784" s="360" t="s">
        <v>1435</v>
      </c>
      <c r="D3784" s="266" t="s">
        <v>29433</v>
      </c>
    </row>
    <row r="3785" spans="1:4" x14ac:dyDescent="0.25">
      <c r="A3785" s="369">
        <v>44535</v>
      </c>
      <c r="B3785" s="360" t="s">
        <v>26329</v>
      </c>
      <c r="C3785" s="360" t="s">
        <v>1625</v>
      </c>
      <c r="D3785" s="266" t="s">
        <v>27906</v>
      </c>
    </row>
    <row r="3786" spans="1:4" x14ac:dyDescent="0.25">
      <c r="A3786" s="369">
        <v>44945</v>
      </c>
      <c r="B3786" s="360" t="s">
        <v>5629</v>
      </c>
      <c r="C3786" s="360" t="s">
        <v>1433</v>
      </c>
      <c r="D3786" s="266" t="s">
        <v>25844</v>
      </c>
    </row>
    <row r="3787" spans="1:4" x14ac:dyDescent="0.25">
      <c r="A3787" s="369">
        <v>38637</v>
      </c>
      <c r="B3787" s="360" t="s">
        <v>26330</v>
      </c>
      <c r="C3787" s="360" t="s">
        <v>1433</v>
      </c>
      <c r="D3787" s="266" t="s">
        <v>27936</v>
      </c>
    </row>
    <row r="3788" spans="1:4" x14ac:dyDescent="0.25">
      <c r="A3788" s="369">
        <v>6150</v>
      </c>
      <c r="B3788" s="360" t="s">
        <v>26331</v>
      </c>
      <c r="C3788" s="360" t="s">
        <v>1433</v>
      </c>
      <c r="D3788" s="266" t="s">
        <v>27937</v>
      </c>
    </row>
    <row r="3789" spans="1:4" x14ac:dyDescent="0.25">
      <c r="A3789" s="369">
        <v>6136</v>
      </c>
      <c r="B3789" s="360" t="s">
        <v>26332</v>
      </c>
      <c r="C3789" s="360" t="s">
        <v>1433</v>
      </c>
      <c r="D3789" s="266" t="s">
        <v>27938</v>
      </c>
    </row>
    <row r="3790" spans="1:4" x14ac:dyDescent="0.25">
      <c r="A3790" s="369">
        <v>38638</v>
      </c>
      <c r="B3790" s="360" t="s">
        <v>26333</v>
      </c>
      <c r="C3790" s="360" t="s">
        <v>1433</v>
      </c>
      <c r="D3790" s="266" t="s">
        <v>27939</v>
      </c>
    </row>
    <row r="3791" spans="1:4" x14ac:dyDescent="0.25">
      <c r="A3791" s="369">
        <v>20262</v>
      </c>
      <c r="B3791" s="360" t="s">
        <v>5630</v>
      </c>
      <c r="C3791" s="360" t="s">
        <v>1433</v>
      </c>
      <c r="D3791" s="266" t="s">
        <v>27940</v>
      </c>
    </row>
    <row r="3792" spans="1:4" x14ac:dyDescent="0.25">
      <c r="A3792" s="369">
        <v>6145</v>
      </c>
      <c r="B3792" s="360" t="s">
        <v>26334</v>
      </c>
      <c r="C3792" s="360" t="s">
        <v>1433</v>
      </c>
      <c r="D3792" s="266" t="s">
        <v>27941</v>
      </c>
    </row>
    <row r="3793" spans="1:4" x14ac:dyDescent="0.25">
      <c r="A3793" s="369">
        <v>6149</v>
      </c>
      <c r="B3793" s="360" t="s">
        <v>26335</v>
      </c>
      <c r="C3793" s="360" t="s">
        <v>1433</v>
      </c>
      <c r="D3793" s="266" t="s">
        <v>2663</v>
      </c>
    </row>
    <row r="3794" spans="1:4" x14ac:dyDescent="0.25">
      <c r="A3794" s="369">
        <v>6146</v>
      </c>
      <c r="B3794" s="360" t="s">
        <v>26336</v>
      </c>
      <c r="C3794" s="360" t="s">
        <v>1433</v>
      </c>
      <c r="D3794" s="266" t="s">
        <v>27308</v>
      </c>
    </row>
    <row r="3795" spans="1:4" x14ac:dyDescent="0.25">
      <c r="A3795" s="369">
        <v>44536</v>
      </c>
      <c r="B3795" s="360" t="s">
        <v>5631</v>
      </c>
      <c r="C3795" s="360" t="s">
        <v>1520</v>
      </c>
      <c r="D3795" s="266" t="s">
        <v>2048</v>
      </c>
    </row>
    <row r="3796" spans="1:4" x14ac:dyDescent="0.25">
      <c r="A3796" s="369">
        <v>39961</v>
      </c>
      <c r="B3796" s="360" t="s">
        <v>5632</v>
      </c>
      <c r="C3796" s="360" t="s">
        <v>1433</v>
      </c>
      <c r="D3796" s="266" t="s">
        <v>25678</v>
      </c>
    </row>
    <row r="3797" spans="1:4" x14ac:dyDescent="0.25">
      <c r="A3797" s="369">
        <v>42433</v>
      </c>
      <c r="B3797" s="360" t="s">
        <v>5633</v>
      </c>
      <c r="C3797" s="360" t="s">
        <v>1433</v>
      </c>
      <c r="D3797" s="266" t="s">
        <v>5634</v>
      </c>
    </row>
    <row r="3798" spans="1:4" x14ac:dyDescent="0.25">
      <c r="A3798" s="369">
        <v>42434</v>
      </c>
      <c r="B3798" s="360" t="s">
        <v>5635</v>
      </c>
      <c r="C3798" s="360" t="s">
        <v>1433</v>
      </c>
      <c r="D3798" s="266" t="s">
        <v>5636</v>
      </c>
    </row>
    <row r="3799" spans="1:4" x14ac:dyDescent="0.25">
      <c r="A3799" s="369">
        <v>42435</v>
      </c>
      <c r="B3799" s="360" t="s">
        <v>5637</v>
      </c>
      <c r="C3799" s="360" t="s">
        <v>1433</v>
      </c>
      <c r="D3799" s="266" t="s">
        <v>5638</v>
      </c>
    </row>
    <row r="3800" spans="1:4" x14ac:dyDescent="0.25">
      <c r="A3800" s="369">
        <v>38061</v>
      </c>
      <c r="B3800" s="360" t="s">
        <v>5639</v>
      </c>
      <c r="C3800" s="360" t="s">
        <v>1433</v>
      </c>
      <c r="D3800" s="266" t="s">
        <v>25843</v>
      </c>
    </row>
    <row r="3801" spans="1:4" x14ac:dyDescent="0.25">
      <c r="A3801" s="369">
        <v>20250</v>
      </c>
      <c r="B3801" s="360" t="s">
        <v>5640</v>
      </c>
      <c r="C3801" s="360" t="s">
        <v>1520</v>
      </c>
      <c r="D3801" s="266" t="s">
        <v>6980</v>
      </c>
    </row>
    <row r="3802" spans="1:4" x14ac:dyDescent="0.25">
      <c r="A3802" s="369">
        <v>13388</v>
      </c>
      <c r="B3802" s="360" t="s">
        <v>5641</v>
      </c>
      <c r="C3802" s="360" t="s">
        <v>1520</v>
      </c>
      <c r="D3802" s="266" t="s">
        <v>27942</v>
      </c>
    </row>
    <row r="3803" spans="1:4" x14ac:dyDescent="0.25">
      <c r="A3803" s="369">
        <v>39914</v>
      </c>
      <c r="B3803" s="360" t="s">
        <v>26337</v>
      </c>
      <c r="C3803" s="360" t="s">
        <v>1520</v>
      </c>
      <c r="D3803" s="266" t="s">
        <v>27943</v>
      </c>
    </row>
    <row r="3804" spans="1:4" x14ac:dyDescent="0.25">
      <c r="A3804" s="369">
        <v>12732</v>
      </c>
      <c r="B3804" s="360" t="s">
        <v>5642</v>
      </c>
      <c r="C3804" s="360" t="s">
        <v>1433</v>
      </c>
      <c r="D3804" s="266" t="s">
        <v>27944</v>
      </c>
    </row>
    <row r="3805" spans="1:4" x14ac:dyDescent="0.25">
      <c r="A3805" s="369">
        <v>6160</v>
      </c>
      <c r="B3805" s="360" t="s">
        <v>5643</v>
      </c>
      <c r="C3805" s="360" t="s">
        <v>1628</v>
      </c>
      <c r="D3805" s="266" t="s">
        <v>6871</v>
      </c>
    </row>
    <row r="3806" spans="1:4" x14ac:dyDescent="0.25">
      <c r="A3806" s="369">
        <v>41087</v>
      </c>
      <c r="B3806" s="360" t="s">
        <v>5644</v>
      </c>
      <c r="C3806" s="360" t="s">
        <v>1435</v>
      </c>
      <c r="D3806" s="266" t="s">
        <v>29421</v>
      </c>
    </row>
    <row r="3807" spans="1:4" x14ac:dyDescent="0.25">
      <c r="A3807" s="369">
        <v>6166</v>
      </c>
      <c r="B3807" s="360" t="s">
        <v>5645</v>
      </c>
      <c r="C3807" s="360" t="s">
        <v>1628</v>
      </c>
      <c r="D3807" s="266" t="s">
        <v>29504</v>
      </c>
    </row>
    <row r="3808" spans="1:4" x14ac:dyDescent="0.25">
      <c r="A3808" s="369">
        <v>41088</v>
      </c>
      <c r="B3808" s="360" t="s">
        <v>5647</v>
      </c>
      <c r="C3808" s="360" t="s">
        <v>1435</v>
      </c>
      <c r="D3808" s="266" t="s">
        <v>29505</v>
      </c>
    </row>
    <row r="3809" spans="1:4" x14ac:dyDescent="0.25">
      <c r="A3809" s="369">
        <v>20232</v>
      </c>
      <c r="B3809" s="360" t="s">
        <v>26338</v>
      </c>
      <c r="C3809" s="360" t="s">
        <v>1516</v>
      </c>
      <c r="D3809" s="266" t="s">
        <v>11579</v>
      </c>
    </row>
    <row r="3810" spans="1:4" x14ac:dyDescent="0.25">
      <c r="A3810" s="369">
        <v>10856</v>
      </c>
      <c r="B3810" s="360" t="s">
        <v>5648</v>
      </c>
      <c r="C3810" s="360" t="s">
        <v>1516</v>
      </c>
      <c r="D3810" s="266" t="s">
        <v>25684</v>
      </c>
    </row>
    <row r="3811" spans="1:4" x14ac:dyDescent="0.25">
      <c r="A3811" s="369">
        <v>4828</v>
      </c>
      <c r="B3811" s="360" t="s">
        <v>26339</v>
      </c>
      <c r="C3811" s="360" t="s">
        <v>1516</v>
      </c>
      <c r="D3811" s="266" t="s">
        <v>26047</v>
      </c>
    </row>
    <row r="3812" spans="1:4" x14ac:dyDescent="0.25">
      <c r="A3812" s="369">
        <v>20249</v>
      </c>
      <c r="B3812" s="360" t="s">
        <v>26340</v>
      </c>
      <c r="C3812" s="360" t="s">
        <v>1516</v>
      </c>
      <c r="D3812" s="266" t="s">
        <v>5859</v>
      </c>
    </row>
    <row r="3813" spans="1:4" x14ac:dyDescent="0.25">
      <c r="A3813" s="369">
        <v>11609</v>
      </c>
      <c r="B3813" s="360" t="s">
        <v>5649</v>
      </c>
      <c r="C3813" s="360" t="s">
        <v>1522</v>
      </c>
      <c r="D3813" s="266" t="s">
        <v>10609</v>
      </c>
    </row>
    <row r="3814" spans="1:4" x14ac:dyDescent="0.25">
      <c r="A3814" s="369">
        <v>20083</v>
      </c>
      <c r="B3814" s="360" t="s">
        <v>5650</v>
      </c>
      <c r="C3814" s="360" t="s">
        <v>1433</v>
      </c>
      <c r="D3814" s="266" t="s">
        <v>27945</v>
      </c>
    </row>
    <row r="3815" spans="1:4" x14ac:dyDescent="0.25">
      <c r="A3815" s="369">
        <v>10691</v>
      </c>
      <c r="B3815" s="360" t="s">
        <v>7183</v>
      </c>
      <c r="C3815" s="360" t="s">
        <v>1522</v>
      </c>
      <c r="D3815" s="266" t="s">
        <v>27946</v>
      </c>
    </row>
    <row r="3816" spans="1:4" x14ac:dyDescent="0.25">
      <c r="A3816" s="369">
        <v>12295</v>
      </c>
      <c r="B3816" s="360" t="s">
        <v>5651</v>
      </c>
      <c r="C3816" s="360" t="s">
        <v>1433</v>
      </c>
      <c r="D3816" s="266" t="s">
        <v>4095</v>
      </c>
    </row>
    <row r="3817" spans="1:4" x14ac:dyDescent="0.25">
      <c r="A3817" s="369">
        <v>12296</v>
      </c>
      <c r="B3817" s="360" t="s">
        <v>5652</v>
      </c>
      <c r="C3817" s="360" t="s">
        <v>1433</v>
      </c>
      <c r="D3817" s="266" t="s">
        <v>3163</v>
      </c>
    </row>
    <row r="3818" spans="1:4" x14ac:dyDescent="0.25">
      <c r="A3818" s="369">
        <v>12294</v>
      </c>
      <c r="B3818" s="360" t="s">
        <v>5653</v>
      </c>
      <c r="C3818" s="360" t="s">
        <v>1433</v>
      </c>
      <c r="D3818" s="266" t="s">
        <v>3344</v>
      </c>
    </row>
    <row r="3819" spans="1:4" x14ac:dyDescent="0.25">
      <c r="A3819" s="369">
        <v>14543</v>
      </c>
      <c r="B3819" s="360" t="s">
        <v>5654</v>
      </c>
      <c r="C3819" s="360" t="s">
        <v>1433</v>
      </c>
      <c r="D3819" s="266" t="s">
        <v>27947</v>
      </c>
    </row>
    <row r="3820" spans="1:4" x14ac:dyDescent="0.25">
      <c r="A3820" s="369">
        <v>13329</v>
      </c>
      <c r="B3820" s="360" t="s">
        <v>5655</v>
      </c>
      <c r="C3820" s="360" t="s">
        <v>1433</v>
      </c>
      <c r="D3820" s="266" t="s">
        <v>7245</v>
      </c>
    </row>
    <row r="3821" spans="1:4" x14ac:dyDescent="0.25">
      <c r="A3821" s="369">
        <v>21047</v>
      </c>
      <c r="B3821" s="360" t="s">
        <v>5656</v>
      </c>
      <c r="C3821" s="360" t="s">
        <v>1433</v>
      </c>
      <c r="D3821" s="266" t="s">
        <v>26341</v>
      </c>
    </row>
    <row r="3822" spans="1:4" x14ac:dyDescent="0.25">
      <c r="A3822" s="369">
        <v>21042</v>
      </c>
      <c r="B3822" s="360" t="s">
        <v>5657</v>
      </c>
      <c r="C3822" s="360" t="s">
        <v>1433</v>
      </c>
      <c r="D3822" s="266" t="s">
        <v>25680</v>
      </c>
    </row>
    <row r="3823" spans="1:4" x14ac:dyDescent="0.25">
      <c r="A3823" s="369">
        <v>21043</v>
      </c>
      <c r="B3823" s="360" t="s">
        <v>5658</v>
      </c>
      <c r="C3823" s="360" t="s">
        <v>1433</v>
      </c>
      <c r="D3823" s="266" t="s">
        <v>7234</v>
      </c>
    </row>
    <row r="3824" spans="1:4" x14ac:dyDescent="0.25">
      <c r="A3824" s="369">
        <v>21044</v>
      </c>
      <c r="B3824" s="360" t="s">
        <v>5659</v>
      </c>
      <c r="C3824" s="360" t="s">
        <v>1433</v>
      </c>
      <c r="D3824" s="266" t="s">
        <v>26342</v>
      </c>
    </row>
    <row r="3825" spans="1:4" x14ac:dyDescent="0.25">
      <c r="A3825" s="369">
        <v>21045</v>
      </c>
      <c r="B3825" s="360" t="s">
        <v>5660</v>
      </c>
      <c r="C3825" s="360" t="s">
        <v>1433</v>
      </c>
      <c r="D3825" s="266" t="s">
        <v>26343</v>
      </c>
    </row>
    <row r="3826" spans="1:4" x14ac:dyDescent="0.25">
      <c r="A3826" s="369">
        <v>21041</v>
      </c>
      <c r="B3826" s="360" t="s">
        <v>5661</v>
      </c>
      <c r="C3826" s="360" t="s">
        <v>1433</v>
      </c>
      <c r="D3826" s="266" t="s">
        <v>7746</v>
      </c>
    </row>
    <row r="3827" spans="1:4" x14ac:dyDescent="0.25">
      <c r="A3827" s="369">
        <v>21040</v>
      </c>
      <c r="B3827" s="360" t="s">
        <v>5662</v>
      </c>
      <c r="C3827" s="360" t="s">
        <v>1433</v>
      </c>
      <c r="D3827" s="266" t="s">
        <v>12660</v>
      </c>
    </row>
    <row r="3828" spans="1:4" x14ac:dyDescent="0.25">
      <c r="A3828" s="369">
        <v>14149</v>
      </c>
      <c r="B3828" s="360" t="s">
        <v>5663</v>
      </c>
      <c r="C3828" s="360" t="s">
        <v>3789</v>
      </c>
      <c r="D3828" s="266" t="s">
        <v>27139</v>
      </c>
    </row>
    <row r="3829" spans="1:4" x14ac:dyDescent="0.25">
      <c r="A3829" s="369">
        <v>38099</v>
      </c>
      <c r="B3829" s="360" t="s">
        <v>5664</v>
      </c>
      <c r="C3829" s="360" t="s">
        <v>1433</v>
      </c>
      <c r="D3829" s="266" t="s">
        <v>27948</v>
      </c>
    </row>
    <row r="3830" spans="1:4" x14ac:dyDescent="0.25">
      <c r="A3830" s="369">
        <v>38100</v>
      </c>
      <c r="B3830" s="360" t="s">
        <v>5665</v>
      </c>
      <c r="C3830" s="360" t="s">
        <v>1433</v>
      </c>
      <c r="D3830" s="266" t="s">
        <v>2384</v>
      </c>
    </row>
    <row r="3831" spans="1:4" x14ac:dyDescent="0.25">
      <c r="A3831" s="369">
        <v>7576</v>
      </c>
      <c r="B3831" s="360" t="s">
        <v>5666</v>
      </c>
      <c r="C3831" s="360" t="s">
        <v>1433</v>
      </c>
      <c r="D3831" s="266" t="s">
        <v>26147</v>
      </c>
    </row>
    <row r="3832" spans="1:4" x14ac:dyDescent="0.25">
      <c r="A3832" s="369">
        <v>3384</v>
      </c>
      <c r="B3832" s="360" t="s">
        <v>5667</v>
      </c>
      <c r="C3832" s="360" t="s">
        <v>1433</v>
      </c>
      <c r="D3832" s="266" t="s">
        <v>3910</v>
      </c>
    </row>
    <row r="3833" spans="1:4" x14ac:dyDescent="0.25">
      <c r="A3833" s="369">
        <v>7572</v>
      </c>
      <c r="B3833" s="360" t="s">
        <v>5668</v>
      </c>
      <c r="C3833" s="360" t="s">
        <v>1433</v>
      </c>
      <c r="D3833" s="266" t="s">
        <v>8256</v>
      </c>
    </row>
    <row r="3834" spans="1:4" x14ac:dyDescent="0.25">
      <c r="A3834" s="369">
        <v>3396</v>
      </c>
      <c r="B3834" s="360" t="s">
        <v>5670</v>
      </c>
      <c r="C3834" s="360" t="s">
        <v>1433</v>
      </c>
      <c r="D3834" s="266" t="s">
        <v>2015</v>
      </c>
    </row>
    <row r="3835" spans="1:4" x14ac:dyDescent="0.25">
      <c r="A3835" s="369">
        <v>37590</v>
      </c>
      <c r="B3835" s="360" t="s">
        <v>5671</v>
      </c>
      <c r="C3835" s="360" t="s">
        <v>1433</v>
      </c>
      <c r="D3835" s="266" t="s">
        <v>27949</v>
      </c>
    </row>
    <row r="3836" spans="1:4" x14ac:dyDescent="0.25">
      <c r="A3836" s="369">
        <v>37591</v>
      </c>
      <c r="B3836" s="360" t="s">
        <v>5672</v>
      </c>
      <c r="C3836" s="360" t="s">
        <v>1433</v>
      </c>
      <c r="D3836" s="266" t="s">
        <v>2183</v>
      </c>
    </row>
    <row r="3837" spans="1:4" x14ac:dyDescent="0.25">
      <c r="A3837" s="369">
        <v>12626</v>
      </c>
      <c r="B3837" s="360" t="s">
        <v>5674</v>
      </c>
      <c r="C3837" s="360" t="s">
        <v>1433</v>
      </c>
      <c r="D3837" s="266" t="s">
        <v>3525</v>
      </c>
    </row>
    <row r="3838" spans="1:4" x14ac:dyDescent="0.25">
      <c r="A3838" s="369">
        <v>11033</v>
      </c>
      <c r="B3838" s="360" t="s">
        <v>5675</v>
      </c>
      <c r="C3838" s="360" t="s">
        <v>1433</v>
      </c>
      <c r="D3838" s="266" t="s">
        <v>27165</v>
      </c>
    </row>
    <row r="3839" spans="1:4" x14ac:dyDescent="0.25">
      <c r="A3839" s="369">
        <v>390</v>
      </c>
      <c r="B3839" s="360" t="s">
        <v>5676</v>
      </c>
      <c r="C3839" s="360" t="s">
        <v>1433</v>
      </c>
      <c r="D3839" s="266" t="s">
        <v>27950</v>
      </c>
    </row>
    <row r="3840" spans="1:4" x14ac:dyDescent="0.25">
      <c r="A3840" s="369">
        <v>42436</v>
      </c>
      <c r="B3840" s="360" t="s">
        <v>5677</v>
      </c>
      <c r="C3840" s="360" t="s">
        <v>1433</v>
      </c>
      <c r="D3840" s="266" t="s">
        <v>5678</v>
      </c>
    </row>
    <row r="3841" spans="1:4" x14ac:dyDescent="0.25">
      <c r="A3841" s="369">
        <v>6194</v>
      </c>
      <c r="B3841" s="360" t="s">
        <v>5679</v>
      </c>
      <c r="C3841" s="360" t="s">
        <v>1516</v>
      </c>
      <c r="D3841" s="266" t="s">
        <v>25725</v>
      </c>
    </row>
    <row r="3842" spans="1:4" x14ac:dyDescent="0.25">
      <c r="A3842" s="369">
        <v>10567</v>
      </c>
      <c r="B3842" s="360" t="s">
        <v>5680</v>
      </c>
      <c r="C3842" s="360" t="s">
        <v>1516</v>
      </c>
      <c r="D3842" s="266" t="s">
        <v>25844</v>
      </c>
    </row>
    <row r="3843" spans="1:4" x14ac:dyDescent="0.25">
      <c r="A3843" s="369">
        <v>6212</v>
      </c>
      <c r="B3843" s="360" t="s">
        <v>5681</v>
      </c>
      <c r="C3843" s="360" t="s">
        <v>1516</v>
      </c>
      <c r="D3843" s="266" t="s">
        <v>25753</v>
      </c>
    </row>
    <row r="3844" spans="1:4" x14ac:dyDescent="0.25">
      <c r="A3844" s="369">
        <v>3993</v>
      </c>
      <c r="B3844" s="360" t="s">
        <v>5683</v>
      </c>
      <c r="C3844" s="360" t="s">
        <v>1908</v>
      </c>
      <c r="D3844" s="266" t="s">
        <v>27951</v>
      </c>
    </row>
    <row r="3845" spans="1:4" x14ac:dyDescent="0.25">
      <c r="A3845" s="369">
        <v>3990</v>
      </c>
      <c r="B3845" s="360" t="s">
        <v>5684</v>
      </c>
      <c r="C3845" s="360" t="s">
        <v>1516</v>
      </c>
      <c r="D3845" s="266" t="s">
        <v>13116</v>
      </c>
    </row>
    <row r="3846" spans="1:4" x14ac:dyDescent="0.25">
      <c r="A3846" s="369">
        <v>3992</v>
      </c>
      <c r="B3846" s="360" t="s">
        <v>5685</v>
      </c>
      <c r="C3846" s="360" t="s">
        <v>1516</v>
      </c>
      <c r="D3846" s="266" t="s">
        <v>3392</v>
      </c>
    </row>
    <row r="3847" spans="1:4" x14ac:dyDescent="0.25">
      <c r="A3847" s="369">
        <v>6178</v>
      </c>
      <c r="B3847" s="360" t="s">
        <v>26344</v>
      </c>
      <c r="C3847" s="360" t="s">
        <v>1908</v>
      </c>
      <c r="D3847" s="266" t="s">
        <v>27952</v>
      </c>
    </row>
    <row r="3848" spans="1:4" x14ac:dyDescent="0.25">
      <c r="A3848" s="369">
        <v>6180</v>
      </c>
      <c r="B3848" s="360" t="s">
        <v>26345</v>
      </c>
      <c r="C3848" s="360" t="s">
        <v>1908</v>
      </c>
      <c r="D3848" s="266" t="s">
        <v>27953</v>
      </c>
    </row>
    <row r="3849" spans="1:4" x14ac:dyDescent="0.25">
      <c r="A3849" s="369">
        <v>6182</v>
      </c>
      <c r="B3849" s="360" t="s">
        <v>26346</v>
      </c>
      <c r="C3849" s="360" t="s">
        <v>1908</v>
      </c>
      <c r="D3849" s="266" t="s">
        <v>27954</v>
      </c>
    </row>
    <row r="3850" spans="1:4" x14ac:dyDescent="0.25">
      <c r="A3850" s="369">
        <v>43614</v>
      </c>
      <c r="B3850" s="360" t="s">
        <v>5686</v>
      </c>
      <c r="C3850" s="360" t="s">
        <v>1516</v>
      </c>
      <c r="D3850" s="266" t="s">
        <v>27071</v>
      </c>
    </row>
    <row r="3851" spans="1:4" x14ac:dyDescent="0.25">
      <c r="A3851" s="369">
        <v>6193</v>
      </c>
      <c r="B3851" s="360" t="s">
        <v>5687</v>
      </c>
      <c r="C3851" s="360" t="s">
        <v>1516</v>
      </c>
      <c r="D3851" s="266" t="s">
        <v>7261</v>
      </c>
    </row>
    <row r="3852" spans="1:4" x14ac:dyDescent="0.25">
      <c r="A3852" s="369">
        <v>6189</v>
      </c>
      <c r="B3852" s="360" t="s">
        <v>5688</v>
      </c>
      <c r="C3852" s="360" t="s">
        <v>1516</v>
      </c>
      <c r="D3852" s="266" t="s">
        <v>7029</v>
      </c>
    </row>
    <row r="3853" spans="1:4" x14ac:dyDescent="0.25">
      <c r="A3853" s="369">
        <v>6214</v>
      </c>
      <c r="B3853" s="360" t="s">
        <v>5689</v>
      </c>
      <c r="C3853" s="360" t="s">
        <v>1908</v>
      </c>
      <c r="D3853" s="266" t="s">
        <v>27955</v>
      </c>
    </row>
    <row r="3854" spans="1:4" x14ac:dyDescent="0.25">
      <c r="A3854" s="369">
        <v>36153</v>
      </c>
      <c r="B3854" s="360" t="s">
        <v>5690</v>
      </c>
      <c r="C3854" s="360" t="s">
        <v>1433</v>
      </c>
      <c r="D3854" s="266" t="s">
        <v>27956</v>
      </c>
    </row>
    <row r="3855" spans="1:4" x14ac:dyDescent="0.25">
      <c r="A3855" s="369">
        <v>10740</v>
      </c>
      <c r="B3855" s="360" t="s">
        <v>26347</v>
      </c>
      <c r="C3855" s="360" t="s">
        <v>1433</v>
      </c>
      <c r="D3855" s="266" t="s">
        <v>27957</v>
      </c>
    </row>
    <row r="3856" spans="1:4" x14ac:dyDescent="0.25">
      <c r="A3856" s="369">
        <v>13914</v>
      </c>
      <c r="B3856" s="360" t="s">
        <v>5691</v>
      </c>
      <c r="C3856" s="360" t="s">
        <v>1433</v>
      </c>
      <c r="D3856" s="266" t="s">
        <v>27958</v>
      </c>
    </row>
    <row r="3857" spans="1:4" x14ac:dyDescent="0.25">
      <c r="A3857" s="369">
        <v>10742</v>
      </c>
      <c r="B3857" s="360" t="s">
        <v>5692</v>
      </c>
      <c r="C3857" s="360" t="s">
        <v>1433</v>
      </c>
      <c r="D3857" s="266" t="s">
        <v>27959</v>
      </c>
    </row>
    <row r="3858" spans="1:4" x14ac:dyDescent="0.25">
      <c r="A3858" s="369">
        <v>38465</v>
      </c>
      <c r="B3858" s="360" t="s">
        <v>5693</v>
      </c>
      <c r="C3858" s="360" t="s">
        <v>1433</v>
      </c>
      <c r="D3858" s="266" t="s">
        <v>8373</v>
      </c>
    </row>
    <row r="3859" spans="1:4" x14ac:dyDescent="0.25">
      <c r="A3859" s="369">
        <v>7543</v>
      </c>
      <c r="B3859" s="360" t="s">
        <v>5694</v>
      </c>
      <c r="C3859" s="360" t="s">
        <v>1433</v>
      </c>
      <c r="D3859" s="266" t="s">
        <v>25751</v>
      </c>
    </row>
    <row r="3860" spans="1:4" x14ac:dyDescent="0.25">
      <c r="A3860" s="369">
        <v>43427</v>
      </c>
      <c r="B3860" s="360" t="s">
        <v>5696</v>
      </c>
      <c r="C3860" s="360" t="s">
        <v>1433</v>
      </c>
      <c r="D3860" s="266" t="s">
        <v>27960</v>
      </c>
    </row>
    <row r="3861" spans="1:4" x14ac:dyDescent="0.25">
      <c r="A3861" s="369">
        <v>41613</v>
      </c>
      <c r="B3861" s="360" t="s">
        <v>5697</v>
      </c>
      <c r="C3861" s="360" t="s">
        <v>1433</v>
      </c>
      <c r="D3861" s="266" t="s">
        <v>27961</v>
      </c>
    </row>
    <row r="3862" spans="1:4" x14ac:dyDescent="0.25">
      <c r="A3862" s="369">
        <v>41614</v>
      </c>
      <c r="B3862" s="360" t="s">
        <v>5698</v>
      </c>
      <c r="C3862" s="360" t="s">
        <v>1433</v>
      </c>
      <c r="D3862" s="266" t="s">
        <v>27962</v>
      </c>
    </row>
    <row r="3863" spans="1:4" x14ac:dyDescent="0.25">
      <c r="A3863" s="369">
        <v>41615</v>
      </c>
      <c r="B3863" s="360" t="s">
        <v>5699</v>
      </c>
      <c r="C3863" s="360" t="s">
        <v>1433</v>
      </c>
      <c r="D3863" s="266" t="s">
        <v>27963</v>
      </c>
    </row>
    <row r="3864" spans="1:4" x14ac:dyDescent="0.25">
      <c r="A3864" s="369">
        <v>41616</v>
      </c>
      <c r="B3864" s="360" t="s">
        <v>5700</v>
      </c>
      <c r="C3864" s="360" t="s">
        <v>1433</v>
      </c>
      <c r="D3864" s="266" t="s">
        <v>27964</v>
      </c>
    </row>
    <row r="3865" spans="1:4" x14ac:dyDescent="0.25">
      <c r="A3865" s="369">
        <v>41617</v>
      </c>
      <c r="B3865" s="360" t="s">
        <v>5701</v>
      </c>
      <c r="C3865" s="360" t="s">
        <v>1433</v>
      </c>
      <c r="D3865" s="266" t="s">
        <v>27965</v>
      </c>
    </row>
    <row r="3866" spans="1:4" x14ac:dyDescent="0.25">
      <c r="A3866" s="369">
        <v>41618</v>
      </c>
      <c r="B3866" s="360" t="s">
        <v>5702</v>
      </c>
      <c r="C3866" s="360" t="s">
        <v>1433</v>
      </c>
      <c r="D3866" s="266" t="s">
        <v>27966</v>
      </c>
    </row>
    <row r="3867" spans="1:4" x14ac:dyDescent="0.25">
      <c r="A3867" s="369">
        <v>43428</v>
      </c>
      <c r="B3867" s="360" t="s">
        <v>5703</v>
      </c>
      <c r="C3867" s="360" t="s">
        <v>1433</v>
      </c>
      <c r="D3867" s="266" t="s">
        <v>27967</v>
      </c>
    </row>
    <row r="3868" spans="1:4" x14ac:dyDescent="0.25">
      <c r="A3868" s="369">
        <v>41619</v>
      </c>
      <c r="B3868" s="360" t="s">
        <v>26348</v>
      </c>
      <c r="C3868" s="360" t="s">
        <v>1433</v>
      </c>
      <c r="D3868" s="266" t="s">
        <v>26602</v>
      </c>
    </row>
    <row r="3869" spans="1:4" x14ac:dyDescent="0.25">
      <c r="A3869" s="369">
        <v>41620</v>
      </c>
      <c r="B3869" s="360" t="s">
        <v>26349</v>
      </c>
      <c r="C3869" s="360" t="s">
        <v>1433</v>
      </c>
      <c r="D3869" s="266" t="s">
        <v>27968</v>
      </c>
    </row>
    <row r="3870" spans="1:4" x14ac:dyDescent="0.25">
      <c r="A3870" s="369">
        <v>41622</v>
      </c>
      <c r="B3870" s="360" t="s">
        <v>26350</v>
      </c>
      <c r="C3870" s="360" t="s">
        <v>1433</v>
      </c>
      <c r="D3870" s="266" t="s">
        <v>27969</v>
      </c>
    </row>
    <row r="3871" spans="1:4" x14ac:dyDescent="0.25">
      <c r="A3871" s="369">
        <v>41623</v>
      </c>
      <c r="B3871" s="360" t="s">
        <v>26351</v>
      </c>
      <c r="C3871" s="360" t="s">
        <v>1433</v>
      </c>
      <c r="D3871" s="266" t="s">
        <v>27970</v>
      </c>
    </row>
    <row r="3872" spans="1:4" x14ac:dyDescent="0.25">
      <c r="A3872" s="369">
        <v>41624</v>
      </c>
      <c r="B3872" s="360" t="s">
        <v>26352</v>
      </c>
      <c r="C3872" s="360" t="s">
        <v>1433</v>
      </c>
      <c r="D3872" s="266" t="s">
        <v>27971</v>
      </c>
    </row>
    <row r="3873" spans="1:4" x14ac:dyDescent="0.25">
      <c r="A3873" s="369">
        <v>41625</v>
      </c>
      <c r="B3873" s="360" t="s">
        <v>26353</v>
      </c>
      <c r="C3873" s="360" t="s">
        <v>1433</v>
      </c>
      <c r="D3873" s="266" t="s">
        <v>27972</v>
      </c>
    </row>
    <row r="3874" spans="1:4" x14ac:dyDescent="0.25">
      <c r="A3874" s="369">
        <v>39352</v>
      </c>
      <c r="B3874" s="360" t="s">
        <v>5707</v>
      </c>
      <c r="C3874" s="360" t="s">
        <v>1433</v>
      </c>
      <c r="D3874" s="266" t="s">
        <v>2221</v>
      </c>
    </row>
    <row r="3875" spans="1:4" x14ac:dyDescent="0.25">
      <c r="A3875" s="369">
        <v>39346</v>
      </c>
      <c r="B3875" s="360" t="s">
        <v>5704</v>
      </c>
      <c r="C3875" s="360" t="s">
        <v>1433</v>
      </c>
      <c r="D3875" s="266" t="s">
        <v>2221</v>
      </c>
    </row>
    <row r="3876" spans="1:4" x14ac:dyDescent="0.25">
      <c r="A3876" s="369">
        <v>39350</v>
      </c>
      <c r="B3876" s="360" t="s">
        <v>5705</v>
      </c>
      <c r="C3876" s="360" t="s">
        <v>1433</v>
      </c>
      <c r="D3876" s="266" t="s">
        <v>3177</v>
      </c>
    </row>
    <row r="3877" spans="1:4" x14ac:dyDescent="0.25">
      <c r="A3877" s="369">
        <v>39351</v>
      </c>
      <c r="B3877" s="360" t="s">
        <v>5706</v>
      </c>
      <c r="C3877" s="360" t="s">
        <v>1433</v>
      </c>
      <c r="D3877" s="266" t="s">
        <v>7977</v>
      </c>
    </row>
    <row r="3878" spans="1:4" x14ac:dyDescent="0.25">
      <c r="A3878" s="369">
        <v>38837</v>
      </c>
      <c r="B3878" s="360" t="s">
        <v>5708</v>
      </c>
      <c r="C3878" s="360" t="s">
        <v>1433</v>
      </c>
      <c r="D3878" s="266" t="s">
        <v>13383</v>
      </c>
    </row>
    <row r="3879" spans="1:4" x14ac:dyDescent="0.25">
      <c r="A3879" s="369">
        <v>38836</v>
      </c>
      <c r="B3879" s="360" t="s">
        <v>5710</v>
      </c>
      <c r="C3879" s="360" t="s">
        <v>1433</v>
      </c>
      <c r="D3879" s="266" t="s">
        <v>27408</v>
      </c>
    </row>
    <row r="3880" spans="1:4" x14ac:dyDescent="0.25">
      <c r="A3880" s="369">
        <v>2666</v>
      </c>
      <c r="B3880" s="360" t="s">
        <v>26354</v>
      </c>
      <c r="C3880" s="360" t="s">
        <v>1433</v>
      </c>
      <c r="D3880" s="266" t="s">
        <v>5711</v>
      </c>
    </row>
    <row r="3881" spans="1:4" x14ac:dyDescent="0.25">
      <c r="A3881" s="369">
        <v>2668</v>
      </c>
      <c r="B3881" s="360" t="s">
        <v>26355</v>
      </c>
      <c r="C3881" s="360" t="s">
        <v>1433</v>
      </c>
      <c r="D3881" s="266" t="s">
        <v>5712</v>
      </c>
    </row>
    <row r="3882" spans="1:4" x14ac:dyDescent="0.25">
      <c r="A3882" s="369">
        <v>2664</v>
      </c>
      <c r="B3882" s="360" t="s">
        <v>26356</v>
      </c>
      <c r="C3882" s="360" t="s">
        <v>1433</v>
      </c>
      <c r="D3882" s="266" t="s">
        <v>5713</v>
      </c>
    </row>
    <row r="3883" spans="1:4" x14ac:dyDescent="0.25">
      <c r="A3883" s="369">
        <v>2662</v>
      </c>
      <c r="B3883" s="360" t="s">
        <v>26357</v>
      </c>
      <c r="C3883" s="360" t="s">
        <v>1433</v>
      </c>
      <c r="D3883" s="266" t="s">
        <v>5714</v>
      </c>
    </row>
    <row r="3884" spans="1:4" x14ac:dyDescent="0.25">
      <c r="A3884" s="369">
        <v>20964</v>
      </c>
      <c r="B3884" s="360" t="s">
        <v>5715</v>
      </c>
      <c r="C3884" s="360" t="s">
        <v>1433</v>
      </c>
      <c r="D3884" s="266" t="s">
        <v>26358</v>
      </c>
    </row>
    <row r="3885" spans="1:4" x14ac:dyDescent="0.25">
      <c r="A3885" s="369">
        <v>10905</v>
      </c>
      <c r="B3885" s="360" t="s">
        <v>5716</v>
      </c>
      <c r="C3885" s="360" t="s">
        <v>1433</v>
      </c>
      <c r="D3885" s="266" t="s">
        <v>26359</v>
      </c>
    </row>
    <row r="3886" spans="1:4" x14ac:dyDescent="0.25">
      <c r="A3886" s="369">
        <v>11289</v>
      </c>
      <c r="B3886" s="360" t="s">
        <v>5717</v>
      </c>
      <c r="C3886" s="360" t="s">
        <v>1433</v>
      </c>
      <c r="D3886" s="266" t="s">
        <v>26360</v>
      </c>
    </row>
    <row r="3887" spans="1:4" x14ac:dyDescent="0.25">
      <c r="A3887" s="369">
        <v>11241</v>
      </c>
      <c r="B3887" s="360" t="s">
        <v>5718</v>
      </c>
      <c r="C3887" s="360" t="s">
        <v>1433</v>
      </c>
      <c r="D3887" s="266" t="s">
        <v>26361</v>
      </c>
    </row>
    <row r="3888" spans="1:4" x14ac:dyDescent="0.25">
      <c r="A3888" s="369">
        <v>11301</v>
      </c>
      <c r="B3888" s="360" t="s">
        <v>5719</v>
      </c>
      <c r="C3888" s="360" t="s">
        <v>1433</v>
      </c>
      <c r="D3888" s="266" t="s">
        <v>26362</v>
      </c>
    </row>
    <row r="3889" spans="1:4" x14ac:dyDescent="0.25">
      <c r="A3889" s="369">
        <v>21090</v>
      </c>
      <c r="B3889" s="360" t="s">
        <v>5720</v>
      </c>
      <c r="C3889" s="360" t="s">
        <v>1433</v>
      </c>
      <c r="D3889" s="266" t="s">
        <v>26363</v>
      </c>
    </row>
    <row r="3890" spans="1:4" x14ac:dyDescent="0.25">
      <c r="A3890" s="369">
        <v>11315</v>
      </c>
      <c r="B3890" s="360" t="s">
        <v>5721</v>
      </c>
      <c r="C3890" s="360" t="s">
        <v>1433</v>
      </c>
      <c r="D3890" s="266" t="s">
        <v>26364</v>
      </c>
    </row>
    <row r="3891" spans="1:4" x14ac:dyDescent="0.25">
      <c r="A3891" s="369">
        <v>21071</v>
      </c>
      <c r="B3891" s="360" t="s">
        <v>5722</v>
      </c>
      <c r="C3891" s="360" t="s">
        <v>1433</v>
      </c>
      <c r="D3891" s="266" t="s">
        <v>26365</v>
      </c>
    </row>
    <row r="3892" spans="1:4" x14ac:dyDescent="0.25">
      <c r="A3892" s="369">
        <v>14112</v>
      </c>
      <c r="B3892" s="360" t="s">
        <v>5723</v>
      </c>
      <c r="C3892" s="360" t="s">
        <v>1433</v>
      </c>
      <c r="D3892" s="266" t="s">
        <v>26366</v>
      </c>
    </row>
    <row r="3893" spans="1:4" x14ac:dyDescent="0.25">
      <c r="A3893" s="369">
        <v>11316</v>
      </c>
      <c r="B3893" s="360" t="s">
        <v>5724</v>
      </c>
      <c r="C3893" s="360" t="s">
        <v>1433</v>
      </c>
      <c r="D3893" s="266" t="s">
        <v>26367</v>
      </c>
    </row>
    <row r="3894" spans="1:4" x14ac:dyDescent="0.25">
      <c r="A3894" s="369">
        <v>6243</v>
      </c>
      <c r="B3894" s="360" t="s">
        <v>5725</v>
      </c>
      <c r="C3894" s="360" t="s">
        <v>1433</v>
      </c>
      <c r="D3894" s="266" t="s">
        <v>26368</v>
      </c>
    </row>
    <row r="3895" spans="1:4" x14ac:dyDescent="0.25">
      <c r="A3895" s="369">
        <v>6240</v>
      </c>
      <c r="B3895" s="360" t="s">
        <v>5726</v>
      </c>
      <c r="C3895" s="360" t="s">
        <v>1433</v>
      </c>
      <c r="D3895" s="266" t="s">
        <v>26369</v>
      </c>
    </row>
    <row r="3896" spans="1:4" x14ac:dyDescent="0.25">
      <c r="A3896" s="369">
        <v>11296</v>
      </c>
      <c r="B3896" s="360" t="s">
        <v>5727</v>
      </c>
      <c r="C3896" s="360" t="s">
        <v>1433</v>
      </c>
      <c r="D3896" s="266" t="s">
        <v>26370</v>
      </c>
    </row>
    <row r="3897" spans="1:4" x14ac:dyDescent="0.25">
      <c r="A3897" s="369">
        <v>11299</v>
      </c>
      <c r="B3897" s="360" t="s">
        <v>5728</v>
      </c>
      <c r="C3897" s="360" t="s">
        <v>1433</v>
      </c>
      <c r="D3897" s="266" t="s">
        <v>26371</v>
      </c>
    </row>
    <row r="3898" spans="1:4" x14ac:dyDescent="0.25">
      <c r="A3898" s="369">
        <v>11688</v>
      </c>
      <c r="B3898" s="360" t="s">
        <v>5729</v>
      </c>
      <c r="C3898" s="360" t="s">
        <v>1433</v>
      </c>
      <c r="D3898" s="266" t="s">
        <v>27973</v>
      </c>
    </row>
    <row r="3899" spans="1:4" x14ac:dyDescent="0.25">
      <c r="A3899" s="369">
        <v>37736</v>
      </c>
      <c r="B3899" s="360" t="s">
        <v>5730</v>
      </c>
      <c r="C3899" s="360" t="s">
        <v>1433</v>
      </c>
      <c r="D3899" s="266" t="s">
        <v>27974</v>
      </c>
    </row>
    <row r="3900" spans="1:4" x14ac:dyDescent="0.25">
      <c r="A3900" s="369">
        <v>37739</v>
      </c>
      <c r="B3900" s="360" t="s">
        <v>5731</v>
      </c>
      <c r="C3900" s="360" t="s">
        <v>1433</v>
      </c>
      <c r="D3900" s="266" t="s">
        <v>27975</v>
      </c>
    </row>
    <row r="3901" spans="1:4" x14ac:dyDescent="0.25">
      <c r="A3901" s="369">
        <v>37740</v>
      </c>
      <c r="B3901" s="360" t="s">
        <v>5732</v>
      </c>
      <c r="C3901" s="360" t="s">
        <v>1433</v>
      </c>
      <c r="D3901" s="266" t="s">
        <v>27976</v>
      </c>
    </row>
    <row r="3902" spans="1:4" x14ac:dyDescent="0.25">
      <c r="A3902" s="369">
        <v>37738</v>
      </c>
      <c r="B3902" s="360" t="s">
        <v>5733</v>
      </c>
      <c r="C3902" s="360" t="s">
        <v>1433</v>
      </c>
      <c r="D3902" s="266" t="s">
        <v>27977</v>
      </c>
    </row>
    <row r="3903" spans="1:4" x14ac:dyDescent="0.25">
      <c r="A3903" s="369">
        <v>37737</v>
      </c>
      <c r="B3903" s="360" t="s">
        <v>5734</v>
      </c>
      <c r="C3903" s="360" t="s">
        <v>1433</v>
      </c>
      <c r="D3903" s="266" t="s">
        <v>27978</v>
      </c>
    </row>
    <row r="3904" spans="1:4" x14ac:dyDescent="0.25">
      <c r="A3904" s="369">
        <v>25014</v>
      </c>
      <c r="B3904" s="360" t="s">
        <v>5735</v>
      </c>
      <c r="C3904" s="360" t="s">
        <v>1433</v>
      </c>
      <c r="D3904" s="266" t="s">
        <v>27979</v>
      </c>
    </row>
    <row r="3905" spans="1:4" x14ac:dyDescent="0.25">
      <c r="A3905" s="369">
        <v>25013</v>
      </c>
      <c r="B3905" s="360" t="s">
        <v>5736</v>
      </c>
      <c r="C3905" s="360" t="s">
        <v>1433</v>
      </c>
      <c r="D3905" s="266" t="s">
        <v>27980</v>
      </c>
    </row>
    <row r="3906" spans="1:4" x14ac:dyDescent="0.25">
      <c r="A3906" s="369">
        <v>14405</v>
      </c>
      <c r="B3906" s="360" t="s">
        <v>5737</v>
      </c>
      <c r="C3906" s="360" t="s">
        <v>1433</v>
      </c>
      <c r="D3906" s="266" t="s">
        <v>27981</v>
      </c>
    </row>
    <row r="3907" spans="1:4" x14ac:dyDescent="0.25">
      <c r="A3907" s="369">
        <v>20271</v>
      </c>
      <c r="B3907" s="360" t="s">
        <v>5738</v>
      </c>
      <c r="C3907" s="360" t="s">
        <v>1433</v>
      </c>
      <c r="D3907" s="266" t="s">
        <v>27982</v>
      </c>
    </row>
    <row r="3908" spans="1:4" x14ac:dyDescent="0.25">
      <c r="A3908" s="369">
        <v>10423</v>
      </c>
      <c r="B3908" s="360" t="s">
        <v>5739</v>
      </c>
      <c r="C3908" s="360" t="s">
        <v>1433</v>
      </c>
      <c r="D3908" s="266" t="s">
        <v>27983</v>
      </c>
    </row>
    <row r="3909" spans="1:4" x14ac:dyDescent="0.25">
      <c r="A3909" s="369">
        <v>36790</v>
      </c>
      <c r="B3909" s="360" t="s">
        <v>5740</v>
      </c>
      <c r="C3909" s="360" t="s">
        <v>1433</v>
      </c>
      <c r="D3909" s="266" t="s">
        <v>7185</v>
      </c>
    </row>
    <row r="3910" spans="1:4" x14ac:dyDescent="0.25">
      <c r="A3910" s="369">
        <v>37589</v>
      </c>
      <c r="B3910" s="360" t="s">
        <v>5741</v>
      </c>
      <c r="C3910" s="360" t="s">
        <v>1433</v>
      </c>
      <c r="D3910" s="266" t="s">
        <v>7186</v>
      </c>
    </row>
    <row r="3911" spans="1:4" x14ac:dyDescent="0.25">
      <c r="A3911" s="369">
        <v>11690</v>
      </c>
      <c r="B3911" s="360" t="s">
        <v>5742</v>
      </c>
      <c r="C3911" s="360" t="s">
        <v>1433</v>
      </c>
      <c r="D3911" s="266" t="s">
        <v>7187</v>
      </c>
    </row>
    <row r="3912" spans="1:4" x14ac:dyDescent="0.25">
      <c r="A3912" s="369">
        <v>20234</v>
      </c>
      <c r="B3912" s="360" t="s">
        <v>5743</v>
      </c>
      <c r="C3912" s="360" t="s">
        <v>1433</v>
      </c>
      <c r="D3912" s="266" t="s">
        <v>7188</v>
      </c>
    </row>
    <row r="3913" spans="1:4" x14ac:dyDescent="0.25">
      <c r="A3913" s="369">
        <v>44480</v>
      </c>
      <c r="B3913" s="360" t="s">
        <v>26372</v>
      </c>
      <c r="C3913" s="360" t="s">
        <v>1625</v>
      </c>
      <c r="D3913" s="266" t="s">
        <v>27984</v>
      </c>
    </row>
    <row r="3914" spans="1:4" x14ac:dyDescent="0.25">
      <c r="A3914" s="369">
        <v>11457</v>
      </c>
      <c r="B3914" s="360" t="s">
        <v>5744</v>
      </c>
      <c r="C3914" s="360" t="s">
        <v>1433</v>
      </c>
      <c r="D3914" s="266" t="s">
        <v>11561</v>
      </c>
    </row>
    <row r="3915" spans="1:4" x14ac:dyDescent="0.25">
      <c r="A3915" s="369">
        <v>44073</v>
      </c>
      <c r="B3915" s="360" t="s">
        <v>5745</v>
      </c>
      <c r="C3915" s="360" t="s">
        <v>1516</v>
      </c>
      <c r="D3915" s="266" t="s">
        <v>5041</v>
      </c>
    </row>
    <row r="3916" spans="1:4" x14ac:dyDescent="0.25">
      <c r="A3916" s="369">
        <v>44253</v>
      </c>
      <c r="B3916" s="360" t="s">
        <v>5769</v>
      </c>
      <c r="C3916" s="360" t="s">
        <v>1433</v>
      </c>
      <c r="D3916" s="266" t="s">
        <v>27985</v>
      </c>
    </row>
    <row r="3917" spans="1:4" x14ac:dyDescent="0.25">
      <c r="A3917" s="369">
        <v>21121</v>
      </c>
      <c r="B3917" s="360" t="s">
        <v>5770</v>
      </c>
      <c r="C3917" s="360" t="s">
        <v>1433</v>
      </c>
      <c r="D3917" s="266" t="s">
        <v>7102</v>
      </c>
    </row>
    <row r="3918" spans="1:4" x14ac:dyDescent="0.25">
      <c r="A3918" s="369">
        <v>38010</v>
      </c>
      <c r="B3918" s="360" t="s">
        <v>5771</v>
      </c>
      <c r="C3918" s="360" t="s">
        <v>1433</v>
      </c>
      <c r="D3918" s="266" t="s">
        <v>1698</v>
      </c>
    </row>
    <row r="3919" spans="1:4" x14ac:dyDescent="0.25">
      <c r="A3919" s="369">
        <v>38011</v>
      </c>
      <c r="B3919" s="360" t="s">
        <v>5772</v>
      </c>
      <c r="C3919" s="360" t="s">
        <v>1433</v>
      </c>
      <c r="D3919" s="266" t="s">
        <v>12843</v>
      </c>
    </row>
    <row r="3920" spans="1:4" x14ac:dyDescent="0.25">
      <c r="A3920" s="369">
        <v>38012</v>
      </c>
      <c r="B3920" s="360" t="s">
        <v>5773</v>
      </c>
      <c r="C3920" s="360" t="s">
        <v>1433</v>
      </c>
      <c r="D3920" s="266" t="s">
        <v>27986</v>
      </c>
    </row>
    <row r="3921" spans="1:4" x14ac:dyDescent="0.25">
      <c r="A3921" s="369">
        <v>38013</v>
      </c>
      <c r="B3921" s="360" t="s">
        <v>5774</v>
      </c>
      <c r="C3921" s="360" t="s">
        <v>1433</v>
      </c>
      <c r="D3921" s="266" t="s">
        <v>13036</v>
      </c>
    </row>
    <row r="3922" spans="1:4" x14ac:dyDescent="0.25">
      <c r="A3922" s="369">
        <v>38014</v>
      </c>
      <c r="B3922" s="360" t="s">
        <v>5775</v>
      </c>
      <c r="C3922" s="360" t="s">
        <v>1433</v>
      </c>
      <c r="D3922" s="266" t="s">
        <v>25657</v>
      </c>
    </row>
    <row r="3923" spans="1:4" x14ac:dyDescent="0.25">
      <c r="A3923" s="369">
        <v>38015</v>
      </c>
      <c r="B3923" s="360" t="s">
        <v>5777</v>
      </c>
      <c r="C3923" s="360" t="s">
        <v>1433</v>
      </c>
      <c r="D3923" s="266" t="s">
        <v>27987</v>
      </c>
    </row>
    <row r="3924" spans="1:4" x14ac:dyDescent="0.25">
      <c r="A3924" s="369">
        <v>38016</v>
      </c>
      <c r="B3924" s="360" t="s">
        <v>5778</v>
      </c>
      <c r="C3924" s="360" t="s">
        <v>1433</v>
      </c>
      <c r="D3924" s="266" t="s">
        <v>27988</v>
      </c>
    </row>
    <row r="3925" spans="1:4" x14ac:dyDescent="0.25">
      <c r="A3925" s="369">
        <v>12741</v>
      </c>
      <c r="B3925" s="360" t="s">
        <v>5779</v>
      </c>
      <c r="C3925" s="360" t="s">
        <v>1433</v>
      </c>
      <c r="D3925" s="266" t="s">
        <v>27989</v>
      </c>
    </row>
    <row r="3926" spans="1:4" x14ac:dyDescent="0.25">
      <c r="A3926" s="369">
        <v>12733</v>
      </c>
      <c r="B3926" s="360" t="s">
        <v>5780</v>
      </c>
      <c r="C3926" s="360" t="s">
        <v>1433</v>
      </c>
      <c r="D3926" s="266" t="s">
        <v>26765</v>
      </c>
    </row>
    <row r="3927" spans="1:4" x14ac:dyDescent="0.25">
      <c r="A3927" s="369">
        <v>12734</v>
      </c>
      <c r="B3927" s="360" t="s">
        <v>5781</v>
      </c>
      <c r="C3927" s="360" t="s">
        <v>1433</v>
      </c>
      <c r="D3927" s="266" t="s">
        <v>4377</v>
      </c>
    </row>
    <row r="3928" spans="1:4" x14ac:dyDescent="0.25">
      <c r="A3928" s="369">
        <v>12735</v>
      </c>
      <c r="B3928" s="360" t="s">
        <v>5782</v>
      </c>
      <c r="C3928" s="360" t="s">
        <v>1433</v>
      </c>
      <c r="D3928" s="266" t="s">
        <v>6824</v>
      </c>
    </row>
    <row r="3929" spans="1:4" x14ac:dyDescent="0.25">
      <c r="A3929" s="369">
        <v>12736</v>
      </c>
      <c r="B3929" s="360" t="s">
        <v>5783</v>
      </c>
      <c r="C3929" s="360" t="s">
        <v>1433</v>
      </c>
      <c r="D3929" s="266" t="s">
        <v>7739</v>
      </c>
    </row>
    <row r="3930" spans="1:4" x14ac:dyDescent="0.25">
      <c r="A3930" s="369">
        <v>12737</v>
      </c>
      <c r="B3930" s="360" t="s">
        <v>5784</v>
      </c>
      <c r="C3930" s="360" t="s">
        <v>1433</v>
      </c>
      <c r="D3930" s="266" t="s">
        <v>27990</v>
      </c>
    </row>
    <row r="3931" spans="1:4" x14ac:dyDescent="0.25">
      <c r="A3931" s="369">
        <v>12738</v>
      </c>
      <c r="B3931" s="360" t="s">
        <v>5785</v>
      </c>
      <c r="C3931" s="360" t="s">
        <v>1433</v>
      </c>
      <c r="D3931" s="266" t="s">
        <v>27991</v>
      </c>
    </row>
    <row r="3932" spans="1:4" x14ac:dyDescent="0.25">
      <c r="A3932" s="369">
        <v>12739</v>
      </c>
      <c r="B3932" s="360" t="s">
        <v>5786</v>
      </c>
      <c r="C3932" s="360" t="s">
        <v>1433</v>
      </c>
      <c r="D3932" s="266" t="s">
        <v>27992</v>
      </c>
    </row>
    <row r="3933" spans="1:4" x14ac:dyDescent="0.25">
      <c r="A3933" s="369">
        <v>12740</v>
      </c>
      <c r="B3933" s="360" t="s">
        <v>5787</v>
      </c>
      <c r="C3933" s="360" t="s">
        <v>1433</v>
      </c>
      <c r="D3933" s="266" t="s">
        <v>27993</v>
      </c>
    </row>
    <row r="3934" spans="1:4" x14ac:dyDescent="0.25">
      <c r="A3934" s="369">
        <v>6297</v>
      </c>
      <c r="B3934" s="360" t="s">
        <v>5788</v>
      </c>
      <c r="C3934" s="360" t="s">
        <v>1433</v>
      </c>
      <c r="D3934" s="266" t="s">
        <v>5789</v>
      </c>
    </row>
    <row r="3935" spans="1:4" x14ac:dyDescent="0.25">
      <c r="A3935" s="369">
        <v>6296</v>
      </c>
      <c r="B3935" s="360" t="s">
        <v>5790</v>
      </c>
      <c r="C3935" s="360" t="s">
        <v>1433</v>
      </c>
      <c r="D3935" s="266" t="s">
        <v>5791</v>
      </c>
    </row>
    <row r="3936" spans="1:4" x14ac:dyDescent="0.25">
      <c r="A3936" s="369">
        <v>6294</v>
      </c>
      <c r="B3936" s="360" t="s">
        <v>5793</v>
      </c>
      <c r="C3936" s="360" t="s">
        <v>1433</v>
      </c>
      <c r="D3936" s="266" t="s">
        <v>4419</v>
      </c>
    </row>
    <row r="3937" spans="1:4" x14ac:dyDescent="0.25">
      <c r="A3937" s="369">
        <v>6323</v>
      </c>
      <c r="B3937" s="360" t="s">
        <v>5792</v>
      </c>
      <c r="C3937" s="360" t="s">
        <v>1433</v>
      </c>
      <c r="D3937" s="266" t="s">
        <v>4222</v>
      </c>
    </row>
    <row r="3938" spans="1:4" x14ac:dyDescent="0.25">
      <c r="A3938" s="369">
        <v>6299</v>
      </c>
      <c r="B3938" s="360" t="s">
        <v>5794</v>
      </c>
      <c r="C3938" s="360" t="s">
        <v>1433</v>
      </c>
      <c r="D3938" s="266" t="s">
        <v>5795</v>
      </c>
    </row>
    <row r="3939" spans="1:4" x14ac:dyDescent="0.25">
      <c r="A3939" s="369">
        <v>6298</v>
      </c>
      <c r="B3939" s="360" t="s">
        <v>5796</v>
      </c>
      <c r="C3939" s="360" t="s">
        <v>1433</v>
      </c>
      <c r="D3939" s="266" t="s">
        <v>5797</v>
      </c>
    </row>
    <row r="3940" spans="1:4" x14ac:dyDescent="0.25">
      <c r="A3940" s="369">
        <v>6295</v>
      </c>
      <c r="B3940" s="360" t="s">
        <v>5800</v>
      </c>
      <c r="C3940" s="360" t="s">
        <v>1433</v>
      </c>
      <c r="D3940" s="266" t="s">
        <v>5801</v>
      </c>
    </row>
    <row r="3941" spans="1:4" x14ac:dyDescent="0.25">
      <c r="A3941" s="369">
        <v>6322</v>
      </c>
      <c r="B3941" s="360" t="s">
        <v>5798</v>
      </c>
      <c r="C3941" s="360" t="s">
        <v>1433</v>
      </c>
      <c r="D3941" s="266" t="s">
        <v>5799</v>
      </c>
    </row>
    <row r="3942" spans="1:4" x14ac:dyDescent="0.25">
      <c r="A3942" s="369">
        <v>6300</v>
      </c>
      <c r="B3942" s="360" t="s">
        <v>5802</v>
      </c>
      <c r="C3942" s="360" t="s">
        <v>1433</v>
      </c>
      <c r="D3942" s="266" t="s">
        <v>5803</v>
      </c>
    </row>
    <row r="3943" spans="1:4" x14ac:dyDescent="0.25">
      <c r="A3943" s="369">
        <v>6321</v>
      </c>
      <c r="B3943" s="360" t="s">
        <v>5804</v>
      </c>
      <c r="C3943" s="360" t="s">
        <v>1433</v>
      </c>
      <c r="D3943" s="266" t="s">
        <v>5805</v>
      </c>
    </row>
    <row r="3944" spans="1:4" x14ac:dyDescent="0.25">
      <c r="A3944" s="369">
        <v>6301</v>
      </c>
      <c r="B3944" s="360" t="s">
        <v>5806</v>
      </c>
      <c r="C3944" s="360" t="s">
        <v>1433</v>
      </c>
      <c r="D3944" s="266" t="s">
        <v>5807</v>
      </c>
    </row>
    <row r="3945" spans="1:4" x14ac:dyDescent="0.25">
      <c r="A3945" s="369">
        <v>20183</v>
      </c>
      <c r="B3945" s="360" t="s">
        <v>5808</v>
      </c>
      <c r="C3945" s="360" t="s">
        <v>1433</v>
      </c>
      <c r="D3945" s="266" t="s">
        <v>26192</v>
      </c>
    </row>
    <row r="3946" spans="1:4" x14ac:dyDescent="0.25">
      <c r="A3946" s="369">
        <v>38448</v>
      </c>
      <c r="B3946" s="360" t="s">
        <v>5809</v>
      </c>
      <c r="C3946" s="360" t="s">
        <v>1433</v>
      </c>
      <c r="D3946" s="266" t="s">
        <v>27994</v>
      </c>
    </row>
    <row r="3947" spans="1:4" x14ac:dyDescent="0.25">
      <c r="A3947" s="369">
        <v>20182</v>
      </c>
      <c r="B3947" s="360" t="s">
        <v>5810</v>
      </c>
      <c r="C3947" s="360" t="s">
        <v>1433</v>
      </c>
      <c r="D3947" s="266" t="s">
        <v>27995</v>
      </c>
    </row>
    <row r="3948" spans="1:4" x14ac:dyDescent="0.25">
      <c r="A3948" s="369">
        <v>7105</v>
      </c>
      <c r="B3948" s="360" t="s">
        <v>26373</v>
      </c>
      <c r="C3948" s="360" t="s">
        <v>1433</v>
      </c>
      <c r="D3948" s="266" t="s">
        <v>10549</v>
      </c>
    </row>
    <row r="3949" spans="1:4" x14ac:dyDescent="0.25">
      <c r="A3949" s="369">
        <v>7119</v>
      </c>
      <c r="B3949" s="360" t="s">
        <v>5812</v>
      </c>
      <c r="C3949" s="360" t="s">
        <v>1433</v>
      </c>
      <c r="D3949" s="266" t="s">
        <v>25845</v>
      </c>
    </row>
    <row r="3950" spans="1:4" x14ac:dyDescent="0.25">
      <c r="A3950" s="369">
        <v>7126</v>
      </c>
      <c r="B3950" s="360" t="s">
        <v>5814</v>
      </c>
      <c r="C3950" s="360" t="s">
        <v>1433</v>
      </c>
      <c r="D3950" s="266" t="s">
        <v>3745</v>
      </c>
    </row>
    <row r="3951" spans="1:4" x14ac:dyDescent="0.25">
      <c r="A3951" s="369">
        <v>7120</v>
      </c>
      <c r="B3951" s="360" t="s">
        <v>5815</v>
      </c>
      <c r="C3951" s="360" t="s">
        <v>1433</v>
      </c>
      <c r="D3951" s="266" t="s">
        <v>25985</v>
      </c>
    </row>
    <row r="3952" spans="1:4" x14ac:dyDescent="0.25">
      <c r="A3952" s="369">
        <v>6319</v>
      </c>
      <c r="B3952" s="360" t="s">
        <v>5816</v>
      </c>
      <c r="C3952" s="360" t="s">
        <v>1433</v>
      </c>
      <c r="D3952" s="266" t="s">
        <v>5817</v>
      </c>
    </row>
    <row r="3953" spans="1:4" x14ac:dyDescent="0.25">
      <c r="A3953" s="369">
        <v>6304</v>
      </c>
      <c r="B3953" s="360" t="s">
        <v>5818</v>
      </c>
      <c r="C3953" s="360" t="s">
        <v>1433</v>
      </c>
      <c r="D3953" s="266" t="s">
        <v>5817</v>
      </c>
    </row>
    <row r="3954" spans="1:4" x14ac:dyDescent="0.25">
      <c r="A3954" s="369">
        <v>21116</v>
      </c>
      <c r="B3954" s="360" t="s">
        <v>5819</v>
      </c>
      <c r="C3954" s="360" t="s">
        <v>1433</v>
      </c>
      <c r="D3954" s="266" t="s">
        <v>5820</v>
      </c>
    </row>
    <row r="3955" spans="1:4" x14ac:dyDescent="0.25">
      <c r="A3955" s="369">
        <v>6320</v>
      </c>
      <c r="B3955" s="360" t="s">
        <v>5821</v>
      </c>
      <c r="C3955" s="360" t="s">
        <v>1433</v>
      </c>
      <c r="D3955" s="266" t="s">
        <v>5822</v>
      </c>
    </row>
    <row r="3956" spans="1:4" x14ac:dyDescent="0.25">
      <c r="A3956" s="369">
        <v>6303</v>
      </c>
      <c r="B3956" s="360" t="s">
        <v>5823</v>
      </c>
      <c r="C3956" s="360" t="s">
        <v>1433</v>
      </c>
      <c r="D3956" s="266" t="s">
        <v>5822</v>
      </c>
    </row>
    <row r="3957" spans="1:4" x14ac:dyDescent="0.25">
      <c r="A3957" s="369">
        <v>6308</v>
      </c>
      <c r="B3957" s="360" t="s">
        <v>5824</v>
      </c>
      <c r="C3957" s="360" t="s">
        <v>1433</v>
      </c>
      <c r="D3957" s="266" t="s">
        <v>5825</v>
      </c>
    </row>
    <row r="3958" spans="1:4" x14ac:dyDescent="0.25">
      <c r="A3958" s="369">
        <v>6317</v>
      </c>
      <c r="B3958" s="360" t="s">
        <v>5826</v>
      </c>
      <c r="C3958" s="360" t="s">
        <v>1433</v>
      </c>
      <c r="D3958" s="266" t="s">
        <v>5825</v>
      </c>
    </row>
    <row r="3959" spans="1:4" x14ac:dyDescent="0.25">
      <c r="A3959" s="369">
        <v>6307</v>
      </c>
      <c r="B3959" s="360" t="s">
        <v>5827</v>
      </c>
      <c r="C3959" s="360" t="s">
        <v>1433</v>
      </c>
      <c r="D3959" s="266" t="s">
        <v>5825</v>
      </c>
    </row>
    <row r="3960" spans="1:4" x14ac:dyDescent="0.25">
      <c r="A3960" s="369">
        <v>6309</v>
      </c>
      <c r="B3960" s="360" t="s">
        <v>5828</v>
      </c>
      <c r="C3960" s="360" t="s">
        <v>1433</v>
      </c>
      <c r="D3960" s="266" t="s">
        <v>5829</v>
      </c>
    </row>
    <row r="3961" spans="1:4" x14ac:dyDescent="0.25">
      <c r="A3961" s="369">
        <v>6318</v>
      </c>
      <c r="B3961" s="360" t="s">
        <v>5830</v>
      </c>
      <c r="C3961" s="360" t="s">
        <v>1433</v>
      </c>
      <c r="D3961" s="266" t="s">
        <v>5831</v>
      </c>
    </row>
    <row r="3962" spans="1:4" x14ac:dyDescent="0.25">
      <c r="A3962" s="369">
        <v>6306</v>
      </c>
      <c r="B3962" s="360" t="s">
        <v>5832</v>
      </c>
      <c r="C3962" s="360" t="s">
        <v>1433</v>
      </c>
      <c r="D3962" s="266" t="s">
        <v>5831</v>
      </c>
    </row>
    <row r="3963" spans="1:4" x14ac:dyDescent="0.25">
      <c r="A3963" s="369">
        <v>6305</v>
      </c>
      <c r="B3963" s="360" t="s">
        <v>5833</v>
      </c>
      <c r="C3963" s="360" t="s">
        <v>1433</v>
      </c>
      <c r="D3963" s="266" t="s">
        <v>5831</v>
      </c>
    </row>
    <row r="3964" spans="1:4" x14ac:dyDescent="0.25">
      <c r="A3964" s="369">
        <v>6302</v>
      </c>
      <c r="B3964" s="360" t="s">
        <v>5840</v>
      </c>
      <c r="C3964" s="360" t="s">
        <v>1433</v>
      </c>
      <c r="D3964" s="266" t="s">
        <v>3074</v>
      </c>
    </row>
    <row r="3965" spans="1:4" x14ac:dyDescent="0.25">
      <c r="A3965" s="369">
        <v>6312</v>
      </c>
      <c r="B3965" s="360" t="s">
        <v>5834</v>
      </c>
      <c r="C3965" s="360" t="s">
        <v>1433</v>
      </c>
      <c r="D3965" s="266" t="s">
        <v>5835</v>
      </c>
    </row>
    <row r="3966" spans="1:4" x14ac:dyDescent="0.25">
      <c r="A3966" s="369">
        <v>6311</v>
      </c>
      <c r="B3966" s="360" t="s">
        <v>5836</v>
      </c>
      <c r="C3966" s="360" t="s">
        <v>1433</v>
      </c>
      <c r="D3966" s="266" t="s">
        <v>5835</v>
      </c>
    </row>
    <row r="3967" spans="1:4" x14ac:dyDescent="0.25">
      <c r="A3967" s="369">
        <v>6310</v>
      </c>
      <c r="B3967" s="360" t="s">
        <v>5837</v>
      </c>
      <c r="C3967" s="360" t="s">
        <v>1433</v>
      </c>
      <c r="D3967" s="266" t="s">
        <v>5835</v>
      </c>
    </row>
    <row r="3968" spans="1:4" x14ac:dyDescent="0.25">
      <c r="A3968" s="369">
        <v>6314</v>
      </c>
      <c r="B3968" s="360" t="s">
        <v>5838</v>
      </c>
      <c r="C3968" s="360" t="s">
        <v>1433</v>
      </c>
      <c r="D3968" s="266" t="s">
        <v>5835</v>
      </c>
    </row>
    <row r="3969" spans="1:4" x14ac:dyDescent="0.25">
      <c r="A3969" s="369">
        <v>6313</v>
      </c>
      <c r="B3969" s="360" t="s">
        <v>5839</v>
      </c>
      <c r="C3969" s="360" t="s">
        <v>1433</v>
      </c>
      <c r="D3969" s="266" t="s">
        <v>5835</v>
      </c>
    </row>
    <row r="3970" spans="1:4" x14ac:dyDescent="0.25">
      <c r="A3970" s="369">
        <v>6315</v>
      </c>
      <c r="B3970" s="360" t="s">
        <v>5841</v>
      </c>
      <c r="C3970" s="360" t="s">
        <v>1433</v>
      </c>
      <c r="D3970" s="266" t="s">
        <v>5842</v>
      </c>
    </row>
    <row r="3971" spans="1:4" x14ac:dyDescent="0.25">
      <c r="A3971" s="369">
        <v>6316</v>
      </c>
      <c r="B3971" s="360" t="s">
        <v>5843</v>
      </c>
      <c r="C3971" s="360" t="s">
        <v>1433</v>
      </c>
      <c r="D3971" s="266" t="s">
        <v>5842</v>
      </c>
    </row>
    <row r="3972" spans="1:4" x14ac:dyDescent="0.25">
      <c r="A3972" s="369">
        <v>39324</v>
      </c>
      <c r="B3972" s="360" t="s">
        <v>5844</v>
      </c>
      <c r="C3972" s="360" t="s">
        <v>1433</v>
      </c>
      <c r="D3972" s="266" t="s">
        <v>2025</v>
      </c>
    </row>
    <row r="3973" spans="1:4" x14ac:dyDescent="0.25">
      <c r="A3973" s="369">
        <v>39325</v>
      </c>
      <c r="B3973" s="360" t="s">
        <v>5845</v>
      </c>
      <c r="C3973" s="360" t="s">
        <v>1433</v>
      </c>
      <c r="D3973" s="266" t="s">
        <v>27947</v>
      </c>
    </row>
    <row r="3974" spans="1:4" x14ac:dyDescent="0.25">
      <c r="A3974" s="369">
        <v>39326</v>
      </c>
      <c r="B3974" s="360" t="s">
        <v>5846</v>
      </c>
      <c r="C3974" s="360" t="s">
        <v>1433</v>
      </c>
      <c r="D3974" s="266" t="s">
        <v>4229</v>
      </c>
    </row>
    <row r="3975" spans="1:4" x14ac:dyDescent="0.25">
      <c r="A3975" s="369">
        <v>39327</v>
      </c>
      <c r="B3975" s="360" t="s">
        <v>5847</v>
      </c>
      <c r="C3975" s="360" t="s">
        <v>1433</v>
      </c>
      <c r="D3975" s="266" t="s">
        <v>25738</v>
      </c>
    </row>
    <row r="3976" spans="1:4" x14ac:dyDescent="0.25">
      <c r="A3976" s="369">
        <v>11378</v>
      </c>
      <c r="B3976" s="360" t="s">
        <v>7190</v>
      </c>
      <c r="C3976" s="360" t="s">
        <v>1433</v>
      </c>
      <c r="D3976" s="266" t="s">
        <v>27996</v>
      </c>
    </row>
    <row r="3977" spans="1:4" x14ac:dyDescent="0.25">
      <c r="A3977" s="369">
        <v>11379</v>
      </c>
      <c r="B3977" s="360" t="s">
        <v>7191</v>
      </c>
      <c r="C3977" s="360" t="s">
        <v>1433</v>
      </c>
      <c r="D3977" s="266" t="s">
        <v>6526</v>
      </c>
    </row>
    <row r="3978" spans="1:4" x14ac:dyDescent="0.25">
      <c r="A3978" s="369">
        <v>11493</v>
      </c>
      <c r="B3978" s="360" t="s">
        <v>7192</v>
      </c>
      <c r="C3978" s="360" t="s">
        <v>1433</v>
      </c>
      <c r="D3978" s="266" t="s">
        <v>27997</v>
      </c>
    </row>
    <row r="3979" spans="1:4" x14ac:dyDescent="0.25">
      <c r="A3979" s="369">
        <v>7106</v>
      </c>
      <c r="B3979" s="360" t="s">
        <v>5848</v>
      </c>
      <c r="C3979" s="360" t="s">
        <v>1433</v>
      </c>
      <c r="D3979" s="266" t="s">
        <v>27998</v>
      </c>
    </row>
    <row r="3980" spans="1:4" x14ac:dyDescent="0.25">
      <c r="A3980" s="369">
        <v>7104</v>
      </c>
      <c r="B3980" s="360" t="s">
        <v>5849</v>
      </c>
      <c r="C3980" s="360" t="s">
        <v>1433</v>
      </c>
      <c r="D3980" s="266" t="s">
        <v>10489</v>
      </c>
    </row>
    <row r="3981" spans="1:4" x14ac:dyDescent="0.25">
      <c r="A3981" s="369">
        <v>7136</v>
      </c>
      <c r="B3981" s="360" t="s">
        <v>5851</v>
      </c>
      <c r="C3981" s="360" t="s">
        <v>1433</v>
      </c>
      <c r="D3981" s="266" t="s">
        <v>1452</v>
      </c>
    </row>
    <row r="3982" spans="1:4" x14ac:dyDescent="0.25">
      <c r="A3982" s="369">
        <v>7128</v>
      </c>
      <c r="B3982" s="360" t="s">
        <v>5852</v>
      </c>
      <c r="C3982" s="360" t="s">
        <v>1433</v>
      </c>
      <c r="D3982" s="266" t="s">
        <v>8038</v>
      </c>
    </row>
    <row r="3983" spans="1:4" x14ac:dyDescent="0.25">
      <c r="A3983" s="369">
        <v>7108</v>
      </c>
      <c r="B3983" s="360" t="s">
        <v>5853</v>
      </c>
      <c r="C3983" s="360" t="s">
        <v>1433</v>
      </c>
      <c r="D3983" s="266" t="s">
        <v>25985</v>
      </c>
    </row>
    <row r="3984" spans="1:4" x14ac:dyDescent="0.25">
      <c r="A3984" s="369">
        <v>7129</v>
      </c>
      <c r="B3984" s="360" t="s">
        <v>5854</v>
      </c>
      <c r="C3984" s="360" t="s">
        <v>1433</v>
      </c>
      <c r="D3984" s="266" t="s">
        <v>6065</v>
      </c>
    </row>
    <row r="3985" spans="1:4" x14ac:dyDescent="0.25">
      <c r="A3985" s="369">
        <v>7130</v>
      </c>
      <c r="B3985" s="360" t="s">
        <v>5855</v>
      </c>
      <c r="C3985" s="360" t="s">
        <v>1433</v>
      </c>
      <c r="D3985" s="266" t="s">
        <v>5875</v>
      </c>
    </row>
    <row r="3986" spans="1:4" x14ac:dyDescent="0.25">
      <c r="A3986" s="369">
        <v>7131</v>
      </c>
      <c r="B3986" s="360" t="s">
        <v>5857</v>
      </c>
      <c r="C3986" s="360" t="s">
        <v>1433</v>
      </c>
      <c r="D3986" s="266" t="s">
        <v>5977</v>
      </c>
    </row>
    <row r="3987" spans="1:4" x14ac:dyDescent="0.25">
      <c r="A3987" s="369">
        <v>7132</v>
      </c>
      <c r="B3987" s="360" t="s">
        <v>5858</v>
      </c>
      <c r="C3987" s="360" t="s">
        <v>1433</v>
      </c>
      <c r="D3987" s="266" t="s">
        <v>6495</v>
      </c>
    </row>
    <row r="3988" spans="1:4" x14ac:dyDescent="0.25">
      <c r="A3988" s="369">
        <v>7133</v>
      </c>
      <c r="B3988" s="360" t="s">
        <v>5860</v>
      </c>
      <c r="C3988" s="360" t="s">
        <v>1433</v>
      </c>
      <c r="D3988" s="266" t="s">
        <v>27999</v>
      </c>
    </row>
    <row r="3989" spans="1:4" x14ac:dyDescent="0.25">
      <c r="A3989" s="369">
        <v>37420</v>
      </c>
      <c r="B3989" s="360" t="s">
        <v>5862</v>
      </c>
      <c r="C3989" s="360" t="s">
        <v>1433</v>
      </c>
      <c r="D3989" s="266" t="s">
        <v>28000</v>
      </c>
    </row>
    <row r="3990" spans="1:4" x14ac:dyDescent="0.25">
      <c r="A3990" s="369">
        <v>37421</v>
      </c>
      <c r="B3990" s="360" t="s">
        <v>5863</v>
      </c>
      <c r="C3990" s="360" t="s">
        <v>1433</v>
      </c>
      <c r="D3990" s="266" t="s">
        <v>28001</v>
      </c>
    </row>
    <row r="3991" spans="1:4" x14ac:dyDescent="0.25">
      <c r="A3991" s="369">
        <v>37422</v>
      </c>
      <c r="B3991" s="360" t="s">
        <v>5861</v>
      </c>
      <c r="C3991" s="360" t="s">
        <v>1433</v>
      </c>
      <c r="D3991" s="266" t="s">
        <v>11347</v>
      </c>
    </row>
    <row r="3992" spans="1:4" x14ac:dyDescent="0.25">
      <c r="A3992" s="369">
        <v>37443</v>
      </c>
      <c r="B3992" s="360" t="s">
        <v>5864</v>
      </c>
      <c r="C3992" s="360" t="s">
        <v>1433</v>
      </c>
      <c r="D3992" s="266" t="s">
        <v>28002</v>
      </c>
    </row>
    <row r="3993" spans="1:4" x14ac:dyDescent="0.25">
      <c r="A3993" s="369">
        <v>37444</v>
      </c>
      <c r="B3993" s="360" t="s">
        <v>5865</v>
      </c>
      <c r="C3993" s="360" t="s">
        <v>1433</v>
      </c>
      <c r="D3993" s="266" t="s">
        <v>28003</v>
      </c>
    </row>
    <row r="3994" spans="1:4" x14ac:dyDescent="0.25">
      <c r="A3994" s="369">
        <v>37445</v>
      </c>
      <c r="B3994" s="360" t="s">
        <v>5866</v>
      </c>
      <c r="C3994" s="360" t="s">
        <v>1433</v>
      </c>
      <c r="D3994" s="266" t="s">
        <v>28004</v>
      </c>
    </row>
    <row r="3995" spans="1:4" x14ac:dyDescent="0.25">
      <c r="A3995" s="369">
        <v>37446</v>
      </c>
      <c r="B3995" s="360" t="s">
        <v>5867</v>
      </c>
      <c r="C3995" s="360" t="s">
        <v>1433</v>
      </c>
      <c r="D3995" s="266" t="s">
        <v>25591</v>
      </c>
    </row>
    <row r="3996" spans="1:4" x14ac:dyDescent="0.25">
      <c r="A3996" s="369">
        <v>37447</v>
      </c>
      <c r="B3996" s="360" t="s">
        <v>5868</v>
      </c>
      <c r="C3996" s="360" t="s">
        <v>1433</v>
      </c>
      <c r="D3996" s="266" t="s">
        <v>28005</v>
      </c>
    </row>
    <row r="3997" spans="1:4" x14ac:dyDescent="0.25">
      <c r="A3997" s="369">
        <v>37448</v>
      </c>
      <c r="B3997" s="360" t="s">
        <v>5869</v>
      </c>
      <c r="C3997" s="360" t="s">
        <v>1433</v>
      </c>
      <c r="D3997" s="266" t="s">
        <v>28006</v>
      </c>
    </row>
    <row r="3998" spans="1:4" x14ac:dyDescent="0.25">
      <c r="A3998" s="369">
        <v>37440</v>
      </c>
      <c r="B3998" s="360" t="s">
        <v>5870</v>
      </c>
      <c r="C3998" s="360" t="s">
        <v>1433</v>
      </c>
      <c r="D3998" s="266" t="s">
        <v>28007</v>
      </c>
    </row>
    <row r="3999" spans="1:4" x14ac:dyDescent="0.25">
      <c r="A3999" s="369">
        <v>37441</v>
      </c>
      <c r="B3999" s="360" t="s">
        <v>5871</v>
      </c>
      <c r="C3999" s="360" t="s">
        <v>1433</v>
      </c>
      <c r="D3999" s="266" t="s">
        <v>28007</v>
      </c>
    </row>
    <row r="4000" spans="1:4" x14ac:dyDescent="0.25">
      <c r="A4000" s="369">
        <v>37442</v>
      </c>
      <c r="B4000" s="360" t="s">
        <v>5872</v>
      </c>
      <c r="C4000" s="360" t="s">
        <v>1433</v>
      </c>
      <c r="D4000" s="266" t="s">
        <v>28008</v>
      </c>
    </row>
    <row r="4001" spans="1:4" x14ac:dyDescent="0.25">
      <c r="A4001" s="369">
        <v>38017</v>
      </c>
      <c r="B4001" s="360" t="s">
        <v>5873</v>
      </c>
      <c r="C4001" s="360" t="s">
        <v>1433</v>
      </c>
      <c r="D4001" s="266" t="s">
        <v>4153</v>
      </c>
    </row>
    <row r="4002" spans="1:4" x14ac:dyDescent="0.25">
      <c r="A4002" s="369">
        <v>38018</v>
      </c>
      <c r="B4002" s="360" t="s">
        <v>5874</v>
      </c>
      <c r="C4002" s="360" t="s">
        <v>1433</v>
      </c>
      <c r="D4002" s="266" t="s">
        <v>1514</v>
      </c>
    </row>
    <row r="4003" spans="1:4" x14ac:dyDescent="0.25">
      <c r="A4003" s="369">
        <v>39895</v>
      </c>
      <c r="B4003" s="360" t="s">
        <v>5876</v>
      </c>
      <c r="C4003" s="360" t="s">
        <v>1433</v>
      </c>
      <c r="D4003" s="266" t="s">
        <v>28009</v>
      </c>
    </row>
    <row r="4004" spans="1:4" x14ac:dyDescent="0.25">
      <c r="A4004" s="369">
        <v>39896</v>
      </c>
      <c r="B4004" s="360" t="s">
        <v>5877</v>
      </c>
      <c r="C4004" s="360" t="s">
        <v>1433</v>
      </c>
      <c r="D4004" s="266" t="s">
        <v>25819</v>
      </c>
    </row>
    <row r="4005" spans="1:4" x14ac:dyDescent="0.25">
      <c r="A4005" s="369">
        <v>38873</v>
      </c>
      <c r="B4005" s="360" t="s">
        <v>5878</v>
      </c>
      <c r="C4005" s="360" t="s">
        <v>1433</v>
      </c>
      <c r="D4005" s="266" t="s">
        <v>28010</v>
      </c>
    </row>
    <row r="4006" spans="1:4" x14ac:dyDescent="0.25">
      <c r="A4006" s="369">
        <v>38874</v>
      </c>
      <c r="B4006" s="360" t="s">
        <v>5879</v>
      </c>
      <c r="C4006" s="360" t="s">
        <v>1433</v>
      </c>
      <c r="D4006" s="266" t="s">
        <v>25964</v>
      </c>
    </row>
    <row r="4007" spans="1:4" x14ac:dyDescent="0.25">
      <c r="A4007" s="369">
        <v>38875</v>
      </c>
      <c r="B4007" s="360" t="s">
        <v>5880</v>
      </c>
      <c r="C4007" s="360" t="s">
        <v>1433</v>
      </c>
      <c r="D4007" s="266" t="s">
        <v>25711</v>
      </c>
    </row>
    <row r="4008" spans="1:4" x14ac:dyDescent="0.25">
      <c r="A4008" s="369">
        <v>38876</v>
      </c>
      <c r="B4008" s="360" t="s">
        <v>5881</v>
      </c>
      <c r="C4008" s="360" t="s">
        <v>1433</v>
      </c>
      <c r="D4008" s="266" t="s">
        <v>6983</v>
      </c>
    </row>
    <row r="4009" spans="1:4" x14ac:dyDescent="0.25">
      <c r="A4009" s="369">
        <v>39000</v>
      </c>
      <c r="B4009" s="360" t="s">
        <v>5882</v>
      </c>
      <c r="C4009" s="360" t="s">
        <v>1433</v>
      </c>
      <c r="D4009" s="266" t="s">
        <v>27881</v>
      </c>
    </row>
    <row r="4010" spans="1:4" x14ac:dyDescent="0.25">
      <c r="A4010" s="369">
        <v>38674</v>
      </c>
      <c r="B4010" s="360" t="s">
        <v>5883</v>
      </c>
      <c r="C4010" s="360" t="s">
        <v>1433</v>
      </c>
      <c r="D4010" s="266" t="s">
        <v>6249</v>
      </c>
    </row>
    <row r="4011" spans="1:4" x14ac:dyDescent="0.25">
      <c r="A4011" s="369">
        <v>38019</v>
      </c>
      <c r="B4011" s="360" t="s">
        <v>5885</v>
      </c>
      <c r="C4011" s="360" t="s">
        <v>1433</v>
      </c>
      <c r="D4011" s="266" t="s">
        <v>4352</v>
      </c>
    </row>
    <row r="4012" spans="1:4" x14ac:dyDescent="0.25">
      <c r="A4012" s="369">
        <v>38020</v>
      </c>
      <c r="B4012" s="360" t="s">
        <v>5886</v>
      </c>
      <c r="C4012" s="360" t="s">
        <v>1433</v>
      </c>
      <c r="D4012" s="266" t="s">
        <v>2930</v>
      </c>
    </row>
    <row r="4013" spans="1:4" x14ac:dyDescent="0.25">
      <c r="A4013" s="369">
        <v>38454</v>
      </c>
      <c r="B4013" s="360" t="s">
        <v>5887</v>
      </c>
      <c r="C4013" s="360" t="s">
        <v>1433</v>
      </c>
      <c r="D4013" s="266" t="s">
        <v>25833</v>
      </c>
    </row>
    <row r="4014" spans="1:4" x14ac:dyDescent="0.25">
      <c r="A4014" s="369">
        <v>38455</v>
      </c>
      <c r="B4014" s="360" t="s">
        <v>5888</v>
      </c>
      <c r="C4014" s="360" t="s">
        <v>1433</v>
      </c>
      <c r="D4014" s="266" t="s">
        <v>2976</v>
      </c>
    </row>
    <row r="4015" spans="1:4" x14ac:dyDescent="0.25">
      <c r="A4015" s="369">
        <v>38462</v>
      </c>
      <c r="B4015" s="360" t="s">
        <v>5889</v>
      </c>
      <c r="C4015" s="360" t="s">
        <v>1433</v>
      </c>
      <c r="D4015" s="266" t="s">
        <v>28011</v>
      </c>
    </row>
    <row r="4016" spans="1:4" x14ac:dyDescent="0.25">
      <c r="A4016" s="369">
        <v>36362</v>
      </c>
      <c r="B4016" s="360" t="s">
        <v>5890</v>
      </c>
      <c r="C4016" s="360" t="s">
        <v>1433</v>
      </c>
      <c r="D4016" s="266" t="s">
        <v>26090</v>
      </c>
    </row>
    <row r="4017" spans="1:4" x14ac:dyDescent="0.25">
      <c r="A4017" s="369">
        <v>36298</v>
      </c>
      <c r="B4017" s="360" t="s">
        <v>5891</v>
      </c>
      <c r="C4017" s="360" t="s">
        <v>1433</v>
      </c>
      <c r="D4017" s="266" t="s">
        <v>1997</v>
      </c>
    </row>
    <row r="4018" spans="1:4" x14ac:dyDescent="0.25">
      <c r="A4018" s="369">
        <v>38456</v>
      </c>
      <c r="B4018" s="360" t="s">
        <v>5892</v>
      </c>
      <c r="C4018" s="360" t="s">
        <v>1433</v>
      </c>
      <c r="D4018" s="266" t="s">
        <v>1567</v>
      </c>
    </row>
    <row r="4019" spans="1:4" x14ac:dyDescent="0.25">
      <c r="A4019" s="369">
        <v>38457</v>
      </c>
      <c r="B4019" s="360" t="s">
        <v>5893</v>
      </c>
      <c r="C4019" s="360" t="s">
        <v>1433</v>
      </c>
      <c r="D4019" s="266" t="s">
        <v>6980</v>
      </c>
    </row>
    <row r="4020" spans="1:4" x14ac:dyDescent="0.25">
      <c r="A4020" s="369">
        <v>38458</v>
      </c>
      <c r="B4020" s="360" t="s">
        <v>5894</v>
      </c>
      <c r="C4020" s="360" t="s">
        <v>1433</v>
      </c>
      <c r="D4020" s="266" t="s">
        <v>27183</v>
      </c>
    </row>
    <row r="4021" spans="1:4" x14ac:dyDescent="0.25">
      <c r="A4021" s="369">
        <v>38459</v>
      </c>
      <c r="B4021" s="360" t="s">
        <v>5895</v>
      </c>
      <c r="C4021" s="360" t="s">
        <v>1433</v>
      </c>
      <c r="D4021" s="266" t="s">
        <v>25647</v>
      </c>
    </row>
    <row r="4022" spans="1:4" x14ac:dyDescent="0.25">
      <c r="A4022" s="369">
        <v>38460</v>
      </c>
      <c r="B4022" s="360" t="s">
        <v>5896</v>
      </c>
      <c r="C4022" s="360" t="s">
        <v>1433</v>
      </c>
      <c r="D4022" s="266" t="s">
        <v>25588</v>
      </c>
    </row>
    <row r="4023" spans="1:4" x14ac:dyDescent="0.25">
      <c r="A4023" s="369">
        <v>38461</v>
      </c>
      <c r="B4023" s="360" t="s">
        <v>5897</v>
      </c>
      <c r="C4023" s="360" t="s">
        <v>1433</v>
      </c>
      <c r="D4023" s="266" t="s">
        <v>28012</v>
      </c>
    </row>
    <row r="4024" spans="1:4" x14ac:dyDescent="0.25">
      <c r="A4024" s="369">
        <v>7094</v>
      </c>
      <c r="B4024" s="360" t="s">
        <v>26375</v>
      </c>
      <c r="C4024" s="360" t="s">
        <v>1433</v>
      </c>
      <c r="D4024" s="266" t="s">
        <v>2282</v>
      </c>
    </row>
    <row r="4025" spans="1:4" x14ac:dyDescent="0.25">
      <c r="A4025" s="369">
        <v>7116</v>
      </c>
      <c r="B4025" s="360" t="s">
        <v>5898</v>
      </c>
      <c r="C4025" s="360" t="s">
        <v>1433</v>
      </c>
      <c r="D4025" s="266" t="s">
        <v>2601</v>
      </c>
    </row>
    <row r="4026" spans="1:4" x14ac:dyDescent="0.25">
      <c r="A4026" s="369">
        <v>7118</v>
      </c>
      <c r="B4026" s="360" t="s">
        <v>5899</v>
      </c>
      <c r="C4026" s="360" t="s">
        <v>1433</v>
      </c>
      <c r="D4026" s="266" t="s">
        <v>4698</v>
      </c>
    </row>
    <row r="4027" spans="1:4" x14ac:dyDescent="0.25">
      <c r="A4027" s="369">
        <v>7098</v>
      </c>
      <c r="B4027" s="360" t="s">
        <v>26376</v>
      </c>
      <c r="C4027" s="360" t="s">
        <v>1433</v>
      </c>
      <c r="D4027" s="266" t="s">
        <v>6832</v>
      </c>
    </row>
    <row r="4028" spans="1:4" x14ac:dyDescent="0.25">
      <c r="A4028" s="369">
        <v>7110</v>
      </c>
      <c r="B4028" s="360" t="s">
        <v>26377</v>
      </c>
      <c r="C4028" s="360" t="s">
        <v>1433</v>
      </c>
      <c r="D4028" s="266" t="s">
        <v>28013</v>
      </c>
    </row>
    <row r="4029" spans="1:4" x14ac:dyDescent="0.25">
      <c r="A4029" s="369">
        <v>7123</v>
      </c>
      <c r="B4029" s="360" t="s">
        <v>5900</v>
      </c>
      <c r="C4029" s="360" t="s">
        <v>1433</v>
      </c>
      <c r="D4029" s="266" t="s">
        <v>5850</v>
      </c>
    </row>
    <row r="4030" spans="1:4" x14ac:dyDescent="0.25">
      <c r="A4030" s="369">
        <v>7121</v>
      </c>
      <c r="B4030" s="360" t="s">
        <v>5901</v>
      </c>
      <c r="C4030" s="360" t="s">
        <v>1433</v>
      </c>
      <c r="D4030" s="266" t="s">
        <v>8471</v>
      </c>
    </row>
    <row r="4031" spans="1:4" x14ac:dyDescent="0.25">
      <c r="A4031" s="369">
        <v>7137</v>
      </c>
      <c r="B4031" s="360" t="s">
        <v>5902</v>
      </c>
      <c r="C4031" s="360" t="s">
        <v>1433</v>
      </c>
      <c r="D4031" s="266" t="s">
        <v>2349</v>
      </c>
    </row>
    <row r="4032" spans="1:4" x14ac:dyDescent="0.25">
      <c r="A4032" s="369">
        <v>7122</v>
      </c>
      <c r="B4032" s="360" t="s">
        <v>5903</v>
      </c>
      <c r="C4032" s="360" t="s">
        <v>1433</v>
      </c>
      <c r="D4032" s="266" t="s">
        <v>25754</v>
      </c>
    </row>
    <row r="4033" spans="1:4" x14ac:dyDescent="0.25">
      <c r="A4033" s="369">
        <v>7114</v>
      </c>
      <c r="B4033" s="360" t="s">
        <v>5904</v>
      </c>
      <c r="C4033" s="360" t="s">
        <v>1433</v>
      </c>
      <c r="D4033" s="266" t="s">
        <v>4685</v>
      </c>
    </row>
    <row r="4034" spans="1:4" x14ac:dyDescent="0.25">
      <c r="A4034" s="369">
        <v>7109</v>
      </c>
      <c r="B4034" s="360" t="s">
        <v>5905</v>
      </c>
      <c r="C4034" s="360" t="s">
        <v>1433</v>
      </c>
      <c r="D4034" s="266" t="s">
        <v>26775</v>
      </c>
    </row>
    <row r="4035" spans="1:4" x14ac:dyDescent="0.25">
      <c r="A4035" s="369">
        <v>7135</v>
      </c>
      <c r="B4035" s="360" t="s">
        <v>5906</v>
      </c>
      <c r="C4035" s="360" t="s">
        <v>1433</v>
      </c>
      <c r="D4035" s="266" t="s">
        <v>28014</v>
      </c>
    </row>
    <row r="4036" spans="1:4" x14ac:dyDescent="0.25">
      <c r="A4036" s="369">
        <v>37947</v>
      </c>
      <c r="B4036" s="360" t="s">
        <v>5907</v>
      </c>
      <c r="C4036" s="360" t="s">
        <v>1433</v>
      </c>
      <c r="D4036" s="266" t="s">
        <v>3532</v>
      </c>
    </row>
    <row r="4037" spans="1:4" x14ac:dyDescent="0.25">
      <c r="A4037" s="369">
        <v>7103</v>
      </c>
      <c r="B4037" s="360" t="s">
        <v>5909</v>
      </c>
      <c r="C4037" s="360" t="s">
        <v>1433</v>
      </c>
      <c r="D4037" s="266" t="s">
        <v>28015</v>
      </c>
    </row>
    <row r="4038" spans="1:4" x14ac:dyDescent="0.25">
      <c r="A4038" s="369">
        <v>40419</v>
      </c>
      <c r="B4038" s="360" t="s">
        <v>5910</v>
      </c>
      <c r="C4038" s="360" t="s">
        <v>1433</v>
      </c>
      <c r="D4038" s="266" t="s">
        <v>5943</v>
      </c>
    </row>
    <row r="4039" spans="1:4" x14ac:dyDescent="0.25">
      <c r="A4039" s="369">
        <v>40420</v>
      </c>
      <c r="B4039" s="360" t="s">
        <v>5911</v>
      </c>
      <c r="C4039" s="360" t="s">
        <v>1433</v>
      </c>
      <c r="D4039" s="266" t="s">
        <v>6914</v>
      </c>
    </row>
    <row r="4040" spans="1:4" x14ac:dyDescent="0.25">
      <c r="A4040" s="369">
        <v>40421</v>
      </c>
      <c r="B4040" s="360" t="s">
        <v>5912</v>
      </c>
      <c r="C4040" s="360" t="s">
        <v>1433</v>
      </c>
      <c r="D4040" s="266" t="s">
        <v>7196</v>
      </c>
    </row>
    <row r="4041" spans="1:4" x14ac:dyDescent="0.25">
      <c r="A4041" s="369">
        <v>38905</v>
      </c>
      <c r="B4041" s="360" t="s">
        <v>5913</v>
      </c>
      <c r="C4041" s="360" t="s">
        <v>1433</v>
      </c>
      <c r="D4041" s="266" t="s">
        <v>3462</v>
      </c>
    </row>
    <row r="4042" spans="1:4" x14ac:dyDescent="0.25">
      <c r="A4042" s="369">
        <v>38907</v>
      </c>
      <c r="B4042" s="360" t="s">
        <v>5915</v>
      </c>
      <c r="C4042" s="360" t="s">
        <v>1433</v>
      </c>
      <c r="D4042" s="266" t="s">
        <v>26756</v>
      </c>
    </row>
    <row r="4043" spans="1:4" x14ac:dyDescent="0.25">
      <c r="A4043" s="369">
        <v>38910</v>
      </c>
      <c r="B4043" s="360" t="s">
        <v>5916</v>
      </c>
      <c r="C4043" s="360" t="s">
        <v>1433</v>
      </c>
      <c r="D4043" s="266" t="s">
        <v>4494</v>
      </c>
    </row>
    <row r="4044" spans="1:4" x14ac:dyDescent="0.25">
      <c r="A4044" s="369">
        <v>11655</v>
      </c>
      <c r="B4044" s="360" t="s">
        <v>5917</v>
      </c>
      <c r="C4044" s="360" t="s">
        <v>1433</v>
      </c>
      <c r="D4044" s="266" t="s">
        <v>8379</v>
      </c>
    </row>
    <row r="4045" spans="1:4" x14ac:dyDescent="0.25">
      <c r="A4045" s="369">
        <v>11656</v>
      </c>
      <c r="B4045" s="360" t="s">
        <v>5918</v>
      </c>
      <c r="C4045" s="360" t="s">
        <v>1433</v>
      </c>
      <c r="D4045" s="266" t="s">
        <v>2605</v>
      </c>
    </row>
    <row r="4046" spans="1:4" x14ac:dyDescent="0.25">
      <c r="A4046" s="369">
        <v>7091</v>
      </c>
      <c r="B4046" s="360" t="s">
        <v>5919</v>
      </c>
      <c r="C4046" s="360" t="s">
        <v>1433</v>
      </c>
      <c r="D4046" s="266" t="s">
        <v>27071</v>
      </c>
    </row>
    <row r="4047" spans="1:4" x14ac:dyDescent="0.25">
      <c r="A4047" s="369">
        <v>37948</v>
      </c>
      <c r="B4047" s="360" t="s">
        <v>5920</v>
      </c>
      <c r="C4047" s="360" t="s">
        <v>1433</v>
      </c>
      <c r="D4047" s="266" t="s">
        <v>27262</v>
      </c>
    </row>
    <row r="4048" spans="1:4" x14ac:dyDescent="0.25">
      <c r="A4048" s="369">
        <v>7097</v>
      </c>
      <c r="B4048" s="360" t="s">
        <v>5921</v>
      </c>
      <c r="C4048" s="360" t="s">
        <v>1433</v>
      </c>
      <c r="D4048" s="266" t="s">
        <v>1470</v>
      </c>
    </row>
    <row r="4049" spans="1:4" x14ac:dyDescent="0.25">
      <c r="A4049" s="369">
        <v>11658</v>
      </c>
      <c r="B4049" s="360" t="s">
        <v>5922</v>
      </c>
      <c r="C4049" s="360" t="s">
        <v>1433</v>
      </c>
      <c r="D4049" s="266" t="s">
        <v>6815</v>
      </c>
    </row>
    <row r="4050" spans="1:4" x14ac:dyDescent="0.25">
      <c r="A4050" s="369">
        <v>7146</v>
      </c>
      <c r="B4050" s="360" t="s">
        <v>5923</v>
      </c>
      <c r="C4050" s="360" t="s">
        <v>1433</v>
      </c>
      <c r="D4050" s="266" t="s">
        <v>28016</v>
      </c>
    </row>
    <row r="4051" spans="1:4" x14ac:dyDescent="0.25">
      <c r="A4051" s="369">
        <v>7138</v>
      </c>
      <c r="B4051" s="360" t="s">
        <v>5924</v>
      </c>
      <c r="C4051" s="360" t="s">
        <v>1433</v>
      </c>
      <c r="D4051" s="266" t="s">
        <v>3598</v>
      </c>
    </row>
    <row r="4052" spans="1:4" x14ac:dyDescent="0.25">
      <c r="A4052" s="369">
        <v>7139</v>
      </c>
      <c r="B4052" s="360" t="s">
        <v>5925</v>
      </c>
      <c r="C4052" s="360" t="s">
        <v>1433</v>
      </c>
      <c r="D4052" s="266" t="s">
        <v>7101</v>
      </c>
    </row>
    <row r="4053" spans="1:4" x14ac:dyDescent="0.25">
      <c r="A4053" s="369">
        <v>7140</v>
      </c>
      <c r="B4053" s="360" t="s">
        <v>5926</v>
      </c>
      <c r="C4053" s="360" t="s">
        <v>1433</v>
      </c>
      <c r="D4053" s="266" t="s">
        <v>28017</v>
      </c>
    </row>
    <row r="4054" spans="1:4" x14ac:dyDescent="0.25">
      <c r="A4054" s="369">
        <v>7141</v>
      </c>
      <c r="B4054" s="360" t="s">
        <v>5927</v>
      </c>
      <c r="C4054" s="360" t="s">
        <v>1433</v>
      </c>
      <c r="D4054" s="266" t="s">
        <v>7174</v>
      </c>
    </row>
    <row r="4055" spans="1:4" x14ac:dyDescent="0.25">
      <c r="A4055" s="369">
        <v>7143</v>
      </c>
      <c r="B4055" s="360" t="s">
        <v>5928</v>
      </c>
      <c r="C4055" s="360" t="s">
        <v>1433</v>
      </c>
      <c r="D4055" s="266" t="s">
        <v>9834</v>
      </c>
    </row>
    <row r="4056" spans="1:4" x14ac:dyDescent="0.25">
      <c r="A4056" s="369">
        <v>7144</v>
      </c>
      <c r="B4056" s="360" t="s">
        <v>5929</v>
      </c>
      <c r="C4056" s="360" t="s">
        <v>1433</v>
      </c>
      <c r="D4056" s="266" t="s">
        <v>28018</v>
      </c>
    </row>
    <row r="4057" spans="1:4" x14ac:dyDescent="0.25">
      <c r="A4057" s="369">
        <v>7145</v>
      </c>
      <c r="B4057" s="360" t="s">
        <v>5930</v>
      </c>
      <c r="C4057" s="360" t="s">
        <v>1433</v>
      </c>
      <c r="D4057" s="266" t="s">
        <v>28019</v>
      </c>
    </row>
    <row r="4058" spans="1:4" x14ac:dyDescent="0.25">
      <c r="A4058" s="369">
        <v>7142</v>
      </c>
      <c r="B4058" s="360" t="s">
        <v>5931</v>
      </c>
      <c r="C4058" s="360" t="s">
        <v>1433</v>
      </c>
      <c r="D4058" s="266" t="s">
        <v>1524</v>
      </c>
    </row>
    <row r="4059" spans="1:4" x14ac:dyDescent="0.25">
      <c r="A4059" s="369">
        <v>3593</v>
      </c>
      <c r="B4059" s="360" t="s">
        <v>5746</v>
      </c>
      <c r="C4059" s="360" t="s">
        <v>1433</v>
      </c>
      <c r="D4059" s="266" t="s">
        <v>5747</v>
      </c>
    </row>
    <row r="4060" spans="1:4" x14ac:dyDescent="0.25">
      <c r="A4060" s="369">
        <v>3588</v>
      </c>
      <c r="B4060" s="360" t="s">
        <v>5748</v>
      </c>
      <c r="C4060" s="360" t="s">
        <v>1433</v>
      </c>
      <c r="D4060" s="266" t="s">
        <v>5749</v>
      </c>
    </row>
    <row r="4061" spans="1:4" x14ac:dyDescent="0.25">
      <c r="A4061" s="369">
        <v>3585</v>
      </c>
      <c r="B4061" s="360" t="s">
        <v>5751</v>
      </c>
      <c r="C4061" s="360" t="s">
        <v>1433</v>
      </c>
      <c r="D4061" s="266" t="s">
        <v>5752</v>
      </c>
    </row>
    <row r="4062" spans="1:4" x14ac:dyDescent="0.25">
      <c r="A4062" s="369">
        <v>3587</v>
      </c>
      <c r="B4062" s="360" t="s">
        <v>5750</v>
      </c>
      <c r="C4062" s="360" t="s">
        <v>1433</v>
      </c>
      <c r="D4062" s="266" t="s">
        <v>3568</v>
      </c>
    </row>
    <row r="4063" spans="1:4" x14ac:dyDescent="0.25">
      <c r="A4063" s="369">
        <v>3590</v>
      </c>
      <c r="B4063" s="360" t="s">
        <v>5753</v>
      </c>
      <c r="C4063" s="360" t="s">
        <v>1433</v>
      </c>
      <c r="D4063" s="266" t="s">
        <v>5754</v>
      </c>
    </row>
    <row r="4064" spans="1:4" x14ac:dyDescent="0.25">
      <c r="A4064" s="369">
        <v>3589</v>
      </c>
      <c r="B4064" s="360" t="s">
        <v>5755</v>
      </c>
      <c r="C4064" s="360" t="s">
        <v>1433</v>
      </c>
      <c r="D4064" s="266" t="s">
        <v>3914</v>
      </c>
    </row>
    <row r="4065" spans="1:4" x14ac:dyDescent="0.25">
      <c r="A4065" s="369">
        <v>3586</v>
      </c>
      <c r="B4065" s="360" t="s">
        <v>5758</v>
      </c>
      <c r="C4065" s="360" t="s">
        <v>1433</v>
      </c>
      <c r="D4065" s="266" t="s">
        <v>3511</v>
      </c>
    </row>
    <row r="4066" spans="1:4" x14ac:dyDescent="0.25">
      <c r="A4066" s="369">
        <v>3592</v>
      </c>
      <c r="B4066" s="360" t="s">
        <v>5756</v>
      </c>
      <c r="C4066" s="360" t="s">
        <v>1433</v>
      </c>
      <c r="D4066" s="266" t="s">
        <v>5757</v>
      </c>
    </row>
    <row r="4067" spans="1:4" x14ac:dyDescent="0.25">
      <c r="A4067" s="369">
        <v>3591</v>
      </c>
      <c r="B4067" s="360" t="s">
        <v>5759</v>
      </c>
      <c r="C4067" s="360" t="s">
        <v>1433</v>
      </c>
      <c r="D4067" s="266" t="s">
        <v>5760</v>
      </c>
    </row>
    <row r="4068" spans="1:4" x14ac:dyDescent="0.25">
      <c r="A4068" s="369">
        <v>40396</v>
      </c>
      <c r="B4068" s="360" t="s">
        <v>5761</v>
      </c>
      <c r="C4068" s="360" t="s">
        <v>1433</v>
      </c>
      <c r="D4068" s="266" t="s">
        <v>28020</v>
      </c>
    </row>
    <row r="4069" spans="1:4" x14ac:dyDescent="0.25">
      <c r="A4069" s="369">
        <v>40395</v>
      </c>
      <c r="B4069" s="360" t="s">
        <v>5762</v>
      </c>
      <c r="C4069" s="360" t="s">
        <v>1433</v>
      </c>
      <c r="D4069" s="266" t="s">
        <v>28021</v>
      </c>
    </row>
    <row r="4070" spans="1:4" x14ac:dyDescent="0.25">
      <c r="A4070" s="369">
        <v>40392</v>
      </c>
      <c r="B4070" s="360" t="s">
        <v>5764</v>
      </c>
      <c r="C4070" s="360" t="s">
        <v>1433</v>
      </c>
      <c r="D4070" s="266" t="s">
        <v>28022</v>
      </c>
    </row>
    <row r="4071" spans="1:4" x14ac:dyDescent="0.25">
      <c r="A4071" s="369">
        <v>40394</v>
      </c>
      <c r="B4071" s="360" t="s">
        <v>5763</v>
      </c>
      <c r="C4071" s="360" t="s">
        <v>1433</v>
      </c>
      <c r="D4071" s="266" t="s">
        <v>28023</v>
      </c>
    </row>
    <row r="4072" spans="1:4" x14ac:dyDescent="0.25">
      <c r="A4072" s="369">
        <v>40398</v>
      </c>
      <c r="B4072" s="360" t="s">
        <v>5765</v>
      </c>
      <c r="C4072" s="360" t="s">
        <v>1433</v>
      </c>
      <c r="D4072" s="266" t="s">
        <v>28024</v>
      </c>
    </row>
    <row r="4073" spans="1:4" x14ac:dyDescent="0.25">
      <c r="A4073" s="369">
        <v>40397</v>
      </c>
      <c r="B4073" s="360" t="s">
        <v>5766</v>
      </c>
      <c r="C4073" s="360" t="s">
        <v>1433</v>
      </c>
      <c r="D4073" s="266" t="s">
        <v>28025</v>
      </c>
    </row>
    <row r="4074" spans="1:4" x14ac:dyDescent="0.25">
      <c r="A4074" s="369">
        <v>40393</v>
      </c>
      <c r="B4074" s="360" t="s">
        <v>5768</v>
      </c>
      <c r="C4074" s="360" t="s">
        <v>1433</v>
      </c>
      <c r="D4074" s="266" t="s">
        <v>7197</v>
      </c>
    </row>
    <row r="4075" spans="1:4" x14ac:dyDescent="0.25">
      <c r="A4075" s="369">
        <v>40399</v>
      </c>
      <c r="B4075" s="360" t="s">
        <v>5767</v>
      </c>
      <c r="C4075" s="360" t="s">
        <v>1433</v>
      </c>
      <c r="D4075" s="266" t="s">
        <v>28026</v>
      </c>
    </row>
    <row r="4076" spans="1:4" x14ac:dyDescent="0.25">
      <c r="A4076" s="369">
        <v>39322</v>
      </c>
      <c r="B4076" s="360" t="s">
        <v>5932</v>
      </c>
      <c r="C4076" s="360" t="s">
        <v>1433</v>
      </c>
      <c r="D4076" s="266" t="s">
        <v>3520</v>
      </c>
    </row>
    <row r="4077" spans="1:4" x14ac:dyDescent="0.25">
      <c r="A4077" s="369">
        <v>39289</v>
      </c>
      <c r="B4077" s="360" t="s">
        <v>5933</v>
      </c>
      <c r="C4077" s="360" t="s">
        <v>1433</v>
      </c>
      <c r="D4077" s="266" t="s">
        <v>28027</v>
      </c>
    </row>
    <row r="4078" spans="1:4" x14ac:dyDescent="0.25">
      <c r="A4078" s="369">
        <v>39290</v>
      </c>
      <c r="B4078" s="360" t="s">
        <v>5934</v>
      </c>
      <c r="C4078" s="360" t="s">
        <v>1433</v>
      </c>
      <c r="D4078" s="266" t="s">
        <v>28028</v>
      </c>
    </row>
    <row r="4079" spans="1:4" x14ac:dyDescent="0.25">
      <c r="A4079" s="369">
        <v>39291</v>
      </c>
      <c r="B4079" s="360" t="s">
        <v>5935</v>
      </c>
      <c r="C4079" s="360" t="s">
        <v>1433</v>
      </c>
      <c r="D4079" s="266" t="s">
        <v>9830</v>
      </c>
    </row>
    <row r="4080" spans="1:4" x14ac:dyDescent="0.25">
      <c r="A4080" s="369">
        <v>41892</v>
      </c>
      <c r="B4080" s="360" t="s">
        <v>7198</v>
      </c>
      <c r="C4080" s="360" t="s">
        <v>1433</v>
      </c>
      <c r="D4080" s="266" t="s">
        <v>28029</v>
      </c>
    </row>
    <row r="4081" spans="1:4" x14ac:dyDescent="0.25">
      <c r="A4081" s="369">
        <v>7048</v>
      </c>
      <c r="B4081" s="360" t="s">
        <v>7199</v>
      </c>
      <c r="C4081" s="360" t="s">
        <v>1433</v>
      </c>
      <c r="D4081" s="266" t="s">
        <v>11199</v>
      </c>
    </row>
    <row r="4082" spans="1:4" x14ac:dyDescent="0.25">
      <c r="A4082" s="369">
        <v>7088</v>
      </c>
      <c r="B4082" s="360" t="s">
        <v>7200</v>
      </c>
      <c r="C4082" s="360" t="s">
        <v>1433</v>
      </c>
      <c r="D4082" s="266" t="s">
        <v>7288</v>
      </c>
    </row>
    <row r="4083" spans="1:4" x14ac:dyDescent="0.25">
      <c r="A4083" s="369">
        <v>20179</v>
      </c>
      <c r="B4083" s="360" t="s">
        <v>5938</v>
      </c>
      <c r="C4083" s="360" t="s">
        <v>1433</v>
      </c>
      <c r="D4083" s="266" t="s">
        <v>25760</v>
      </c>
    </row>
    <row r="4084" spans="1:4" x14ac:dyDescent="0.25">
      <c r="A4084" s="369">
        <v>20178</v>
      </c>
      <c r="B4084" s="360" t="s">
        <v>5939</v>
      </c>
      <c r="C4084" s="360" t="s">
        <v>1433</v>
      </c>
      <c r="D4084" s="266" t="s">
        <v>27506</v>
      </c>
    </row>
    <row r="4085" spans="1:4" x14ac:dyDescent="0.25">
      <c r="A4085" s="369">
        <v>20180</v>
      </c>
      <c r="B4085" s="360" t="s">
        <v>5940</v>
      </c>
      <c r="C4085" s="360" t="s">
        <v>1433</v>
      </c>
      <c r="D4085" s="266" t="s">
        <v>28030</v>
      </c>
    </row>
    <row r="4086" spans="1:4" x14ac:dyDescent="0.25">
      <c r="A4086" s="369">
        <v>20181</v>
      </c>
      <c r="B4086" s="360" t="s">
        <v>5941</v>
      </c>
      <c r="C4086" s="360" t="s">
        <v>1433</v>
      </c>
      <c r="D4086" s="266" t="s">
        <v>28031</v>
      </c>
    </row>
    <row r="4087" spans="1:4" x14ac:dyDescent="0.25">
      <c r="A4087" s="369">
        <v>20177</v>
      </c>
      <c r="B4087" s="360" t="s">
        <v>5942</v>
      </c>
      <c r="C4087" s="360" t="s">
        <v>1433</v>
      </c>
      <c r="D4087" s="266" t="s">
        <v>2703</v>
      </c>
    </row>
    <row r="4088" spans="1:4" x14ac:dyDescent="0.25">
      <c r="A4088" s="369">
        <v>7070</v>
      </c>
      <c r="B4088" s="360" t="s">
        <v>5937</v>
      </c>
      <c r="C4088" s="360" t="s">
        <v>1433</v>
      </c>
      <c r="D4088" s="266" t="s">
        <v>28032</v>
      </c>
    </row>
    <row r="4089" spans="1:4" x14ac:dyDescent="0.25">
      <c r="A4089" s="369">
        <v>40945</v>
      </c>
      <c r="B4089" s="360" t="s">
        <v>5944</v>
      </c>
      <c r="C4089" s="360" t="s">
        <v>1628</v>
      </c>
      <c r="D4089" s="266" t="s">
        <v>7257</v>
      </c>
    </row>
    <row r="4090" spans="1:4" x14ac:dyDescent="0.25">
      <c r="A4090" s="369">
        <v>40946</v>
      </c>
      <c r="B4090" s="360" t="s">
        <v>5945</v>
      </c>
      <c r="C4090" s="360" t="s">
        <v>1435</v>
      </c>
      <c r="D4090" s="266" t="s">
        <v>29506</v>
      </c>
    </row>
    <row r="4091" spans="1:4" x14ac:dyDescent="0.25">
      <c r="A4091" s="369">
        <v>7153</v>
      </c>
      <c r="B4091" s="360" t="s">
        <v>5946</v>
      </c>
      <c r="C4091" s="360" t="s">
        <v>1628</v>
      </c>
      <c r="D4091" s="266" t="s">
        <v>29507</v>
      </c>
    </row>
    <row r="4092" spans="1:4" x14ac:dyDescent="0.25">
      <c r="A4092" s="369">
        <v>41089</v>
      </c>
      <c r="B4092" s="360" t="s">
        <v>5947</v>
      </c>
      <c r="C4092" s="360" t="s">
        <v>1435</v>
      </c>
      <c r="D4092" s="266" t="s">
        <v>29508</v>
      </c>
    </row>
    <row r="4093" spans="1:4" x14ac:dyDescent="0.25">
      <c r="A4093" s="369">
        <v>40943</v>
      </c>
      <c r="B4093" s="360" t="s">
        <v>5948</v>
      </c>
      <c r="C4093" s="360" t="s">
        <v>1628</v>
      </c>
      <c r="D4093" s="266" t="s">
        <v>29509</v>
      </c>
    </row>
    <row r="4094" spans="1:4" x14ac:dyDescent="0.25">
      <c r="A4094" s="369">
        <v>40944</v>
      </c>
      <c r="B4094" s="360" t="s">
        <v>5949</v>
      </c>
      <c r="C4094" s="360" t="s">
        <v>1435</v>
      </c>
      <c r="D4094" s="266" t="s">
        <v>29510</v>
      </c>
    </row>
    <row r="4095" spans="1:4" x14ac:dyDescent="0.25">
      <c r="A4095" s="369">
        <v>6175</v>
      </c>
      <c r="B4095" s="360" t="s">
        <v>5950</v>
      </c>
      <c r="C4095" s="360" t="s">
        <v>1628</v>
      </c>
      <c r="D4095" s="266" t="s">
        <v>29511</v>
      </c>
    </row>
    <row r="4096" spans="1:4" x14ac:dyDescent="0.25">
      <c r="A4096" s="369">
        <v>41092</v>
      </c>
      <c r="B4096" s="360" t="s">
        <v>5951</v>
      </c>
      <c r="C4096" s="360" t="s">
        <v>1435</v>
      </c>
      <c r="D4096" s="266" t="s">
        <v>29512</v>
      </c>
    </row>
    <row r="4097" spans="1:4" x14ac:dyDescent="0.25">
      <c r="A4097" s="369">
        <v>37712</v>
      </c>
      <c r="B4097" s="360" t="s">
        <v>5952</v>
      </c>
      <c r="C4097" s="360" t="s">
        <v>1908</v>
      </c>
      <c r="D4097" s="266" t="s">
        <v>7201</v>
      </c>
    </row>
    <row r="4098" spans="1:4" x14ac:dyDescent="0.25">
      <c r="A4098" s="369">
        <v>34558</v>
      </c>
      <c r="B4098" s="360" t="s">
        <v>5953</v>
      </c>
      <c r="C4098" s="360" t="s">
        <v>1516</v>
      </c>
      <c r="D4098" s="266" t="s">
        <v>1462</v>
      </c>
    </row>
    <row r="4099" spans="1:4" x14ac:dyDescent="0.25">
      <c r="A4099" s="369">
        <v>34547</v>
      </c>
      <c r="B4099" s="360" t="s">
        <v>26379</v>
      </c>
      <c r="C4099" s="360" t="s">
        <v>1516</v>
      </c>
      <c r="D4099" s="266" t="s">
        <v>28033</v>
      </c>
    </row>
    <row r="4100" spans="1:4" x14ac:dyDescent="0.25">
      <c r="A4100" s="369">
        <v>34548</v>
      </c>
      <c r="B4100" s="360" t="s">
        <v>26380</v>
      </c>
      <c r="C4100" s="360" t="s">
        <v>1516</v>
      </c>
      <c r="D4100" s="266" t="s">
        <v>12725</v>
      </c>
    </row>
    <row r="4101" spans="1:4" x14ac:dyDescent="0.25">
      <c r="A4101" s="369">
        <v>34550</v>
      </c>
      <c r="B4101" s="360" t="s">
        <v>5954</v>
      </c>
      <c r="C4101" s="360" t="s">
        <v>1516</v>
      </c>
      <c r="D4101" s="266" t="s">
        <v>7038</v>
      </c>
    </row>
    <row r="4102" spans="1:4" x14ac:dyDescent="0.25">
      <c r="A4102" s="369">
        <v>34557</v>
      </c>
      <c r="B4102" s="360" t="s">
        <v>5955</v>
      </c>
      <c r="C4102" s="360" t="s">
        <v>1516</v>
      </c>
      <c r="D4102" s="266" t="s">
        <v>28034</v>
      </c>
    </row>
    <row r="4103" spans="1:4" x14ac:dyDescent="0.25">
      <c r="A4103" s="369">
        <v>37411</v>
      </c>
      <c r="B4103" s="360" t="s">
        <v>5956</v>
      </c>
      <c r="C4103" s="360" t="s">
        <v>1908</v>
      </c>
      <c r="D4103" s="266" t="s">
        <v>28035</v>
      </c>
    </row>
    <row r="4104" spans="1:4" x14ac:dyDescent="0.25">
      <c r="A4104" s="369">
        <v>39508</v>
      </c>
      <c r="B4104" s="360" t="s">
        <v>5957</v>
      </c>
      <c r="C4104" s="360" t="s">
        <v>1908</v>
      </c>
      <c r="D4104" s="266" t="s">
        <v>6111</v>
      </c>
    </row>
    <row r="4105" spans="1:4" x14ac:dyDescent="0.25">
      <c r="A4105" s="369">
        <v>39507</v>
      </c>
      <c r="B4105" s="360" t="s">
        <v>5958</v>
      </c>
      <c r="C4105" s="360" t="s">
        <v>1908</v>
      </c>
      <c r="D4105" s="266" t="s">
        <v>4441</v>
      </c>
    </row>
    <row r="4106" spans="1:4" x14ac:dyDescent="0.25">
      <c r="A4106" s="369">
        <v>7155</v>
      </c>
      <c r="B4106" s="360" t="s">
        <v>26381</v>
      </c>
      <c r="C4106" s="360" t="s">
        <v>1908</v>
      </c>
      <c r="D4106" s="266" t="s">
        <v>28036</v>
      </c>
    </row>
    <row r="4107" spans="1:4" x14ac:dyDescent="0.25">
      <c r="A4107" s="369">
        <v>42406</v>
      </c>
      <c r="B4107" s="360" t="s">
        <v>26382</v>
      </c>
      <c r="C4107" s="360" t="s">
        <v>1908</v>
      </c>
      <c r="D4107" s="266" t="s">
        <v>26501</v>
      </c>
    </row>
    <row r="4108" spans="1:4" x14ac:dyDescent="0.25">
      <c r="A4108" s="369">
        <v>7156</v>
      </c>
      <c r="B4108" s="360" t="s">
        <v>5960</v>
      </c>
      <c r="C4108" s="360" t="s">
        <v>1908</v>
      </c>
      <c r="D4108" s="266" t="s">
        <v>1974</v>
      </c>
    </row>
    <row r="4109" spans="1:4" x14ac:dyDescent="0.25">
      <c r="A4109" s="369">
        <v>43127</v>
      </c>
      <c r="B4109" s="360" t="s">
        <v>5961</v>
      </c>
      <c r="C4109" s="360" t="s">
        <v>1908</v>
      </c>
      <c r="D4109" s="266" t="s">
        <v>28037</v>
      </c>
    </row>
    <row r="4110" spans="1:4" x14ac:dyDescent="0.25">
      <c r="A4110" s="369">
        <v>10917</v>
      </c>
      <c r="B4110" s="360" t="s">
        <v>5962</v>
      </c>
      <c r="C4110" s="360" t="s">
        <v>1908</v>
      </c>
      <c r="D4110" s="266" t="s">
        <v>7184</v>
      </c>
    </row>
    <row r="4111" spans="1:4" x14ac:dyDescent="0.25">
      <c r="A4111" s="369">
        <v>21141</v>
      </c>
      <c r="B4111" s="360" t="s">
        <v>26383</v>
      </c>
      <c r="C4111" s="360" t="s">
        <v>1908</v>
      </c>
      <c r="D4111" s="266" t="s">
        <v>7194</v>
      </c>
    </row>
    <row r="4112" spans="1:4" x14ac:dyDescent="0.25">
      <c r="A4112" s="369">
        <v>39509</v>
      </c>
      <c r="B4112" s="360" t="s">
        <v>5963</v>
      </c>
      <c r="C4112" s="360" t="s">
        <v>1908</v>
      </c>
      <c r="D4112" s="266" t="s">
        <v>2371</v>
      </c>
    </row>
    <row r="4113" spans="1:4" x14ac:dyDescent="0.25">
      <c r="A4113" s="369">
        <v>44529</v>
      </c>
      <c r="B4113" s="360" t="s">
        <v>5964</v>
      </c>
      <c r="C4113" s="360" t="s">
        <v>1908</v>
      </c>
      <c r="D4113" s="266" t="s">
        <v>5713</v>
      </c>
    </row>
    <row r="4114" spans="1:4" x14ac:dyDescent="0.25">
      <c r="A4114" s="369">
        <v>7167</v>
      </c>
      <c r="B4114" s="360" t="s">
        <v>5965</v>
      </c>
      <c r="C4114" s="360" t="s">
        <v>1908</v>
      </c>
      <c r="D4114" s="266" t="s">
        <v>6871</v>
      </c>
    </row>
    <row r="4115" spans="1:4" x14ac:dyDescent="0.25">
      <c r="A4115" s="369">
        <v>10928</v>
      </c>
      <c r="B4115" s="360" t="s">
        <v>5966</v>
      </c>
      <c r="C4115" s="360" t="s">
        <v>1908</v>
      </c>
      <c r="D4115" s="266" t="s">
        <v>28038</v>
      </c>
    </row>
    <row r="4116" spans="1:4" x14ac:dyDescent="0.25">
      <c r="A4116" s="369">
        <v>10933</v>
      </c>
      <c r="B4116" s="360" t="s">
        <v>5967</v>
      </c>
      <c r="C4116" s="360" t="s">
        <v>1908</v>
      </c>
      <c r="D4116" s="266" t="s">
        <v>7072</v>
      </c>
    </row>
    <row r="4117" spans="1:4" x14ac:dyDescent="0.25">
      <c r="A4117" s="369">
        <v>7158</v>
      </c>
      <c r="B4117" s="360" t="s">
        <v>5969</v>
      </c>
      <c r="C4117" s="360" t="s">
        <v>1908</v>
      </c>
      <c r="D4117" s="266" t="s">
        <v>5591</v>
      </c>
    </row>
    <row r="4118" spans="1:4" x14ac:dyDescent="0.25">
      <c r="A4118" s="369">
        <v>10927</v>
      </c>
      <c r="B4118" s="360" t="s">
        <v>5970</v>
      </c>
      <c r="C4118" s="360" t="s">
        <v>1908</v>
      </c>
      <c r="D4118" s="266" t="s">
        <v>10633</v>
      </c>
    </row>
    <row r="4119" spans="1:4" x14ac:dyDescent="0.25">
      <c r="A4119" s="369">
        <v>7162</v>
      </c>
      <c r="B4119" s="360" t="s">
        <v>5971</v>
      </c>
      <c r="C4119" s="360" t="s">
        <v>1908</v>
      </c>
      <c r="D4119" s="266" t="s">
        <v>7173</v>
      </c>
    </row>
    <row r="4120" spans="1:4" x14ac:dyDescent="0.25">
      <c r="A4120" s="369">
        <v>10932</v>
      </c>
      <c r="B4120" s="360" t="s">
        <v>5972</v>
      </c>
      <c r="C4120" s="360" t="s">
        <v>1908</v>
      </c>
      <c r="D4120" s="266" t="s">
        <v>28039</v>
      </c>
    </row>
    <row r="4121" spans="1:4" x14ac:dyDescent="0.25">
      <c r="A4121" s="369">
        <v>10937</v>
      </c>
      <c r="B4121" s="360" t="s">
        <v>5973</v>
      </c>
      <c r="C4121" s="360" t="s">
        <v>1908</v>
      </c>
      <c r="D4121" s="266" t="s">
        <v>3247</v>
      </c>
    </row>
    <row r="4122" spans="1:4" x14ac:dyDescent="0.25">
      <c r="A4122" s="369">
        <v>10935</v>
      </c>
      <c r="B4122" s="360" t="s">
        <v>5975</v>
      </c>
      <c r="C4122" s="360" t="s">
        <v>1908</v>
      </c>
      <c r="D4122" s="266" t="s">
        <v>3568</v>
      </c>
    </row>
    <row r="4123" spans="1:4" x14ac:dyDescent="0.25">
      <c r="A4123" s="369">
        <v>10931</v>
      </c>
      <c r="B4123" s="360" t="s">
        <v>5976</v>
      </c>
      <c r="C4123" s="360" t="s">
        <v>1908</v>
      </c>
      <c r="D4123" s="266" t="s">
        <v>27124</v>
      </c>
    </row>
    <row r="4124" spans="1:4" x14ac:dyDescent="0.25">
      <c r="A4124" s="369">
        <v>7164</v>
      </c>
      <c r="B4124" s="360" t="s">
        <v>5978</v>
      </c>
      <c r="C4124" s="360" t="s">
        <v>1908</v>
      </c>
      <c r="D4124" s="266" t="s">
        <v>2195</v>
      </c>
    </row>
    <row r="4125" spans="1:4" x14ac:dyDescent="0.25">
      <c r="A4125" s="369">
        <v>36887</v>
      </c>
      <c r="B4125" s="360" t="s">
        <v>5979</v>
      </c>
      <c r="C4125" s="360" t="s">
        <v>1908</v>
      </c>
      <c r="D4125" s="266" t="s">
        <v>1682</v>
      </c>
    </row>
    <row r="4126" spans="1:4" x14ac:dyDescent="0.25">
      <c r="A4126" s="369">
        <v>34630</v>
      </c>
      <c r="B4126" s="360" t="s">
        <v>5980</v>
      </c>
      <c r="C4126" s="360" t="s">
        <v>1433</v>
      </c>
      <c r="D4126" s="266" t="s">
        <v>7202</v>
      </c>
    </row>
    <row r="4127" spans="1:4" x14ac:dyDescent="0.25">
      <c r="A4127" s="369">
        <v>7161</v>
      </c>
      <c r="B4127" s="360" t="s">
        <v>5981</v>
      </c>
      <c r="C4127" s="360" t="s">
        <v>1908</v>
      </c>
      <c r="D4127" s="266" t="s">
        <v>2017</v>
      </c>
    </row>
    <row r="4128" spans="1:4" x14ac:dyDescent="0.25">
      <c r="A4128" s="369">
        <v>7170</v>
      </c>
      <c r="B4128" s="360" t="s">
        <v>5982</v>
      </c>
      <c r="C4128" s="360" t="s">
        <v>1908</v>
      </c>
      <c r="D4128" s="266" t="s">
        <v>5983</v>
      </c>
    </row>
    <row r="4129" spans="1:4" x14ac:dyDescent="0.25">
      <c r="A4129" s="369">
        <v>37524</v>
      </c>
      <c r="B4129" s="360" t="s">
        <v>5984</v>
      </c>
      <c r="C4129" s="360" t="s">
        <v>1516</v>
      </c>
      <c r="D4129" s="266" t="s">
        <v>1495</v>
      </c>
    </row>
    <row r="4130" spans="1:4" x14ac:dyDescent="0.25">
      <c r="A4130" s="369">
        <v>37525</v>
      </c>
      <c r="B4130" s="360" t="s">
        <v>5985</v>
      </c>
      <c r="C4130" s="360" t="s">
        <v>1516</v>
      </c>
      <c r="D4130" s="266" t="s">
        <v>3990</v>
      </c>
    </row>
    <row r="4131" spans="1:4" x14ac:dyDescent="0.25">
      <c r="A4131" s="369">
        <v>36789</v>
      </c>
      <c r="B4131" s="360" t="s">
        <v>5986</v>
      </c>
      <c r="C4131" s="360" t="s">
        <v>1433</v>
      </c>
      <c r="D4131" s="266" t="s">
        <v>1695</v>
      </c>
    </row>
    <row r="4132" spans="1:4" x14ac:dyDescent="0.25">
      <c r="A4132" s="369">
        <v>7173</v>
      </c>
      <c r="B4132" s="360" t="s">
        <v>5987</v>
      </c>
      <c r="C4132" s="360" t="s">
        <v>5056</v>
      </c>
      <c r="D4132" s="266" t="s">
        <v>28040</v>
      </c>
    </row>
    <row r="4133" spans="1:4" x14ac:dyDescent="0.25">
      <c r="A4133" s="369">
        <v>7175</v>
      </c>
      <c r="B4133" s="360" t="s">
        <v>26384</v>
      </c>
      <c r="C4133" s="360" t="s">
        <v>1433</v>
      </c>
      <c r="D4133" s="266" t="s">
        <v>6745</v>
      </c>
    </row>
    <row r="4134" spans="1:4" x14ac:dyDescent="0.25">
      <c r="A4134" s="369">
        <v>40741</v>
      </c>
      <c r="B4134" s="360" t="s">
        <v>26385</v>
      </c>
      <c r="C4134" s="360" t="s">
        <v>1433</v>
      </c>
      <c r="D4134" s="266" t="s">
        <v>1823</v>
      </c>
    </row>
    <row r="4135" spans="1:4" x14ac:dyDescent="0.25">
      <c r="A4135" s="369">
        <v>7184</v>
      </c>
      <c r="B4135" s="360" t="s">
        <v>5988</v>
      </c>
      <c r="C4135" s="360" t="s">
        <v>1908</v>
      </c>
      <c r="D4135" s="266" t="s">
        <v>28041</v>
      </c>
    </row>
    <row r="4136" spans="1:4" x14ac:dyDescent="0.25">
      <c r="A4136" s="369">
        <v>34458</v>
      </c>
      <c r="B4136" s="360" t="s">
        <v>5989</v>
      </c>
      <c r="C4136" s="360" t="s">
        <v>1433</v>
      </c>
      <c r="D4136" s="266" t="s">
        <v>7052</v>
      </c>
    </row>
    <row r="4137" spans="1:4" x14ac:dyDescent="0.25">
      <c r="A4137" s="369">
        <v>34464</v>
      </c>
      <c r="B4137" s="360" t="s">
        <v>5990</v>
      </c>
      <c r="C4137" s="360" t="s">
        <v>1433</v>
      </c>
      <c r="D4137" s="266" t="s">
        <v>26386</v>
      </c>
    </row>
    <row r="4138" spans="1:4" x14ac:dyDescent="0.25">
      <c r="A4138" s="369">
        <v>34468</v>
      </c>
      <c r="B4138" s="360" t="s">
        <v>5991</v>
      </c>
      <c r="C4138" s="360" t="s">
        <v>1433</v>
      </c>
      <c r="D4138" s="266" t="s">
        <v>26387</v>
      </c>
    </row>
    <row r="4139" spans="1:4" x14ac:dyDescent="0.25">
      <c r="A4139" s="369">
        <v>34473</v>
      </c>
      <c r="B4139" s="360" t="s">
        <v>5992</v>
      </c>
      <c r="C4139" s="360" t="s">
        <v>1433</v>
      </c>
      <c r="D4139" s="266" t="s">
        <v>26388</v>
      </c>
    </row>
    <row r="4140" spans="1:4" x14ac:dyDescent="0.25">
      <c r="A4140" s="369">
        <v>34480</v>
      </c>
      <c r="B4140" s="360" t="s">
        <v>5993</v>
      </c>
      <c r="C4140" s="360" t="s">
        <v>1433</v>
      </c>
      <c r="D4140" s="266" t="s">
        <v>26389</v>
      </c>
    </row>
    <row r="4141" spans="1:4" x14ac:dyDescent="0.25">
      <c r="A4141" s="369">
        <v>34486</v>
      </c>
      <c r="B4141" s="360" t="s">
        <v>5994</v>
      </c>
      <c r="C4141" s="360" t="s">
        <v>1433</v>
      </c>
      <c r="D4141" s="266" t="s">
        <v>26390</v>
      </c>
    </row>
    <row r="4142" spans="1:4" x14ac:dyDescent="0.25">
      <c r="A4142" s="369">
        <v>7190</v>
      </c>
      <c r="B4142" s="360" t="s">
        <v>5995</v>
      </c>
      <c r="C4142" s="360" t="s">
        <v>1433</v>
      </c>
      <c r="D4142" s="266" t="s">
        <v>5875</v>
      </c>
    </row>
    <row r="4143" spans="1:4" x14ac:dyDescent="0.25">
      <c r="A4143" s="369">
        <v>34417</v>
      </c>
      <c r="B4143" s="360" t="s">
        <v>5996</v>
      </c>
      <c r="C4143" s="360" t="s">
        <v>1433</v>
      </c>
      <c r="D4143" s="266" t="s">
        <v>6814</v>
      </c>
    </row>
    <row r="4144" spans="1:4" x14ac:dyDescent="0.25">
      <c r="A4144" s="369">
        <v>7213</v>
      </c>
      <c r="B4144" s="360" t="s">
        <v>5998</v>
      </c>
      <c r="C4144" s="360" t="s">
        <v>1908</v>
      </c>
      <c r="D4144" s="266" t="s">
        <v>25380</v>
      </c>
    </row>
    <row r="4145" spans="1:4" x14ac:dyDescent="0.25">
      <c r="A4145" s="369">
        <v>7195</v>
      </c>
      <c r="B4145" s="360" t="s">
        <v>6000</v>
      </c>
      <c r="C4145" s="360" t="s">
        <v>1433</v>
      </c>
      <c r="D4145" s="266" t="s">
        <v>6804</v>
      </c>
    </row>
    <row r="4146" spans="1:4" x14ac:dyDescent="0.25">
      <c r="A4146" s="369">
        <v>7186</v>
      </c>
      <c r="B4146" s="360" t="s">
        <v>6001</v>
      </c>
      <c r="C4146" s="360" t="s">
        <v>1433</v>
      </c>
      <c r="D4146" s="266" t="s">
        <v>26391</v>
      </c>
    </row>
    <row r="4147" spans="1:4" x14ac:dyDescent="0.25">
      <c r="A4147" s="369">
        <v>7194</v>
      </c>
      <c r="B4147" s="360" t="s">
        <v>6002</v>
      </c>
      <c r="C4147" s="360" t="s">
        <v>1908</v>
      </c>
      <c r="D4147" s="266" t="s">
        <v>3367</v>
      </c>
    </row>
    <row r="4148" spans="1:4" x14ac:dyDescent="0.25">
      <c r="A4148" s="369">
        <v>7197</v>
      </c>
      <c r="B4148" s="360" t="s">
        <v>6003</v>
      </c>
      <c r="C4148" s="360" t="s">
        <v>1433</v>
      </c>
      <c r="D4148" s="266" t="s">
        <v>26392</v>
      </c>
    </row>
    <row r="4149" spans="1:4" x14ac:dyDescent="0.25">
      <c r="A4149" s="369">
        <v>7192</v>
      </c>
      <c r="B4149" s="360" t="s">
        <v>6004</v>
      </c>
      <c r="C4149" s="360" t="s">
        <v>1433</v>
      </c>
      <c r="D4149" s="266" t="s">
        <v>26393</v>
      </c>
    </row>
    <row r="4150" spans="1:4" x14ac:dyDescent="0.25">
      <c r="A4150" s="369">
        <v>7193</v>
      </c>
      <c r="B4150" s="360" t="s">
        <v>6005</v>
      </c>
      <c r="C4150" s="360" t="s">
        <v>1433</v>
      </c>
      <c r="D4150" s="266" t="s">
        <v>3213</v>
      </c>
    </row>
    <row r="4151" spans="1:4" x14ac:dyDescent="0.25">
      <c r="A4151" s="369">
        <v>7189</v>
      </c>
      <c r="B4151" s="360" t="s">
        <v>6006</v>
      </c>
      <c r="C4151" s="360" t="s">
        <v>1433</v>
      </c>
      <c r="D4151" s="266" t="s">
        <v>26394</v>
      </c>
    </row>
    <row r="4152" spans="1:4" x14ac:dyDescent="0.25">
      <c r="A4152" s="369">
        <v>34402</v>
      </c>
      <c r="B4152" s="360" t="s">
        <v>6007</v>
      </c>
      <c r="C4152" s="360" t="s">
        <v>1433</v>
      </c>
      <c r="D4152" s="266" t="s">
        <v>6823</v>
      </c>
    </row>
    <row r="4153" spans="1:4" x14ac:dyDescent="0.25">
      <c r="A4153" s="369">
        <v>7245</v>
      </c>
      <c r="B4153" s="360" t="s">
        <v>6008</v>
      </c>
      <c r="C4153" s="360" t="s">
        <v>1433</v>
      </c>
      <c r="D4153" s="266" t="s">
        <v>4800</v>
      </c>
    </row>
    <row r="4154" spans="1:4" x14ac:dyDescent="0.25">
      <c r="A4154" s="369">
        <v>34425</v>
      </c>
      <c r="B4154" s="360" t="s">
        <v>6009</v>
      </c>
      <c r="C4154" s="360" t="s">
        <v>1433</v>
      </c>
      <c r="D4154" s="266" t="s">
        <v>26395</v>
      </c>
    </row>
    <row r="4155" spans="1:4" x14ac:dyDescent="0.25">
      <c r="A4155" s="369">
        <v>7223</v>
      </c>
      <c r="B4155" s="360" t="s">
        <v>6010</v>
      </c>
      <c r="C4155" s="360" t="s">
        <v>1433</v>
      </c>
      <c r="D4155" s="266" t="s">
        <v>25722</v>
      </c>
    </row>
    <row r="4156" spans="1:4" x14ac:dyDescent="0.25">
      <c r="A4156" s="369">
        <v>7234</v>
      </c>
      <c r="B4156" s="360" t="s">
        <v>6011</v>
      </c>
      <c r="C4156" s="360" t="s">
        <v>1433</v>
      </c>
      <c r="D4156" s="266" t="s">
        <v>26396</v>
      </c>
    </row>
    <row r="4157" spans="1:4" x14ac:dyDescent="0.25">
      <c r="A4157" s="369">
        <v>7224</v>
      </c>
      <c r="B4157" s="360" t="s">
        <v>6012</v>
      </c>
      <c r="C4157" s="360" t="s">
        <v>1433</v>
      </c>
      <c r="D4157" s="266" t="s">
        <v>26397</v>
      </c>
    </row>
    <row r="4158" spans="1:4" x14ac:dyDescent="0.25">
      <c r="A4158" s="369">
        <v>7225</v>
      </c>
      <c r="B4158" s="360" t="s">
        <v>6013</v>
      </c>
      <c r="C4158" s="360" t="s">
        <v>1433</v>
      </c>
      <c r="D4158" s="266" t="s">
        <v>26398</v>
      </c>
    </row>
    <row r="4159" spans="1:4" x14ac:dyDescent="0.25">
      <c r="A4159" s="369">
        <v>7226</v>
      </c>
      <c r="B4159" s="360" t="s">
        <v>6014</v>
      </c>
      <c r="C4159" s="360" t="s">
        <v>1433</v>
      </c>
      <c r="D4159" s="266" t="s">
        <v>26399</v>
      </c>
    </row>
    <row r="4160" spans="1:4" x14ac:dyDescent="0.25">
      <c r="A4160" s="369">
        <v>7227</v>
      </c>
      <c r="B4160" s="360" t="s">
        <v>6015</v>
      </c>
      <c r="C4160" s="360" t="s">
        <v>1433</v>
      </c>
      <c r="D4160" s="266" t="s">
        <v>26400</v>
      </c>
    </row>
    <row r="4161" spans="1:4" x14ac:dyDescent="0.25">
      <c r="A4161" s="369">
        <v>7212</v>
      </c>
      <c r="B4161" s="360" t="s">
        <v>6016</v>
      </c>
      <c r="C4161" s="360" t="s">
        <v>1433</v>
      </c>
      <c r="D4161" s="266" t="s">
        <v>26401</v>
      </c>
    </row>
    <row r="4162" spans="1:4" x14ac:dyDescent="0.25">
      <c r="A4162" s="369">
        <v>7229</v>
      </c>
      <c r="B4162" s="360" t="s">
        <v>6017</v>
      </c>
      <c r="C4162" s="360" t="s">
        <v>1433</v>
      </c>
      <c r="D4162" s="266" t="s">
        <v>26402</v>
      </c>
    </row>
    <row r="4163" spans="1:4" x14ac:dyDescent="0.25">
      <c r="A4163" s="369">
        <v>7230</v>
      </c>
      <c r="B4163" s="360" t="s">
        <v>6018</v>
      </c>
      <c r="C4163" s="360" t="s">
        <v>1433</v>
      </c>
      <c r="D4163" s="266" t="s">
        <v>25806</v>
      </c>
    </row>
    <row r="4164" spans="1:4" x14ac:dyDescent="0.25">
      <c r="A4164" s="369">
        <v>7231</v>
      </c>
      <c r="B4164" s="360" t="s">
        <v>6019</v>
      </c>
      <c r="C4164" s="360" t="s">
        <v>1433</v>
      </c>
      <c r="D4164" s="266" t="s">
        <v>26403</v>
      </c>
    </row>
    <row r="4165" spans="1:4" x14ac:dyDescent="0.25">
      <c r="A4165" s="369">
        <v>7220</v>
      </c>
      <c r="B4165" s="360" t="s">
        <v>6020</v>
      </c>
      <c r="C4165" s="360" t="s">
        <v>1433</v>
      </c>
      <c r="D4165" s="266" t="s">
        <v>26404</v>
      </c>
    </row>
    <row r="4166" spans="1:4" x14ac:dyDescent="0.25">
      <c r="A4166" s="369">
        <v>34447</v>
      </c>
      <c r="B4166" s="360" t="s">
        <v>6021</v>
      </c>
      <c r="C4166" s="360" t="s">
        <v>1433</v>
      </c>
      <c r="D4166" s="266" t="s">
        <v>26405</v>
      </c>
    </row>
    <row r="4167" spans="1:4" x14ac:dyDescent="0.25">
      <c r="A4167" s="369">
        <v>7233</v>
      </c>
      <c r="B4167" s="360" t="s">
        <v>6022</v>
      </c>
      <c r="C4167" s="360" t="s">
        <v>1433</v>
      </c>
      <c r="D4167" s="266" t="s">
        <v>26406</v>
      </c>
    </row>
    <row r="4168" spans="1:4" x14ac:dyDescent="0.25">
      <c r="A4168" s="369">
        <v>40740</v>
      </c>
      <c r="B4168" s="360" t="s">
        <v>6023</v>
      </c>
      <c r="C4168" s="360" t="s">
        <v>1908</v>
      </c>
      <c r="D4168" s="266" t="s">
        <v>28042</v>
      </c>
    </row>
    <row r="4169" spans="1:4" x14ac:dyDescent="0.25">
      <c r="A4169" s="369">
        <v>25007</v>
      </c>
      <c r="B4169" s="360" t="s">
        <v>6024</v>
      </c>
      <c r="C4169" s="360" t="s">
        <v>1908</v>
      </c>
      <c r="D4169" s="266" t="s">
        <v>28043</v>
      </c>
    </row>
    <row r="4170" spans="1:4" x14ac:dyDescent="0.25">
      <c r="A4170" s="369">
        <v>43071</v>
      </c>
      <c r="B4170" s="360" t="s">
        <v>28044</v>
      </c>
      <c r="C4170" s="360" t="s">
        <v>1908</v>
      </c>
      <c r="D4170" s="266" t="s">
        <v>28045</v>
      </c>
    </row>
    <row r="4171" spans="1:4" x14ac:dyDescent="0.25">
      <c r="A4171" s="369">
        <v>39520</v>
      </c>
      <c r="B4171" s="360" t="s">
        <v>6025</v>
      </c>
      <c r="C4171" s="360" t="s">
        <v>1908</v>
      </c>
      <c r="D4171" s="266" t="s">
        <v>28046</v>
      </c>
    </row>
    <row r="4172" spans="1:4" x14ac:dyDescent="0.25">
      <c r="A4172" s="369">
        <v>39521</v>
      </c>
      <c r="B4172" s="360" t="s">
        <v>6026</v>
      </c>
      <c r="C4172" s="360" t="s">
        <v>1908</v>
      </c>
      <c r="D4172" s="266" t="s">
        <v>28047</v>
      </c>
    </row>
    <row r="4173" spans="1:4" x14ac:dyDescent="0.25">
      <c r="A4173" s="369">
        <v>39522</v>
      </c>
      <c r="B4173" s="360" t="s">
        <v>6027</v>
      </c>
      <c r="C4173" s="360" t="s">
        <v>1908</v>
      </c>
      <c r="D4173" s="266" t="s">
        <v>28048</v>
      </c>
    </row>
    <row r="4174" spans="1:4" x14ac:dyDescent="0.25">
      <c r="A4174" s="369">
        <v>7243</v>
      </c>
      <c r="B4174" s="360" t="s">
        <v>6028</v>
      </c>
      <c r="C4174" s="360" t="s">
        <v>1908</v>
      </c>
      <c r="D4174" s="266" t="s">
        <v>27316</v>
      </c>
    </row>
    <row r="4175" spans="1:4" x14ac:dyDescent="0.25">
      <c r="A4175" s="369">
        <v>11067</v>
      </c>
      <c r="B4175" s="360" t="s">
        <v>6029</v>
      </c>
      <c r="C4175" s="360" t="s">
        <v>1433</v>
      </c>
      <c r="D4175" s="266" t="s">
        <v>28049</v>
      </c>
    </row>
    <row r="4176" spans="1:4" x14ac:dyDescent="0.25">
      <c r="A4176" s="369">
        <v>11068</v>
      </c>
      <c r="B4176" s="360" t="s">
        <v>6030</v>
      </c>
      <c r="C4176" s="360" t="s">
        <v>1433</v>
      </c>
      <c r="D4176" s="266" t="s">
        <v>28050</v>
      </c>
    </row>
    <row r="4177" spans="1:4" x14ac:dyDescent="0.25">
      <c r="A4177" s="369">
        <v>7246</v>
      </c>
      <c r="B4177" s="360" t="s">
        <v>6031</v>
      </c>
      <c r="C4177" s="360" t="s">
        <v>1433</v>
      </c>
      <c r="D4177" s="266" t="s">
        <v>26703</v>
      </c>
    </row>
    <row r="4178" spans="1:4" x14ac:dyDescent="0.25">
      <c r="A4178" s="369">
        <v>12869</v>
      </c>
      <c r="B4178" s="360" t="s">
        <v>26407</v>
      </c>
      <c r="C4178" s="360" t="s">
        <v>1628</v>
      </c>
      <c r="D4178" s="266" t="s">
        <v>25707</v>
      </c>
    </row>
    <row r="4179" spans="1:4" x14ac:dyDescent="0.25">
      <c r="A4179" s="369">
        <v>41097</v>
      </c>
      <c r="B4179" s="360" t="s">
        <v>26408</v>
      </c>
      <c r="C4179" s="360" t="s">
        <v>1435</v>
      </c>
      <c r="D4179" s="266" t="s">
        <v>29513</v>
      </c>
    </row>
    <row r="4180" spans="1:4" x14ac:dyDescent="0.25">
      <c r="A4180" s="369">
        <v>1574</v>
      </c>
      <c r="B4180" s="360" t="s">
        <v>6033</v>
      </c>
      <c r="C4180" s="360" t="s">
        <v>1433</v>
      </c>
      <c r="D4180" s="266" t="s">
        <v>2260</v>
      </c>
    </row>
    <row r="4181" spans="1:4" x14ac:dyDescent="0.25">
      <c r="A4181" s="369">
        <v>1581</v>
      </c>
      <c r="B4181" s="360" t="s">
        <v>6034</v>
      </c>
      <c r="C4181" s="360" t="s">
        <v>1433</v>
      </c>
      <c r="D4181" s="266" t="s">
        <v>2816</v>
      </c>
    </row>
    <row r="4182" spans="1:4" x14ac:dyDescent="0.25">
      <c r="A4182" s="369">
        <v>1575</v>
      </c>
      <c r="B4182" s="360" t="s">
        <v>6035</v>
      </c>
      <c r="C4182" s="360" t="s">
        <v>1433</v>
      </c>
      <c r="D4182" s="266" t="s">
        <v>2526</v>
      </c>
    </row>
    <row r="4183" spans="1:4" x14ac:dyDescent="0.25">
      <c r="A4183" s="369">
        <v>1570</v>
      </c>
      <c r="B4183" s="360" t="s">
        <v>6036</v>
      </c>
      <c r="C4183" s="360" t="s">
        <v>1433</v>
      </c>
      <c r="D4183" s="266" t="s">
        <v>8417</v>
      </c>
    </row>
    <row r="4184" spans="1:4" x14ac:dyDescent="0.25">
      <c r="A4184" s="369">
        <v>1576</v>
      </c>
      <c r="B4184" s="360" t="s">
        <v>6037</v>
      </c>
      <c r="C4184" s="360" t="s">
        <v>1433</v>
      </c>
      <c r="D4184" s="266" t="s">
        <v>25867</v>
      </c>
    </row>
    <row r="4185" spans="1:4" x14ac:dyDescent="0.25">
      <c r="A4185" s="369">
        <v>1577</v>
      </c>
      <c r="B4185" s="360" t="s">
        <v>6038</v>
      </c>
      <c r="C4185" s="360" t="s">
        <v>1433</v>
      </c>
      <c r="D4185" s="266" t="s">
        <v>25502</v>
      </c>
    </row>
    <row r="4186" spans="1:4" x14ac:dyDescent="0.25">
      <c r="A4186" s="369">
        <v>1571</v>
      </c>
      <c r="B4186" s="360" t="s">
        <v>6039</v>
      </c>
      <c r="C4186" s="360" t="s">
        <v>1433</v>
      </c>
      <c r="D4186" s="266" t="s">
        <v>25965</v>
      </c>
    </row>
    <row r="4187" spans="1:4" x14ac:dyDescent="0.25">
      <c r="A4187" s="369">
        <v>1578</v>
      </c>
      <c r="B4187" s="360" t="s">
        <v>6040</v>
      </c>
      <c r="C4187" s="360" t="s">
        <v>1433</v>
      </c>
      <c r="D4187" s="266" t="s">
        <v>2572</v>
      </c>
    </row>
    <row r="4188" spans="1:4" x14ac:dyDescent="0.25">
      <c r="A4188" s="369">
        <v>1573</v>
      </c>
      <c r="B4188" s="360" t="s">
        <v>6042</v>
      </c>
      <c r="C4188" s="360" t="s">
        <v>1433</v>
      </c>
      <c r="D4188" s="266" t="s">
        <v>1853</v>
      </c>
    </row>
    <row r="4189" spans="1:4" x14ac:dyDescent="0.25">
      <c r="A4189" s="369">
        <v>1579</v>
      </c>
      <c r="B4189" s="360" t="s">
        <v>6044</v>
      </c>
      <c r="C4189" s="360" t="s">
        <v>1433</v>
      </c>
      <c r="D4189" s="266" t="s">
        <v>7174</v>
      </c>
    </row>
    <row r="4190" spans="1:4" x14ac:dyDescent="0.25">
      <c r="A4190" s="369">
        <v>1580</v>
      </c>
      <c r="B4190" s="360" t="s">
        <v>6045</v>
      </c>
      <c r="C4190" s="360" t="s">
        <v>1433</v>
      </c>
      <c r="D4190" s="266" t="s">
        <v>6994</v>
      </c>
    </row>
    <row r="4191" spans="1:4" x14ac:dyDescent="0.25">
      <c r="A4191" s="369">
        <v>39321</v>
      </c>
      <c r="B4191" s="360" t="s">
        <v>6046</v>
      </c>
      <c r="C4191" s="360" t="s">
        <v>1433</v>
      </c>
      <c r="D4191" s="266" t="s">
        <v>25678</v>
      </c>
    </row>
    <row r="4192" spans="1:4" x14ac:dyDescent="0.25">
      <c r="A4192" s="369">
        <v>39319</v>
      </c>
      <c r="B4192" s="360" t="s">
        <v>6048</v>
      </c>
      <c r="C4192" s="360" t="s">
        <v>1433</v>
      </c>
      <c r="D4192" s="266" t="s">
        <v>7216</v>
      </c>
    </row>
    <row r="4193" spans="1:4" x14ac:dyDescent="0.25">
      <c r="A4193" s="369">
        <v>39320</v>
      </c>
      <c r="B4193" s="360" t="s">
        <v>6050</v>
      </c>
      <c r="C4193" s="360" t="s">
        <v>1433</v>
      </c>
      <c r="D4193" s="266" t="s">
        <v>25797</v>
      </c>
    </row>
    <row r="4194" spans="1:4" x14ac:dyDescent="0.25">
      <c r="A4194" s="369">
        <v>1591</v>
      </c>
      <c r="B4194" s="360" t="s">
        <v>6052</v>
      </c>
      <c r="C4194" s="360" t="s">
        <v>1433</v>
      </c>
      <c r="D4194" s="266" t="s">
        <v>25716</v>
      </c>
    </row>
    <row r="4195" spans="1:4" x14ac:dyDescent="0.25">
      <c r="A4195" s="369">
        <v>1547</v>
      </c>
      <c r="B4195" s="360" t="s">
        <v>6053</v>
      </c>
      <c r="C4195" s="360" t="s">
        <v>1433</v>
      </c>
      <c r="D4195" s="266" t="s">
        <v>28051</v>
      </c>
    </row>
    <row r="4196" spans="1:4" x14ac:dyDescent="0.25">
      <c r="A4196" s="369">
        <v>38196</v>
      </c>
      <c r="B4196" s="360" t="s">
        <v>6054</v>
      </c>
      <c r="C4196" s="360" t="s">
        <v>1433</v>
      </c>
      <c r="D4196" s="266" t="s">
        <v>25499</v>
      </c>
    </row>
    <row r="4197" spans="1:4" x14ac:dyDescent="0.25">
      <c r="A4197" s="369">
        <v>1543</v>
      </c>
      <c r="B4197" s="360" t="s">
        <v>6055</v>
      </c>
      <c r="C4197" s="360" t="s">
        <v>1433</v>
      </c>
      <c r="D4197" s="266" t="s">
        <v>28052</v>
      </c>
    </row>
    <row r="4198" spans="1:4" x14ac:dyDescent="0.25">
      <c r="A4198" s="369">
        <v>1585</v>
      </c>
      <c r="B4198" s="360" t="s">
        <v>6056</v>
      </c>
      <c r="C4198" s="360" t="s">
        <v>1433</v>
      </c>
      <c r="D4198" s="266" t="s">
        <v>2572</v>
      </c>
    </row>
    <row r="4199" spans="1:4" x14ac:dyDescent="0.25">
      <c r="A4199" s="369">
        <v>1593</v>
      </c>
      <c r="B4199" s="360" t="s">
        <v>6057</v>
      </c>
      <c r="C4199" s="360" t="s">
        <v>1433</v>
      </c>
      <c r="D4199" s="266" t="s">
        <v>10131</v>
      </c>
    </row>
    <row r="4200" spans="1:4" x14ac:dyDescent="0.25">
      <c r="A4200" s="369">
        <v>11838</v>
      </c>
      <c r="B4200" s="360" t="s">
        <v>6058</v>
      </c>
      <c r="C4200" s="360" t="s">
        <v>1433</v>
      </c>
      <c r="D4200" s="266" t="s">
        <v>28053</v>
      </c>
    </row>
    <row r="4201" spans="1:4" x14ac:dyDescent="0.25">
      <c r="A4201" s="369">
        <v>1594</v>
      </c>
      <c r="B4201" s="360" t="s">
        <v>6059</v>
      </c>
      <c r="C4201" s="360" t="s">
        <v>1433</v>
      </c>
      <c r="D4201" s="266" t="s">
        <v>28054</v>
      </c>
    </row>
    <row r="4202" spans="1:4" x14ac:dyDescent="0.25">
      <c r="A4202" s="369">
        <v>1586</v>
      </c>
      <c r="B4202" s="360" t="s">
        <v>6060</v>
      </c>
      <c r="C4202" s="360" t="s">
        <v>1433</v>
      </c>
      <c r="D4202" s="266" t="s">
        <v>5109</v>
      </c>
    </row>
    <row r="4203" spans="1:4" x14ac:dyDescent="0.25">
      <c r="A4203" s="369">
        <v>11839</v>
      </c>
      <c r="B4203" s="360" t="s">
        <v>6061</v>
      </c>
      <c r="C4203" s="360" t="s">
        <v>1433</v>
      </c>
      <c r="D4203" s="266" t="s">
        <v>5476</v>
      </c>
    </row>
    <row r="4204" spans="1:4" x14ac:dyDescent="0.25">
      <c r="A4204" s="369">
        <v>1587</v>
      </c>
      <c r="B4204" s="360" t="s">
        <v>6062</v>
      </c>
      <c r="C4204" s="360" t="s">
        <v>1433</v>
      </c>
      <c r="D4204" s="266" t="s">
        <v>28055</v>
      </c>
    </row>
    <row r="4205" spans="1:4" x14ac:dyDescent="0.25">
      <c r="A4205" s="369">
        <v>1545</v>
      </c>
      <c r="B4205" s="360" t="s">
        <v>6063</v>
      </c>
      <c r="C4205" s="360" t="s">
        <v>1433</v>
      </c>
      <c r="D4205" s="266" t="s">
        <v>28056</v>
      </c>
    </row>
    <row r="4206" spans="1:4" x14ac:dyDescent="0.25">
      <c r="A4206" s="369">
        <v>1588</v>
      </c>
      <c r="B4206" s="360" t="s">
        <v>6064</v>
      </c>
      <c r="C4206" s="360" t="s">
        <v>1433</v>
      </c>
      <c r="D4206" s="266" t="s">
        <v>28057</v>
      </c>
    </row>
    <row r="4207" spans="1:4" x14ac:dyDescent="0.25">
      <c r="A4207" s="369">
        <v>1535</v>
      </c>
      <c r="B4207" s="360" t="s">
        <v>6066</v>
      </c>
      <c r="C4207" s="360" t="s">
        <v>1433</v>
      </c>
      <c r="D4207" s="266" t="s">
        <v>28058</v>
      </c>
    </row>
    <row r="4208" spans="1:4" x14ac:dyDescent="0.25">
      <c r="A4208" s="369">
        <v>1589</v>
      </c>
      <c r="B4208" s="360" t="s">
        <v>6067</v>
      </c>
      <c r="C4208" s="360" t="s">
        <v>1433</v>
      </c>
      <c r="D4208" s="266" t="s">
        <v>25859</v>
      </c>
    </row>
    <row r="4209" spans="1:4" x14ac:dyDescent="0.25">
      <c r="A4209" s="369">
        <v>1546</v>
      </c>
      <c r="B4209" s="360" t="s">
        <v>6068</v>
      </c>
      <c r="C4209" s="360" t="s">
        <v>1433</v>
      </c>
      <c r="D4209" s="266" t="s">
        <v>28059</v>
      </c>
    </row>
    <row r="4210" spans="1:4" x14ac:dyDescent="0.25">
      <c r="A4210" s="369">
        <v>1590</v>
      </c>
      <c r="B4210" s="360" t="s">
        <v>6069</v>
      </c>
      <c r="C4210" s="360" t="s">
        <v>1433</v>
      </c>
      <c r="D4210" s="266" t="s">
        <v>28060</v>
      </c>
    </row>
    <row r="4211" spans="1:4" x14ac:dyDescent="0.25">
      <c r="A4211" s="369">
        <v>1542</v>
      </c>
      <c r="B4211" s="360" t="s">
        <v>6051</v>
      </c>
      <c r="C4211" s="360" t="s">
        <v>1433</v>
      </c>
      <c r="D4211" s="266" t="s">
        <v>28061</v>
      </c>
    </row>
    <row r="4212" spans="1:4" x14ac:dyDescent="0.25">
      <c r="A4212" s="369">
        <v>38415</v>
      </c>
      <c r="B4212" s="360" t="s">
        <v>6070</v>
      </c>
      <c r="C4212" s="360" t="s">
        <v>1433</v>
      </c>
      <c r="D4212" s="266" t="s">
        <v>28062</v>
      </c>
    </row>
    <row r="4213" spans="1:4" x14ac:dyDescent="0.25">
      <c r="A4213" s="369">
        <v>38414</v>
      </c>
      <c r="B4213" s="360" t="s">
        <v>6071</v>
      </c>
      <c r="C4213" s="360" t="s">
        <v>1433</v>
      </c>
      <c r="D4213" s="266" t="s">
        <v>28063</v>
      </c>
    </row>
    <row r="4214" spans="1:4" x14ac:dyDescent="0.25">
      <c r="A4214" s="369">
        <v>38128</v>
      </c>
      <c r="B4214" s="360" t="s">
        <v>6072</v>
      </c>
      <c r="C4214" s="360" t="s">
        <v>1520</v>
      </c>
      <c r="D4214" s="266" t="s">
        <v>3598</v>
      </c>
    </row>
    <row r="4215" spans="1:4" x14ac:dyDescent="0.25">
      <c r="A4215" s="369">
        <v>7253</v>
      </c>
      <c r="B4215" s="360" t="s">
        <v>6074</v>
      </c>
      <c r="C4215" s="360" t="s">
        <v>1625</v>
      </c>
      <c r="D4215" s="266" t="s">
        <v>28064</v>
      </c>
    </row>
    <row r="4216" spans="1:4" x14ac:dyDescent="0.25">
      <c r="A4216" s="369">
        <v>4806</v>
      </c>
      <c r="B4216" s="360" t="s">
        <v>6075</v>
      </c>
      <c r="C4216" s="360" t="s">
        <v>1516</v>
      </c>
      <c r="D4216" s="266" t="s">
        <v>6076</v>
      </c>
    </row>
    <row r="4217" spans="1:4" x14ac:dyDescent="0.25">
      <c r="A4217" s="369">
        <v>34401</v>
      </c>
      <c r="B4217" s="360" t="s">
        <v>7203</v>
      </c>
      <c r="C4217" s="360" t="s">
        <v>1433</v>
      </c>
      <c r="D4217" s="266" t="s">
        <v>2926</v>
      </c>
    </row>
    <row r="4218" spans="1:4" x14ac:dyDescent="0.25">
      <c r="A4218" s="369">
        <v>7260</v>
      </c>
      <c r="B4218" s="360" t="s">
        <v>7204</v>
      </c>
      <c r="C4218" s="360" t="s">
        <v>1433</v>
      </c>
      <c r="D4218" s="266" t="s">
        <v>2458</v>
      </c>
    </row>
    <row r="4219" spans="1:4" x14ac:dyDescent="0.25">
      <c r="A4219" s="369">
        <v>7256</v>
      </c>
      <c r="B4219" s="360" t="s">
        <v>26409</v>
      </c>
      <c r="C4219" s="360" t="s">
        <v>1433</v>
      </c>
      <c r="D4219" s="266" t="s">
        <v>3792</v>
      </c>
    </row>
    <row r="4220" spans="1:4" x14ac:dyDescent="0.25">
      <c r="A4220" s="369">
        <v>7258</v>
      </c>
      <c r="B4220" s="360" t="s">
        <v>7205</v>
      </c>
      <c r="C4220" s="360" t="s">
        <v>1433</v>
      </c>
      <c r="D4220" s="266" t="s">
        <v>3760</v>
      </c>
    </row>
    <row r="4221" spans="1:4" x14ac:dyDescent="0.25">
      <c r="A4221" s="369">
        <v>34400</v>
      </c>
      <c r="B4221" s="360" t="s">
        <v>7206</v>
      </c>
      <c r="C4221" s="360" t="s">
        <v>1433</v>
      </c>
      <c r="D4221" s="266" t="s">
        <v>28065</v>
      </c>
    </row>
    <row r="4222" spans="1:4" x14ac:dyDescent="0.25">
      <c r="A4222" s="369">
        <v>10617</v>
      </c>
      <c r="B4222" s="360" t="s">
        <v>7207</v>
      </c>
      <c r="C4222" s="360" t="s">
        <v>1433</v>
      </c>
      <c r="D4222" s="266" t="s">
        <v>25725</v>
      </c>
    </row>
    <row r="4223" spans="1:4" x14ac:dyDescent="0.25">
      <c r="A4223" s="369">
        <v>44261</v>
      </c>
      <c r="B4223" s="360" t="s">
        <v>6077</v>
      </c>
      <c r="C4223" s="360" t="s">
        <v>1433</v>
      </c>
      <c r="D4223" s="266" t="s">
        <v>28066</v>
      </c>
    </row>
    <row r="4224" spans="1:4" x14ac:dyDescent="0.25">
      <c r="A4224" s="369">
        <v>7274</v>
      </c>
      <c r="B4224" s="360" t="s">
        <v>6078</v>
      </c>
      <c r="C4224" s="360" t="s">
        <v>1433</v>
      </c>
      <c r="D4224" s="266" t="s">
        <v>26160</v>
      </c>
    </row>
    <row r="4225" spans="1:4" x14ac:dyDescent="0.25">
      <c r="A4225" s="369">
        <v>44326</v>
      </c>
      <c r="B4225" s="360" t="s">
        <v>6079</v>
      </c>
      <c r="C4225" s="360" t="s">
        <v>1433</v>
      </c>
      <c r="D4225" s="266" t="s">
        <v>28067</v>
      </c>
    </row>
    <row r="4226" spans="1:4" x14ac:dyDescent="0.25">
      <c r="A4226" s="369">
        <v>154</v>
      </c>
      <c r="B4226" s="360" t="s">
        <v>6080</v>
      </c>
      <c r="C4226" s="360" t="s">
        <v>1522</v>
      </c>
      <c r="D4226" s="266" t="s">
        <v>28068</v>
      </c>
    </row>
    <row r="4227" spans="1:4" x14ac:dyDescent="0.25">
      <c r="A4227" s="369">
        <v>38121</v>
      </c>
      <c r="B4227" s="360" t="s">
        <v>6081</v>
      </c>
      <c r="C4227" s="360" t="s">
        <v>1522</v>
      </c>
      <c r="D4227" s="266" t="s">
        <v>6614</v>
      </c>
    </row>
    <row r="4228" spans="1:4" x14ac:dyDescent="0.25">
      <c r="A4228" s="369">
        <v>43776</v>
      </c>
      <c r="B4228" s="360" t="s">
        <v>6082</v>
      </c>
      <c r="C4228" s="360" t="s">
        <v>1522</v>
      </c>
      <c r="D4228" s="266" t="s">
        <v>7208</v>
      </c>
    </row>
    <row r="4229" spans="1:4" x14ac:dyDescent="0.25">
      <c r="A4229" s="369">
        <v>7343</v>
      </c>
      <c r="B4229" s="360" t="s">
        <v>6083</v>
      </c>
      <c r="C4229" s="360" t="s">
        <v>1522</v>
      </c>
      <c r="D4229" s="266" t="s">
        <v>6852</v>
      </c>
    </row>
    <row r="4230" spans="1:4" x14ac:dyDescent="0.25">
      <c r="A4230" s="369">
        <v>7348</v>
      </c>
      <c r="B4230" s="360" t="s">
        <v>6084</v>
      </c>
      <c r="C4230" s="360" t="s">
        <v>1522</v>
      </c>
      <c r="D4230" s="266" t="s">
        <v>12562</v>
      </c>
    </row>
    <row r="4231" spans="1:4" x14ac:dyDescent="0.25">
      <c r="A4231" s="369">
        <v>7313</v>
      </c>
      <c r="B4231" s="360" t="s">
        <v>6085</v>
      </c>
      <c r="C4231" s="360" t="s">
        <v>1522</v>
      </c>
      <c r="D4231" s="266" t="s">
        <v>4067</v>
      </c>
    </row>
    <row r="4232" spans="1:4" x14ac:dyDescent="0.25">
      <c r="A4232" s="369">
        <v>7319</v>
      </c>
      <c r="B4232" s="360" t="s">
        <v>6086</v>
      </c>
      <c r="C4232" s="360" t="s">
        <v>1522</v>
      </c>
      <c r="D4232" s="266" t="s">
        <v>1587</v>
      </c>
    </row>
    <row r="4233" spans="1:4" x14ac:dyDescent="0.25">
      <c r="A4233" s="369">
        <v>7314</v>
      </c>
      <c r="B4233" s="360" t="s">
        <v>6087</v>
      </c>
      <c r="C4233" s="360" t="s">
        <v>1522</v>
      </c>
      <c r="D4233" s="266" t="s">
        <v>6555</v>
      </c>
    </row>
    <row r="4234" spans="1:4" x14ac:dyDescent="0.25">
      <c r="A4234" s="369">
        <v>7304</v>
      </c>
      <c r="B4234" s="360" t="s">
        <v>6088</v>
      </c>
      <c r="C4234" s="360" t="s">
        <v>1522</v>
      </c>
      <c r="D4234" s="266" t="s">
        <v>28069</v>
      </c>
    </row>
    <row r="4235" spans="1:4" x14ac:dyDescent="0.25">
      <c r="A4235" s="369">
        <v>43649</v>
      </c>
      <c r="B4235" s="360" t="s">
        <v>6089</v>
      </c>
      <c r="C4235" s="360" t="s">
        <v>1522</v>
      </c>
      <c r="D4235" s="266" t="s">
        <v>7210</v>
      </c>
    </row>
    <row r="4236" spans="1:4" x14ac:dyDescent="0.25">
      <c r="A4236" s="369">
        <v>43650</v>
      </c>
      <c r="B4236" s="360" t="s">
        <v>6091</v>
      </c>
      <c r="C4236" s="360" t="s">
        <v>1522</v>
      </c>
      <c r="D4236" s="266" t="s">
        <v>7211</v>
      </c>
    </row>
    <row r="4237" spans="1:4" x14ac:dyDescent="0.25">
      <c r="A4237" s="369">
        <v>7311</v>
      </c>
      <c r="B4237" s="360" t="s">
        <v>6092</v>
      </c>
      <c r="C4237" s="360" t="s">
        <v>1522</v>
      </c>
      <c r="D4237" s="266" t="s">
        <v>7212</v>
      </c>
    </row>
    <row r="4238" spans="1:4" x14ac:dyDescent="0.25">
      <c r="A4238" s="369">
        <v>7292</v>
      </c>
      <c r="B4238" s="360" t="s">
        <v>6093</v>
      </c>
      <c r="C4238" s="360" t="s">
        <v>1522</v>
      </c>
      <c r="D4238" s="266" t="s">
        <v>28070</v>
      </c>
    </row>
    <row r="4239" spans="1:4" x14ac:dyDescent="0.25">
      <c r="A4239" s="369">
        <v>7293</v>
      </c>
      <c r="B4239" s="360" t="s">
        <v>6094</v>
      </c>
      <c r="C4239" s="360" t="s">
        <v>1522</v>
      </c>
      <c r="D4239" s="266" t="s">
        <v>7213</v>
      </c>
    </row>
    <row r="4240" spans="1:4" x14ac:dyDescent="0.25">
      <c r="A4240" s="369">
        <v>7306</v>
      </c>
      <c r="B4240" s="360" t="s">
        <v>6095</v>
      </c>
      <c r="C4240" s="360" t="s">
        <v>1522</v>
      </c>
      <c r="D4240" s="266" t="s">
        <v>28071</v>
      </c>
    </row>
    <row r="4241" spans="1:4" x14ac:dyDescent="0.25">
      <c r="A4241" s="369">
        <v>7288</v>
      </c>
      <c r="B4241" s="360" t="s">
        <v>6096</v>
      </c>
      <c r="C4241" s="360" t="s">
        <v>1522</v>
      </c>
      <c r="D4241" s="266" t="s">
        <v>27015</v>
      </c>
    </row>
    <row r="4242" spans="1:4" x14ac:dyDescent="0.25">
      <c r="A4242" s="369">
        <v>43625</v>
      </c>
      <c r="B4242" s="360" t="s">
        <v>6097</v>
      </c>
      <c r="C4242" s="360" t="s">
        <v>1522</v>
      </c>
      <c r="D4242" s="266" t="s">
        <v>28072</v>
      </c>
    </row>
    <row r="4243" spans="1:4" x14ac:dyDescent="0.25">
      <c r="A4243" s="369">
        <v>43647</v>
      </c>
      <c r="B4243" s="360" t="s">
        <v>6098</v>
      </c>
      <c r="C4243" s="360" t="s">
        <v>1522</v>
      </c>
      <c r="D4243" s="266" t="s">
        <v>27138</v>
      </c>
    </row>
    <row r="4244" spans="1:4" x14ac:dyDescent="0.25">
      <c r="A4244" s="369">
        <v>43648</v>
      </c>
      <c r="B4244" s="360" t="s">
        <v>6099</v>
      </c>
      <c r="C4244" s="360" t="s">
        <v>1522</v>
      </c>
      <c r="D4244" s="266" t="s">
        <v>4075</v>
      </c>
    </row>
    <row r="4245" spans="1:4" x14ac:dyDescent="0.25">
      <c r="A4245" s="369">
        <v>35693</v>
      </c>
      <c r="B4245" s="360" t="s">
        <v>6100</v>
      </c>
      <c r="C4245" s="360" t="s">
        <v>1522</v>
      </c>
      <c r="D4245" s="266" t="s">
        <v>2829</v>
      </c>
    </row>
    <row r="4246" spans="1:4" x14ac:dyDescent="0.25">
      <c r="A4246" s="369">
        <v>7356</v>
      </c>
      <c r="B4246" s="360" t="s">
        <v>6101</v>
      </c>
      <c r="C4246" s="360" t="s">
        <v>1522</v>
      </c>
      <c r="D4246" s="266" t="s">
        <v>4486</v>
      </c>
    </row>
    <row r="4247" spans="1:4" x14ac:dyDescent="0.25">
      <c r="A4247" s="369">
        <v>35692</v>
      </c>
      <c r="B4247" s="360" t="s">
        <v>6102</v>
      </c>
      <c r="C4247" s="360" t="s">
        <v>1522</v>
      </c>
      <c r="D4247" s="266" t="s">
        <v>7182</v>
      </c>
    </row>
    <row r="4248" spans="1:4" x14ac:dyDescent="0.25">
      <c r="A4248" s="369">
        <v>43624</v>
      </c>
      <c r="B4248" s="360" t="s">
        <v>6103</v>
      </c>
      <c r="C4248" s="360" t="s">
        <v>1522</v>
      </c>
      <c r="D4248" s="266" t="s">
        <v>6830</v>
      </c>
    </row>
    <row r="4249" spans="1:4" x14ac:dyDescent="0.25">
      <c r="A4249" s="369">
        <v>7342</v>
      </c>
      <c r="B4249" s="360" t="s">
        <v>6104</v>
      </c>
      <c r="C4249" s="360" t="s">
        <v>1520</v>
      </c>
      <c r="D4249" s="266" t="s">
        <v>7214</v>
      </c>
    </row>
    <row r="4250" spans="1:4" x14ac:dyDescent="0.25">
      <c r="A4250" s="369">
        <v>7350</v>
      </c>
      <c r="B4250" s="360" t="s">
        <v>6105</v>
      </c>
      <c r="C4250" s="360" t="s">
        <v>1522</v>
      </c>
      <c r="D4250" s="266" t="s">
        <v>28073</v>
      </c>
    </row>
    <row r="4251" spans="1:4" x14ac:dyDescent="0.25">
      <c r="A4251" s="369">
        <v>39574</v>
      </c>
      <c r="B4251" s="360" t="s">
        <v>6106</v>
      </c>
      <c r="C4251" s="360" t="s">
        <v>1433</v>
      </c>
      <c r="D4251" s="266" t="s">
        <v>25614</v>
      </c>
    </row>
    <row r="4252" spans="1:4" x14ac:dyDescent="0.25">
      <c r="A4252" s="369">
        <v>11060</v>
      </c>
      <c r="B4252" s="360" t="s">
        <v>26411</v>
      </c>
      <c r="C4252" s="360" t="s">
        <v>1433</v>
      </c>
      <c r="D4252" s="266" t="s">
        <v>6894</v>
      </c>
    </row>
    <row r="4253" spans="1:4" x14ac:dyDescent="0.25">
      <c r="A4253" s="369">
        <v>37401</v>
      </c>
      <c r="B4253" s="360" t="s">
        <v>6107</v>
      </c>
      <c r="C4253" s="360" t="s">
        <v>1433</v>
      </c>
      <c r="D4253" s="266" t="s">
        <v>27678</v>
      </c>
    </row>
    <row r="4254" spans="1:4" x14ac:dyDescent="0.25">
      <c r="A4254" s="369">
        <v>7525</v>
      </c>
      <c r="B4254" s="360" t="s">
        <v>6112</v>
      </c>
      <c r="C4254" s="360" t="s">
        <v>1433</v>
      </c>
      <c r="D4254" s="266" t="s">
        <v>28074</v>
      </c>
    </row>
    <row r="4255" spans="1:4" x14ac:dyDescent="0.25">
      <c r="A4255" s="369">
        <v>7524</v>
      </c>
      <c r="B4255" s="360" t="s">
        <v>6113</v>
      </c>
      <c r="C4255" s="360" t="s">
        <v>1433</v>
      </c>
      <c r="D4255" s="266" t="s">
        <v>25660</v>
      </c>
    </row>
    <row r="4256" spans="1:4" x14ac:dyDescent="0.25">
      <c r="A4256" s="369">
        <v>38105</v>
      </c>
      <c r="B4256" s="360" t="s">
        <v>6114</v>
      </c>
      <c r="C4256" s="360" t="s">
        <v>1433</v>
      </c>
      <c r="D4256" s="266" t="s">
        <v>8068</v>
      </c>
    </row>
    <row r="4257" spans="1:4" x14ac:dyDescent="0.25">
      <c r="A4257" s="369">
        <v>38084</v>
      </c>
      <c r="B4257" s="360" t="s">
        <v>6115</v>
      </c>
      <c r="C4257" s="360" t="s">
        <v>1433</v>
      </c>
      <c r="D4257" s="266" t="s">
        <v>28075</v>
      </c>
    </row>
    <row r="4258" spans="1:4" x14ac:dyDescent="0.25">
      <c r="A4258" s="369">
        <v>38103</v>
      </c>
      <c r="B4258" s="360" t="s">
        <v>6117</v>
      </c>
      <c r="C4258" s="360" t="s">
        <v>1433</v>
      </c>
      <c r="D4258" s="266" t="s">
        <v>28076</v>
      </c>
    </row>
    <row r="4259" spans="1:4" x14ac:dyDescent="0.25">
      <c r="A4259" s="369">
        <v>38082</v>
      </c>
      <c r="B4259" s="360" t="s">
        <v>6118</v>
      </c>
      <c r="C4259" s="360" t="s">
        <v>1433</v>
      </c>
      <c r="D4259" s="266" t="s">
        <v>4494</v>
      </c>
    </row>
    <row r="4260" spans="1:4" x14ac:dyDescent="0.25">
      <c r="A4260" s="369">
        <v>38104</v>
      </c>
      <c r="B4260" s="360" t="s">
        <v>6119</v>
      </c>
      <c r="C4260" s="360" t="s">
        <v>1433</v>
      </c>
      <c r="D4260" s="266" t="s">
        <v>28077</v>
      </c>
    </row>
    <row r="4261" spans="1:4" x14ac:dyDescent="0.25">
      <c r="A4261" s="369">
        <v>38083</v>
      </c>
      <c r="B4261" s="360" t="s">
        <v>6120</v>
      </c>
      <c r="C4261" s="360" t="s">
        <v>1433</v>
      </c>
      <c r="D4261" s="266" t="s">
        <v>3274</v>
      </c>
    </row>
    <row r="4262" spans="1:4" x14ac:dyDescent="0.25">
      <c r="A4262" s="369">
        <v>38101</v>
      </c>
      <c r="B4262" s="360" t="s">
        <v>26412</v>
      </c>
      <c r="C4262" s="360" t="s">
        <v>1433</v>
      </c>
      <c r="D4262" s="266" t="s">
        <v>5090</v>
      </c>
    </row>
    <row r="4263" spans="1:4" x14ac:dyDescent="0.25">
      <c r="A4263" s="369">
        <v>7528</v>
      </c>
      <c r="B4263" s="360" t="s">
        <v>6108</v>
      </c>
      <c r="C4263" s="360" t="s">
        <v>1433</v>
      </c>
      <c r="D4263" s="266" t="s">
        <v>3966</v>
      </c>
    </row>
    <row r="4264" spans="1:4" x14ac:dyDescent="0.25">
      <c r="A4264" s="369">
        <v>12147</v>
      </c>
      <c r="B4264" s="360" t="s">
        <v>6109</v>
      </c>
      <c r="C4264" s="360" t="s">
        <v>1433</v>
      </c>
      <c r="D4264" s="266" t="s">
        <v>25662</v>
      </c>
    </row>
    <row r="4265" spans="1:4" x14ac:dyDescent="0.25">
      <c r="A4265" s="369">
        <v>38075</v>
      </c>
      <c r="B4265" s="360" t="s">
        <v>6110</v>
      </c>
      <c r="C4265" s="360" t="s">
        <v>1433</v>
      </c>
      <c r="D4265" s="266" t="s">
        <v>3239</v>
      </c>
    </row>
    <row r="4266" spans="1:4" x14ac:dyDescent="0.25">
      <c r="A4266" s="369">
        <v>38102</v>
      </c>
      <c r="B4266" s="360" t="s">
        <v>26413</v>
      </c>
      <c r="C4266" s="360" t="s">
        <v>1433</v>
      </c>
      <c r="D4266" s="266" t="s">
        <v>5813</v>
      </c>
    </row>
    <row r="4267" spans="1:4" x14ac:dyDescent="0.25">
      <c r="A4267" s="369">
        <v>38076</v>
      </c>
      <c r="B4267" s="360" t="s">
        <v>6121</v>
      </c>
      <c r="C4267" s="360" t="s">
        <v>1433</v>
      </c>
      <c r="D4267" s="266" t="s">
        <v>28078</v>
      </c>
    </row>
    <row r="4268" spans="1:4" x14ac:dyDescent="0.25">
      <c r="A4268" s="369">
        <v>7592</v>
      </c>
      <c r="B4268" s="360" t="s">
        <v>6122</v>
      </c>
      <c r="C4268" s="360" t="s">
        <v>1628</v>
      </c>
      <c r="D4268" s="266" t="s">
        <v>6871</v>
      </c>
    </row>
    <row r="4269" spans="1:4" x14ac:dyDescent="0.25">
      <c r="A4269" s="369">
        <v>40820</v>
      </c>
      <c r="B4269" s="360" t="s">
        <v>6123</v>
      </c>
      <c r="C4269" s="360" t="s">
        <v>1435</v>
      </c>
      <c r="D4269" s="266" t="s">
        <v>29421</v>
      </c>
    </row>
    <row r="4270" spans="1:4" x14ac:dyDescent="0.25">
      <c r="A4270" s="369">
        <v>11826</v>
      </c>
      <c r="B4270" s="360" t="s">
        <v>6124</v>
      </c>
      <c r="C4270" s="360" t="s">
        <v>1433</v>
      </c>
      <c r="D4270" s="266" t="s">
        <v>28079</v>
      </c>
    </row>
    <row r="4271" spans="1:4" x14ac:dyDescent="0.25">
      <c r="A4271" s="369">
        <v>7606</v>
      </c>
      <c r="B4271" s="360" t="s">
        <v>6125</v>
      </c>
      <c r="C4271" s="360" t="s">
        <v>1433</v>
      </c>
      <c r="D4271" s="266" t="s">
        <v>28080</v>
      </c>
    </row>
    <row r="4272" spans="1:4" x14ac:dyDescent="0.25">
      <c r="A4272" s="369">
        <v>11763</v>
      </c>
      <c r="B4272" s="360" t="s">
        <v>6128</v>
      </c>
      <c r="C4272" s="360" t="s">
        <v>1433</v>
      </c>
      <c r="D4272" s="266" t="s">
        <v>28081</v>
      </c>
    </row>
    <row r="4273" spans="1:4" x14ac:dyDescent="0.25">
      <c r="A4273" s="369">
        <v>11764</v>
      </c>
      <c r="B4273" s="360" t="s">
        <v>6129</v>
      </c>
      <c r="C4273" s="360" t="s">
        <v>1433</v>
      </c>
      <c r="D4273" s="266" t="s">
        <v>28082</v>
      </c>
    </row>
    <row r="4274" spans="1:4" x14ac:dyDescent="0.25">
      <c r="A4274" s="369">
        <v>11829</v>
      </c>
      <c r="B4274" s="360" t="s">
        <v>6130</v>
      </c>
      <c r="C4274" s="360" t="s">
        <v>1433</v>
      </c>
      <c r="D4274" s="266" t="s">
        <v>28083</v>
      </c>
    </row>
    <row r="4275" spans="1:4" x14ac:dyDescent="0.25">
      <c r="A4275" s="369">
        <v>11830</v>
      </c>
      <c r="B4275" s="360" t="s">
        <v>6131</v>
      </c>
      <c r="C4275" s="360" t="s">
        <v>1433</v>
      </c>
      <c r="D4275" s="266" t="s">
        <v>28084</v>
      </c>
    </row>
    <row r="4276" spans="1:4" x14ac:dyDescent="0.25">
      <c r="A4276" s="369">
        <v>11825</v>
      </c>
      <c r="B4276" s="360" t="s">
        <v>6126</v>
      </c>
      <c r="C4276" s="360" t="s">
        <v>1433</v>
      </c>
      <c r="D4276" s="266" t="s">
        <v>28085</v>
      </c>
    </row>
    <row r="4277" spans="1:4" x14ac:dyDescent="0.25">
      <c r="A4277" s="369">
        <v>11767</v>
      </c>
      <c r="B4277" s="360" t="s">
        <v>6127</v>
      </c>
      <c r="C4277" s="360" t="s">
        <v>1433</v>
      </c>
      <c r="D4277" s="266" t="s">
        <v>28086</v>
      </c>
    </row>
    <row r="4278" spans="1:4" x14ac:dyDescent="0.25">
      <c r="A4278" s="369">
        <v>11766</v>
      </c>
      <c r="B4278" s="360" t="s">
        <v>6133</v>
      </c>
      <c r="C4278" s="360" t="s">
        <v>1433</v>
      </c>
      <c r="D4278" s="266" t="s">
        <v>7039</v>
      </c>
    </row>
    <row r="4279" spans="1:4" x14ac:dyDescent="0.25">
      <c r="A4279" s="369">
        <v>11765</v>
      </c>
      <c r="B4279" s="360" t="s">
        <v>6132</v>
      </c>
      <c r="C4279" s="360" t="s">
        <v>1433</v>
      </c>
      <c r="D4279" s="266" t="s">
        <v>25713</v>
      </c>
    </row>
    <row r="4280" spans="1:4" x14ac:dyDescent="0.25">
      <c r="A4280" s="369">
        <v>11824</v>
      </c>
      <c r="B4280" s="360" t="s">
        <v>6134</v>
      </c>
      <c r="C4280" s="360" t="s">
        <v>1433</v>
      </c>
      <c r="D4280" s="266" t="s">
        <v>28087</v>
      </c>
    </row>
    <row r="4281" spans="1:4" x14ac:dyDescent="0.25">
      <c r="A4281" s="369">
        <v>44045</v>
      </c>
      <c r="B4281" s="360" t="s">
        <v>6135</v>
      </c>
      <c r="C4281" s="360" t="s">
        <v>1433</v>
      </c>
      <c r="D4281" s="266" t="s">
        <v>7219</v>
      </c>
    </row>
    <row r="4282" spans="1:4" x14ac:dyDescent="0.25">
      <c r="A4282" s="369">
        <v>39702</v>
      </c>
      <c r="B4282" s="360" t="s">
        <v>6136</v>
      </c>
      <c r="C4282" s="360" t="s">
        <v>1433</v>
      </c>
      <c r="D4282" s="266" t="s">
        <v>7220</v>
      </c>
    </row>
    <row r="4283" spans="1:4" x14ac:dyDescent="0.25">
      <c r="A4283" s="369">
        <v>13415</v>
      </c>
      <c r="B4283" s="360" t="s">
        <v>26414</v>
      </c>
      <c r="C4283" s="360" t="s">
        <v>1433</v>
      </c>
      <c r="D4283" s="266" t="s">
        <v>7221</v>
      </c>
    </row>
    <row r="4284" spans="1:4" x14ac:dyDescent="0.25">
      <c r="A4284" s="369">
        <v>7602</v>
      </c>
      <c r="B4284" s="360" t="s">
        <v>26415</v>
      </c>
      <c r="C4284" s="360" t="s">
        <v>1433</v>
      </c>
      <c r="D4284" s="266" t="s">
        <v>7222</v>
      </c>
    </row>
    <row r="4285" spans="1:4" x14ac:dyDescent="0.25">
      <c r="A4285" s="369">
        <v>7603</v>
      </c>
      <c r="B4285" s="360" t="s">
        <v>26416</v>
      </c>
      <c r="C4285" s="360" t="s">
        <v>1433</v>
      </c>
      <c r="D4285" s="266" t="s">
        <v>3503</v>
      </c>
    </row>
    <row r="4286" spans="1:4" x14ac:dyDescent="0.25">
      <c r="A4286" s="369">
        <v>11777</v>
      </c>
      <c r="B4286" s="360" t="s">
        <v>6137</v>
      </c>
      <c r="C4286" s="360" t="s">
        <v>1433</v>
      </c>
      <c r="D4286" s="266" t="s">
        <v>28088</v>
      </c>
    </row>
    <row r="4287" spans="1:4" x14ac:dyDescent="0.25">
      <c r="A4287" s="369">
        <v>13417</v>
      </c>
      <c r="B4287" s="360" t="s">
        <v>26417</v>
      </c>
      <c r="C4287" s="360" t="s">
        <v>1433</v>
      </c>
      <c r="D4287" s="266" t="s">
        <v>7223</v>
      </c>
    </row>
    <row r="4288" spans="1:4" x14ac:dyDescent="0.25">
      <c r="A4288" s="369">
        <v>36791</v>
      </c>
      <c r="B4288" s="360" t="s">
        <v>6138</v>
      </c>
      <c r="C4288" s="360" t="s">
        <v>1433</v>
      </c>
      <c r="D4288" s="266" t="s">
        <v>7224</v>
      </c>
    </row>
    <row r="4289" spans="1:4" x14ac:dyDescent="0.25">
      <c r="A4289" s="369">
        <v>36795</v>
      </c>
      <c r="B4289" s="360" t="s">
        <v>6139</v>
      </c>
      <c r="C4289" s="360" t="s">
        <v>1433</v>
      </c>
      <c r="D4289" s="266" t="s">
        <v>7225</v>
      </c>
    </row>
    <row r="4290" spans="1:4" x14ac:dyDescent="0.25">
      <c r="A4290" s="369">
        <v>36796</v>
      </c>
      <c r="B4290" s="360" t="s">
        <v>6140</v>
      </c>
      <c r="C4290" s="360" t="s">
        <v>1433</v>
      </c>
      <c r="D4290" s="266" t="s">
        <v>7226</v>
      </c>
    </row>
    <row r="4291" spans="1:4" x14ac:dyDescent="0.25">
      <c r="A4291" s="369">
        <v>36792</v>
      </c>
      <c r="B4291" s="360" t="s">
        <v>6141</v>
      </c>
      <c r="C4291" s="360" t="s">
        <v>1433</v>
      </c>
      <c r="D4291" s="266" t="s">
        <v>7227</v>
      </c>
    </row>
    <row r="4292" spans="1:4" x14ac:dyDescent="0.25">
      <c r="A4292" s="369">
        <v>11773</v>
      </c>
      <c r="B4292" s="360" t="s">
        <v>26418</v>
      </c>
      <c r="C4292" s="360" t="s">
        <v>1433</v>
      </c>
      <c r="D4292" s="266" t="s">
        <v>7228</v>
      </c>
    </row>
    <row r="4293" spans="1:4" x14ac:dyDescent="0.25">
      <c r="A4293" s="369">
        <v>11762</v>
      </c>
      <c r="B4293" s="360" t="s">
        <v>26419</v>
      </c>
      <c r="C4293" s="360" t="s">
        <v>1433</v>
      </c>
      <c r="D4293" s="266" t="s">
        <v>7229</v>
      </c>
    </row>
    <row r="4294" spans="1:4" x14ac:dyDescent="0.25">
      <c r="A4294" s="369">
        <v>7604</v>
      </c>
      <c r="B4294" s="360" t="s">
        <v>26420</v>
      </c>
      <c r="C4294" s="360" t="s">
        <v>1433</v>
      </c>
      <c r="D4294" s="266" t="s">
        <v>7230</v>
      </c>
    </row>
    <row r="4295" spans="1:4" x14ac:dyDescent="0.25">
      <c r="A4295" s="369">
        <v>13984</v>
      </c>
      <c r="B4295" s="360" t="s">
        <v>26421</v>
      </c>
      <c r="C4295" s="360" t="s">
        <v>1433</v>
      </c>
      <c r="D4295" s="266" t="s">
        <v>6526</v>
      </c>
    </row>
    <row r="4296" spans="1:4" x14ac:dyDescent="0.25">
      <c r="A4296" s="369">
        <v>11772</v>
      </c>
      <c r="B4296" s="360" t="s">
        <v>26422</v>
      </c>
      <c r="C4296" s="360" t="s">
        <v>1433</v>
      </c>
      <c r="D4296" s="266" t="s">
        <v>7231</v>
      </c>
    </row>
    <row r="4297" spans="1:4" x14ac:dyDescent="0.25">
      <c r="A4297" s="369">
        <v>13983</v>
      </c>
      <c r="B4297" s="360" t="s">
        <v>26423</v>
      </c>
      <c r="C4297" s="360" t="s">
        <v>1433</v>
      </c>
      <c r="D4297" s="266" t="s">
        <v>2768</v>
      </c>
    </row>
    <row r="4298" spans="1:4" x14ac:dyDescent="0.25">
      <c r="A4298" s="369">
        <v>13416</v>
      </c>
      <c r="B4298" s="360" t="s">
        <v>26424</v>
      </c>
      <c r="C4298" s="360" t="s">
        <v>1433</v>
      </c>
      <c r="D4298" s="266" t="s">
        <v>7232</v>
      </c>
    </row>
    <row r="4299" spans="1:4" x14ac:dyDescent="0.25">
      <c r="A4299" s="369">
        <v>40329</v>
      </c>
      <c r="B4299" s="360" t="s">
        <v>6142</v>
      </c>
      <c r="C4299" s="360" t="s">
        <v>1433</v>
      </c>
      <c r="D4299" s="266" t="s">
        <v>26917</v>
      </c>
    </row>
    <row r="4300" spans="1:4" x14ac:dyDescent="0.25">
      <c r="A4300" s="369">
        <v>11823</v>
      </c>
      <c r="B4300" s="360" t="s">
        <v>26425</v>
      </c>
      <c r="C4300" s="360" t="s">
        <v>1433</v>
      </c>
      <c r="D4300" s="266" t="s">
        <v>8227</v>
      </c>
    </row>
    <row r="4301" spans="1:4" x14ac:dyDescent="0.25">
      <c r="A4301" s="369">
        <v>11822</v>
      </c>
      <c r="B4301" s="360" t="s">
        <v>26426</v>
      </c>
      <c r="C4301" s="360" t="s">
        <v>1433</v>
      </c>
      <c r="D4301" s="266" t="s">
        <v>6143</v>
      </c>
    </row>
    <row r="4302" spans="1:4" x14ac:dyDescent="0.25">
      <c r="A4302" s="369">
        <v>11831</v>
      </c>
      <c r="B4302" s="360" t="s">
        <v>26427</v>
      </c>
      <c r="C4302" s="360" t="s">
        <v>1433</v>
      </c>
      <c r="D4302" s="266" t="s">
        <v>6144</v>
      </c>
    </row>
    <row r="4303" spans="1:4" x14ac:dyDescent="0.25">
      <c r="A4303" s="369">
        <v>7613</v>
      </c>
      <c r="B4303" s="360" t="s">
        <v>6145</v>
      </c>
      <c r="C4303" s="360" t="s">
        <v>1433</v>
      </c>
      <c r="D4303" s="266" t="s">
        <v>28089</v>
      </c>
    </row>
    <row r="4304" spans="1:4" x14ac:dyDescent="0.25">
      <c r="A4304" s="369">
        <v>7619</v>
      </c>
      <c r="B4304" s="360" t="s">
        <v>6146</v>
      </c>
      <c r="C4304" s="360" t="s">
        <v>1433</v>
      </c>
      <c r="D4304" s="266" t="s">
        <v>28090</v>
      </c>
    </row>
    <row r="4305" spans="1:4" x14ac:dyDescent="0.25">
      <c r="A4305" s="369">
        <v>12076</v>
      </c>
      <c r="B4305" s="360" t="s">
        <v>6147</v>
      </c>
      <c r="C4305" s="360" t="s">
        <v>1433</v>
      </c>
      <c r="D4305" s="266" t="s">
        <v>28091</v>
      </c>
    </row>
    <row r="4306" spans="1:4" x14ac:dyDescent="0.25">
      <c r="A4306" s="369">
        <v>7614</v>
      </c>
      <c r="B4306" s="360" t="s">
        <v>6148</v>
      </c>
      <c r="C4306" s="360" t="s">
        <v>1433</v>
      </c>
      <c r="D4306" s="266" t="s">
        <v>28092</v>
      </c>
    </row>
    <row r="4307" spans="1:4" x14ac:dyDescent="0.25">
      <c r="A4307" s="369">
        <v>7618</v>
      </c>
      <c r="B4307" s="360" t="s">
        <v>6149</v>
      </c>
      <c r="C4307" s="360" t="s">
        <v>1433</v>
      </c>
      <c r="D4307" s="266" t="s">
        <v>28093</v>
      </c>
    </row>
    <row r="4308" spans="1:4" x14ac:dyDescent="0.25">
      <c r="A4308" s="369">
        <v>7620</v>
      </c>
      <c r="B4308" s="360" t="s">
        <v>6150</v>
      </c>
      <c r="C4308" s="360" t="s">
        <v>1433</v>
      </c>
      <c r="D4308" s="266" t="s">
        <v>28094</v>
      </c>
    </row>
    <row r="4309" spans="1:4" x14ac:dyDescent="0.25">
      <c r="A4309" s="369">
        <v>7610</v>
      </c>
      <c r="B4309" s="360" t="s">
        <v>6151</v>
      </c>
      <c r="C4309" s="360" t="s">
        <v>1433</v>
      </c>
      <c r="D4309" s="266" t="s">
        <v>28095</v>
      </c>
    </row>
    <row r="4310" spans="1:4" x14ac:dyDescent="0.25">
      <c r="A4310" s="369">
        <v>7615</v>
      </c>
      <c r="B4310" s="360" t="s">
        <v>6152</v>
      </c>
      <c r="C4310" s="360" t="s">
        <v>1433</v>
      </c>
      <c r="D4310" s="266" t="s">
        <v>28096</v>
      </c>
    </row>
    <row r="4311" spans="1:4" x14ac:dyDescent="0.25">
      <c r="A4311" s="369">
        <v>7617</v>
      </c>
      <c r="B4311" s="360" t="s">
        <v>6153</v>
      </c>
      <c r="C4311" s="360" t="s">
        <v>1433</v>
      </c>
      <c r="D4311" s="266" t="s">
        <v>28097</v>
      </c>
    </row>
    <row r="4312" spans="1:4" x14ac:dyDescent="0.25">
      <c r="A4312" s="369">
        <v>7616</v>
      </c>
      <c r="B4312" s="360" t="s">
        <v>6154</v>
      </c>
      <c r="C4312" s="360" t="s">
        <v>1433</v>
      </c>
      <c r="D4312" s="266" t="s">
        <v>28098</v>
      </c>
    </row>
    <row r="4313" spans="1:4" x14ac:dyDescent="0.25">
      <c r="A4313" s="369">
        <v>7611</v>
      </c>
      <c r="B4313" s="360" t="s">
        <v>6155</v>
      </c>
      <c r="C4313" s="360" t="s">
        <v>1433</v>
      </c>
      <c r="D4313" s="266" t="s">
        <v>28099</v>
      </c>
    </row>
    <row r="4314" spans="1:4" x14ac:dyDescent="0.25">
      <c r="A4314" s="369">
        <v>7612</v>
      </c>
      <c r="B4314" s="360" t="s">
        <v>6156</v>
      </c>
      <c r="C4314" s="360" t="s">
        <v>1433</v>
      </c>
      <c r="D4314" s="266" t="s">
        <v>28100</v>
      </c>
    </row>
    <row r="4315" spans="1:4" x14ac:dyDescent="0.25">
      <c r="A4315" s="369">
        <v>37371</v>
      </c>
      <c r="B4315" s="360" t="s">
        <v>6157</v>
      </c>
      <c r="C4315" s="360" t="s">
        <v>1628</v>
      </c>
      <c r="D4315" s="266" t="s">
        <v>5276</v>
      </c>
    </row>
    <row r="4316" spans="1:4" x14ac:dyDescent="0.25">
      <c r="A4316" s="369">
        <v>40861</v>
      </c>
      <c r="B4316" s="360" t="s">
        <v>6158</v>
      </c>
      <c r="C4316" s="360" t="s">
        <v>1435</v>
      </c>
      <c r="D4316" s="266" t="s">
        <v>6159</v>
      </c>
    </row>
    <row r="4317" spans="1:4" x14ac:dyDescent="0.25">
      <c r="A4317" s="369">
        <v>36510</v>
      </c>
      <c r="B4317" s="360" t="s">
        <v>6162</v>
      </c>
      <c r="C4317" s="360" t="s">
        <v>1433</v>
      </c>
      <c r="D4317" s="266" t="s">
        <v>6163</v>
      </c>
    </row>
    <row r="4318" spans="1:4" x14ac:dyDescent="0.25">
      <c r="A4318" s="369">
        <v>25020</v>
      </c>
      <c r="B4318" s="360" t="s">
        <v>6164</v>
      </c>
      <c r="C4318" s="360" t="s">
        <v>1433</v>
      </c>
      <c r="D4318" s="266" t="s">
        <v>6165</v>
      </c>
    </row>
    <row r="4319" spans="1:4" x14ac:dyDescent="0.25">
      <c r="A4319" s="369">
        <v>7622</v>
      </c>
      <c r="B4319" s="360" t="s">
        <v>6166</v>
      </c>
      <c r="C4319" s="360" t="s">
        <v>1433</v>
      </c>
      <c r="D4319" s="266" t="s">
        <v>6167</v>
      </c>
    </row>
    <row r="4320" spans="1:4" x14ac:dyDescent="0.25">
      <c r="A4320" s="369">
        <v>7624</v>
      </c>
      <c r="B4320" s="360" t="s">
        <v>6168</v>
      </c>
      <c r="C4320" s="360" t="s">
        <v>1433</v>
      </c>
      <c r="D4320" s="266" t="s">
        <v>6169</v>
      </c>
    </row>
    <row r="4321" spans="1:4" x14ac:dyDescent="0.25">
      <c r="A4321" s="369">
        <v>7625</v>
      </c>
      <c r="B4321" s="360" t="s">
        <v>6170</v>
      </c>
      <c r="C4321" s="360" t="s">
        <v>1433</v>
      </c>
      <c r="D4321" s="266" t="s">
        <v>6171</v>
      </c>
    </row>
    <row r="4322" spans="1:4" x14ac:dyDescent="0.25">
      <c r="A4322" s="369">
        <v>7623</v>
      </c>
      <c r="B4322" s="360" t="s">
        <v>6172</v>
      </c>
      <c r="C4322" s="360" t="s">
        <v>1433</v>
      </c>
      <c r="D4322" s="266" t="s">
        <v>6165</v>
      </c>
    </row>
    <row r="4323" spans="1:4" x14ac:dyDescent="0.25">
      <c r="A4323" s="369">
        <v>36508</v>
      </c>
      <c r="B4323" s="360" t="s">
        <v>6173</v>
      </c>
      <c r="C4323" s="360" t="s">
        <v>1433</v>
      </c>
      <c r="D4323" s="266" t="s">
        <v>6174</v>
      </c>
    </row>
    <row r="4324" spans="1:4" x14ac:dyDescent="0.25">
      <c r="A4324" s="369">
        <v>36509</v>
      </c>
      <c r="B4324" s="360" t="s">
        <v>6160</v>
      </c>
      <c r="C4324" s="360" t="s">
        <v>1433</v>
      </c>
      <c r="D4324" s="266" t="s">
        <v>6161</v>
      </c>
    </row>
    <row r="4325" spans="1:4" x14ac:dyDescent="0.25">
      <c r="A4325" s="369">
        <v>13238</v>
      </c>
      <c r="B4325" s="360" t="s">
        <v>6175</v>
      </c>
      <c r="C4325" s="360" t="s">
        <v>1433</v>
      </c>
      <c r="D4325" s="266" t="s">
        <v>28101</v>
      </c>
    </row>
    <row r="4326" spans="1:4" x14ac:dyDescent="0.25">
      <c r="A4326" s="369">
        <v>36511</v>
      </c>
      <c r="B4326" s="360" t="s">
        <v>6176</v>
      </c>
      <c r="C4326" s="360" t="s">
        <v>1433</v>
      </c>
      <c r="D4326" s="266" t="s">
        <v>28102</v>
      </c>
    </row>
    <row r="4327" spans="1:4" x14ac:dyDescent="0.25">
      <c r="A4327" s="369">
        <v>36515</v>
      </c>
      <c r="B4327" s="360" t="s">
        <v>6177</v>
      </c>
      <c r="C4327" s="360" t="s">
        <v>1433</v>
      </c>
      <c r="D4327" s="266" t="s">
        <v>28103</v>
      </c>
    </row>
    <row r="4328" spans="1:4" x14ac:dyDescent="0.25">
      <c r="A4328" s="369">
        <v>10598</v>
      </c>
      <c r="B4328" s="360" t="s">
        <v>6178</v>
      </c>
      <c r="C4328" s="360" t="s">
        <v>1433</v>
      </c>
      <c r="D4328" s="266" t="s">
        <v>28104</v>
      </c>
    </row>
    <row r="4329" spans="1:4" x14ac:dyDescent="0.25">
      <c r="A4329" s="369">
        <v>7640</v>
      </c>
      <c r="B4329" s="360" t="s">
        <v>6179</v>
      </c>
      <c r="C4329" s="360" t="s">
        <v>1433</v>
      </c>
      <c r="D4329" s="266" t="s">
        <v>28105</v>
      </c>
    </row>
    <row r="4330" spans="1:4" x14ac:dyDescent="0.25">
      <c r="A4330" s="369">
        <v>36513</v>
      </c>
      <c r="B4330" s="360" t="s">
        <v>26428</v>
      </c>
      <c r="C4330" s="360" t="s">
        <v>1433</v>
      </c>
      <c r="D4330" s="266" t="s">
        <v>28106</v>
      </c>
    </row>
    <row r="4331" spans="1:4" x14ac:dyDescent="0.25">
      <c r="A4331" s="369">
        <v>36514</v>
      </c>
      <c r="B4331" s="360" t="s">
        <v>6180</v>
      </c>
      <c r="C4331" s="360" t="s">
        <v>1433</v>
      </c>
      <c r="D4331" s="266" t="s">
        <v>28107</v>
      </c>
    </row>
    <row r="4332" spans="1:4" x14ac:dyDescent="0.25">
      <c r="A4332" s="369">
        <v>11572</v>
      </c>
      <c r="B4332" s="360" t="s">
        <v>6181</v>
      </c>
      <c r="C4332" s="360" t="s">
        <v>1433</v>
      </c>
      <c r="D4332" s="266" t="s">
        <v>14263</v>
      </c>
    </row>
    <row r="4333" spans="1:4" x14ac:dyDescent="0.25">
      <c r="A4333" s="369">
        <v>36149</v>
      </c>
      <c r="B4333" s="360" t="s">
        <v>6182</v>
      </c>
      <c r="C4333" s="360" t="s">
        <v>1433</v>
      </c>
      <c r="D4333" s="266" t="s">
        <v>28108</v>
      </c>
    </row>
    <row r="4334" spans="1:4" x14ac:dyDescent="0.25">
      <c r="A4334" s="369">
        <v>42407</v>
      </c>
      <c r="B4334" s="360" t="s">
        <v>6183</v>
      </c>
      <c r="C4334" s="360" t="s">
        <v>1516</v>
      </c>
      <c r="D4334" s="266" t="s">
        <v>28109</v>
      </c>
    </row>
    <row r="4335" spans="1:4" x14ac:dyDescent="0.25">
      <c r="A4335" s="369">
        <v>11581</v>
      </c>
      <c r="B4335" s="360" t="s">
        <v>6184</v>
      </c>
      <c r="C4335" s="360" t="s">
        <v>1516</v>
      </c>
      <c r="D4335" s="266" t="s">
        <v>3098</v>
      </c>
    </row>
    <row r="4336" spans="1:4" x14ac:dyDescent="0.25">
      <c r="A4336" s="369">
        <v>43605</v>
      </c>
      <c r="B4336" s="360" t="s">
        <v>6185</v>
      </c>
      <c r="C4336" s="360" t="s">
        <v>1516</v>
      </c>
      <c r="D4336" s="266" t="s">
        <v>28110</v>
      </c>
    </row>
    <row r="4337" spans="1:4" x14ac:dyDescent="0.25">
      <c r="A4337" s="369">
        <v>11580</v>
      </c>
      <c r="B4337" s="360" t="s">
        <v>28111</v>
      </c>
      <c r="C4337" s="360" t="s">
        <v>1516</v>
      </c>
      <c r="D4337" s="266" t="s">
        <v>25702</v>
      </c>
    </row>
    <row r="4338" spans="1:4" x14ac:dyDescent="0.25">
      <c r="A4338" s="369">
        <v>10743</v>
      </c>
      <c r="B4338" s="360" t="s">
        <v>6186</v>
      </c>
      <c r="C4338" s="360" t="s">
        <v>1433</v>
      </c>
      <c r="D4338" s="266" t="s">
        <v>28112</v>
      </c>
    </row>
    <row r="4339" spans="1:4" x14ac:dyDescent="0.25">
      <c r="A4339" s="369">
        <v>39848</v>
      </c>
      <c r="B4339" s="360" t="s">
        <v>6187</v>
      </c>
      <c r="C4339" s="360" t="s">
        <v>1516</v>
      </c>
      <c r="D4339" s="266" t="s">
        <v>13990</v>
      </c>
    </row>
    <row r="4340" spans="1:4" x14ac:dyDescent="0.25">
      <c r="A4340" s="369">
        <v>20999</v>
      </c>
      <c r="B4340" s="360" t="s">
        <v>6191</v>
      </c>
      <c r="C4340" s="360" t="s">
        <v>1516</v>
      </c>
      <c r="D4340" s="266" t="s">
        <v>27621</v>
      </c>
    </row>
    <row r="4341" spans="1:4" x14ac:dyDescent="0.25">
      <c r="A4341" s="369">
        <v>21001</v>
      </c>
      <c r="B4341" s="360" t="s">
        <v>6192</v>
      </c>
      <c r="C4341" s="360" t="s">
        <v>1516</v>
      </c>
      <c r="D4341" s="266" t="s">
        <v>9713</v>
      </c>
    </row>
    <row r="4342" spans="1:4" x14ac:dyDescent="0.25">
      <c r="A4342" s="369">
        <v>21003</v>
      </c>
      <c r="B4342" s="360" t="s">
        <v>6193</v>
      </c>
      <c r="C4342" s="360" t="s">
        <v>1516</v>
      </c>
      <c r="D4342" s="266" t="s">
        <v>28113</v>
      </c>
    </row>
    <row r="4343" spans="1:4" x14ac:dyDescent="0.25">
      <c r="A4343" s="369">
        <v>21006</v>
      </c>
      <c r="B4343" s="360" t="s">
        <v>6194</v>
      </c>
      <c r="C4343" s="360" t="s">
        <v>1516</v>
      </c>
      <c r="D4343" s="266" t="s">
        <v>28114</v>
      </c>
    </row>
    <row r="4344" spans="1:4" x14ac:dyDescent="0.25">
      <c r="A4344" s="369">
        <v>21019</v>
      </c>
      <c r="B4344" s="360" t="s">
        <v>6195</v>
      </c>
      <c r="C4344" s="360" t="s">
        <v>1516</v>
      </c>
      <c r="D4344" s="266" t="s">
        <v>28115</v>
      </c>
    </row>
    <row r="4345" spans="1:4" x14ac:dyDescent="0.25">
      <c r="A4345" s="369">
        <v>21021</v>
      </c>
      <c r="B4345" s="360" t="s">
        <v>6196</v>
      </c>
      <c r="C4345" s="360" t="s">
        <v>1516</v>
      </c>
      <c r="D4345" s="266" t="s">
        <v>25796</v>
      </c>
    </row>
    <row r="4346" spans="1:4" x14ac:dyDescent="0.25">
      <c r="A4346" s="369">
        <v>21024</v>
      </c>
      <c r="B4346" s="360" t="s">
        <v>6197</v>
      </c>
      <c r="C4346" s="360" t="s">
        <v>1516</v>
      </c>
      <c r="D4346" s="266" t="s">
        <v>27303</v>
      </c>
    </row>
    <row r="4347" spans="1:4" x14ac:dyDescent="0.25">
      <c r="A4347" s="369">
        <v>40624</v>
      </c>
      <c r="B4347" s="360" t="s">
        <v>6198</v>
      </c>
      <c r="C4347" s="360" t="s">
        <v>1516</v>
      </c>
      <c r="D4347" s="266" t="s">
        <v>25794</v>
      </c>
    </row>
    <row r="4348" spans="1:4" x14ac:dyDescent="0.25">
      <c r="A4348" s="369">
        <v>42575</v>
      </c>
      <c r="B4348" s="360" t="s">
        <v>6199</v>
      </c>
      <c r="C4348" s="360" t="s">
        <v>1516</v>
      </c>
      <c r="D4348" s="266" t="s">
        <v>6818</v>
      </c>
    </row>
    <row r="4349" spans="1:4" x14ac:dyDescent="0.25">
      <c r="A4349" s="369">
        <v>13127</v>
      </c>
      <c r="B4349" s="360" t="s">
        <v>6201</v>
      </c>
      <c r="C4349" s="360" t="s">
        <v>1516</v>
      </c>
      <c r="D4349" s="266" t="s">
        <v>8607</v>
      </c>
    </row>
    <row r="4350" spans="1:4" x14ac:dyDescent="0.25">
      <c r="A4350" s="369">
        <v>13137</v>
      </c>
      <c r="B4350" s="360" t="s">
        <v>6202</v>
      </c>
      <c r="C4350" s="360" t="s">
        <v>1516</v>
      </c>
      <c r="D4350" s="266" t="s">
        <v>26975</v>
      </c>
    </row>
    <row r="4351" spans="1:4" x14ac:dyDescent="0.25">
      <c r="A4351" s="369">
        <v>42574</v>
      </c>
      <c r="B4351" s="360" t="s">
        <v>6200</v>
      </c>
      <c r="C4351" s="360" t="s">
        <v>1516</v>
      </c>
      <c r="D4351" s="266" t="s">
        <v>28116</v>
      </c>
    </row>
    <row r="4352" spans="1:4" x14ac:dyDescent="0.25">
      <c r="A4352" s="369">
        <v>20989</v>
      </c>
      <c r="B4352" s="360" t="s">
        <v>6203</v>
      </c>
      <c r="C4352" s="360" t="s">
        <v>1516</v>
      </c>
      <c r="D4352" s="266" t="s">
        <v>28117</v>
      </c>
    </row>
    <row r="4353" spans="1:4" x14ac:dyDescent="0.25">
      <c r="A4353" s="369">
        <v>21147</v>
      </c>
      <c r="B4353" s="360" t="s">
        <v>6204</v>
      </c>
      <c r="C4353" s="360" t="s">
        <v>1516</v>
      </c>
      <c r="D4353" s="266" t="s">
        <v>28118</v>
      </c>
    </row>
    <row r="4354" spans="1:4" x14ac:dyDescent="0.25">
      <c r="A4354" s="369">
        <v>21148</v>
      </c>
      <c r="B4354" s="360" t="s">
        <v>6205</v>
      </c>
      <c r="C4354" s="360" t="s">
        <v>1516</v>
      </c>
      <c r="D4354" s="266" t="s">
        <v>28119</v>
      </c>
    </row>
    <row r="4355" spans="1:4" x14ac:dyDescent="0.25">
      <c r="A4355" s="369">
        <v>20984</v>
      </c>
      <c r="B4355" s="360" t="s">
        <v>6206</v>
      </c>
      <c r="C4355" s="360" t="s">
        <v>1516</v>
      </c>
      <c r="D4355" s="266" t="s">
        <v>28120</v>
      </c>
    </row>
    <row r="4356" spans="1:4" x14ac:dyDescent="0.25">
      <c r="A4356" s="369">
        <v>13042</v>
      </c>
      <c r="B4356" s="360" t="s">
        <v>26429</v>
      </c>
      <c r="C4356" s="360" t="s">
        <v>1516</v>
      </c>
      <c r="D4356" s="266" t="s">
        <v>28121</v>
      </c>
    </row>
    <row r="4357" spans="1:4" x14ac:dyDescent="0.25">
      <c r="A4357" s="369">
        <v>21150</v>
      </c>
      <c r="B4357" s="360" t="s">
        <v>6208</v>
      </c>
      <c r="C4357" s="360" t="s">
        <v>1516</v>
      </c>
      <c r="D4357" s="266" t="s">
        <v>28122</v>
      </c>
    </row>
    <row r="4358" spans="1:4" x14ac:dyDescent="0.25">
      <c r="A4358" s="369">
        <v>13141</v>
      </c>
      <c r="B4358" s="360" t="s">
        <v>6209</v>
      </c>
      <c r="C4358" s="360" t="s">
        <v>1516</v>
      </c>
      <c r="D4358" s="266" t="s">
        <v>3187</v>
      </c>
    </row>
    <row r="4359" spans="1:4" x14ac:dyDescent="0.25">
      <c r="A4359" s="369">
        <v>42576</v>
      </c>
      <c r="B4359" s="360" t="s">
        <v>6207</v>
      </c>
      <c r="C4359" s="360" t="s">
        <v>1516</v>
      </c>
      <c r="D4359" s="266" t="s">
        <v>28123</v>
      </c>
    </row>
    <row r="4360" spans="1:4" x14ac:dyDescent="0.25">
      <c r="A4360" s="369">
        <v>21151</v>
      </c>
      <c r="B4360" s="360" t="s">
        <v>6210</v>
      </c>
      <c r="C4360" s="360" t="s">
        <v>1516</v>
      </c>
      <c r="D4360" s="266" t="s">
        <v>28124</v>
      </c>
    </row>
    <row r="4361" spans="1:4" x14ac:dyDescent="0.25">
      <c r="A4361" s="369">
        <v>13142</v>
      </c>
      <c r="B4361" s="360" t="s">
        <v>6211</v>
      </c>
      <c r="C4361" s="360" t="s">
        <v>1516</v>
      </c>
      <c r="D4361" s="266" t="s">
        <v>28125</v>
      </c>
    </row>
    <row r="4362" spans="1:4" x14ac:dyDescent="0.25">
      <c r="A4362" s="369">
        <v>42577</v>
      </c>
      <c r="B4362" s="360" t="s">
        <v>6212</v>
      </c>
      <c r="C4362" s="360" t="s">
        <v>1516</v>
      </c>
      <c r="D4362" s="266" t="s">
        <v>28126</v>
      </c>
    </row>
    <row r="4363" spans="1:4" x14ac:dyDescent="0.25">
      <c r="A4363" s="369">
        <v>20994</v>
      </c>
      <c r="B4363" s="360" t="s">
        <v>6213</v>
      </c>
      <c r="C4363" s="360" t="s">
        <v>1516</v>
      </c>
      <c r="D4363" s="266" t="s">
        <v>28127</v>
      </c>
    </row>
    <row r="4364" spans="1:4" x14ac:dyDescent="0.25">
      <c r="A4364" s="369">
        <v>7672</v>
      </c>
      <c r="B4364" s="360" t="s">
        <v>26430</v>
      </c>
      <c r="C4364" s="360" t="s">
        <v>1516</v>
      </c>
      <c r="D4364" s="266" t="s">
        <v>28128</v>
      </c>
    </row>
    <row r="4365" spans="1:4" x14ac:dyDescent="0.25">
      <c r="A4365" s="369">
        <v>20995</v>
      </c>
      <c r="B4365" s="360" t="s">
        <v>6214</v>
      </c>
      <c r="C4365" s="360" t="s">
        <v>1516</v>
      </c>
      <c r="D4365" s="266" t="s">
        <v>28129</v>
      </c>
    </row>
    <row r="4366" spans="1:4" x14ac:dyDescent="0.25">
      <c r="A4366" s="369">
        <v>7690</v>
      </c>
      <c r="B4366" s="360" t="s">
        <v>26431</v>
      </c>
      <c r="C4366" s="360" t="s">
        <v>1516</v>
      </c>
      <c r="D4366" s="266" t="s">
        <v>28130</v>
      </c>
    </row>
    <row r="4367" spans="1:4" x14ac:dyDescent="0.25">
      <c r="A4367" s="369">
        <v>20980</v>
      </c>
      <c r="B4367" s="360" t="s">
        <v>6215</v>
      </c>
      <c r="C4367" s="360" t="s">
        <v>1516</v>
      </c>
      <c r="D4367" s="266" t="s">
        <v>28131</v>
      </c>
    </row>
    <row r="4368" spans="1:4" x14ac:dyDescent="0.25">
      <c r="A4368" s="369">
        <v>7661</v>
      </c>
      <c r="B4368" s="360" t="s">
        <v>6216</v>
      </c>
      <c r="C4368" s="360" t="s">
        <v>1516</v>
      </c>
      <c r="D4368" s="266" t="s">
        <v>28132</v>
      </c>
    </row>
    <row r="4369" spans="1:4" x14ac:dyDescent="0.25">
      <c r="A4369" s="369">
        <v>21016</v>
      </c>
      <c r="B4369" s="360" t="s">
        <v>26432</v>
      </c>
      <c r="C4369" s="360" t="s">
        <v>1516</v>
      </c>
      <c r="D4369" s="266" t="s">
        <v>4089</v>
      </c>
    </row>
    <row r="4370" spans="1:4" x14ac:dyDescent="0.25">
      <c r="A4370" s="369">
        <v>21008</v>
      </c>
      <c r="B4370" s="360" t="s">
        <v>26433</v>
      </c>
      <c r="C4370" s="360" t="s">
        <v>1516</v>
      </c>
      <c r="D4370" s="266" t="s">
        <v>4067</v>
      </c>
    </row>
    <row r="4371" spans="1:4" x14ac:dyDescent="0.25">
      <c r="A4371" s="369">
        <v>21009</v>
      </c>
      <c r="B4371" s="360" t="s">
        <v>26434</v>
      </c>
      <c r="C4371" s="360" t="s">
        <v>1516</v>
      </c>
      <c r="D4371" s="266" t="s">
        <v>3361</v>
      </c>
    </row>
    <row r="4372" spans="1:4" x14ac:dyDescent="0.25">
      <c r="A4372" s="369">
        <v>21010</v>
      </c>
      <c r="B4372" s="360" t="s">
        <v>26435</v>
      </c>
      <c r="C4372" s="360" t="s">
        <v>1516</v>
      </c>
      <c r="D4372" s="266" t="s">
        <v>6729</v>
      </c>
    </row>
    <row r="4373" spans="1:4" x14ac:dyDescent="0.25">
      <c r="A4373" s="369">
        <v>21011</v>
      </c>
      <c r="B4373" s="360" t="s">
        <v>26436</v>
      </c>
      <c r="C4373" s="360" t="s">
        <v>1516</v>
      </c>
      <c r="D4373" s="266" t="s">
        <v>28133</v>
      </c>
    </row>
    <row r="4374" spans="1:4" x14ac:dyDescent="0.25">
      <c r="A4374" s="369">
        <v>21012</v>
      </c>
      <c r="B4374" s="360" t="s">
        <v>26437</v>
      </c>
      <c r="C4374" s="360" t="s">
        <v>1516</v>
      </c>
      <c r="D4374" s="266" t="s">
        <v>26119</v>
      </c>
    </row>
    <row r="4375" spans="1:4" x14ac:dyDescent="0.25">
      <c r="A4375" s="369">
        <v>21013</v>
      </c>
      <c r="B4375" s="360" t="s">
        <v>26438</v>
      </c>
      <c r="C4375" s="360" t="s">
        <v>1516</v>
      </c>
      <c r="D4375" s="266" t="s">
        <v>25812</v>
      </c>
    </row>
    <row r="4376" spans="1:4" x14ac:dyDescent="0.25">
      <c r="A4376" s="369">
        <v>21014</v>
      </c>
      <c r="B4376" s="360" t="s">
        <v>26439</v>
      </c>
      <c r="C4376" s="360" t="s">
        <v>1516</v>
      </c>
      <c r="D4376" s="266" t="s">
        <v>28134</v>
      </c>
    </row>
    <row r="4377" spans="1:4" x14ac:dyDescent="0.25">
      <c r="A4377" s="369">
        <v>21015</v>
      </c>
      <c r="B4377" s="360" t="s">
        <v>26440</v>
      </c>
      <c r="C4377" s="360" t="s">
        <v>1516</v>
      </c>
      <c r="D4377" s="266" t="s">
        <v>28135</v>
      </c>
    </row>
    <row r="4378" spans="1:4" x14ac:dyDescent="0.25">
      <c r="A4378" s="369">
        <v>7697</v>
      </c>
      <c r="B4378" s="360" t="s">
        <v>6218</v>
      </c>
      <c r="C4378" s="360" t="s">
        <v>1516</v>
      </c>
      <c r="D4378" s="266" t="s">
        <v>28136</v>
      </c>
    </row>
    <row r="4379" spans="1:4" x14ac:dyDescent="0.25">
      <c r="A4379" s="369">
        <v>7698</v>
      </c>
      <c r="B4379" s="360" t="s">
        <v>6219</v>
      </c>
      <c r="C4379" s="360" t="s">
        <v>1516</v>
      </c>
      <c r="D4379" s="266" t="s">
        <v>28137</v>
      </c>
    </row>
    <row r="4380" spans="1:4" x14ac:dyDescent="0.25">
      <c r="A4380" s="369">
        <v>7691</v>
      </c>
      <c r="B4380" s="360" t="s">
        <v>6220</v>
      </c>
      <c r="C4380" s="360" t="s">
        <v>1516</v>
      </c>
      <c r="D4380" s="266" t="s">
        <v>3684</v>
      </c>
    </row>
    <row r="4381" spans="1:4" x14ac:dyDescent="0.25">
      <c r="A4381" s="369">
        <v>40626</v>
      </c>
      <c r="B4381" s="360" t="s">
        <v>6217</v>
      </c>
      <c r="C4381" s="360" t="s">
        <v>1516</v>
      </c>
      <c r="D4381" s="266" t="s">
        <v>25782</v>
      </c>
    </row>
    <row r="4382" spans="1:4" x14ac:dyDescent="0.25">
      <c r="A4382" s="369">
        <v>7701</v>
      </c>
      <c r="B4382" s="360" t="s">
        <v>6223</v>
      </c>
      <c r="C4382" s="360" t="s">
        <v>1516</v>
      </c>
      <c r="D4382" s="266" t="s">
        <v>28138</v>
      </c>
    </row>
    <row r="4383" spans="1:4" x14ac:dyDescent="0.25">
      <c r="A4383" s="369">
        <v>7696</v>
      </c>
      <c r="B4383" s="360" t="s">
        <v>6222</v>
      </c>
      <c r="C4383" s="360" t="s">
        <v>1516</v>
      </c>
      <c r="D4383" s="266" t="s">
        <v>28139</v>
      </c>
    </row>
    <row r="4384" spans="1:4" x14ac:dyDescent="0.25">
      <c r="A4384" s="369">
        <v>7700</v>
      </c>
      <c r="B4384" s="360" t="s">
        <v>6225</v>
      </c>
      <c r="C4384" s="360" t="s">
        <v>1516</v>
      </c>
      <c r="D4384" s="266" t="s">
        <v>10728</v>
      </c>
    </row>
    <row r="4385" spans="1:4" x14ac:dyDescent="0.25">
      <c r="A4385" s="369">
        <v>7694</v>
      </c>
      <c r="B4385" s="360" t="s">
        <v>6224</v>
      </c>
      <c r="C4385" s="360" t="s">
        <v>1516</v>
      </c>
      <c r="D4385" s="266" t="s">
        <v>28140</v>
      </c>
    </row>
    <row r="4386" spans="1:4" x14ac:dyDescent="0.25">
      <c r="A4386" s="369">
        <v>7693</v>
      </c>
      <c r="B4386" s="360" t="s">
        <v>6226</v>
      </c>
      <c r="C4386" s="360" t="s">
        <v>1516</v>
      </c>
      <c r="D4386" s="266" t="s">
        <v>7227</v>
      </c>
    </row>
    <row r="4387" spans="1:4" x14ac:dyDescent="0.25">
      <c r="A4387" s="369">
        <v>7692</v>
      </c>
      <c r="B4387" s="360" t="s">
        <v>6227</v>
      </c>
      <c r="C4387" s="360" t="s">
        <v>1516</v>
      </c>
      <c r="D4387" s="266" t="s">
        <v>28141</v>
      </c>
    </row>
    <row r="4388" spans="1:4" x14ac:dyDescent="0.25">
      <c r="A4388" s="369">
        <v>7695</v>
      </c>
      <c r="B4388" s="360" t="s">
        <v>6228</v>
      </c>
      <c r="C4388" s="360" t="s">
        <v>1516</v>
      </c>
      <c r="D4388" s="266" t="s">
        <v>28142</v>
      </c>
    </row>
    <row r="4389" spans="1:4" x14ac:dyDescent="0.25">
      <c r="A4389" s="369">
        <v>13356</v>
      </c>
      <c r="B4389" s="360" t="s">
        <v>6229</v>
      </c>
      <c r="C4389" s="360" t="s">
        <v>1516</v>
      </c>
      <c r="D4389" s="266" t="s">
        <v>2477</v>
      </c>
    </row>
    <row r="4390" spans="1:4" x14ac:dyDescent="0.25">
      <c r="A4390" s="369">
        <v>36365</v>
      </c>
      <c r="B4390" s="360" t="s">
        <v>6230</v>
      </c>
      <c r="C4390" s="360" t="s">
        <v>1516</v>
      </c>
      <c r="D4390" s="266" t="s">
        <v>28143</v>
      </c>
    </row>
    <row r="4391" spans="1:4" x14ac:dyDescent="0.25">
      <c r="A4391" s="369">
        <v>41930</v>
      </c>
      <c r="B4391" s="360" t="s">
        <v>6231</v>
      </c>
      <c r="C4391" s="360" t="s">
        <v>1516</v>
      </c>
      <c r="D4391" s="266" t="s">
        <v>28144</v>
      </c>
    </row>
    <row r="4392" spans="1:4" x14ac:dyDescent="0.25">
      <c r="A4392" s="369">
        <v>41931</v>
      </c>
      <c r="B4392" s="360" t="s">
        <v>6232</v>
      </c>
      <c r="C4392" s="360" t="s">
        <v>1516</v>
      </c>
      <c r="D4392" s="266" t="s">
        <v>28145</v>
      </c>
    </row>
    <row r="4393" spans="1:4" x14ac:dyDescent="0.25">
      <c r="A4393" s="369">
        <v>41932</v>
      </c>
      <c r="B4393" s="360" t="s">
        <v>6233</v>
      </c>
      <c r="C4393" s="360" t="s">
        <v>1516</v>
      </c>
      <c r="D4393" s="266" t="s">
        <v>28146</v>
      </c>
    </row>
    <row r="4394" spans="1:4" x14ac:dyDescent="0.25">
      <c r="A4394" s="369">
        <v>41933</v>
      </c>
      <c r="B4394" s="360" t="s">
        <v>6234</v>
      </c>
      <c r="C4394" s="360" t="s">
        <v>1516</v>
      </c>
      <c r="D4394" s="266" t="s">
        <v>28147</v>
      </c>
    </row>
    <row r="4395" spans="1:4" x14ac:dyDescent="0.25">
      <c r="A4395" s="369">
        <v>41934</v>
      </c>
      <c r="B4395" s="360" t="s">
        <v>6235</v>
      </c>
      <c r="C4395" s="360" t="s">
        <v>1516</v>
      </c>
      <c r="D4395" s="266" t="s">
        <v>28148</v>
      </c>
    </row>
    <row r="4396" spans="1:4" x14ac:dyDescent="0.25">
      <c r="A4396" s="369">
        <v>41936</v>
      </c>
      <c r="B4396" s="360" t="s">
        <v>26442</v>
      </c>
      <c r="C4396" s="360" t="s">
        <v>1516</v>
      </c>
      <c r="D4396" s="266" t="s">
        <v>28149</v>
      </c>
    </row>
    <row r="4397" spans="1:4" x14ac:dyDescent="0.25">
      <c r="A4397" s="369">
        <v>44812</v>
      </c>
      <c r="B4397" s="360" t="s">
        <v>6236</v>
      </c>
      <c r="C4397" s="360" t="s">
        <v>1516</v>
      </c>
      <c r="D4397" s="266" t="s">
        <v>26443</v>
      </c>
    </row>
    <row r="4398" spans="1:4" x14ac:dyDescent="0.25">
      <c r="A4398" s="369">
        <v>41785</v>
      </c>
      <c r="B4398" s="360" t="s">
        <v>6237</v>
      </c>
      <c r="C4398" s="360" t="s">
        <v>1516</v>
      </c>
      <c r="D4398" s="266" t="s">
        <v>26444</v>
      </c>
    </row>
    <row r="4399" spans="1:4" x14ac:dyDescent="0.25">
      <c r="A4399" s="369">
        <v>41781</v>
      </c>
      <c r="B4399" s="360" t="s">
        <v>6238</v>
      </c>
      <c r="C4399" s="360" t="s">
        <v>1516</v>
      </c>
      <c r="D4399" s="266" t="s">
        <v>26445</v>
      </c>
    </row>
    <row r="4400" spans="1:4" x14ac:dyDescent="0.25">
      <c r="A4400" s="369">
        <v>41783</v>
      </c>
      <c r="B4400" s="360" t="s">
        <v>6239</v>
      </c>
      <c r="C4400" s="360" t="s">
        <v>1516</v>
      </c>
      <c r="D4400" s="266" t="s">
        <v>26446</v>
      </c>
    </row>
    <row r="4401" spans="1:4" x14ac:dyDescent="0.25">
      <c r="A4401" s="369">
        <v>41786</v>
      </c>
      <c r="B4401" s="360" t="s">
        <v>6240</v>
      </c>
      <c r="C4401" s="360" t="s">
        <v>1516</v>
      </c>
      <c r="D4401" s="266" t="s">
        <v>26447</v>
      </c>
    </row>
    <row r="4402" spans="1:4" x14ac:dyDescent="0.25">
      <c r="A4402" s="369">
        <v>41779</v>
      </c>
      <c r="B4402" s="360" t="s">
        <v>6241</v>
      </c>
      <c r="C4402" s="360" t="s">
        <v>1516</v>
      </c>
      <c r="D4402" s="266" t="s">
        <v>26448</v>
      </c>
    </row>
    <row r="4403" spans="1:4" x14ac:dyDescent="0.25">
      <c r="A4403" s="369">
        <v>41780</v>
      </c>
      <c r="B4403" s="360" t="s">
        <v>6242</v>
      </c>
      <c r="C4403" s="360" t="s">
        <v>1516</v>
      </c>
      <c r="D4403" s="266" t="s">
        <v>26449</v>
      </c>
    </row>
    <row r="4404" spans="1:4" x14ac:dyDescent="0.25">
      <c r="A4404" s="369">
        <v>41782</v>
      </c>
      <c r="B4404" s="360" t="s">
        <v>6243</v>
      </c>
      <c r="C4404" s="360" t="s">
        <v>1516</v>
      </c>
      <c r="D4404" s="266" t="s">
        <v>26450</v>
      </c>
    </row>
    <row r="4405" spans="1:4" x14ac:dyDescent="0.25">
      <c r="A4405" s="369">
        <v>38130</v>
      </c>
      <c r="B4405" s="360" t="s">
        <v>6244</v>
      </c>
      <c r="C4405" s="360" t="s">
        <v>1516</v>
      </c>
      <c r="D4405" s="266" t="s">
        <v>26410</v>
      </c>
    </row>
    <row r="4406" spans="1:4" x14ac:dyDescent="0.25">
      <c r="A4406" s="369">
        <v>44260</v>
      </c>
      <c r="B4406" s="360" t="s">
        <v>6245</v>
      </c>
      <c r="C4406" s="360" t="s">
        <v>1516</v>
      </c>
      <c r="D4406" s="266" t="s">
        <v>28150</v>
      </c>
    </row>
    <row r="4407" spans="1:4" x14ac:dyDescent="0.25">
      <c r="A4407" s="369">
        <v>21123</v>
      </c>
      <c r="B4407" s="360" t="s">
        <v>6246</v>
      </c>
      <c r="C4407" s="360" t="s">
        <v>1516</v>
      </c>
      <c r="D4407" s="266" t="s">
        <v>12029</v>
      </c>
    </row>
    <row r="4408" spans="1:4" x14ac:dyDescent="0.25">
      <c r="A4408" s="369">
        <v>21124</v>
      </c>
      <c r="B4408" s="360" t="s">
        <v>6247</v>
      </c>
      <c r="C4408" s="360" t="s">
        <v>1516</v>
      </c>
      <c r="D4408" s="266" t="s">
        <v>27824</v>
      </c>
    </row>
    <row r="4409" spans="1:4" x14ac:dyDescent="0.25">
      <c r="A4409" s="369">
        <v>21125</v>
      </c>
      <c r="B4409" s="360" t="s">
        <v>6248</v>
      </c>
      <c r="C4409" s="360" t="s">
        <v>1516</v>
      </c>
      <c r="D4409" s="266" t="s">
        <v>2140</v>
      </c>
    </row>
    <row r="4410" spans="1:4" x14ac:dyDescent="0.25">
      <c r="A4410" s="369">
        <v>38028</v>
      </c>
      <c r="B4410" s="360" t="s">
        <v>6250</v>
      </c>
      <c r="C4410" s="360" t="s">
        <v>1516</v>
      </c>
      <c r="D4410" s="266" t="s">
        <v>28151</v>
      </c>
    </row>
    <row r="4411" spans="1:4" x14ac:dyDescent="0.25">
      <c r="A4411" s="369">
        <v>38029</v>
      </c>
      <c r="B4411" s="360" t="s">
        <v>6251</v>
      </c>
      <c r="C4411" s="360" t="s">
        <v>1516</v>
      </c>
      <c r="D4411" s="266" t="s">
        <v>28152</v>
      </c>
    </row>
    <row r="4412" spans="1:4" x14ac:dyDescent="0.25">
      <c r="A4412" s="369">
        <v>38030</v>
      </c>
      <c r="B4412" s="360" t="s">
        <v>6253</v>
      </c>
      <c r="C4412" s="360" t="s">
        <v>1516</v>
      </c>
      <c r="D4412" s="266" t="s">
        <v>28153</v>
      </c>
    </row>
    <row r="4413" spans="1:4" x14ac:dyDescent="0.25">
      <c r="A4413" s="369">
        <v>38031</v>
      </c>
      <c r="B4413" s="360" t="s">
        <v>6254</v>
      </c>
      <c r="C4413" s="360" t="s">
        <v>1516</v>
      </c>
      <c r="D4413" s="266" t="s">
        <v>28154</v>
      </c>
    </row>
    <row r="4414" spans="1:4" x14ac:dyDescent="0.25">
      <c r="A4414" s="369">
        <v>39735</v>
      </c>
      <c r="B4414" s="360" t="s">
        <v>26451</v>
      </c>
      <c r="C4414" s="360" t="s">
        <v>1516</v>
      </c>
      <c r="D4414" s="266" t="s">
        <v>28155</v>
      </c>
    </row>
    <row r="4415" spans="1:4" x14ac:dyDescent="0.25">
      <c r="A4415" s="369">
        <v>39734</v>
      </c>
      <c r="B4415" s="360" t="s">
        <v>26452</v>
      </c>
      <c r="C4415" s="360" t="s">
        <v>1516</v>
      </c>
      <c r="D4415" s="266" t="s">
        <v>28156</v>
      </c>
    </row>
    <row r="4416" spans="1:4" x14ac:dyDescent="0.25">
      <c r="A4416" s="369">
        <v>39736</v>
      </c>
      <c r="B4416" s="360" t="s">
        <v>26453</v>
      </c>
      <c r="C4416" s="360" t="s">
        <v>1516</v>
      </c>
      <c r="D4416" s="266" t="s">
        <v>28157</v>
      </c>
    </row>
    <row r="4417" spans="1:4" x14ac:dyDescent="0.25">
      <c r="A4417" s="369">
        <v>39737</v>
      </c>
      <c r="B4417" s="360" t="s">
        <v>26454</v>
      </c>
      <c r="C4417" s="360" t="s">
        <v>1516</v>
      </c>
      <c r="D4417" s="266" t="s">
        <v>4619</v>
      </c>
    </row>
    <row r="4418" spans="1:4" x14ac:dyDescent="0.25">
      <c r="A4418" s="369">
        <v>39738</v>
      </c>
      <c r="B4418" s="360" t="s">
        <v>26455</v>
      </c>
      <c r="C4418" s="360" t="s">
        <v>1516</v>
      </c>
      <c r="D4418" s="266" t="s">
        <v>1563</v>
      </c>
    </row>
    <row r="4419" spans="1:4" x14ac:dyDescent="0.25">
      <c r="A4419" s="369">
        <v>39739</v>
      </c>
      <c r="B4419" s="360" t="s">
        <v>26456</v>
      </c>
      <c r="C4419" s="360" t="s">
        <v>1516</v>
      </c>
      <c r="D4419" s="266" t="s">
        <v>25596</v>
      </c>
    </row>
    <row r="4420" spans="1:4" x14ac:dyDescent="0.25">
      <c r="A4420" s="369">
        <v>39733</v>
      </c>
      <c r="B4420" s="360" t="s">
        <v>26457</v>
      </c>
      <c r="C4420" s="360" t="s">
        <v>1516</v>
      </c>
      <c r="D4420" s="266" t="s">
        <v>28158</v>
      </c>
    </row>
    <row r="4421" spans="1:4" x14ac:dyDescent="0.25">
      <c r="A4421" s="369">
        <v>39854</v>
      </c>
      <c r="B4421" s="360" t="s">
        <v>6255</v>
      </c>
      <c r="C4421" s="360" t="s">
        <v>1516</v>
      </c>
      <c r="D4421" s="266" t="s">
        <v>4425</v>
      </c>
    </row>
    <row r="4422" spans="1:4" x14ac:dyDescent="0.25">
      <c r="A4422" s="369">
        <v>39740</v>
      </c>
      <c r="B4422" s="360" t="s">
        <v>26458</v>
      </c>
      <c r="C4422" s="360" t="s">
        <v>1516</v>
      </c>
      <c r="D4422" s="266" t="s">
        <v>28159</v>
      </c>
    </row>
    <row r="4423" spans="1:4" x14ac:dyDescent="0.25">
      <c r="A4423" s="369">
        <v>39741</v>
      </c>
      <c r="B4423" s="360" t="s">
        <v>26459</v>
      </c>
      <c r="C4423" s="360" t="s">
        <v>1516</v>
      </c>
      <c r="D4423" s="266" t="s">
        <v>10016</v>
      </c>
    </row>
    <row r="4424" spans="1:4" x14ac:dyDescent="0.25">
      <c r="A4424" s="369">
        <v>39853</v>
      </c>
      <c r="B4424" s="360" t="s">
        <v>6256</v>
      </c>
      <c r="C4424" s="360" t="s">
        <v>1516</v>
      </c>
      <c r="D4424" s="266" t="s">
        <v>3316</v>
      </c>
    </row>
    <row r="4425" spans="1:4" x14ac:dyDescent="0.25">
      <c r="A4425" s="369">
        <v>39742</v>
      </c>
      <c r="B4425" s="360" t="s">
        <v>26460</v>
      </c>
      <c r="C4425" s="360" t="s">
        <v>1516</v>
      </c>
      <c r="D4425" s="266" t="s">
        <v>28160</v>
      </c>
    </row>
    <row r="4426" spans="1:4" x14ac:dyDescent="0.25">
      <c r="A4426" s="369">
        <v>39751</v>
      </c>
      <c r="B4426" s="360" t="s">
        <v>26461</v>
      </c>
      <c r="C4426" s="360" t="s">
        <v>1516</v>
      </c>
      <c r="D4426" s="266" t="s">
        <v>25642</v>
      </c>
    </row>
    <row r="4427" spans="1:4" x14ac:dyDescent="0.25">
      <c r="A4427" s="369">
        <v>39750</v>
      </c>
      <c r="B4427" s="360" t="s">
        <v>26462</v>
      </c>
      <c r="C4427" s="360" t="s">
        <v>1516</v>
      </c>
      <c r="D4427" s="266" t="s">
        <v>28161</v>
      </c>
    </row>
    <row r="4428" spans="1:4" x14ac:dyDescent="0.25">
      <c r="A4428" s="369">
        <v>39747</v>
      </c>
      <c r="B4428" s="360" t="s">
        <v>26463</v>
      </c>
      <c r="C4428" s="360" t="s">
        <v>1516</v>
      </c>
      <c r="D4428" s="266" t="s">
        <v>28162</v>
      </c>
    </row>
    <row r="4429" spans="1:4" x14ac:dyDescent="0.25">
      <c r="A4429" s="369">
        <v>39749</v>
      </c>
      <c r="B4429" s="360" t="s">
        <v>26464</v>
      </c>
      <c r="C4429" s="360" t="s">
        <v>1516</v>
      </c>
      <c r="D4429" s="266" t="s">
        <v>28163</v>
      </c>
    </row>
    <row r="4430" spans="1:4" x14ac:dyDescent="0.25">
      <c r="A4430" s="369">
        <v>39753</v>
      </c>
      <c r="B4430" s="360" t="s">
        <v>26465</v>
      </c>
      <c r="C4430" s="360" t="s">
        <v>1516</v>
      </c>
      <c r="D4430" s="266" t="s">
        <v>28164</v>
      </c>
    </row>
    <row r="4431" spans="1:4" x14ac:dyDescent="0.25">
      <c r="A4431" s="369">
        <v>39752</v>
      </c>
      <c r="B4431" s="360" t="s">
        <v>28165</v>
      </c>
      <c r="C4431" s="360" t="s">
        <v>1516</v>
      </c>
      <c r="D4431" s="266" t="s">
        <v>28166</v>
      </c>
    </row>
    <row r="4432" spans="1:4" x14ac:dyDescent="0.25">
      <c r="A4432" s="369">
        <v>39748</v>
      </c>
      <c r="B4432" s="360" t="s">
        <v>26466</v>
      </c>
      <c r="C4432" s="360" t="s">
        <v>1516</v>
      </c>
      <c r="D4432" s="266" t="s">
        <v>28167</v>
      </c>
    </row>
    <row r="4433" spans="1:4" x14ac:dyDescent="0.25">
      <c r="A4433" s="369">
        <v>39754</v>
      </c>
      <c r="B4433" s="360" t="s">
        <v>26467</v>
      </c>
      <c r="C4433" s="360" t="s">
        <v>1516</v>
      </c>
      <c r="D4433" s="266" t="s">
        <v>28168</v>
      </c>
    </row>
    <row r="4434" spans="1:4" x14ac:dyDescent="0.25">
      <c r="A4434" s="369">
        <v>39755</v>
      </c>
      <c r="B4434" s="360" t="s">
        <v>26468</v>
      </c>
      <c r="C4434" s="360" t="s">
        <v>1516</v>
      </c>
      <c r="D4434" s="266" t="s">
        <v>28169</v>
      </c>
    </row>
    <row r="4435" spans="1:4" x14ac:dyDescent="0.25">
      <c r="A4435" s="369">
        <v>12742</v>
      </c>
      <c r="B4435" s="360" t="s">
        <v>6257</v>
      </c>
      <c r="C4435" s="360" t="s">
        <v>1516</v>
      </c>
      <c r="D4435" s="266" t="s">
        <v>28170</v>
      </c>
    </row>
    <row r="4436" spans="1:4" x14ac:dyDescent="0.25">
      <c r="A4436" s="369">
        <v>12713</v>
      </c>
      <c r="B4436" s="360" t="s">
        <v>6258</v>
      </c>
      <c r="C4436" s="360" t="s">
        <v>1516</v>
      </c>
      <c r="D4436" s="266" t="s">
        <v>28171</v>
      </c>
    </row>
    <row r="4437" spans="1:4" x14ac:dyDescent="0.25">
      <c r="A4437" s="369">
        <v>12743</v>
      </c>
      <c r="B4437" s="360" t="s">
        <v>6259</v>
      </c>
      <c r="C4437" s="360" t="s">
        <v>1516</v>
      </c>
      <c r="D4437" s="266" t="s">
        <v>7912</v>
      </c>
    </row>
    <row r="4438" spans="1:4" x14ac:dyDescent="0.25">
      <c r="A4438" s="369">
        <v>12744</v>
      </c>
      <c r="B4438" s="360" t="s">
        <v>6260</v>
      </c>
      <c r="C4438" s="360" t="s">
        <v>1516</v>
      </c>
      <c r="D4438" s="266" t="s">
        <v>1557</v>
      </c>
    </row>
    <row r="4439" spans="1:4" x14ac:dyDescent="0.25">
      <c r="A4439" s="369">
        <v>12745</v>
      </c>
      <c r="B4439" s="360" t="s">
        <v>6261</v>
      </c>
      <c r="C4439" s="360" t="s">
        <v>1516</v>
      </c>
      <c r="D4439" s="266" t="s">
        <v>28172</v>
      </c>
    </row>
    <row r="4440" spans="1:4" x14ac:dyDescent="0.25">
      <c r="A4440" s="369">
        <v>12746</v>
      </c>
      <c r="B4440" s="360" t="s">
        <v>6263</v>
      </c>
      <c r="C4440" s="360" t="s">
        <v>1516</v>
      </c>
      <c r="D4440" s="266" t="s">
        <v>25961</v>
      </c>
    </row>
    <row r="4441" spans="1:4" x14ac:dyDescent="0.25">
      <c r="A4441" s="369">
        <v>12747</v>
      </c>
      <c r="B4441" s="360" t="s">
        <v>6264</v>
      </c>
      <c r="C4441" s="360" t="s">
        <v>1516</v>
      </c>
      <c r="D4441" s="266" t="s">
        <v>5297</v>
      </c>
    </row>
    <row r="4442" spans="1:4" x14ac:dyDescent="0.25">
      <c r="A4442" s="369">
        <v>12748</v>
      </c>
      <c r="B4442" s="360" t="s">
        <v>6265</v>
      </c>
      <c r="C4442" s="360" t="s">
        <v>1516</v>
      </c>
      <c r="D4442" s="266" t="s">
        <v>28173</v>
      </c>
    </row>
    <row r="4443" spans="1:4" x14ac:dyDescent="0.25">
      <c r="A4443" s="369">
        <v>12749</v>
      </c>
      <c r="B4443" s="360" t="s">
        <v>6266</v>
      </c>
      <c r="C4443" s="360" t="s">
        <v>1516</v>
      </c>
      <c r="D4443" s="266" t="s">
        <v>28174</v>
      </c>
    </row>
    <row r="4444" spans="1:4" x14ac:dyDescent="0.25">
      <c r="A4444" s="369">
        <v>39660</v>
      </c>
      <c r="B4444" s="360" t="s">
        <v>6267</v>
      </c>
      <c r="C4444" s="360" t="s">
        <v>1516</v>
      </c>
      <c r="D4444" s="266" t="s">
        <v>28175</v>
      </c>
    </row>
    <row r="4445" spans="1:4" x14ac:dyDescent="0.25">
      <c r="A4445" s="369">
        <v>39662</v>
      </c>
      <c r="B4445" s="360" t="s">
        <v>6268</v>
      </c>
      <c r="C4445" s="360" t="s">
        <v>1516</v>
      </c>
      <c r="D4445" s="266" t="s">
        <v>6846</v>
      </c>
    </row>
    <row r="4446" spans="1:4" x14ac:dyDescent="0.25">
      <c r="A4446" s="369">
        <v>39661</v>
      </c>
      <c r="B4446" s="360" t="s">
        <v>6270</v>
      </c>
      <c r="C4446" s="360" t="s">
        <v>1516</v>
      </c>
      <c r="D4446" s="266" t="s">
        <v>28176</v>
      </c>
    </row>
    <row r="4447" spans="1:4" x14ac:dyDescent="0.25">
      <c r="A4447" s="369">
        <v>39666</v>
      </c>
      <c r="B4447" s="360" t="s">
        <v>6271</v>
      </c>
      <c r="C4447" s="360" t="s">
        <v>1516</v>
      </c>
      <c r="D4447" s="266" t="s">
        <v>25840</v>
      </c>
    </row>
    <row r="4448" spans="1:4" x14ac:dyDescent="0.25">
      <c r="A4448" s="369">
        <v>39664</v>
      </c>
      <c r="B4448" s="360" t="s">
        <v>6272</v>
      </c>
      <c r="C4448" s="360" t="s">
        <v>1516</v>
      </c>
      <c r="D4448" s="266" t="s">
        <v>25595</v>
      </c>
    </row>
    <row r="4449" spans="1:4" x14ac:dyDescent="0.25">
      <c r="A4449" s="369">
        <v>39663</v>
      </c>
      <c r="B4449" s="360" t="s">
        <v>6274</v>
      </c>
      <c r="C4449" s="360" t="s">
        <v>1516</v>
      </c>
      <c r="D4449" s="266" t="s">
        <v>25815</v>
      </c>
    </row>
    <row r="4450" spans="1:4" x14ac:dyDescent="0.25">
      <c r="A4450" s="369">
        <v>39665</v>
      </c>
      <c r="B4450" s="360" t="s">
        <v>6275</v>
      </c>
      <c r="C4450" s="360" t="s">
        <v>1516</v>
      </c>
      <c r="D4450" s="266" t="s">
        <v>25613</v>
      </c>
    </row>
    <row r="4451" spans="1:4" x14ac:dyDescent="0.25">
      <c r="A4451" s="369">
        <v>7725</v>
      </c>
      <c r="B4451" s="360" t="s">
        <v>6276</v>
      </c>
      <c r="C4451" s="360" t="s">
        <v>1516</v>
      </c>
      <c r="D4451" s="266" t="s">
        <v>28177</v>
      </c>
    </row>
    <row r="4452" spans="1:4" x14ac:dyDescent="0.25">
      <c r="A4452" s="369">
        <v>7753</v>
      </c>
      <c r="B4452" s="360" t="s">
        <v>6277</v>
      </c>
      <c r="C4452" s="360" t="s">
        <v>1516</v>
      </c>
      <c r="D4452" s="266" t="s">
        <v>28178</v>
      </c>
    </row>
    <row r="4453" spans="1:4" x14ac:dyDescent="0.25">
      <c r="A4453" s="369">
        <v>13256</v>
      </c>
      <c r="B4453" s="360" t="s">
        <v>6278</v>
      </c>
      <c r="C4453" s="360" t="s">
        <v>1516</v>
      </c>
      <c r="D4453" s="266" t="s">
        <v>28179</v>
      </c>
    </row>
    <row r="4454" spans="1:4" x14ac:dyDescent="0.25">
      <c r="A4454" s="369">
        <v>7757</v>
      </c>
      <c r="B4454" s="360" t="s">
        <v>6279</v>
      </c>
      <c r="C4454" s="360" t="s">
        <v>1516</v>
      </c>
      <c r="D4454" s="266" t="s">
        <v>28180</v>
      </c>
    </row>
    <row r="4455" spans="1:4" x14ac:dyDescent="0.25">
      <c r="A4455" s="369">
        <v>7758</v>
      </c>
      <c r="B4455" s="360" t="s">
        <v>6280</v>
      </c>
      <c r="C4455" s="360" t="s">
        <v>1516</v>
      </c>
      <c r="D4455" s="266" t="s">
        <v>28181</v>
      </c>
    </row>
    <row r="4456" spans="1:4" x14ac:dyDescent="0.25">
      <c r="A4456" s="369">
        <v>7759</v>
      </c>
      <c r="B4456" s="360" t="s">
        <v>6281</v>
      </c>
      <c r="C4456" s="360" t="s">
        <v>1516</v>
      </c>
      <c r="D4456" s="266" t="s">
        <v>28182</v>
      </c>
    </row>
    <row r="4457" spans="1:4" x14ac:dyDescent="0.25">
      <c r="A4457" s="369">
        <v>40334</v>
      </c>
      <c r="B4457" s="360" t="s">
        <v>6282</v>
      </c>
      <c r="C4457" s="360" t="s">
        <v>1516</v>
      </c>
      <c r="D4457" s="266" t="s">
        <v>25831</v>
      </c>
    </row>
    <row r="4458" spans="1:4" x14ac:dyDescent="0.25">
      <c r="A4458" s="369">
        <v>7745</v>
      </c>
      <c r="B4458" s="360" t="s">
        <v>6283</v>
      </c>
      <c r="C4458" s="360" t="s">
        <v>1516</v>
      </c>
      <c r="D4458" s="266" t="s">
        <v>28183</v>
      </c>
    </row>
    <row r="4459" spans="1:4" x14ac:dyDescent="0.25">
      <c r="A4459" s="369">
        <v>7742</v>
      </c>
      <c r="B4459" s="360" t="s">
        <v>6284</v>
      </c>
      <c r="C4459" s="360" t="s">
        <v>1516</v>
      </c>
      <c r="D4459" s="266" t="s">
        <v>28184</v>
      </c>
    </row>
    <row r="4460" spans="1:4" x14ac:dyDescent="0.25">
      <c r="A4460" s="369">
        <v>7750</v>
      </c>
      <c r="B4460" s="360" t="s">
        <v>6285</v>
      </c>
      <c r="C4460" s="360" t="s">
        <v>1516</v>
      </c>
      <c r="D4460" s="266" t="s">
        <v>28185</v>
      </c>
    </row>
    <row r="4461" spans="1:4" x14ac:dyDescent="0.25">
      <c r="A4461" s="369">
        <v>7756</v>
      </c>
      <c r="B4461" s="360" t="s">
        <v>6286</v>
      </c>
      <c r="C4461" s="360" t="s">
        <v>1516</v>
      </c>
      <c r="D4461" s="266" t="s">
        <v>28186</v>
      </c>
    </row>
    <row r="4462" spans="1:4" x14ac:dyDescent="0.25">
      <c r="A4462" s="369">
        <v>7765</v>
      </c>
      <c r="B4462" s="360" t="s">
        <v>6287</v>
      </c>
      <c r="C4462" s="360" t="s">
        <v>1516</v>
      </c>
      <c r="D4462" s="266" t="s">
        <v>28187</v>
      </c>
    </row>
    <row r="4463" spans="1:4" x14ac:dyDescent="0.25">
      <c r="A4463" s="369">
        <v>12569</v>
      </c>
      <c r="B4463" s="360" t="s">
        <v>6288</v>
      </c>
      <c r="C4463" s="360" t="s">
        <v>1516</v>
      </c>
      <c r="D4463" s="266" t="s">
        <v>28188</v>
      </c>
    </row>
    <row r="4464" spans="1:4" x14ac:dyDescent="0.25">
      <c r="A4464" s="369">
        <v>7766</v>
      </c>
      <c r="B4464" s="360" t="s">
        <v>6289</v>
      </c>
      <c r="C4464" s="360" t="s">
        <v>1516</v>
      </c>
      <c r="D4464" s="266" t="s">
        <v>28189</v>
      </c>
    </row>
    <row r="4465" spans="1:4" x14ac:dyDescent="0.25">
      <c r="A4465" s="369">
        <v>7767</v>
      </c>
      <c r="B4465" s="360" t="s">
        <v>6290</v>
      </c>
      <c r="C4465" s="360" t="s">
        <v>1516</v>
      </c>
      <c r="D4465" s="266" t="s">
        <v>28190</v>
      </c>
    </row>
    <row r="4466" spans="1:4" x14ac:dyDescent="0.25">
      <c r="A4466" s="369">
        <v>7727</v>
      </c>
      <c r="B4466" s="360" t="s">
        <v>6291</v>
      </c>
      <c r="C4466" s="360" t="s">
        <v>1516</v>
      </c>
      <c r="D4466" s="266" t="s">
        <v>28191</v>
      </c>
    </row>
    <row r="4467" spans="1:4" x14ac:dyDescent="0.25">
      <c r="A4467" s="369">
        <v>7760</v>
      </c>
      <c r="B4467" s="360" t="s">
        <v>6292</v>
      </c>
      <c r="C4467" s="360" t="s">
        <v>1516</v>
      </c>
      <c r="D4467" s="266" t="s">
        <v>27961</v>
      </c>
    </row>
    <row r="4468" spans="1:4" x14ac:dyDescent="0.25">
      <c r="A4468" s="369">
        <v>7761</v>
      </c>
      <c r="B4468" s="360" t="s">
        <v>6293</v>
      </c>
      <c r="C4468" s="360" t="s">
        <v>1516</v>
      </c>
      <c r="D4468" s="266" t="s">
        <v>28192</v>
      </c>
    </row>
    <row r="4469" spans="1:4" x14ac:dyDescent="0.25">
      <c r="A4469" s="369">
        <v>7752</v>
      </c>
      <c r="B4469" s="360" t="s">
        <v>6294</v>
      </c>
      <c r="C4469" s="360" t="s">
        <v>1516</v>
      </c>
      <c r="D4469" s="266" t="s">
        <v>27962</v>
      </c>
    </row>
    <row r="4470" spans="1:4" x14ac:dyDescent="0.25">
      <c r="A4470" s="369">
        <v>7762</v>
      </c>
      <c r="B4470" s="360" t="s">
        <v>6295</v>
      </c>
      <c r="C4470" s="360" t="s">
        <v>1516</v>
      </c>
      <c r="D4470" s="266" t="s">
        <v>28193</v>
      </c>
    </row>
    <row r="4471" spans="1:4" x14ac:dyDescent="0.25">
      <c r="A4471" s="369">
        <v>7722</v>
      </c>
      <c r="B4471" s="360" t="s">
        <v>6296</v>
      </c>
      <c r="C4471" s="360" t="s">
        <v>1516</v>
      </c>
      <c r="D4471" s="266" t="s">
        <v>28194</v>
      </c>
    </row>
    <row r="4472" spans="1:4" x14ac:dyDescent="0.25">
      <c r="A4472" s="369">
        <v>7763</v>
      </c>
      <c r="B4472" s="360" t="s">
        <v>6297</v>
      </c>
      <c r="C4472" s="360" t="s">
        <v>1516</v>
      </c>
      <c r="D4472" s="266" t="s">
        <v>26858</v>
      </c>
    </row>
    <row r="4473" spans="1:4" x14ac:dyDescent="0.25">
      <c r="A4473" s="369">
        <v>7764</v>
      </c>
      <c r="B4473" s="360" t="s">
        <v>6298</v>
      </c>
      <c r="C4473" s="360" t="s">
        <v>1516</v>
      </c>
      <c r="D4473" s="266" t="s">
        <v>28195</v>
      </c>
    </row>
    <row r="4474" spans="1:4" x14ac:dyDescent="0.25">
      <c r="A4474" s="369">
        <v>12572</v>
      </c>
      <c r="B4474" s="360" t="s">
        <v>6299</v>
      </c>
      <c r="C4474" s="360" t="s">
        <v>1516</v>
      </c>
      <c r="D4474" s="266" t="s">
        <v>28179</v>
      </c>
    </row>
    <row r="4475" spans="1:4" x14ac:dyDescent="0.25">
      <c r="A4475" s="369">
        <v>12573</v>
      </c>
      <c r="B4475" s="360" t="s">
        <v>6300</v>
      </c>
      <c r="C4475" s="360" t="s">
        <v>1516</v>
      </c>
      <c r="D4475" s="266" t="s">
        <v>28196</v>
      </c>
    </row>
    <row r="4476" spans="1:4" x14ac:dyDescent="0.25">
      <c r="A4476" s="369">
        <v>12574</v>
      </c>
      <c r="B4476" s="360" t="s">
        <v>6301</v>
      </c>
      <c r="C4476" s="360" t="s">
        <v>1516</v>
      </c>
      <c r="D4476" s="266" t="s">
        <v>28197</v>
      </c>
    </row>
    <row r="4477" spans="1:4" x14ac:dyDescent="0.25">
      <c r="A4477" s="369">
        <v>12575</v>
      </c>
      <c r="B4477" s="360" t="s">
        <v>6302</v>
      </c>
      <c r="C4477" s="360" t="s">
        <v>1516</v>
      </c>
      <c r="D4477" s="266" t="s">
        <v>28198</v>
      </c>
    </row>
    <row r="4478" spans="1:4" x14ac:dyDescent="0.25">
      <c r="A4478" s="369">
        <v>12576</v>
      </c>
      <c r="B4478" s="360" t="s">
        <v>6303</v>
      </c>
      <c r="C4478" s="360" t="s">
        <v>1516</v>
      </c>
      <c r="D4478" s="266" t="s">
        <v>28199</v>
      </c>
    </row>
    <row r="4479" spans="1:4" x14ac:dyDescent="0.25">
      <c r="A4479" s="369">
        <v>12577</v>
      </c>
      <c r="B4479" s="360" t="s">
        <v>6304</v>
      </c>
      <c r="C4479" s="360" t="s">
        <v>1516</v>
      </c>
      <c r="D4479" s="266" t="s">
        <v>28200</v>
      </c>
    </row>
    <row r="4480" spans="1:4" x14ac:dyDescent="0.25">
      <c r="A4480" s="369">
        <v>12578</v>
      </c>
      <c r="B4480" s="360" t="s">
        <v>6305</v>
      </c>
      <c r="C4480" s="360" t="s">
        <v>1516</v>
      </c>
      <c r="D4480" s="266" t="s">
        <v>28201</v>
      </c>
    </row>
    <row r="4481" spans="1:4" x14ac:dyDescent="0.25">
      <c r="A4481" s="369">
        <v>12579</v>
      </c>
      <c r="B4481" s="360" t="s">
        <v>6306</v>
      </c>
      <c r="C4481" s="360" t="s">
        <v>1516</v>
      </c>
      <c r="D4481" s="266" t="s">
        <v>28202</v>
      </c>
    </row>
    <row r="4482" spans="1:4" x14ac:dyDescent="0.25">
      <c r="A4482" s="369">
        <v>12580</v>
      </c>
      <c r="B4482" s="360" t="s">
        <v>6307</v>
      </c>
      <c r="C4482" s="360" t="s">
        <v>1516</v>
      </c>
      <c r="D4482" s="266" t="s">
        <v>28203</v>
      </c>
    </row>
    <row r="4483" spans="1:4" x14ac:dyDescent="0.25">
      <c r="A4483" s="369">
        <v>12581</v>
      </c>
      <c r="B4483" s="360" t="s">
        <v>6308</v>
      </c>
      <c r="C4483" s="360" t="s">
        <v>1516</v>
      </c>
      <c r="D4483" s="266" t="s">
        <v>28204</v>
      </c>
    </row>
    <row r="4484" spans="1:4" x14ac:dyDescent="0.25">
      <c r="A4484" s="369">
        <v>7720</v>
      </c>
      <c r="B4484" s="360" t="s">
        <v>6309</v>
      </c>
      <c r="C4484" s="360" t="s">
        <v>1516</v>
      </c>
      <c r="D4484" s="266" t="s">
        <v>28205</v>
      </c>
    </row>
    <row r="4485" spans="1:4" x14ac:dyDescent="0.25">
      <c r="A4485" s="369">
        <v>40335</v>
      </c>
      <c r="B4485" s="360" t="s">
        <v>6310</v>
      </c>
      <c r="C4485" s="360" t="s">
        <v>1516</v>
      </c>
      <c r="D4485" s="266" t="s">
        <v>28206</v>
      </c>
    </row>
    <row r="4486" spans="1:4" x14ac:dyDescent="0.25">
      <c r="A4486" s="369">
        <v>7740</v>
      </c>
      <c r="B4486" s="360" t="s">
        <v>6311</v>
      </c>
      <c r="C4486" s="360" t="s">
        <v>1516</v>
      </c>
      <c r="D4486" s="266" t="s">
        <v>28207</v>
      </c>
    </row>
    <row r="4487" spans="1:4" x14ac:dyDescent="0.25">
      <c r="A4487" s="369">
        <v>7741</v>
      </c>
      <c r="B4487" s="360" t="s">
        <v>6312</v>
      </c>
      <c r="C4487" s="360" t="s">
        <v>1516</v>
      </c>
      <c r="D4487" s="266" t="s">
        <v>28208</v>
      </c>
    </row>
    <row r="4488" spans="1:4" x14ac:dyDescent="0.25">
      <c r="A4488" s="369">
        <v>7774</v>
      </c>
      <c r="B4488" s="360" t="s">
        <v>6313</v>
      </c>
      <c r="C4488" s="360" t="s">
        <v>1516</v>
      </c>
      <c r="D4488" s="266" t="s">
        <v>25854</v>
      </c>
    </row>
    <row r="4489" spans="1:4" x14ac:dyDescent="0.25">
      <c r="A4489" s="369">
        <v>7744</v>
      </c>
      <c r="B4489" s="360" t="s">
        <v>6314</v>
      </c>
      <c r="C4489" s="360" t="s">
        <v>1516</v>
      </c>
      <c r="D4489" s="266" t="s">
        <v>28209</v>
      </c>
    </row>
    <row r="4490" spans="1:4" x14ac:dyDescent="0.25">
      <c r="A4490" s="369">
        <v>7773</v>
      </c>
      <c r="B4490" s="360" t="s">
        <v>6315</v>
      </c>
      <c r="C4490" s="360" t="s">
        <v>1516</v>
      </c>
      <c r="D4490" s="266" t="s">
        <v>28210</v>
      </c>
    </row>
    <row r="4491" spans="1:4" x14ac:dyDescent="0.25">
      <c r="A4491" s="369">
        <v>7754</v>
      </c>
      <c r="B4491" s="360" t="s">
        <v>6316</v>
      </c>
      <c r="C4491" s="360" t="s">
        <v>1516</v>
      </c>
      <c r="D4491" s="266" t="s">
        <v>28211</v>
      </c>
    </row>
    <row r="4492" spans="1:4" x14ac:dyDescent="0.25">
      <c r="A4492" s="369">
        <v>7735</v>
      </c>
      <c r="B4492" s="360" t="s">
        <v>6317</v>
      </c>
      <c r="C4492" s="360" t="s">
        <v>1516</v>
      </c>
      <c r="D4492" s="266" t="s">
        <v>28212</v>
      </c>
    </row>
    <row r="4493" spans="1:4" x14ac:dyDescent="0.25">
      <c r="A4493" s="369">
        <v>7755</v>
      </c>
      <c r="B4493" s="360" t="s">
        <v>6318</v>
      </c>
      <c r="C4493" s="360" t="s">
        <v>1516</v>
      </c>
      <c r="D4493" s="266" t="s">
        <v>28213</v>
      </c>
    </row>
    <row r="4494" spans="1:4" x14ac:dyDescent="0.25">
      <c r="A4494" s="369">
        <v>7776</v>
      </c>
      <c r="B4494" s="360" t="s">
        <v>6319</v>
      </c>
      <c r="C4494" s="360" t="s">
        <v>1516</v>
      </c>
      <c r="D4494" s="266" t="s">
        <v>28214</v>
      </c>
    </row>
    <row r="4495" spans="1:4" x14ac:dyDescent="0.25">
      <c r="A4495" s="369">
        <v>7743</v>
      </c>
      <c r="B4495" s="360" t="s">
        <v>6320</v>
      </c>
      <c r="C4495" s="360" t="s">
        <v>1516</v>
      </c>
      <c r="D4495" s="266" t="s">
        <v>28215</v>
      </c>
    </row>
    <row r="4496" spans="1:4" x14ac:dyDescent="0.25">
      <c r="A4496" s="369">
        <v>7733</v>
      </c>
      <c r="B4496" s="360" t="s">
        <v>6321</v>
      </c>
      <c r="C4496" s="360" t="s">
        <v>1516</v>
      </c>
      <c r="D4496" s="266" t="s">
        <v>28216</v>
      </c>
    </row>
    <row r="4497" spans="1:4" x14ac:dyDescent="0.25">
      <c r="A4497" s="369">
        <v>7775</v>
      </c>
      <c r="B4497" s="360" t="s">
        <v>6322</v>
      </c>
      <c r="C4497" s="360" t="s">
        <v>1516</v>
      </c>
      <c r="D4497" s="266" t="s">
        <v>28217</v>
      </c>
    </row>
    <row r="4498" spans="1:4" x14ac:dyDescent="0.25">
      <c r="A4498" s="369">
        <v>7734</v>
      </c>
      <c r="B4498" s="360" t="s">
        <v>6323</v>
      </c>
      <c r="C4498" s="360" t="s">
        <v>1516</v>
      </c>
      <c r="D4498" s="266" t="s">
        <v>28218</v>
      </c>
    </row>
    <row r="4499" spans="1:4" x14ac:dyDescent="0.25">
      <c r="A4499" s="369">
        <v>7714</v>
      </c>
      <c r="B4499" s="360" t="s">
        <v>7242</v>
      </c>
      <c r="C4499" s="360" t="s">
        <v>1516</v>
      </c>
      <c r="D4499" s="266" t="s">
        <v>28219</v>
      </c>
    </row>
    <row r="4500" spans="1:4" x14ac:dyDescent="0.25">
      <c r="A4500" s="369">
        <v>37449</v>
      </c>
      <c r="B4500" s="360" t="s">
        <v>6324</v>
      </c>
      <c r="C4500" s="360" t="s">
        <v>1516</v>
      </c>
      <c r="D4500" s="266" t="s">
        <v>10469</v>
      </c>
    </row>
    <row r="4501" spans="1:4" x14ac:dyDescent="0.25">
      <c r="A4501" s="369">
        <v>37450</v>
      </c>
      <c r="B4501" s="360" t="s">
        <v>6326</v>
      </c>
      <c r="C4501" s="360" t="s">
        <v>1516</v>
      </c>
      <c r="D4501" s="266" t="s">
        <v>6876</v>
      </c>
    </row>
    <row r="4502" spans="1:4" x14ac:dyDescent="0.25">
      <c r="A4502" s="369">
        <v>37451</v>
      </c>
      <c r="B4502" s="360" t="s">
        <v>6327</v>
      </c>
      <c r="C4502" s="360" t="s">
        <v>1516</v>
      </c>
      <c r="D4502" s="266" t="s">
        <v>28220</v>
      </c>
    </row>
    <row r="4503" spans="1:4" x14ac:dyDescent="0.25">
      <c r="A4503" s="369">
        <v>37452</v>
      </c>
      <c r="B4503" s="360" t="s">
        <v>6328</v>
      </c>
      <c r="C4503" s="360" t="s">
        <v>1516</v>
      </c>
      <c r="D4503" s="266" t="s">
        <v>7181</v>
      </c>
    </row>
    <row r="4504" spans="1:4" x14ac:dyDescent="0.25">
      <c r="A4504" s="369">
        <v>37453</v>
      </c>
      <c r="B4504" s="360" t="s">
        <v>6329</v>
      </c>
      <c r="C4504" s="360" t="s">
        <v>1516</v>
      </c>
      <c r="D4504" s="266" t="s">
        <v>26159</v>
      </c>
    </row>
    <row r="4505" spans="1:4" x14ac:dyDescent="0.25">
      <c r="A4505" s="369">
        <v>7778</v>
      </c>
      <c r="B4505" s="360" t="s">
        <v>6330</v>
      </c>
      <c r="C4505" s="360" t="s">
        <v>1516</v>
      </c>
      <c r="D4505" s="266" t="s">
        <v>10224</v>
      </c>
    </row>
    <row r="4506" spans="1:4" x14ac:dyDescent="0.25">
      <c r="A4506" s="369">
        <v>7796</v>
      </c>
      <c r="B4506" s="360" t="s">
        <v>6331</v>
      </c>
      <c r="C4506" s="360" t="s">
        <v>1516</v>
      </c>
      <c r="D4506" s="266" t="s">
        <v>8613</v>
      </c>
    </row>
    <row r="4507" spans="1:4" x14ac:dyDescent="0.25">
      <c r="A4507" s="369">
        <v>7781</v>
      </c>
      <c r="B4507" s="360" t="s">
        <v>6332</v>
      </c>
      <c r="C4507" s="360" t="s">
        <v>1516</v>
      </c>
      <c r="D4507" s="266" t="s">
        <v>6883</v>
      </c>
    </row>
    <row r="4508" spans="1:4" x14ac:dyDescent="0.25">
      <c r="A4508" s="369">
        <v>7795</v>
      </c>
      <c r="B4508" s="360" t="s">
        <v>6333</v>
      </c>
      <c r="C4508" s="360" t="s">
        <v>1516</v>
      </c>
      <c r="D4508" s="266" t="s">
        <v>28221</v>
      </c>
    </row>
    <row r="4509" spans="1:4" x14ac:dyDescent="0.25">
      <c r="A4509" s="369">
        <v>7791</v>
      </c>
      <c r="B4509" s="360" t="s">
        <v>6334</v>
      </c>
      <c r="C4509" s="360" t="s">
        <v>1516</v>
      </c>
      <c r="D4509" s="266" t="s">
        <v>28222</v>
      </c>
    </row>
    <row r="4510" spans="1:4" x14ac:dyDescent="0.25">
      <c r="A4510" s="369">
        <v>7783</v>
      </c>
      <c r="B4510" s="360" t="s">
        <v>6335</v>
      </c>
      <c r="C4510" s="360" t="s">
        <v>1516</v>
      </c>
      <c r="D4510" s="266" t="s">
        <v>11058</v>
      </c>
    </row>
    <row r="4511" spans="1:4" x14ac:dyDescent="0.25">
      <c r="A4511" s="369">
        <v>7790</v>
      </c>
      <c r="B4511" s="360" t="s">
        <v>6336</v>
      </c>
      <c r="C4511" s="360" t="s">
        <v>1516</v>
      </c>
      <c r="D4511" s="266" t="s">
        <v>25766</v>
      </c>
    </row>
    <row r="4512" spans="1:4" x14ac:dyDescent="0.25">
      <c r="A4512" s="369">
        <v>7785</v>
      </c>
      <c r="B4512" s="360" t="s">
        <v>6337</v>
      </c>
      <c r="C4512" s="360" t="s">
        <v>1516</v>
      </c>
      <c r="D4512" s="266" t="s">
        <v>10812</v>
      </c>
    </row>
    <row r="4513" spans="1:4" x14ac:dyDescent="0.25">
      <c r="A4513" s="369">
        <v>7792</v>
      </c>
      <c r="B4513" s="360" t="s">
        <v>6338</v>
      </c>
      <c r="C4513" s="360" t="s">
        <v>1516</v>
      </c>
      <c r="D4513" s="266" t="s">
        <v>28223</v>
      </c>
    </row>
    <row r="4514" spans="1:4" x14ac:dyDescent="0.25">
      <c r="A4514" s="369">
        <v>7793</v>
      </c>
      <c r="B4514" s="360" t="s">
        <v>6339</v>
      </c>
      <c r="C4514" s="360" t="s">
        <v>1516</v>
      </c>
      <c r="D4514" s="266" t="s">
        <v>6817</v>
      </c>
    </row>
    <row r="4515" spans="1:4" x14ac:dyDescent="0.25">
      <c r="A4515" s="369">
        <v>13159</v>
      </c>
      <c r="B4515" s="360" t="s">
        <v>6340</v>
      </c>
      <c r="C4515" s="360" t="s">
        <v>1516</v>
      </c>
      <c r="D4515" s="266" t="s">
        <v>28224</v>
      </c>
    </row>
    <row r="4516" spans="1:4" x14ac:dyDescent="0.25">
      <c r="A4516" s="369">
        <v>13168</v>
      </c>
      <c r="B4516" s="360" t="s">
        <v>6341</v>
      </c>
      <c r="C4516" s="360" t="s">
        <v>1516</v>
      </c>
      <c r="D4516" s="266" t="s">
        <v>28225</v>
      </c>
    </row>
    <row r="4517" spans="1:4" x14ac:dyDescent="0.25">
      <c r="A4517" s="369">
        <v>13173</v>
      </c>
      <c r="B4517" s="360" t="s">
        <v>6342</v>
      </c>
      <c r="C4517" s="360" t="s">
        <v>1516</v>
      </c>
      <c r="D4517" s="266" t="s">
        <v>28226</v>
      </c>
    </row>
    <row r="4518" spans="1:4" x14ac:dyDescent="0.25">
      <c r="A4518" s="369">
        <v>12583</v>
      </c>
      <c r="B4518" s="360" t="s">
        <v>6343</v>
      </c>
      <c r="C4518" s="360" t="s">
        <v>1516</v>
      </c>
      <c r="D4518" s="266" t="s">
        <v>28227</v>
      </c>
    </row>
    <row r="4519" spans="1:4" x14ac:dyDescent="0.25">
      <c r="A4519" s="369">
        <v>12584</v>
      </c>
      <c r="B4519" s="360" t="s">
        <v>6345</v>
      </c>
      <c r="C4519" s="360" t="s">
        <v>1516</v>
      </c>
      <c r="D4519" s="266" t="s">
        <v>28228</v>
      </c>
    </row>
    <row r="4520" spans="1:4" x14ac:dyDescent="0.25">
      <c r="A4520" s="369">
        <v>12613</v>
      </c>
      <c r="B4520" s="360" t="s">
        <v>6346</v>
      </c>
      <c r="C4520" s="360" t="s">
        <v>1433</v>
      </c>
      <c r="D4520" s="266" t="s">
        <v>4206</v>
      </c>
    </row>
    <row r="4521" spans="1:4" x14ac:dyDescent="0.25">
      <c r="A4521" s="369">
        <v>1031</v>
      </c>
      <c r="B4521" s="360" t="s">
        <v>6347</v>
      </c>
      <c r="C4521" s="360" t="s">
        <v>1433</v>
      </c>
      <c r="D4521" s="266" t="s">
        <v>28229</v>
      </c>
    </row>
    <row r="4522" spans="1:4" x14ac:dyDescent="0.25">
      <c r="A4522" s="369">
        <v>39707</v>
      </c>
      <c r="B4522" s="360" t="s">
        <v>26469</v>
      </c>
      <c r="C4522" s="360" t="s">
        <v>1516</v>
      </c>
      <c r="D4522" s="266" t="s">
        <v>28230</v>
      </c>
    </row>
    <row r="4523" spans="1:4" x14ac:dyDescent="0.25">
      <c r="A4523" s="369">
        <v>39708</v>
      </c>
      <c r="B4523" s="360" t="s">
        <v>26470</v>
      </c>
      <c r="C4523" s="360" t="s">
        <v>1516</v>
      </c>
      <c r="D4523" s="266" t="s">
        <v>5122</v>
      </c>
    </row>
    <row r="4524" spans="1:4" x14ac:dyDescent="0.25">
      <c r="A4524" s="369">
        <v>39710</v>
      </c>
      <c r="B4524" s="360" t="s">
        <v>26471</v>
      </c>
      <c r="C4524" s="360" t="s">
        <v>1516</v>
      </c>
      <c r="D4524" s="266" t="s">
        <v>2008</v>
      </c>
    </row>
    <row r="4525" spans="1:4" x14ac:dyDescent="0.25">
      <c r="A4525" s="369">
        <v>39709</v>
      </c>
      <c r="B4525" s="360" t="s">
        <v>26472</v>
      </c>
      <c r="C4525" s="360" t="s">
        <v>1516</v>
      </c>
      <c r="D4525" s="266" t="s">
        <v>13112</v>
      </c>
    </row>
    <row r="4526" spans="1:4" x14ac:dyDescent="0.25">
      <c r="A4526" s="369">
        <v>39711</v>
      </c>
      <c r="B4526" s="360" t="s">
        <v>26473</v>
      </c>
      <c r="C4526" s="360" t="s">
        <v>1516</v>
      </c>
      <c r="D4526" s="266" t="s">
        <v>7425</v>
      </c>
    </row>
    <row r="4527" spans="1:4" x14ac:dyDescent="0.25">
      <c r="A4527" s="369">
        <v>39712</v>
      </c>
      <c r="B4527" s="360" t="s">
        <v>26474</v>
      </c>
      <c r="C4527" s="360" t="s">
        <v>1516</v>
      </c>
      <c r="D4527" s="266" t="s">
        <v>4758</v>
      </c>
    </row>
    <row r="4528" spans="1:4" x14ac:dyDescent="0.25">
      <c r="A4528" s="369">
        <v>39713</v>
      </c>
      <c r="B4528" s="360" t="s">
        <v>26475</v>
      </c>
      <c r="C4528" s="360" t="s">
        <v>1516</v>
      </c>
      <c r="D4528" s="266" t="s">
        <v>2458</v>
      </c>
    </row>
    <row r="4529" spans="1:4" x14ac:dyDescent="0.25">
      <c r="A4529" s="369">
        <v>39714</v>
      </c>
      <c r="B4529" s="360" t="s">
        <v>26476</v>
      </c>
      <c r="C4529" s="360" t="s">
        <v>1516</v>
      </c>
      <c r="D4529" s="266" t="s">
        <v>3532</v>
      </c>
    </row>
    <row r="4530" spans="1:4" x14ac:dyDescent="0.25">
      <c r="A4530" s="369">
        <v>39715</v>
      </c>
      <c r="B4530" s="360" t="s">
        <v>26477</v>
      </c>
      <c r="C4530" s="360" t="s">
        <v>1516</v>
      </c>
      <c r="D4530" s="266" t="s">
        <v>6754</v>
      </c>
    </row>
    <row r="4531" spans="1:4" x14ac:dyDescent="0.25">
      <c r="A4531" s="369">
        <v>39716</v>
      </c>
      <c r="B4531" s="360" t="s">
        <v>26478</v>
      </c>
      <c r="C4531" s="360" t="s">
        <v>1516</v>
      </c>
      <c r="D4531" s="266" t="s">
        <v>7095</v>
      </c>
    </row>
    <row r="4532" spans="1:4" x14ac:dyDescent="0.25">
      <c r="A4532" s="369">
        <v>39718</v>
      </c>
      <c r="B4532" s="360" t="s">
        <v>26479</v>
      </c>
      <c r="C4532" s="360" t="s">
        <v>1516</v>
      </c>
      <c r="D4532" s="266" t="s">
        <v>3173</v>
      </c>
    </row>
    <row r="4533" spans="1:4" x14ac:dyDescent="0.25">
      <c r="A4533" s="369">
        <v>9813</v>
      </c>
      <c r="B4533" s="360" t="s">
        <v>6348</v>
      </c>
      <c r="C4533" s="360" t="s">
        <v>1516</v>
      </c>
      <c r="D4533" s="266" t="s">
        <v>1645</v>
      </c>
    </row>
    <row r="4534" spans="1:4" x14ac:dyDescent="0.25">
      <c r="A4534" s="369">
        <v>9815</v>
      </c>
      <c r="B4534" s="360" t="s">
        <v>6349</v>
      </c>
      <c r="C4534" s="360" t="s">
        <v>1516</v>
      </c>
      <c r="D4534" s="266" t="s">
        <v>28231</v>
      </c>
    </row>
    <row r="4535" spans="1:4" x14ac:dyDescent="0.25">
      <c r="A4535" s="369">
        <v>44543</v>
      </c>
      <c r="B4535" s="360" t="s">
        <v>26480</v>
      </c>
      <c r="C4535" s="360" t="s">
        <v>1516</v>
      </c>
      <c r="D4535" s="266" t="s">
        <v>28232</v>
      </c>
    </row>
    <row r="4536" spans="1:4" x14ac:dyDescent="0.25">
      <c r="A4536" s="369">
        <v>44526</v>
      </c>
      <c r="B4536" s="360" t="s">
        <v>26481</v>
      </c>
      <c r="C4536" s="360" t="s">
        <v>1516</v>
      </c>
      <c r="D4536" s="266" t="s">
        <v>28233</v>
      </c>
    </row>
    <row r="4537" spans="1:4" x14ac:dyDescent="0.25">
      <c r="A4537" s="369">
        <v>44545</v>
      </c>
      <c r="B4537" s="360" t="s">
        <v>26482</v>
      </c>
      <c r="C4537" s="360" t="s">
        <v>1516</v>
      </c>
      <c r="D4537" s="266" t="s">
        <v>28234</v>
      </c>
    </row>
    <row r="4538" spans="1:4" x14ac:dyDescent="0.25">
      <c r="A4538" s="369">
        <v>44525</v>
      </c>
      <c r="B4538" s="360" t="s">
        <v>26483</v>
      </c>
      <c r="C4538" s="360" t="s">
        <v>1516</v>
      </c>
      <c r="D4538" s="266" t="s">
        <v>28235</v>
      </c>
    </row>
    <row r="4539" spans="1:4" x14ac:dyDescent="0.25">
      <c r="A4539" s="369">
        <v>44547</v>
      </c>
      <c r="B4539" s="360" t="s">
        <v>26484</v>
      </c>
      <c r="C4539" s="360" t="s">
        <v>1516</v>
      </c>
      <c r="D4539" s="266" t="s">
        <v>26186</v>
      </c>
    </row>
    <row r="4540" spans="1:4" x14ac:dyDescent="0.25">
      <c r="A4540" s="369">
        <v>44519</v>
      </c>
      <c r="B4540" s="360" t="s">
        <v>26485</v>
      </c>
      <c r="C4540" s="360" t="s">
        <v>1516</v>
      </c>
      <c r="D4540" s="266" t="s">
        <v>28236</v>
      </c>
    </row>
    <row r="4541" spans="1:4" x14ac:dyDescent="0.25">
      <c r="A4541" s="369">
        <v>44520</v>
      </c>
      <c r="B4541" s="360" t="s">
        <v>26486</v>
      </c>
      <c r="C4541" s="360" t="s">
        <v>1516</v>
      </c>
      <c r="D4541" s="266" t="s">
        <v>28237</v>
      </c>
    </row>
    <row r="4542" spans="1:4" x14ac:dyDescent="0.25">
      <c r="A4542" s="369">
        <v>44521</v>
      </c>
      <c r="B4542" s="360" t="s">
        <v>6350</v>
      </c>
      <c r="C4542" s="360" t="s">
        <v>1516</v>
      </c>
      <c r="D4542" s="266" t="s">
        <v>9834</v>
      </c>
    </row>
    <row r="4543" spans="1:4" x14ac:dyDescent="0.25">
      <c r="A4543" s="369">
        <v>44522</v>
      </c>
      <c r="B4543" s="360" t="s">
        <v>26487</v>
      </c>
      <c r="C4543" s="360" t="s">
        <v>1516</v>
      </c>
      <c r="D4543" s="266" t="s">
        <v>28238</v>
      </c>
    </row>
    <row r="4544" spans="1:4" x14ac:dyDescent="0.25">
      <c r="A4544" s="369">
        <v>44523</v>
      </c>
      <c r="B4544" s="360" t="s">
        <v>26488</v>
      </c>
      <c r="C4544" s="360" t="s">
        <v>1516</v>
      </c>
      <c r="D4544" s="266" t="s">
        <v>28239</v>
      </c>
    </row>
    <row r="4545" spans="1:4" x14ac:dyDescent="0.25">
      <c r="A4545" s="369">
        <v>44527</v>
      </c>
      <c r="B4545" s="360" t="s">
        <v>26489</v>
      </c>
      <c r="C4545" s="360" t="s">
        <v>1516</v>
      </c>
      <c r="D4545" s="266" t="s">
        <v>28240</v>
      </c>
    </row>
    <row r="4546" spans="1:4" x14ac:dyDescent="0.25">
      <c r="A4546" s="369">
        <v>44524</v>
      </c>
      <c r="B4546" s="360" t="s">
        <v>26490</v>
      </c>
      <c r="C4546" s="360" t="s">
        <v>1516</v>
      </c>
      <c r="D4546" s="266" t="s">
        <v>28087</v>
      </c>
    </row>
    <row r="4547" spans="1:4" x14ac:dyDescent="0.25">
      <c r="A4547" s="369">
        <v>44542</v>
      </c>
      <c r="B4547" s="360" t="s">
        <v>26491</v>
      </c>
      <c r="C4547" s="360" t="s">
        <v>1516</v>
      </c>
      <c r="D4547" s="266" t="s">
        <v>28241</v>
      </c>
    </row>
    <row r="4548" spans="1:4" x14ac:dyDescent="0.25">
      <c r="A4548" s="369">
        <v>9877</v>
      </c>
      <c r="B4548" s="360" t="s">
        <v>26492</v>
      </c>
      <c r="C4548" s="360" t="s">
        <v>1516</v>
      </c>
      <c r="D4548" s="266" t="s">
        <v>28242</v>
      </c>
    </row>
    <row r="4549" spans="1:4" x14ac:dyDescent="0.25">
      <c r="A4549" s="369">
        <v>9878</v>
      </c>
      <c r="B4549" s="360" t="s">
        <v>26493</v>
      </c>
      <c r="C4549" s="360" t="s">
        <v>1516</v>
      </c>
      <c r="D4549" s="266" t="s">
        <v>28243</v>
      </c>
    </row>
    <row r="4550" spans="1:4" x14ac:dyDescent="0.25">
      <c r="A4550" s="369">
        <v>41986</v>
      </c>
      <c r="B4550" s="360" t="s">
        <v>26494</v>
      </c>
      <c r="C4550" s="360" t="s">
        <v>1516</v>
      </c>
      <c r="D4550" s="266" t="s">
        <v>28244</v>
      </c>
    </row>
    <row r="4551" spans="1:4" x14ac:dyDescent="0.25">
      <c r="A4551" s="369">
        <v>43422</v>
      </c>
      <c r="B4551" s="360" t="s">
        <v>6351</v>
      </c>
      <c r="C4551" s="360" t="s">
        <v>1516</v>
      </c>
      <c r="D4551" s="266" t="s">
        <v>28245</v>
      </c>
    </row>
    <row r="4552" spans="1:4" x14ac:dyDescent="0.25">
      <c r="A4552" s="369">
        <v>41987</v>
      </c>
      <c r="B4552" s="360" t="s">
        <v>26495</v>
      </c>
      <c r="C4552" s="360" t="s">
        <v>1516</v>
      </c>
      <c r="D4552" s="266" t="s">
        <v>28246</v>
      </c>
    </row>
    <row r="4553" spans="1:4" x14ac:dyDescent="0.25">
      <c r="A4553" s="369">
        <v>41988</v>
      </c>
      <c r="B4553" s="360" t="s">
        <v>26496</v>
      </c>
      <c r="C4553" s="360" t="s">
        <v>1516</v>
      </c>
      <c r="D4553" s="266" t="s">
        <v>28247</v>
      </c>
    </row>
    <row r="4554" spans="1:4" x14ac:dyDescent="0.25">
      <c r="A4554" s="369">
        <v>41697</v>
      </c>
      <c r="B4554" s="360" t="s">
        <v>26497</v>
      </c>
      <c r="C4554" s="360" t="s">
        <v>1516</v>
      </c>
      <c r="D4554" s="266" t="s">
        <v>28248</v>
      </c>
    </row>
    <row r="4555" spans="1:4" x14ac:dyDescent="0.25">
      <c r="A4555" s="369">
        <v>41985</v>
      </c>
      <c r="B4555" s="360" t="s">
        <v>26498</v>
      </c>
      <c r="C4555" s="360" t="s">
        <v>1516</v>
      </c>
      <c r="D4555" s="266" t="s">
        <v>28249</v>
      </c>
    </row>
    <row r="4556" spans="1:4" x14ac:dyDescent="0.25">
      <c r="A4556" s="369">
        <v>41699</v>
      </c>
      <c r="B4556" s="360" t="s">
        <v>26499</v>
      </c>
      <c r="C4556" s="360" t="s">
        <v>1516</v>
      </c>
      <c r="D4556" s="266" t="s">
        <v>28250</v>
      </c>
    </row>
    <row r="4557" spans="1:4" x14ac:dyDescent="0.25">
      <c r="A4557" s="369">
        <v>38053</v>
      </c>
      <c r="B4557" s="360" t="s">
        <v>6352</v>
      </c>
      <c r="C4557" s="360" t="s">
        <v>1516</v>
      </c>
      <c r="D4557" s="266" t="s">
        <v>7246</v>
      </c>
    </row>
    <row r="4558" spans="1:4" x14ac:dyDescent="0.25">
      <c r="A4558" s="369">
        <v>38054</v>
      </c>
      <c r="B4558" s="360" t="s">
        <v>6353</v>
      </c>
      <c r="C4558" s="360" t="s">
        <v>1516</v>
      </c>
      <c r="D4558" s="266" t="s">
        <v>28251</v>
      </c>
    </row>
    <row r="4559" spans="1:4" x14ac:dyDescent="0.25">
      <c r="A4559" s="369">
        <v>38052</v>
      </c>
      <c r="B4559" s="360" t="s">
        <v>6354</v>
      </c>
      <c r="C4559" s="360" t="s">
        <v>1516</v>
      </c>
      <c r="D4559" s="266" t="s">
        <v>28252</v>
      </c>
    </row>
    <row r="4560" spans="1:4" x14ac:dyDescent="0.25">
      <c r="A4560" s="369">
        <v>38051</v>
      </c>
      <c r="B4560" s="360" t="s">
        <v>6355</v>
      </c>
      <c r="C4560" s="360" t="s">
        <v>1516</v>
      </c>
      <c r="D4560" s="266" t="s">
        <v>1535</v>
      </c>
    </row>
    <row r="4561" spans="1:4" x14ac:dyDescent="0.25">
      <c r="A4561" s="369">
        <v>38787</v>
      </c>
      <c r="B4561" s="360" t="s">
        <v>6357</v>
      </c>
      <c r="C4561" s="360" t="s">
        <v>1516</v>
      </c>
      <c r="D4561" s="266" t="s">
        <v>7247</v>
      </c>
    </row>
    <row r="4562" spans="1:4" x14ac:dyDescent="0.25">
      <c r="A4562" s="369">
        <v>38825</v>
      </c>
      <c r="B4562" s="360" t="s">
        <v>6358</v>
      </c>
      <c r="C4562" s="360" t="s">
        <v>1516</v>
      </c>
      <c r="D4562" s="266" t="s">
        <v>2019</v>
      </c>
    </row>
    <row r="4563" spans="1:4" x14ac:dyDescent="0.25">
      <c r="A4563" s="369">
        <v>38826</v>
      </c>
      <c r="B4563" s="360" t="s">
        <v>6359</v>
      </c>
      <c r="C4563" s="360" t="s">
        <v>1516</v>
      </c>
      <c r="D4563" s="266" t="s">
        <v>7248</v>
      </c>
    </row>
    <row r="4564" spans="1:4" x14ac:dyDescent="0.25">
      <c r="A4564" s="369">
        <v>38827</v>
      </c>
      <c r="B4564" s="360" t="s">
        <v>6360</v>
      </c>
      <c r="C4564" s="360" t="s">
        <v>1516</v>
      </c>
      <c r="D4564" s="266" t="s">
        <v>7249</v>
      </c>
    </row>
    <row r="4565" spans="1:4" x14ac:dyDescent="0.25">
      <c r="A4565" s="369">
        <v>38828</v>
      </c>
      <c r="B4565" s="360" t="s">
        <v>7250</v>
      </c>
      <c r="C4565" s="360" t="s">
        <v>1516</v>
      </c>
      <c r="D4565" s="266" t="s">
        <v>7251</v>
      </c>
    </row>
    <row r="4566" spans="1:4" x14ac:dyDescent="0.25">
      <c r="A4566" s="369">
        <v>38829</v>
      </c>
      <c r="B4566" s="360" t="s">
        <v>7252</v>
      </c>
      <c r="C4566" s="360" t="s">
        <v>1516</v>
      </c>
      <c r="D4566" s="266" t="s">
        <v>7253</v>
      </c>
    </row>
    <row r="4567" spans="1:4" x14ac:dyDescent="0.25">
      <c r="A4567" s="369">
        <v>38830</v>
      </c>
      <c r="B4567" s="360" t="s">
        <v>7254</v>
      </c>
      <c r="C4567" s="360" t="s">
        <v>1516</v>
      </c>
      <c r="D4567" s="266" t="s">
        <v>2985</v>
      </c>
    </row>
    <row r="4568" spans="1:4" x14ac:dyDescent="0.25">
      <c r="A4568" s="369">
        <v>38831</v>
      </c>
      <c r="B4568" s="360" t="s">
        <v>7255</v>
      </c>
      <c r="C4568" s="360" t="s">
        <v>1516</v>
      </c>
      <c r="D4568" s="266" t="s">
        <v>7256</v>
      </c>
    </row>
    <row r="4569" spans="1:4" x14ac:dyDescent="0.25">
      <c r="A4569" s="369">
        <v>36274</v>
      </c>
      <c r="B4569" s="360" t="s">
        <v>6361</v>
      </c>
      <c r="C4569" s="360" t="s">
        <v>1516</v>
      </c>
      <c r="D4569" s="266" t="s">
        <v>9642</v>
      </c>
    </row>
    <row r="4570" spans="1:4" x14ac:dyDescent="0.25">
      <c r="A4570" s="369">
        <v>36278</v>
      </c>
      <c r="B4570" s="360" t="s">
        <v>6362</v>
      </c>
      <c r="C4570" s="360" t="s">
        <v>1516</v>
      </c>
      <c r="D4570" s="266" t="s">
        <v>9403</v>
      </c>
    </row>
    <row r="4571" spans="1:4" x14ac:dyDescent="0.25">
      <c r="A4571" s="369">
        <v>38977</v>
      </c>
      <c r="B4571" s="360" t="s">
        <v>6363</v>
      </c>
      <c r="C4571" s="360" t="s">
        <v>1516</v>
      </c>
      <c r="D4571" s="266" t="s">
        <v>28253</v>
      </c>
    </row>
    <row r="4572" spans="1:4" x14ac:dyDescent="0.25">
      <c r="A4572" s="369">
        <v>38971</v>
      </c>
      <c r="B4572" s="360" t="s">
        <v>6364</v>
      </c>
      <c r="C4572" s="360" t="s">
        <v>1516</v>
      </c>
      <c r="D4572" s="266" t="s">
        <v>6859</v>
      </c>
    </row>
    <row r="4573" spans="1:4" x14ac:dyDescent="0.25">
      <c r="A4573" s="369">
        <v>38972</v>
      </c>
      <c r="B4573" s="360" t="s">
        <v>6365</v>
      </c>
      <c r="C4573" s="360" t="s">
        <v>1516</v>
      </c>
      <c r="D4573" s="266" t="s">
        <v>25703</v>
      </c>
    </row>
    <row r="4574" spans="1:4" x14ac:dyDescent="0.25">
      <c r="A4574" s="369">
        <v>38973</v>
      </c>
      <c r="B4574" s="360" t="s">
        <v>6366</v>
      </c>
      <c r="C4574" s="360" t="s">
        <v>1516</v>
      </c>
      <c r="D4574" s="266" t="s">
        <v>4006</v>
      </c>
    </row>
    <row r="4575" spans="1:4" x14ac:dyDescent="0.25">
      <c r="A4575" s="369">
        <v>38974</v>
      </c>
      <c r="B4575" s="360" t="s">
        <v>6367</v>
      </c>
      <c r="C4575" s="360" t="s">
        <v>1516</v>
      </c>
      <c r="D4575" s="266" t="s">
        <v>28254</v>
      </c>
    </row>
    <row r="4576" spans="1:4" x14ac:dyDescent="0.25">
      <c r="A4576" s="369">
        <v>38975</v>
      </c>
      <c r="B4576" s="360" t="s">
        <v>6368</v>
      </c>
      <c r="C4576" s="360" t="s">
        <v>1516</v>
      </c>
      <c r="D4576" s="266" t="s">
        <v>25851</v>
      </c>
    </row>
    <row r="4577" spans="1:4" x14ac:dyDescent="0.25">
      <c r="A4577" s="369">
        <v>38976</v>
      </c>
      <c r="B4577" s="360" t="s">
        <v>6369</v>
      </c>
      <c r="C4577" s="360" t="s">
        <v>1516</v>
      </c>
      <c r="D4577" s="266" t="s">
        <v>28255</v>
      </c>
    </row>
    <row r="4578" spans="1:4" x14ac:dyDescent="0.25">
      <c r="A4578" s="369">
        <v>44176</v>
      </c>
      <c r="B4578" s="360" t="s">
        <v>6370</v>
      </c>
      <c r="C4578" s="360" t="s">
        <v>1516</v>
      </c>
      <c r="D4578" s="266" t="s">
        <v>5646</v>
      </c>
    </row>
    <row r="4579" spans="1:4" x14ac:dyDescent="0.25">
      <c r="A4579" s="369">
        <v>38986</v>
      </c>
      <c r="B4579" s="360" t="s">
        <v>6371</v>
      </c>
      <c r="C4579" s="360" t="s">
        <v>1516</v>
      </c>
      <c r="D4579" s="266" t="s">
        <v>28256</v>
      </c>
    </row>
    <row r="4580" spans="1:4" x14ac:dyDescent="0.25">
      <c r="A4580" s="369">
        <v>38978</v>
      </c>
      <c r="B4580" s="360" t="s">
        <v>6372</v>
      </c>
      <c r="C4580" s="360" t="s">
        <v>1516</v>
      </c>
      <c r="D4580" s="266" t="s">
        <v>25675</v>
      </c>
    </row>
    <row r="4581" spans="1:4" x14ac:dyDescent="0.25">
      <c r="A4581" s="369">
        <v>38979</v>
      </c>
      <c r="B4581" s="360" t="s">
        <v>6374</v>
      </c>
      <c r="C4581" s="360" t="s">
        <v>1516</v>
      </c>
      <c r="D4581" s="266" t="s">
        <v>10893</v>
      </c>
    </row>
    <row r="4582" spans="1:4" x14ac:dyDescent="0.25">
      <c r="A4582" s="369">
        <v>38980</v>
      </c>
      <c r="B4582" s="360" t="s">
        <v>6375</v>
      </c>
      <c r="C4582" s="360" t="s">
        <v>1516</v>
      </c>
      <c r="D4582" s="266" t="s">
        <v>28257</v>
      </c>
    </row>
    <row r="4583" spans="1:4" x14ac:dyDescent="0.25">
      <c r="A4583" s="369">
        <v>38981</v>
      </c>
      <c r="B4583" s="360" t="s">
        <v>6376</v>
      </c>
      <c r="C4583" s="360" t="s">
        <v>1516</v>
      </c>
      <c r="D4583" s="266" t="s">
        <v>28258</v>
      </c>
    </row>
    <row r="4584" spans="1:4" x14ac:dyDescent="0.25">
      <c r="A4584" s="369">
        <v>38982</v>
      </c>
      <c r="B4584" s="360" t="s">
        <v>6377</v>
      </c>
      <c r="C4584" s="360" t="s">
        <v>1516</v>
      </c>
      <c r="D4584" s="266" t="s">
        <v>28259</v>
      </c>
    </row>
    <row r="4585" spans="1:4" x14ac:dyDescent="0.25">
      <c r="A4585" s="369">
        <v>38983</v>
      </c>
      <c r="B4585" s="360" t="s">
        <v>6378</v>
      </c>
      <c r="C4585" s="360" t="s">
        <v>1516</v>
      </c>
      <c r="D4585" s="266" t="s">
        <v>28260</v>
      </c>
    </row>
    <row r="4586" spans="1:4" x14ac:dyDescent="0.25">
      <c r="A4586" s="369">
        <v>38984</v>
      </c>
      <c r="B4586" s="360" t="s">
        <v>6379</v>
      </c>
      <c r="C4586" s="360" t="s">
        <v>1516</v>
      </c>
      <c r="D4586" s="266" t="s">
        <v>28261</v>
      </c>
    </row>
    <row r="4587" spans="1:4" x14ac:dyDescent="0.25">
      <c r="A4587" s="369">
        <v>38985</v>
      </c>
      <c r="B4587" s="360" t="s">
        <v>6380</v>
      </c>
      <c r="C4587" s="360" t="s">
        <v>1516</v>
      </c>
      <c r="D4587" s="266" t="s">
        <v>27555</v>
      </c>
    </row>
    <row r="4588" spans="1:4" x14ac:dyDescent="0.25">
      <c r="A4588" s="369">
        <v>38032</v>
      </c>
      <c r="B4588" s="360" t="s">
        <v>6381</v>
      </c>
      <c r="C4588" s="360" t="s">
        <v>1516</v>
      </c>
      <c r="D4588" s="266" t="s">
        <v>28262</v>
      </c>
    </row>
    <row r="4589" spans="1:4" x14ac:dyDescent="0.25">
      <c r="A4589" s="369">
        <v>38033</v>
      </c>
      <c r="B4589" s="360" t="s">
        <v>6382</v>
      </c>
      <c r="C4589" s="360" t="s">
        <v>1516</v>
      </c>
      <c r="D4589" s="266" t="s">
        <v>28263</v>
      </c>
    </row>
    <row r="4590" spans="1:4" x14ac:dyDescent="0.25">
      <c r="A4590" s="369">
        <v>38034</v>
      </c>
      <c r="B4590" s="360" t="s">
        <v>6383</v>
      </c>
      <c r="C4590" s="360" t="s">
        <v>1516</v>
      </c>
      <c r="D4590" s="266" t="s">
        <v>28264</v>
      </c>
    </row>
    <row r="4591" spans="1:4" x14ac:dyDescent="0.25">
      <c r="A4591" s="369">
        <v>38035</v>
      </c>
      <c r="B4591" s="360" t="s">
        <v>26502</v>
      </c>
      <c r="C4591" s="360" t="s">
        <v>1516</v>
      </c>
      <c r="D4591" s="266" t="s">
        <v>28265</v>
      </c>
    </row>
    <row r="4592" spans="1:4" x14ac:dyDescent="0.25">
      <c r="A4592" s="369">
        <v>38036</v>
      </c>
      <c r="B4592" s="360" t="s">
        <v>6384</v>
      </c>
      <c r="C4592" s="360" t="s">
        <v>1516</v>
      </c>
      <c r="D4592" s="266" t="s">
        <v>28266</v>
      </c>
    </row>
    <row r="4593" spans="1:4" x14ac:dyDescent="0.25">
      <c r="A4593" s="369">
        <v>38037</v>
      </c>
      <c r="B4593" s="360" t="s">
        <v>6385</v>
      </c>
      <c r="C4593" s="360" t="s">
        <v>1516</v>
      </c>
      <c r="D4593" s="266" t="s">
        <v>28267</v>
      </c>
    </row>
    <row r="4594" spans="1:4" x14ac:dyDescent="0.25">
      <c r="A4594" s="369">
        <v>9850</v>
      </c>
      <c r="B4594" s="360" t="s">
        <v>6386</v>
      </c>
      <c r="C4594" s="360" t="s">
        <v>1516</v>
      </c>
      <c r="D4594" s="266" t="s">
        <v>6387</v>
      </c>
    </row>
    <row r="4595" spans="1:4" x14ac:dyDescent="0.25">
      <c r="A4595" s="369">
        <v>9853</v>
      </c>
      <c r="B4595" s="360" t="s">
        <v>6388</v>
      </c>
      <c r="C4595" s="360" t="s">
        <v>1516</v>
      </c>
      <c r="D4595" s="266" t="s">
        <v>6389</v>
      </c>
    </row>
    <row r="4596" spans="1:4" x14ac:dyDescent="0.25">
      <c r="A4596" s="369">
        <v>9854</v>
      </c>
      <c r="B4596" s="360" t="s">
        <v>6390</v>
      </c>
      <c r="C4596" s="360" t="s">
        <v>1516</v>
      </c>
      <c r="D4596" s="266" t="s">
        <v>6391</v>
      </c>
    </row>
    <row r="4597" spans="1:4" x14ac:dyDescent="0.25">
      <c r="A4597" s="369">
        <v>9851</v>
      </c>
      <c r="B4597" s="360" t="s">
        <v>6392</v>
      </c>
      <c r="C4597" s="360" t="s">
        <v>1516</v>
      </c>
      <c r="D4597" s="266" t="s">
        <v>6393</v>
      </c>
    </row>
    <row r="4598" spans="1:4" x14ac:dyDescent="0.25">
      <c r="A4598" s="369">
        <v>9825</v>
      </c>
      <c r="B4598" s="360" t="s">
        <v>6394</v>
      </c>
      <c r="C4598" s="360" t="s">
        <v>1516</v>
      </c>
      <c r="D4598" s="266" t="s">
        <v>28268</v>
      </c>
    </row>
    <row r="4599" spans="1:4" x14ac:dyDescent="0.25">
      <c r="A4599" s="369">
        <v>9828</v>
      </c>
      <c r="B4599" s="360" t="s">
        <v>26503</v>
      </c>
      <c r="C4599" s="360" t="s">
        <v>1516</v>
      </c>
      <c r="D4599" s="266" t="s">
        <v>28269</v>
      </c>
    </row>
    <row r="4600" spans="1:4" x14ac:dyDescent="0.25">
      <c r="A4600" s="369">
        <v>9829</v>
      </c>
      <c r="B4600" s="360" t="s">
        <v>6395</v>
      </c>
      <c r="C4600" s="360" t="s">
        <v>1516</v>
      </c>
      <c r="D4600" s="266" t="s">
        <v>25658</v>
      </c>
    </row>
    <row r="4601" spans="1:4" x14ac:dyDescent="0.25">
      <c r="A4601" s="369">
        <v>9826</v>
      </c>
      <c r="B4601" s="360" t="s">
        <v>6396</v>
      </c>
      <c r="C4601" s="360" t="s">
        <v>1516</v>
      </c>
      <c r="D4601" s="266" t="s">
        <v>28270</v>
      </c>
    </row>
    <row r="4602" spans="1:4" x14ac:dyDescent="0.25">
      <c r="A4602" s="369">
        <v>9827</v>
      </c>
      <c r="B4602" s="360" t="s">
        <v>6397</v>
      </c>
      <c r="C4602" s="360" t="s">
        <v>1516</v>
      </c>
      <c r="D4602" s="266" t="s">
        <v>28271</v>
      </c>
    </row>
    <row r="4603" spans="1:4" x14ac:dyDescent="0.25">
      <c r="A4603" s="369">
        <v>36374</v>
      </c>
      <c r="B4603" s="360" t="s">
        <v>6398</v>
      </c>
      <c r="C4603" s="360" t="s">
        <v>1516</v>
      </c>
      <c r="D4603" s="266" t="s">
        <v>28272</v>
      </c>
    </row>
    <row r="4604" spans="1:4" x14ac:dyDescent="0.25">
      <c r="A4604" s="369">
        <v>36084</v>
      </c>
      <c r="B4604" s="360" t="s">
        <v>6399</v>
      </c>
      <c r="C4604" s="360" t="s">
        <v>1516</v>
      </c>
      <c r="D4604" s="266" t="s">
        <v>27263</v>
      </c>
    </row>
    <row r="4605" spans="1:4" x14ac:dyDescent="0.25">
      <c r="A4605" s="369">
        <v>36373</v>
      </c>
      <c r="B4605" s="360" t="s">
        <v>6400</v>
      </c>
      <c r="C4605" s="360" t="s">
        <v>1516</v>
      </c>
      <c r="D4605" s="266" t="s">
        <v>2718</v>
      </c>
    </row>
    <row r="4606" spans="1:4" x14ac:dyDescent="0.25">
      <c r="A4606" s="369">
        <v>36377</v>
      </c>
      <c r="B4606" s="360" t="s">
        <v>6401</v>
      </c>
      <c r="C4606" s="360" t="s">
        <v>1516</v>
      </c>
      <c r="D4606" s="266" t="s">
        <v>28273</v>
      </c>
    </row>
    <row r="4607" spans="1:4" x14ac:dyDescent="0.25">
      <c r="A4607" s="369">
        <v>36375</v>
      </c>
      <c r="B4607" s="360" t="s">
        <v>6402</v>
      </c>
      <c r="C4607" s="360" t="s">
        <v>1516</v>
      </c>
      <c r="D4607" s="266" t="s">
        <v>28274</v>
      </c>
    </row>
    <row r="4608" spans="1:4" x14ac:dyDescent="0.25">
      <c r="A4608" s="369">
        <v>36376</v>
      </c>
      <c r="B4608" s="360" t="s">
        <v>6403</v>
      </c>
      <c r="C4608" s="360" t="s">
        <v>1516</v>
      </c>
      <c r="D4608" s="266" t="s">
        <v>28275</v>
      </c>
    </row>
    <row r="4609" spans="1:4" x14ac:dyDescent="0.25">
      <c r="A4609" s="369">
        <v>36380</v>
      </c>
      <c r="B4609" s="360" t="s">
        <v>6404</v>
      </c>
      <c r="C4609" s="360" t="s">
        <v>1516</v>
      </c>
      <c r="D4609" s="266" t="s">
        <v>28276</v>
      </c>
    </row>
    <row r="4610" spans="1:4" x14ac:dyDescent="0.25">
      <c r="A4610" s="369">
        <v>36378</v>
      </c>
      <c r="B4610" s="360" t="s">
        <v>6405</v>
      </c>
      <c r="C4610" s="360" t="s">
        <v>1516</v>
      </c>
      <c r="D4610" s="266" t="s">
        <v>4623</v>
      </c>
    </row>
    <row r="4611" spans="1:4" x14ac:dyDescent="0.25">
      <c r="A4611" s="369">
        <v>36379</v>
      </c>
      <c r="B4611" s="360" t="s">
        <v>6406</v>
      </c>
      <c r="C4611" s="360" t="s">
        <v>1516</v>
      </c>
      <c r="D4611" s="266" t="s">
        <v>25879</v>
      </c>
    </row>
    <row r="4612" spans="1:4" x14ac:dyDescent="0.25">
      <c r="A4612" s="369">
        <v>9859</v>
      </c>
      <c r="B4612" s="360" t="s">
        <v>26504</v>
      </c>
      <c r="C4612" s="360" t="s">
        <v>1516</v>
      </c>
      <c r="D4612" s="266" t="s">
        <v>26558</v>
      </c>
    </row>
    <row r="4613" spans="1:4" x14ac:dyDescent="0.25">
      <c r="A4613" s="369">
        <v>9836</v>
      </c>
      <c r="B4613" s="360" t="s">
        <v>26505</v>
      </c>
      <c r="C4613" s="360" t="s">
        <v>1516</v>
      </c>
      <c r="D4613" s="266" t="s">
        <v>4026</v>
      </c>
    </row>
    <row r="4614" spans="1:4" x14ac:dyDescent="0.25">
      <c r="A4614" s="369">
        <v>20065</v>
      </c>
      <c r="B4614" s="360" t="s">
        <v>26506</v>
      </c>
      <c r="C4614" s="360" t="s">
        <v>1516</v>
      </c>
      <c r="D4614" s="266" t="s">
        <v>26572</v>
      </c>
    </row>
    <row r="4615" spans="1:4" x14ac:dyDescent="0.25">
      <c r="A4615" s="369">
        <v>9835</v>
      </c>
      <c r="B4615" s="360" t="s">
        <v>26507</v>
      </c>
      <c r="C4615" s="360" t="s">
        <v>1516</v>
      </c>
      <c r="D4615" s="266" t="s">
        <v>28277</v>
      </c>
    </row>
    <row r="4616" spans="1:4" x14ac:dyDescent="0.25">
      <c r="A4616" s="369">
        <v>9838</v>
      </c>
      <c r="B4616" s="360" t="s">
        <v>6407</v>
      </c>
      <c r="C4616" s="360" t="s">
        <v>1516</v>
      </c>
      <c r="D4616" s="266" t="s">
        <v>28278</v>
      </c>
    </row>
    <row r="4617" spans="1:4" x14ac:dyDescent="0.25">
      <c r="A4617" s="369">
        <v>9837</v>
      </c>
      <c r="B4617" s="360" t="s">
        <v>6408</v>
      </c>
      <c r="C4617" s="360" t="s">
        <v>1516</v>
      </c>
      <c r="D4617" s="266" t="s">
        <v>4377</v>
      </c>
    </row>
    <row r="4618" spans="1:4" x14ac:dyDescent="0.25">
      <c r="A4618" s="369">
        <v>44315</v>
      </c>
      <c r="B4618" s="360" t="s">
        <v>6409</v>
      </c>
      <c r="C4618" s="360" t="s">
        <v>1516</v>
      </c>
      <c r="D4618" s="266" t="s">
        <v>28279</v>
      </c>
    </row>
    <row r="4619" spans="1:4" x14ac:dyDescent="0.25">
      <c r="A4619" s="369">
        <v>9862</v>
      </c>
      <c r="B4619" s="360" t="s">
        <v>26508</v>
      </c>
      <c r="C4619" s="360" t="s">
        <v>1516</v>
      </c>
      <c r="D4619" s="266" t="s">
        <v>25742</v>
      </c>
    </row>
    <row r="4620" spans="1:4" x14ac:dyDescent="0.25">
      <c r="A4620" s="369">
        <v>9861</v>
      </c>
      <c r="B4620" s="360" t="s">
        <v>6410</v>
      </c>
      <c r="C4620" s="360" t="s">
        <v>1516</v>
      </c>
      <c r="D4620" s="266" t="s">
        <v>3098</v>
      </c>
    </row>
    <row r="4621" spans="1:4" x14ac:dyDescent="0.25">
      <c r="A4621" s="369">
        <v>9856</v>
      </c>
      <c r="B4621" s="360" t="s">
        <v>6412</v>
      </c>
      <c r="C4621" s="360" t="s">
        <v>1516</v>
      </c>
      <c r="D4621" s="266" t="s">
        <v>12725</v>
      </c>
    </row>
    <row r="4622" spans="1:4" x14ac:dyDescent="0.25">
      <c r="A4622" s="369">
        <v>9866</v>
      </c>
      <c r="B4622" s="360" t="s">
        <v>6411</v>
      </c>
      <c r="C4622" s="360" t="s">
        <v>1516</v>
      </c>
      <c r="D4622" s="266" t="s">
        <v>6810</v>
      </c>
    </row>
    <row r="4623" spans="1:4" x14ac:dyDescent="0.25">
      <c r="A4623" s="369">
        <v>9863</v>
      </c>
      <c r="B4623" s="360" t="s">
        <v>26509</v>
      </c>
      <c r="C4623" s="360" t="s">
        <v>1516</v>
      </c>
      <c r="D4623" s="266" t="s">
        <v>4287</v>
      </c>
    </row>
    <row r="4624" spans="1:4" x14ac:dyDescent="0.25">
      <c r="A4624" s="369">
        <v>9860</v>
      </c>
      <c r="B4624" s="360" t="s">
        <v>26510</v>
      </c>
      <c r="C4624" s="360" t="s">
        <v>1516</v>
      </c>
      <c r="D4624" s="266" t="s">
        <v>3207</v>
      </c>
    </row>
    <row r="4625" spans="1:4" x14ac:dyDescent="0.25">
      <c r="A4625" s="369">
        <v>9841</v>
      </c>
      <c r="B4625" s="360" t="s">
        <v>6413</v>
      </c>
      <c r="C4625" s="360" t="s">
        <v>1516</v>
      </c>
      <c r="D4625" s="266" t="s">
        <v>28280</v>
      </c>
    </row>
    <row r="4626" spans="1:4" x14ac:dyDescent="0.25">
      <c r="A4626" s="369">
        <v>9840</v>
      </c>
      <c r="B4626" s="360" t="s">
        <v>6414</v>
      </c>
      <c r="C4626" s="360" t="s">
        <v>1516</v>
      </c>
      <c r="D4626" s="266" t="s">
        <v>25847</v>
      </c>
    </row>
    <row r="4627" spans="1:4" x14ac:dyDescent="0.25">
      <c r="A4627" s="369">
        <v>20067</v>
      </c>
      <c r="B4627" s="360" t="s">
        <v>6415</v>
      </c>
      <c r="C4627" s="360" t="s">
        <v>1516</v>
      </c>
      <c r="D4627" s="266" t="s">
        <v>25980</v>
      </c>
    </row>
    <row r="4628" spans="1:4" x14ac:dyDescent="0.25">
      <c r="A4628" s="369">
        <v>20068</v>
      </c>
      <c r="B4628" s="360" t="s">
        <v>6416</v>
      </c>
      <c r="C4628" s="360" t="s">
        <v>1516</v>
      </c>
      <c r="D4628" s="266" t="s">
        <v>27292</v>
      </c>
    </row>
    <row r="4629" spans="1:4" x14ac:dyDescent="0.25">
      <c r="A4629" s="369">
        <v>9839</v>
      </c>
      <c r="B4629" s="360" t="s">
        <v>6417</v>
      </c>
      <c r="C4629" s="360" t="s">
        <v>1516</v>
      </c>
      <c r="D4629" s="266" t="s">
        <v>10136</v>
      </c>
    </row>
    <row r="4630" spans="1:4" x14ac:dyDescent="0.25">
      <c r="A4630" s="369">
        <v>9870</v>
      </c>
      <c r="B4630" s="360" t="s">
        <v>6418</v>
      </c>
      <c r="C4630" s="360" t="s">
        <v>1516</v>
      </c>
      <c r="D4630" s="266" t="s">
        <v>28281</v>
      </c>
    </row>
    <row r="4631" spans="1:4" x14ac:dyDescent="0.25">
      <c r="A4631" s="369">
        <v>9867</v>
      </c>
      <c r="B4631" s="360" t="s">
        <v>6419</v>
      </c>
      <c r="C4631" s="360" t="s">
        <v>1516</v>
      </c>
      <c r="D4631" s="266" t="s">
        <v>28282</v>
      </c>
    </row>
    <row r="4632" spans="1:4" x14ac:dyDescent="0.25">
      <c r="A4632" s="369">
        <v>9868</v>
      </c>
      <c r="B4632" s="360" t="s">
        <v>6420</v>
      </c>
      <c r="C4632" s="360" t="s">
        <v>1516</v>
      </c>
      <c r="D4632" s="266" t="s">
        <v>4547</v>
      </c>
    </row>
    <row r="4633" spans="1:4" x14ac:dyDescent="0.25">
      <c r="A4633" s="369">
        <v>9869</v>
      </c>
      <c r="B4633" s="360" t="s">
        <v>6421</v>
      </c>
      <c r="C4633" s="360" t="s">
        <v>1516</v>
      </c>
      <c r="D4633" s="266" t="s">
        <v>4171</v>
      </c>
    </row>
    <row r="4634" spans="1:4" x14ac:dyDescent="0.25">
      <c r="A4634" s="369">
        <v>9874</v>
      </c>
      <c r="B4634" s="360" t="s">
        <v>6423</v>
      </c>
      <c r="C4634" s="360" t="s">
        <v>1516</v>
      </c>
      <c r="D4634" s="266" t="s">
        <v>2870</v>
      </c>
    </row>
    <row r="4635" spans="1:4" x14ac:dyDescent="0.25">
      <c r="A4635" s="369">
        <v>9875</v>
      </c>
      <c r="B4635" s="360" t="s">
        <v>6424</v>
      </c>
      <c r="C4635" s="360" t="s">
        <v>1516</v>
      </c>
      <c r="D4635" s="266" t="s">
        <v>25747</v>
      </c>
    </row>
    <row r="4636" spans="1:4" x14ac:dyDescent="0.25">
      <c r="A4636" s="369">
        <v>9873</v>
      </c>
      <c r="B4636" s="360" t="s">
        <v>6426</v>
      </c>
      <c r="C4636" s="360" t="s">
        <v>1516</v>
      </c>
      <c r="D4636" s="266" t="s">
        <v>27645</v>
      </c>
    </row>
    <row r="4637" spans="1:4" x14ac:dyDescent="0.25">
      <c r="A4637" s="369">
        <v>9871</v>
      </c>
      <c r="B4637" s="360" t="s">
        <v>6427</v>
      </c>
      <c r="C4637" s="360" t="s">
        <v>1516</v>
      </c>
      <c r="D4637" s="266" t="s">
        <v>28283</v>
      </c>
    </row>
    <row r="4638" spans="1:4" x14ac:dyDescent="0.25">
      <c r="A4638" s="369">
        <v>9872</v>
      </c>
      <c r="B4638" s="360" t="s">
        <v>6428</v>
      </c>
      <c r="C4638" s="360" t="s">
        <v>1516</v>
      </c>
      <c r="D4638" s="266" t="s">
        <v>7241</v>
      </c>
    </row>
    <row r="4639" spans="1:4" x14ac:dyDescent="0.25">
      <c r="A4639" s="369">
        <v>7667</v>
      </c>
      <c r="B4639" s="360" t="s">
        <v>6188</v>
      </c>
      <c r="C4639" s="360" t="s">
        <v>1516</v>
      </c>
      <c r="D4639" s="266" t="s">
        <v>28284</v>
      </c>
    </row>
    <row r="4640" spans="1:4" x14ac:dyDescent="0.25">
      <c r="A4640" s="369">
        <v>7660</v>
      </c>
      <c r="B4640" s="360" t="s">
        <v>6189</v>
      </c>
      <c r="C4640" s="360" t="s">
        <v>1516</v>
      </c>
      <c r="D4640" s="266" t="s">
        <v>28285</v>
      </c>
    </row>
    <row r="4641" spans="1:4" x14ac:dyDescent="0.25">
      <c r="A4641" s="369">
        <v>7676</v>
      </c>
      <c r="B4641" s="360" t="s">
        <v>6190</v>
      </c>
      <c r="C4641" s="360" t="s">
        <v>1516</v>
      </c>
      <c r="D4641" s="266" t="s">
        <v>28286</v>
      </c>
    </row>
    <row r="4642" spans="1:4" x14ac:dyDescent="0.25">
      <c r="A4642" s="369">
        <v>12426</v>
      </c>
      <c r="B4642" s="360" t="s">
        <v>6431</v>
      </c>
      <c r="C4642" s="360" t="s">
        <v>1433</v>
      </c>
      <c r="D4642" s="266" t="s">
        <v>6432</v>
      </c>
    </row>
    <row r="4643" spans="1:4" x14ac:dyDescent="0.25">
      <c r="A4643" s="369">
        <v>12425</v>
      </c>
      <c r="B4643" s="360" t="s">
        <v>6429</v>
      </c>
      <c r="C4643" s="360" t="s">
        <v>1433</v>
      </c>
      <c r="D4643" s="266" t="s">
        <v>6430</v>
      </c>
    </row>
    <row r="4644" spans="1:4" x14ac:dyDescent="0.25">
      <c r="A4644" s="369">
        <v>12427</v>
      </c>
      <c r="B4644" s="360" t="s">
        <v>6435</v>
      </c>
      <c r="C4644" s="360" t="s">
        <v>1433</v>
      </c>
      <c r="D4644" s="266" t="s">
        <v>6436</v>
      </c>
    </row>
    <row r="4645" spans="1:4" x14ac:dyDescent="0.25">
      <c r="A4645" s="369">
        <v>12428</v>
      </c>
      <c r="B4645" s="360" t="s">
        <v>6433</v>
      </c>
      <c r="C4645" s="360" t="s">
        <v>1433</v>
      </c>
      <c r="D4645" s="266" t="s">
        <v>6434</v>
      </c>
    </row>
    <row r="4646" spans="1:4" x14ac:dyDescent="0.25">
      <c r="A4646" s="369">
        <v>12430</v>
      </c>
      <c r="B4646" s="360" t="s">
        <v>6439</v>
      </c>
      <c r="C4646" s="360" t="s">
        <v>1433</v>
      </c>
      <c r="D4646" s="266" t="s">
        <v>6440</v>
      </c>
    </row>
    <row r="4647" spans="1:4" x14ac:dyDescent="0.25">
      <c r="A4647" s="369">
        <v>12429</v>
      </c>
      <c r="B4647" s="360" t="s">
        <v>6437</v>
      </c>
      <c r="C4647" s="360" t="s">
        <v>1433</v>
      </c>
      <c r="D4647" s="266" t="s">
        <v>6438</v>
      </c>
    </row>
    <row r="4648" spans="1:4" x14ac:dyDescent="0.25">
      <c r="A4648" s="369">
        <v>12431</v>
      </c>
      <c r="B4648" s="360" t="s">
        <v>6441</v>
      </c>
      <c r="C4648" s="360" t="s">
        <v>1433</v>
      </c>
      <c r="D4648" s="266" t="s">
        <v>6442</v>
      </c>
    </row>
    <row r="4649" spans="1:4" x14ac:dyDescent="0.25">
      <c r="A4649" s="369">
        <v>12432</v>
      </c>
      <c r="B4649" s="360" t="s">
        <v>6443</v>
      </c>
      <c r="C4649" s="360" t="s">
        <v>1433</v>
      </c>
      <c r="D4649" s="266" t="s">
        <v>6444</v>
      </c>
    </row>
    <row r="4650" spans="1:4" x14ac:dyDescent="0.25">
      <c r="A4650" s="369">
        <v>12434</v>
      </c>
      <c r="B4650" s="360" t="s">
        <v>6447</v>
      </c>
      <c r="C4650" s="360" t="s">
        <v>1433</v>
      </c>
      <c r="D4650" s="266" t="s">
        <v>6448</v>
      </c>
    </row>
    <row r="4651" spans="1:4" x14ac:dyDescent="0.25">
      <c r="A4651" s="369">
        <v>12433</v>
      </c>
      <c r="B4651" s="360" t="s">
        <v>6445</v>
      </c>
      <c r="C4651" s="360" t="s">
        <v>1433</v>
      </c>
      <c r="D4651" s="266" t="s">
        <v>6446</v>
      </c>
    </row>
    <row r="4652" spans="1:4" x14ac:dyDescent="0.25">
      <c r="A4652" s="369">
        <v>12435</v>
      </c>
      <c r="B4652" s="360" t="s">
        <v>6449</v>
      </c>
      <c r="C4652" s="360" t="s">
        <v>1433</v>
      </c>
      <c r="D4652" s="266" t="s">
        <v>6450</v>
      </c>
    </row>
    <row r="4653" spans="1:4" x14ac:dyDescent="0.25">
      <c r="A4653" s="369">
        <v>12437</v>
      </c>
      <c r="B4653" s="360" t="s">
        <v>6451</v>
      </c>
      <c r="C4653" s="360" t="s">
        <v>1433</v>
      </c>
      <c r="D4653" s="266" t="s">
        <v>6452</v>
      </c>
    </row>
    <row r="4654" spans="1:4" x14ac:dyDescent="0.25">
      <c r="A4654" s="369">
        <v>12439</v>
      </c>
      <c r="B4654" s="360" t="s">
        <v>6455</v>
      </c>
      <c r="C4654" s="360" t="s">
        <v>1433</v>
      </c>
      <c r="D4654" s="266" t="s">
        <v>6456</v>
      </c>
    </row>
    <row r="4655" spans="1:4" x14ac:dyDescent="0.25">
      <c r="A4655" s="369">
        <v>12438</v>
      </c>
      <c r="B4655" s="360" t="s">
        <v>6453</v>
      </c>
      <c r="C4655" s="360" t="s">
        <v>1433</v>
      </c>
      <c r="D4655" s="266" t="s">
        <v>6454</v>
      </c>
    </row>
    <row r="4656" spans="1:4" x14ac:dyDescent="0.25">
      <c r="A4656" s="369">
        <v>12436</v>
      </c>
      <c r="B4656" s="360" t="s">
        <v>6457</v>
      </c>
      <c r="C4656" s="360" t="s">
        <v>1433</v>
      </c>
      <c r="D4656" s="266" t="s">
        <v>6458</v>
      </c>
    </row>
    <row r="4657" spans="1:4" x14ac:dyDescent="0.25">
      <c r="A4657" s="369">
        <v>36357</v>
      </c>
      <c r="B4657" s="360" t="s">
        <v>6459</v>
      </c>
      <c r="C4657" s="360" t="s">
        <v>1433</v>
      </c>
      <c r="D4657" s="266" t="s">
        <v>28287</v>
      </c>
    </row>
    <row r="4658" spans="1:4" x14ac:dyDescent="0.25">
      <c r="A4658" s="369">
        <v>12424</v>
      </c>
      <c r="B4658" s="360" t="s">
        <v>6460</v>
      </c>
      <c r="C4658" s="360" t="s">
        <v>1433</v>
      </c>
      <c r="D4658" s="266" t="s">
        <v>6461</v>
      </c>
    </row>
    <row r="4659" spans="1:4" x14ac:dyDescent="0.25">
      <c r="A4659" s="369">
        <v>12440</v>
      </c>
      <c r="B4659" s="360" t="s">
        <v>6462</v>
      </c>
      <c r="C4659" s="360" t="s">
        <v>1433</v>
      </c>
      <c r="D4659" s="266" t="s">
        <v>6463</v>
      </c>
    </row>
    <row r="4660" spans="1:4" x14ac:dyDescent="0.25">
      <c r="A4660" s="369">
        <v>9884</v>
      </c>
      <c r="B4660" s="360" t="s">
        <v>6464</v>
      </c>
      <c r="C4660" s="360" t="s">
        <v>1433</v>
      </c>
      <c r="D4660" s="266" t="s">
        <v>6465</v>
      </c>
    </row>
    <row r="4661" spans="1:4" x14ac:dyDescent="0.25">
      <c r="A4661" s="369">
        <v>9888</v>
      </c>
      <c r="B4661" s="360" t="s">
        <v>6466</v>
      </c>
      <c r="C4661" s="360" t="s">
        <v>1433</v>
      </c>
      <c r="D4661" s="266" t="s">
        <v>6467</v>
      </c>
    </row>
    <row r="4662" spans="1:4" x14ac:dyDescent="0.25">
      <c r="A4662" s="369">
        <v>9883</v>
      </c>
      <c r="B4662" s="360" t="s">
        <v>6470</v>
      </c>
      <c r="C4662" s="360" t="s">
        <v>1433</v>
      </c>
      <c r="D4662" s="266" t="s">
        <v>6471</v>
      </c>
    </row>
    <row r="4663" spans="1:4" x14ac:dyDescent="0.25">
      <c r="A4663" s="369">
        <v>9886</v>
      </c>
      <c r="B4663" s="360" t="s">
        <v>6468</v>
      </c>
      <c r="C4663" s="360" t="s">
        <v>1433</v>
      </c>
      <c r="D4663" s="266" t="s">
        <v>6469</v>
      </c>
    </row>
    <row r="4664" spans="1:4" x14ac:dyDescent="0.25">
      <c r="A4664" s="369">
        <v>9889</v>
      </c>
      <c r="B4664" s="360" t="s">
        <v>6472</v>
      </c>
      <c r="C4664" s="360" t="s">
        <v>1433</v>
      </c>
      <c r="D4664" s="266" t="s">
        <v>6473</v>
      </c>
    </row>
    <row r="4665" spans="1:4" x14ac:dyDescent="0.25">
      <c r="A4665" s="369">
        <v>9887</v>
      </c>
      <c r="B4665" s="360" t="s">
        <v>6474</v>
      </c>
      <c r="C4665" s="360" t="s">
        <v>1433</v>
      </c>
      <c r="D4665" s="266" t="s">
        <v>6475</v>
      </c>
    </row>
    <row r="4666" spans="1:4" x14ac:dyDescent="0.25">
      <c r="A4666" s="369">
        <v>9885</v>
      </c>
      <c r="B4666" s="360" t="s">
        <v>6478</v>
      </c>
      <c r="C4666" s="360" t="s">
        <v>1433</v>
      </c>
      <c r="D4666" s="266" t="s">
        <v>2832</v>
      </c>
    </row>
    <row r="4667" spans="1:4" x14ac:dyDescent="0.25">
      <c r="A4667" s="369">
        <v>9890</v>
      </c>
      <c r="B4667" s="360" t="s">
        <v>6476</v>
      </c>
      <c r="C4667" s="360" t="s">
        <v>1433</v>
      </c>
      <c r="D4667" s="266" t="s">
        <v>6477</v>
      </c>
    </row>
    <row r="4668" spans="1:4" x14ac:dyDescent="0.25">
      <c r="A4668" s="369">
        <v>9891</v>
      </c>
      <c r="B4668" s="360" t="s">
        <v>6479</v>
      </c>
      <c r="C4668" s="360" t="s">
        <v>1433</v>
      </c>
      <c r="D4668" s="266" t="s">
        <v>6480</v>
      </c>
    </row>
    <row r="4669" spans="1:4" x14ac:dyDescent="0.25">
      <c r="A4669" s="369">
        <v>36316</v>
      </c>
      <c r="B4669" s="360" t="s">
        <v>7262</v>
      </c>
      <c r="C4669" s="360" t="s">
        <v>1433</v>
      </c>
      <c r="D4669" s="266" t="s">
        <v>10073</v>
      </c>
    </row>
    <row r="4670" spans="1:4" x14ac:dyDescent="0.25">
      <c r="A4670" s="369">
        <v>36313</v>
      </c>
      <c r="B4670" s="360" t="s">
        <v>6481</v>
      </c>
      <c r="C4670" s="360" t="s">
        <v>1433</v>
      </c>
      <c r="D4670" s="266" t="s">
        <v>2899</v>
      </c>
    </row>
    <row r="4671" spans="1:4" x14ac:dyDescent="0.25">
      <c r="A4671" s="369">
        <v>64</v>
      </c>
      <c r="B4671" s="360" t="s">
        <v>6483</v>
      </c>
      <c r="C4671" s="360" t="s">
        <v>1433</v>
      </c>
      <c r="D4671" s="266" t="s">
        <v>27421</v>
      </c>
    </row>
    <row r="4672" spans="1:4" x14ac:dyDescent="0.25">
      <c r="A4672" s="369">
        <v>37423</v>
      </c>
      <c r="B4672" s="360" t="s">
        <v>6484</v>
      </c>
      <c r="C4672" s="360" t="s">
        <v>1433</v>
      </c>
      <c r="D4672" s="266" t="s">
        <v>27581</v>
      </c>
    </row>
    <row r="4673" spans="1:4" x14ac:dyDescent="0.25">
      <c r="A4673" s="369">
        <v>9892</v>
      </c>
      <c r="B4673" s="360" t="s">
        <v>26511</v>
      </c>
      <c r="C4673" s="360" t="s">
        <v>1433</v>
      </c>
      <c r="D4673" s="266" t="s">
        <v>4408</v>
      </c>
    </row>
    <row r="4674" spans="1:4" x14ac:dyDescent="0.25">
      <c r="A4674" s="369">
        <v>9901</v>
      </c>
      <c r="B4674" s="360" t="s">
        <v>26512</v>
      </c>
      <c r="C4674" s="360" t="s">
        <v>1433</v>
      </c>
      <c r="D4674" s="266" t="s">
        <v>7032</v>
      </c>
    </row>
    <row r="4675" spans="1:4" x14ac:dyDescent="0.25">
      <c r="A4675" s="369">
        <v>9900</v>
      </c>
      <c r="B4675" s="360" t="s">
        <v>26513</v>
      </c>
      <c r="C4675" s="360" t="s">
        <v>1433</v>
      </c>
      <c r="D4675" s="266" t="s">
        <v>28010</v>
      </c>
    </row>
    <row r="4676" spans="1:4" x14ac:dyDescent="0.25">
      <c r="A4676" s="369">
        <v>9899</v>
      </c>
      <c r="B4676" s="360" t="s">
        <v>26514</v>
      </c>
      <c r="C4676" s="360" t="s">
        <v>1433</v>
      </c>
      <c r="D4676" s="266" t="s">
        <v>27551</v>
      </c>
    </row>
    <row r="4677" spans="1:4" x14ac:dyDescent="0.25">
      <c r="A4677" s="369">
        <v>9908</v>
      </c>
      <c r="B4677" s="360" t="s">
        <v>26515</v>
      </c>
      <c r="C4677" s="360" t="s">
        <v>1433</v>
      </c>
      <c r="D4677" s="266" t="s">
        <v>7237</v>
      </c>
    </row>
    <row r="4678" spans="1:4" x14ac:dyDescent="0.25">
      <c r="A4678" s="369">
        <v>9905</v>
      </c>
      <c r="B4678" s="360" t="s">
        <v>26516</v>
      </c>
      <c r="C4678" s="360" t="s">
        <v>1433</v>
      </c>
      <c r="D4678" s="266" t="s">
        <v>2015</v>
      </c>
    </row>
    <row r="4679" spans="1:4" x14ac:dyDescent="0.25">
      <c r="A4679" s="369">
        <v>9906</v>
      </c>
      <c r="B4679" s="360" t="s">
        <v>26517</v>
      </c>
      <c r="C4679" s="360" t="s">
        <v>1433</v>
      </c>
      <c r="D4679" s="266" t="s">
        <v>2021</v>
      </c>
    </row>
    <row r="4680" spans="1:4" x14ac:dyDescent="0.25">
      <c r="A4680" s="369">
        <v>9895</v>
      </c>
      <c r="B4680" s="360" t="s">
        <v>26518</v>
      </c>
      <c r="C4680" s="360" t="s">
        <v>1433</v>
      </c>
      <c r="D4680" s="266" t="s">
        <v>3563</v>
      </c>
    </row>
    <row r="4681" spans="1:4" x14ac:dyDescent="0.25">
      <c r="A4681" s="369">
        <v>9894</v>
      </c>
      <c r="B4681" s="360" t="s">
        <v>26519</v>
      </c>
      <c r="C4681" s="360" t="s">
        <v>1433</v>
      </c>
      <c r="D4681" s="266" t="s">
        <v>5646</v>
      </c>
    </row>
    <row r="4682" spans="1:4" x14ac:dyDescent="0.25">
      <c r="A4682" s="369">
        <v>9897</v>
      </c>
      <c r="B4682" s="360" t="s">
        <v>26520</v>
      </c>
      <c r="C4682" s="360" t="s">
        <v>1433</v>
      </c>
      <c r="D4682" s="266" t="s">
        <v>28288</v>
      </c>
    </row>
    <row r="4683" spans="1:4" x14ac:dyDescent="0.25">
      <c r="A4683" s="369">
        <v>9910</v>
      </c>
      <c r="B4683" s="360" t="s">
        <v>26521</v>
      </c>
      <c r="C4683" s="360" t="s">
        <v>1433</v>
      </c>
      <c r="D4683" s="266" t="s">
        <v>28289</v>
      </c>
    </row>
    <row r="4684" spans="1:4" x14ac:dyDescent="0.25">
      <c r="A4684" s="369">
        <v>9909</v>
      </c>
      <c r="B4684" s="360" t="s">
        <v>26522</v>
      </c>
      <c r="C4684" s="360" t="s">
        <v>1433</v>
      </c>
      <c r="D4684" s="266" t="s">
        <v>28290</v>
      </c>
    </row>
    <row r="4685" spans="1:4" x14ac:dyDescent="0.25">
      <c r="A4685" s="369">
        <v>9907</v>
      </c>
      <c r="B4685" s="360" t="s">
        <v>26523</v>
      </c>
      <c r="C4685" s="360" t="s">
        <v>1433</v>
      </c>
      <c r="D4685" s="266" t="s">
        <v>28291</v>
      </c>
    </row>
    <row r="4686" spans="1:4" x14ac:dyDescent="0.25">
      <c r="A4686" s="369">
        <v>20973</v>
      </c>
      <c r="B4686" s="360" t="s">
        <v>6488</v>
      </c>
      <c r="C4686" s="360" t="s">
        <v>1433</v>
      </c>
      <c r="D4686" s="266" t="s">
        <v>26524</v>
      </c>
    </row>
    <row r="4687" spans="1:4" x14ac:dyDescent="0.25">
      <c r="A4687" s="369">
        <v>20974</v>
      </c>
      <c r="B4687" s="360" t="s">
        <v>6489</v>
      </c>
      <c r="C4687" s="360" t="s">
        <v>1433</v>
      </c>
      <c r="D4687" s="266" t="s">
        <v>26525</v>
      </c>
    </row>
    <row r="4688" spans="1:4" x14ac:dyDescent="0.25">
      <c r="A4688" s="369">
        <v>37989</v>
      </c>
      <c r="B4688" s="360" t="s">
        <v>6490</v>
      </c>
      <c r="C4688" s="360" t="s">
        <v>1433</v>
      </c>
      <c r="D4688" s="266" t="s">
        <v>12041</v>
      </c>
    </row>
    <row r="4689" spans="1:4" x14ac:dyDescent="0.25">
      <c r="A4689" s="369">
        <v>37990</v>
      </c>
      <c r="B4689" s="360" t="s">
        <v>6491</v>
      </c>
      <c r="C4689" s="360" t="s">
        <v>1433</v>
      </c>
      <c r="D4689" s="266" t="s">
        <v>7051</v>
      </c>
    </row>
    <row r="4690" spans="1:4" x14ac:dyDescent="0.25">
      <c r="A4690" s="369">
        <v>37991</v>
      </c>
      <c r="B4690" s="360" t="s">
        <v>6492</v>
      </c>
      <c r="C4690" s="360" t="s">
        <v>1433</v>
      </c>
      <c r="D4690" s="266" t="s">
        <v>4220</v>
      </c>
    </row>
    <row r="4691" spans="1:4" x14ac:dyDescent="0.25">
      <c r="A4691" s="369">
        <v>37992</v>
      </c>
      <c r="B4691" s="360" t="s">
        <v>6494</v>
      </c>
      <c r="C4691" s="360" t="s">
        <v>1433</v>
      </c>
      <c r="D4691" s="266" t="s">
        <v>28292</v>
      </c>
    </row>
    <row r="4692" spans="1:4" x14ac:dyDescent="0.25">
      <c r="A4692" s="369">
        <v>37993</v>
      </c>
      <c r="B4692" s="360" t="s">
        <v>6496</v>
      </c>
      <c r="C4692" s="360" t="s">
        <v>1433</v>
      </c>
      <c r="D4692" s="266" t="s">
        <v>28293</v>
      </c>
    </row>
    <row r="4693" spans="1:4" x14ac:dyDescent="0.25">
      <c r="A4693" s="369">
        <v>37994</v>
      </c>
      <c r="B4693" s="360" t="s">
        <v>6497</v>
      </c>
      <c r="C4693" s="360" t="s">
        <v>1433</v>
      </c>
      <c r="D4693" s="266" t="s">
        <v>28294</v>
      </c>
    </row>
    <row r="4694" spans="1:4" x14ac:dyDescent="0.25">
      <c r="A4694" s="369">
        <v>37995</v>
      </c>
      <c r="B4694" s="360" t="s">
        <v>6498</v>
      </c>
      <c r="C4694" s="360" t="s">
        <v>1433</v>
      </c>
      <c r="D4694" s="266" t="s">
        <v>28048</v>
      </c>
    </row>
    <row r="4695" spans="1:4" x14ac:dyDescent="0.25">
      <c r="A4695" s="369">
        <v>37996</v>
      </c>
      <c r="B4695" s="360" t="s">
        <v>6499</v>
      </c>
      <c r="C4695" s="360" t="s">
        <v>1433</v>
      </c>
      <c r="D4695" s="266" t="s">
        <v>28295</v>
      </c>
    </row>
    <row r="4696" spans="1:4" x14ac:dyDescent="0.25">
      <c r="A4696" s="369">
        <v>13883</v>
      </c>
      <c r="B4696" s="360" t="s">
        <v>6500</v>
      </c>
      <c r="C4696" s="360" t="s">
        <v>1433</v>
      </c>
      <c r="D4696" s="266" t="s">
        <v>7264</v>
      </c>
    </row>
    <row r="4697" spans="1:4" x14ac:dyDescent="0.25">
      <c r="A4697" s="369">
        <v>38604</v>
      </c>
      <c r="B4697" s="360" t="s">
        <v>6501</v>
      </c>
      <c r="C4697" s="360" t="s">
        <v>1433</v>
      </c>
      <c r="D4697" s="266" t="s">
        <v>7265</v>
      </c>
    </row>
    <row r="4698" spans="1:4" x14ac:dyDescent="0.25">
      <c r="A4698" s="369">
        <v>10601</v>
      </c>
      <c r="B4698" s="360" t="s">
        <v>6502</v>
      </c>
      <c r="C4698" s="360" t="s">
        <v>1433</v>
      </c>
      <c r="D4698" s="266" t="s">
        <v>7266</v>
      </c>
    </row>
    <row r="4699" spans="1:4" x14ac:dyDescent="0.25">
      <c r="A4699" s="369">
        <v>44469</v>
      </c>
      <c r="B4699" s="360" t="s">
        <v>6503</v>
      </c>
      <c r="C4699" s="360" t="s">
        <v>1433</v>
      </c>
      <c r="D4699" s="266" t="s">
        <v>7267</v>
      </c>
    </row>
    <row r="4700" spans="1:4" x14ac:dyDescent="0.25">
      <c r="A4700" s="369">
        <v>13894</v>
      </c>
      <c r="B4700" s="360" t="s">
        <v>6504</v>
      </c>
      <c r="C4700" s="360" t="s">
        <v>1433</v>
      </c>
      <c r="D4700" s="266" t="s">
        <v>6505</v>
      </c>
    </row>
    <row r="4701" spans="1:4" x14ac:dyDescent="0.25">
      <c r="A4701" s="369">
        <v>13895</v>
      </c>
      <c r="B4701" s="360" t="s">
        <v>6506</v>
      </c>
      <c r="C4701" s="360" t="s">
        <v>1433</v>
      </c>
      <c r="D4701" s="266" t="s">
        <v>6507</v>
      </c>
    </row>
    <row r="4702" spans="1:4" x14ac:dyDescent="0.25">
      <c r="A4702" s="369">
        <v>13892</v>
      </c>
      <c r="B4702" s="360" t="s">
        <v>6508</v>
      </c>
      <c r="C4702" s="360" t="s">
        <v>1433</v>
      </c>
      <c r="D4702" s="266" t="s">
        <v>6509</v>
      </c>
    </row>
    <row r="4703" spans="1:4" x14ac:dyDescent="0.25">
      <c r="A4703" s="369">
        <v>9914</v>
      </c>
      <c r="B4703" s="360" t="s">
        <v>6510</v>
      </c>
      <c r="C4703" s="360" t="s">
        <v>1433</v>
      </c>
      <c r="D4703" s="266" t="s">
        <v>6511</v>
      </c>
    </row>
    <row r="4704" spans="1:4" x14ac:dyDescent="0.25">
      <c r="A4704" s="369">
        <v>36485</v>
      </c>
      <c r="B4704" s="360" t="s">
        <v>6512</v>
      </c>
      <c r="C4704" s="360" t="s">
        <v>1433</v>
      </c>
      <c r="D4704" s="266" t="s">
        <v>6513</v>
      </c>
    </row>
    <row r="4705" spans="1:4" x14ac:dyDescent="0.25">
      <c r="A4705" s="369">
        <v>9912</v>
      </c>
      <c r="B4705" s="360" t="s">
        <v>6514</v>
      </c>
      <c r="C4705" s="360" t="s">
        <v>1433</v>
      </c>
      <c r="D4705" s="266" t="s">
        <v>7268</v>
      </c>
    </row>
    <row r="4706" spans="1:4" x14ac:dyDescent="0.25">
      <c r="A4706" s="369">
        <v>9921</v>
      </c>
      <c r="B4706" s="360" t="s">
        <v>26526</v>
      </c>
      <c r="C4706" s="360" t="s">
        <v>1433</v>
      </c>
      <c r="D4706" s="266" t="s">
        <v>7269</v>
      </c>
    </row>
    <row r="4707" spans="1:4" x14ac:dyDescent="0.25">
      <c r="A4707" s="369">
        <v>21112</v>
      </c>
      <c r="B4707" s="360" t="s">
        <v>6515</v>
      </c>
      <c r="C4707" s="360" t="s">
        <v>1433</v>
      </c>
      <c r="D4707" s="266" t="s">
        <v>28296</v>
      </c>
    </row>
    <row r="4708" spans="1:4" x14ac:dyDescent="0.25">
      <c r="A4708" s="369">
        <v>10228</v>
      </c>
      <c r="B4708" s="360" t="s">
        <v>26527</v>
      </c>
      <c r="C4708" s="360" t="s">
        <v>1433</v>
      </c>
      <c r="D4708" s="266" t="s">
        <v>28297</v>
      </c>
    </row>
    <row r="4709" spans="1:4" x14ac:dyDescent="0.25">
      <c r="A4709" s="369">
        <v>11781</v>
      </c>
      <c r="B4709" s="360" t="s">
        <v>26528</v>
      </c>
      <c r="C4709" s="360" t="s">
        <v>1433</v>
      </c>
      <c r="D4709" s="266" t="s">
        <v>28298</v>
      </c>
    </row>
    <row r="4710" spans="1:4" x14ac:dyDescent="0.25">
      <c r="A4710" s="369">
        <v>37588</v>
      </c>
      <c r="B4710" s="360" t="s">
        <v>6517</v>
      </c>
      <c r="C4710" s="360" t="s">
        <v>1433</v>
      </c>
      <c r="D4710" s="266" t="s">
        <v>28299</v>
      </c>
    </row>
    <row r="4711" spans="1:4" x14ac:dyDescent="0.25">
      <c r="A4711" s="369">
        <v>11751</v>
      </c>
      <c r="B4711" s="360" t="s">
        <v>26529</v>
      </c>
      <c r="C4711" s="360" t="s">
        <v>1433</v>
      </c>
      <c r="D4711" s="266" t="s">
        <v>26022</v>
      </c>
    </row>
    <row r="4712" spans="1:4" x14ac:dyDescent="0.25">
      <c r="A4712" s="369">
        <v>11750</v>
      </c>
      <c r="B4712" s="360" t="s">
        <v>26530</v>
      </c>
      <c r="C4712" s="360" t="s">
        <v>1433</v>
      </c>
      <c r="D4712" s="266" t="s">
        <v>25834</v>
      </c>
    </row>
    <row r="4713" spans="1:4" x14ac:dyDescent="0.25">
      <c r="A4713" s="369">
        <v>11748</v>
      </c>
      <c r="B4713" s="360" t="s">
        <v>26531</v>
      </c>
      <c r="C4713" s="360" t="s">
        <v>1433</v>
      </c>
      <c r="D4713" s="266" t="s">
        <v>28300</v>
      </c>
    </row>
    <row r="4714" spans="1:4" x14ac:dyDescent="0.25">
      <c r="A4714" s="369">
        <v>11746</v>
      </c>
      <c r="B4714" s="360" t="s">
        <v>26532</v>
      </c>
      <c r="C4714" s="360" t="s">
        <v>1433</v>
      </c>
      <c r="D4714" s="266" t="s">
        <v>28301</v>
      </c>
    </row>
    <row r="4715" spans="1:4" x14ac:dyDescent="0.25">
      <c r="A4715" s="369">
        <v>11747</v>
      </c>
      <c r="B4715" s="360" t="s">
        <v>26533</v>
      </c>
      <c r="C4715" s="360" t="s">
        <v>1433</v>
      </c>
      <c r="D4715" s="266" t="s">
        <v>25770</v>
      </c>
    </row>
    <row r="4716" spans="1:4" x14ac:dyDescent="0.25">
      <c r="A4716" s="369">
        <v>11749</v>
      </c>
      <c r="B4716" s="360" t="s">
        <v>26534</v>
      </c>
      <c r="C4716" s="360" t="s">
        <v>1433</v>
      </c>
      <c r="D4716" s="266" t="s">
        <v>25898</v>
      </c>
    </row>
    <row r="4717" spans="1:4" x14ac:dyDescent="0.25">
      <c r="A4717" s="369">
        <v>10236</v>
      </c>
      <c r="B4717" s="360" t="s">
        <v>6518</v>
      </c>
      <c r="C4717" s="360" t="s">
        <v>1433</v>
      </c>
      <c r="D4717" s="266" t="s">
        <v>28302</v>
      </c>
    </row>
    <row r="4718" spans="1:4" x14ac:dyDescent="0.25">
      <c r="A4718" s="369">
        <v>10233</v>
      </c>
      <c r="B4718" s="360" t="s">
        <v>6519</v>
      </c>
      <c r="C4718" s="360" t="s">
        <v>1433</v>
      </c>
      <c r="D4718" s="266" t="s">
        <v>28303</v>
      </c>
    </row>
    <row r="4719" spans="1:4" x14ac:dyDescent="0.25">
      <c r="A4719" s="369">
        <v>10234</v>
      </c>
      <c r="B4719" s="360" t="s">
        <v>6520</v>
      </c>
      <c r="C4719" s="360" t="s">
        <v>1433</v>
      </c>
      <c r="D4719" s="266" t="s">
        <v>28304</v>
      </c>
    </row>
    <row r="4720" spans="1:4" x14ac:dyDescent="0.25">
      <c r="A4720" s="369">
        <v>10231</v>
      </c>
      <c r="B4720" s="360" t="s">
        <v>6522</v>
      </c>
      <c r="C4720" s="360" t="s">
        <v>1433</v>
      </c>
      <c r="D4720" s="266" t="s">
        <v>28305</v>
      </c>
    </row>
    <row r="4721" spans="1:4" x14ac:dyDescent="0.25">
      <c r="A4721" s="369">
        <v>10232</v>
      </c>
      <c r="B4721" s="360" t="s">
        <v>6523</v>
      </c>
      <c r="C4721" s="360" t="s">
        <v>1433</v>
      </c>
      <c r="D4721" s="266" t="s">
        <v>28306</v>
      </c>
    </row>
    <row r="4722" spans="1:4" x14ac:dyDescent="0.25">
      <c r="A4722" s="369">
        <v>10229</v>
      </c>
      <c r="B4722" s="360" t="s">
        <v>6525</v>
      </c>
      <c r="C4722" s="360" t="s">
        <v>1433</v>
      </c>
      <c r="D4722" s="266" t="s">
        <v>7088</v>
      </c>
    </row>
    <row r="4723" spans="1:4" x14ac:dyDescent="0.25">
      <c r="A4723" s="369">
        <v>10235</v>
      </c>
      <c r="B4723" s="360" t="s">
        <v>6524</v>
      </c>
      <c r="C4723" s="360" t="s">
        <v>1433</v>
      </c>
      <c r="D4723" s="266" t="s">
        <v>25646</v>
      </c>
    </row>
    <row r="4724" spans="1:4" x14ac:dyDescent="0.25">
      <c r="A4724" s="369">
        <v>10230</v>
      </c>
      <c r="B4724" s="360" t="s">
        <v>6527</v>
      </c>
      <c r="C4724" s="360" t="s">
        <v>1433</v>
      </c>
      <c r="D4724" s="266" t="s">
        <v>28307</v>
      </c>
    </row>
    <row r="4725" spans="1:4" x14ac:dyDescent="0.25">
      <c r="A4725" s="369">
        <v>10409</v>
      </c>
      <c r="B4725" s="360" t="s">
        <v>6528</v>
      </c>
      <c r="C4725" s="360" t="s">
        <v>1433</v>
      </c>
      <c r="D4725" s="266" t="s">
        <v>28308</v>
      </c>
    </row>
    <row r="4726" spans="1:4" x14ac:dyDescent="0.25">
      <c r="A4726" s="369">
        <v>10411</v>
      </c>
      <c r="B4726" s="360" t="s">
        <v>6529</v>
      </c>
      <c r="C4726" s="360" t="s">
        <v>1433</v>
      </c>
      <c r="D4726" s="266" t="s">
        <v>28309</v>
      </c>
    </row>
    <row r="4727" spans="1:4" x14ac:dyDescent="0.25">
      <c r="A4727" s="369">
        <v>10404</v>
      </c>
      <c r="B4727" s="360" t="s">
        <v>6531</v>
      </c>
      <c r="C4727" s="360" t="s">
        <v>1433</v>
      </c>
      <c r="D4727" s="266" t="s">
        <v>28310</v>
      </c>
    </row>
    <row r="4728" spans="1:4" x14ac:dyDescent="0.25">
      <c r="A4728" s="369">
        <v>10410</v>
      </c>
      <c r="B4728" s="360" t="s">
        <v>6530</v>
      </c>
      <c r="C4728" s="360" t="s">
        <v>1433</v>
      </c>
      <c r="D4728" s="266" t="s">
        <v>28311</v>
      </c>
    </row>
    <row r="4729" spans="1:4" x14ac:dyDescent="0.25">
      <c r="A4729" s="369">
        <v>10405</v>
      </c>
      <c r="B4729" s="360" t="s">
        <v>6532</v>
      </c>
      <c r="C4729" s="360" t="s">
        <v>1433</v>
      </c>
      <c r="D4729" s="266" t="s">
        <v>28312</v>
      </c>
    </row>
    <row r="4730" spans="1:4" x14ac:dyDescent="0.25">
      <c r="A4730" s="369">
        <v>10408</v>
      </c>
      <c r="B4730" s="360" t="s">
        <v>6533</v>
      </c>
      <c r="C4730" s="360" t="s">
        <v>1433</v>
      </c>
      <c r="D4730" s="266" t="s">
        <v>28313</v>
      </c>
    </row>
    <row r="4731" spans="1:4" x14ac:dyDescent="0.25">
      <c r="A4731" s="369">
        <v>10412</v>
      </c>
      <c r="B4731" s="360" t="s">
        <v>6535</v>
      </c>
      <c r="C4731" s="360" t="s">
        <v>1433</v>
      </c>
      <c r="D4731" s="266" t="s">
        <v>28314</v>
      </c>
    </row>
    <row r="4732" spans="1:4" x14ac:dyDescent="0.25">
      <c r="A4732" s="369">
        <v>10406</v>
      </c>
      <c r="B4732" s="360" t="s">
        <v>6534</v>
      </c>
      <c r="C4732" s="360" t="s">
        <v>1433</v>
      </c>
      <c r="D4732" s="266" t="s">
        <v>28315</v>
      </c>
    </row>
    <row r="4733" spans="1:4" x14ac:dyDescent="0.25">
      <c r="A4733" s="369">
        <v>10407</v>
      </c>
      <c r="B4733" s="360" t="s">
        <v>6536</v>
      </c>
      <c r="C4733" s="360" t="s">
        <v>1433</v>
      </c>
      <c r="D4733" s="266" t="s">
        <v>28316</v>
      </c>
    </row>
    <row r="4734" spans="1:4" x14ac:dyDescent="0.25">
      <c r="A4734" s="369">
        <v>10416</v>
      </c>
      <c r="B4734" s="360" t="s">
        <v>6537</v>
      </c>
      <c r="C4734" s="360" t="s">
        <v>1433</v>
      </c>
      <c r="D4734" s="266" t="s">
        <v>28317</v>
      </c>
    </row>
    <row r="4735" spans="1:4" x14ac:dyDescent="0.25">
      <c r="A4735" s="369">
        <v>10419</v>
      </c>
      <c r="B4735" s="360" t="s">
        <v>6538</v>
      </c>
      <c r="C4735" s="360" t="s">
        <v>1433</v>
      </c>
      <c r="D4735" s="266" t="s">
        <v>28318</v>
      </c>
    </row>
    <row r="4736" spans="1:4" x14ac:dyDescent="0.25">
      <c r="A4736" s="369">
        <v>21092</v>
      </c>
      <c r="B4736" s="360" t="s">
        <v>6540</v>
      </c>
      <c r="C4736" s="360" t="s">
        <v>1433</v>
      </c>
      <c r="D4736" s="266" t="s">
        <v>28319</v>
      </c>
    </row>
    <row r="4737" spans="1:4" x14ac:dyDescent="0.25">
      <c r="A4737" s="369">
        <v>10418</v>
      </c>
      <c r="B4737" s="360" t="s">
        <v>6539</v>
      </c>
      <c r="C4737" s="360" t="s">
        <v>1433</v>
      </c>
      <c r="D4737" s="266" t="s">
        <v>28320</v>
      </c>
    </row>
    <row r="4738" spans="1:4" x14ac:dyDescent="0.25">
      <c r="A4738" s="369">
        <v>12657</v>
      </c>
      <c r="B4738" s="360" t="s">
        <v>6541</v>
      </c>
      <c r="C4738" s="360" t="s">
        <v>1433</v>
      </c>
      <c r="D4738" s="266" t="s">
        <v>28321</v>
      </c>
    </row>
    <row r="4739" spans="1:4" x14ac:dyDescent="0.25">
      <c r="A4739" s="369">
        <v>10417</v>
      </c>
      <c r="B4739" s="360" t="s">
        <v>6542</v>
      </c>
      <c r="C4739" s="360" t="s">
        <v>1433</v>
      </c>
      <c r="D4739" s="266" t="s">
        <v>28322</v>
      </c>
    </row>
    <row r="4740" spans="1:4" x14ac:dyDescent="0.25">
      <c r="A4740" s="369">
        <v>10413</v>
      </c>
      <c r="B4740" s="360" t="s">
        <v>6544</v>
      </c>
      <c r="C4740" s="360" t="s">
        <v>1433</v>
      </c>
      <c r="D4740" s="266" t="s">
        <v>28323</v>
      </c>
    </row>
    <row r="4741" spans="1:4" x14ac:dyDescent="0.25">
      <c r="A4741" s="369">
        <v>10414</v>
      </c>
      <c r="B4741" s="360" t="s">
        <v>6543</v>
      </c>
      <c r="C4741" s="360" t="s">
        <v>1433</v>
      </c>
      <c r="D4741" s="266" t="s">
        <v>28324</v>
      </c>
    </row>
    <row r="4742" spans="1:4" x14ac:dyDescent="0.25">
      <c r="A4742" s="369">
        <v>10415</v>
      </c>
      <c r="B4742" s="360" t="s">
        <v>6545</v>
      </c>
      <c r="C4742" s="360" t="s">
        <v>1433</v>
      </c>
      <c r="D4742" s="266" t="s">
        <v>28325</v>
      </c>
    </row>
    <row r="4743" spans="1:4" x14ac:dyDescent="0.25">
      <c r="A4743" s="369">
        <v>38643</v>
      </c>
      <c r="B4743" s="360" t="s">
        <v>26535</v>
      </c>
      <c r="C4743" s="360" t="s">
        <v>1433</v>
      </c>
      <c r="D4743" s="266" t="s">
        <v>9447</v>
      </c>
    </row>
    <row r="4744" spans="1:4" x14ac:dyDescent="0.25">
      <c r="A4744" s="369">
        <v>6157</v>
      </c>
      <c r="B4744" s="360" t="s">
        <v>26536</v>
      </c>
      <c r="C4744" s="360" t="s">
        <v>1433</v>
      </c>
      <c r="D4744" s="266" t="s">
        <v>28326</v>
      </c>
    </row>
    <row r="4745" spans="1:4" x14ac:dyDescent="0.25">
      <c r="A4745" s="369">
        <v>6158</v>
      </c>
      <c r="B4745" s="360" t="s">
        <v>6546</v>
      </c>
      <c r="C4745" s="360" t="s">
        <v>1433</v>
      </c>
      <c r="D4745" s="266" t="s">
        <v>6547</v>
      </c>
    </row>
    <row r="4746" spans="1:4" x14ac:dyDescent="0.25">
      <c r="A4746" s="369">
        <v>6153</v>
      </c>
      <c r="B4746" s="360" t="s">
        <v>6548</v>
      </c>
      <c r="C4746" s="360" t="s">
        <v>1433</v>
      </c>
      <c r="D4746" s="266" t="s">
        <v>4339</v>
      </c>
    </row>
    <row r="4747" spans="1:4" x14ac:dyDescent="0.25">
      <c r="A4747" s="369">
        <v>6156</v>
      </c>
      <c r="B4747" s="360" t="s">
        <v>26537</v>
      </c>
      <c r="C4747" s="360" t="s">
        <v>1433</v>
      </c>
      <c r="D4747" s="266" t="s">
        <v>28327</v>
      </c>
    </row>
    <row r="4748" spans="1:4" x14ac:dyDescent="0.25">
      <c r="A4748" s="369">
        <v>6154</v>
      </c>
      <c r="B4748" s="360" t="s">
        <v>6549</v>
      </c>
      <c r="C4748" s="360" t="s">
        <v>1433</v>
      </c>
      <c r="D4748" s="266" t="s">
        <v>3778</v>
      </c>
    </row>
    <row r="4749" spans="1:4" x14ac:dyDescent="0.25">
      <c r="A4749" s="369">
        <v>6155</v>
      </c>
      <c r="B4749" s="360" t="s">
        <v>26538</v>
      </c>
      <c r="C4749" s="360" t="s">
        <v>1433</v>
      </c>
      <c r="D4749" s="266" t="s">
        <v>6550</v>
      </c>
    </row>
    <row r="4750" spans="1:4" x14ac:dyDescent="0.25">
      <c r="A4750" s="369">
        <v>43595</v>
      </c>
      <c r="B4750" s="360" t="s">
        <v>6551</v>
      </c>
      <c r="C4750" s="360" t="s">
        <v>1433</v>
      </c>
      <c r="D4750" s="266" t="s">
        <v>2127</v>
      </c>
    </row>
    <row r="4751" spans="1:4" x14ac:dyDescent="0.25">
      <c r="A4751" s="369">
        <v>43596</v>
      </c>
      <c r="B4751" s="360" t="s">
        <v>6552</v>
      </c>
      <c r="C4751" s="360" t="s">
        <v>1433</v>
      </c>
      <c r="D4751" s="266" t="s">
        <v>3552</v>
      </c>
    </row>
    <row r="4752" spans="1:4" x14ac:dyDescent="0.25">
      <c r="A4752" s="369">
        <v>38108</v>
      </c>
      <c r="B4752" s="360" t="s">
        <v>6553</v>
      </c>
      <c r="C4752" s="360" t="s">
        <v>1433</v>
      </c>
      <c r="D4752" s="266" t="s">
        <v>28328</v>
      </c>
    </row>
    <row r="4753" spans="1:4" x14ac:dyDescent="0.25">
      <c r="A4753" s="369">
        <v>38087</v>
      </c>
      <c r="B4753" s="360" t="s">
        <v>6554</v>
      </c>
      <c r="C4753" s="360" t="s">
        <v>1433</v>
      </c>
      <c r="D4753" s="266" t="s">
        <v>25783</v>
      </c>
    </row>
    <row r="4754" spans="1:4" x14ac:dyDescent="0.25">
      <c r="A4754" s="369">
        <v>38109</v>
      </c>
      <c r="B4754" s="360" t="s">
        <v>6556</v>
      </c>
      <c r="C4754" s="360" t="s">
        <v>1433</v>
      </c>
      <c r="D4754" s="266" t="s">
        <v>28329</v>
      </c>
    </row>
    <row r="4755" spans="1:4" x14ac:dyDescent="0.25">
      <c r="A4755" s="369">
        <v>38088</v>
      </c>
      <c r="B4755" s="360" t="s">
        <v>6557</v>
      </c>
      <c r="C4755" s="360" t="s">
        <v>1433</v>
      </c>
      <c r="D4755" s="266" t="s">
        <v>27616</v>
      </c>
    </row>
    <row r="4756" spans="1:4" x14ac:dyDescent="0.25">
      <c r="A4756" s="369">
        <v>38110</v>
      </c>
      <c r="B4756" s="360" t="s">
        <v>6558</v>
      </c>
      <c r="C4756" s="360" t="s">
        <v>1433</v>
      </c>
      <c r="D4756" s="266" t="s">
        <v>28330</v>
      </c>
    </row>
    <row r="4757" spans="1:4" x14ac:dyDescent="0.25">
      <c r="A4757" s="369">
        <v>38089</v>
      </c>
      <c r="B4757" s="360" t="s">
        <v>6559</v>
      </c>
      <c r="C4757" s="360" t="s">
        <v>1433</v>
      </c>
      <c r="D4757" s="266" t="s">
        <v>28331</v>
      </c>
    </row>
    <row r="4758" spans="1:4" x14ac:dyDescent="0.25">
      <c r="A4758" s="369">
        <v>38111</v>
      </c>
      <c r="B4758" s="360" t="s">
        <v>6560</v>
      </c>
      <c r="C4758" s="360" t="s">
        <v>1433</v>
      </c>
      <c r="D4758" s="266" t="s">
        <v>28332</v>
      </c>
    </row>
    <row r="4759" spans="1:4" x14ac:dyDescent="0.25">
      <c r="A4759" s="369">
        <v>38090</v>
      </c>
      <c r="B4759" s="360" t="s">
        <v>6561</v>
      </c>
      <c r="C4759" s="360" t="s">
        <v>1433</v>
      </c>
      <c r="D4759" s="266" t="s">
        <v>28333</v>
      </c>
    </row>
    <row r="4760" spans="1:4" x14ac:dyDescent="0.25">
      <c r="A4760" s="369">
        <v>13726</v>
      </c>
      <c r="B4760" s="360" t="s">
        <v>6564</v>
      </c>
      <c r="C4760" s="360" t="s">
        <v>1433</v>
      </c>
      <c r="D4760" s="266" t="s">
        <v>7273</v>
      </c>
    </row>
    <row r="4761" spans="1:4" x14ac:dyDescent="0.25">
      <c r="A4761" s="369">
        <v>38400</v>
      </c>
      <c r="B4761" s="360" t="s">
        <v>6562</v>
      </c>
      <c r="C4761" s="360" t="s">
        <v>1433</v>
      </c>
      <c r="D4761" s="266" t="s">
        <v>6563</v>
      </c>
    </row>
    <row r="4762" spans="1:4" x14ac:dyDescent="0.25">
      <c r="A4762" s="369">
        <v>12627</v>
      </c>
      <c r="B4762" s="360" t="s">
        <v>6565</v>
      </c>
      <c r="C4762" s="360" t="s">
        <v>1433</v>
      </c>
      <c r="D4762" s="266" t="s">
        <v>6043</v>
      </c>
    </row>
    <row r="4763" spans="1:4" x14ac:dyDescent="0.25">
      <c r="A4763" s="369">
        <v>39996</v>
      </c>
      <c r="B4763" s="360" t="s">
        <v>26539</v>
      </c>
      <c r="C4763" s="360" t="s">
        <v>1516</v>
      </c>
      <c r="D4763" s="266" t="s">
        <v>3532</v>
      </c>
    </row>
    <row r="4764" spans="1:4" x14ac:dyDescent="0.25">
      <c r="A4764" s="369">
        <v>10478</v>
      </c>
      <c r="B4764" s="360" t="s">
        <v>6567</v>
      </c>
      <c r="C4764" s="360" t="s">
        <v>1522</v>
      </c>
      <c r="D4764" s="266" t="s">
        <v>7274</v>
      </c>
    </row>
    <row r="4765" spans="1:4" x14ac:dyDescent="0.25">
      <c r="A4765" s="369">
        <v>10481</v>
      </c>
      <c r="B4765" s="360" t="s">
        <v>6568</v>
      </c>
      <c r="C4765" s="360" t="s">
        <v>1522</v>
      </c>
      <c r="D4765" s="266" t="s">
        <v>7275</v>
      </c>
    </row>
    <row r="4766" spans="1:4" x14ac:dyDescent="0.25">
      <c r="A4766" s="369">
        <v>10475</v>
      </c>
      <c r="B4766" s="360" t="s">
        <v>6569</v>
      </c>
      <c r="C4766" s="360" t="s">
        <v>1522</v>
      </c>
      <c r="D4766" s="266" t="s">
        <v>7276</v>
      </c>
    </row>
    <row r="4767" spans="1:4" x14ac:dyDescent="0.25">
      <c r="A4767" s="369">
        <v>4030</v>
      </c>
      <c r="B4767" s="360" t="s">
        <v>6570</v>
      </c>
      <c r="C4767" s="360" t="s">
        <v>1908</v>
      </c>
      <c r="D4767" s="266" t="s">
        <v>2582</v>
      </c>
    </row>
    <row r="4768" spans="1:4" x14ac:dyDescent="0.25">
      <c r="A4768" s="369">
        <v>4031</v>
      </c>
      <c r="B4768" s="360" t="s">
        <v>6572</v>
      </c>
      <c r="C4768" s="360" t="s">
        <v>1908</v>
      </c>
      <c r="D4768" s="266" t="s">
        <v>28334</v>
      </c>
    </row>
    <row r="4769" spans="1:4" x14ac:dyDescent="0.25">
      <c r="A4769" s="369">
        <v>39399</v>
      </c>
      <c r="B4769" s="360" t="s">
        <v>6573</v>
      </c>
      <c r="C4769" s="360" t="s">
        <v>1433</v>
      </c>
      <c r="D4769" s="266" t="s">
        <v>28335</v>
      </c>
    </row>
    <row r="4770" spans="1:4" x14ac:dyDescent="0.25">
      <c r="A4770" s="369">
        <v>39400</v>
      </c>
      <c r="B4770" s="360" t="s">
        <v>6574</v>
      </c>
      <c r="C4770" s="360" t="s">
        <v>1433</v>
      </c>
      <c r="D4770" s="266" t="s">
        <v>28336</v>
      </c>
    </row>
    <row r="4771" spans="1:4" x14ac:dyDescent="0.25">
      <c r="A4771" s="369">
        <v>39401</v>
      </c>
      <c r="B4771" s="360" t="s">
        <v>6575</v>
      </c>
      <c r="C4771" s="360" t="s">
        <v>1433</v>
      </c>
      <c r="D4771" s="266" t="s">
        <v>28337</v>
      </c>
    </row>
    <row r="4772" spans="1:4" x14ac:dyDescent="0.25">
      <c r="A4772" s="369">
        <v>11652</v>
      </c>
      <c r="B4772" s="360" t="s">
        <v>6576</v>
      </c>
      <c r="C4772" s="360" t="s">
        <v>1433</v>
      </c>
      <c r="D4772" s="266" t="s">
        <v>28338</v>
      </c>
    </row>
    <row r="4773" spans="1:4" x14ac:dyDescent="0.25">
      <c r="A4773" s="369">
        <v>13896</v>
      </c>
      <c r="B4773" s="360" t="s">
        <v>6578</v>
      </c>
      <c r="C4773" s="360" t="s">
        <v>1433</v>
      </c>
      <c r="D4773" s="266" t="s">
        <v>28339</v>
      </c>
    </row>
    <row r="4774" spans="1:4" x14ac:dyDescent="0.25">
      <c r="A4774" s="369">
        <v>13475</v>
      </c>
      <c r="B4774" s="360" t="s">
        <v>6577</v>
      </c>
      <c r="C4774" s="360" t="s">
        <v>1433</v>
      </c>
      <c r="D4774" s="266" t="s">
        <v>28340</v>
      </c>
    </row>
    <row r="4775" spans="1:4" x14ac:dyDescent="0.25">
      <c r="A4775" s="369">
        <v>44491</v>
      </c>
      <c r="B4775" s="360" t="s">
        <v>6581</v>
      </c>
      <c r="C4775" s="360" t="s">
        <v>1433</v>
      </c>
      <c r="D4775" s="266" t="s">
        <v>28341</v>
      </c>
    </row>
    <row r="4776" spans="1:4" x14ac:dyDescent="0.25">
      <c r="A4776" s="369">
        <v>44470</v>
      </c>
      <c r="B4776" s="360" t="s">
        <v>6579</v>
      </c>
      <c r="C4776" s="360" t="s">
        <v>1433</v>
      </c>
      <c r="D4776" s="266" t="s">
        <v>28342</v>
      </c>
    </row>
    <row r="4777" spans="1:4" x14ac:dyDescent="0.25">
      <c r="A4777" s="369">
        <v>13476</v>
      </c>
      <c r="B4777" s="360" t="s">
        <v>6580</v>
      </c>
      <c r="C4777" s="360" t="s">
        <v>1433</v>
      </c>
      <c r="D4777" s="266" t="s">
        <v>28343</v>
      </c>
    </row>
    <row r="4778" spans="1:4" x14ac:dyDescent="0.25">
      <c r="A4778" s="369">
        <v>10488</v>
      </c>
      <c r="B4778" s="360" t="s">
        <v>6582</v>
      </c>
      <c r="C4778" s="360" t="s">
        <v>1433</v>
      </c>
      <c r="D4778" s="266" t="s">
        <v>28344</v>
      </c>
    </row>
    <row r="4779" spans="1:4" x14ac:dyDescent="0.25">
      <c r="A4779" s="369">
        <v>13606</v>
      </c>
      <c r="B4779" s="360" t="s">
        <v>6583</v>
      </c>
      <c r="C4779" s="360" t="s">
        <v>1433</v>
      </c>
      <c r="D4779" s="266" t="s">
        <v>28345</v>
      </c>
    </row>
    <row r="4780" spans="1:4" x14ac:dyDescent="0.25">
      <c r="A4780" s="369">
        <v>10489</v>
      </c>
      <c r="B4780" s="360" t="s">
        <v>6584</v>
      </c>
      <c r="C4780" s="360" t="s">
        <v>1628</v>
      </c>
      <c r="D4780" s="266" t="s">
        <v>25817</v>
      </c>
    </row>
    <row r="4781" spans="1:4" x14ac:dyDescent="0.25">
      <c r="A4781" s="369">
        <v>41073</v>
      </c>
      <c r="B4781" s="360" t="s">
        <v>6585</v>
      </c>
      <c r="C4781" s="360" t="s">
        <v>1435</v>
      </c>
      <c r="D4781" s="266" t="s">
        <v>29514</v>
      </c>
    </row>
    <row r="4782" spans="1:4" x14ac:dyDescent="0.25">
      <c r="A4782" s="369">
        <v>34391</v>
      </c>
      <c r="B4782" s="360" t="s">
        <v>6586</v>
      </c>
      <c r="C4782" s="360" t="s">
        <v>1908</v>
      </c>
      <c r="D4782" s="266" t="s">
        <v>28346</v>
      </c>
    </row>
    <row r="4783" spans="1:4" x14ac:dyDescent="0.25">
      <c r="A4783" s="369">
        <v>10496</v>
      </c>
      <c r="B4783" s="360" t="s">
        <v>6587</v>
      </c>
      <c r="C4783" s="360" t="s">
        <v>1908</v>
      </c>
      <c r="D4783" s="266" t="s">
        <v>28347</v>
      </c>
    </row>
    <row r="4784" spans="1:4" x14ac:dyDescent="0.25">
      <c r="A4784" s="369">
        <v>10497</v>
      </c>
      <c r="B4784" s="360" t="s">
        <v>26540</v>
      </c>
      <c r="C4784" s="360" t="s">
        <v>1908</v>
      </c>
      <c r="D4784" s="266" t="s">
        <v>28348</v>
      </c>
    </row>
    <row r="4785" spans="1:4" x14ac:dyDescent="0.25">
      <c r="A4785" s="369">
        <v>10504</v>
      </c>
      <c r="B4785" s="360" t="s">
        <v>6588</v>
      </c>
      <c r="C4785" s="360" t="s">
        <v>1908</v>
      </c>
      <c r="D4785" s="266" t="s">
        <v>28349</v>
      </c>
    </row>
    <row r="4786" spans="1:4" x14ac:dyDescent="0.25">
      <c r="A4786" s="369">
        <v>34390</v>
      </c>
      <c r="B4786" s="360" t="s">
        <v>6589</v>
      </c>
      <c r="C4786" s="360" t="s">
        <v>1908</v>
      </c>
      <c r="D4786" s="266" t="s">
        <v>28350</v>
      </c>
    </row>
    <row r="4787" spans="1:4" x14ac:dyDescent="0.25">
      <c r="A4787" s="369">
        <v>34389</v>
      </c>
      <c r="B4787" s="360" t="s">
        <v>6590</v>
      </c>
      <c r="C4787" s="360" t="s">
        <v>1908</v>
      </c>
      <c r="D4787" s="266" t="s">
        <v>28351</v>
      </c>
    </row>
    <row r="4788" spans="1:4" x14ac:dyDescent="0.25">
      <c r="A4788" s="369">
        <v>34388</v>
      </c>
      <c r="B4788" s="360" t="s">
        <v>6591</v>
      </c>
      <c r="C4788" s="360" t="s">
        <v>1908</v>
      </c>
      <c r="D4788" s="266" t="s">
        <v>28352</v>
      </c>
    </row>
    <row r="4789" spans="1:4" x14ac:dyDescent="0.25">
      <c r="A4789" s="369">
        <v>34387</v>
      </c>
      <c r="B4789" s="360" t="s">
        <v>6592</v>
      </c>
      <c r="C4789" s="360" t="s">
        <v>1908</v>
      </c>
      <c r="D4789" s="266" t="s">
        <v>28353</v>
      </c>
    </row>
    <row r="4790" spans="1:4" x14ac:dyDescent="0.25">
      <c r="A4790" s="369">
        <v>11188</v>
      </c>
      <c r="B4790" s="360" t="s">
        <v>6593</v>
      </c>
      <c r="C4790" s="360" t="s">
        <v>1908</v>
      </c>
      <c r="D4790" s="266" t="s">
        <v>25740</v>
      </c>
    </row>
    <row r="4791" spans="1:4" x14ac:dyDescent="0.25">
      <c r="A4791" s="369">
        <v>11189</v>
      </c>
      <c r="B4791" s="360" t="s">
        <v>6594</v>
      </c>
      <c r="C4791" s="360" t="s">
        <v>1908</v>
      </c>
      <c r="D4791" s="266" t="s">
        <v>28354</v>
      </c>
    </row>
    <row r="4792" spans="1:4" x14ac:dyDescent="0.25">
      <c r="A4792" s="369">
        <v>21107</v>
      </c>
      <c r="B4792" s="360" t="s">
        <v>6595</v>
      </c>
      <c r="C4792" s="360" t="s">
        <v>1908</v>
      </c>
      <c r="D4792" s="266" t="s">
        <v>28355</v>
      </c>
    </row>
    <row r="4793" spans="1:4" x14ac:dyDescent="0.25">
      <c r="A4793" s="369">
        <v>34386</v>
      </c>
      <c r="B4793" s="360" t="s">
        <v>6596</v>
      </c>
      <c r="C4793" s="360" t="s">
        <v>1908</v>
      </c>
      <c r="D4793" s="266" t="s">
        <v>28356</v>
      </c>
    </row>
    <row r="4794" spans="1:4" x14ac:dyDescent="0.25">
      <c r="A4794" s="369">
        <v>10490</v>
      </c>
      <c r="B4794" s="360" t="s">
        <v>6597</v>
      </c>
      <c r="C4794" s="360" t="s">
        <v>1908</v>
      </c>
      <c r="D4794" s="266" t="s">
        <v>28357</v>
      </c>
    </row>
    <row r="4795" spans="1:4" x14ac:dyDescent="0.25">
      <c r="A4795" s="369">
        <v>10492</v>
      </c>
      <c r="B4795" s="360" t="s">
        <v>6598</v>
      </c>
      <c r="C4795" s="360" t="s">
        <v>1908</v>
      </c>
      <c r="D4795" s="266" t="s">
        <v>28358</v>
      </c>
    </row>
    <row r="4796" spans="1:4" x14ac:dyDescent="0.25">
      <c r="A4796" s="369">
        <v>10493</v>
      </c>
      <c r="B4796" s="360" t="s">
        <v>6599</v>
      </c>
      <c r="C4796" s="360" t="s">
        <v>1908</v>
      </c>
      <c r="D4796" s="266" t="s">
        <v>28351</v>
      </c>
    </row>
    <row r="4797" spans="1:4" x14ac:dyDescent="0.25">
      <c r="A4797" s="369">
        <v>10491</v>
      </c>
      <c r="B4797" s="360" t="s">
        <v>6600</v>
      </c>
      <c r="C4797" s="360" t="s">
        <v>1908</v>
      </c>
      <c r="D4797" s="266" t="s">
        <v>28359</v>
      </c>
    </row>
    <row r="4798" spans="1:4" x14ac:dyDescent="0.25">
      <c r="A4798" s="369">
        <v>34385</v>
      </c>
      <c r="B4798" s="360" t="s">
        <v>6601</v>
      </c>
      <c r="C4798" s="360" t="s">
        <v>1908</v>
      </c>
      <c r="D4798" s="266" t="s">
        <v>28360</v>
      </c>
    </row>
    <row r="4799" spans="1:4" x14ac:dyDescent="0.25">
      <c r="A4799" s="369">
        <v>10499</v>
      </c>
      <c r="B4799" s="360" t="s">
        <v>6602</v>
      </c>
      <c r="C4799" s="360" t="s">
        <v>1908</v>
      </c>
      <c r="D4799" s="266" t="s">
        <v>28361</v>
      </c>
    </row>
    <row r="4800" spans="1:4" x14ac:dyDescent="0.25">
      <c r="A4800" s="369">
        <v>34384</v>
      </c>
      <c r="B4800" s="360" t="s">
        <v>6603</v>
      </c>
      <c r="C4800" s="360" t="s">
        <v>1908</v>
      </c>
      <c r="D4800" s="266" t="s">
        <v>28356</v>
      </c>
    </row>
    <row r="4801" spans="1:4" x14ac:dyDescent="0.25">
      <c r="A4801" s="369">
        <v>11185</v>
      </c>
      <c r="B4801" s="360" t="s">
        <v>6604</v>
      </c>
      <c r="C4801" s="360" t="s">
        <v>1908</v>
      </c>
      <c r="D4801" s="266" t="s">
        <v>28362</v>
      </c>
    </row>
    <row r="4802" spans="1:4" x14ac:dyDescent="0.25">
      <c r="A4802" s="369">
        <v>10507</v>
      </c>
      <c r="B4802" s="360" t="s">
        <v>6605</v>
      </c>
      <c r="C4802" s="360" t="s">
        <v>1908</v>
      </c>
      <c r="D4802" s="266" t="s">
        <v>7278</v>
      </c>
    </row>
    <row r="4803" spans="1:4" x14ac:dyDescent="0.25">
      <c r="A4803" s="369">
        <v>10505</v>
      </c>
      <c r="B4803" s="360" t="s">
        <v>6606</v>
      </c>
      <c r="C4803" s="360" t="s">
        <v>1908</v>
      </c>
      <c r="D4803" s="266" t="s">
        <v>7279</v>
      </c>
    </row>
    <row r="4804" spans="1:4" x14ac:dyDescent="0.25">
      <c r="A4804" s="369">
        <v>10506</v>
      </c>
      <c r="B4804" s="360" t="s">
        <v>6607</v>
      </c>
      <c r="C4804" s="360" t="s">
        <v>1908</v>
      </c>
      <c r="D4804" s="266" t="s">
        <v>7280</v>
      </c>
    </row>
    <row r="4805" spans="1:4" x14ac:dyDescent="0.25">
      <c r="A4805" s="369">
        <v>5031</v>
      </c>
      <c r="B4805" s="360" t="s">
        <v>6608</v>
      </c>
      <c r="C4805" s="360" t="s">
        <v>1908</v>
      </c>
      <c r="D4805" s="266" t="s">
        <v>7281</v>
      </c>
    </row>
    <row r="4806" spans="1:4" x14ac:dyDescent="0.25">
      <c r="A4806" s="369">
        <v>10502</v>
      </c>
      <c r="B4806" s="360" t="s">
        <v>6609</v>
      </c>
      <c r="C4806" s="360" t="s">
        <v>1908</v>
      </c>
      <c r="D4806" s="266" t="s">
        <v>7282</v>
      </c>
    </row>
    <row r="4807" spans="1:4" x14ac:dyDescent="0.25">
      <c r="A4807" s="369">
        <v>10501</v>
      </c>
      <c r="B4807" s="360" t="s">
        <v>6610</v>
      </c>
      <c r="C4807" s="360" t="s">
        <v>1908</v>
      </c>
      <c r="D4807" s="266" t="s">
        <v>7283</v>
      </c>
    </row>
    <row r="4808" spans="1:4" x14ac:dyDescent="0.25">
      <c r="A4808" s="369">
        <v>10503</v>
      </c>
      <c r="B4808" s="360" t="s">
        <v>6611</v>
      </c>
      <c r="C4808" s="360" t="s">
        <v>1908</v>
      </c>
      <c r="D4808" s="266" t="s">
        <v>7284</v>
      </c>
    </row>
    <row r="4809" spans="1:4" x14ac:dyDescent="0.25">
      <c r="A4809" s="369">
        <v>4500</v>
      </c>
      <c r="B4809" s="360" t="s">
        <v>6612</v>
      </c>
      <c r="C4809" s="360" t="s">
        <v>1516</v>
      </c>
      <c r="D4809" s="266" t="s">
        <v>26541</v>
      </c>
    </row>
    <row r="4810" spans="1:4" x14ac:dyDescent="0.25">
      <c r="A4810" s="369">
        <v>4448</v>
      </c>
      <c r="B4810" s="360" t="s">
        <v>6613</v>
      </c>
      <c r="C4810" s="360" t="s">
        <v>1516</v>
      </c>
      <c r="D4810" s="266" t="s">
        <v>2946</v>
      </c>
    </row>
    <row r="4811" spans="1:4" x14ac:dyDescent="0.25">
      <c r="A4811" s="369">
        <v>20213</v>
      </c>
      <c r="B4811" s="360" t="s">
        <v>6615</v>
      </c>
      <c r="C4811" s="360" t="s">
        <v>1516</v>
      </c>
      <c r="D4811" s="266" t="s">
        <v>3247</v>
      </c>
    </row>
    <row r="4812" spans="1:4" x14ac:dyDescent="0.25">
      <c r="A4812" s="369">
        <v>20211</v>
      </c>
      <c r="B4812" s="360" t="s">
        <v>6616</v>
      </c>
      <c r="C4812" s="360" t="s">
        <v>1516</v>
      </c>
      <c r="D4812" s="266" t="s">
        <v>6765</v>
      </c>
    </row>
    <row r="4813" spans="1:4" x14ac:dyDescent="0.25">
      <c r="A4813" s="369">
        <v>40270</v>
      </c>
      <c r="B4813" s="360" t="s">
        <v>28363</v>
      </c>
      <c r="C4813" s="360" t="s">
        <v>1516</v>
      </c>
      <c r="D4813" s="266" t="s">
        <v>28364</v>
      </c>
    </row>
    <row r="4814" spans="1:4" x14ac:dyDescent="0.25">
      <c r="A4814" s="369">
        <v>4425</v>
      </c>
      <c r="B4814" s="360" t="s">
        <v>6617</v>
      </c>
      <c r="C4814" s="360" t="s">
        <v>1516</v>
      </c>
      <c r="D4814" s="266" t="s">
        <v>28365</v>
      </c>
    </row>
    <row r="4815" spans="1:4" x14ac:dyDescent="0.25">
      <c r="A4815" s="369">
        <v>4472</v>
      </c>
      <c r="B4815" s="360" t="s">
        <v>6619</v>
      </c>
      <c r="C4815" s="360" t="s">
        <v>1516</v>
      </c>
      <c r="D4815" s="266" t="s">
        <v>27254</v>
      </c>
    </row>
    <row r="4816" spans="1:4" x14ac:dyDescent="0.25">
      <c r="A4816" s="369">
        <v>35272</v>
      </c>
      <c r="B4816" s="360" t="s">
        <v>6620</v>
      </c>
      <c r="C4816" s="360" t="s">
        <v>1516</v>
      </c>
      <c r="D4816" s="266" t="s">
        <v>7272</v>
      </c>
    </row>
    <row r="4817" spans="1:4" x14ac:dyDescent="0.25">
      <c r="A4817" s="369">
        <v>4481</v>
      </c>
      <c r="B4817" s="360" t="s">
        <v>6621</v>
      </c>
      <c r="C4817" s="360" t="s">
        <v>1516</v>
      </c>
      <c r="D4817" s="266" t="s">
        <v>25743</v>
      </c>
    </row>
    <row r="4818" spans="1:4" x14ac:dyDescent="0.25">
      <c r="A4818" s="369">
        <v>34345</v>
      </c>
      <c r="B4818" s="360" t="s">
        <v>6622</v>
      </c>
      <c r="C4818" s="360" t="s">
        <v>1628</v>
      </c>
      <c r="D4818" s="266" t="s">
        <v>29515</v>
      </c>
    </row>
    <row r="4819" spans="1:4" x14ac:dyDescent="0.25">
      <c r="A4819" s="369">
        <v>41096</v>
      </c>
      <c r="B4819" s="360" t="s">
        <v>6623</v>
      </c>
      <c r="C4819" s="360" t="s">
        <v>1435</v>
      </c>
      <c r="D4819" s="266" t="s">
        <v>29516</v>
      </c>
    </row>
    <row r="4820" spans="1:4" x14ac:dyDescent="0.25">
      <c r="A4820" s="369" t="s">
        <v>1354</v>
      </c>
      <c r="B4820" s="360"/>
      <c r="C4820" s="360"/>
      <c r="D4820" s="279"/>
    </row>
    <row r="4821" spans="1:4" x14ac:dyDescent="0.25">
      <c r="A4821" s="370" t="s">
        <v>28366</v>
      </c>
      <c r="B4821" s="371"/>
      <c r="C4821" s="371"/>
      <c r="D4821" s="372"/>
    </row>
    <row r="4822" spans="1:4" x14ac:dyDescent="0.25">
      <c r="A4822" s="365"/>
      <c r="B4822" s="366"/>
      <c r="C4822" s="367"/>
      <c r="D4822" s="368"/>
    </row>
    <row r="4823" spans="1:4" x14ac:dyDescent="0.25">
      <c r="A4823" s="2"/>
      <c r="B4823" s="3"/>
      <c r="C4823" s="4"/>
      <c r="D4823" s="5"/>
    </row>
    <row r="4824" spans="1:4" x14ac:dyDescent="0.25">
      <c r="A4824" s="2"/>
      <c r="B4824" s="3"/>
      <c r="C4824" s="4"/>
      <c r="D4824" s="5"/>
    </row>
    <row r="4825" spans="1:4" x14ac:dyDescent="0.25">
      <c r="A4825" s="2"/>
      <c r="B4825" s="3"/>
      <c r="C4825" s="4"/>
      <c r="D4825" s="5"/>
    </row>
    <row r="4826" spans="1:4" x14ac:dyDescent="0.25">
      <c r="A4826" s="2"/>
      <c r="B4826" s="3"/>
      <c r="C4826" s="4"/>
      <c r="D4826" s="5"/>
    </row>
    <row r="4827" spans="1:4" x14ac:dyDescent="0.25">
      <c r="A4827" s="2"/>
      <c r="B4827" s="3"/>
      <c r="C4827" s="4"/>
      <c r="D4827" s="5"/>
    </row>
    <row r="4828" spans="1:4" x14ac:dyDescent="0.25">
      <c r="A4828" s="2"/>
      <c r="B4828" s="3"/>
      <c r="C4828" s="4"/>
      <c r="D4828" s="5"/>
    </row>
    <row r="4829" spans="1:4" x14ac:dyDescent="0.25">
      <c r="A4829" s="2"/>
      <c r="B4829" s="3"/>
      <c r="C4829" s="4"/>
      <c r="D4829" s="5"/>
    </row>
    <row r="4830" spans="1:4" x14ac:dyDescent="0.25">
      <c r="A4830" s="2"/>
      <c r="B4830" s="3"/>
      <c r="C4830" s="4"/>
      <c r="D4830" s="5"/>
    </row>
    <row r="4831" spans="1:4" x14ac:dyDescent="0.25">
      <c r="A4831" s="2"/>
      <c r="B4831" s="3"/>
      <c r="C4831" s="4"/>
      <c r="D4831" s="5"/>
    </row>
    <row r="4832" spans="1:4" x14ac:dyDescent="0.25">
      <c r="A4832" s="2"/>
      <c r="B4832" s="3"/>
      <c r="C4832" s="4"/>
      <c r="D4832" s="5"/>
    </row>
    <row r="4833" spans="1:4" x14ac:dyDescent="0.25">
      <c r="A4833" s="2"/>
      <c r="B4833" s="3"/>
      <c r="C4833" s="4"/>
      <c r="D4833" s="5"/>
    </row>
    <row r="4834" spans="1:4" x14ac:dyDescent="0.25">
      <c r="A4834" s="2"/>
      <c r="B4834" s="3"/>
      <c r="C4834" s="4"/>
      <c r="D4834" s="5"/>
    </row>
    <row r="4835" spans="1:4" x14ac:dyDescent="0.25">
      <c r="A4835" s="2"/>
      <c r="B4835" s="3"/>
      <c r="C4835" s="4"/>
      <c r="D4835" s="5"/>
    </row>
    <row r="4836" spans="1:4" x14ac:dyDescent="0.25">
      <c r="A4836" s="2"/>
      <c r="B4836" s="3"/>
      <c r="C4836" s="4"/>
      <c r="D4836" s="5"/>
    </row>
    <row r="4837" spans="1:4" x14ac:dyDescent="0.25">
      <c r="A4837" s="2"/>
      <c r="B4837" s="3"/>
      <c r="C4837" s="4"/>
      <c r="D4837" s="5"/>
    </row>
    <row r="4838" spans="1:4" x14ac:dyDescent="0.25">
      <c r="A4838" s="2"/>
      <c r="B4838" s="3"/>
      <c r="C4838" s="4"/>
      <c r="D4838" s="5"/>
    </row>
    <row r="4839" spans="1:4" x14ac:dyDescent="0.25">
      <c r="A4839" s="2"/>
      <c r="B4839" s="3"/>
      <c r="C4839" s="4"/>
      <c r="D4839" s="5"/>
    </row>
    <row r="4840" spans="1:4" x14ac:dyDescent="0.25">
      <c r="A4840" s="2"/>
      <c r="B4840" s="3"/>
      <c r="C4840" s="4"/>
      <c r="D4840" s="5"/>
    </row>
    <row r="4841" spans="1:4" x14ac:dyDescent="0.25">
      <c r="A4841" s="2"/>
      <c r="B4841" s="3"/>
      <c r="C4841" s="4"/>
      <c r="D4841" s="5"/>
    </row>
    <row r="4842" spans="1:4" x14ac:dyDescent="0.25">
      <c r="A4842" s="2"/>
      <c r="B4842" s="3"/>
      <c r="C4842" s="4"/>
      <c r="D4842" s="5"/>
    </row>
    <row r="4843" spans="1:4" x14ac:dyDescent="0.25">
      <c r="A4843" s="2"/>
      <c r="B4843" s="3"/>
      <c r="C4843" s="4"/>
      <c r="D4843" s="5"/>
    </row>
    <row r="4844" spans="1:4" x14ac:dyDescent="0.25">
      <c r="A4844" s="2"/>
      <c r="B4844" s="3"/>
      <c r="C4844" s="4"/>
      <c r="D4844" s="5"/>
    </row>
    <row r="4845" spans="1:4" x14ac:dyDescent="0.25">
      <c r="A4845" s="2"/>
      <c r="B4845" s="3"/>
      <c r="C4845" s="4"/>
      <c r="D4845" s="5"/>
    </row>
    <row r="4846" spans="1:4" x14ac:dyDescent="0.25">
      <c r="A4846" s="2"/>
      <c r="B4846" s="3"/>
      <c r="C4846" s="4"/>
      <c r="D4846" s="5"/>
    </row>
    <row r="4847" spans="1:4" x14ac:dyDescent="0.25">
      <c r="A4847" s="2"/>
      <c r="B4847" s="3"/>
      <c r="C4847" s="4"/>
      <c r="D4847" s="5"/>
    </row>
    <row r="4848" spans="1:4" x14ac:dyDescent="0.25">
      <c r="A4848" s="2"/>
      <c r="B4848" s="3"/>
      <c r="C4848" s="4"/>
      <c r="D4848" s="5"/>
    </row>
    <row r="4849" spans="1:4" x14ac:dyDescent="0.25">
      <c r="A4849" s="2"/>
      <c r="B4849" s="3"/>
      <c r="C4849" s="4"/>
      <c r="D4849" s="5"/>
    </row>
    <row r="4850" spans="1:4" x14ac:dyDescent="0.25">
      <c r="A4850" s="2"/>
      <c r="B4850" s="3"/>
      <c r="C4850" s="4"/>
      <c r="D4850" s="5"/>
    </row>
    <row r="4851" spans="1:4" x14ac:dyDescent="0.25">
      <c r="A4851" s="2"/>
      <c r="B4851" s="3"/>
      <c r="C4851" s="4"/>
      <c r="D4851" s="5"/>
    </row>
    <row r="4852" spans="1:4" x14ac:dyDescent="0.25">
      <c r="A4852" s="2"/>
      <c r="B4852" s="3"/>
      <c r="C4852" s="4"/>
      <c r="D4852" s="5"/>
    </row>
    <row r="4853" spans="1:4" x14ac:dyDescent="0.25">
      <c r="A4853" s="2"/>
      <c r="B4853" s="3"/>
      <c r="C4853" s="4"/>
      <c r="D4853" s="5"/>
    </row>
    <row r="4854" spans="1:4" x14ac:dyDescent="0.25">
      <c r="A4854" s="2"/>
      <c r="B4854" s="3"/>
      <c r="C4854" s="4"/>
      <c r="D4854" s="5"/>
    </row>
    <row r="4855" spans="1:4" x14ac:dyDescent="0.25">
      <c r="A4855" s="2"/>
      <c r="B4855" s="3"/>
      <c r="C4855" s="3"/>
      <c r="D4855" s="6"/>
    </row>
    <row r="4856" spans="1:4" x14ac:dyDescent="0.25">
      <c r="A4856" s="9"/>
      <c r="B4856" s="7"/>
      <c r="C4856" s="7"/>
      <c r="D4856" s="8"/>
    </row>
  </sheetData>
  <autoFilter ref="A7:D4856" xr:uid="{00000000-0009-0000-0000-000019000000}"/>
  <mergeCells count="4">
    <mergeCell ref="A3:D3"/>
    <mergeCell ref="A4:D4"/>
    <mergeCell ref="A2:D2"/>
    <mergeCell ref="A6:D6"/>
  </mergeCells>
  <pageMargins left="0.51181102362204722" right="0.51181102362204722" top="0.78740157480314965" bottom="0.78740157480314965" header="0.31496062992125984" footer="0.31496062992125984"/>
  <pageSetup paperSize="9" scale="47" fitToHeight="0" orientation="portrait" r:id="rId1"/>
  <headerFooter>
    <oddFooter>&amp;LAGÊNCIA DE ASSUNTOS METROPOLITANOS DO PARANÁ - AMEP
DIRETORIA DE OBRAS
&amp;R&amp;P DE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EEDE0C"/>
  </sheetPr>
  <dimension ref="A1:D7750"/>
  <sheetViews>
    <sheetView view="pageBreakPreview" zoomScale="60" zoomScaleNormal="100" workbookViewId="0">
      <selection activeCell="A4" sqref="A4:D4"/>
    </sheetView>
  </sheetViews>
  <sheetFormatPr defaultColWidth="9" defaultRowHeight="15" x14ac:dyDescent="0.25"/>
  <cols>
    <col min="1" max="1" width="15.85546875" style="1" customWidth="1"/>
    <col min="2" max="2" width="137.85546875" style="1" customWidth="1"/>
    <col min="3" max="3" width="7.140625" style="1" customWidth="1"/>
    <col min="4" max="4" width="18.42578125" style="1" customWidth="1"/>
    <col min="5" max="16384" width="9" style="1"/>
  </cols>
  <sheetData>
    <row r="1" spans="1:4" ht="100.5" customHeight="1" x14ac:dyDescent="0.25"/>
    <row r="2" spans="1:4" x14ac:dyDescent="0.25">
      <c r="A2" s="496" t="s">
        <v>7285</v>
      </c>
      <c r="B2" s="496"/>
      <c r="C2" s="496"/>
      <c r="D2" s="496"/>
    </row>
    <row r="3" spans="1:4" ht="30.75" customHeight="1" x14ac:dyDescent="0.25">
      <c r="A3" s="420" t="s">
        <v>42455</v>
      </c>
      <c r="B3" s="420"/>
      <c r="C3" s="420"/>
      <c r="D3" s="420"/>
    </row>
    <row r="4" spans="1:4" ht="15" customHeight="1" x14ac:dyDescent="0.25">
      <c r="A4" s="421" t="s">
        <v>26548</v>
      </c>
      <c r="B4" s="421"/>
      <c r="C4" s="421"/>
      <c r="D4" s="421"/>
    </row>
    <row r="6" spans="1:4" x14ac:dyDescent="0.25">
      <c r="A6" s="497" t="s">
        <v>42453</v>
      </c>
      <c r="B6" s="498"/>
      <c r="C6" s="498"/>
      <c r="D6" s="499"/>
    </row>
    <row r="7" spans="1:4" x14ac:dyDescent="0.25">
      <c r="A7" s="10" t="s">
        <v>2</v>
      </c>
      <c r="B7" s="11" t="s">
        <v>3</v>
      </c>
      <c r="C7" s="11" t="s">
        <v>5</v>
      </c>
      <c r="D7" s="12" t="s">
        <v>56</v>
      </c>
    </row>
    <row r="8" spans="1:4" x14ac:dyDescent="0.25">
      <c r="A8" s="264" t="s">
        <v>29517</v>
      </c>
      <c r="B8" s="265" t="s">
        <v>25343</v>
      </c>
      <c r="C8" s="265" t="s">
        <v>740</v>
      </c>
      <c r="D8" s="266" t="s">
        <v>29518</v>
      </c>
    </row>
    <row r="9" spans="1:4" x14ac:dyDescent="0.25">
      <c r="A9" s="264" t="s">
        <v>29519</v>
      </c>
      <c r="B9" s="265" t="s">
        <v>25344</v>
      </c>
      <c r="C9" s="265" t="s">
        <v>740</v>
      </c>
      <c r="D9" s="266" t="s">
        <v>1474</v>
      </c>
    </row>
    <row r="10" spans="1:4" x14ac:dyDescent="0.25">
      <c r="A10" s="264" t="s">
        <v>29520</v>
      </c>
      <c r="B10" s="265" t="s">
        <v>25345</v>
      </c>
      <c r="C10" s="265" t="s">
        <v>740</v>
      </c>
      <c r="D10" s="266" t="s">
        <v>13383</v>
      </c>
    </row>
    <row r="11" spans="1:4" x14ac:dyDescent="0.25">
      <c r="A11" s="264" t="s">
        <v>29521</v>
      </c>
      <c r="B11" s="265" t="s">
        <v>25346</v>
      </c>
      <c r="C11" s="265" t="s">
        <v>740</v>
      </c>
      <c r="D11" s="266" t="s">
        <v>29522</v>
      </c>
    </row>
    <row r="12" spans="1:4" x14ac:dyDescent="0.25">
      <c r="A12" s="264" t="s">
        <v>29523</v>
      </c>
      <c r="B12" s="265" t="s">
        <v>25347</v>
      </c>
      <c r="C12" s="265" t="s">
        <v>740</v>
      </c>
      <c r="D12" s="266" t="s">
        <v>29524</v>
      </c>
    </row>
    <row r="13" spans="1:4" x14ac:dyDescent="0.25">
      <c r="A13" s="264" t="s">
        <v>29525</v>
      </c>
      <c r="B13" s="265" t="s">
        <v>25348</v>
      </c>
      <c r="C13" s="265" t="s">
        <v>740</v>
      </c>
      <c r="D13" s="266" t="s">
        <v>2520</v>
      </c>
    </row>
    <row r="14" spans="1:4" x14ac:dyDescent="0.25">
      <c r="A14" s="264" t="s">
        <v>29526</v>
      </c>
      <c r="B14" s="265" t="s">
        <v>25349</v>
      </c>
      <c r="C14" s="265" t="s">
        <v>740</v>
      </c>
      <c r="D14" s="266" t="s">
        <v>29527</v>
      </c>
    </row>
    <row r="15" spans="1:4" x14ac:dyDescent="0.25">
      <c r="A15" s="264" t="s">
        <v>29528</v>
      </c>
      <c r="B15" s="265" t="s">
        <v>25350</v>
      </c>
      <c r="C15" s="265" t="s">
        <v>740</v>
      </c>
      <c r="D15" s="266" t="s">
        <v>1875</v>
      </c>
    </row>
    <row r="16" spans="1:4" x14ac:dyDescent="0.25">
      <c r="A16" s="264" t="s">
        <v>29529</v>
      </c>
      <c r="B16" s="265" t="s">
        <v>25351</v>
      </c>
      <c r="C16" s="265" t="s">
        <v>740</v>
      </c>
      <c r="D16" s="266" t="s">
        <v>29530</v>
      </c>
    </row>
    <row r="17" spans="1:4" x14ac:dyDescent="0.25">
      <c r="A17" s="264" t="s">
        <v>29531</v>
      </c>
      <c r="B17" s="265" t="s">
        <v>25352</v>
      </c>
      <c r="C17" s="265" t="s">
        <v>740</v>
      </c>
      <c r="D17" s="266" t="s">
        <v>5968</v>
      </c>
    </row>
    <row r="18" spans="1:4" x14ac:dyDescent="0.25">
      <c r="A18" s="264" t="s">
        <v>29532</v>
      </c>
      <c r="B18" s="265" t="s">
        <v>25353</v>
      </c>
      <c r="C18" s="265" t="s">
        <v>740</v>
      </c>
      <c r="D18" s="266" t="s">
        <v>29533</v>
      </c>
    </row>
    <row r="19" spans="1:4" x14ac:dyDescent="0.25">
      <c r="A19" s="264" t="s">
        <v>29534</v>
      </c>
      <c r="B19" s="265" t="s">
        <v>25354</v>
      </c>
      <c r="C19" s="265" t="s">
        <v>740</v>
      </c>
      <c r="D19" s="266" t="s">
        <v>29535</v>
      </c>
    </row>
    <row r="20" spans="1:4" x14ac:dyDescent="0.25">
      <c r="A20" s="264" t="s">
        <v>29536</v>
      </c>
      <c r="B20" s="265" t="s">
        <v>25355</v>
      </c>
      <c r="C20" s="265" t="s">
        <v>740</v>
      </c>
      <c r="D20" s="266" t="s">
        <v>29537</v>
      </c>
    </row>
    <row r="21" spans="1:4" x14ac:dyDescent="0.25">
      <c r="A21" s="264" t="s">
        <v>29538</v>
      </c>
      <c r="B21" s="265" t="s">
        <v>25356</v>
      </c>
      <c r="C21" s="265" t="s">
        <v>740</v>
      </c>
      <c r="D21" s="266" t="s">
        <v>29539</v>
      </c>
    </row>
    <row r="22" spans="1:4" x14ac:dyDescent="0.25">
      <c r="A22" s="264" t="s">
        <v>29540</v>
      </c>
      <c r="B22" s="265" t="s">
        <v>25357</v>
      </c>
      <c r="C22" s="265" t="s">
        <v>740</v>
      </c>
      <c r="D22" s="266" t="s">
        <v>29541</v>
      </c>
    </row>
    <row r="23" spans="1:4" x14ac:dyDescent="0.25">
      <c r="A23" s="264" t="s">
        <v>29542</v>
      </c>
      <c r="B23" s="265" t="s">
        <v>25358</v>
      </c>
      <c r="C23" s="265" t="s">
        <v>740</v>
      </c>
      <c r="D23" s="266" t="s">
        <v>29543</v>
      </c>
    </row>
    <row r="24" spans="1:4" x14ac:dyDescent="0.25">
      <c r="A24" s="264" t="s">
        <v>29544</v>
      </c>
      <c r="B24" s="265" t="s">
        <v>25359</v>
      </c>
      <c r="C24" s="265" t="s">
        <v>740</v>
      </c>
      <c r="D24" s="266" t="s">
        <v>29545</v>
      </c>
    </row>
    <row r="25" spans="1:4" x14ac:dyDescent="0.25">
      <c r="A25" s="264" t="s">
        <v>29546</v>
      </c>
      <c r="B25" s="265" t="s">
        <v>25360</v>
      </c>
      <c r="C25" s="265" t="s">
        <v>740</v>
      </c>
      <c r="D25" s="266" t="s">
        <v>6041</v>
      </c>
    </row>
    <row r="26" spans="1:4" x14ac:dyDescent="0.25">
      <c r="A26" s="264" t="s">
        <v>29547</v>
      </c>
      <c r="B26" s="265" t="s">
        <v>25361</v>
      </c>
      <c r="C26" s="265" t="s">
        <v>740</v>
      </c>
      <c r="D26" s="266" t="s">
        <v>1513</v>
      </c>
    </row>
    <row r="27" spans="1:4" x14ac:dyDescent="0.25">
      <c r="A27" s="264" t="s">
        <v>29548</v>
      </c>
      <c r="B27" s="265" t="s">
        <v>25362</v>
      </c>
      <c r="C27" s="265" t="s">
        <v>740</v>
      </c>
      <c r="D27" s="266" t="s">
        <v>4797</v>
      </c>
    </row>
    <row r="28" spans="1:4" x14ac:dyDescent="0.25">
      <c r="A28" s="264" t="s">
        <v>29549</v>
      </c>
      <c r="B28" s="265" t="s">
        <v>25364</v>
      </c>
      <c r="C28" s="265" t="s">
        <v>740</v>
      </c>
      <c r="D28" s="266" t="s">
        <v>11668</v>
      </c>
    </row>
    <row r="29" spans="1:4" x14ac:dyDescent="0.25">
      <c r="A29" s="264" t="s">
        <v>29550</v>
      </c>
      <c r="B29" s="265" t="s">
        <v>25365</v>
      </c>
      <c r="C29" s="265" t="s">
        <v>740</v>
      </c>
      <c r="D29" s="266" t="s">
        <v>12029</v>
      </c>
    </row>
    <row r="30" spans="1:4" x14ac:dyDescent="0.25">
      <c r="A30" s="264" t="s">
        <v>29551</v>
      </c>
      <c r="B30" s="265" t="s">
        <v>25366</v>
      </c>
      <c r="C30" s="265" t="s">
        <v>740</v>
      </c>
      <c r="D30" s="266" t="s">
        <v>29552</v>
      </c>
    </row>
    <row r="31" spans="1:4" x14ac:dyDescent="0.25">
      <c r="A31" s="264" t="s">
        <v>29553</v>
      </c>
      <c r="B31" s="265" t="s">
        <v>25367</v>
      </c>
      <c r="C31" s="265" t="s">
        <v>740</v>
      </c>
      <c r="D31" s="266" t="s">
        <v>29554</v>
      </c>
    </row>
    <row r="32" spans="1:4" x14ac:dyDescent="0.25">
      <c r="A32" s="264" t="s">
        <v>29555</v>
      </c>
      <c r="B32" s="265" t="s">
        <v>25368</v>
      </c>
      <c r="C32" s="265" t="s">
        <v>740</v>
      </c>
      <c r="D32" s="266" t="s">
        <v>29556</v>
      </c>
    </row>
    <row r="33" spans="1:4" x14ac:dyDescent="0.25">
      <c r="A33" s="264" t="s">
        <v>29557</v>
      </c>
      <c r="B33" s="265" t="s">
        <v>25370</v>
      </c>
      <c r="C33" s="265" t="s">
        <v>740</v>
      </c>
      <c r="D33" s="266" t="s">
        <v>3036</v>
      </c>
    </row>
    <row r="34" spans="1:4" x14ac:dyDescent="0.25">
      <c r="A34" s="264" t="s">
        <v>29558</v>
      </c>
      <c r="B34" s="265" t="s">
        <v>25371</v>
      </c>
      <c r="C34" s="265" t="s">
        <v>740</v>
      </c>
      <c r="D34" s="266" t="s">
        <v>6047</v>
      </c>
    </row>
    <row r="35" spans="1:4" x14ac:dyDescent="0.25">
      <c r="A35" s="264" t="s">
        <v>29559</v>
      </c>
      <c r="B35" s="265" t="s">
        <v>25372</v>
      </c>
      <c r="C35" s="265" t="s">
        <v>740</v>
      </c>
      <c r="D35" s="266" t="s">
        <v>29560</v>
      </c>
    </row>
    <row r="36" spans="1:4" x14ac:dyDescent="0.25">
      <c r="A36" s="264" t="s">
        <v>29561</v>
      </c>
      <c r="B36" s="265" t="s">
        <v>25373</v>
      </c>
      <c r="C36" s="265" t="s">
        <v>740</v>
      </c>
      <c r="D36" s="266" t="s">
        <v>29562</v>
      </c>
    </row>
    <row r="37" spans="1:4" x14ac:dyDescent="0.25">
      <c r="A37" s="264" t="s">
        <v>29563</v>
      </c>
      <c r="B37" s="265" t="s">
        <v>25374</v>
      </c>
      <c r="C37" s="265" t="s">
        <v>740</v>
      </c>
      <c r="D37" s="266" t="s">
        <v>29564</v>
      </c>
    </row>
    <row r="38" spans="1:4" x14ac:dyDescent="0.25">
      <c r="A38" s="264" t="s">
        <v>29565</v>
      </c>
      <c r="B38" s="265" t="s">
        <v>25375</v>
      </c>
      <c r="C38" s="265" t="s">
        <v>740</v>
      </c>
      <c r="D38" s="266" t="s">
        <v>29566</v>
      </c>
    </row>
    <row r="39" spans="1:4" x14ac:dyDescent="0.25">
      <c r="A39" s="264" t="s">
        <v>29567</v>
      </c>
      <c r="B39" s="265" t="s">
        <v>25376</v>
      </c>
      <c r="C39" s="265" t="s">
        <v>740</v>
      </c>
      <c r="D39" s="266" t="s">
        <v>29568</v>
      </c>
    </row>
    <row r="40" spans="1:4" x14ac:dyDescent="0.25">
      <c r="A40" s="264" t="s">
        <v>29569</v>
      </c>
      <c r="B40" s="265" t="s">
        <v>25377</v>
      </c>
      <c r="C40" s="265" t="s">
        <v>6656</v>
      </c>
      <c r="D40" s="266" t="s">
        <v>29570</v>
      </c>
    </row>
    <row r="41" spans="1:4" x14ac:dyDescent="0.25">
      <c r="A41" s="264" t="s">
        <v>29571</v>
      </c>
      <c r="B41" s="265" t="s">
        <v>25378</v>
      </c>
      <c r="C41" s="265" t="s">
        <v>6656</v>
      </c>
      <c r="D41" s="266" t="s">
        <v>29572</v>
      </c>
    </row>
    <row r="42" spans="1:4" x14ac:dyDescent="0.25">
      <c r="A42" s="264" t="s">
        <v>29573</v>
      </c>
      <c r="B42" s="265" t="s">
        <v>25379</v>
      </c>
      <c r="C42" s="265" t="s">
        <v>6656</v>
      </c>
      <c r="D42" s="266" t="s">
        <v>7099</v>
      </c>
    </row>
    <row r="43" spans="1:4" x14ac:dyDescent="0.25">
      <c r="A43" s="264" t="s">
        <v>29574</v>
      </c>
      <c r="B43" s="265" t="s">
        <v>25381</v>
      </c>
      <c r="C43" s="265" t="s">
        <v>6656</v>
      </c>
      <c r="D43" s="266" t="s">
        <v>29575</v>
      </c>
    </row>
    <row r="44" spans="1:4" x14ac:dyDescent="0.25">
      <c r="A44" s="264" t="s">
        <v>29576</v>
      </c>
      <c r="B44" s="265" t="s">
        <v>25382</v>
      </c>
      <c r="C44" s="265" t="s">
        <v>6656</v>
      </c>
      <c r="D44" s="266" t="s">
        <v>29577</v>
      </c>
    </row>
    <row r="45" spans="1:4" x14ac:dyDescent="0.25">
      <c r="A45" s="264" t="s">
        <v>29578</v>
      </c>
      <c r="B45" s="265" t="s">
        <v>25383</v>
      </c>
      <c r="C45" s="265" t="s">
        <v>6656</v>
      </c>
      <c r="D45" s="266" t="s">
        <v>29579</v>
      </c>
    </row>
    <row r="46" spans="1:4" x14ac:dyDescent="0.25">
      <c r="A46" s="264" t="s">
        <v>29580</v>
      </c>
      <c r="B46" s="265" t="s">
        <v>25384</v>
      </c>
      <c r="C46" s="265" t="s">
        <v>6656</v>
      </c>
      <c r="D46" s="266" t="s">
        <v>29581</v>
      </c>
    </row>
    <row r="47" spans="1:4" x14ac:dyDescent="0.25">
      <c r="A47" s="264" t="s">
        <v>29582</v>
      </c>
      <c r="B47" s="265" t="s">
        <v>25385</v>
      </c>
      <c r="C47" s="265" t="s">
        <v>6656</v>
      </c>
      <c r="D47" s="266" t="s">
        <v>27368</v>
      </c>
    </row>
    <row r="48" spans="1:4" x14ac:dyDescent="0.25">
      <c r="A48" s="264" t="s">
        <v>29583</v>
      </c>
      <c r="B48" s="265" t="s">
        <v>25387</v>
      </c>
      <c r="C48" s="265" t="s">
        <v>6656</v>
      </c>
      <c r="D48" s="266" t="s">
        <v>29584</v>
      </c>
    </row>
    <row r="49" spans="1:4" x14ac:dyDescent="0.25">
      <c r="A49" s="264" t="s">
        <v>29585</v>
      </c>
      <c r="B49" s="265" t="s">
        <v>25388</v>
      </c>
      <c r="C49" s="265" t="s">
        <v>6656</v>
      </c>
      <c r="D49" s="266" t="s">
        <v>5426</v>
      </c>
    </row>
    <row r="50" spans="1:4" x14ac:dyDescent="0.25">
      <c r="A50" s="264" t="s">
        <v>29586</v>
      </c>
      <c r="B50" s="265" t="s">
        <v>25389</v>
      </c>
      <c r="C50" s="265" t="s">
        <v>6656</v>
      </c>
      <c r="D50" s="266" t="s">
        <v>29587</v>
      </c>
    </row>
    <row r="51" spans="1:4" x14ac:dyDescent="0.25">
      <c r="A51" s="264" t="s">
        <v>29588</v>
      </c>
      <c r="B51" s="265" t="s">
        <v>25390</v>
      </c>
      <c r="C51" s="265" t="s">
        <v>6656</v>
      </c>
      <c r="D51" s="266" t="s">
        <v>29589</v>
      </c>
    </row>
    <row r="52" spans="1:4" x14ac:dyDescent="0.25">
      <c r="A52" s="264" t="s">
        <v>29590</v>
      </c>
      <c r="B52" s="265" t="s">
        <v>25391</v>
      </c>
      <c r="C52" s="265" t="s">
        <v>6656</v>
      </c>
      <c r="D52" s="266" t="s">
        <v>29591</v>
      </c>
    </row>
    <row r="53" spans="1:4" x14ac:dyDescent="0.25">
      <c r="A53" s="264" t="s">
        <v>29592</v>
      </c>
      <c r="B53" s="265" t="s">
        <v>25392</v>
      </c>
      <c r="C53" s="265" t="s">
        <v>6656</v>
      </c>
      <c r="D53" s="266" t="s">
        <v>29593</v>
      </c>
    </row>
    <row r="54" spans="1:4" x14ac:dyDescent="0.25">
      <c r="A54" s="264" t="s">
        <v>29594</v>
      </c>
      <c r="B54" s="265" t="s">
        <v>25393</v>
      </c>
      <c r="C54" s="265" t="s">
        <v>6656</v>
      </c>
      <c r="D54" s="266" t="s">
        <v>29595</v>
      </c>
    </row>
    <row r="55" spans="1:4" x14ac:dyDescent="0.25">
      <c r="A55" s="264" t="s">
        <v>29596</v>
      </c>
      <c r="B55" s="265" t="s">
        <v>25394</v>
      </c>
      <c r="C55" s="265" t="s">
        <v>6656</v>
      </c>
      <c r="D55" s="266" t="s">
        <v>29597</v>
      </c>
    </row>
    <row r="56" spans="1:4" x14ac:dyDescent="0.25">
      <c r="A56" s="264" t="s">
        <v>29598</v>
      </c>
      <c r="B56" s="265" t="s">
        <v>25395</v>
      </c>
      <c r="C56" s="265" t="s">
        <v>6656</v>
      </c>
      <c r="D56" s="266" t="s">
        <v>29599</v>
      </c>
    </row>
    <row r="57" spans="1:4" x14ac:dyDescent="0.25">
      <c r="A57" s="264" t="s">
        <v>29600</v>
      </c>
      <c r="B57" s="265" t="s">
        <v>25396</v>
      </c>
      <c r="C57" s="265" t="s">
        <v>6656</v>
      </c>
      <c r="D57" s="266" t="s">
        <v>29601</v>
      </c>
    </row>
    <row r="58" spans="1:4" x14ac:dyDescent="0.25">
      <c r="A58" s="264" t="s">
        <v>29602</v>
      </c>
      <c r="B58" s="265" t="s">
        <v>25397</v>
      </c>
      <c r="C58" s="265" t="s">
        <v>6656</v>
      </c>
      <c r="D58" s="266" t="s">
        <v>29603</v>
      </c>
    </row>
    <row r="59" spans="1:4" x14ac:dyDescent="0.25">
      <c r="A59" s="264" t="s">
        <v>29604</v>
      </c>
      <c r="B59" s="265" t="s">
        <v>25398</v>
      </c>
      <c r="C59" s="265" t="s">
        <v>6656</v>
      </c>
      <c r="D59" s="266" t="s">
        <v>4448</v>
      </c>
    </row>
    <row r="60" spans="1:4" x14ac:dyDescent="0.25">
      <c r="A60" s="264" t="s">
        <v>29605</v>
      </c>
      <c r="B60" s="265" t="s">
        <v>25399</v>
      </c>
      <c r="C60" s="265" t="s">
        <v>6656</v>
      </c>
      <c r="D60" s="266" t="s">
        <v>29606</v>
      </c>
    </row>
    <row r="61" spans="1:4" x14ac:dyDescent="0.25">
      <c r="A61" s="264" t="s">
        <v>29607</v>
      </c>
      <c r="B61" s="265" t="s">
        <v>25400</v>
      </c>
      <c r="C61" s="265" t="s">
        <v>6656</v>
      </c>
      <c r="D61" s="266" t="s">
        <v>29608</v>
      </c>
    </row>
    <row r="62" spans="1:4" x14ac:dyDescent="0.25">
      <c r="A62" s="264" t="s">
        <v>29609</v>
      </c>
      <c r="B62" s="265" t="s">
        <v>25401</v>
      </c>
      <c r="C62" s="265" t="s">
        <v>6656</v>
      </c>
      <c r="D62" s="266" t="s">
        <v>29610</v>
      </c>
    </row>
    <row r="63" spans="1:4" x14ac:dyDescent="0.25">
      <c r="A63" s="264" t="s">
        <v>29611</v>
      </c>
      <c r="B63" s="265" t="s">
        <v>25402</v>
      </c>
      <c r="C63" s="265" t="s">
        <v>6656</v>
      </c>
      <c r="D63" s="266" t="s">
        <v>29612</v>
      </c>
    </row>
    <row r="64" spans="1:4" x14ac:dyDescent="0.25">
      <c r="A64" s="264" t="s">
        <v>29613</v>
      </c>
      <c r="B64" s="265" t="s">
        <v>25403</v>
      </c>
      <c r="C64" s="265" t="s">
        <v>6656</v>
      </c>
      <c r="D64" s="266" t="s">
        <v>29614</v>
      </c>
    </row>
    <row r="65" spans="1:4" x14ac:dyDescent="0.25">
      <c r="A65" s="264" t="s">
        <v>29615</v>
      </c>
      <c r="B65" s="265" t="s">
        <v>25404</v>
      </c>
      <c r="C65" s="265" t="s">
        <v>6656</v>
      </c>
      <c r="D65" s="266" t="s">
        <v>29616</v>
      </c>
    </row>
    <row r="66" spans="1:4" x14ac:dyDescent="0.25">
      <c r="A66" s="264" t="s">
        <v>29617</v>
      </c>
      <c r="B66" s="265" t="s">
        <v>25405</v>
      </c>
      <c r="C66" s="265" t="s">
        <v>6656</v>
      </c>
      <c r="D66" s="266" t="s">
        <v>29618</v>
      </c>
    </row>
    <row r="67" spans="1:4" x14ac:dyDescent="0.25">
      <c r="A67" s="264" t="s">
        <v>29619</v>
      </c>
      <c r="B67" s="265" t="s">
        <v>25406</v>
      </c>
      <c r="C67" s="265" t="s">
        <v>6656</v>
      </c>
      <c r="D67" s="266" t="s">
        <v>29620</v>
      </c>
    </row>
    <row r="68" spans="1:4" x14ac:dyDescent="0.25">
      <c r="A68" s="264" t="s">
        <v>29621</v>
      </c>
      <c r="B68" s="265" t="s">
        <v>25407</v>
      </c>
      <c r="C68" s="265" t="s">
        <v>6656</v>
      </c>
      <c r="D68" s="266" t="s">
        <v>25720</v>
      </c>
    </row>
    <row r="69" spans="1:4" x14ac:dyDescent="0.25">
      <c r="A69" s="264" t="s">
        <v>29622</v>
      </c>
      <c r="B69" s="265" t="s">
        <v>25408</v>
      </c>
      <c r="C69" s="265" t="s">
        <v>6656</v>
      </c>
      <c r="D69" s="266" t="s">
        <v>29623</v>
      </c>
    </row>
    <row r="70" spans="1:4" x14ac:dyDescent="0.25">
      <c r="A70" s="264" t="s">
        <v>29624</v>
      </c>
      <c r="B70" s="265" t="s">
        <v>25409</v>
      </c>
      <c r="C70" s="265" t="s">
        <v>6656</v>
      </c>
      <c r="D70" s="266" t="s">
        <v>29625</v>
      </c>
    </row>
    <row r="71" spans="1:4" x14ac:dyDescent="0.25">
      <c r="A71" s="264" t="s">
        <v>29626</v>
      </c>
      <c r="B71" s="265" t="s">
        <v>25410</v>
      </c>
      <c r="C71" s="265" t="s">
        <v>6656</v>
      </c>
      <c r="D71" s="266" t="s">
        <v>29627</v>
      </c>
    </row>
    <row r="72" spans="1:4" x14ac:dyDescent="0.25">
      <c r="A72" s="264" t="s">
        <v>29628</v>
      </c>
      <c r="B72" s="265" t="s">
        <v>25411</v>
      </c>
      <c r="C72" s="265" t="s">
        <v>6656</v>
      </c>
      <c r="D72" s="266" t="s">
        <v>7253</v>
      </c>
    </row>
    <row r="73" spans="1:4" x14ac:dyDescent="0.25">
      <c r="A73" s="264" t="s">
        <v>29629</v>
      </c>
      <c r="B73" s="265" t="s">
        <v>25412</v>
      </c>
      <c r="C73" s="265" t="s">
        <v>6656</v>
      </c>
      <c r="D73" s="266" t="s">
        <v>29630</v>
      </c>
    </row>
    <row r="74" spans="1:4" x14ac:dyDescent="0.25">
      <c r="A74" s="264" t="s">
        <v>29631</v>
      </c>
      <c r="B74" s="265" t="s">
        <v>25413</v>
      </c>
      <c r="C74" s="265" t="s">
        <v>6656</v>
      </c>
      <c r="D74" s="266" t="s">
        <v>29632</v>
      </c>
    </row>
    <row r="75" spans="1:4" x14ac:dyDescent="0.25">
      <c r="A75" s="264" t="s">
        <v>29633</v>
      </c>
      <c r="B75" s="265" t="s">
        <v>25414</v>
      </c>
      <c r="C75" s="265" t="s">
        <v>6656</v>
      </c>
      <c r="D75" s="266" t="s">
        <v>7940</v>
      </c>
    </row>
    <row r="76" spans="1:4" x14ac:dyDescent="0.25">
      <c r="A76" s="264" t="s">
        <v>29634</v>
      </c>
      <c r="B76" s="265" t="s">
        <v>25415</v>
      </c>
      <c r="C76" s="265" t="s">
        <v>6656</v>
      </c>
      <c r="D76" s="266" t="s">
        <v>29635</v>
      </c>
    </row>
    <row r="77" spans="1:4" x14ac:dyDescent="0.25">
      <c r="A77" s="264" t="s">
        <v>29636</v>
      </c>
      <c r="B77" s="265" t="s">
        <v>25416</v>
      </c>
      <c r="C77" s="265" t="s">
        <v>6656</v>
      </c>
      <c r="D77" s="266" t="s">
        <v>4860</v>
      </c>
    </row>
    <row r="78" spans="1:4" x14ac:dyDescent="0.25">
      <c r="A78" s="264" t="s">
        <v>29637</v>
      </c>
      <c r="B78" s="265" t="s">
        <v>25417</v>
      </c>
      <c r="C78" s="265" t="s">
        <v>6656</v>
      </c>
      <c r="D78" s="266" t="s">
        <v>29638</v>
      </c>
    </row>
    <row r="79" spans="1:4" x14ac:dyDescent="0.25">
      <c r="A79" s="264" t="s">
        <v>29639</v>
      </c>
      <c r="B79" s="265" t="s">
        <v>25418</v>
      </c>
      <c r="C79" s="265" t="s">
        <v>6656</v>
      </c>
      <c r="D79" s="266" t="s">
        <v>29640</v>
      </c>
    </row>
    <row r="80" spans="1:4" x14ac:dyDescent="0.25">
      <c r="A80" s="264" t="s">
        <v>29641</v>
      </c>
      <c r="B80" s="265" t="s">
        <v>25419</v>
      </c>
      <c r="C80" s="265" t="s">
        <v>6656</v>
      </c>
      <c r="D80" s="266" t="s">
        <v>29642</v>
      </c>
    </row>
    <row r="81" spans="1:4" x14ac:dyDescent="0.25">
      <c r="A81" s="264" t="s">
        <v>29643</v>
      </c>
      <c r="B81" s="265" t="s">
        <v>25420</v>
      </c>
      <c r="C81" s="265" t="s">
        <v>6656</v>
      </c>
      <c r="D81" s="266" t="s">
        <v>29644</v>
      </c>
    </row>
    <row r="82" spans="1:4" x14ac:dyDescent="0.25">
      <c r="A82" s="264" t="s">
        <v>29645</v>
      </c>
      <c r="B82" s="265" t="s">
        <v>25422</v>
      </c>
      <c r="C82" s="265" t="s">
        <v>6656</v>
      </c>
      <c r="D82" s="266" t="s">
        <v>25645</v>
      </c>
    </row>
    <row r="83" spans="1:4" x14ac:dyDescent="0.25">
      <c r="A83" s="264" t="s">
        <v>29646</v>
      </c>
      <c r="B83" s="265" t="s">
        <v>25423</v>
      </c>
      <c r="C83" s="265" t="s">
        <v>6656</v>
      </c>
      <c r="D83" s="266" t="s">
        <v>29647</v>
      </c>
    </row>
    <row r="84" spans="1:4" x14ac:dyDescent="0.25">
      <c r="A84" s="264" t="s">
        <v>29648</v>
      </c>
      <c r="B84" s="265" t="s">
        <v>25424</v>
      </c>
      <c r="C84" s="265" t="s">
        <v>6656</v>
      </c>
      <c r="D84" s="266" t="s">
        <v>29649</v>
      </c>
    </row>
    <row r="85" spans="1:4" x14ac:dyDescent="0.25">
      <c r="A85" s="264" t="s">
        <v>29650</v>
      </c>
      <c r="B85" s="265" t="s">
        <v>25425</v>
      </c>
      <c r="C85" s="265" t="s">
        <v>6656</v>
      </c>
      <c r="D85" s="266" t="s">
        <v>29651</v>
      </c>
    </row>
    <row r="86" spans="1:4" x14ac:dyDescent="0.25">
      <c r="A86" s="264" t="s">
        <v>29652</v>
      </c>
      <c r="B86" s="265" t="s">
        <v>25426</v>
      </c>
      <c r="C86" s="265" t="s">
        <v>6656</v>
      </c>
      <c r="D86" s="266" t="s">
        <v>29653</v>
      </c>
    </row>
    <row r="87" spans="1:4" x14ac:dyDescent="0.25">
      <c r="A87" s="264" t="s">
        <v>29654</v>
      </c>
      <c r="B87" s="265" t="s">
        <v>25427</v>
      </c>
      <c r="C87" s="265" t="s">
        <v>6656</v>
      </c>
      <c r="D87" s="266" t="s">
        <v>29655</v>
      </c>
    </row>
    <row r="88" spans="1:4" x14ac:dyDescent="0.25">
      <c r="A88" s="264" t="s">
        <v>29656</v>
      </c>
      <c r="B88" s="265" t="s">
        <v>25428</v>
      </c>
      <c r="C88" s="265" t="s">
        <v>6656</v>
      </c>
      <c r="D88" s="266" t="s">
        <v>29657</v>
      </c>
    </row>
    <row r="89" spans="1:4" x14ac:dyDescent="0.25">
      <c r="A89" s="264" t="s">
        <v>29658</v>
      </c>
      <c r="B89" s="265" t="s">
        <v>25429</v>
      </c>
      <c r="C89" s="265" t="s">
        <v>6656</v>
      </c>
      <c r="D89" s="266" t="s">
        <v>29659</v>
      </c>
    </row>
    <row r="90" spans="1:4" x14ac:dyDescent="0.25">
      <c r="A90" s="264" t="s">
        <v>29660</v>
      </c>
      <c r="B90" s="265" t="s">
        <v>25430</v>
      </c>
      <c r="C90" s="265" t="s">
        <v>6656</v>
      </c>
      <c r="D90" s="266" t="s">
        <v>29661</v>
      </c>
    </row>
    <row r="91" spans="1:4" x14ac:dyDescent="0.25">
      <c r="A91" s="264" t="s">
        <v>29662</v>
      </c>
      <c r="B91" s="265" t="s">
        <v>25431</v>
      </c>
      <c r="C91" s="265" t="s">
        <v>6656</v>
      </c>
      <c r="D91" s="266" t="s">
        <v>29663</v>
      </c>
    </row>
    <row r="92" spans="1:4" x14ac:dyDescent="0.25">
      <c r="A92" s="264" t="s">
        <v>29664</v>
      </c>
      <c r="B92" s="265" t="s">
        <v>25432</v>
      </c>
      <c r="C92" s="265" t="s">
        <v>6656</v>
      </c>
      <c r="D92" s="266" t="s">
        <v>29665</v>
      </c>
    </row>
    <row r="93" spans="1:4" x14ac:dyDescent="0.25">
      <c r="A93" s="264" t="s">
        <v>29666</v>
      </c>
      <c r="B93" s="265" t="s">
        <v>25433</v>
      </c>
      <c r="C93" s="265" t="s">
        <v>6656</v>
      </c>
      <c r="D93" s="266" t="s">
        <v>29667</v>
      </c>
    </row>
    <row r="94" spans="1:4" x14ac:dyDescent="0.25">
      <c r="A94" s="264" t="s">
        <v>29668</v>
      </c>
      <c r="B94" s="265" t="s">
        <v>25435</v>
      </c>
      <c r="C94" s="265" t="s">
        <v>6656</v>
      </c>
      <c r="D94" s="266" t="s">
        <v>29669</v>
      </c>
    </row>
    <row r="95" spans="1:4" x14ac:dyDescent="0.25">
      <c r="A95" s="264" t="s">
        <v>29670</v>
      </c>
      <c r="B95" s="265" t="s">
        <v>25436</v>
      </c>
      <c r="C95" s="265" t="s">
        <v>6656</v>
      </c>
      <c r="D95" s="266" t="s">
        <v>29671</v>
      </c>
    </row>
    <row r="96" spans="1:4" x14ac:dyDescent="0.25">
      <c r="A96" s="264" t="s">
        <v>29672</v>
      </c>
      <c r="B96" s="265" t="s">
        <v>25437</v>
      </c>
      <c r="C96" s="265" t="s">
        <v>6656</v>
      </c>
      <c r="D96" s="266" t="s">
        <v>29673</v>
      </c>
    </row>
    <row r="97" spans="1:4" x14ac:dyDescent="0.25">
      <c r="A97" s="264" t="s">
        <v>29674</v>
      </c>
      <c r="B97" s="265" t="s">
        <v>25438</v>
      </c>
      <c r="C97" s="265" t="s">
        <v>6656</v>
      </c>
      <c r="D97" s="266" t="s">
        <v>29675</v>
      </c>
    </row>
    <row r="98" spans="1:4" x14ac:dyDescent="0.25">
      <c r="A98" s="264" t="s">
        <v>29676</v>
      </c>
      <c r="B98" s="265" t="s">
        <v>25439</v>
      </c>
      <c r="C98" s="265" t="s">
        <v>6656</v>
      </c>
      <c r="D98" s="266" t="s">
        <v>29677</v>
      </c>
    </row>
    <row r="99" spans="1:4" x14ac:dyDescent="0.25">
      <c r="A99" s="264" t="s">
        <v>29678</v>
      </c>
      <c r="B99" s="265" t="s">
        <v>25440</v>
      </c>
      <c r="C99" s="265" t="s">
        <v>6656</v>
      </c>
      <c r="D99" s="266" t="s">
        <v>29679</v>
      </c>
    </row>
    <row r="100" spans="1:4" x14ac:dyDescent="0.25">
      <c r="A100" s="264" t="s">
        <v>29680</v>
      </c>
      <c r="B100" s="265" t="s">
        <v>25441</v>
      </c>
      <c r="C100" s="265" t="s">
        <v>6656</v>
      </c>
      <c r="D100" s="266" t="s">
        <v>29681</v>
      </c>
    </row>
    <row r="101" spans="1:4" x14ac:dyDescent="0.25">
      <c r="A101" s="264" t="s">
        <v>29682</v>
      </c>
      <c r="B101" s="265" t="s">
        <v>25442</v>
      </c>
      <c r="C101" s="265" t="s">
        <v>6656</v>
      </c>
      <c r="D101" s="266" t="s">
        <v>29683</v>
      </c>
    </row>
    <row r="102" spans="1:4" x14ac:dyDescent="0.25">
      <c r="A102" s="264" t="s">
        <v>29684</v>
      </c>
      <c r="B102" s="265" t="s">
        <v>25443</v>
      </c>
      <c r="C102" s="265" t="s">
        <v>6656</v>
      </c>
      <c r="D102" s="266" t="s">
        <v>29685</v>
      </c>
    </row>
    <row r="103" spans="1:4" x14ac:dyDescent="0.25">
      <c r="A103" s="264" t="s">
        <v>29686</v>
      </c>
      <c r="B103" s="265" t="s">
        <v>25444</v>
      </c>
      <c r="C103" s="265" t="s">
        <v>6656</v>
      </c>
      <c r="D103" s="266" t="s">
        <v>29687</v>
      </c>
    </row>
    <row r="104" spans="1:4" x14ac:dyDescent="0.25">
      <c r="A104" s="264" t="s">
        <v>29688</v>
      </c>
      <c r="B104" s="265" t="s">
        <v>25445</v>
      </c>
      <c r="C104" s="265" t="s">
        <v>6656</v>
      </c>
      <c r="D104" s="266" t="s">
        <v>29689</v>
      </c>
    </row>
    <row r="105" spans="1:4" x14ac:dyDescent="0.25">
      <c r="A105" s="264" t="s">
        <v>29690</v>
      </c>
      <c r="B105" s="265" t="s">
        <v>25446</v>
      </c>
      <c r="C105" s="265" t="s">
        <v>6656</v>
      </c>
      <c r="D105" s="266" t="s">
        <v>29691</v>
      </c>
    </row>
    <row r="106" spans="1:4" x14ac:dyDescent="0.25">
      <c r="A106" s="264" t="s">
        <v>29692</v>
      </c>
      <c r="B106" s="265" t="s">
        <v>25447</v>
      </c>
      <c r="C106" s="265" t="s">
        <v>6656</v>
      </c>
      <c r="D106" s="266" t="s">
        <v>29693</v>
      </c>
    </row>
    <row r="107" spans="1:4" x14ac:dyDescent="0.25">
      <c r="A107" s="264" t="s">
        <v>29694</v>
      </c>
      <c r="B107" s="265" t="s">
        <v>25448</v>
      </c>
      <c r="C107" s="265" t="s">
        <v>6656</v>
      </c>
      <c r="D107" s="266" t="s">
        <v>29695</v>
      </c>
    </row>
    <row r="108" spans="1:4" x14ac:dyDescent="0.25">
      <c r="A108" s="264" t="s">
        <v>29696</v>
      </c>
      <c r="B108" s="265" t="s">
        <v>25449</v>
      </c>
      <c r="C108" s="265" t="s">
        <v>6656</v>
      </c>
      <c r="D108" s="266" t="s">
        <v>29697</v>
      </c>
    </row>
    <row r="109" spans="1:4" x14ac:dyDescent="0.25">
      <c r="A109" s="264" t="s">
        <v>29698</v>
      </c>
      <c r="B109" s="265" t="s">
        <v>25450</v>
      </c>
      <c r="C109" s="265" t="s">
        <v>6656</v>
      </c>
      <c r="D109" s="266" t="s">
        <v>29699</v>
      </c>
    </row>
    <row r="110" spans="1:4" x14ac:dyDescent="0.25">
      <c r="A110" s="264" t="s">
        <v>29700</v>
      </c>
      <c r="B110" s="265" t="s">
        <v>25451</v>
      </c>
      <c r="C110" s="265" t="s">
        <v>6656</v>
      </c>
      <c r="D110" s="266" t="s">
        <v>29701</v>
      </c>
    </row>
    <row r="111" spans="1:4" x14ac:dyDescent="0.25">
      <c r="A111" s="264" t="s">
        <v>29702</v>
      </c>
      <c r="B111" s="265" t="s">
        <v>25452</v>
      </c>
      <c r="C111" s="265" t="s">
        <v>6656</v>
      </c>
      <c r="D111" s="266" t="s">
        <v>29703</v>
      </c>
    </row>
    <row r="112" spans="1:4" x14ac:dyDescent="0.25">
      <c r="A112" s="264" t="s">
        <v>29704</v>
      </c>
      <c r="B112" s="265" t="s">
        <v>25453</v>
      </c>
      <c r="C112" s="265" t="s">
        <v>6656</v>
      </c>
      <c r="D112" s="266" t="s">
        <v>29705</v>
      </c>
    </row>
    <row r="113" spans="1:4" x14ac:dyDescent="0.25">
      <c r="A113" s="264" t="s">
        <v>29706</v>
      </c>
      <c r="B113" s="265" t="s">
        <v>25454</v>
      </c>
      <c r="C113" s="265" t="s">
        <v>6656</v>
      </c>
      <c r="D113" s="266" t="s">
        <v>29707</v>
      </c>
    </row>
    <row r="114" spans="1:4" x14ac:dyDescent="0.25">
      <c r="A114" s="264" t="s">
        <v>29708</v>
      </c>
      <c r="B114" s="265" t="s">
        <v>25455</v>
      </c>
      <c r="C114" s="265" t="s">
        <v>6656</v>
      </c>
      <c r="D114" s="266" t="s">
        <v>29709</v>
      </c>
    </row>
    <row r="115" spans="1:4" x14ac:dyDescent="0.25">
      <c r="A115" s="264" t="s">
        <v>29710</v>
      </c>
      <c r="B115" s="265" t="s">
        <v>25456</v>
      </c>
      <c r="C115" s="265" t="s">
        <v>6656</v>
      </c>
      <c r="D115" s="266" t="s">
        <v>29711</v>
      </c>
    </row>
    <row r="116" spans="1:4" x14ac:dyDescent="0.25">
      <c r="A116" s="264" t="s">
        <v>29712</v>
      </c>
      <c r="B116" s="265" t="s">
        <v>25457</v>
      </c>
      <c r="C116" s="265" t="s">
        <v>6656</v>
      </c>
      <c r="D116" s="266" t="s">
        <v>26805</v>
      </c>
    </row>
    <row r="117" spans="1:4" x14ac:dyDescent="0.25">
      <c r="A117" s="264" t="s">
        <v>29713</v>
      </c>
      <c r="B117" s="265" t="s">
        <v>25458</v>
      </c>
      <c r="C117" s="265" t="s">
        <v>6656</v>
      </c>
      <c r="D117" s="266" t="s">
        <v>2903</v>
      </c>
    </row>
    <row r="118" spans="1:4" x14ac:dyDescent="0.25">
      <c r="A118" s="264" t="s">
        <v>29714</v>
      </c>
      <c r="B118" s="265" t="s">
        <v>25459</v>
      </c>
      <c r="C118" s="265" t="s">
        <v>6656</v>
      </c>
      <c r="D118" s="266" t="s">
        <v>27870</v>
      </c>
    </row>
    <row r="119" spans="1:4" x14ac:dyDescent="0.25">
      <c r="A119" s="264" t="s">
        <v>29715</v>
      </c>
      <c r="B119" s="265" t="s">
        <v>25460</v>
      </c>
      <c r="C119" s="265" t="s">
        <v>6656</v>
      </c>
      <c r="D119" s="266" t="s">
        <v>29716</v>
      </c>
    </row>
    <row r="120" spans="1:4" x14ac:dyDescent="0.25">
      <c r="A120" s="264" t="s">
        <v>29717</v>
      </c>
      <c r="B120" s="265" t="s">
        <v>25461</v>
      </c>
      <c r="C120" s="265" t="s">
        <v>6656</v>
      </c>
      <c r="D120" s="266" t="s">
        <v>29718</v>
      </c>
    </row>
    <row r="121" spans="1:4" x14ac:dyDescent="0.25">
      <c r="A121" s="264" t="s">
        <v>29719</v>
      </c>
      <c r="B121" s="265" t="s">
        <v>25462</v>
      </c>
      <c r="C121" s="265" t="s">
        <v>6656</v>
      </c>
      <c r="D121" s="266" t="s">
        <v>29720</v>
      </c>
    </row>
    <row r="122" spans="1:4" x14ac:dyDescent="0.25">
      <c r="A122" s="264" t="s">
        <v>29721</v>
      </c>
      <c r="B122" s="265" t="s">
        <v>25463</v>
      </c>
      <c r="C122" s="265" t="s">
        <v>6656</v>
      </c>
      <c r="D122" s="266" t="s">
        <v>29722</v>
      </c>
    </row>
    <row r="123" spans="1:4" x14ac:dyDescent="0.25">
      <c r="A123" s="264" t="s">
        <v>29723</v>
      </c>
      <c r="B123" s="265" t="s">
        <v>25464</v>
      </c>
      <c r="C123" s="265" t="s">
        <v>6656</v>
      </c>
      <c r="D123" s="266" t="s">
        <v>29724</v>
      </c>
    </row>
    <row r="124" spans="1:4" x14ac:dyDescent="0.25">
      <c r="A124" s="264" t="s">
        <v>29725</v>
      </c>
      <c r="B124" s="265" t="s">
        <v>25465</v>
      </c>
      <c r="C124" s="265" t="s">
        <v>6656</v>
      </c>
      <c r="D124" s="266" t="s">
        <v>29726</v>
      </c>
    </row>
    <row r="125" spans="1:4" x14ac:dyDescent="0.25">
      <c r="A125" s="264" t="s">
        <v>29727</v>
      </c>
      <c r="B125" s="265" t="s">
        <v>25466</v>
      </c>
      <c r="C125" s="265" t="s">
        <v>6656</v>
      </c>
      <c r="D125" s="266" t="s">
        <v>29728</v>
      </c>
    </row>
    <row r="126" spans="1:4" x14ac:dyDescent="0.25">
      <c r="A126" s="264" t="s">
        <v>29729</v>
      </c>
      <c r="B126" s="265" t="s">
        <v>25467</v>
      </c>
      <c r="C126" s="265" t="s">
        <v>6656</v>
      </c>
      <c r="D126" s="266" t="s">
        <v>29730</v>
      </c>
    </row>
    <row r="127" spans="1:4" x14ac:dyDescent="0.25">
      <c r="A127" s="264" t="s">
        <v>29731</v>
      </c>
      <c r="B127" s="265" t="s">
        <v>25468</v>
      </c>
      <c r="C127" s="265" t="s">
        <v>6656</v>
      </c>
      <c r="D127" s="266" t="s">
        <v>29732</v>
      </c>
    </row>
    <row r="128" spans="1:4" x14ac:dyDescent="0.25">
      <c r="A128" s="264" t="s">
        <v>29733</v>
      </c>
      <c r="B128" s="265" t="s">
        <v>25469</v>
      </c>
      <c r="C128" s="265" t="s">
        <v>6656</v>
      </c>
      <c r="D128" s="266" t="s">
        <v>29734</v>
      </c>
    </row>
    <row r="129" spans="1:4" x14ac:dyDescent="0.25">
      <c r="A129" s="264" t="s">
        <v>29735</v>
      </c>
      <c r="B129" s="265" t="s">
        <v>25470</v>
      </c>
      <c r="C129" s="265" t="s">
        <v>6656</v>
      </c>
      <c r="D129" s="266" t="s">
        <v>29736</v>
      </c>
    </row>
    <row r="130" spans="1:4" x14ac:dyDescent="0.25">
      <c r="A130" s="264" t="s">
        <v>29737</v>
      </c>
      <c r="B130" s="265" t="s">
        <v>25471</v>
      </c>
      <c r="C130" s="265" t="s">
        <v>6656</v>
      </c>
      <c r="D130" s="266" t="s">
        <v>29738</v>
      </c>
    </row>
    <row r="131" spans="1:4" x14ac:dyDescent="0.25">
      <c r="A131" s="264" t="s">
        <v>29739</v>
      </c>
      <c r="B131" s="265" t="s">
        <v>25472</v>
      </c>
      <c r="C131" s="265" t="s">
        <v>6656</v>
      </c>
      <c r="D131" s="266" t="s">
        <v>29740</v>
      </c>
    </row>
    <row r="132" spans="1:4" x14ac:dyDescent="0.25">
      <c r="A132" s="264" t="s">
        <v>29741</v>
      </c>
      <c r="B132" s="265" t="s">
        <v>25473</v>
      </c>
      <c r="C132" s="265" t="s">
        <v>6656</v>
      </c>
      <c r="D132" s="266" t="s">
        <v>26759</v>
      </c>
    </row>
    <row r="133" spans="1:4" x14ac:dyDescent="0.25">
      <c r="A133" s="264" t="s">
        <v>29742</v>
      </c>
      <c r="B133" s="265" t="s">
        <v>25474</v>
      </c>
      <c r="C133" s="265" t="s">
        <v>6656</v>
      </c>
      <c r="D133" s="266" t="s">
        <v>29743</v>
      </c>
    </row>
    <row r="134" spans="1:4" x14ac:dyDescent="0.25">
      <c r="A134" s="264" t="s">
        <v>29744</v>
      </c>
      <c r="B134" s="265" t="s">
        <v>25475</v>
      </c>
      <c r="C134" s="265" t="s">
        <v>6656</v>
      </c>
      <c r="D134" s="266" t="s">
        <v>29745</v>
      </c>
    </row>
    <row r="135" spans="1:4" x14ac:dyDescent="0.25">
      <c r="A135" s="264" t="s">
        <v>29746</v>
      </c>
      <c r="B135" s="265" t="s">
        <v>25476</v>
      </c>
      <c r="C135" s="265" t="s">
        <v>740</v>
      </c>
      <c r="D135" s="266" t="s">
        <v>29747</v>
      </c>
    </row>
    <row r="136" spans="1:4" x14ac:dyDescent="0.25">
      <c r="A136" s="264" t="s">
        <v>29748</v>
      </c>
      <c r="B136" s="265" t="s">
        <v>25477</v>
      </c>
      <c r="C136" s="265" t="s">
        <v>740</v>
      </c>
      <c r="D136" s="266" t="s">
        <v>29749</v>
      </c>
    </row>
    <row r="137" spans="1:4" x14ac:dyDescent="0.25">
      <c r="A137" s="264" t="s">
        <v>29750</v>
      </c>
      <c r="B137" s="265" t="s">
        <v>25478</v>
      </c>
      <c r="C137" s="265" t="s">
        <v>740</v>
      </c>
      <c r="D137" s="266" t="s">
        <v>29751</v>
      </c>
    </row>
    <row r="138" spans="1:4" x14ac:dyDescent="0.25">
      <c r="A138" s="264" t="s">
        <v>29752</v>
      </c>
      <c r="B138" s="265" t="s">
        <v>25479</v>
      </c>
      <c r="C138" s="265" t="s">
        <v>740</v>
      </c>
      <c r="D138" s="266" t="s">
        <v>29753</v>
      </c>
    </row>
    <row r="139" spans="1:4" x14ac:dyDescent="0.25">
      <c r="A139" s="264" t="s">
        <v>29754</v>
      </c>
      <c r="B139" s="265" t="s">
        <v>25480</v>
      </c>
      <c r="C139" s="265" t="s">
        <v>740</v>
      </c>
      <c r="D139" s="266" t="s">
        <v>29755</v>
      </c>
    </row>
    <row r="140" spans="1:4" x14ac:dyDescent="0.25">
      <c r="A140" s="264" t="s">
        <v>29756</v>
      </c>
      <c r="B140" s="265" t="s">
        <v>25481</v>
      </c>
      <c r="C140" s="265" t="s">
        <v>740</v>
      </c>
      <c r="D140" s="266" t="s">
        <v>29757</v>
      </c>
    </row>
    <row r="141" spans="1:4" x14ac:dyDescent="0.25">
      <c r="A141" s="264" t="s">
        <v>29758</v>
      </c>
      <c r="B141" s="265" t="s">
        <v>25483</v>
      </c>
      <c r="C141" s="265" t="s">
        <v>740</v>
      </c>
      <c r="D141" s="266" t="s">
        <v>29759</v>
      </c>
    </row>
    <row r="142" spans="1:4" x14ac:dyDescent="0.25">
      <c r="A142" s="264" t="s">
        <v>29760</v>
      </c>
      <c r="B142" s="265" t="s">
        <v>25484</v>
      </c>
      <c r="C142" s="265" t="s">
        <v>740</v>
      </c>
      <c r="D142" s="266" t="s">
        <v>29761</v>
      </c>
    </row>
    <row r="143" spans="1:4" x14ac:dyDescent="0.25">
      <c r="A143" s="264" t="s">
        <v>29762</v>
      </c>
      <c r="B143" s="265" t="s">
        <v>25485</v>
      </c>
      <c r="C143" s="265" t="s">
        <v>740</v>
      </c>
      <c r="D143" s="266" t="s">
        <v>29763</v>
      </c>
    </row>
    <row r="144" spans="1:4" x14ac:dyDescent="0.25">
      <c r="A144" s="264" t="s">
        <v>29764</v>
      </c>
      <c r="B144" s="265" t="s">
        <v>25486</v>
      </c>
      <c r="C144" s="265" t="s">
        <v>740</v>
      </c>
      <c r="D144" s="266" t="s">
        <v>29765</v>
      </c>
    </row>
    <row r="145" spans="1:4" x14ac:dyDescent="0.25">
      <c r="A145" s="264" t="s">
        <v>29766</v>
      </c>
      <c r="B145" s="265" t="s">
        <v>25487</v>
      </c>
      <c r="C145" s="265" t="s">
        <v>740</v>
      </c>
      <c r="D145" s="266" t="s">
        <v>29767</v>
      </c>
    </row>
    <row r="146" spans="1:4" x14ac:dyDescent="0.25">
      <c r="A146" s="264" t="s">
        <v>29768</v>
      </c>
      <c r="B146" s="265" t="s">
        <v>25488</v>
      </c>
      <c r="C146" s="265" t="s">
        <v>740</v>
      </c>
      <c r="D146" s="266" t="s">
        <v>29769</v>
      </c>
    </row>
    <row r="147" spans="1:4" x14ac:dyDescent="0.25">
      <c r="A147" s="264" t="s">
        <v>29770</v>
      </c>
      <c r="B147" s="265" t="s">
        <v>25489</v>
      </c>
      <c r="C147" s="265" t="s">
        <v>740</v>
      </c>
      <c r="D147" s="266" t="s">
        <v>10723</v>
      </c>
    </row>
    <row r="148" spans="1:4" x14ac:dyDescent="0.25">
      <c r="A148" s="264" t="s">
        <v>29771</v>
      </c>
      <c r="B148" s="265" t="s">
        <v>25490</v>
      </c>
      <c r="C148" s="265" t="s">
        <v>740</v>
      </c>
      <c r="D148" s="266" t="s">
        <v>29772</v>
      </c>
    </row>
    <row r="149" spans="1:4" x14ac:dyDescent="0.25">
      <c r="A149" s="264" t="s">
        <v>29773</v>
      </c>
      <c r="B149" s="265" t="s">
        <v>25491</v>
      </c>
      <c r="C149" s="265" t="s">
        <v>740</v>
      </c>
      <c r="D149" s="266" t="s">
        <v>29774</v>
      </c>
    </row>
    <row r="150" spans="1:4" x14ac:dyDescent="0.25">
      <c r="A150" s="264" t="s">
        <v>29775</v>
      </c>
      <c r="B150" s="265" t="s">
        <v>25492</v>
      </c>
      <c r="C150" s="265" t="s">
        <v>740</v>
      </c>
      <c r="D150" s="266" t="s">
        <v>29776</v>
      </c>
    </row>
    <row r="151" spans="1:4" x14ac:dyDescent="0.25">
      <c r="A151" s="264" t="s">
        <v>29777</v>
      </c>
      <c r="B151" s="265" t="s">
        <v>25493</v>
      </c>
      <c r="C151" s="265" t="s">
        <v>740</v>
      </c>
      <c r="D151" s="266" t="s">
        <v>29778</v>
      </c>
    </row>
    <row r="152" spans="1:4" x14ac:dyDescent="0.25">
      <c r="A152" s="264" t="s">
        <v>29779</v>
      </c>
      <c r="B152" s="265" t="s">
        <v>25494</v>
      </c>
      <c r="C152" s="265" t="s">
        <v>740</v>
      </c>
      <c r="D152" s="266" t="s">
        <v>29780</v>
      </c>
    </row>
    <row r="153" spans="1:4" x14ac:dyDescent="0.25">
      <c r="A153" s="264" t="s">
        <v>29781</v>
      </c>
      <c r="B153" s="265" t="s">
        <v>25495</v>
      </c>
      <c r="C153" s="265" t="s">
        <v>740</v>
      </c>
      <c r="D153" s="266" t="s">
        <v>29782</v>
      </c>
    </row>
    <row r="154" spans="1:4" x14ac:dyDescent="0.25">
      <c r="A154" s="264" t="s">
        <v>29783</v>
      </c>
      <c r="B154" s="265" t="s">
        <v>25496</v>
      </c>
      <c r="C154" s="265" t="s">
        <v>740</v>
      </c>
      <c r="D154" s="266" t="s">
        <v>29784</v>
      </c>
    </row>
    <row r="155" spans="1:4" x14ac:dyDescent="0.25">
      <c r="A155" s="264" t="s">
        <v>29785</v>
      </c>
      <c r="B155" s="265" t="s">
        <v>7287</v>
      </c>
      <c r="C155" s="265" t="s">
        <v>740</v>
      </c>
      <c r="D155" s="266" t="s">
        <v>29786</v>
      </c>
    </row>
    <row r="156" spans="1:4" x14ac:dyDescent="0.25">
      <c r="A156" s="264" t="s">
        <v>29787</v>
      </c>
      <c r="B156" s="265" t="s">
        <v>7289</v>
      </c>
      <c r="C156" s="265" t="s">
        <v>740</v>
      </c>
      <c r="D156" s="266" t="s">
        <v>29788</v>
      </c>
    </row>
    <row r="157" spans="1:4" x14ac:dyDescent="0.25">
      <c r="A157" s="264" t="s">
        <v>29789</v>
      </c>
      <c r="B157" s="265" t="s">
        <v>7290</v>
      </c>
      <c r="C157" s="265" t="s">
        <v>740</v>
      </c>
      <c r="D157" s="266" t="s">
        <v>29790</v>
      </c>
    </row>
    <row r="158" spans="1:4" x14ac:dyDescent="0.25">
      <c r="A158" s="264" t="s">
        <v>29791</v>
      </c>
      <c r="B158" s="265" t="s">
        <v>7291</v>
      </c>
      <c r="C158" s="265" t="s">
        <v>740</v>
      </c>
      <c r="D158" s="266" t="s">
        <v>29792</v>
      </c>
    </row>
    <row r="159" spans="1:4" x14ac:dyDescent="0.25">
      <c r="A159" s="264" t="s">
        <v>29793</v>
      </c>
      <c r="B159" s="265" t="s">
        <v>7292</v>
      </c>
      <c r="C159" s="265" t="s">
        <v>740</v>
      </c>
      <c r="D159" s="266" t="s">
        <v>29794</v>
      </c>
    </row>
    <row r="160" spans="1:4" x14ac:dyDescent="0.25">
      <c r="A160" s="264" t="s">
        <v>29795</v>
      </c>
      <c r="B160" s="265" t="s">
        <v>7293</v>
      </c>
      <c r="C160" s="265" t="s">
        <v>740</v>
      </c>
      <c r="D160" s="266" t="s">
        <v>29796</v>
      </c>
    </row>
    <row r="161" spans="1:4" x14ac:dyDescent="0.25">
      <c r="A161" s="264" t="s">
        <v>29797</v>
      </c>
      <c r="B161" s="265" t="s">
        <v>7294</v>
      </c>
      <c r="C161" s="265" t="s">
        <v>740</v>
      </c>
      <c r="D161" s="266" t="s">
        <v>29798</v>
      </c>
    </row>
    <row r="162" spans="1:4" x14ac:dyDescent="0.25">
      <c r="A162" s="264" t="s">
        <v>29799</v>
      </c>
      <c r="B162" s="265" t="s">
        <v>7295</v>
      </c>
      <c r="C162" s="265" t="s">
        <v>740</v>
      </c>
      <c r="D162" s="266" t="s">
        <v>29800</v>
      </c>
    </row>
    <row r="163" spans="1:4" x14ac:dyDescent="0.25">
      <c r="A163" s="264" t="s">
        <v>29801</v>
      </c>
      <c r="B163" s="265" t="s">
        <v>7296</v>
      </c>
      <c r="C163" s="265" t="s">
        <v>740</v>
      </c>
      <c r="D163" s="266" t="s">
        <v>29802</v>
      </c>
    </row>
    <row r="164" spans="1:4" x14ac:dyDescent="0.25">
      <c r="A164" s="264" t="s">
        <v>29803</v>
      </c>
      <c r="B164" s="265" t="s">
        <v>7297</v>
      </c>
      <c r="C164" s="265" t="s">
        <v>740</v>
      </c>
      <c r="D164" s="266" t="s">
        <v>29804</v>
      </c>
    </row>
    <row r="165" spans="1:4" x14ac:dyDescent="0.25">
      <c r="A165" s="264" t="s">
        <v>29805</v>
      </c>
      <c r="B165" s="265" t="s">
        <v>7298</v>
      </c>
      <c r="C165" s="265" t="s">
        <v>740</v>
      </c>
      <c r="D165" s="266" t="s">
        <v>29806</v>
      </c>
    </row>
    <row r="166" spans="1:4" x14ac:dyDescent="0.25">
      <c r="A166" s="264" t="s">
        <v>29807</v>
      </c>
      <c r="B166" s="265" t="s">
        <v>7299</v>
      </c>
      <c r="C166" s="265" t="s">
        <v>740</v>
      </c>
      <c r="D166" s="266" t="s">
        <v>29808</v>
      </c>
    </row>
    <row r="167" spans="1:4" x14ac:dyDescent="0.25">
      <c r="A167" s="264" t="s">
        <v>29809</v>
      </c>
      <c r="B167" s="265" t="s">
        <v>7300</v>
      </c>
      <c r="C167" s="265" t="s">
        <v>740</v>
      </c>
      <c r="D167" s="266" t="s">
        <v>29810</v>
      </c>
    </row>
    <row r="168" spans="1:4" x14ac:dyDescent="0.25">
      <c r="A168" s="264" t="s">
        <v>29811</v>
      </c>
      <c r="B168" s="265" t="s">
        <v>7301</v>
      </c>
      <c r="C168" s="265" t="s">
        <v>740</v>
      </c>
      <c r="D168" s="266" t="s">
        <v>29812</v>
      </c>
    </row>
    <row r="169" spans="1:4" x14ac:dyDescent="0.25">
      <c r="A169" s="264" t="s">
        <v>29813</v>
      </c>
      <c r="B169" s="265" t="s">
        <v>7302</v>
      </c>
      <c r="C169" s="265" t="s">
        <v>6656</v>
      </c>
      <c r="D169" s="266" t="s">
        <v>29814</v>
      </c>
    </row>
    <row r="170" spans="1:4" x14ac:dyDescent="0.25">
      <c r="A170" s="264" t="s">
        <v>29815</v>
      </c>
      <c r="B170" s="265" t="s">
        <v>7303</v>
      </c>
      <c r="C170" s="265" t="s">
        <v>6656</v>
      </c>
      <c r="D170" s="266" t="s">
        <v>29816</v>
      </c>
    </row>
    <row r="171" spans="1:4" x14ac:dyDescent="0.25">
      <c r="A171" s="264" t="s">
        <v>29817</v>
      </c>
      <c r="B171" s="265" t="s">
        <v>7304</v>
      </c>
      <c r="C171" s="265" t="s">
        <v>6656</v>
      </c>
      <c r="D171" s="266" t="s">
        <v>29818</v>
      </c>
    </row>
    <row r="172" spans="1:4" x14ac:dyDescent="0.25">
      <c r="A172" s="264" t="s">
        <v>29819</v>
      </c>
      <c r="B172" s="265" t="s">
        <v>7305</v>
      </c>
      <c r="C172" s="265" t="s">
        <v>6656</v>
      </c>
      <c r="D172" s="266" t="s">
        <v>29820</v>
      </c>
    </row>
    <row r="173" spans="1:4" x14ac:dyDescent="0.25">
      <c r="A173" s="264" t="s">
        <v>29821</v>
      </c>
      <c r="B173" s="265" t="s">
        <v>7306</v>
      </c>
      <c r="C173" s="265" t="s">
        <v>6656</v>
      </c>
      <c r="D173" s="266" t="s">
        <v>29822</v>
      </c>
    </row>
    <row r="174" spans="1:4" x14ac:dyDescent="0.25">
      <c r="A174" s="264" t="s">
        <v>29823</v>
      </c>
      <c r="B174" s="265" t="s">
        <v>7307</v>
      </c>
      <c r="C174" s="265" t="s">
        <v>6656</v>
      </c>
      <c r="D174" s="266" t="s">
        <v>29824</v>
      </c>
    </row>
    <row r="175" spans="1:4" x14ac:dyDescent="0.25">
      <c r="A175" s="264" t="s">
        <v>29825</v>
      </c>
      <c r="B175" s="265" t="s">
        <v>7308</v>
      </c>
      <c r="C175" s="265" t="s">
        <v>6656</v>
      </c>
      <c r="D175" s="266" t="s">
        <v>29826</v>
      </c>
    </row>
    <row r="176" spans="1:4" x14ac:dyDescent="0.25">
      <c r="A176" s="264" t="s">
        <v>29827</v>
      </c>
      <c r="B176" s="265" t="s">
        <v>7309</v>
      </c>
      <c r="C176" s="265" t="s">
        <v>6656</v>
      </c>
      <c r="D176" s="266" t="s">
        <v>29828</v>
      </c>
    </row>
    <row r="177" spans="1:4" x14ac:dyDescent="0.25">
      <c r="A177" s="264" t="s">
        <v>29829</v>
      </c>
      <c r="B177" s="265" t="s">
        <v>7310</v>
      </c>
      <c r="C177" s="265" t="s">
        <v>6656</v>
      </c>
      <c r="D177" s="266" t="s">
        <v>29830</v>
      </c>
    </row>
    <row r="178" spans="1:4" x14ac:dyDescent="0.25">
      <c r="A178" s="264" t="s">
        <v>29831</v>
      </c>
      <c r="B178" s="265" t="s">
        <v>7311</v>
      </c>
      <c r="C178" s="265" t="s">
        <v>740</v>
      </c>
      <c r="D178" s="266" t="s">
        <v>1691</v>
      </c>
    </row>
    <row r="179" spans="1:4" x14ac:dyDescent="0.25">
      <c r="A179" s="264" t="s">
        <v>29832</v>
      </c>
      <c r="B179" s="265" t="s">
        <v>7312</v>
      </c>
      <c r="C179" s="265" t="s">
        <v>740</v>
      </c>
      <c r="D179" s="266" t="s">
        <v>6864</v>
      </c>
    </row>
    <row r="180" spans="1:4" x14ac:dyDescent="0.25">
      <c r="A180" s="264" t="s">
        <v>29833</v>
      </c>
      <c r="B180" s="265" t="s">
        <v>7313</v>
      </c>
      <c r="C180" s="265" t="s">
        <v>740</v>
      </c>
      <c r="D180" s="266" t="s">
        <v>28230</v>
      </c>
    </row>
    <row r="181" spans="1:4" x14ac:dyDescent="0.25">
      <c r="A181" s="264" t="s">
        <v>29834</v>
      </c>
      <c r="B181" s="265" t="s">
        <v>7314</v>
      </c>
      <c r="C181" s="265" t="s">
        <v>740</v>
      </c>
      <c r="D181" s="266" t="s">
        <v>28327</v>
      </c>
    </row>
    <row r="182" spans="1:4" x14ac:dyDescent="0.25">
      <c r="A182" s="264" t="s">
        <v>29835</v>
      </c>
      <c r="B182" s="265" t="s">
        <v>7315</v>
      </c>
      <c r="C182" s="265" t="s">
        <v>740</v>
      </c>
      <c r="D182" s="266" t="s">
        <v>29836</v>
      </c>
    </row>
    <row r="183" spans="1:4" x14ac:dyDescent="0.25">
      <c r="A183" s="264" t="s">
        <v>29837</v>
      </c>
      <c r="B183" s="265" t="s">
        <v>7316</v>
      </c>
      <c r="C183" s="265" t="s">
        <v>740</v>
      </c>
      <c r="D183" s="266" t="s">
        <v>7031</v>
      </c>
    </row>
    <row r="184" spans="1:4" x14ac:dyDescent="0.25">
      <c r="A184" s="264" t="s">
        <v>29838</v>
      </c>
      <c r="B184" s="265" t="s">
        <v>7317</v>
      </c>
      <c r="C184" s="265" t="s">
        <v>740</v>
      </c>
      <c r="D184" s="266" t="s">
        <v>29839</v>
      </c>
    </row>
    <row r="185" spans="1:4" x14ac:dyDescent="0.25">
      <c r="A185" s="264" t="s">
        <v>29840</v>
      </c>
      <c r="B185" s="265" t="s">
        <v>7318</v>
      </c>
      <c r="C185" s="265" t="s">
        <v>740</v>
      </c>
      <c r="D185" s="266" t="s">
        <v>25967</v>
      </c>
    </row>
    <row r="186" spans="1:4" x14ac:dyDescent="0.25">
      <c r="A186" s="264" t="s">
        <v>29841</v>
      </c>
      <c r="B186" s="265" t="s">
        <v>7319</v>
      </c>
      <c r="C186" s="265" t="s">
        <v>740</v>
      </c>
      <c r="D186" s="266" t="s">
        <v>29842</v>
      </c>
    </row>
    <row r="187" spans="1:4" x14ac:dyDescent="0.25">
      <c r="A187" s="264" t="s">
        <v>29843</v>
      </c>
      <c r="B187" s="265" t="s">
        <v>7320</v>
      </c>
      <c r="C187" s="265" t="s">
        <v>740</v>
      </c>
      <c r="D187" s="266" t="s">
        <v>1513</v>
      </c>
    </row>
    <row r="188" spans="1:4" x14ac:dyDescent="0.25">
      <c r="A188" s="264" t="s">
        <v>29844</v>
      </c>
      <c r="B188" s="265" t="s">
        <v>7321</v>
      </c>
      <c r="C188" s="265" t="s">
        <v>740</v>
      </c>
      <c r="D188" s="266" t="s">
        <v>26554</v>
      </c>
    </row>
    <row r="189" spans="1:4" x14ac:dyDescent="0.25">
      <c r="A189" s="264" t="s">
        <v>29845</v>
      </c>
      <c r="B189" s="265" t="s">
        <v>7322</v>
      </c>
      <c r="C189" s="265" t="s">
        <v>740</v>
      </c>
      <c r="D189" s="266" t="s">
        <v>12727</v>
      </c>
    </row>
    <row r="190" spans="1:4" x14ac:dyDescent="0.25">
      <c r="A190" s="264" t="s">
        <v>29846</v>
      </c>
      <c r="B190" s="265" t="s">
        <v>7323</v>
      </c>
      <c r="C190" s="265" t="s">
        <v>740</v>
      </c>
      <c r="D190" s="266" t="s">
        <v>29847</v>
      </c>
    </row>
    <row r="191" spans="1:4" x14ac:dyDescent="0.25">
      <c r="A191" s="264" t="s">
        <v>29848</v>
      </c>
      <c r="B191" s="265" t="s">
        <v>7324</v>
      </c>
      <c r="C191" s="265" t="s">
        <v>740</v>
      </c>
      <c r="D191" s="266" t="s">
        <v>1657</v>
      </c>
    </row>
    <row r="192" spans="1:4" x14ac:dyDescent="0.25">
      <c r="A192" s="264" t="s">
        <v>29849</v>
      </c>
      <c r="B192" s="265" t="s">
        <v>7326</v>
      </c>
      <c r="C192" s="265" t="s">
        <v>740</v>
      </c>
      <c r="D192" s="266" t="s">
        <v>29850</v>
      </c>
    </row>
    <row r="193" spans="1:4" x14ac:dyDescent="0.25">
      <c r="A193" s="264" t="s">
        <v>29851</v>
      </c>
      <c r="B193" s="265" t="s">
        <v>7327</v>
      </c>
      <c r="C193" s="265" t="s">
        <v>740</v>
      </c>
      <c r="D193" s="266" t="s">
        <v>29852</v>
      </c>
    </row>
    <row r="194" spans="1:4" x14ac:dyDescent="0.25">
      <c r="A194" s="264" t="s">
        <v>29853</v>
      </c>
      <c r="B194" s="265" t="s">
        <v>7328</v>
      </c>
      <c r="C194" s="265" t="s">
        <v>740</v>
      </c>
      <c r="D194" s="266" t="s">
        <v>29854</v>
      </c>
    </row>
    <row r="195" spans="1:4" x14ac:dyDescent="0.25">
      <c r="A195" s="264" t="s">
        <v>29855</v>
      </c>
      <c r="B195" s="265" t="s">
        <v>7329</v>
      </c>
      <c r="C195" s="265" t="s">
        <v>740</v>
      </c>
      <c r="D195" s="266" t="s">
        <v>29856</v>
      </c>
    </row>
    <row r="196" spans="1:4" x14ac:dyDescent="0.25">
      <c r="A196" s="264" t="s">
        <v>29857</v>
      </c>
      <c r="B196" s="265" t="s">
        <v>7330</v>
      </c>
      <c r="C196" s="265" t="s">
        <v>740</v>
      </c>
      <c r="D196" s="266" t="s">
        <v>6993</v>
      </c>
    </row>
    <row r="197" spans="1:4" x14ac:dyDescent="0.25">
      <c r="A197" s="264" t="s">
        <v>29858</v>
      </c>
      <c r="B197" s="265" t="s">
        <v>7331</v>
      </c>
      <c r="C197" s="265" t="s">
        <v>740</v>
      </c>
      <c r="D197" s="374" t="s">
        <v>29859</v>
      </c>
    </row>
    <row r="198" spans="1:4" x14ac:dyDescent="0.25">
      <c r="A198" s="264" t="s">
        <v>29860</v>
      </c>
      <c r="B198" s="265" t="s">
        <v>7332</v>
      </c>
      <c r="C198" s="265" t="s">
        <v>740</v>
      </c>
      <c r="D198" s="266" t="s">
        <v>29861</v>
      </c>
    </row>
    <row r="199" spans="1:4" x14ac:dyDescent="0.25">
      <c r="A199" s="264" t="s">
        <v>29862</v>
      </c>
      <c r="B199" s="265" t="s">
        <v>7333</v>
      </c>
      <c r="C199" s="265" t="s">
        <v>740</v>
      </c>
      <c r="D199" s="266" t="s">
        <v>29863</v>
      </c>
    </row>
    <row r="200" spans="1:4" x14ac:dyDescent="0.25">
      <c r="A200" s="264" t="s">
        <v>29864</v>
      </c>
      <c r="B200" s="265" t="s">
        <v>7334</v>
      </c>
      <c r="C200" s="265" t="s">
        <v>740</v>
      </c>
      <c r="D200" s="374" t="s">
        <v>29865</v>
      </c>
    </row>
    <row r="201" spans="1:4" x14ac:dyDescent="0.25">
      <c r="A201" s="264" t="s">
        <v>29866</v>
      </c>
      <c r="B201" s="265" t="s">
        <v>7335</v>
      </c>
      <c r="C201" s="265" t="s">
        <v>740</v>
      </c>
      <c r="D201" s="266" t="s">
        <v>29644</v>
      </c>
    </row>
    <row r="202" spans="1:4" x14ac:dyDescent="0.25">
      <c r="A202" s="264" t="s">
        <v>29867</v>
      </c>
      <c r="B202" s="265" t="s">
        <v>7336</v>
      </c>
      <c r="C202" s="265" t="s">
        <v>740</v>
      </c>
      <c r="D202" s="374" t="s">
        <v>29868</v>
      </c>
    </row>
    <row r="203" spans="1:4" x14ac:dyDescent="0.25">
      <c r="A203" s="264" t="s">
        <v>29869</v>
      </c>
      <c r="B203" s="265" t="s">
        <v>7337</v>
      </c>
      <c r="C203" s="265" t="s">
        <v>740</v>
      </c>
      <c r="D203" s="266" t="s">
        <v>29870</v>
      </c>
    </row>
    <row r="204" spans="1:4" x14ac:dyDescent="0.25">
      <c r="A204" s="264" t="s">
        <v>29871</v>
      </c>
      <c r="B204" s="265" t="s">
        <v>7338</v>
      </c>
      <c r="C204" s="265" t="s">
        <v>740</v>
      </c>
      <c r="D204" s="266" t="s">
        <v>29872</v>
      </c>
    </row>
    <row r="205" spans="1:4" x14ac:dyDescent="0.25">
      <c r="A205" s="264" t="s">
        <v>29873</v>
      </c>
      <c r="B205" s="265" t="s">
        <v>25500</v>
      </c>
      <c r="C205" s="265" t="s">
        <v>740</v>
      </c>
      <c r="D205" s="266" t="s">
        <v>29874</v>
      </c>
    </row>
    <row r="206" spans="1:4" x14ac:dyDescent="0.25">
      <c r="A206" s="264" t="s">
        <v>29875</v>
      </c>
      <c r="B206" s="265" t="s">
        <v>25501</v>
      </c>
      <c r="C206" s="265" t="s">
        <v>740</v>
      </c>
      <c r="D206" s="266" t="s">
        <v>27136</v>
      </c>
    </row>
    <row r="207" spans="1:4" x14ac:dyDescent="0.25">
      <c r="A207" s="264" t="s">
        <v>29876</v>
      </c>
      <c r="B207" s="265" t="s">
        <v>25503</v>
      </c>
      <c r="C207" s="265" t="s">
        <v>740</v>
      </c>
      <c r="D207" s="266" t="s">
        <v>25614</v>
      </c>
    </row>
    <row r="208" spans="1:4" x14ac:dyDescent="0.25">
      <c r="A208" s="264" t="s">
        <v>29877</v>
      </c>
      <c r="B208" s="265" t="s">
        <v>25504</v>
      </c>
      <c r="C208" s="265" t="s">
        <v>740</v>
      </c>
      <c r="D208" s="266" t="s">
        <v>4091</v>
      </c>
    </row>
    <row r="209" spans="1:4" x14ac:dyDescent="0.25">
      <c r="A209" s="264" t="s">
        <v>29878</v>
      </c>
      <c r="B209" s="265" t="s">
        <v>25505</v>
      </c>
      <c r="C209" s="265" t="s">
        <v>740</v>
      </c>
      <c r="D209" s="266" t="s">
        <v>26752</v>
      </c>
    </row>
    <row r="210" spans="1:4" x14ac:dyDescent="0.25">
      <c r="A210" s="264" t="s">
        <v>29879</v>
      </c>
      <c r="B210" s="265" t="s">
        <v>25506</v>
      </c>
      <c r="C210" s="265" t="s">
        <v>740</v>
      </c>
      <c r="D210" s="266" t="s">
        <v>5850</v>
      </c>
    </row>
    <row r="211" spans="1:4" x14ac:dyDescent="0.25">
      <c r="A211" s="264" t="s">
        <v>29880</v>
      </c>
      <c r="B211" s="265" t="s">
        <v>7341</v>
      </c>
      <c r="C211" s="265" t="s">
        <v>740</v>
      </c>
      <c r="D211" s="266" t="s">
        <v>2258</v>
      </c>
    </row>
    <row r="212" spans="1:4" x14ac:dyDescent="0.25">
      <c r="A212" s="264" t="s">
        <v>29881</v>
      </c>
      <c r="B212" s="265" t="s">
        <v>7342</v>
      </c>
      <c r="C212" s="265" t="s">
        <v>6656</v>
      </c>
      <c r="D212" s="266" t="s">
        <v>29882</v>
      </c>
    </row>
    <row r="213" spans="1:4" x14ac:dyDescent="0.25">
      <c r="A213" s="264" t="s">
        <v>29883</v>
      </c>
      <c r="B213" s="265" t="s">
        <v>7343</v>
      </c>
      <c r="C213" s="265" t="s">
        <v>6656</v>
      </c>
      <c r="D213" s="266" t="s">
        <v>29884</v>
      </c>
    </row>
    <row r="214" spans="1:4" x14ac:dyDescent="0.25">
      <c r="A214" s="264" t="s">
        <v>29885</v>
      </c>
      <c r="B214" s="265" t="s">
        <v>7344</v>
      </c>
      <c r="C214" s="265" t="s">
        <v>6656</v>
      </c>
      <c r="D214" s="266" t="s">
        <v>29886</v>
      </c>
    </row>
    <row r="215" spans="1:4" x14ac:dyDescent="0.25">
      <c r="A215" s="264" t="s">
        <v>29887</v>
      </c>
      <c r="B215" s="265" t="s">
        <v>7345</v>
      </c>
      <c r="C215" s="265" t="s">
        <v>6656</v>
      </c>
      <c r="D215" s="266" t="s">
        <v>29888</v>
      </c>
    </row>
    <row r="216" spans="1:4" x14ac:dyDescent="0.25">
      <c r="A216" s="264" t="s">
        <v>29889</v>
      </c>
      <c r="B216" s="265" t="s">
        <v>7346</v>
      </c>
      <c r="C216" s="265" t="s">
        <v>6656</v>
      </c>
      <c r="D216" s="266" t="s">
        <v>29890</v>
      </c>
    </row>
    <row r="217" spans="1:4" x14ac:dyDescent="0.25">
      <c r="A217" s="264" t="s">
        <v>29891</v>
      </c>
      <c r="B217" s="265" t="s">
        <v>25507</v>
      </c>
      <c r="C217" s="265" t="s">
        <v>6656</v>
      </c>
      <c r="D217" s="266" t="s">
        <v>29892</v>
      </c>
    </row>
    <row r="218" spans="1:4" x14ac:dyDescent="0.25">
      <c r="A218" s="264" t="s">
        <v>29893</v>
      </c>
      <c r="B218" s="265" t="s">
        <v>25508</v>
      </c>
      <c r="C218" s="265" t="s">
        <v>6656</v>
      </c>
      <c r="D218" s="266" t="s">
        <v>29894</v>
      </c>
    </row>
    <row r="219" spans="1:4" x14ac:dyDescent="0.25">
      <c r="A219" s="264" t="s">
        <v>29895</v>
      </c>
      <c r="B219" s="265" t="s">
        <v>25509</v>
      </c>
      <c r="C219" s="265" t="s">
        <v>6656</v>
      </c>
      <c r="D219" s="266" t="s">
        <v>29896</v>
      </c>
    </row>
    <row r="220" spans="1:4" x14ac:dyDescent="0.25">
      <c r="A220" s="264" t="s">
        <v>29897</v>
      </c>
      <c r="B220" s="265" t="s">
        <v>25510</v>
      </c>
      <c r="C220" s="265" t="s">
        <v>6656</v>
      </c>
      <c r="D220" s="266" t="s">
        <v>29728</v>
      </c>
    </row>
    <row r="221" spans="1:4" x14ac:dyDescent="0.25">
      <c r="A221" s="264" t="s">
        <v>29898</v>
      </c>
      <c r="B221" s="265" t="s">
        <v>25511</v>
      </c>
      <c r="C221" s="265" t="s">
        <v>6656</v>
      </c>
      <c r="D221" s="266" t="s">
        <v>29899</v>
      </c>
    </row>
    <row r="222" spans="1:4" x14ac:dyDescent="0.25">
      <c r="A222" s="264" t="s">
        <v>29900</v>
      </c>
      <c r="B222" s="265" t="s">
        <v>25512</v>
      </c>
      <c r="C222" s="265" t="s">
        <v>6656</v>
      </c>
      <c r="D222" s="266" t="s">
        <v>29901</v>
      </c>
    </row>
    <row r="223" spans="1:4" x14ac:dyDescent="0.25">
      <c r="A223" s="264" t="s">
        <v>29902</v>
      </c>
      <c r="B223" s="265" t="s">
        <v>25513</v>
      </c>
      <c r="C223" s="265" t="s">
        <v>6656</v>
      </c>
      <c r="D223" s="266" t="s">
        <v>25718</v>
      </c>
    </row>
    <row r="224" spans="1:4" x14ac:dyDescent="0.25">
      <c r="A224" s="264" t="s">
        <v>29903</v>
      </c>
      <c r="B224" s="265" t="s">
        <v>25514</v>
      </c>
      <c r="C224" s="265" t="s">
        <v>6656</v>
      </c>
      <c r="D224" s="266" t="s">
        <v>29904</v>
      </c>
    </row>
    <row r="225" spans="1:4" x14ac:dyDescent="0.25">
      <c r="A225" s="264" t="s">
        <v>29905</v>
      </c>
      <c r="B225" s="265" t="s">
        <v>25515</v>
      </c>
      <c r="C225" s="265" t="s">
        <v>6656</v>
      </c>
      <c r="D225" s="266" t="s">
        <v>29906</v>
      </c>
    </row>
    <row r="226" spans="1:4" x14ac:dyDescent="0.25">
      <c r="A226" s="264" t="s">
        <v>29907</v>
      </c>
      <c r="B226" s="265" t="s">
        <v>25516</v>
      </c>
      <c r="C226" s="265" t="s">
        <v>6656</v>
      </c>
      <c r="D226" s="266" t="s">
        <v>29908</v>
      </c>
    </row>
    <row r="227" spans="1:4" x14ac:dyDescent="0.25">
      <c r="A227" s="264" t="s">
        <v>29909</v>
      </c>
      <c r="B227" s="265" t="s">
        <v>25517</v>
      </c>
      <c r="C227" s="265" t="s">
        <v>6656</v>
      </c>
      <c r="D227" s="266" t="s">
        <v>29910</v>
      </c>
    </row>
    <row r="228" spans="1:4" x14ac:dyDescent="0.25">
      <c r="A228" s="264" t="s">
        <v>29911</v>
      </c>
      <c r="B228" s="265" t="s">
        <v>25518</v>
      </c>
      <c r="C228" s="265" t="s">
        <v>6656</v>
      </c>
      <c r="D228" s="266" t="s">
        <v>29912</v>
      </c>
    </row>
    <row r="229" spans="1:4" x14ac:dyDescent="0.25">
      <c r="A229" s="264" t="s">
        <v>29913</v>
      </c>
      <c r="B229" s="265" t="s">
        <v>25519</v>
      </c>
      <c r="C229" s="265" t="s">
        <v>6656</v>
      </c>
      <c r="D229" s="266" t="s">
        <v>29914</v>
      </c>
    </row>
    <row r="230" spans="1:4" x14ac:dyDescent="0.25">
      <c r="A230" s="264" t="s">
        <v>29915</v>
      </c>
      <c r="B230" s="265" t="s">
        <v>25520</v>
      </c>
      <c r="C230" s="265" t="s">
        <v>740</v>
      </c>
      <c r="D230" s="266" t="s">
        <v>29518</v>
      </c>
    </row>
    <row r="231" spans="1:4" x14ac:dyDescent="0.25">
      <c r="A231" s="264" t="s">
        <v>29916</v>
      </c>
      <c r="B231" s="265" t="s">
        <v>25521</v>
      </c>
      <c r="C231" s="265" t="s">
        <v>740</v>
      </c>
      <c r="D231" s="266" t="s">
        <v>29917</v>
      </c>
    </row>
    <row r="232" spans="1:4" x14ac:dyDescent="0.25">
      <c r="A232" s="264" t="s">
        <v>29918</v>
      </c>
      <c r="B232" s="265" t="s">
        <v>25522</v>
      </c>
      <c r="C232" s="265" t="s">
        <v>740</v>
      </c>
      <c r="D232" s="266" t="s">
        <v>29919</v>
      </c>
    </row>
    <row r="233" spans="1:4" x14ac:dyDescent="0.25">
      <c r="A233" s="264" t="s">
        <v>29920</v>
      </c>
      <c r="B233" s="265" t="s">
        <v>25523</v>
      </c>
      <c r="C233" s="265" t="s">
        <v>740</v>
      </c>
      <c r="D233" s="266" t="s">
        <v>1993</v>
      </c>
    </row>
    <row r="234" spans="1:4" x14ac:dyDescent="0.25">
      <c r="A234" s="264" t="s">
        <v>29921</v>
      </c>
      <c r="B234" s="265" t="s">
        <v>25524</v>
      </c>
      <c r="C234" s="265" t="s">
        <v>740</v>
      </c>
      <c r="D234" s="266" t="s">
        <v>25864</v>
      </c>
    </row>
    <row r="235" spans="1:4" x14ac:dyDescent="0.25">
      <c r="A235" s="264" t="s">
        <v>29922</v>
      </c>
      <c r="B235" s="265" t="s">
        <v>25525</v>
      </c>
      <c r="C235" s="265" t="s">
        <v>740</v>
      </c>
      <c r="D235" s="266" t="s">
        <v>12716</v>
      </c>
    </row>
    <row r="236" spans="1:4" x14ac:dyDescent="0.25">
      <c r="A236" s="264" t="s">
        <v>29923</v>
      </c>
      <c r="B236" s="265" t="s">
        <v>25526</v>
      </c>
      <c r="C236" s="265" t="s">
        <v>740</v>
      </c>
      <c r="D236" s="266" t="s">
        <v>26750</v>
      </c>
    </row>
    <row r="237" spans="1:4" x14ac:dyDescent="0.25">
      <c r="A237" s="264" t="s">
        <v>29924</v>
      </c>
      <c r="B237" s="265" t="s">
        <v>25527</v>
      </c>
      <c r="C237" s="265" t="s">
        <v>6656</v>
      </c>
      <c r="D237" s="266" t="s">
        <v>1587</v>
      </c>
    </row>
    <row r="238" spans="1:4" x14ac:dyDescent="0.25">
      <c r="A238" s="264" t="s">
        <v>29925</v>
      </c>
      <c r="B238" s="265" t="s">
        <v>25528</v>
      </c>
      <c r="C238" s="265" t="s">
        <v>6656</v>
      </c>
      <c r="D238" s="266" t="s">
        <v>29926</v>
      </c>
    </row>
    <row r="239" spans="1:4" x14ac:dyDescent="0.25">
      <c r="A239" s="264" t="s">
        <v>29927</v>
      </c>
      <c r="B239" s="265" t="s">
        <v>25529</v>
      </c>
      <c r="C239" s="265" t="s">
        <v>6656</v>
      </c>
      <c r="D239" s="266" t="s">
        <v>29928</v>
      </c>
    </row>
    <row r="240" spans="1:4" x14ac:dyDescent="0.25">
      <c r="A240" s="264" t="s">
        <v>29929</v>
      </c>
      <c r="B240" s="265" t="s">
        <v>25530</v>
      </c>
      <c r="C240" s="265" t="s">
        <v>6656</v>
      </c>
      <c r="D240" s="266" t="s">
        <v>29930</v>
      </c>
    </row>
    <row r="241" spans="1:4" x14ac:dyDescent="0.25">
      <c r="A241" s="264" t="s">
        <v>29931</v>
      </c>
      <c r="B241" s="265" t="s">
        <v>25531</v>
      </c>
      <c r="C241" s="265" t="s">
        <v>6656</v>
      </c>
      <c r="D241" s="266" t="s">
        <v>29932</v>
      </c>
    </row>
    <row r="242" spans="1:4" x14ac:dyDescent="0.25">
      <c r="A242" s="264" t="s">
        <v>29933</v>
      </c>
      <c r="B242" s="265" t="s">
        <v>25532</v>
      </c>
      <c r="C242" s="265" t="s">
        <v>6656</v>
      </c>
      <c r="D242" s="266" t="s">
        <v>26930</v>
      </c>
    </row>
    <row r="243" spans="1:4" x14ac:dyDescent="0.25">
      <c r="A243" s="264" t="s">
        <v>29934</v>
      </c>
      <c r="B243" s="265" t="s">
        <v>25533</v>
      </c>
      <c r="C243" s="265" t="s">
        <v>740</v>
      </c>
      <c r="D243" s="266" t="s">
        <v>7193</v>
      </c>
    </row>
    <row r="244" spans="1:4" x14ac:dyDescent="0.25">
      <c r="A244" s="264" t="s">
        <v>29935</v>
      </c>
      <c r="B244" s="265" t="s">
        <v>25534</v>
      </c>
      <c r="C244" s="265" t="s">
        <v>740</v>
      </c>
      <c r="D244" s="266" t="s">
        <v>29936</v>
      </c>
    </row>
    <row r="245" spans="1:4" x14ac:dyDescent="0.25">
      <c r="A245" s="264" t="s">
        <v>29937</v>
      </c>
      <c r="B245" s="265" t="s">
        <v>25535</v>
      </c>
      <c r="C245" s="265" t="s">
        <v>740</v>
      </c>
      <c r="D245" s="266" t="s">
        <v>29938</v>
      </c>
    </row>
    <row r="246" spans="1:4" x14ac:dyDescent="0.25">
      <c r="A246" s="264" t="s">
        <v>29939</v>
      </c>
      <c r="B246" s="265" t="s">
        <v>25536</v>
      </c>
      <c r="C246" s="265" t="s">
        <v>740</v>
      </c>
      <c r="D246" s="266" t="s">
        <v>27239</v>
      </c>
    </row>
    <row r="247" spans="1:4" x14ac:dyDescent="0.25">
      <c r="A247" s="264" t="s">
        <v>29940</v>
      </c>
      <c r="B247" s="265" t="s">
        <v>25537</v>
      </c>
      <c r="C247" s="265" t="s">
        <v>740</v>
      </c>
      <c r="D247" s="266" t="s">
        <v>29941</v>
      </c>
    </row>
    <row r="248" spans="1:4" x14ac:dyDescent="0.25">
      <c r="A248" s="264" t="s">
        <v>29942</v>
      </c>
      <c r="B248" s="265" t="s">
        <v>25538</v>
      </c>
      <c r="C248" s="265" t="s">
        <v>740</v>
      </c>
      <c r="D248" s="266" t="s">
        <v>29943</v>
      </c>
    </row>
    <row r="249" spans="1:4" x14ac:dyDescent="0.25">
      <c r="A249" s="264" t="s">
        <v>29944</v>
      </c>
      <c r="B249" s="265" t="s">
        <v>25539</v>
      </c>
      <c r="C249" s="265" t="s">
        <v>740</v>
      </c>
      <c r="D249" s="266" t="s">
        <v>29945</v>
      </c>
    </row>
    <row r="250" spans="1:4" x14ac:dyDescent="0.25">
      <c r="A250" s="264" t="s">
        <v>29946</v>
      </c>
      <c r="B250" s="265" t="s">
        <v>25540</v>
      </c>
      <c r="C250" s="265" t="s">
        <v>740</v>
      </c>
      <c r="D250" s="266" t="s">
        <v>29947</v>
      </c>
    </row>
    <row r="251" spans="1:4" x14ac:dyDescent="0.25">
      <c r="A251" s="264" t="s">
        <v>29948</v>
      </c>
      <c r="B251" s="265" t="s">
        <v>25541</v>
      </c>
      <c r="C251" s="265" t="s">
        <v>740</v>
      </c>
      <c r="D251" s="266" t="s">
        <v>1999</v>
      </c>
    </row>
    <row r="252" spans="1:4" x14ac:dyDescent="0.25">
      <c r="A252" s="264" t="s">
        <v>29949</v>
      </c>
      <c r="B252" s="265" t="s">
        <v>25542</v>
      </c>
      <c r="C252" s="265" t="s">
        <v>6656</v>
      </c>
      <c r="D252" s="266" t="s">
        <v>29950</v>
      </c>
    </row>
    <row r="253" spans="1:4" x14ac:dyDescent="0.25">
      <c r="A253" s="264" t="s">
        <v>29951</v>
      </c>
      <c r="B253" s="265" t="s">
        <v>25543</v>
      </c>
      <c r="C253" s="265" t="s">
        <v>6656</v>
      </c>
      <c r="D253" s="266" t="s">
        <v>29952</v>
      </c>
    </row>
    <row r="254" spans="1:4" x14ac:dyDescent="0.25">
      <c r="A254" s="264" t="s">
        <v>29953</v>
      </c>
      <c r="B254" s="265" t="s">
        <v>25544</v>
      </c>
      <c r="C254" s="265" t="s">
        <v>6656</v>
      </c>
      <c r="D254" s="266" t="s">
        <v>29954</v>
      </c>
    </row>
    <row r="255" spans="1:4" x14ac:dyDescent="0.25">
      <c r="A255" s="264" t="s">
        <v>29955</v>
      </c>
      <c r="B255" s="265" t="s">
        <v>25545</v>
      </c>
      <c r="C255" s="265" t="s">
        <v>6656</v>
      </c>
      <c r="D255" s="266" t="s">
        <v>6946</v>
      </c>
    </row>
    <row r="256" spans="1:4" x14ac:dyDescent="0.25">
      <c r="A256" s="264" t="s">
        <v>29956</v>
      </c>
      <c r="B256" s="265" t="s">
        <v>25547</v>
      </c>
      <c r="C256" s="265" t="s">
        <v>6656</v>
      </c>
      <c r="D256" s="266" t="s">
        <v>3141</v>
      </c>
    </row>
    <row r="257" spans="1:4" x14ac:dyDescent="0.25">
      <c r="A257" s="264" t="s">
        <v>29957</v>
      </c>
      <c r="B257" s="265" t="s">
        <v>25548</v>
      </c>
      <c r="C257" s="265" t="s">
        <v>6656</v>
      </c>
      <c r="D257" s="266" t="s">
        <v>29958</v>
      </c>
    </row>
    <row r="258" spans="1:4" x14ac:dyDescent="0.25">
      <c r="A258" s="264" t="s">
        <v>29959</v>
      </c>
      <c r="B258" s="265" t="s">
        <v>25549</v>
      </c>
      <c r="C258" s="265" t="s">
        <v>6656</v>
      </c>
      <c r="D258" s="266" t="s">
        <v>29960</v>
      </c>
    </row>
    <row r="259" spans="1:4" x14ac:dyDescent="0.25">
      <c r="A259" s="264" t="s">
        <v>29961</v>
      </c>
      <c r="B259" s="265" t="s">
        <v>25550</v>
      </c>
      <c r="C259" s="265" t="s">
        <v>6656</v>
      </c>
      <c r="D259" s="266" t="s">
        <v>29962</v>
      </c>
    </row>
    <row r="260" spans="1:4" x14ac:dyDescent="0.25">
      <c r="A260" s="264" t="s">
        <v>29963</v>
      </c>
      <c r="B260" s="265" t="s">
        <v>25551</v>
      </c>
      <c r="C260" s="265" t="s">
        <v>6656</v>
      </c>
      <c r="D260" s="266" t="s">
        <v>29964</v>
      </c>
    </row>
    <row r="261" spans="1:4" x14ac:dyDescent="0.25">
      <c r="A261" s="264" t="s">
        <v>29965</v>
      </c>
      <c r="B261" s="265" t="s">
        <v>25552</v>
      </c>
      <c r="C261" s="265" t="s">
        <v>6656</v>
      </c>
      <c r="D261" s="266" t="s">
        <v>29966</v>
      </c>
    </row>
    <row r="262" spans="1:4" x14ac:dyDescent="0.25">
      <c r="A262" s="264" t="s">
        <v>29967</v>
      </c>
      <c r="B262" s="265" t="s">
        <v>25553</v>
      </c>
      <c r="C262" s="265" t="s">
        <v>6656</v>
      </c>
      <c r="D262" s="266" t="s">
        <v>29968</v>
      </c>
    </row>
    <row r="263" spans="1:4" x14ac:dyDescent="0.25">
      <c r="A263" s="264" t="s">
        <v>29969</v>
      </c>
      <c r="B263" s="265" t="s">
        <v>25554</v>
      </c>
      <c r="C263" s="265" t="s">
        <v>6656</v>
      </c>
      <c r="D263" s="266" t="s">
        <v>29970</v>
      </c>
    </row>
    <row r="264" spans="1:4" x14ac:dyDescent="0.25">
      <c r="A264" s="264" t="s">
        <v>29971</v>
      </c>
      <c r="B264" s="265" t="s">
        <v>25555</v>
      </c>
      <c r="C264" s="265" t="s">
        <v>6656</v>
      </c>
      <c r="D264" s="266" t="s">
        <v>29972</v>
      </c>
    </row>
    <row r="265" spans="1:4" x14ac:dyDescent="0.25">
      <c r="A265" s="264" t="s">
        <v>29973</v>
      </c>
      <c r="B265" s="265" t="s">
        <v>25556</v>
      </c>
      <c r="C265" s="265" t="s">
        <v>6656</v>
      </c>
      <c r="D265" s="266" t="s">
        <v>6111</v>
      </c>
    </row>
    <row r="266" spans="1:4" x14ac:dyDescent="0.25">
      <c r="A266" s="264" t="s">
        <v>29974</v>
      </c>
      <c r="B266" s="265" t="s">
        <v>25557</v>
      </c>
      <c r="C266" s="265" t="s">
        <v>6656</v>
      </c>
      <c r="D266" s="266" t="s">
        <v>29975</v>
      </c>
    </row>
    <row r="267" spans="1:4" x14ac:dyDescent="0.25">
      <c r="A267" s="264" t="s">
        <v>29976</v>
      </c>
      <c r="B267" s="265" t="s">
        <v>25558</v>
      </c>
      <c r="C267" s="265" t="s">
        <v>6656</v>
      </c>
      <c r="D267" s="266" t="s">
        <v>29977</v>
      </c>
    </row>
    <row r="268" spans="1:4" x14ac:dyDescent="0.25">
      <c r="A268" s="264" t="s">
        <v>29978</v>
      </c>
      <c r="B268" s="265" t="s">
        <v>25559</v>
      </c>
      <c r="C268" s="265" t="s">
        <v>6656</v>
      </c>
      <c r="D268" s="266" t="s">
        <v>29979</v>
      </c>
    </row>
    <row r="269" spans="1:4" x14ac:dyDescent="0.25">
      <c r="A269" s="264" t="s">
        <v>29980</v>
      </c>
      <c r="B269" s="265" t="s">
        <v>25561</v>
      </c>
      <c r="C269" s="265" t="s">
        <v>6656</v>
      </c>
      <c r="D269" s="266" t="s">
        <v>29981</v>
      </c>
    </row>
    <row r="270" spans="1:4" x14ac:dyDescent="0.25">
      <c r="A270" s="264" t="s">
        <v>29982</v>
      </c>
      <c r="B270" s="265" t="s">
        <v>25562</v>
      </c>
      <c r="C270" s="265" t="s">
        <v>6656</v>
      </c>
      <c r="D270" s="266" t="s">
        <v>29983</v>
      </c>
    </row>
    <row r="271" spans="1:4" x14ac:dyDescent="0.25">
      <c r="A271" s="264" t="s">
        <v>29984</v>
      </c>
      <c r="B271" s="265" t="s">
        <v>25563</v>
      </c>
      <c r="C271" s="265" t="s">
        <v>6656</v>
      </c>
      <c r="D271" s="266" t="s">
        <v>29985</v>
      </c>
    </row>
    <row r="272" spans="1:4" x14ac:dyDescent="0.25">
      <c r="A272" s="264" t="s">
        <v>29986</v>
      </c>
      <c r="B272" s="265" t="s">
        <v>25564</v>
      </c>
      <c r="C272" s="265" t="s">
        <v>6656</v>
      </c>
      <c r="D272" s="266" t="s">
        <v>25748</v>
      </c>
    </row>
    <row r="273" spans="1:4" x14ac:dyDescent="0.25">
      <c r="A273" s="264" t="s">
        <v>29987</v>
      </c>
      <c r="B273" s="265" t="s">
        <v>25565</v>
      </c>
      <c r="C273" s="265" t="s">
        <v>6656</v>
      </c>
      <c r="D273" s="266" t="s">
        <v>29988</v>
      </c>
    </row>
    <row r="274" spans="1:4" x14ac:dyDescent="0.25">
      <c r="A274" s="264" t="s">
        <v>29989</v>
      </c>
      <c r="B274" s="265" t="s">
        <v>25566</v>
      </c>
      <c r="C274" s="265" t="s">
        <v>6656</v>
      </c>
      <c r="D274" s="266" t="s">
        <v>29990</v>
      </c>
    </row>
    <row r="275" spans="1:4" x14ac:dyDescent="0.25">
      <c r="A275" s="264" t="s">
        <v>29991</v>
      </c>
      <c r="B275" s="265" t="s">
        <v>25568</v>
      </c>
      <c r="C275" s="265" t="s">
        <v>6656</v>
      </c>
      <c r="D275" s="266" t="s">
        <v>29992</v>
      </c>
    </row>
    <row r="276" spans="1:4" x14ac:dyDescent="0.25">
      <c r="A276" s="264" t="s">
        <v>29993</v>
      </c>
      <c r="B276" s="265" t="s">
        <v>7347</v>
      </c>
      <c r="C276" s="265" t="s">
        <v>740</v>
      </c>
      <c r="D276" s="266" t="s">
        <v>29994</v>
      </c>
    </row>
    <row r="277" spans="1:4" x14ac:dyDescent="0.25">
      <c r="A277" s="264" t="s">
        <v>29995</v>
      </c>
      <c r="B277" s="265" t="s">
        <v>7348</v>
      </c>
      <c r="C277" s="265" t="s">
        <v>740</v>
      </c>
      <c r="D277" s="266" t="s">
        <v>29996</v>
      </c>
    </row>
    <row r="278" spans="1:4" x14ac:dyDescent="0.25">
      <c r="A278" s="264" t="s">
        <v>29997</v>
      </c>
      <c r="B278" s="265" t="s">
        <v>7349</v>
      </c>
      <c r="C278" s="265" t="s">
        <v>740</v>
      </c>
      <c r="D278" s="266" t="s">
        <v>29792</v>
      </c>
    </row>
    <row r="279" spans="1:4" x14ac:dyDescent="0.25">
      <c r="A279" s="264" t="s">
        <v>29998</v>
      </c>
      <c r="B279" s="265" t="s">
        <v>7350</v>
      </c>
      <c r="C279" s="265" t="s">
        <v>740</v>
      </c>
      <c r="D279" s="266" t="s">
        <v>6876</v>
      </c>
    </row>
    <row r="280" spans="1:4" x14ac:dyDescent="0.25">
      <c r="A280" s="264" t="s">
        <v>29999</v>
      </c>
      <c r="B280" s="265" t="s">
        <v>7351</v>
      </c>
      <c r="C280" s="265" t="s">
        <v>740</v>
      </c>
      <c r="D280" s="266" t="s">
        <v>30000</v>
      </c>
    </row>
    <row r="281" spans="1:4" x14ac:dyDescent="0.25">
      <c r="A281" s="264" t="s">
        <v>30001</v>
      </c>
      <c r="B281" s="265" t="s">
        <v>7352</v>
      </c>
      <c r="C281" s="265" t="s">
        <v>740</v>
      </c>
      <c r="D281" s="266" t="s">
        <v>6830</v>
      </c>
    </row>
    <row r="282" spans="1:4" x14ac:dyDescent="0.25">
      <c r="A282" s="264" t="s">
        <v>30002</v>
      </c>
      <c r="B282" s="265" t="s">
        <v>7353</v>
      </c>
      <c r="C282" s="265" t="s">
        <v>740</v>
      </c>
      <c r="D282" s="266" t="s">
        <v>27798</v>
      </c>
    </row>
    <row r="283" spans="1:4" x14ac:dyDescent="0.25">
      <c r="A283" s="264" t="s">
        <v>30003</v>
      </c>
      <c r="B283" s="265" t="s">
        <v>7354</v>
      </c>
      <c r="C283" s="265" t="s">
        <v>740</v>
      </c>
      <c r="D283" s="266" t="s">
        <v>30004</v>
      </c>
    </row>
    <row r="284" spans="1:4" x14ac:dyDescent="0.25">
      <c r="A284" s="264" t="s">
        <v>30005</v>
      </c>
      <c r="B284" s="265" t="s">
        <v>7355</v>
      </c>
      <c r="C284" s="265" t="s">
        <v>740</v>
      </c>
      <c r="D284" s="266" t="s">
        <v>30006</v>
      </c>
    </row>
    <row r="285" spans="1:4" x14ac:dyDescent="0.25">
      <c r="A285" s="264" t="s">
        <v>30007</v>
      </c>
      <c r="B285" s="265" t="s">
        <v>7356</v>
      </c>
      <c r="C285" s="265" t="s">
        <v>740</v>
      </c>
      <c r="D285" s="266" t="s">
        <v>30008</v>
      </c>
    </row>
    <row r="286" spans="1:4" x14ac:dyDescent="0.25">
      <c r="A286" s="264" t="s">
        <v>30009</v>
      </c>
      <c r="B286" s="265" t="s">
        <v>7357</v>
      </c>
      <c r="C286" s="265" t="s">
        <v>740</v>
      </c>
      <c r="D286" s="266" t="s">
        <v>30010</v>
      </c>
    </row>
    <row r="287" spans="1:4" x14ac:dyDescent="0.25">
      <c r="A287" s="264" t="s">
        <v>30011</v>
      </c>
      <c r="B287" s="265" t="s">
        <v>7358</v>
      </c>
      <c r="C287" s="265" t="s">
        <v>740</v>
      </c>
      <c r="D287" s="266" t="s">
        <v>25743</v>
      </c>
    </row>
    <row r="288" spans="1:4" x14ac:dyDescent="0.25">
      <c r="A288" s="264" t="s">
        <v>30012</v>
      </c>
      <c r="B288" s="265" t="s">
        <v>7359</v>
      </c>
      <c r="C288" s="265" t="s">
        <v>740</v>
      </c>
      <c r="D288" s="374" t="s">
        <v>30013</v>
      </c>
    </row>
    <row r="289" spans="1:4" x14ac:dyDescent="0.25">
      <c r="A289" s="264" t="s">
        <v>30014</v>
      </c>
      <c r="B289" s="265" t="s">
        <v>7360</v>
      </c>
      <c r="C289" s="265" t="s">
        <v>740</v>
      </c>
      <c r="D289" s="266" t="s">
        <v>30015</v>
      </c>
    </row>
    <row r="290" spans="1:4" x14ac:dyDescent="0.25">
      <c r="A290" s="264" t="s">
        <v>30016</v>
      </c>
      <c r="B290" s="265" t="s">
        <v>7361</v>
      </c>
      <c r="C290" s="265" t="s">
        <v>740</v>
      </c>
      <c r="D290" s="374" t="s">
        <v>30017</v>
      </c>
    </row>
    <row r="291" spans="1:4" x14ac:dyDescent="0.25">
      <c r="A291" s="264" t="s">
        <v>30018</v>
      </c>
      <c r="B291" s="265" t="s">
        <v>7362</v>
      </c>
      <c r="C291" s="265" t="s">
        <v>740</v>
      </c>
      <c r="D291" s="266" t="s">
        <v>30019</v>
      </c>
    </row>
    <row r="292" spans="1:4" x14ac:dyDescent="0.25">
      <c r="A292" s="264" t="s">
        <v>30020</v>
      </c>
      <c r="B292" s="265" t="s">
        <v>7363</v>
      </c>
      <c r="C292" s="265" t="s">
        <v>740</v>
      </c>
      <c r="D292" s="266" t="s">
        <v>30021</v>
      </c>
    </row>
    <row r="293" spans="1:4" x14ac:dyDescent="0.25">
      <c r="A293" s="264" t="s">
        <v>30022</v>
      </c>
      <c r="B293" s="265" t="s">
        <v>7364</v>
      </c>
      <c r="C293" s="265" t="s">
        <v>740</v>
      </c>
      <c r="D293" s="266" t="s">
        <v>30023</v>
      </c>
    </row>
    <row r="294" spans="1:4" x14ac:dyDescent="0.25">
      <c r="A294" s="264" t="s">
        <v>30024</v>
      </c>
      <c r="B294" s="265" t="s">
        <v>7365</v>
      </c>
      <c r="C294" s="265" t="s">
        <v>740</v>
      </c>
      <c r="D294" s="266" t="s">
        <v>30025</v>
      </c>
    </row>
    <row r="295" spans="1:4" x14ac:dyDescent="0.25">
      <c r="A295" s="264" t="s">
        <v>30026</v>
      </c>
      <c r="B295" s="265" t="s">
        <v>7366</v>
      </c>
      <c r="C295" s="265" t="s">
        <v>740</v>
      </c>
      <c r="D295" s="266" t="s">
        <v>2703</v>
      </c>
    </row>
    <row r="296" spans="1:4" x14ac:dyDescent="0.25">
      <c r="A296" s="264" t="s">
        <v>30027</v>
      </c>
      <c r="B296" s="265" t="s">
        <v>7367</v>
      </c>
      <c r="C296" s="265" t="s">
        <v>740</v>
      </c>
      <c r="D296" s="266" t="s">
        <v>30028</v>
      </c>
    </row>
    <row r="297" spans="1:4" x14ac:dyDescent="0.25">
      <c r="A297" s="264" t="s">
        <v>30029</v>
      </c>
      <c r="B297" s="265" t="s">
        <v>7368</v>
      </c>
      <c r="C297" s="265" t="s">
        <v>740</v>
      </c>
      <c r="D297" s="266" t="s">
        <v>30030</v>
      </c>
    </row>
    <row r="298" spans="1:4" x14ac:dyDescent="0.25">
      <c r="A298" s="264" t="s">
        <v>30031</v>
      </c>
      <c r="B298" s="265" t="s">
        <v>7369</v>
      </c>
      <c r="C298" s="265" t="s">
        <v>740</v>
      </c>
      <c r="D298" s="266" t="s">
        <v>30032</v>
      </c>
    </row>
    <row r="299" spans="1:4" x14ac:dyDescent="0.25">
      <c r="A299" s="264" t="s">
        <v>30033</v>
      </c>
      <c r="B299" s="265" t="s">
        <v>7370</v>
      </c>
      <c r="C299" s="265" t="s">
        <v>740</v>
      </c>
      <c r="D299" s="266" t="s">
        <v>30034</v>
      </c>
    </row>
    <row r="300" spans="1:4" x14ac:dyDescent="0.25">
      <c r="A300" s="264" t="s">
        <v>30035</v>
      </c>
      <c r="B300" s="265" t="s">
        <v>7371</v>
      </c>
      <c r="C300" s="265" t="s">
        <v>740</v>
      </c>
      <c r="D300" s="266" t="s">
        <v>30036</v>
      </c>
    </row>
    <row r="301" spans="1:4" x14ac:dyDescent="0.25">
      <c r="A301" s="264" t="s">
        <v>30037</v>
      </c>
      <c r="B301" s="265" t="s">
        <v>7372</v>
      </c>
      <c r="C301" s="265" t="s">
        <v>740</v>
      </c>
      <c r="D301" s="266" t="s">
        <v>30038</v>
      </c>
    </row>
    <row r="302" spans="1:4" x14ac:dyDescent="0.25">
      <c r="A302" s="264" t="s">
        <v>30039</v>
      </c>
      <c r="B302" s="265" t="s">
        <v>7373</v>
      </c>
      <c r="C302" s="265" t="s">
        <v>740</v>
      </c>
      <c r="D302" s="266" t="s">
        <v>30040</v>
      </c>
    </row>
    <row r="303" spans="1:4" x14ac:dyDescent="0.25">
      <c r="A303" s="264" t="s">
        <v>30041</v>
      </c>
      <c r="B303" s="265" t="s">
        <v>7374</v>
      </c>
      <c r="C303" s="265" t="s">
        <v>740</v>
      </c>
      <c r="D303" s="266" t="s">
        <v>30042</v>
      </c>
    </row>
    <row r="304" spans="1:4" x14ac:dyDescent="0.25">
      <c r="A304" s="264" t="s">
        <v>30043</v>
      </c>
      <c r="B304" s="265" t="s">
        <v>7375</v>
      </c>
      <c r="C304" s="265" t="s">
        <v>740</v>
      </c>
      <c r="D304" s="374" t="s">
        <v>30044</v>
      </c>
    </row>
    <row r="305" spans="1:4" x14ac:dyDescent="0.25">
      <c r="A305" s="264" t="s">
        <v>30045</v>
      </c>
      <c r="B305" s="265" t="s">
        <v>7376</v>
      </c>
      <c r="C305" s="265" t="s">
        <v>740</v>
      </c>
      <c r="D305" s="266" t="s">
        <v>30046</v>
      </c>
    </row>
    <row r="306" spans="1:4" x14ac:dyDescent="0.25">
      <c r="A306" s="264" t="s">
        <v>30047</v>
      </c>
      <c r="B306" s="265" t="s">
        <v>7377</v>
      </c>
      <c r="C306" s="265" t="s">
        <v>740</v>
      </c>
      <c r="D306" s="374" t="s">
        <v>30048</v>
      </c>
    </row>
    <row r="307" spans="1:4" x14ac:dyDescent="0.25">
      <c r="A307" s="264" t="s">
        <v>30049</v>
      </c>
      <c r="B307" s="265" t="s">
        <v>7378</v>
      </c>
      <c r="C307" s="265" t="s">
        <v>740</v>
      </c>
      <c r="D307" s="266" t="s">
        <v>30050</v>
      </c>
    </row>
    <row r="308" spans="1:4" x14ac:dyDescent="0.25">
      <c r="A308" s="264" t="s">
        <v>30051</v>
      </c>
      <c r="B308" s="265" t="s">
        <v>7379</v>
      </c>
      <c r="C308" s="265" t="s">
        <v>740</v>
      </c>
      <c r="D308" s="266" t="s">
        <v>30052</v>
      </c>
    </row>
    <row r="309" spans="1:4" x14ac:dyDescent="0.25">
      <c r="A309" s="264" t="s">
        <v>30053</v>
      </c>
      <c r="B309" s="265" t="s">
        <v>7380</v>
      </c>
      <c r="C309" s="265" t="s">
        <v>740</v>
      </c>
      <c r="D309" s="266" t="s">
        <v>30054</v>
      </c>
    </row>
    <row r="310" spans="1:4" x14ac:dyDescent="0.25">
      <c r="A310" s="264" t="s">
        <v>30055</v>
      </c>
      <c r="B310" s="265" t="s">
        <v>7381</v>
      </c>
      <c r="C310" s="265" t="s">
        <v>740</v>
      </c>
      <c r="D310" s="266" t="s">
        <v>30056</v>
      </c>
    </row>
    <row r="311" spans="1:4" x14ac:dyDescent="0.25">
      <c r="A311" s="264" t="s">
        <v>30057</v>
      </c>
      <c r="B311" s="265" t="s">
        <v>7382</v>
      </c>
      <c r="C311" s="265" t="s">
        <v>740</v>
      </c>
      <c r="D311" s="266" t="s">
        <v>30058</v>
      </c>
    </row>
    <row r="312" spans="1:4" x14ac:dyDescent="0.25">
      <c r="A312" s="264" t="s">
        <v>30059</v>
      </c>
      <c r="B312" s="265" t="s">
        <v>7383</v>
      </c>
      <c r="C312" s="265" t="s">
        <v>740</v>
      </c>
      <c r="D312" s="266" t="s">
        <v>30060</v>
      </c>
    </row>
    <row r="313" spans="1:4" x14ac:dyDescent="0.25">
      <c r="A313" s="264" t="s">
        <v>30061</v>
      </c>
      <c r="B313" s="265" t="s">
        <v>7384</v>
      </c>
      <c r="C313" s="265" t="s">
        <v>740</v>
      </c>
      <c r="D313" s="266" t="s">
        <v>30062</v>
      </c>
    </row>
    <row r="314" spans="1:4" x14ac:dyDescent="0.25">
      <c r="A314" s="264" t="s">
        <v>30063</v>
      </c>
      <c r="B314" s="265" t="s">
        <v>7385</v>
      </c>
      <c r="C314" s="265" t="s">
        <v>740</v>
      </c>
      <c r="D314" s="266" t="s">
        <v>30064</v>
      </c>
    </row>
    <row r="315" spans="1:4" x14ac:dyDescent="0.25">
      <c r="A315" s="264" t="s">
        <v>30065</v>
      </c>
      <c r="B315" s="265" t="s">
        <v>7386</v>
      </c>
      <c r="C315" s="265" t="s">
        <v>740</v>
      </c>
      <c r="D315" s="266" t="s">
        <v>30066</v>
      </c>
    </row>
    <row r="316" spans="1:4" x14ac:dyDescent="0.25">
      <c r="A316" s="264" t="s">
        <v>30067</v>
      </c>
      <c r="B316" s="265" t="s">
        <v>7387</v>
      </c>
      <c r="C316" s="265" t="s">
        <v>740</v>
      </c>
      <c r="D316" s="266" t="s">
        <v>30068</v>
      </c>
    </row>
    <row r="317" spans="1:4" x14ac:dyDescent="0.25">
      <c r="A317" s="264" t="s">
        <v>30069</v>
      </c>
      <c r="B317" s="265" t="s">
        <v>7388</v>
      </c>
      <c r="C317" s="265" t="s">
        <v>740</v>
      </c>
      <c r="D317" s="266" t="s">
        <v>30070</v>
      </c>
    </row>
    <row r="318" spans="1:4" x14ac:dyDescent="0.25">
      <c r="A318" s="264" t="s">
        <v>30071</v>
      </c>
      <c r="B318" s="265" t="s">
        <v>7389</v>
      </c>
      <c r="C318" s="265" t="s">
        <v>740</v>
      </c>
      <c r="D318" s="266" t="s">
        <v>30072</v>
      </c>
    </row>
    <row r="319" spans="1:4" x14ac:dyDescent="0.25">
      <c r="A319" s="264" t="s">
        <v>30073</v>
      </c>
      <c r="B319" s="265" t="s">
        <v>7390</v>
      </c>
      <c r="C319" s="265" t="s">
        <v>740</v>
      </c>
      <c r="D319" s="266" t="s">
        <v>30074</v>
      </c>
    </row>
    <row r="320" spans="1:4" x14ac:dyDescent="0.25">
      <c r="A320" s="264" t="s">
        <v>30075</v>
      </c>
      <c r="B320" s="265" t="s">
        <v>7391</v>
      </c>
      <c r="C320" s="265" t="s">
        <v>740</v>
      </c>
      <c r="D320" s="266" t="s">
        <v>30076</v>
      </c>
    </row>
    <row r="321" spans="1:4" x14ac:dyDescent="0.25">
      <c r="A321" s="264" t="s">
        <v>30077</v>
      </c>
      <c r="B321" s="265" t="s">
        <v>7392</v>
      </c>
      <c r="C321" s="265" t="s">
        <v>740</v>
      </c>
      <c r="D321" s="266" t="s">
        <v>30078</v>
      </c>
    </row>
    <row r="322" spans="1:4" x14ac:dyDescent="0.25">
      <c r="A322" s="264" t="s">
        <v>30079</v>
      </c>
      <c r="B322" s="265" t="s">
        <v>7393</v>
      </c>
      <c r="C322" s="265" t="s">
        <v>740</v>
      </c>
      <c r="D322" s="266" t="s">
        <v>27091</v>
      </c>
    </row>
    <row r="323" spans="1:4" x14ac:dyDescent="0.25">
      <c r="A323" s="264" t="s">
        <v>30080</v>
      </c>
      <c r="B323" s="265" t="s">
        <v>7394</v>
      </c>
      <c r="C323" s="265" t="s">
        <v>740</v>
      </c>
      <c r="D323" s="266" t="s">
        <v>30081</v>
      </c>
    </row>
    <row r="324" spans="1:4" x14ac:dyDescent="0.25">
      <c r="A324" s="264" t="s">
        <v>30082</v>
      </c>
      <c r="B324" s="265" t="s">
        <v>7395</v>
      </c>
      <c r="C324" s="265" t="s">
        <v>740</v>
      </c>
      <c r="D324" s="266" t="s">
        <v>30083</v>
      </c>
    </row>
    <row r="325" spans="1:4" x14ac:dyDescent="0.25">
      <c r="A325" s="264" t="s">
        <v>30084</v>
      </c>
      <c r="B325" s="265" t="s">
        <v>7396</v>
      </c>
      <c r="C325" s="265" t="s">
        <v>740</v>
      </c>
      <c r="D325" s="266" t="s">
        <v>27932</v>
      </c>
    </row>
    <row r="326" spans="1:4" x14ac:dyDescent="0.25">
      <c r="A326" s="264" t="s">
        <v>30085</v>
      </c>
      <c r="B326" s="265" t="s">
        <v>7397</v>
      </c>
      <c r="C326" s="265" t="s">
        <v>740</v>
      </c>
      <c r="D326" s="266" t="s">
        <v>30086</v>
      </c>
    </row>
    <row r="327" spans="1:4" x14ac:dyDescent="0.25">
      <c r="A327" s="264" t="s">
        <v>30087</v>
      </c>
      <c r="B327" s="265" t="s">
        <v>7398</v>
      </c>
      <c r="C327" s="265" t="s">
        <v>740</v>
      </c>
      <c r="D327" s="266" t="s">
        <v>30088</v>
      </c>
    </row>
    <row r="328" spans="1:4" x14ac:dyDescent="0.25">
      <c r="A328" s="264" t="s">
        <v>30089</v>
      </c>
      <c r="B328" s="265" t="s">
        <v>7399</v>
      </c>
      <c r="C328" s="265" t="s">
        <v>740</v>
      </c>
      <c r="D328" s="266" t="s">
        <v>30090</v>
      </c>
    </row>
    <row r="329" spans="1:4" x14ac:dyDescent="0.25">
      <c r="A329" s="264" t="s">
        <v>30091</v>
      </c>
      <c r="B329" s="265" t="s">
        <v>7400</v>
      </c>
      <c r="C329" s="265" t="s">
        <v>740</v>
      </c>
      <c r="D329" s="266" t="s">
        <v>30092</v>
      </c>
    </row>
    <row r="330" spans="1:4" x14ac:dyDescent="0.25">
      <c r="A330" s="264" t="s">
        <v>30093</v>
      </c>
      <c r="B330" s="265" t="s">
        <v>7401</v>
      </c>
      <c r="C330" s="265" t="s">
        <v>740</v>
      </c>
      <c r="D330" s="266" t="s">
        <v>30094</v>
      </c>
    </row>
    <row r="331" spans="1:4" x14ac:dyDescent="0.25">
      <c r="A331" s="264" t="s">
        <v>30095</v>
      </c>
      <c r="B331" s="265" t="s">
        <v>7402</v>
      </c>
      <c r="C331" s="265" t="s">
        <v>740</v>
      </c>
      <c r="D331" s="266" t="s">
        <v>30096</v>
      </c>
    </row>
    <row r="332" spans="1:4" x14ac:dyDescent="0.25">
      <c r="A332" s="264" t="s">
        <v>30097</v>
      </c>
      <c r="B332" s="265" t="s">
        <v>7403</v>
      </c>
      <c r="C332" s="265" t="s">
        <v>740</v>
      </c>
      <c r="D332" s="374" t="s">
        <v>30098</v>
      </c>
    </row>
    <row r="333" spans="1:4" x14ac:dyDescent="0.25">
      <c r="A333" s="264" t="s">
        <v>30099</v>
      </c>
      <c r="B333" s="265" t="s">
        <v>7404</v>
      </c>
      <c r="C333" s="265" t="s">
        <v>740</v>
      </c>
      <c r="D333" s="266" t="s">
        <v>30100</v>
      </c>
    </row>
    <row r="334" spans="1:4" x14ac:dyDescent="0.25">
      <c r="A334" s="264" t="s">
        <v>30101</v>
      </c>
      <c r="B334" s="265" t="s">
        <v>7405</v>
      </c>
      <c r="C334" s="265" t="s">
        <v>740</v>
      </c>
      <c r="D334" s="266" t="s">
        <v>30102</v>
      </c>
    </row>
    <row r="335" spans="1:4" x14ac:dyDescent="0.25">
      <c r="A335" s="264" t="s">
        <v>30103</v>
      </c>
      <c r="B335" s="265" t="s">
        <v>7406</v>
      </c>
      <c r="C335" s="265" t="s">
        <v>740</v>
      </c>
      <c r="D335" s="266" t="s">
        <v>30104</v>
      </c>
    </row>
    <row r="336" spans="1:4" x14ac:dyDescent="0.25">
      <c r="A336" s="264" t="s">
        <v>30105</v>
      </c>
      <c r="B336" s="265" t="s">
        <v>7407</v>
      </c>
      <c r="C336" s="265" t="s">
        <v>740</v>
      </c>
      <c r="D336" s="266" t="s">
        <v>30106</v>
      </c>
    </row>
    <row r="337" spans="1:4" x14ac:dyDescent="0.25">
      <c r="A337" s="264" t="s">
        <v>30107</v>
      </c>
      <c r="B337" s="265" t="s">
        <v>7408</v>
      </c>
      <c r="C337" s="265" t="s">
        <v>740</v>
      </c>
      <c r="D337" s="266" t="s">
        <v>30108</v>
      </c>
    </row>
    <row r="338" spans="1:4" x14ac:dyDescent="0.25">
      <c r="A338" s="264" t="s">
        <v>30109</v>
      </c>
      <c r="B338" s="265" t="s">
        <v>7409</v>
      </c>
      <c r="C338" s="265" t="s">
        <v>740</v>
      </c>
      <c r="D338" s="266" t="s">
        <v>30110</v>
      </c>
    </row>
    <row r="339" spans="1:4" x14ac:dyDescent="0.25">
      <c r="A339" s="264" t="s">
        <v>30111</v>
      </c>
      <c r="B339" s="265" t="s">
        <v>7410</v>
      </c>
      <c r="C339" s="265" t="s">
        <v>740</v>
      </c>
      <c r="D339" s="266" t="s">
        <v>30112</v>
      </c>
    </row>
    <row r="340" spans="1:4" x14ac:dyDescent="0.25">
      <c r="A340" s="264" t="s">
        <v>30113</v>
      </c>
      <c r="B340" s="265" t="s">
        <v>7411</v>
      </c>
      <c r="C340" s="265" t="s">
        <v>740</v>
      </c>
      <c r="D340" s="266" t="s">
        <v>30114</v>
      </c>
    </row>
    <row r="341" spans="1:4" x14ac:dyDescent="0.25">
      <c r="A341" s="264" t="s">
        <v>30115</v>
      </c>
      <c r="B341" s="265" t="s">
        <v>7412</v>
      </c>
      <c r="C341" s="265" t="s">
        <v>740</v>
      </c>
      <c r="D341" s="266" t="s">
        <v>30116</v>
      </c>
    </row>
    <row r="342" spans="1:4" x14ac:dyDescent="0.25">
      <c r="A342" s="264" t="s">
        <v>30117</v>
      </c>
      <c r="B342" s="265" t="s">
        <v>7413</v>
      </c>
      <c r="C342" s="265" t="s">
        <v>740</v>
      </c>
      <c r="D342" s="266" t="s">
        <v>30118</v>
      </c>
    </row>
    <row r="343" spans="1:4" x14ac:dyDescent="0.25">
      <c r="A343" s="264" t="s">
        <v>30119</v>
      </c>
      <c r="B343" s="265" t="s">
        <v>7414</v>
      </c>
      <c r="C343" s="265" t="s">
        <v>740</v>
      </c>
      <c r="D343" s="266" t="s">
        <v>30120</v>
      </c>
    </row>
    <row r="344" spans="1:4" x14ac:dyDescent="0.25">
      <c r="A344" s="264" t="s">
        <v>30121</v>
      </c>
      <c r="B344" s="265" t="s">
        <v>7415</v>
      </c>
      <c r="C344" s="265" t="s">
        <v>740</v>
      </c>
      <c r="D344" s="374" t="s">
        <v>30122</v>
      </c>
    </row>
    <row r="345" spans="1:4" x14ac:dyDescent="0.25">
      <c r="A345" s="264" t="s">
        <v>30123</v>
      </c>
      <c r="B345" s="265" t="s">
        <v>7416</v>
      </c>
      <c r="C345" s="265" t="s">
        <v>740</v>
      </c>
      <c r="D345" s="266" t="s">
        <v>30124</v>
      </c>
    </row>
    <row r="346" spans="1:4" x14ac:dyDescent="0.25">
      <c r="A346" s="264" t="s">
        <v>30125</v>
      </c>
      <c r="B346" s="265" t="s">
        <v>7417</v>
      </c>
      <c r="C346" s="265" t="s">
        <v>740</v>
      </c>
      <c r="D346" s="266" t="s">
        <v>30126</v>
      </c>
    </row>
    <row r="347" spans="1:4" x14ac:dyDescent="0.25">
      <c r="A347" s="264" t="s">
        <v>30127</v>
      </c>
      <c r="B347" s="265" t="s">
        <v>7418</v>
      </c>
      <c r="C347" s="265" t="s">
        <v>740</v>
      </c>
      <c r="D347" s="266" t="s">
        <v>30128</v>
      </c>
    </row>
    <row r="348" spans="1:4" x14ac:dyDescent="0.25">
      <c r="A348" s="264" t="s">
        <v>30129</v>
      </c>
      <c r="B348" s="265" t="s">
        <v>7419</v>
      </c>
      <c r="C348" s="265" t="s">
        <v>740</v>
      </c>
      <c r="D348" s="266" t="s">
        <v>30130</v>
      </c>
    </row>
    <row r="349" spans="1:4" x14ac:dyDescent="0.25">
      <c r="A349" s="264" t="s">
        <v>30131</v>
      </c>
      <c r="B349" s="265" t="s">
        <v>7420</v>
      </c>
      <c r="C349" s="265" t="s">
        <v>740</v>
      </c>
      <c r="D349" s="266" t="s">
        <v>30132</v>
      </c>
    </row>
    <row r="350" spans="1:4" x14ac:dyDescent="0.25">
      <c r="A350" s="264" t="s">
        <v>30133</v>
      </c>
      <c r="B350" s="265" t="s">
        <v>7421</v>
      </c>
      <c r="C350" s="265" t="s">
        <v>740</v>
      </c>
      <c r="D350" s="266" t="s">
        <v>30134</v>
      </c>
    </row>
    <row r="351" spans="1:4" x14ac:dyDescent="0.25">
      <c r="A351" s="264" t="s">
        <v>30135</v>
      </c>
      <c r="B351" s="265" t="s">
        <v>7422</v>
      </c>
      <c r="C351" s="265" t="s">
        <v>740</v>
      </c>
      <c r="D351" s="266" t="s">
        <v>30136</v>
      </c>
    </row>
    <row r="352" spans="1:4" x14ac:dyDescent="0.25">
      <c r="A352" s="264" t="s">
        <v>30137</v>
      </c>
      <c r="B352" s="265" t="s">
        <v>7423</v>
      </c>
      <c r="C352" s="265" t="s">
        <v>740</v>
      </c>
      <c r="D352" s="266" t="s">
        <v>30138</v>
      </c>
    </row>
    <row r="353" spans="1:4" x14ac:dyDescent="0.25">
      <c r="A353" s="264" t="s">
        <v>30139</v>
      </c>
      <c r="B353" s="265" t="s">
        <v>7424</v>
      </c>
      <c r="C353" s="265" t="s">
        <v>740</v>
      </c>
      <c r="D353" s="266" t="s">
        <v>30140</v>
      </c>
    </row>
    <row r="354" spans="1:4" x14ac:dyDescent="0.25">
      <c r="A354" s="264" t="s">
        <v>30141</v>
      </c>
      <c r="B354" s="265" t="s">
        <v>25574</v>
      </c>
      <c r="C354" s="265" t="s">
        <v>740</v>
      </c>
      <c r="D354" s="266" t="s">
        <v>2280</v>
      </c>
    </row>
    <row r="355" spans="1:4" x14ac:dyDescent="0.25">
      <c r="A355" s="264" t="s">
        <v>30142</v>
      </c>
      <c r="B355" s="265" t="s">
        <v>25575</v>
      </c>
      <c r="C355" s="265" t="s">
        <v>740</v>
      </c>
      <c r="D355" s="266" t="s">
        <v>30143</v>
      </c>
    </row>
    <row r="356" spans="1:4" x14ac:dyDescent="0.25">
      <c r="A356" s="264" t="s">
        <v>30144</v>
      </c>
      <c r="B356" s="265" t="s">
        <v>25576</v>
      </c>
      <c r="C356" s="265" t="s">
        <v>740</v>
      </c>
      <c r="D356" s="266" t="s">
        <v>30145</v>
      </c>
    </row>
    <row r="357" spans="1:4" x14ac:dyDescent="0.25">
      <c r="A357" s="264" t="s">
        <v>30146</v>
      </c>
      <c r="B357" s="265" t="s">
        <v>25577</v>
      </c>
      <c r="C357" s="265" t="s">
        <v>740</v>
      </c>
      <c r="D357" s="266" t="s">
        <v>10545</v>
      </c>
    </row>
    <row r="358" spans="1:4" x14ac:dyDescent="0.25">
      <c r="A358" s="264" t="s">
        <v>30147</v>
      </c>
      <c r="B358" s="265" t="s">
        <v>25578</v>
      </c>
      <c r="C358" s="265" t="s">
        <v>740</v>
      </c>
      <c r="D358" s="266" t="s">
        <v>30148</v>
      </c>
    </row>
    <row r="359" spans="1:4" x14ac:dyDescent="0.25">
      <c r="A359" s="264" t="s">
        <v>30149</v>
      </c>
      <c r="B359" s="265" t="s">
        <v>25579</v>
      </c>
      <c r="C359" s="265" t="s">
        <v>740</v>
      </c>
      <c r="D359" s="266" t="s">
        <v>27385</v>
      </c>
    </row>
    <row r="360" spans="1:4" x14ac:dyDescent="0.25">
      <c r="A360" s="264" t="s">
        <v>30150</v>
      </c>
      <c r="B360" s="265" t="s">
        <v>25580</v>
      </c>
      <c r="C360" s="265" t="s">
        <v>740</v>
      </c>
      <c r="D360" s="266" t="s">
        <v>7172</v>
      </c>
    </row>
    <row r="361" spans="1:4" x14ac:dyDescent="0.25">
      <c r="A361" s="264" t="s">
        <v>30151</v>
      </c>
      <c r="B361" s="265" t="s">
        <v>25581</v>
      </c>
      <c r="C361" s="265" t="s">
        <v>740</v>
      </c>
      <c r="D361" s="266" t="s">
        <v>4730</v>
      </c>
    </row>
    <row r="362" spans="1:4" x14ac:dyDescent="0.25">
      <c r="A362" s="264" t="s">
        <v>30152</v>
      </c>
      <c r="B362" s="265" t="s">
        <v>25582</v>
      </c>
      <c r="C362" s="265" t="s">
        <v>740</v>
      </c>
      <c r="D362" s="266" t="s">
        <v>8227</v>
      </c>
    </row>
    <row r="363" spans="1:4" x14ac:dyDescent="0.25">
      <c r="A363" s="264" t="s">
        <v>30153</v>
      </c>
      <c r="B363" s="265" t="s">
        <v>25583</v>
      </c>
      <c r="C363" s="265" t="s">
        <v>740</v>
      </c>
      <c r="D363" s="266" t="s">
        <v>4153</v>
      </c>
    </row>
    <row r="364" spans="1:4" x14ac:dyDescent="0.25">
      <c r="A364" s="264" t="s">
        <v>30154</v>
      </c>
      <c r="B364" s="265" t="s">
        <v>25584</v>
      </c>
      <c r="C364" s="265" t="s">
        <v>740</v>
      </c>
      <c r="D364" s="266" t="s">
        <v>7063</v>
      </c>
    </row>
    <row r="365" spans="1:4" x14ac:dyDescent="0.25">
      <c r="A365" s="264" t="s">
        <v>30155</v>
      </c>
      <c r="B365" s="265" t="s">
        <v>25585</v>
      </c>
      <c r="C365" s="265" t="s">
        <v>740</v>
      </c>
      <c r="D365" s="266" t="s">
        <v>5022</v>
      </c>
    </row>
    <row r="366" spans="1:4" x14ac:dyDescent="0.25">
      <c r="A366" s="264" t="s">
        <v>30156</v>
      </c>
      <c r="B366" s="265" t="s">
        <v>25586</v>
      </c>
      <c r="C366" s="265" t="s">
        <v>740</v>
      </c>
      <c r="D366" s="266" t="s">
        <v>30157</v>
      </c>
    </row>
    <row r="367" spans="1:4" x14ac:dyDescent="0.25">
      <c r="A367" s="264" t="s">
        <v>30158</v>
      </c>
      <c r="B367" s="265" t="s">
        <v>25587</v>
      </c>
      <c r="C367" s="265" t="s">
        <v>740</v>
      </c>
      <c r="D367" s="266" t="s">
        <v>30159</v>
      </c>
    </row>
    <row r="368" spans="1:4" x14ac:dyDescent="0.25">
      <c r="A368" s="264" t="s">
        <v>30160</v>
      </c>
      <c r="B368" s="265" t="s">
        <v>7427</v>
      </c>
      <c r="C368" s="265" t="s">
        <v>740</v>
      </c>
      <c r="D368" s="266" t="s">
        <v>12302</v>
      </c>
    </row>
    <row r="369" spans="1:4" x14ac:dyDescent="0.25">
      <c r="A369" s="264" t="s">
        <v>30161</v>
      </c>
      <c r="B369" s="265" t="s">
        <v>7428</v>
      </c>
      <c r="C369" s="265" t="s">
        <v>740</v>
      </c>
      <c r="D369" s="266" t="s">
        <v>30162</v>
      </c>
    </row>
    <row r="370" spans="1:4" x14ac:dyDescent="0.25">
      <c r="A370" s="264" t="s">
        <v>30163</v>
      </c>
      <c r="B370" s="265" t="s">
        <v>7429</v>
      </c>
      <c r="C370" s="265" t="s">
        <v>740</v>
      </c>
      <c r="D370" s="266" t="s">
        <v>27667</v>
      </c>
    </row>
    <row r="371" spans="1:4" x14ac:dyDescent="0.25">
      <c r="A371" s="264" t="s">
        <v>30164</v>
      </c>
      <c r="B371" s="265" t="s">
        <v>7430</v>
      </c>
      <c r="C371" s="265" t="s">
        <v>740</v>
      </c>
      <c r="D371" s="266" t="s">
        <v>9822</v>
      </c>
    </row>
    <row r="372" spans="1:4" x14ac:dyDescent="0.25">
      <c r="A372" s="264" t="s">
        <v>30165</v>
      </c>
      <c r="B372" s="265" t="s">
        <v>7431</v>
      </c>
      <c r="C372" s="265" t="s">
        <v>740</v>
      </c>
      <c r="D372" s="266" t="s">
        <v>30166</v>
      </c>
    </row>
    <row r="373" spans="1:4" x14ac:dyDescent="0.25">
      <c r="A373" s="264" t="s">
        <v>30167</v>
      </c>
      <c r="B373" s="265" t="s">
        <v>7433</v>
      </c>
      <c r="C373" s="265" t="s">
        <v>740</v>
      </c>
      <c r="D373" s="266" t="s">
        <v>30168</v>
      </c>
    </row>
    <row r="374" spans="1:4" x14ac:dyDescent="0.25">
      <c r="A374" s="264" t="s">
        <v>30169</v>
      </c>
      <c r="B374" s="265" t="s">
        <v>7434</v>
      </c>
      <c r="C374" s="265" t="s">
        <v>740</v>
      </c>
      <c r="D374" s="266" t="s">
        <v>30170</v>
      </c>
    </row>
    <row r="375" spans="1:4" x14ac:dyDescent="0.25">
      <c r="A375" s="264" t="s">
        <v>30171</v>
      </c>
      <c r="B375" s="265" t="s">
        <v>7435</v>
      </c>
      <c r="C375" s="265" t="s">
        <v>740</v>
      </c>
      <c r="D375" s="266" t="s">
        <v>30172</v>
      </c>
    </row>
    <row r="376" spans="1:4" x14ac:dyDescent="0.25">
      <c r="A376" s="264" t="s">
        <v>30173</v>
      </c>
      <c r="B376" s="265" t="s">
        <v>7436</v>
      </c>
      <c r="C376" s="265" t="s">
        <v>740</v>
      </c>
      <c r="D376" s="266" t="s">
        <v>30174</v>
      </c>
    </row>
    <row r="377" spans="1:4" x14ac:dyDescent="0.25">
      <c r="A377" s="264" t="s">
        <v>30175</v>
      </c>
      <c r="B377" s="265" t="s">
        <v>7437</v>
      </c>
      <c r="C377" s="265" t="s">
        <v>740</v>
      </c>
      <c r="D377" s="266" t="s">
        <v>30176</v>
      </c>
    </row>
    <row r="378" spans="1:4" x14ac:dyDescent="0.25">
      <c r="A378" s="264" t="s">
        <v>30177</v>
      </c>
      <c r="B378" s="265" t="s">
        <v>7438</v>
      </c>
      <c r="C378" s="265" t="s">
        <v>740</v>
      </c>
      <c r="D378" s="266" t="s">
        <v>30178</v>
      </c>
    </row>
    <row r="379" spans="1:4" x14ac:dyDescent="0.25">
      <c r="A379" s="264" t="s">
        <v>30179</v>
      </c>
      <c r="B379" s="265" t="s">
        <v>7439</v>
      </c>
      <c r="C379" s="265" t="s">
        <v>740</v>
      </c>
      <c r="D379" s="266" t="s">
        <v>30180</v>
      </c>
    </row>
    <row r="380" spans="1:4" x14ac:dyDescent="0.25">
      <c r="A380" s="264" t="s">
        <v>30181</v>
      </c>
      <c r="B380" s="265" t="s">
        <v>7440</v>
      </c>
      <c r="C380" s="265" t="s">
        <v>740</v>
      </c>
      <c r="D380" s="266" t="s">
        <v>30182</v>
      </c>
    </row>
    <row r="381" spans="1:4" x14ac:dyDescent="0.25">
      <c r="A381" s="264" t="s">
        <v>30183</v>
      </c>
      <c r="B381" s="265" t="s">
        <v>7441</v>
      </c>
      <c r="C381" s="265" t="s">
        <v>740</v>
      </c>
      <c r="D381" s="266" t="s">
        <v>30184</v>
      </c>
    </row>
    <row r="382" spans="1:4" x14ac:dyDescent="0.25">
      <c r="A382" s="264" t="s">
        <v>30185</v>
      </c>
      <c r="B382" s="265" t="s">
        <v>7442</v>
      </c>
      <c r="C382" s="265" t="s">
        <v>740</v>
      </c>
      <c r="D382" s="266" t="s">
        <v>30186</v>
      </c>
    </row>
    <row r="383" spans="1:4" x14ac:dyDescent="0.25">
      <c r="A383" s="264" t="s">
        <v>30187</v>
      </c>
      <c r="B383" s="265" t="s">
        <v>7444</v>
      </c>
      <c r="C383" s="265" t="s">
        <v>740</v>
      </c>
      <c r="D383" s="266" t="s">
        <v>30188</v>
      </c>
    </row>
    <row r="384" spans="1:4" x14ac:dyDescent="0.25">
      <c r="A384" s="264" t="s">
        <v>30189</v>
      </c>
      <c r="B384" s="265" t="s">
        <v>7445</v>
      </c>
      <c r="C384" s="265" t="s">
        <v>6656</v>
      </c>
      <c r="D384" s="266" t="s">
        <v>27879</v>
      </c>
    </row>
    <row r="385" spans="1:4" x14ac:dyDescent="0.25">
      <c r="A385" s="264" t="s">
        <v>30190</v>
      </c>
      <c r="B385" s="265" t="s">
        <v>7446</v>
      </c>
      <c r="C385" s="265" t="s">
        <v>6656</v>
      </c>
      <c r="D385" s="266" t="s">
        <v>30191</v>
      </c>
    </row>
    <row r="386" spans="1:4" x14ac:dyDescent="0.25">
      <c r="A386" s="264" t="s">
        <v>30192</v>
      </c>
      <c r="B386" s="265" t="s">
        <v>7447</v>
      </c>
      <c r="C386" s="265" t="s">
        <v>6656</v>
      </c>
      <c r="D386" s="266" t="s">
        <v>30193</v>
      </c>
    </row>
    <row r="387" spans="1:4" x14ac:dyDescent="0.25">
      <c r="A387" s="264" t="s">
        <v>30194</v>
      </c>
      <c r="B387" s="265" t="s">
        <v>7448</v>
      </c>
      <c r="C387" s="265" t="s">
        <v>6656</v>
      </c>
      <c r="D387" s="266" t="s">
        <v>30195</v>
      </c>
    </row>
    <row r="388" spans="1:4" x14ac:dyDescent="0.25">
      <c r="A388" s="264" t="s">
        <v>30196</v>
      </c>
      <c r="B388" s="265" t="s">
        <v>7449</v>
      </c>
      <c r="C388" s="265" t="s">
        <v>6656</v>
      </c>
      <c r="D388" s="266" t="s">
        <v>30197</v>
      </c>
    </row>
    <row r="389" spans="1:4" x14ac:dyDescent="0.25">
      <c r="A389" s="264" t="s">
        <v>30198</v>
      </c>
      <c r="B389" s="265" t="s">
        <v>7450</v>
      </c>
      <c r="C389" s="265" t="s">
        <v>6656</v>
      </c>
      <c r="D389" s="266" t="s">
        <v>30199</v>
      </c>
    </row>
    <row r="390" spans="1:4" x14ac:dyDescent="0.25">
      <c r="A390" s="264" t="s">
        <v>30200</v>
      </c>
      <c r="B390" s="265" t="s">
        <v>7451</v>
      </c>
      <c r="C390" s="265" t="s">
        <v>6656</v>
      </c>
      <c r="D390" s="266" t="s">
        <v>30201</v>
      </c>
    </row>
    <row r="391" spans="1:4" x14ac:dyDescent="0.25">
      <c r="A391" s="264" t="s">
        <v>30202</v>
      </c>
      <c r="B391" s="265" t="s">
        <v>7452</v>
      </c>
      <c r="C391" s="265" t="s">
        <v>6656</v>
      </c>
      <c r="D391" s="266" t="s">
        <v>30203</v>
      </c>
    </row>
    <row r="392" spans="1:4" x14ac:dyDescent="0.25">
      <c r="A392" s="264" t="s">
        <v>30204</v>
      </c>
      <c r="B392" s="265" t="s">
        <v>7453</v>
      </c>
      <c r="C392" s="265" t="s">
        <v>6656</v>
      </c>
      <c r="D392" s="266" t="s">
        <v>30205</v>
      </c>
    </row>
    <row r="393" spans="1:4" x14ac:dyDescent="0.25">
      <c r="A393" s="264" t="s">
        <v>30206</v>
      </c>
      <c r="B393" s="265" t="s">
        <v>7454</v>
      </c>
      <c r="C393" s="265" t="s">
        <v>6656</v>
      </c>
      <c r="D393" s="266" t="s">
        <v>30207</v>
      </c>
    </row>
    <row r="394" spans="1:4" x14ac:dyDescent="0.25">
      <c r="A394" s="264" t="s">
        <v>30208</v>
      </c>
      <c r="B394" s="265" t="s">
        <v>7455</v>
      </c>
      <c r="C394" s="265" t="s">
        <v>6656</v>
      </c>
      <c r="D394" s="266" t="s">
        <v>30209</v>
      </c>
    </row>
    <row r="395" spans="1:4" x14ac:dyDescent="0.25">
      <c r="A395" s="264" t="s">
        <v>30210</v>
      </c>
      <c r="B395" s="265" t="s">
        <v>7456</v>
      </c>
      <c r="C395" s="265" t="s">
        <v>6656</v>
      </c>
      <c r="D395" s="266" t="s">
        <v>30211</v>
      </c>
    </row>
    <row r="396" spans="1:4" x14ac:dyDescent="0.25">
      <c r="A396" s="264" t="s">
        <v>30212</v>
      </c>
      <c r="B396" s="265" t="s">
        <v>7457</v>
      </c>
      <c r="C396" s="265" t="s">
        <v>6656</v>
      </c>
      <c r="D396" s="266" t="s">
        <v>30213</v>
      </c>
    </row>
    <row r="397" spans="1:4" x14ac:dyDescent="0.25">
      <c r="A397" s="264" t="s">
        <v>30214</v>
      </c>
      <c r="B397" s="265" t="s">
        <v>7458</v>
      </c>
      <c r="C397" s="265" t="s">
        <v>6656</v>
      </c>
      <c r="D397" s="266" t="s">
        <v>30215</v>
      </c>
    </row>
    <row r="398" spans="1:4" x14ac:dyDescent="0.25">
      <c r="A398" s="264" t="s">
        <v>30216</v>
      </c>
      <c r="B398" s="265" t="s">
        <v>7459</v>
      </c>
      <c r="C398" s="265" t="s">
        <v>6656</v>
      </c>
      <c r="D398" s="266" t="s">
        <v>30217</v>
      </c>
    </row>
    <row r="399" spans="1:4" x14ac:dyDescent="0.25">
      <c r="A399" s="264" t="s">
        <v>30218</v>
      </c>
      <c r="B399" s="265" t="s">
        <v>7460</v>
      </c>
      <c r="C399" s="265" t="s">
        <v>6656</v>
      </c>
      <c r="D399" s="266" t="s">
        <v>30219</v>
      </c>
    </row>
    <row r="400" spans="1:4" x14ac:dyDescent="0.25">
      <c r="A400" s="264" t="s">
        <v>30220</v>
      </c>
      <c r="B400" s="265" t="s">
        <v>7461</v>
      </c>
      <c r="C400" s="265" t="s">
        <v>6656</v>
      </c>
      <c r="D400" s="266" t="s">
        <v>30221</v>
      </c>
    </row>
    <row r="401" spans="1:4" x14ac:dyDescent="0.25">
      <c r="A401" s="264" t="s">
        <v>30222</v>
      </c>
      <c r="B401" s="265" t="s">
        <v>7462</v>
      </c>
      <c r="C401" s="265" t="s">
        <v>6656</v>
      </c>
      <c r="D401" s="266" t="s">
        <v>30223</v>
      </c>
    </row>
    <row r="402" spans="1:4" x14ac:dyDescent="0.25">
      <c r="A402" s="264" t="s">
        <v>30224</v>
      </c>
      <c r="B402" s="265" t="s">
        <v>7463</v>
      </c>
      <c r="C402" s="265" t="s">
        <v>6656</v>
      </c>
      <c r="D402" s="266" t="s">
        <v>30225</v>
      </c>
    </row>
    <row r="403" spans="1:4" x14ac:dyDescent="0.25">
      <c r="A403" s="264" t="s">
        <v>30226</v>
      </c>
      <c r="B403" s="265" t="s">
        <v>7464</v>
      </c>
      <c r="C403" s="265" t="s">
        <v>6656</v>
      </c>
      <c r="D403" s="266" t="s">
        <v>30227</v>
      </c>
    </row>
    <row r="404" spans="1:4" x14ac:dyDescent="0.25">
      <c r="A404" s="264" t="s">
        <v>30228</v>
      </c>
      <c r="B404" s="265" t="s">
        <v>7465</v>
      </c>
      <c r="C404" s="265" t="s">
        <v>6656</v>
      </c>
      <c r="D404" s="266" t="s">
        <v>30229</v>
      </c>
    </row>
    <row r="405" spans="1:4" x14ac:dyDescent="0.25">
      <c r="A405" s="264" t="s">
        <v>30230</v>
      </c>
      <c r="B405" s="265" t="s">
        <v>7466</v>
      </c>
      <c r="C405" s="265" t="s">
        <v>6656</v>
      </c>
      <c r="D405" s="266" t="s">
        <v>30231</v>
      </c>
    </row>
    <row r="406" spans="1:4" x14ac:dyDescent="0.25">
      <c r="A406" s="264" t="s">
        <v>30232</v>
      </c>
      <c r="B406" s="265" t="s">
        <v>7467</v>
      </c>
      <c r="C406" s="265" t="s">
        <v>6656</v>
      </c>
      <c r="D406" s="266" t="s">
        <v>30233</v>
      </c>
    </row>
    <row r="407" spans="1:4" x14ac:dyDescent="0.25">
      <c r="A407" s="264" t="s">
        <v>30234</v>
      </c>
      <c r="B407" s="265" t="s">
        <v>7468</v>
      </c>
      <c r="C407" s="265" t="s">
        <v>6656</v>
      </c>
      <c r="D407" s="266" t="s">
        <v>30235</v>
      </c>
    </row>
    <row r="408" spans="1:4" x14ac:dyDescent="0.25">
      <c r="A408" s="264" t="s">
        <v>30236</v>
      </c>
      <c r="B408" s="265" t="s">
        <v>7469</v>
      </c>
      <c r="C408" s="265" t="s">
        <v>6656</v>
      </c>
      <c r="D408" s="266" t="s">
        <v>30237</v>
      </c>
    </row>
    <row r="409" spans="1:4" x14ac:dyDescent="0.25">
      <c r="A409" s="264" t="s">
        <v>30238</v>
      </c>
      <c r="B409" s="265" t="s">
        <v>7470</v>
      </c>
      <c r="C409" s="265" t="s">
        <v>6656</v>
      </c>
      <c r="D409" s="266" t="s">
        <v>30239</v>
      </c>
    </row>
    <row r="410" spans="1:4" x14ac:dyDescent="0.25">
      <c r="A410" s="264" t="s">
        <v>30240</v>
      </c>
      <c r="B410" s="265" t="s">
        <v>7471</v>
      </c>
      <c r="C410" s="265" t="s">
        <v>6656</v>
      </c>
      <c r="D410" s="266" t="s">
        <v>30241</v>
      </c>
    </row>
    <row r="411" spans="1:4" x14ac:dyDescent="0.25">
      <c r="A411" s="264" t="s">
        <v>30242</v>
      </c>
      <c r="B411" s="265" t="s">
        <v>7472</v>
      </c>
      <c r="C411" s="265" t="s">
        <v>6656</v>
      </c>
      <c r="D411" s="266" t="s">
        <v>30243</v>
      </c>
    </row>
    <row r="412" spans="1:4" x14ac:dyDescent="0.25">
      <c r="A412" s="264" t="s">
        <v>30244</v>
      </c>
      <c r="B412" s="265" t="s">
        <v>7473</v>
      </c>
      <c r="C412" s="265" t="s">
        <v>6656</v>
      </c>
      <c r="D412" s="266" t="s">
        <v>30245</v>
      </c>
    </row>
    <row r="413" spans="1:4" x14ac:dyDescent="0.25">
      <c r="A413" s="264" t="s">
        <v>30246</v>
      </c>
      <c r="B413" s="265" t="s">
        <v>7474</v>
      </c>
      <c r="C413" s="265" t="s">
        <v>6656</v>
      </c>
      <c r="D413" s="374" t="s">
        <v>30247</v>
      </c>
    </row>
    <row r="414" spans="1:4" x14ac:dyDescent="0.25">
      <c r="A414" s="264" t="s">
        <v>30248</v>
      </c>
      <c r="B414" s="265" t="s">
        <v>7475</v>
      </c>
      <c r="C414" s="265" t="s">
        <v>6656</v>
      </c>
      <c r="D414" s="374" t="s">
        <v>30249</v>
      </c>
    </row>
    <row r="415" spans="1:4" x14ac:dyDescent="0.25">
      <c r="A415" s="264" t="s">
        <v>30250</v>
      </c>
      <c r="B415" s="265" t="s">
        <v>7476</v>
      </c>
      <c r="C415" s="265" t="s">
        <v>6656</v>
      </c>
      <c r="D415" s="374" t="s">
        <v>30251</v>
      </c>
    </row>
    <row r="416" spans="1:4" x14ac:dyDescent="0.25">
      <c r="A416" s="264" t="s">
        <v>30252</v>
      </c>
      <c r="B416" s="265" t="s">
        <v>7477</v>
      </c>
      <c r="C416" s="265" t="s">
        <v>6656</v>
      </c>
      <c r="D416" s="266" t="s">
        <v>30253</v>
      </c>
    </row>
    <row r="417" spans="1:4" x14ac:dyDescent="0.25">
      <c r="A417" s="264" t="s">
        <v>30254</v>
      </c>
      <c r="B417" s="265" t="s">
        <v>7478</v>
      </c>
      <c r="C417" s="265" t="s">
        <v>6656</v>
      </c>
      <c r="D417" s="266" t="s">
        <v>30255</v>
      </c>
    </row>
    <row r="418" spans="1:4" x14ac:dyDescent="0.25">
      <c r="A418" s="264" t="s">
        <v>30256</v>
      </c>
      <c r="B418" s="265" t="s">
        <v>7479</v>
      </c>
      <c r="C418" s="265" t="s">
        <v>6656</v>
      </c>
      <c r="D418" s="266" t="s">
        <v>30257</v>
      </c>
    </row>
    <row r="419" spans="1:4" x14ac:dyDescent="0.25">
      <c r="A419" s="264" t="s">
        <v>30258</v>
      </c>
      <c r="B419" s="265" t="s">
        <v>7480</v>
      </c>
      <c r="C419" s="265" t="s">
        <v>6656</v>
      </c>
      <c r="D419" s="266" t="s">
        <v>30259</v>
      </c>
    </row>
    <row r="420" spans="1:4" x14ac:dyDescent="0.25">
      <c r="A420" s="264" t="s">
        <v>30260</v>
      </c>
      <c r="B420" s="265" t="s">
        <v>7481</v>
      </c>
      <c r="C420" s="265" t="s">
        <v>6656</v>
      </c>
      <c r="D420" s="266" t="s">
        <v>30261</v>
      </c>
    </row>
    <row r="421" spans="1:4" x14ac:dyDescent="0.25">
      <c r="A421" s="264" t="s">
        <v>30262</v>
      </c>
      <c r="B421" s="265" t="s">
        <v>7482</v>
      </c>
      <c r="C421" s="265" t="s">
        <v>6656</v>
      </c>
      <c r="D421" s="266" t="s">
        <v>28031</v>
      </c>
    </row>
    <row r="422" spans="1:4" x14ac:dyDescent="0.25">
      <c r="A422" s="264" t="s">
        <v>30263</v>
      </c>
      <c r="B422" s="265" t="s">
        <v>7483</v>
      </c>
      <c r="C422" s="265" t="s">
        <v>6656</v>
      </c>
      <c r="D422" s="266" t="s">
        <v>30264</v>
      </c>
    </row>
    <row r="423" spans="1:4" x14ac:dyDescent="0.25">
      <c r="A423" s="264" t="s">
        <v>30265</v>
      </c>
      <c r="B423" s="265" t="s">
        <v>7484</v>
      </c>
      <c r="C423" s="265" t="s">
        <v>6656</v>
      </c>
      <c r="D423" s="266" t="s">
        <v>30266</v>
      </c>
    </row>
    <row r="424" spans="1:4" x14ac:dyDescent="0.25">
      <c r="A424" s="264" t="s">
        <v>30267</v>
      </c>
      <c r="B424" s="265" t="s">
        <v>7485</v>
      </c>
      <c r="C424" s="265" t="s">
        <v>6656</v>
      </c>
      <c r="D424" s="266" t="s">
        <v>30268</v>
      </c>
    </row>
    <row r="425" spans="1:4" x14ac:dyDescent="0.25">
      <c r="A425" s="264" t="s">
        <v>30269</v>
      </c>
      <c r="B425" s="265" t="s">
        <v>7486</v>
      </c>
      <c r="C425" s="265" t="s">
        <v>6656</v>
      </c>
      <c r="D425" s="266" t="s">
        <v>30270</v>
      </c>
    </row>
    <row r="426" spans="1:4" x14ac:dyDescent="0.25">
      <c r="A426" s="264" t="s">
        <v>30271</v>
      </c>
      <c r="B426" s="265" t="s">
        <v>7487</v>
      </c>
      <c r="C426" s="265" t="s">
        <v>6656</v>
      </c>
      <c r="D426" s="266" t="s">
        <v>30272</v>
      </c>
    </row>
    <row r="427" spans="1:4" x14ac:dyDescent="0.25">
      <c r="A427" s="264" t="s">
        <v>30273</v>
      </c>
      <c r="B427" s="265" t="s">
        <v>7488</v>
      </c>
      <c r="C427" s="265" t="s">
        <v>6656</v>
      </c>
      <c r="D427" s="266" t="s">
        <v>30274</v>
      </c>
    </row>
    <row r="428" spans="1:4" x14ac:dyDescent="0.25">
      <c r="A428" s="264" t="s">
        <v>30275</v>
      </c>
      <c r="B428" s="265" t="s">
        <v>7489</v>
      </c>
      <c r="C428" s="265" t="s">
        <v>6656</v>
      </c>
      <c r="D428" s="266" t="s">
        <v>30276</v>
      </c>
    </row>
    <row r="429" spans="1:4" x14ac:dyDescent="0.25">
      <c r="A429" s="264" t="s">
        <v>30277</v>
      </c>
      <c r="B429" s="265" t="s">
        <v>7490</v>
      </c>
      <c r="C429" s="265" t="s">
        <v>6656</v>
      </c>
      <c r="D429" s="266" t="s">
        <v>30278</v>
      </c>
    </row>
    <row r="430" spans="1:4" x14ac:dyDescent="0.25">
      <c r="A430" s="264" t="s">
        <v>30279</v>
      </c>
      <c r="B430" s="265" t="s">
        <v>7491</v>
      </c>
      <c r="C430" s="265" t="s">
        <v>6656</v>
      </c>
      <c r="D430" s="266" t="s">
        <v>30280</v>
      </c>
    </row>
    <row r="431" spans="1:4" x14ac:dyDescent="0.25">
      <c r="A431" s="264" t="s">
        <v>30281</v>
      </c>
      <c r="B431" s="265" t="s">
        <v>7492</v>
      </c>
      <c r="C431" s="265" t="s">
        <v>6656</v>
      </c>
      <c r="D431" s="266" t="s">
        <v>30282</v>
      </c>
    </row>
    <row r="432" spans="1:4" x14ac:dyDescent="0.25">
      <c r="A432" s="264" t="s">
        <v>30283</v>
      </c>
      <c r="B432" s="265" t="s">
        <v>7493</v>
      </c>
      <c r="C432" s="265" t="s">
        <v>740</v>
      </c>
      <c r="D432" s="266" t="s">
        <v>6829</v>
      </c>
    </row>
    <row r="433" spans="1:4" x14ac:dyDescent="0.25">
      <c r="A433" s="264" t="s">
        <v>30284</v>
      </c>
      <c r="B433" s="265" t="s">
        <v>7494</v>
      </c>
      <c r="C433" s="265" t="s">
        <v>740</v>
      </c>
      <c r="D433" s="266" t="s">
        <v>6902</v>
      </c>
    </row>
    <row r="434" spans="1:4" x14ac:dyDescent="0.25">
      <c r="A434" s="264" t="s">
        <v>30285</v>
      </c>
      <c r="B434" s="265" t="s">
        <v>7495</v>
      </c>
      <c r="C434" s="265" t="s">
        <v>740</v>
      </c>
      <c r="D434" s="266" t="s">
        <v>30286</v>
      </c>
    </row>
    <row r="435" spans="1:4" x14ac:dyDescent="0.25">
      <c r="A435" s="264" t="s">
        <v>30287</v>
      </c>
      <c r="B435" s="265" t="s">
        <v>7496</v>
      </c>
      <c r="C435" s="265" t="s">
        <v>740</v>
      </c>
      <c r="D435" s="266" t="s">
        <v>30288</v>
      </c>
    </row>
    <row r="436" spans="1:4" x14ac:dyDescent="0.25">
      <c r="A436" s="264" t="s">
        <v>30289</v>
      </c>
      <c r="B436" s="265" t="s">
        <v>7497</v>
      </c>
      <c r="C436" s="265" t="s">
        <v>740</v>
      </c>
      <c r="D436" s="266" t="s">
        <v>30290</v>
      </c>
    </row>
    <row r="437" spans="1:4" x14ac:dyDescent="0.25">
      <c r="A437" s="264" t="s">
        <v>30291</v>
      </c>
      <c r="B437" s="265" t="s">
        <v>7498</v>
      </c>
      <c r="C437" s="265" t="s">
        <v>740</v>
      </c>
      <c r="D437" s="266" t="s">
        <v>30292</v>
      </c>
    </row>
    <row r="438" spans="1:4" x14ac:dyDescent="0.25">
      <c r="A438" s="264" t="s">
        <v>30293</v>
      </c>
      <c r="B438" s="265" t="s">
        <v>7499</v>
      </c>
      <c r="C438" s="265" t="s">
        <v>740</v>
      </c>
      <c r="D438" s="374" t="s">
        <v>30294</v>
      </c>
    </row>
    <row r="439" spans="1:4" x14ac:dyDescent="0.25">
      <c r="A439" s="264" t="s">
        <v>30295</v>
      </c>
      <c r="B439" s="265" t="s">
        <v>7500</v>
      </c>
      <c r="C439" s="265" t="s">
        <v>740</v>
      </c>
      <c r="D439" s="374" t="s">
        <v>30296</v>
      </c>
    </row>
    <row r="440" spans="1:4" x14ac:dyDescent="0.25">
      <c r="A440" s="264" t="s">
        <v>30297</v>
      </c>
      <c r="B440" s="265" t="s">
        <v>7501</v>
      </c>
      <c r="C440" s="265" t="s">
        <v>740</v>
      </c>
      <c r="D440" s="374" t="s">
        <v>30298</v>
      </c>
    </row>
    <row r="441" spans="1:4" x14ac:dyDescent="0.25">
      <c r="A441" s="264" t="s">
        <v>30299</v>
      </c>
      <c r="B441" s="265" t="s">
        <v>7502</v>
      </c>
      <c r="C441" s="265" t="s">
        <v>740</v>
      </c>
      <c r="D441" s="374" t="s">
        <v>30300</v>
      </c>
    </row>
    <row r="442" spans="1:4" x14ac:dyDescent="0.25">
      <c r="A442" s="264" t="s">
        <v>30301</v>
      </c>
      <c r="B442" s="265" t="s">
        <v>7503</v>
      </c>
      <c r="C442" s="265" t="s">
        <v>740</v>
      </c>
      <c r="D442" s="374" t="s">
        <v>30302</v>
      </c>
    </row>
    <row r="443" spans="1:4" x14ac:dyDescent="0.25">
      <c r="A443" s="264" t="s">
        <v>30303</v>
      </c>
      <c r="B443" s="265" t="s">
        <v>7504</v>
      </c>
      <c r="C443" s="265" t="s">
        <v>740</v>
      </c>
      <c r="D443" s="374" t="s">
        <v>30304</v>
      </c>
    </row>
    <row r="444" spans="1:4" x14ac:dyDescent="0.25">
      <c r="A444" s="264" t="s">
        <v>30305</v>
      </c>
      <c r="B444" s="265" t="s">
        <v>7505</v>
      </c>
      <c r="C444" s="265" t="s">
        <v>6656</v>
      </c>
      <c r="D444" s="266" t="s">
        <v>6755</v>
      </c>
    </row>
    <row r="445" spans="1:4" x14ac:dyDescent="0.25">
      <c r="A445" s="264" t="s">
        <v>30306</v>
      </c>
      <c r="B445" s="265" t="s">
        <v>7506</v>
      </c>
      <c r="C445" s="265" t="s">
        <v>6656</v>
      </c>
      <c r="D445" s="266" t="s">
        <v>25779</v>
      </c>
    </row>
    <row r="446" spans="1:4" x14ac:dyDescent="0.25">
      <c r="A446" s="264" t="s">
        <v>30307</v>
      </c>
      <c r="B446" s="265" t="s">
        <v>7507</v>
      </c>
      <c r="C446" s="265" t="s">
        <v>6656</v>
      </c>
      <c r="D446" s="266" t="s">
        <v>2520</v>
      </c>
    </row>
    <row r="447" spans="1:4" x14ac:dyDescent="0.25">
      <c r="A447" s="264" t="s">
        <v>30308</v>
      </c>
      <c r="B447" s="265" t="s">
        <v>7508</v>
      </c>
      <c r="C447" s="265" t="s">
        <v>6656</v>
      </c>
      <c r="D447" s="266" t="s">
        <v>29530</v>
      </c>
    </row>
    <row r="448" spans="1:4" x14ac:dyDescent="0.25">
      <c r="A448" s="264" t="s">
        <v>30309</v>
      </c>
      <c r="B448" s="265" t="s">
        <v>7509</v>
      </c>
      <c r="C448" s="265" t="s">
        <v>6656</v>
      </c>
      <c r="D448" s="266" t="s">
        <v>30310</v>
      </c>
    </row>
    <row r="449" spans="1:4" x14ac:dyDescent="0.25">
      <c r="A449" s="264" t="s">
        <v>30311</v>
      </c>
      <c r="B449" s="265" t="s">
        <v>7510</v>
      </c>
      <c r="C449" s="265" t="s">
        <v>6656</v>
      </c>
      <c r="D449" s="266" t="s">
        <v>27590</v>
      </c>
    </row>
    <row r="450" spans="1:4" x14ac:dyDescent="0.25">
      <c r="A450" s="264" t="s">
        <v>30312</v>
      </c>
      <c r="B450" s="265" t="s">
        <v>7511</v>
      </c>
      <c r="C450" s="265" t="s">
        <v>6656</v>
      </c>
      <c r="D450" s="266" t="s">
        <v>30313</v>
      </c>
    </row>
    <row r="451" spans="1:4" x14ac:dyDescent="0.25">
      <c r="A451" s="264" t="s">
        <v>30314</v>
      </c>
      <c r="B451" s="265" t="s">
        <v>7512</v>
      </c>
      <c r="C451" s="265" t="s">
        <v>6656</v>
      </c>
      <c r="D451" s="266" t="s">
        <v>30315</v>
      </c>
    </row>
    <row r="452" spans="1:4" x14ac:dyDescent="0.25">
      <c r="A452" s="264" t="s">
        <v>30316</v>
      </c>
      <c r="B452" s="265" t="s">
        <v>7513</v>
      </c>
      <c r="C452" s="265" t="s">
        <v>6656</v>
      </c>
      <c r="D452" s="266" t="s">
        <v>30317</v>
      </c>
    </row>
    <row r="453" spans="1:4" x14ac:dyDescent="0.25">
      <c r="A453" s="264" t="s">
        <v>30318</v>
      </c>
      <c r="B453" s="265" t="s">
        <v>7514</v>
      </c>
      <c r="C453" s="265" t="s">
        <v>6656</v>
      </c>
      <c r="D453" s="266" t="s">
        <v>30319</v>
      </c>
    </row>
    <row r="454" spans="1:4" x14ac:dyDescent="0.25">
      <c r="A454" s="264" t="s">
        <v>30320</v>
      </c>
      <c r="B454" s="265" t="s">
        <v>7515</v>
      </c>
      <c r="C454" s="265" t="s">
        <v>6656</v>
      </c>
      <c r="D454" s="266" t="s">
        <v>30321</v>
      </c>
    </row>
    <row r="455" spans="1:4" x14ac:dyDescent="0.25">
      <c r="A455" s="264" t="s">
        <v>30322</v>
      </c>
      <c r="B455" s="265" t="s">
        <v>7516</v>
      </c>
      <c r="C455" s="265" t="s">
        <v>6656</v>
      </c>
      <c r="D455" s="266" t="s">
        <v>30323</v>
      </c>
    </row>
    <row r="456" spans="1:4" x14ac:dyDescent="0.25">
      <c r="A456" s="264" t="s">
        <v>30324</v>
      </c>
      <c r="B456" s="265" t="s">
        <v>7517</v>
      </c>
      <c r="C456" s="265" t="s">
        <v>6656</v>
      </c>
      <c r="D456" s="266" t="s">
        <v>30325</v>
      </c>
    </row>
    <row r="457" spans="1:4" x14ac:dyDescent="0.25">
      <c r="A457" s="264" t="s">
        <v>30326</v>
      </c>
      <c r="B457" s="265" t="s">
        <v>7518</v>
      </c>
      <c r="C457" s="265" t="s">
        <v>6656</v>
      </c>
      <c r="D457" s="266" t="s">
        <v>30327</v>
      </c>
    </row>
    <row r="458" spans="1:4" x14ac:dyDescent="0.25">
      <c r="A458" s="264" t="s">
        <v>30328</v>
      </c>
      <c r="B458" s="265" t="s">
        <v>7519</v>
      </c>
      <c r="C458" s="265" t="s">
        <v>6656</v>
      </c>
      <c r="D458" s="266" t="s">
        <v>2987</v>
      </c>
    </row>
    <row r="459" spans="1:4" x14ac:dyDescent="0.25">
      <c r="A459" s="264" t="s">
        <v>30329</v>
      </c>
      <c r="B459" s="265" t="s">
        <v>7520</v>
      </c>
      <c r="C459" s="265" t="s">
        <v>6656</v>
      </c>
      <c r="D459" s="266" t="s">
        <v>7100</v>
      </c>
    </row>
    <row r="460" spans="1:4" x14ac:dyDescent="0.25">
      <c r="A460" s="264" t="s">
        <v>30330</v>
      </c>
      <c r="B460" s="265" t="s">
        <v>7522</v>
      </c>
      <c r="C460" s="265" t="s">
        <v>6656</v>
      </c>
      <c r="D460" s="266" t="s">
        <v>30331</v>
      </c>
    </row>
    <row r="461" spans="1:4" x14ac:dyDescent="0.25">
      <c r="A461" s="264" t="s">
        <v>30332</v>
      </c>
      <c r="B461" s="265" t="s">
        <v>7523</v>
      </c>
      <c r="C461" s="265" t="s">
        <v>6656</v>
      </c>
      <c r="D461" s="266" t="s">
        <v>30313</v>
      </c>
    </row>
    <row r="462" spans="1:4" x14ac:dyDescent="0.25">
      <c r="A462" s="264" t="s">
        <v>30333</v>
      </c>
      <c r="B462" s="265" t="s">
        <v>7524</v>
      </c>
      <c r="C462" s="265" t="s">
        <v>6656</v>
      </c>
      <c r="D462" s="266" t="s">
        <v>30334</v>
      </c>
    </row>
    <row r="463" spans="1:4" x14ac:dyDescent="0.25">
      <c r="A463" s="264" t="s">
        <v>30335</v>
      </c>
      <c r="B463" s="265" t="s">
        <v>7525</v>
      </c>
      <c r="C463" s="265" t="s">
        <v>6656</v>
      </c>
      <c r="D463" s="266" t="s">
        <v>30336</v>
      </c>
    </row>
    <row r="464" spans="1:4" x14ac:dyDescent="0.25">
      <c r="A464" s="264" t="s">
        <v>30337</v>
      </c>
      <c r="B464" s="265" t="s">
        <v>7526</v>
      </c>
      <c r="C464" s="265" t="s">
        <v>6656</v>
      </c>
      <c r="D464" s="266" t="s">
        <v>30338</v>
      </c>
    </row>
    <row r="465" spans="1:4" x14ac:dyDescent="0.25">
      <c r="A465" s="264" t="s">
        <v>30339</v>
      </c>
      <c r="B465" s="265" t="s">
        <v>7527</v>
      </c>
      <c r="C465" s="265" t="s">
        <v>6656</v>
      </c>
      <c r="D465" s="266" t="s">
        <v>30327</v>
      </c>
    </row>
    <row r="466" spans="1:4" x14ac:dyDescent="0.25">
      <c r="A466" s="264" t="s">
        <v>30340</v>
      </c>
      <c r="B466" s="265" t="s">
        <v>7528</v>
      </c>
      <c r="C466" s="265" t="s">
        <v>6656</v>
      </c>
      <c r="D466" s="266" t="s">
        <v>30341</v>
      </c>
    </row>
    <row r="467" spans="1:4" x14ac:dyDescent="0.25">
      <c r="A467" s="264" t="s">
        <v>30342</v>
      </c>
      <c r="B467" s="265" t="s">
        <v>7529</v>
      </c>
      <c r="C467" s="265" t="s">
        <v>6656</v>
      </c>
      <c r="D467" s="266" t="s">
        <v>26825</v>
      </c>
    </row>
    <row r="468" spans="1:4" x14ac:dyDescent="0.25">
      <c r="A468" s="264" t="s">
        <v>30343</v>
      </c>
      <c r="B468" s="265" t="s">
        <v>7530</v>
      </c>
      <c r="C468" s="265" t="s">
        <v>6656</v>
      </c>
      <c r="D468" s="266" t="s">
        <v>30344</v>
      </c>
    </row>
    <row r="469" spans="1:4" x14ac:dyDescent="0.25">
      <c r="A469" s="264" t="s">
        <v>30345</v>
      </c>
      <c r="B469" s="265" t="s">
        <v>7531</v>
      </c>
      <c r="C469" s="265" t="s">
        <v>6656</v>
      </c>
      <c r="D469" s="266" t="s">
        <v>30346</v>
      </c>
    </row>
    <row r="470" spans="1:4" x14ac:dyDescent="0.25">
      <c r="A470" s="264" t="s">
        <v>30347</v>
      </c>
      <c r="B470" s="265" t="s">
        <v>7532</v>
      </c>
      <c r="C470" s="265" t="s">
        <v>6656</v>
      </c>
      <c r="D470" s="266" t="s">
        <v>30348</v>
      </c>
    </row>
    <row r="471" spans="1:4" x14ac:dyDescent="0.25">
      <c r="A471" s="264" t="s">
        <v>30349</v>
      </c>
      <c r="B471" s="265" t="s">
        <v>7533</v>
      </c>
      <c r="C471" s="265" t="s">
        <v>6656</v>
      </c>
      <c r="D471" s="266" t="s">
        <v>30350</v>
      </c>
    </row>
    <row r="472" spans="1:4" x14ac:dyDescent="0.25">
      <c r="A472" s="264" t="s">
        <v>30351</v>
      </c>
      <c r="B472" s="265" t="s">
        <v>7534</v>
      </c>
      <c r="C472" s="265" t="s">
        <v>6656</v>
      </c>
      <c r="D472" s="266" t="s">
        <v>26919</v>
      </c>
    </row>
    <row r="473" spans="1:4" x14ac:dyDescent="0.25">
      <c r="A473" s="264" t="s">
        <v>30352</v>
      </c>
      <c r="B473" s="265" t="s">
        <v>7535</v>
      </c>
      <c r="C473" s="265" t="s">
        <v>6656</v>
      </c>
      <c r="D473" s="266" t="s">
        <v>30353</v>
      </c>
    </row>
    <row r="474" spans="1:4" x14ac:dyDescent="0.25">
      <c r="A474" s="264" t="s">
        <v>30354</v>
      </c>
      <c r="B474" s="265" t="s">
        <v>7536</v>
      </c>
      <c r="C474" s="265" t="s">
        <v>6656</v>
      </c>
      <c r="D474" s="266" t="s">
        <v>30355</v>
      </c>
    </row>
    <row r="475" spans="1:4" x14ac:dyDescent="0.25">
      <c r="A475" s="264" t="s">
        <v>30356</v>
      </c>
      <c r="B475" s="265" t="s">
        <v>7537</v>
      </c>
      <c r="C475" s="265" t="s">
        <v>6656</v>
      </c>
      <c r="D475" s="266" t="s">
        <v>30357</v>
      </c>
    </row>
    <row r="476" spans="1:4" x14ac:dyDescent="0.25">
      <c r="A476" s="264" t="s">
        <v>30358</v>
      </c>
      <c r="B476" s="265" t="s">
        <v>7538</v>
      </c>
      <c r="C476" s="265" t="s">
        <v>6656</v>
      </c>
      <c r="D476" s="374" t="s">
        <v>30359</v>
      </c>
    </row>
    <row r="477" spans="1:4" x14ac:dyDescent="0.25">
      <c r="A477" s="264" t="s">
        <v>30360</v>
      </c>
      <c r="B477" s="265" t="s">
        <v>7539</v>
      </c>
      <c r="C477" s="265" t="s">
        <v>6656</v>
      </c>
      <c r="D477" s="266" t="s">
        <v>30361</v>
      </c>
    </row>
    <row r="478" spans="1:4" x14ac:dyDescent="0.25">
      <c r="A478" s="264" t="s">
        <v>30362</v>
      </c>
      <c r="B478" s="265" t="s">
        <v>7541</v>
      </c>
      <c r="C478" s="265" t="s">
        <v>6656</v>
      </c>
      <c r="D478" s="266" t="s">
        <v>30363</v>
      </c>
    </row>
    <row r="479" spans="1:4" x14ac:dyDescent="0.25">
      <c r="A479" s="264" t="s">
        <v>30364</v>
      </c>
      <c r="B479" s="265" t="s">
        <v>7542</v>
      </c>
      <c r="C479" s="265" t="s">
        <v>6656</v>
      </c>
      <c r="D479" s="374" t="s">
        <v>30365</v>
      </c>
    </row>
    <row r="480" spans="1:4" x14ac:dyDescent="0.25">
      <c r="A480" s="264" t="s">
        <v>30366</v>
      </c>
      <c r="B480" s="265" t="s">
        <v>7543</v>
      </c>
      <c r="C480" s="265" t="s">
        <v>6656</v>
      </c>
      <c r="D480" s="266" t="s">
        <v>6833</v>
      </c>
    </row>
    <row r="481" spans="1:4" x14ac:dyDescent="0.25">
      <c r="A481" s="264" t="s">
        <v>30367</v>
      </c>
      <c r="B481" s="265" t="s">
        <v>7544</v>
      </c>
      <c r="C481" s="265" t="s">
        <v>6656</v>
      </c>
      <c r="D481" s="266" t="s">
        <v>30368</v>
      </c>
    </row>
    <row r="482" spans="1:4" x14ac:dyDescent="0.25">
      <c r="A482" s="264" t="s">
        <v>30369</v>
      </c>
      <c r="B482" s="265" t="s">
        <v>7545</v>
      </c>
      <c r="C482" s="265" t="s">
        <v>6656</v>
      </c>
      <c r="D482" s="266" t="s">
        <v>30370</v>
      </c>
    </row>
    <row r="483" spans="1:4" x14ac:dyDescent="0.25">
      <c r="A483" s="264" t="s">
        <v>30371</v>
      </c>
      <c r="B483" s="265" t="s">
        <v>7546</v>
      </c>
      <c r="C483" s="265" t="s">
        <v>6656</v>
      </c>
      <c r="D483" s="374" t="s">
        <v>30372</v>
      </c>
    </row>
    <row r="484" spans="1:4" x14ac:dyDescent="0.25">
      <c r="A484" s="264" t="s">
        <v>30373</v>
      </c>
      <c r="B484" s="265" t="s">
        <v>7547</v>
      </c>
      <c r="C484" s="265" t="s">
        <v>6656</v>
      </c>
      <c r="D484" s="266" t="s">
        <v>30066</v>
      </c>
    </row>
    <row r="485" spans="1:4" x14ac:dyDescent="0.25">
      <c r="A485" s="264" t="s">
        <v>30374</v>
      </c>
      <c r="B485" s="265" t="s">
        <v>7548</v>
      </c>
      <c r="C485" s="265" t="s">
        <v>6656</v>
      </c>
      <c r="D485" s="266" t="s">
        <v>30066</v>
      </c>
    </row>
    <row r="486" spans="1:4" x14ac:dyDescent="0.25">
      <c r="A486" s="264" t="s">
        <v>30375</v>
      </c>
      <c r="B486" s="265" t="s">
        <v>7549</v>
      </c>
      <c r="C486" s="265" t="s">
        <v>6656</v>
      </c>
      <c r="D486" s="266" t="s">
        <v>30376</v>
      </c>
    </row>
    <row r="487" spans="1:4" x14ac:dyDescent="0.25">
      <c r="A487" s="264" t="s">
        <v>30377</v>
      </c>
      <c r="B487" s="265" t="s">
        <v>7550</v>
      </c>
      <c r="C487" s="265" t="s">
        <v>6656</v>
      </c>
      <c r="D487" s="266" t="s">
        <v>30378</v>
      </c>
    </row>
    <row r="488" spans="1:4" x14ac:dyDescent="0.25">
      <c r="A488" s="264" t="s">
        <v>30379</v>
      </c>
      <c r="B488" s="265" t="s">
        <v>7551</v>
      </c>
      <c r="C488" s="265" t="s">
        <v>6656</v>
      </c>
      <c r="D488" s="266" t="s">
        <v>30380</v>
      </c>
    </row>
    <row r="489" spans="1:4" x14ac:dyDescent="0.25">
      <c r="A489" s="264" t="s">
        <v>30381</v>
      </c>
      <c r="B489" s="265" t="s">
        <v>7552</v>
      </c>
      <c r="C489" s="265" t="s">
        <v>6656</v>
      </c>
      <c r="D489" s="266" t="s">
        <v>30382</v>
      </c>
    </row>
    <row r="490" spans="1:4" x14ac:dyDescent="0.25">
      <c r="A490" s="264" t="s">
        <v>30383</v>
      </c>
      <c r="B490" s="265" t="s">
        <v>7553</v>
      </c>
      <c r="C490" s="265" t="s">
        <v>6676</v>
      </c>
      <c r="D490" s="266" t="s">
        <v>30384</v>
      </c>
    </row>
    <row r="491" spans="1:4" x14ac:dyDescent="0.25">
      <c r="A491" s="264" t="s">
        <v>30385</v>
      </c>
      <c r="B491" s="265" t="s">
        <v>7554</v>
      </c>
      <c r="C491" s="265" t="s">
        <v>6676</v>
      </c>
      <c r="D491" s="266" t="s">
        <v>30386</v>
      </c>
    </row>
    <row r="492" spans="1:4" x14ac:dyDescent="0.25">
      <c r="A492" s="264" t="s">
        <v>30387</v>
      </c>
      <c r="B492" s="265" t="s">
        <v>7555</v>
      </c>
      <c r="C492" s="265" t="s">
        <v>6676</v>
      </c>
      <c r="D492" s="266" t="s">
        <v>30388</v>
      </c>
    </row>
    <row r="493" spans="1:4" x14ac:dyDescent="0.25">
      <c r="A493" s="264" t="s">
        <v>30389</v>
      </c>
      <c r="B493" s="265" t="s">
        <v>7556</v>
      </c>
      <c r="C493" s="265" t="s">
        <v>6676</v>
      </c>
      <c r="D493" s="266" t="s">
        <v>30390</v>
      </c>
    </row>
    <row r="494" spans="1:4" x14ac:dyDescent="0.25">
      <c r="A494" s="264" t="s">
        <v>30391</v>
      </c>
      <c r="B494" s="265" t="s">
        <v>7557</v>
      </c>
      <c r="C494" s="265" t="s">
        <v>6676</v>
      </c>
      <c r="D494" s="266" t="s">
        <v>30392</v>
      </c>
    </row>
    <row r="495" spans="1:4" x14ac:dyDescent="0.25">
      <c r="A495" s="264" t="s">
        <v>30393</v>
      </c>
      <c r="B495" s="265" t="s">
        <v>7558</v>
      </c>
      <c r="C495" s="265" t="s">
        <v>6676</v>
      </c>
      <c r="D495" s="266" t="s">
        <v>30394</v>
      </c>
    </row>
    <row r="496" spans="1:4" x14ac:dyDescent="0.25">
      <c r="A496" s="264" t="s">
        <v>30395</v>
      </c>
      <c r="B496" s="265" t="s">
        <v>7559</v>
      </c>
      <c r="C496" s="265" t="s">
        <v>6676</v>
      </c>
      <c r="D496" s="266" t="s">
        <v>30225</v>
      </c>
    </row>
    <row r="497" spans="1:4" x14ac:dyDescent="0.25">
      <c r="A497" s="264" t="s">
        <v>30396</v>
      </c>
      <c r="B497" s="265" t="s">
        <v>7561</v>
      </c>
      <c r="C497" s="265" t="s">
        <v>6676</v>
      </c>
      <c r="D497" s="266" t="s">
        <v>30397</v>
      </c>
    </row>
    <row r="498" spans="1:4" x14ac:dyDescent="0.25">
      <c r="A498" s="264" t="s">
        <v>30398</v>
      </c>
      <c r="B498" s="265" t="s">
        <v>7562</v>
      </c>
      <c r="C498" s="265" t="s">
        <v>6676</v>
      </c>
      <c r="D498" s="266" t="s">
        <v>30399</v>
      </c>
    </row>
    <row r="499" spans="1:4" x14ac:dyDescent="0.25">
      <c r="A499" s="264" t="s">
        <v>30400</v>
      </c>
      <c r="B499" s="265" t="s">
        <v>7563</v>
      </c>
      <c r="C499" s="265" t="s">
        <v>6676</v>
      </c>
      <c r="D499" s="266" t="s">
        <v>30401</v>
      </c>
    </row>
    <row r="500" spans="1:4" x14ac:dyDescent="0.25">
      <c r="A500" s="264" t="s">
        <v>30402</v>
      </c>
      <c r="B500" s="265" t="s">
        <v>7564</v>
      </c>
      <c r="C500" s="265" t="s">
        <v>6676</v>
      </c>
      <c r="D500" s="266" t="s">
        <v>30403</v>
      </c>
    </row>
    <row r="501" spans="1:4" x14ac:dyDescent="0.25">
      <c r="A501" s="264" t="s">
        <v>30404</v>
      </c>
      <c r="B501" s="265" t="s">
        <v>7565</v>
      </c>
      <c r="C501" s="265" t="s">
        <v>6676</v>
      </c>
      <c r="D501" s="266" t="s">
        <v>30405</v>
      </c>
    </row>
    <row r="502" spans="1:4" x14ac:dyDescent="0.25">
      <c r="A502" s="264" t="s">
        <v>30406</v>
      </c>
      <c r="B502" s="265" t="s">
        <v>7566</v>
      </c>
      <c r="C502" s="265" t="s">
        <v>6676</v>
      </c>
      <c r="D502" s="266" t="s">
        <v>30407</v>
      </c>
    </row>
    <row r="503" spans="1:4" x14ac:dyDescent="0.25">
      <c r="A503" s="264" t="s">
        <v>30408</v>
      </c>
      <c r="B503" s="265" t="s">
        <v>7567</v>
      </c>
      <c r="C503" s="265" t="s">
        <v>6676</v>
      </c>
      <c r="D503" s="266" t="s">
        <v>28255</v>
      </c>
    </row>
    <row r="504" spans="1:4" x14ac:dyDescent="0.25">
      <c r="A504" s="264" t="s">
        <v>30409</v>
      </c>
      <c r="B504" s="265" t="s">
        <v>7568</v>
      </c>
      <c r="C504" s="265" t="s">
        <v>6676</v>
      </c>
      <c r="D504" s="266" t="s">
        <v>30410</v>
      </c>
    </row>
    <row r="505" spans="1:4" x14ac:dyDescent="0.25">
      <c r="A505" s="264" t="s">
        <v>30411</v>
      </c>
      <c r="B505" s="265" t="s">
        <v>28367</v>
      </c>
      <c r="C505" s="265" t="s">
        <v>6656</v>
      </c>
      <c r="D505" s="374" t="s">
        <v>30412</v>
      </c>
    </row>
    <row r="506" spans="1:4" x14ac:dyDescent="0.25">
      <c r="A506" s="264" t="s">
        <v>30413</v>
      </c>
      <c r="B506" s="265" t="s">
        <v>28368</v>
      </c>
      <c r="C506" s="265" t="s">
        <v>6656</v>
      </c>
      <c r="D506" s="374" t="s">
        <v>30414</v>
      </c>
    </row>
    <row r="507" spans="1:4" x14ac:dyDescent="0.25">
      <c r="A507" s="264" t="s">
        <v>30415</v>
      </c>
      <c r="B507" s="265" t="s">
        <v>7569</v>
      </c>
      <c r="C507" s="265" t="s">
        <v>6656</v>
      </c>
      <c r="D507" s="374" t="s">
        <v>30416</v>
      </c>
    </row>
    <row r="508" spans="1:4" x14ac:dyDescent="0.25">
      <c r="A508" s="264" t="s">
        <v>30417</v>
      </c>
      <c r="B508" s="265" t="s">
        <v>7570</v>
      </c>
      <c r="C508" s="265" t="s">
        <v>6682</v>
      </c>
      <c r="D508" s="374" t="s">
        <v>30418</v>
      </c>
    </row>
    <row r="509" spans="1:4" x14ac:dyDescent="0.25">
      <c r="A509" s="264" t="s">
        <v>30419</v>
      </c>
      <c r="B509" s="265" t="s">
        <v>7571</v>
      </c>
      <c r="C509" s="265" t="s">
        <v>6656</v>
      </c>
      <c r="D509" s="266" t="s">
        <v>30420</v>
      </c>
    </row>
    <row r="510" spans="1:4" x14ac:dyDescent="0.25">
      <c r="A510" s="264" t="s">
        <v>30421</v>
      </c>
      <c r="B510" s="265" t="s">
        <v>7572</v>
      </c>
      <c r="C510" s="265" t="s">
        <v>6656</v>
      </c>
      <c r="D510" s="266" t="s">
        <v>30422</v>
      </c>
    </row>
    <row r="511" spans="1:4" x14ac:dyDescent="0.25">
      <c r="A511" s="264" t="s">
        <v>30423</v>
      </c>
      <c r="B511" s="265" t="s">
        <v>7574</v>
      </c>
      <c r="C511" s="265" t="s">
        <v>740</v>
      </c>
      <c r="D511" s="266" t="s">
        <v>25782</v>
      </c>
    </row>
    <row r="512" spans="1:4" x14ac:dyDescent="0.25">
      <c r="A512" s="264" t="s">
        <v>30424</v>
      </c>
      <c r="B512" s="265" t="s">
        <v>7575</v>
      </c>
      <c r="C512" s="265" t="s">
        <v>740</v>
      </c>
      <c r="D512" s="266" t="s">
        <v>26794</v>
      </c>
    </row>
    <row r="513" spans="1:4" x14ac:dyDescent="0.25">
      <c r="A513" s="264" t="s">
        <v>30425</v>
      </c>
      <c r="B513" s="265" t="s">
        <v>7576</v>
      </c>
      <c r="C513" s="265" t="s">
        <v>740</v>
      </c>
      <c r="D513" s="266" t="s">
        <v>30426</v>
      </c>
    </row>
    <row r="514" spans="1:4" x14ac:dyDescent="0.25">
      <c r="A514" s="264" t="s">
        <v>30427</v>
      </c>
      <c r="B514" s="265" t="s">
        <v>7577</v>
      </c>
      <c r="C514" s="265" t="s">
        <v>740</v>
      </c>
      <c r="D514" s="266" t="s">
        <v>30428</v>
      </c>
    </row>
    <row r="515" spans="1:4" x14ac:dyDescent="0.25">
      <c r="A515" s="264" t="s">
        <v>30429</v>
      </c>
      <c r="B515" s="265" t="s">
        <v>7578</v>
      </c>
      <c r="C515" s="265" t="s">
        <v>7579</v>
      </c>
      <c r="D515" s="266" t="s">
        <v>30430</v>
      </c>
    </row>
    <row r="516" spans="1:4" x14ac:dyDescent="0.25">
      <c r="A516" s="264" t="s">
        <v>30431</v>
      </c>
      <c r="B516" s="265" t="s">
        <v>7580</v>
      </c>
      <c r="C516" s="265" t="s">
        <v>7579</v>
      </c>
      <c r="D516" s="266" t="s">
        <v>30432</v>
      </c>
    </row>
    <row r="517" spans="1:4" x14ac:dyDescent="0.25">
      <c r="A517" s="264" t="s">
        <v>30433</v>
      </c>
      <c r="B517" s="265" t="s">
        <v>7581</v>
      </c>
      <c r="C517" s="265" t="s">
        <v>7579</v>
      </c>
      <c r="D517" s="266" t="s">
        <v>30434</v>
      </c>
    </row>
    <row r="518" spans="1:4" x14ac:dyDescent="0.25">
      <c r="A518" s="264" t="s">
        <v>30435</v>
      </c>
      <c r="B518" s="265" t="s">
        <v>7582</v>
      </c>
      <c r="C518" s="265" t="s">
        <v>7579</v>
      </c>
      <c r="D518" s="266" t="s">
        <v>30436</v>
      </c>
    </row>
    <row r="519" spans="1:4" x14ac:dyDescent="0.25">
      <c r="A519" s="264" t="s">
        <v>30437</v>
      </c>
      <c r="B519" s="265" t="s">
        <v>7583</v>
      </c>
      <c r="C519" s="265" t="s">
        <v>7579</v>
      </c>
      <c r="D519" s="266" t="s">
        <v>30438</v>
      </c>
    </row>
    <row r="520" spans="1:4" x14ac:dyDescent="0.25">
      <c r="A520" s="264" t="s">
        <v>30439</v>
      </c>
      <c r="B520" s="265" t="s">
        <v>7584</v>
      </c>
      <c r="C520" s="265" t="s">
        <v>7579</v>
      </c>
      <c r="D520" s="266" t="s">
        <v>30440</v>
      </c>
    </row>
    <row r="521" spans="1:4" x14ac:dyDescent="0.25">
      <c r="A521" s="264" t="s">
        <v>30441</v>
      </c>
      <c r="B521" s="265" t="s">
        <v>7585</v>
      </c>
      <c r="C521" s="265" t="s">
        <v>7579</v>
      </c>
      <c r="D521" s="266" t="s">
        <v>30442</v>
      </c>
    </row>
    <row r="522" spans="1:4" x14ac:dyDescent="0.25">
      <c r="A522" s="264" t="s">
        <v>30443</v>
      </c>
      <c r="B522" s="265" t="s">
        <v>7586</v>
      </c>
      <c r="C522" s="265" t="s">
        <v>7579</v>
      </c>
      <c r="D522" s="266" t="s">
        <v>30444</v>
      </c>
    </row>
    <row r="523" spans="1:4" x14ac:dyDescent="0.25">
      <c r="A523" s="264" t="s">
        <v>30445</v>
      </c>
      <c r="B523" s="265" t="s">
        <v>7587</v>
      </c>
      <c r="C523" s="265" t="s">
        <v>7579</v>
      </c>
      <c r="D523" s="266" t="s">
        <v>30446</v>
      </c>
    </row>
    <row r="524" spans="1:4" x14ac:dyDescent="0.25">
      <c r="A524" s="264" t="s">
        <v>30447</v>
      </c>
      <c r="B524" s="265" t="s">
        <v>7588</v>
      </c>
      <c r="C524" s="265" t="s">
        <v>7579</v>
      </c>
      <c r="D524" s="266" t="s">
        <v>30448</v>
      </c>
    </row>
    <row r="525" spans="1:4" x14ac:dyDescent="0.25">
      <c r="A525" s="264" t="s">
        <v>30449</v>
      </c>
      <c r="B525" s="265" t="s">
        <v>7589</v>
      </c>
      <c r="C525" s="265" t="s">
        <v>7579</v>
      </c>
      <c r="D525" s="266" t="s">
        <v>2748</v>
      </c>
    </row>
    <row r="526" spans="1:4" x14ac:dyDescent="0.25">
      <c r="A526" s="264" t="s">
        <v>30450</v>
      </c>
      <c r="B526" s="265" t="s">
        <v>7590</v>
      </c>
      <c r="C526" s="265" t="s">
        <v>7579</v>
      </c>
      <c r="D526" s="266" t="s">
        <v>30451</v>
      </c>
    </row>
    <row r="527" spans="1:4" x14ac:dyDescent="0.25">
      <c r="A527" s="264" t="s">
        <v>30452</v>
      </c>
      <c r="B527" s="265" t="s">
        <v>7591</v>
      </c>
      <c r="C527" s="265" t="s">
        <v>7579</v>
      </c>
      <c r="D527" s="266" t="s">
        <v>30453</v>
      </c>
    </row>
    <row r="528" spans="1:4" x14ac:dyDescent="0.25">
      <c r="A528" s="264" t="s">
        <v>30454</v>
      </c>
      <c r="B528" s="265" t="s">
        <v>7592</v>
      </c>
      <c r="C528" s="265" t="s">
        <v>7579</v>
      </c>
      <c r="D528" s="266" t="s">
        <v>30455</v>
      </c>
    </row>
    <row r="529" spans="1:4" x14ac:dyDescent="0.25">
      <c r="A529" s="264" t="s">
        <v>30456</v>
      </c>
      <c r="B529" s="265" t="s">
        <v>7593</v>
      </c>
      <c r="C529" s="265" t="s">
        <v>7579</v>
      </c>
      <c r="D529" s="266" t="s">
        <v>30457</v>
      </c>
    </row>
    <row r="530" spans="1:4" x14ac:dyDescent="0.25">
      <c r="A530" s="264" t="s">
        <v>30458</v>
      </c>
      <c r="B530" s="265" t="s">
        <v>7594</v>
      </c>
      <c r="C530" s="265" t="s">
        <v>7579</v>
      </c>
      <c r="D530" s="266" t="s">
        <v>6733</v>
      </c>
    </row>
    <row r="531" spans="1:4" x14ac:dyDescent="0.25">
      <c r="A531" s="264" t="s">
        <v>30459</v>
      </c>
      <c r="B531" s="265" t="s">
        <v>7595</v>
      </c>
      <c r="C531" s="265" t="s">
        <v>7579</v>
      </c>
      <c r="D531" s="266" t="s">
        <v>30460</v>
      </c>
    </row>
    <row r="532" spans="1:4" x14ac:dyDescent="0.25">
      <c r="A532" s="264" t="s">
        <v>30461</v>
      </c>
      <c r="B532" s="265" t="s">
        <v>7596</v>
      </c>
      <c r="C532" s="265" t="s">
        <v>7579</v>
      </c>
      <c r="D532" s="266" t="s">
        <v>27143</v>
      </c>
    </row>
    <row r="533" spans="1:4" x14ac:dyDescent="0.25">
      <c r="A533" s="264" t="s">
        <v>30462</v>
      </c>
      <c r="B533" s="265" t="s">
        <v>7597</v>
      </c>
      <c r="C533" s="265" t="s">
        <v>7579</v>
      </c>
      <c r="D533" s="266" t="s">
        <v>30463</v>
      </c>
    </row>
    <row r="534" spans="1:4" x14ac:dyDescent="0.25">
      <c r="A534" s="264" t="s">
        <v>30464</v>
      </c>
      <c r="B534" s="265" t="s">
        <v>7598</v>
      </c>
      <c r="C534" s="265" t="s">
        <v>7579</v>
      </c>
      <c r="D534" s="266" t="s">
        <v>30465</v>
      </c>
    </row>
    <row r="535" spans="1:4" x14ac:dyDescent="0.25">
      <c r="A535" s="264" t="s">
        <v>30466</v>
      </c>
      <c r="B535" s="265" t="s">
        <v>7599</v>
      </c>
      <c r="C535" s="265" t="s">
        <v>7579</v>
      </c>
      <c r="D535" s="266" t="s">
        <v>30467</v>
      </c>
    </row>
    <row r="536" spans="1:4" x14ac:dyDescent="0.25">
      <c r="A536" s="264" t="s">
        <v>30468</v>
      </c>
      <c r="B536" s="265" t="s">
        <v>7600</v>
      </c>
      <c r="C536" s="265" t="s">
        <v>7579</v>
      </c>
      <c r="D536" s="266" t="s">
        <v>30469</v>
      </c>
    </row>
    <row r="537" spans="1:4" x14ac:dyDescent="0.25">
      <c r="A537" s="264" t="s">
        <v>30470</v>
      </c>
      <c r="B537" s="265" t="s">
        <v>7601</v>
      </c>
      <c r="C537" s="265" t="s">
        <v>7579</v>
      </c>
      <c r="D537" s="266" t="s">
        <v>30471</v>
      </c>
    </row>
    <row r="538" spans="1:4" x14ac:dyDescent="0.25">
      <c r="A538" s="264" t="s">
        <v>30472</v>
      </c>
      <c r="B538" s="265" t="s">
        <v>7602</v>
      </c>
      <c r="C538" s="265" t="s">
        <v>7579</v>
      </c>
      <c r="D538" s="266" t="s">
        <v>30473</v>
      </c>
    </row>
    <row r="539" spans="1:4" x14ac:dyDescent="0.25">
      <c r="A539" s="264" t="s">
        <v>30474</v>
      </c>
      <c r="B539" s="265" t="s">
        <v>7603</v>
      </c>
      <c r="C539" s="265" t="s">
        <v>7579</v>
      </c>
      <c r="D539" s="266" t="s">
        <v>5122</v>
      </c>
    </row>
    <row r="540" spans="1:4" x14ac:dyDescent="0.25">
      <c r="A540" s="264" t="s">
        <v>30475</v>
      </c>
      <c r="B540" s="265" t="s">
        <v>7604</v>
      </c>
      <c r="C540" s="265" t="s">
        <v>7579</v>
      </c>
      <c r="D540" s="266" t="s">
        <v>30476</v>
      </c>
    </row>
    <row r="541" spans="1:4" x14ac:dyDescent="0.25">
      <c r="A541" s="264" t="s">
        <v>30477</v>
      </c>
      <c r="B541" s="265" t="s">
        <v>7605</v>
      </c>
      <c r="C541" s="265" t="s">
        <v>7579</v>
      </c>
      <c r="D541" s="266" t="s">
        <v>30478</v>
      </c>
    </row>
    <row r="542" spans="1:4" x14ac:dyDescent="0.25">
      <c r="A542" s="264" t="s">
        <v>30479</v>
      </c>
      <c r="B542" s="265" t="s">
        <v>7606</v>
      </c>
      <c r="C542" s="265" t="s">
        <v>7579</v>
      </c>
      <c r="D542" s="266" t="s">
        <v>30480</v>
      </c>
    </row>
    <row r="543" spans="1:4" x14ac:dyDescent="0.25">
      <c r="A543" s="264" t="s">
        <v>30481</v>
      </c>
      <c r="B543" s="265" t="s">
        <v>7607</v>
      </c>
      <c r="C543" s="265" t="s">
        <v>7579</v>
      </c>
      <c r="D543" s="266" t="s">
        <v>30482</v>
      </c>
    </row>
    <row r="544" spans="1:4" x14ac:dyDescent="0.25">
      <c r="A544" s="264" t="s">
        <v>30483</v>
      </c>
      <c r="B544" s="265" t="s">
        <v>7608</v>
      </c>
      <c r="C544" s="265" t="s">
        <v>7579</v>
      </c>
      <c r="D544" s="266" t="s">
        <v>30484</v>
      </c>
    </row>
    <row r="545" spans="1:4" x14ac:dyDescent="0.25">
      <c r="A545" s="264" t="s">
        <v>30485</v>
      </c>
      <c r="B545" s="265" t="s">
        <v>7609</v>
      </c>
      <c r="C545" s="265" t="s">
        <v>7579</v>
      </c>
      <c r="D545" s="266" t="s">
        <v>30486</v>
      </c>
    </row>
    <row r="546" spans="1:4" x14ac:dyDescent="0.25">
      <c r="A546" s="264" t="s">
        <v>30487</v>
      </c>
      <c r="B546" s="265" t="s">
        <v>7610</v>
      </c>
      <c r="C546" s="265" t="s">
        <v>7579</v>
      </c>
      <c r="D546" s="266" t="s">
        <v>30488</v>
      </c>
    </row>
    <row r="547" spans="1:4" x14ac:dyDescent="0.25">
      <c r="A547" s="264" t="s">
        <v>30489</v>
      </c>
      <c r="B547" s="265" t="s">
        <v>7611</v>
      </c>
      <c r="C547" s="265" t="s">
        <v>7579</v>
      </c>
      <c r="D547" s="266" t="s">
        <v>30490</v>
      </c>
    </row>
    <row r="548" spans="1:4" x14ac:dyDescent="0.25">
      <c r="A548" s="264" t="s">
        <v>30491</v>
      </c>
      <c r="B548" s="265" t="s">
        <v>7612</v>
      </c>
      <c r="C548" s="265" t="s">
        <v>7579</v>
      </c>
      <c r="D548" s="266" t="s">
        <v>26889</v>
      </c>
    </row>
    <row r="549" spans="1:4" x14ac:dyDescent="0.25">
      <c r="A549" s="264" t="s">
        <v>30492</v>
      </c>
      <c r="B549" s="265" t="s">
        <v>7613</v>
      </c>
      <c r="C549" s="265" t="s">
        <v>7579</v>
      </c>
      <c r="D549" s="266" t="s">
        <v>30493</v>
      </c>
    </row>
    <row r="550" spans="1:4" x14ac:dyDescent="0.25">
      <c r="A550" s="264" t="s">
        <v>30494</v>
      </c>
      <c r="B550" s="265" t="s">
        <v>7614</v>
      </c>
      <c r="C550" s="265" t="s">
        <v>7579</v>
      </c>
      <c r="D550" s="266" t="s">
        <v>30495</v>
      </c>
    </row>
    <row r="551" spans="1:4" x14ac:dyDescent="0.25">
      <c r="A551" s="264" t="s">
        <v>30496</v>
      </c>
      <c r="B551" s="265" t="s">
        <v>7615</v>
      </c>
      <c r="C551" s="265" t="s">
        <v>7579</v>
      </c>
      <c r="D551" s="266" t="s">
        <v>30497</v>
      </c>
    </row>
    <row r="552" spans="1:4" x14ac:dyDescent="0.25">
      <c r="A552" s="264" t="s">
        <v>30498</v>
      </c>
      <c r="B552" s="265" t="s">
        <v>7616</v>
      </c>
      <c r="C552" s="265" t="s">
        <v>7579</v>
      </c>
      <c r="D552" s="266" t="s">
        <v>30499</v>
      </c>
    </row>
    <row r="553" spans="1:4" x14ac:dyDescent="0.25">
      <c r="A553" s="264" t="s">
        <v>30500</v>
      </c>
      <c r="B553" s="265" t="s">
        <v>7617</v>
      </c>
      <c r="C553" s="265" t="s">
        <v>7579</v>
      </c>
      <c r="D553" s="266" t="s">
        <v>30501</v>
      </c>
    </row>
    <row r="554" spans="1:4" x14ac:dyDescent="0.25">
      <c r="A554" s="264" t="s">
        <v>30502</v>
      </c>
      <c r="B554" s="265" t="s">
        <v>7618</v>
      </c>
      <c r="C554" s="265" t="s">
        <v>7579</v>
      </c>
      <c r="D554" s="266" t="s">
        <v>30503</v>
      </c>
    </row>
    <row r="555" spans="1:4" x14ac:dyDescent="0.25">
      <c r="A555" s="264" t="s">
        <v>30504</v>
      </c>
      <c r="B555" s="265" t="s">
        <v>7619</v>
      </c>
      <c r="C555" s="265" t="s">
        <v>7579</v>
      </c>
      <c r="D555" s="266" t="s">
        <v>30505</v>
      </c>
    </row>
    <row r="556" spans="1:4" x14ac:dyDescent="0.25">
      <c r="A556" s="264" t="s">
        <v>30506</v>
      </c>
      <c r="B556" s="265" t="s">
        <v>7620</v>
      </c>
      <c r="C556" s="265" t="s">
        <v>7579</v>
      </c>
      <c r="D556" s="266" t="s">
        <v>30507</v>
      </c>
    </row>
    <row r="557" spans="1:4" x14ac:dyDescent="0.25">
      <c r="A557" s="264" t="s">
        <v>30508</v>
      </c>
      <c r="B557" s="265" t="s">
        <v>7621</v>
      </c>
      <c r="C557" s="265" t="s">
        <v>7579</v>
      </c>
      <c r="D557" s="266" t="s">
        <v>30509</v>
      </c>
    </row>
    <row r="558" spans="1:4" x14ac:dyDescent="0.25">
      <c r="A558" s="264" t="s">
        <v>30510</v>
      </c>
      <c r="B558" s="265" t="s">
        <v>7622</v>
      </c>
      <c r="C558" s="265" t="s">
        <v>7579</v>
      </c>
      <c r="D558" s="266" t="s">
        <v>1989</v>
      </c>
    </row>
    <row r="559" spans="1:4" x14ac:dyDescent="0.25">
      <c r="A559" s="264" t="s">
        <v>30511</v>
      </c>
      <c r="B559" s="265" t="s">
        <v>7623</v>
      </c>
      <c r="C559" s="265" t="s">
        <v>7579</v>
      </c>
      <c r="D559" s="266" t="s">
        <v>2236</v>
      </c>
    </row>
    <row r="560" spans="1:4" x14ac:dyDescent="0.25">
      <c r="A560" s="264" t="s">
        <v>30512</v>
      </c>
      <c r="B560" s="265" t="s">
        <v>7624</v>
      </c>
      <c r="C560" s="265" t="s">
        <v>7579</v>
      </c>
      <c r="D560" s="266" t="s">
        <v>27178</v>
      </c>
    </row>
    <row r="561" spans="1:4" x14ac:dyDescent="0.25">
      <c r="A561" s="264" t="s">
        <v>30513</v>
      </c>
      <c r="B561" s="265" t="s">
        <v>7625</v>
      </c>
      <c r="C561" s="265" t="s">
        <v>7579</v>
      </c>
      <c r="D561" s="266" t="s">
        <v>30514</v>
      </c>
    </row>
    <row r="562" spans="1:4" x14ac:dyDescent="0.25">
      <c r="A562" s="264" t="s">
        <v>30515</v>
      </c>
      <c r="B562" s="265" t="s">
        <v>7627</v>
      </c>
      <c r="C562" s="265" t="s">
        <v>7579</v>
      </c>
      <c r="D562" s="266" t="s">
        <v>30516</v>
      </c>
    </row>
    <row r="563" spans="1:4" x14ac:dyDescent="0.25">
      <c r="A563" s="264" t="s">
        <v>30517</v>
      </c>
      <c r="B563" s="265" t="s">
        <v>7628</v>
      </c>
      <c r="C563" s="265" t="s">
        <v>7579</v>
      </c>
      <c r="D563" s="266" t="s">
        <v>2380</v>
      </c>
    </row>
    <row r="564" spans="1:4" x14ac:dyDescent="0.25">
      <c r="A564" s="264" t="s">
        <v>30518</v>
      </c>
      <c r="B564" s="265" t="s">
        <v>7629</v>
      </c>
      <c r="C564" s="265" t="s">
        <v>7579</v>
      </c>
      <c r="D564" s="266" t="s">
        <v>30519</v>
      </c>
    </row>
    <row r="565" spans="1:4" x14ac:dyDescent="0.25">
      <c r="A565" s="264" t="s">
        <v>30520</v>
      </c>
      <c r="B565" s="265" t="s">
        <v>7630</v>
      </c>
      <c r="C565" s="265" t="s">
        <v>7579</v>
      </c>
      <c r="D565" s="266" t="s">
        <v>30521</v>
      </c>
    </row>
    <row r="566" spans="1:4" x14ac:dyDescent="0.25">
      <c r="A566" s="264" t="s">
        <v>30522</v>
      </c>
      <c r="B566" s="265" t="s">
        <v>7631</v>
      </c>
      <c r="C566" s="265" t="s">
        <v>7579</v>
      </c>
      <c r="D566" s="266" t="s">
        <v>30523</v>
      </c>
    </row>
    <row r="567" spans="1:4" x14ac:dyDescent="0.25">
      <c r="A567" s="264" t="s">
        <v>30524</v>
      </c>
      <c r="B567" s="265" t="s">
        <v>7632</v>
      </c>
      <c r="C567" s="265" t="s">
        <v>7579</v>
      </c>
      <c r="D567" s="266" t="s">
        <v>30525</v>
      </c>
    </row>
    <row r="568" spans="1:4" x14ac:dyDescent="0.25">
      <c r="A568" s="264" t="s">
        <v>30526</v>
      </c>
      <c r="B568" s="265" t="s">
        <v>7633</v>
      </c>
      <c r="C568" s="265" t="s">
        <v>7579</v>
      </c>
      <c r="D568" s="266" t="s">
        <v>30527</v>
      </c>
    </row>
    <row r="569" spans="1:4" x14ac:dyDescent="0.25">
      <c r="A569" s="264" t="s">
        <v>30528</v>
      </c>
      <c r="B569" s="265" t="s">
        <v>7634</v>
      </c>
      <c r="C569" s="265" t="s">
        <v>7579</v>
      </c>
      <c r="D569" s="266" t="s">
        <v>30529</v>
      </c>
    </row>
    <row r="570" spans="1:4" x14ac:dyDescent="0.25">
      <c r="A570" s="264" t="s">
        <v>30530</v>
      </c>
      <c r="B570" s="265" t="s">
        <v>7635</v>
      </c>
      <c r="C570" s="265" t="s">
        <v>7579</v>
      </c>
      <c r="D570" s="266" t="s">
        <v>30531</v>
      </c>
    </row>
    <row r="571" spans="1:4" x14ac:dyDescent="0.25">
      <c r="A571" s="264" t="s">
        <v>30532</v>
      </c>
      <c r="B571" s="265" t="s">
        <v>7636</v>
      </c>
      <c r="C571" s="265" t="s">
        <v>7579</v>
      </c>
      <c r="D571" s="266" t="s">
        <v>30533</v>
      </c>
    </row>
    <row r="572" spans="1:4" x14ac:dyDescent="0.25">
      <c r="A572" s="264" t="s">
        <v>30534</v>
      </c>
      <c r="B572" s="265" t="s">
        <v>7637</v>
      </c>
      <c r="C572" s="265" t="s">
        <v>7579</v>
      </c>
      <c r="D572" s="374" t="s">
        <v>30535</v>
      </c>
    </row>
    <row r="573" spans="1:4" x14ac:dyDescent="0.25">
      <c r="A573" s="264" t="s">
        <v>30536</v>
      </c>
      <c r="B573" s="265" t="s">
        <v>7638</v>
      </c>
      <c r="C573" s="265" t="s">
        <v>7579</v>
      </c>
      <c r="D573" s="374" t="s">
        <v>30537</v>
      </c>
    </row>
    <row r="574" spans="1:4" x14ac:dyDescent="0.25">
      <c r="A574" s="264" t="s">
        <v>30538</v>
      </c>
      <c r="B574" s="265" t="s">
        <v>7639</v>
      </c>
      <c r="C574" s="265" t="s">
        <v>7579</v>
      </c>
      <c r="D574" s="266" t="s">
        <v>30539</v>
      </c>
    </row>
    <row r="575" spans="1:4" x14ac:dyDescent="0.25">
      <c r="A575" s="264" t="s">
        <v>30540</v>
      </c>
      <c r="B575" s="265" t="s">
        <v>7640</v>
      </c>
      <c r="C575" s="265" t="s">
        <v>7579</v>
      </c>
      <c r="D575" s="266" t="s">
        <v>30541</v>
      </c>
    </row>
    <row r="576" spans="1:4" x14ac:dyDescent="0.25">
      <c r="A576" s="264" t="s">
        <v>30542</v>
      </c>
      <c r="B576" s="265" t="s">
        <v>7641</v>
      </c>
      <c r="C576" s="265" t="s">
        <v>7579</v>
      </c>
      <c r="D576" s="266" t="s">
        <v>30543</v>
      </c>
    </row>
    <row r="577" spans="1:4" x14ac:dyDescent="0.25">
      <c r="A577" s="264" t="s">
        <v>30544</v>
      </c>
      <c r="B577" s="265" t="s">
        <v>7642</v>
      </c>
      <c r="C577" s="265" t="s">
        <v>7579</v>
      </c>
      <c r="D577" s="266" t="s">
        <v>30545</v>
      </c>
    </row>
    <row r="578" spans="1:4" x14ac:dyDescent="0.25">
      <c r="A578" s="264" t="s">
        <v>30546</v>
      </c>
      <c r="B578" s="265" t="s">
        <v>7643</v>
      </c>
      <c r="C578" s="265" t="s">
        <v>7579</v>
      </c>
      <c r="D578" s="266" t="s">
        <v>30547</v>
      </c>
    </row>
    <row r="579" spans="1:4" x14ac:dyDescent="0.25">
      <c r="A579" s="264" t="s">
        <v>30548</v>
      </c>
      <c r="B579" s="265" t="s">
        <v>7644</v>
      </c>
      <c r="C579" s="265" t="s">
        <v>7579</v>
      </c>
      <c r="D579" s="266" t="s">
        <v>30549</v>
      </c>
    </row>
    <row r="580" spans="1:4" x14ac:dyDescent="0.25">
      <c r="A580" s="264" t="s">
        <v>30550</v>
      </c>
      <c r="B580" s="265" t="s">
        <v>7645</v>
      </c>
      <c r="C580" s="265" t="s">
        <v>7579</v>
      </c>
      <c r="D580" s="266" t="s">
        <v>1506</v>
      </c>
    </row>
    <row r="581" spans="1:4" x14ac:dyDescent="0.25">
      <c r="A581" s="264" t="s">
        <v>30551</v>
      </c>
      <c r="B581" s="265" t="s">
        <v>7646</v>
      </c>
      <c r="C581" s="265" t="s">
        <v>7579</v>
      </c>
      <c r="D581" s="266" t="s">
        <v>30552</v>
      </c>
    </row>
    <row r="582" spans="1:4" x14ac:dyDescent="0.25">
      <c r="A582" s="264" t="s">
        <v>30553</v>
      </c>
      <c r="B582" s="265" t="s">
        <v>7647</v>
      </c>
      <c r="C582" s="265" t="s">
        <v>7579</v>
      </c>
      <c r="D582" s="266" t="s">
        <v>30554</v>
      </c>
    </row>
    <row r="583" spans="1:4" x14ac:dyDescent="0.25">
      <c r="A583" s="264" t="s">
        <v>30555</v>
      </c>
      <c r="B583" s="265" t="s">
        <v>7648</v>
      </c>
      <c r="C583" s="265" t="s">
        <v>7579</v>
      </c>
      <c r="D583" s="266" t="s">
        <v>4454</v>
      </c>
    </row>
    <row r="584" spans="1:4" x14ac:dyDescent="0.25">
      <c r="A584" s="264" t="s">
        <v>30556</v>
      </c>
      <c r="B584" s="265" t="s">
        <v>7649</v>
      </c>
      <c r="C584" s="265" t="s">
        <v>7579</v>
      </c>
      <c r="D584" s="266" t="s">
        <v>30557</v>
      </c>
    </row>
    <row r="585" spans="1:4" x14ac:dyDescent="0.25">
      <c r="A585" s="264" t="s">
        <v>30558</v>
      </c>
      <c r="B585" s="265" t="s">
        <v>7650</v>
      </c>
      <c r="C585" s="265" t="s">
        <v>7579</v>
      </c>
      <c r="D585" s="266" t="s">
        <v>3802</v>
      </c>
    </row>
    <row r="586" spans="1:4" x14ac:dyDescent="0.25">
      <c r="A586" s="264" t="s">
        <v>30559</v>
      </c>
      <c r="B586" s="265" t="s">
        <v>7651</v>
      </c>
      <c r="C586" s="265" t="s">
        <v>7579</v>
      </c>
      <c r="D586" s="266" t="s">
        <v>30560</v>
      </c>
    </row>
    <row r="587" spans="1:4" x14ac:dyDescent="0.25">
      <c r="A587" s="264" t="s">
        <v>30561</v>
      </c>
      <c r="B587" s="265" t="s">
        <v>7653</v>
      </c>
      <c r="C587" s="265" t="s">
        <v>7579</v>
      </c>
      <c r="D587" s="266" t="s">
        <v>30562</v>
      </c>
    </row>
    <row r="588" spans="1:4" x14ac:dyDescent="0.25">
      <c r="A588" s="264" t="s">
        <v>30563</v>
      </c>
      <c r="B588" s="265" t="s">
        <v>7654</v>
      </c>
      <c r="C588" s="265" t="s">
        <v>7579</v>
      </c>
      <c r="D588" s="266" t="s">
        <v>30564</v>
      </c>
    </row>
    <row r="589" spans="1:4" x14ac:dyDescent="0.25">
      <c r="A589" s="264" t="s">
        <v>30565</v>
      </c>
      <c r="B589" s="265" t="s">
        <v>7655</v>
      </c>
      <c r="C589" s="265" t="s">
        <v>7579</v>
      </c>
      <c r="D589" s="266" t="s">
        <v>30566</v>
      </c>
    </row>
    <row r="590" spans="1:4" x14ac:dyDescent="0.25">
      <c r="A590" s="264" t="s">
        <v>30567</v>
      </c>
      <c r="B590" s="265" t="s">
        <v>7656</v>
      </c>
      <c r="C590" s="265" t="s">
        <v>7579</v>
      </c>
      <c r="D590" s="266" t="s">
        <v>30568</v>
      </c>
    </row>
    <row r="591" spans="1:4" x14ac:dyDescent="0.25">
      <c r="A591" s="264" t="s">
        <v>30569</v>
      </c>
      <c r="B591" s="265" t="s">
        <v>7657</v>
      </c>
      <c r="C591" s="265" t="s">
        <v>7579</v>
      </c>
      <c r="D591" s="266" t="s">
        <v>30570</v>
      </c>
    </row>
    <row r="592" spans="1:4" x14ac:dyDescent="0.25">
      <c r="A592" s="264" t="s">
        <v>30571</v>
      </c>
      <c r="B592" s="265" t="s">
        <v>7658</v>
      </c>
      <c r="C592" s="265" t="s">
        <v>7579</v>
      </c>
      <c r="D592" s="266" t="s">
        <v>30096</v>
      </c>
    </row>
    <row r="593" spans="1:4" x14ac:dyDescent="0.25">
      <c r="A593" s="264" t="s">
        <v>30572</v>
      </c>
      <c r="B593" s="265" t="s">
        <v>7659</v>
      </c>
      <c r="C593" s="265" t="s">
        <v>7579</v>
      </c>
      <c r="D593" s="266" t="s">
        <v>30573</v>
      </c>
    </row>
    <row r="594" spans="1:4" x14ac:dyDescent="0.25">
      <c r="A594" s="264" t="s">
        <v>30574</v>
      </c>
      <c r="B594" s="265" t="s">
        <v>7660</v>
      </c>
      <c r="C594" s="265" t="s">
        <v>7579</v>
      </c>
      <c r="D594" s="266" t="s">
        <v>30575</v>
      </c>
    </row>
    <row r="595" spans="1:4" x14ac:dyDescent="0.25">
      <c r="A595" s="264" t="s">
        <v>30576</v>
      </c>
      <c r="B595" s="265" t="s">
        <v>7661</v>
      </c>
      <c r="C595" s="265" t="s">
        <v>7579</v>
      </c>
      <c r="D595" s="266" t="s">
        <v>30577</v>
      </c>
    </row>
    <row r="596" spans="1:4" x14ac:dyDescent="0.25">
      <c r="A596" s="264" t="s">
        <v>30578</v>
      </c>
      <c r="B596" s="265" t="s">
        <v>7662</v>
      </c>
      <c r="C596" s="265" t="s">
        <v>7579</v>
      </c>
      <c r="D596" s="266" t="s">
        <v>30579</v>
      </c>
    </row>
    <row r="597" spans="1:4" x14ac:dyDescent="0.25">
      <c r="A597" s="264" t="s">
        <v>30580</v>
      </c>
      <c r="B597" s="265" t="s">
        <v>7663</v>
      </c>
      <c r="C597" s="265" t="s">
        <v>7579</v>
      </c>
      <c r="D597" s="266" t="s">
        <v>30581</v>
      </c>
    </row>
    <row r="598" spans="1:4" x14ac:dyDescent="0.25">
      <c r="A598" s="264" t="s">
        <v>30582</v>
      </c>
      <c r="B598" s="265" t="s">
        <v>7664</v>
      </c>
      <c r="C598" s="265" t="s">
        <v>7579</v>
      </c>
      <c r="D598" s="266" t="s">
        <v>30583</v>
      </c>
    </row>
    <row r="599" spans="1:4" x14ac:dyDescent="0.25">
      <c r="A599" s="264" t="s">
        <v>30584</v>
      </c>
      <c r="B599" s="265" t="s">
        <v>7665</v>
      </c>
      <c r="C599" s="265" t="s">
        <v>7579</v>
      </c>
      <c r="D599" s="266" t="s">
        <v>30585</v>
      </c>
    </row>
    <row r="600" spans="1:4" x14ac:dyDescent="0.25">
      <c r="A600" s="264" t="s">
        <v>30586</v>
      </c>
      <c r="B600" s="265" t="s">
        <v>7667</v>
      </c>
      <c r="C600" s="265" t="s">
        <v>7579</v>
      </c>
      <c r="D600" s="266" t="s">
        <v>30587</v>
      </c>
    </row>
    <row r="601" spans="1:4" x14ac:dyDescent="0.25">
      <c r="A601" s="264" t="s">
        <v>30588</v>
      </c>
      <c r="B601" s="265" t="s">
        <v>7668</v>
      </c>
      <c r="C601" s="265" t="s">
        <v>7579</v>
      </c>
      <c r="D601" s="266" t="s">
        <v>7432</v>
      </c>
    </row>
    <row r="602" spans="1:4" x14ac:dyDescent="0.25">
      <c r="A602" s="264" t="s">
        <v>30589</v>
      </c>
      <c r="B602" s="265" t="s">
        <v>7669</v>
      </c>
      <c r="C602" s="265" t="s">
        <v>7579</v>
      </c>
      <c r="D602" s="266" t="s">
        <v>30590</v>
      </c>
    </row>
    <row r="603" spans="1:4" x14ac:dyDescent="0.25">
      <c r="A603" s="264" t="s">
        <v>30591</v>
      </c>
      <c r="B603" s="265" t="s">
        <v>7670</v>
      </c>
      <c r="C603" s="265" t="s">
        <v>7579</v>
      </c>
      <c r="D603" s="266" t="s">
        <v>30592</v>
      </c>
    </row>
    <row r="604" spans="1:4" x14ac:dyDescent="0.25">
      <c r="A604" s="264" t="s">
        <v>30593</v>
      </c>
      <c r="B604" s="265" t="s">
        <v>7671</v>
      </c>
      <c r="C604" s="265" t="s">
        <v>7579</v>
      </c>
      <c r="D604" s="266" t="s">
        <v>30594</v>
      </c>
    </row>
    <row r="605" spans="1:4" x14ac:dyDescent="0.25">
      <c r="A605" s="264" t="s">
        <v>30595</v>
      </c>
      <c r="B605" s="265" t="s">
        <v>7672</v>
      </c>
      <c r="C605" s="265" t="s">
        <v>7579</v>
      </c>
      <c r="D605" s="266" t="s">
        <v>2903</v>
      </c>
    </row>
    <row r="606" spans="1:4" x14ac:dyDescent="0.25">
      <c r="A606" s="264" t="s">
        <v>30596</v>
      </c>
      <c r="B606" s="265" t="s">
        <v>7673</v>
      </c>
      <c r="C606" s="265" t="s">
        <v>7579</v>
      </c>
      <c r="D606" s="266" t="s">
        <v>30597</v>
      </c>
    </row>
    <row r="607" spans="1:4" x14ac:dyDescent="0.25">
      <c r="A607" s="264" t="s">
        <v>30598</v>
      </c>
      <c r="B607" s="265" t="s">
        <v>7674</v>
      </c>
      <c r="C607" s="265" t="s">
        <v>7579</v>
      </c>
      <c r="D607" s="266" t="s">
        <v>30599</v>
      </c>
    </row>
    <row r="608" spans="1:4" x14ac:dyDescent="0.25">
      <c r="A608" s="264" t="s">
        <v>30600</v>
      </c>
      <c r="B608" s="265" t="s">
        <v>7676</v>
      </c>
      <c r="C608" s="265" t="s">
        <v>7579</v>
      </c>
      <c r="D608" s="266" t="s">
        <v>6813</v>
      </c>
    </row>
    <row r="609" spans="1:4" x14ac:dyDescent="0.25">
      <c r="A609" s="264" t="s">
        <v>30601</v>
      </c>
      <c r="B609" s="265" t="s">
        <v>7677</v>
      </c>
      <c r="C609" s="265" t="s">
        <v>7579</v>
      </c>
      <c r="D609" s="266" t="s">
        <v>25914</v>
      </c>
    </row>
    <row r="610" spans="1:4" x14ac:dyDescent="0.25">
      <c r="A610" s="264" t="s">
        <v>30602</v>
      </c>
      <c r="B610" s="265" t="s">
        <v>7678</v>
      </c>
      <c r="C610" s="265" t="s">
        <v>7579</v>
      </c>
      <c r="D610" s="266" t="s">
        <v>30603</v>
      </c>
    </row>
    <row r="611" spans="1:4" x14ac:dyDescent="0.25">
      <c r="A611" s="264" t="s">
        <v>30604</v>
      </c>
      <c r="B611" s="265" t="s">
        <v>7679</v>
      </c>
      <c r="C611" s="265" t="s">
        <v>7579</v>
      </c>
      <c r="D611" s="266" t="s">
        <v>30605</v>
      </c>
    </row>
    <row r="612" spans="1:4" x14ac:dyDescent="0.25">
      <c r="A612" s="264" t="s">
        <v>30606</v>
      </c>
      <c r="B612" s="265" t="s">
        <v>7680</v>
      </c>
      <c r="C612" s="265" t="s">
        <v>7579</v>
      </c>
      <c r="D612" s="266" t="s">
        <v>30607</v>
      </c>
    </row>
    <row r="613" spans="1:4" x14ac:dyDescent="0.25">
      <c r="A613" s="264" t="s">
        <v>30608</v>
      </c>
      <c r="B613" s="265" t="s">
        <v>7681</v>
      </c>
      <c r="C613" s="265" t="s">
        <v>7579</v>
      </c>
      <c r="D613" s="266" t="s">
        <v>30609</v>
      </c>
    </row>
    <row r="614" spans="1:4" x14ac:dyDescent="0.25">
      <c r="A614" s="264" t="s">
        <v>30610</v>
      </c>
      <c r="B614" s="265" t="s">
        <v>7682</v>
      </c>
      <c r="C614" s="265" t="s">
        <v>7579</v>
      </c>
      <c r="D614" s="266" t="s">
        <v>11293</v>
      </c>
    </row>
    <row r="615" spans="1:4" x14ac:dyDescent="0.25">
      <c r="A615" s="264" t="s">
        <v>30611</v>
      </c>
      <c r="B615" s="265" t="s">
        <v>7683</v>
      </c>
      <c r="C615" s="265" t="s">
        <v>7579</v>
      </c>
      <c r="D615" s="374" t="s">
        <v>30612</v>
      </c>
    </row>
    <row r="616" spans="1:4" x14ac:dyDescent="0.25">
      <c r="A616" s="264" t="s">
        <v>30613</v>
      </c>
      <c r="B616" s="265" t="s">
        <v>7684</v>
      </c>
      <c r="C616" s="265" t="s">
        <v>7579</v>
      </c>
      <c r="D616" s="266" t="s">
        <v>29842</v>
      </c>
    </row>
    <row r="617" spans="1:4" x14ac:dyDescent="0.25">
      <c r="A617" s="264" t="s">
        <v>30614</v>
      </c>
      <c r="B617" s="265" t="s">
        <v>7685</v>
      </c>
      <c r="C617" s="265" t="s">
        <v>7579</v>
      </c>
      <c r="D617" s="266" t="s">
        <v>30615</v>
      </c>
    </row>
    <row r="618" spans="1:4" x14ac:dyDescent="0.25">
      <c r="A618" s="264" t="s">
        <v>30616</v>
      </c>
      <c r="B618" s="265" t="s">
        <v>7686</v>
      </c>
      <c r="C618" s="265" t="s">
        <v>7579</v>
      </c>
      <c r="D618" s="266" t="s">
        <v>30617</v>
      </c>
    </row>
    <row r="619" spans="1:4" x14ac:dyDescent="0.25">
      <c r="A619" s="264" t="s">
        <v>30618</v>
      </c>
      <c r="B619" s="265" t="s">
        <v>7687</v>
      </c>
      <c r="C619" s="265" t="s">
        <v>7579</v>
      </c>
      <c r="D619" s="266" t="s">
        <v>30619</v>
      </c>
    </row>
    <row r="620" spans="1:4" x14ac:dyDescent="0.25">
      <c r="A620" s="264" t="s">
        <v>30620</v>
      </c>
      <c r="B620" s="265" t="s">
        <v>7688</v>
      </c>
      <c r="C620" s="265" t="s">
        <v>7579</v>
      </c>
      <c r="D620" s="266" t="s">
        <v>30621</v>
      </c>
    </row>
    <row r="621" spans="1:4" x14ac:dyDescent="0.25">
      <c r="A621" s="264" t="s">
        <v>30622</v>
      </c>
      <c r="B621" s="265" t="s">
        <v>7689</v>
      </c>
      <c r="C621" s="265" t="s">
        <v>7579</v>
      </c>
      <c r="D621" s="266" t="s">
        <v>30623</v>
      </c>
    </row>
    <row r="622" spans="1:4" x14ac:dyDescent="0.25">
      <c r="A622" s="264" t="s">
        <v>30624</v>
      </c>
      <c r="B622" s="265" t="s">
        <v>7690</v>
      </c>
      <c r="C622" s="265" t="s">
        <v>7579</v>
      </c>
      <c r="D622" s="266" t="s">
        <v>30625</v>
      </c>
    </row>
    <row r="623" spans="1:4" x14ac:dyDescent="0.25">
      <c r="A623" s="264" t="s">
        <v>30626</v>
      </c>
      <c r="B623" s="265" t="s">
        <v>7691</v>
      </c>
      <c r="C623" s="265" t="s">
        <v>7579</v>
      </c>
      <c r="D623" s="266" t="s">
        <v>30627</v>
      </c>
    </row>
    <row r="624" spans="1:4" x14ac:dyDescent="0.25">
      <c r="A624" s="264" t="s">
        <v>30628</v>
      </c>
      <c r="B624" s="265" t="s">
        <v>7692</v>
      </c>
      <c r="C624" s="265" t="s">
        <v>7579</v>
      </c>
      <c r="D624" s="266" t="s">
        <v>30629</v>
      </c>
    </row>
    <row r="625" spans="1:4" x14ac:dyDescent="0.25">
      <c r="A625" s="264" t="s">
        <v>30630</v>
      </c>
      <c r="B625" s="265" t="s">
        <v>7693</v>
      </c>
      <c r="C625" s="265" t="s">
        <v>7579</v>
      </c>
      <c r="D625" s="374" t="s">
        <v>30631</v>
      </c>
    </row>
    <row r="626" spans="1:4" x14ac:dyDescent="0.25">
      <c r="A626" s="264" t="s">
        <v>30632</v>
      </c>
      <c r="B626" s="265" t="s">
        <v>7694</v>
      </c>
      <c r="C626" s="265" t="s">
        <v>7579</v>
      </c>
      <c r="D626" s="266" t="s">
        <v>30633</v>
      </c>
    </row>
    <row r="627" spans="1:4" x14ac:dyDescent="0.25">
      <c r="A627" s="264" t="s">
        <v>30634</v>
      </c>
      <c r="B627" s="265" t="s">
        <v>7695</v>
      </c>
      <c r="C627" s="265" t="s">
        <v>7579</v>
      </c>
      <c r="D627" s="266" t="s">
        <v>30635</v>
      </c>
    </row>
    <row r="628" spans="1:4" x14ac:dyDescent="0.25">
      <c r="A628" s="264" t="s">
        <v>30636</v>
      </c>
      <c r="B628" s="265" t="s">
        <v>7696</v>
      </c>
      <c r="C628" s="265" t="s">
        <v>7579</v>
      </c>
      <c r="D628" s="266" t="s">
        <v>30637</v>
      </c>
    </row>
    <row r="629" spans="1:4" x14ac:dyDescent="0.25">
      <c r="A629" s="264" t="s">
        <v>30638</v>
      </c>
      <c r="B629" s="265" t="s">
        <v>7697</v>
      </c>
      <c r="C629" s="265" t="s">
        <v>7579</v>
      </c>
      <c r="D629" s="266" t="s">
        <v>27117</v>
      </c>
    </row>
    <row r="630" spans="1:4" x14ac:dyDescent="0.25">
      <c r="A630" s="264" t="s">
        <v>30639</v>
      </c>
      <c r="B630" s="265" t="s">
        <v>7698</v>
      </c>
      <c r="C630" s="265" t="s">
        <v>7579</v>
      </c>
      <c r="D630" s="266" t="s">
        <v>3729</v>
      </c>
    </row>
    <row r="631" spans="1:4" x14ac:dyDescent="0.25">
      <c r="A631" s="264" t="s">
        <v>30640</v>
      </c>
      <c r="B631" s="265" t="s">
        <v>7699</v>
      </c>
      <c r="C631" s="265" t="s">
        <v>7579</v>
      </c>
      <c r="D631" s="266" t="s">
        <v>30641</v>
      </c>
    </row>
    <row r="632" spans="1:4" x14ac:dyDescent="0.25">
      <c r="A632" s="264" t="s">
        <v>30642</v>
      </c>
      <c r="B632" s="265" t="s">
        <v>7700</v>
      </c>
      <c r="C632" s="265" t="s">
        <v>7579</v>
      </c>
      <c r="D632" s="266" t="s">
        <v>30643</v>
      </c>
    </row>
    <row r="633" spans="1:4" x14ac:dyDescent="0.25">
      <c r="A633" s="264" t="s">
        <v>30644</v>
      </c>
      <c r="B633" s="265" t="s">
        <v>7701</v>
      </c>
      <c r="C633" s="265" t="s">
        <v>7579</v>
      </c>
      <c r="D633" s="266" t="s">
        <v>2021</v>
      </c>
    </row>
    <row r="634" spans="1:4" x14ac:dyDescent="0.25">
      <c r="A634" s="264" t="s">
        <v>30645</v>
      </c>
      <c r="B634" s="265" t="s">
        <v>7702</v>
      </c>
      <c r="C634" s="265" t="s">
        <v>7579</v>
      </c>
      <c r="D634" s="266" t="s">
        <v>2665</v>
      </c>
    </row>
    <row r="635" spans="1:4" x14ac:dyDescent="0.25">
      <c r="A635" s="264" t="s">
        <v>30646</v>
      </c>
      <c r="B635" s="265" t="s">
        <v>7703</v>
      </c>
      <c r="C635" s="265" t="s">
        <v>7579</v>
      </c>
      <c r="D635" s="266" t="s">
        <v>2587</v>
      </c>
    </row>
    <row r="636" spans="1:4" x14ac:dyDescent="0.25">
      <c r="A636" s="264" t="s">
        <v>30647</v>
      </c>
      <c r="B636" s="265" t="s">
        <v>7704</v>
      </c>
      <c r="C636" s="265" t="s">
        <v>7579</v>
      </c>
      <c r="D636" s="266" t="s">
        <v>29522</v>
      </c>
    </row>
    <row r="637" spans="1:4" x14ac:dyDescent="0.25">
      <c r="A637" s="264" t="s">
        <v>30648</v>
      </c>
      <c r="B637" s="265" t="s">
        <v>7705</v>
      </c>
      <c r="C637" s="265" t="s">
        <v>7579</v>
      </c>
      <c r="D637" s="266" t="s">
        <v>27881</v>
      </c>
    </row>
    <row r="638" spans="1:4" x14ac:dyDescent="0.25">
      <c r="A638" s="264" t="s">
        <v>30649</v>
      </c>
      <c r="B638" s="265" t="s">
        <v>7706</v>
      </c>
      <c r="C638" s="265" t="s">
        <v>7579</v>
      </c>
      <c r="D638" s="266" t="s">
        <v>30650</v>
      </c>
    </row>
    <row r="639" spans="1:4" x14ac:dyDescent="0.25">
      <c r="A639" s="264" t="s">
        <v>30651</v>
      </c>
      <c r="B639" s="265" t="s">
        <v>7707</v>
      </c>
      <c r="C639" s="265" t="s">
        <v>7579</v>
      </c>
      <c r="D639" s="266" t="s">
        <v>30652</v>
      </c>
    </row>
    <row r="640" spans="1:4" x14ac:dyDescent="0.25">
      <c r="A640" s="264" t="s">
        <v>30653</v>
      </c>
      <c r="B640" s="265" t="s">
        <v>7708</v>
      </c>
      <c r="C640" s="265" t="s">
        <v>7579</v>
      </c>
      <c r="D640" s="266" t="s">
        <v>30654</v>
      </c>
    </row>
    <row r="641" spans="1:4" x14ac:dyDescent="0.25">
      <c r="A641" s="264" t="s">
        <v>30655</v>
      </c>
      <c r="B641" s="265" t="s">
        <v>7709</v>
      </c>
      <c r="C641" s="265" t="s">
        <v>7579</v>
      </c>
      <c r="D641" s="266" t="s">
        <v>30656</v>
      </c>
    </row>
    <row r="642" spans="1:4" x14ac:dyDescent="0.25">
      <c r="A642" s="264" t="s">
        <v>30657</v>
      </c>
      <c r="B642" s="265" t="s">
        <v>7710</v>
      </c>
      <c r="C642" s="265" t="s">
        <v>7579</v>
      </c>
      <c r="D642" s="266" t="s">
        <v>30658</v>
      </c>
    </row>
    <row r="643" spans="1:4" x14ac:dyDescent="0.25">
      <c r="A643" s="264" t="s">
        <v>30659</v>
      </c>
      <c r="B643" s="265" t="s">
        <v>7711</v>
      </c>
      <c r="C643" s="265" t="s">
        <v>7579</v>
      </c>
      <c r="D643" s="266" t="s">
        <v>30660</v>
      </c>
    </row>
    <row r="644" spans="1:4" x14ac:dyDescent="0.25">
      <c r="A644" s="264" t="s">
        <v>30661</v>
      </c>
      <c r="B644" s="265" t="s">
        <v>7712</v>
      </c>
      <c r="C644" s="265" t="s">
        <v>7579</v>
      </c>
      <c r="D644" s="266" t="s">
        <v>30662</v>
      </c>
    </row>
    <row r="645" spans="1:4" x14ac:dyDescent="0.25">
      <c r="A645" s="264" t="s">
        <v>30663</v>
      </c>
      <c r="B645" s="265" t="s">
        <v>7713</v>
      </c>
      <c r="C645" s="265" t="s">
        <v>7579</v>
      </c>
      <c r="D645" s="266" t="s">
        <v>30664</v>
      </c>
    </row>
    <row r="646" spans="1:4" x14ac:dyDescent="0.25">
      <c r="A646" s="264" t="s">
        <v>30665</v>
      </c>
      <c r="B646" s="265" t="s">
        <v>7714</v>
      </c>
      <c r="C646" s="265" t="s">
        <v>7579</v>
      </c>
      <c r="D646" s="266" t="s">
        <v>30666</v>
      </c>
    </row>
    <row r="647" spans="1:4" x14ac:dyDescent="0.25">
      <c r="A647" s="264" t="s">
        <v>30667</v>
      </c>
      <c r="B647" s="265" t="s">
        <v>7715</v>
      </c>
      <c r="C647" s="265" t="s">
        <v>7579</v>
      </c>
      <c r="D647" s="266" t="s">
        <v>30668</v>
      </c>
    </row>
    <row r="648" spans="1:4" x14ac:dyDescent="0.25">
      <c r="A648" s="264" t="s">
        <v>30669</v>
      </c>
      <c r="B648" s="265" t="s">
        <v>7716</v>
      </c>
      <c r="C648" s="265" t="s">
        <v>7579</v>
      </c>
      <c r="D648" s="266" t="s">
        <v>30670</v>
      </c>
    </row>
    <row r="649" spans="1:4" x14ac:dyDescent="0.25">
      <c r="A649" s="264" t="s">
        <v>30671</v>
      </c>
      <c r="B649" s="265" t="s">
        <v>7717</v>
      </c>
      <c r="C649" s="265" t="s">
        <v>7579</v>
      </c>
      <c r="D649" s="266" t="s">
        <v>30672</v>
      </c>
    </row>
    <row r="650" spans="1:4" x14ac:dyDescent="0.25">
      <c r="A650" s="264" t="s">
        <v>30673</v>
      </c>
      <c r="B650" s="265" t="s">
        <v>7718</v>
      </c>
      <c r="C650" s="265" t="s">
        <v>7579</v>
      </c>
      <c r="D650" s="266" t="s">
        <v>30674</v>
      </c>
    </row>
    <row r="651" spans="1:4" x14ac:dyDescent="0.25">
      <c r="A651" s="264" t="s">
        <v>30675</v>
      </c>
      <c r="B651" s="265" t="s">
        <v>7719</v>
      </c>
      <c r="C651" s="265" t="s">
        <v>7579</v>
      </c>
      <c r="D651" s="266" t="s">
        <v>30676</v>
      </c>
    </row>
    <row r="652" spans="1:4" x14ac:dyDescent="0.25">
      <c r="A652" s="264" t="s">
        <v>30677</v>
      </c>
      <c r="B652" s="265" t="s">
        <v>7720</v>
      </c>
      <c r="C652" s="265" t="s">
        <v>7579</v>
      </c>
      <c r="D652" s="266" t="s">
        <v>3811</v>
      </c>
    </row>
    <row r="653" spans="1:4" x14ac:dyDescent="0.25">
      <c r="A653" s="264" t="s">
        <v>30678</v>
      </c>
      <c r="B653" s="265" t="s">
        <v>7721</v>
      </c>
      <c r="C653" s="265" t="s">
        <v>7579</v>
      </c>
      <c r="D653" s="374" t="s">
        <v>30679</v>
      </c>
    </row>
    <row r="654" spans="1:4" x14ac:dyDescent="0.25">
      <c r="A654" s="264" t="s">
        <v>30680</v>
      </c>
      <c r="B654" s="265" t="s">
        <v>7722</v>
      </c>
      <c r="C654" s="265" t="s">
        <v>7579</v>
      </c>
      <c r="D654" s="374" t="s">
        <v>30681</v>
      </c>
    </row>
    <row r="655" spans="1:4" x14ac:dyDescent="0.25">
      <c r="A655" s="264" t="s">
        <v>30682</v>
      </c>
      <c r="B655" s="265" t="s">
        <v>7723</v>
      </c>
      <c r="C655" s="265" t="s">
        <v>7579</v>
      </c>
      <c r="D655" s="266" t="s">
        <v>30683</v>
      </c>
    </row>
    <row r="656" spans="1:4" x14ac:dyDescent="0.25">
      <c r="A656" s="264" t="s">
        <v>30684</v>
      </c>
      <c r="B656" s="265" t="s">
        <v>7724</v>
      </c>
      <c r="C656" s="265" t="s">
        <v>7579</v>
      </c>
      <c r="D656" s="266" t="s">
        <v>6073</v>
      </c>
    </row>
    <row r="657" spans="1:4" x14ac:dyDescent="0.25">
      <c r="A657" s="264" t="s">
        <v>30685</v>
      </c>
      <c r="B657" s="265" t="s">
        <v>7725</v>
      </c>
      <c r="C657" s="265" t="s">
        <v>7579</v>
      </c>
      <c r="D657" s="266" t="s">
        <v>3598</v>
      </c>
    </row>
    <row r="658" spans="1:4" x14ac:dyDescent="0.25">
      <c r="A658" s="264" t="s">
        <v>30686</v>
      </c>
      <c r="B658" s="265" t="s">
        <v>7726</v>
      </c>
      <c r="C658" s="265" t="s">
        <v>7727</v>
      </c>
      <c r="D658" s="266" t="s">
        <v>30687</v>
      </c>
    </row>
    <row r="659" spans="1:4" x14ac:dyDescent="0.25">
      <c r="A659" s="264" t="s">
        <v>30688</v>
      </c>
      <c r="B659" s="265" t="s">
        <v>7728</v>
      </c>
      <c r="C659" s="265" t="s">
        <v>7727</v>
      </c>
      <c r="D659" s="266" t="s">
        <v>27703</v>
      </c>
    </row>
    <row r="660" spans="1:4" x14ac:dyDescent="0.25">
      <c r="A660" s="264" t="s">
        <v>30689</v>
      </c>
      <c r="B660" s="265" t="s">
        <v>7729</v>
      </c>
      <c r="C660" s="265" t="s">
        <v>7727</v>
      </c>
      <c r="D660" s="266" t="s">
        <v>30690</v>
      </c>
    </row>
    <row r="661" spans="1:4" x14ac:dyDescent="0.25">
      <c r="A661" s="264" t="s">
        <v>30691</v>
      </c>
      <c r="B661" s="265" t="s">
        <v>7730</v>
      </c>
      <c r="C661" s="265" t="s">
        <v>7727</v>
      </c>
      <c r="D661" s="266" t="s">
        <v>30692</v>
      </c>
    </row>
    <row r="662" spans="1:4" x14ac:dyDescent="0.25">
      <c r="A662" s="264" t="s">
        <v>30693</v>
      </c>
      <c r="B662" s="265" t="s">
        <v>7731</v>
      </c>
      <c r="C662" s="265" t="s">
        <v>7727</v>
      </c>
      <c r="D662" s="266" t="s">
        <v>6744</v>
      </c>
    </row>
    <row r="663" spans="1:4" x14ac:dyDescent="0.25">
      <c r="A663" s="264" t="s">
        <v>30694</v>
      </c>
      <c r="B663" s="265" t="s">
        <v>7732</v>
      </c>
      <c r="C663" s="265" t="s">
        <v>7727</v>
      </c>
      <c r="D663" s="266" t="s">
        <v>7733</v>
      </c>
    </row>
    <row r="664" spans="1:4" x14ac:dyDescent="0.25">
      <c r="A664" s="264" t="s">
        <v>30695</v>
      </c>
      <c r="B664" s="265" t="s">
        <v>7734</v>
      </c>
      <c r="C664" s="265" t="s">
        <v>7727</v>
      </c>
      <c r="D664" s="266" t="s">
        <v>30696</v>
      </c>
    </row>
    <row r="665" spans="1:4" x14ac:dyDescent="0.25">
      <c r="A665" s="264" t="s">
        <v>30697</v>
      </c>
      <c r="B665" s="265" t="s">
        <v>7735</v>
      </c>
      <c r="C665" s="265" t="s">
        <v>7727</v>
      </c>
      <c r="D665" s="266" t="s">
        <v>30698</v>
      </c>
    </row>
    <row r="666" spans="1:4" x14ac:dyDescent="0.25">
      <c r="A666" s="264" t="s">
        <v>30699</v>
      </c>
      <c r="B666" s="265" t="s">
        <v>7736</v>
      </c>
      <c r="C666" s="265" t="s">
        <v>7727</v>
      </c>
      <c r="D666" s="266" t="s">
        <v>30700</v>
      </c>
    </row>
    <row r="667" spans="1:4" x14ac:dyDescent="0.25">
      <c r="A667" s="264" t="s">
        <v>30701</v>
      </c>
      <c r="B667" s="265" t="s">
        <v>7737</v>
      </c>
      <c r="C667" s="265" t="s">
        <v>7727</v>
      </c>
      <c r="D667" s="266" t="s">
        <v>6041</v>
      </c>
    </row>
    <row r="668" spans="1:4" x14ac:dyDescent="0.25">
      <c r="A668" s="264" t="s">
        <v>30702</v>
      </c>
      <c r="B668" s="265" t="s">
        <v>7738</v>
      </c>
      <c r="C668" s="265" t="s">
        <v>7727</v>
      </c>
      <c r="D668" s="266" t="s">
        <v>30703</v>
      </c>
    </row>
    <row r="669" spans="1:4" x14ac:dyDescent="0.25">
      <c r="A669" s="264" t="s">
        <v>30704</v>
      </c>
      <c r="B669" s="265" t="s">
        <v>7740</v>
      </c>
      <c r="C669" s="265" t="s">
        <v>7727</v>
      </c>
      <c r="D669" s="266" t="s">
        <v>30705</v>
      </c>
    </row>
    <row r="670" spans="1:4" x14ac:dyDescent="0.25">
      <c r="A670" s="264" t="s">
        <v>30706</v>
      </c>
      <c r="B670" s="265" t="s">
        <v>7741</v>
      </c>
      <c r="C670" s="265" t="s">
        <v>7727</v>
      </c>
      <c r="D670" s="266" t="s">
        <v>30707</v>
      </c>
    </row>
    <row r="671" spans="1:4" x14ac:dyDescent="0.25">
      <c r="A671" s="264" t="s">
        <v>30708</v>
      </c>
      <c r="B671" s="265" t="s">
        <v>7742</v>
      </c>
      <c r="C671" s="265" t="s">
        <v>7727</v>
      </c>
      <c r="D671" s="266" t="s">
        <v>30709</v>
      </c>
    </row>
    <row r="672" spans="1:4" x14ac:dyDescent="0.25">
      <c r="A672" s="264" t="s">
        <v>30710</v>
      </c>
      <c r="B672" s="265" t="s">
        <v>7743</v>
      </c>
      <c r="C672" s="265" t="s">
        <v>7727</v>
      </c>
      <c r="D672" s="266" t="s">
        <v>30711</v>
      </c>
    </row>
    <row r="673" spans="1:4" x14ac:dyDescent="0.25">
      <c r="A673" s="264" t="s">
        <v>30712</v>
      </c>
      <c r="B673" s="265" t="s">
        <v>7744</v>
      </c>
      <c r="C673" s="265" t="s">
        <v>7727</v>
      </c>
      <c r="D673" s="266" t="s">
        <v>30713</v>
      </c>
    </row>
    <row r="674" spans="1:4" x14ac:dyDescent="0.25">
      <c r="A674" s="264" t="s">
        <v>30714</v>
      </c>
      <c r="B674" s="265" t="s">
        <v>7745</v>
      </c>
      <c r="C674" s="265" t="s">
        <v>7727</v>
      </c>
      <c r="D674" s="266" t="s">
        <v>27419</v>
      </c>
    </row>
    <row r="675" spans="1:4" x14ac:dyDescent="0.25">
      <c r="A675" s="264" t="s">
        <v>30715</v>
      </c>
      <c r="B675" s="265" t="s">
        <v>7747</v>
      </c>
      <c r="C675" s="265" t="s">
        <v>7727</v>
      </c>
      <c r="D675" s="266" t="s">
        <v>30716</v>
      </c>
    </row>
    <row r="676" spans="1:4" x14ac:dyDescent="0.25">
      <c r="A676" s="264" t="s">
        <v>30717</v>
      </c>
      <c r="B676" s="265" t="s">
        <v>7748</v>
      </c>
      <c r="C676" s="265" t="s">
        <v>7727</v>
      </c>
      <c r="D676" s="266" t="s">
        <v>25706</v>
      </c>
    </row>
    <row r="677" spans="1:4" x14ac:dyDescent="0.25">
      <c r="A677" s="264" t="s">
        <v>30718</v>
      </c>
      <c r="B677" s="265" t="s">
        <v>7750</v>
      </c>
      <c r="C677" s="265" t="s">
        <v>7727</v>
      </c>
      <c r="D677" s="266" t="s">
        <v>30719</v>
      </c>
    </row>
    <row r="678" spans="1:4" x14ac:dyDescent="0.25">
      <c r="A678" s="264" t="s">
        <v>30720</v>
      </c>
      <c r="B678" s="265" t="s">
        <v>7751</v>
      </c>
      <c r="C678" s="265" t="s">
        <v>7727</v>
      </c>
      <c r="D678" s="266" t="s">
        <v>30721</v>
      </c>
    </row>
    <row r="679" spans="1:4" x14ac:dyDescent="0.25">
      <c r="A679" s="264" t="s">
        <v>30722</v>
      </c>
      <c r="B679" s="265" t="s">
        <v>7752</v>
      </c>
      <c r="C679" s="265" t="s">
        <v>7727</v>
      </c>
      <c r="D679" s="266" t="s">
        <v>30723</v>
      </c>
    </row>
    <row r="680" spans="1:4" x14ac:dyDescent="0.25">
      <c r="A680" s="264" t="s">
        <v>30724</v>
      </c>
      <c r="B680" s="265" t="s">
        <v>7753</v>
      </c>
      <c r="C680" s="265" t="s">
        <v>7727</v>
      </c>
      <c r="D680" s="266" t="s">
        <v>30725</v>
      </c>
    </row>
    <row r="681" spans="1:4" x14ac:dyDescent="0.25">
      <c r="A681" s="264" t="s">
        <v>30726</v>
      </c>
      <c r="B681" s="265" t="s">
        <v>7754</v>
      </c>
      <c r="C681" s="265" t="s">
        <v>7727</v>
      </c>
      <c r="D681" s="266" t="s">
        <v>1462</v>
      </c>
    </row>
    <row r="682" spans="1:4" x14ac:dyDescent="0.25">
      <c r="A682" s="264" t="s">
        <v>30727</v>
      </c>
      <c r="B682" s="265" t="s">
        <v>7755</v>
      </c>
      <c r="C682" s="265" t="s">
        <v>7727</v>
      </c>
      <c r="D682" s="266" t="s">
        <v>30728</v>
      </c>
    </row>
    <row r="683" spans="1:4" x14ac:dyDescent="0.25">
      <c r="A683" s="264" t="s">
        <v>30729</v>
      </c>
      <c r="B683" s="265" t="s">
        <v>7756</v>
      </c>
      <c r="C683" s="265" t="s">
        <v>7727</v>
      </c>
      <c r="D683" s="266" t="s">
        <v>30730</v>
      </c>
    </row>
    <row r="684" spans="1:4" x14ac:dyDescent="0.25">
      <c r="A684" s="264" t="s">
        <v>30731</v>
      </c>
      <c r="B684" s="265" t="s">
        <v>7757</v>
      </c>
      <c r="C684" s="265" t="s">
        <v>7727</v>
      </c>
      <c r="D684" s="266" t="s">
        <v>30732</v>
      </c>
    </row>
    <row r="685" spans="1:4" x14ac:dyDescent="0.25">
      <c r="A685" s="264" t="s">
        <v>30733</v>
      </c>
      <c r="B685" s="265" t="s">
        <v>7758</v>
      </c>
      <c r="C685" s="265" t="s">
        <v>7727</v>
      </c>
      <c r="D685" s="266" t="s">
        <v>30734</v>
      </c>
    </row>
    <row r="686" spans="1:4" x14ac:dyDescent="0.25">
      <c r="A686" s="264" t="s">
        <v>30735</v>
      </c>
      <c r="B686" s="265" t="s">
        <v>7759</v>
      </c>
      <c r="C686" s="265" t="s">
        <v>7727</v>
      </c>
      <c r="D686" s="266" t="s">
        <v>30736</v>
      </c>
    </row>
    <row r="687" spans="1:4" x14ac:dyDescent="0.25">
      <c r="A687" s="264" t="s">
        <v>30737</v>
      </c>
      <c r="B687" s="265" t="s">
        <v>7760</v>
      </c>
      <c r="C687" s="265" t="s">
        <v>7727</v>
      </c>
      <c r="D687" s="266" t="s">
        <v>25799</v>
      </c>
    </row>
    <row r="688" spans="1:4" x14ac:dyDescent="0.25">
      <c r="A688" s="264" t="s">
        <v>30738</v>
      </c>
      <c r="B688" s="265" t="s">
        <v>7761</v>
      </c>
      <c r="C688" s="265" t="s">
        <v>7727</v>
      </c>
      <c r="D688" s="266" t="s">
        <v>30739</v>
      </c>
    </row>
    <row r="689" spans="1:4" x14ac:dyDescent="0.25">
      <c r="A689" s="264" t="s">
        <v>30740</v>
      </c>
      <c r="B689" s="265" t="s">
        <v>7762</v>
      </c>
      <c r="C689" s="265" t="s">
        <v>7727</v>
      </c>
      <c r="D689" s="266" t="s">
        <v>29597</v>
      </c>
    </row>
    <row r="690" spans="1:4" x14ac:dyDescent="0.25">
      <c r="A690" s="264" t="s">
        <v>30741</v>
      </c>
      <c r="B690" s="265" t="s">
        <v>7763</v>
      </c>
      <c r="C690" s="265" t="s">
        <v>7727</v>
      </c>
      <c r="D690" s="266" t="s">
        <v>30742</v>
      </c>
    </row>
    <row r="691" spans="1:4" x14ac:dyDescent="0.25">
      <c r="A691" s="264" t="s">
        <v>30743</v>
      </c>
      <c r="B691" s="265" t="s">
        <v>7764</v>
      </c>
      <c r="C691" s="265" t="s">
        <v>7727</v>
      </c>
      <c r="D691" s="266" t="s">
        <v>30744</v>
      </c>
    </row>
    <row r="692" spans="1:4" x14ac:dyDescent="0.25">
      <c r="A692" s="264" t="s">
        <v>30745</v>
      </c>
      <c r="B692" s="265" t="s">
        <v>7765</v>
      </c>
      <c r="C692" s="265" t="s">
        <v>7727</v>
      </c>
      <c r="D692" s="266" t="s">
        <v>2110</v>
      </c>
    </row>
    <row r="693" spans="1:4" x14ac:dyDescent="0.25">
      <c r="A693" s="264" t="s">
        <v>30746</v>
      </c>
      <c r="B693" s="265" t="s">
        <v>7766</v>
      </c>
      <c r="C693" s="265" t="s">
        <v>7727</v>
      </c>
      <c r="D693" s="266" t="s">
        <v>30747</v>
      </c>
    </row>
    <row r="694" spans="1:4" x14ac:dyDescent="0.25">
      <c r="A694" s="264" t="s">
        <v>30748</v>
      </c>
      <c r="B694" s="265" t="s">
        <v>7767</v>
      </c>
      <c r="C694" s="265" t="s">
        <v>7727</v>
      </c>
      <c r="D694" s="266" t="s">
        <v>30749</v>
      </c>
    </row>
    <row r="695" spans="1:4" x14ac:dyDescent="0.25">
      <c r="A695" s="264" t="s">
        <v>30750</v>
      </c>
      <c r="B695" s="265" t="s">
        <v>7768</v>
      </c>
      <c r="C695" s="265" t="s">
        <v>7727</v>
      </c>
      <c r="D695" s="266" t="s">
        <v>7769</v>
      </c>
    </row>
    <row r="696" spans="1:4" x14ac:dyDescent="0.25">
      <c r="A696" s="264" t="s">
        <v>30751</v>
      </c>
      <c r="B696" s="265" t="s">
        <v>7770</v>
      </c>
      <c r="C696" s="265" t="s">
        <v>7727</v>
      </c>
      <c r="D696" s="266" t="s">
        <v>30752</v>
      </c>
    </row>
    <row r="697" spans="1:4" x14ac:dyDescent="0.25">
      <c r="A697" s="264" t="s">
        <v>30753</v>
      </c>
      <c r="B697" s="265" t="s">
        <v>7772</v>
      </c>
      <c r="C697" s="265" t="s">
        <v>7727</v>
      </c>
      <c r="D697" s="266" t="s">
        <v>30754</v>
      </c>
    </row>
    <row r="698" spans="1:4" x14ac:dyDescent="0.25">
      <c r="A698" s="264" t="s">
        <v>30755</v>
      </c>
      <c r="B698" s="265" t="s">
        <v>7773</v>
      </c>
      <c r="C698" s="265" t="s">
        <v>7727</v>
      </c>
      <c r="D698" s="266" t="s">
        <v>1820</v>
      </c>
    </row>
    <row r="699" spans="1:4" x14ac:dyDescent="0.25">
      <c r="A699" s="264" t="s">
        <v>30756</v>
      </c>
      <c r="B699" s="265" t="s">
        <v>7774</v>
      </c>
      <c r="C699" s="265" t="s">
        <v>7727</v>
      </c>
      <c r="D699" s="266" t="s">
        <v>7115</v>
      </c>
    </row>
    <row r="700" spans="1:4" x14ac:dyDescent="0.25">
      <c r="A700" s="264" t="s">
        <v>30757</v>
      </c>
      <c r="B700" s="265" t="s">
        <v>7775</v>
      </c>
      <c r="C700" s="265" t="s">
        <v>7727</v>
      </c>
      <c r="D700" s="266" t="s">
        <v>1450</v>
      </c>
    </row>
    <row r="701" spans="1:4" x14ac:dyDescent="0.25">
      <c r="A701" s="264" t="s">
        <v>30758</v>
      </c>
      <c r="B701" s="265" t="s">
        <v>7776</v>
      </c>
      <c r="C701" s="265" t="s">
        <v>7727</v>
      </c>
      <c r="D701" s="266" t="s">
        <v>30759</v>
      </c>
    </row>
    <row r="702" spans="1:4" x14ac:dyDescent="0.25">
      <c r="A702" s="264" t="s">
        <v>30760</v>
      </c>
      <c r="B702" s="265" t="s">
        <v>7777</v>
      </c>
      <c r="C702" s="265" t="s">
        <v>7727</v>
      </c>
      <c r="D702" s="266" t="s">
        <v>4171</v>
      </c>
    </row>
    <row r="703" spans="1:4" x14ac:dyDescent="0.25">
      <c r="A703" s="264" t="s">
        <v>30761</v>
      </c>
      <c r="B703" s="265" t="s">
        <v>7779</v>
      </c>
      <c r="C703" s="265" t="s">
        <v>7727</v>
      </c>
      <c r="D703" s="266" t="s">
        <v>3740</v>
      </c>
    </row>
    <row r="704" spans="1:4" x14ac:dyDescent="0.25">
      <c r="A704" s="264" t="s">
        <v>30762</v>
      </c>
      <c r="B704" s="265" t="s">
        <v>7780</v>
      </c>
      <c r="C704" s="265" t="s">
        <v>7727</v>
      </c>
      <c r="D704" s="266" t="s">
        <v>30763</v>
      </c>
    </row>
    <row r="705" spans="1:4" x14ac:dyDescent="0.25">
      <c r="A705" s="264" t="s">
        <v>30764</v>
      </c>
      <c r="B705" s="265" t="s">
        <v>7781</v>
      </c>
      <c r="C705" s="265" t="s">
        <v>7727</v>
      </c>
      <c r="D705" s="266" t="s">
        <v>30765</v>
      </c>
    </row>
    <row r="706" spans="1:4" x14ac:dyDescent="0.25">
      <c r="A706" s="264" t="s">
        <v>30766</v>
      </c>
      <c r="B706" s="265" t="s">
        <v>7782</v>
      </c>
      <c r="C706" s="265" t="s">
        <v>7727</v>
      </c>
      <c r="D706" s="266" t="s">
        <v>30767</v>
      </c>
    </row>
    <row r="707" spans="1:4" x14ac:dyDescent="0.25">
      <c r="A707" s="264" t="s">
        <v>30768</v>
      </c>
      <c r="B707" s="265" t="s">
        <v>7783</v>
      </c>
      <c r="C707" s="265" t="s">
        <v>7727</v>
      </c>
      <c r="D707" s="266" t="s">
        <v>3102</v>
      </c>
    </row>
    <row r="708" spans="1:4" x14ac:dyDescent="0.25">
      <c r="A708" s="264" t="s">
        <v>30769</v>
      </c>
      <c r="B708" s="265" t="s">
        <v>7784</v>
      </c>
      <c r="C708" s="265" t="s">
        <v>7727</v>
      </c>
      <c r="D708" s="266" t="s">
        <v>30770</v>
      </c>
    </row>
    <row r="709" spans="1:4" x14ac:dyDescent="0.25">
      <c r="A709" s="264" t="s">
        <v>30771</v>
      </c>
      <c r="B709" s="265" t="s">
        <v>7785</v>
      </c>
      <c r="C709" s="265" t="s">
        <v>7727</v>
      </c>
      <c r="D709" s="266" t="s">
        <v>30772</v>
      </c>
    </row>
    <row r="710" spans="1:4" x14ac:dyDescent="0.25">
      <c r="A710" s="264" t="s">
        <v>30773</v>
      </c>
      <c r="B710" s="265" t="s">
        <v>7786</v>
      </c>
      <c r="C710" s="265" t="s">
        <v>7727</v>
      </c>
      <c r="D710" s="266" t="s">
        <v>30774</v>
      </c>
    </row>
    <row r="711" spans="1:4" x14ac:dyDescent="0.25">
      <c r="A711" s="264" t="s">
        <v>30775</v>
      </c>
      <c r="B711" s="265" t="s">
        <v>7787</v>
      </c>
      <c r="C711" s="265" t="s">
        <v>7727</v>
      </c>
      <c r="D711" s="266" t="s">
        <v>4257</v>
      </c>
    </row>
    <row r="712" spans="1:4" x14ac:dyDescent="0.25">
      <c r="A712" s="264" t="s">
        <v>30776</v>
      </c>
      <c r="B712" s="265" t="s">
        <v>7788</v>
      </c>
      <c r="C712" s="265" t="s">
        <v>7727</v>
      </c>
      <c r="D712" s="266" t="s">
        <v>30777</v>
      </c>
    </row>
    <row r="713" spans="1:4" x14ac:dyDescent="0.25">
      <c r="A713" s="264" t="s">
        <v>30778</v>
      </c>
      <c r="B713" s="265" t="s">
        <v>7789</v>
      </c>
      <c r="C713" s="265" t="s">
        <v>7727</v>
      </c>
      <c r="D713" s="266" t="s">
        <v>30779</v>
      </c>
    </row>
    <row r="714" spans="1:4" x14ac:dyDescent="0.25">
      <c r="A714" s="264" t="s">
        <v>30780</v>
      </c>
      <c r="B714" s="265" t="s">
        <v>7790</v>
      </c>
      <c r="C714" s="265" t="s">
        <v>7727</v>
      </c>
      <c r="D714" s="266" t="s">
        <v>30781</v>
      </c>
    </row>
    <row r="715" spans="1:4" x14ac:dyDescent="0.25">
      <c r="A715" s="264" t="s">
        <v>30782</v>
      </c>
      <c r="B715" s="265" t="s">
        <v>7791</v>
      </c>
      <c r="C715" s="265" t="s">
        <v>7727</v>
      </c>
      <c r="D715" s="266" t="s">
        <v>30783</v>
      </c>
    </row>
    <row r="716" spans="1:4" x14ac:dyDescent="0.25">
      <c r="A716" s="264" t="s">
        <v>30784</v>
      </c>
      <c r="B716" s="265" t="s">
        <v>7792</v>
      </c>
      <c r="C716" s="265" t="s">
        <v>7727</v>
      </c>
      <c r="D716" s="266" t="s">
        <v>30785</v>
      </c>
    </row>
    <row r="717" spans="1:4" x14ac:dyDescent="0.25">
      <c r="A717" s="264" t="s">
        <v>30786</v>
      </c>
      <c r="B717" s="265" t="s">
        <v>7793</v>
      </c>
      <c r="C717" s="265" t="s">
        <v>7727</v>
      </c>
      <c r="D717" s="266" t="s">
        <v>3821</v>
      </c>
    </row>
    <row r="718" spans="1:4" x14ac:dyDescent="0.25">
      <c r="A718" s="264" t="s">
        <v>30787</v>
      </c>
      <c r="B718" s="265" t="s">
        <v>7794</v>
      </c>
      <c r="C718" s="265" t="s">
        <v>7727</v>
      </c>
      <c r="D718" s="266" t="s">
        <v>30788</v>
      </c>
    </row>
    <row r="719" spans="1:4" x14ac:dyDescent="0.25">
      <c r="A719" s="264" t="s">
        <v>30789</v>
      </c>
      <c r="B719" s="265" t="s">
        <v>7795</v>
      </c>
      <c r="C719" s="265" t="s">
        <v>7727</v>
      </c>
      <c r="D719" s="266" t="s">
        <v>30790</v>
      </c>
    </row>
    <row r="720" spans="1:4" x14ac:dyDescent="0.25">
      <c r="A720" s="264" t="s">
        <v>30791</v>
      </c>
      <c r="B720" s="265" t="s">
        <v>7796</v>
      </c>
      <c r="C720" s="265" t="s">
        <v>7727</v>
      </c>
      <c r="D720" s="266" t="s">
        <v>30792</v>
      </c>
    </row>
    <row r="721" spans="1:4" x14ac:dyDescent="0.25">
      <c r="A721" s="264" t="s">
        <v>30793</v>
      </c>
      <c r="B721" s="265" t="s">
        <v>7797</v>
      </c>
      <c r="C721" s="265" t="s">
        <v>7727</v>
      </c>
      <c r="D721" s="266" t="s">
        <v>1680</v>
      </c>
    </row>
    <row r="722" spans="1:4" x14ac:dyDescent="0.25">
      <c r="A722" s="264" t="s">
        <v>30794</v>
      </c>
      <c r="B722" s="265" t="s">
        <v>7798</v>
      </c>
      <c r="C722" s="265" t="s">
        <v>7727</v>
      </c>
      <c r="D722" s="266" t="s">
        <v>30795</v>
      </c>
    </row>
    <row r="723" spans="1:4" x14ac:dyDescent="0.25">
      <c r="A723" s="264" t="s">
        <v>30796</v>
      </c>
      <c r="B723" s="265" t="s">
        <v>7799</v>
      </c>
      <c r="C723" s="265" t="s">
        <v>7727</v>
      </c>
      <c r="D723" s="266" t="s">
        <v>28014</v>
      </c>
    </row>
    <row r="724" spans="1:4" x14ac:dyDescent="0.25">
      <c r="A724" s="264" t="s">
        <v>30797</v>
      </c>
      <c r="B724" s="265" t="s">
        <v>7800</v>
      </c>
      <c r="C724" s="265" t="s">
        <v>7727</v>
      </c>
      <c r="D724" s="266" t="s">
        <v>30798</v>
      </c>
    </row>
    <row r="725" spans="1:4" x14ac:dyDescent="0.25">
      <c r="A725" s="264" t="s">
        <v>30799</v>
      </c>
      <c r="B725" s="265" t="s">
        <v>7801</v>
      </c>
      <c r="C725" s="265" t="s">
        <v>7727</v>
      </c>
      <c r="D725" s="266" t="s">
        <v>1856</v>
      </c>
    </row>
    <row r="726" spans="1:4" x14ac:dyDescent="0.25">
      <c r="A726" s="264" t="s">
        <v>30800</v>
      </c>
      <c r="B726" s="265" t="s">
        <v>7802</v>
      </c>
      <c r="C726" s="265" t="s">
        <v>7727</v>
      </c>
      <c r="D726" s="266" t="s">
        <v>4157</v>
      </c>
    </row>
    <row r="727" spans="1:4" x14ac:dyDescent="0.25">
      <c r="A727" s="264" t="s">
        <v>30801</v>
      </c>
      <c r="B727" s="265" t="s">
        <v>7803</v>
      </c>
      <c r="C727" s="265" t="s">
        <v>7727</v>
      </c>
      <c r="D727" s="266" t="s">
        <v>6951</v>
      </c>
    </row>
    <row r="728" spans="1:4" x14ac:dyDescent="0.25">
      <c r="A728" s="264" t="s">
        <v>30802</v>
      </c>
      <c r="B728" s="265" t="s">
        <v>7804</v>
      </c>
      <c r="C728" s="265" t="s">
        <v>7727</v>
      </c>
      <c r="D728" s="266" t="s">
        <v>25886</v>
      </c>
    </row>
    <row r="729" spans="1:4" x14ac:dyDescent="0.25">
      <c r="A729" s="264" t="s">
        <v>30803</v>
      </c>
      <c r="B729" s="265" t="s">
        <v>7805</v>
      </c>
      <c r="C729" s="265" t="s">
        <v>7727</v>
      </c>
      <c r="D729" s="266" t="s">
        <v>30804</v>
      </c>
    </row>
    <row r="730" spans="1:4" x14ac:dyDescent="0.25">
      <c r="A730" s="264" t="s">
        <v>30805</v>
      </c>
      <c r="B730" s="265" t="s">
        <v>7806</v>
      </c>
      <c r="C730" s="265" t="s">
        <v>7727</v>
      </c>
      <c r="D730" s="266" t="s">
        <v>30806</v>
      </c>
    </row>
    <row r="731" spans="1:4" x14ac:dyDescent="0.25">
      <c r="A731" s="264" t="s">
        <v>30807</v>
      </c>
      <c r="B731" s="265" t="s">
        <v>7807</v>
      </c>
      <c r="C731" s="265" t="s">
        <v>7727</v>
      </c>
      <c r="D731" s="266" t="s">
        <v>30015</v>
      </c>
    </row>
    <row r="732" spans="1:4" x14ac:dyDescent="0.25">
      <c r="A732" s="264" t="s">
        <v>30808</v>
      </c>
      <c r="B732" s="265" t="s">
        <v>7808</v>
      </c>
      <c r="C732" s="265" t="s">
        <v>7727</v>
      </c>
      <c r="D732" s="266" t="s">
        <v>30809</v>
      </c>
    </row>
    <row r="733" spans="1:4" x14ac:dyDescent="0.25">
      <c r="A733" s="264" t="s">
        <v>30810</v>
      </c>
      <c r="B733" s="265" t="s">
        <v>7809</v>
      </c>
      <c r="C733" s="265" t="s">
        <v>7727</v>
      </c>
      <c r="D733" s="266" t="s">
        <v>1613</v>
      </c>
    </row>
    <row r="734" spans="1:4" x14ac:dyDescent="0.25">
      <c r="A734" s="264" t="s">
        <v>30811</v>
      </c>
      <c r="B734" s="265" t="s">
        <v>7810</v>
      </c>
      <c r="C734" s="265" t="s">
        <v>7727</v>
      </c>
      <c r="D734" s="266" t="s">
        <v>25886</v>
      </c>
    </row>
    <row r="735" spans="1:4" x14ac:dyDescent="0.25">
      <c r="A735" s="264" t="s">
        <v>30812</v>
      </c>
      <c r="B735" s="265" t="s">
        <v>7811</v>
      </c>
      <c r="C735" s="265" t="s">
        <v>7727</v>
      </c>
      <c r="D735" s="266" t="s">
        <v>26501</v>
      </c>
    </row>
    <row r="736" spans="1:4" x14ac:dyDescent="0.25">
      <c r="A736" s="264" t="s">
        <v>30813</v>
      </c>
      <c r="B736" s="265" t="s">
        <v>7812</v>
      </c>
      <c r="C736" s="265" t="s">
        <v>7727</v>
      </c>
      <c r="D736" s="266" t="s">
        <v>30814</v>
      </c>
    </row>
    <row r="737" spans="1:4" x14ac:dyDescent="0.25">
      <c r="A737" s="264" t="s">
        <v>30815</v>
      </c>
      <c r="B737" s="265" t="s">
        <v>7813</v>
      </c>
      <c r="C737" s="265" t="s">
        <v>7727</v>
      </c>
      <c r="D737" s="266" t="s">
        <v>30816</v>
      </c>
    </row>
    <row r="738" spans="1:4" x14ac:dyDescent="0.25">
      <c r="A738" s="264" t="s">
        <v>30817</v>
      </c>
      <c r="B738" s="265" t="s">
        <v>7814</v>
      </c>
      <c r="C738" s="265" t="s">
        <v>7727</v>
      </c>
      <c r="D738" s="266" t="s">
        <v>3566</v>
      </c>
    </row>
    <row r="739" spans="1:4" x14ac:dyDescent="0.25">
      <c r="A739" s="264" t="s">
        <v>30818</v>
      </c>
      <c r="B739" s="265" t="s">
        <v>7815</v>
      </c>
      <c r="C739" s="265" t="s">
        <v>7727</v>
      </c>
      <c r="D739" s="266" t="s">
        <v>1856</v>
      </c>
    </row>
    <row r="740" spans="1:4" x14ac:dyDescent="0.25">
      <c r="A740" s="264" t="s">
        <v>30819</v>
      </c>
      <c r="B740" s="265" t="s">
        <v>7816</v>
      </c>
      <c r="C740" s="265" t="s">
        <v>7727</v>
      </c>
      <c r="D740" s="266" t="s">
        <v>30820</v>
      </c>
    </row>
    <row r="741" spans="1:4" x14ac:dyDescent="0.25">
      <c r="A741" s="264" t="s">
        <v>30821</v>
      </c>
      <c r="B741" s="265" t="s">
        <v>7817</v>
      </c>
      <c r="C741" s="265" t="s">
        <v>7727</v>
      </c>
      <c r="D741" s="266" t="s">
        <v>30822</v>
      </c>
    </row>
    <row r="742" spans="1:4" x14ac:dyDescent="0.25">
      <c r="A742" s="264" t="s">
        <v>30823</v>
      </c>
      <c r="B742" s="265" t="s">
        <v>7818</v>
      </c>
      <c r="C742" s="265" t="s">
        <v>7727</v>
      </c>
      <c r="D742" s="266" t="s">
        <v>30824</v>
      </c>
    </row>
    <row r="743" spans="1:4" x14ac:dyDescent="0.25">
      <c r="A743" s="264" t="s">
        <v>30825</v>
      </c>
      <c r="B743" s="265" t="s">
        <v>7819</v>
      </c>
      <c r="C743" s="265" t="s">
        <v>7727</v>
      </c>
      <c r="D743" s="266" t="s">
        <v>30826</v>
      </c>
    </row>
    <row r="744" spans="1:4" x14ac:dyDescent="0.25">
      <c r="A744" s="264" t="s">
        <v>30827</v>
      </c>
      <c r="B744" s="265" t="s">
        <v>7820</v>
      </c>
      <c r="C744" s="265" t="s">
        <v>7727</v>
      </c>
      <c r="D744" s="266" t="s">
        <v>28225</v>
      </c>
    </row>
    <row r="745" spans="1:4" x14ac:dyDescent="0.25">
      <c r="A745" s="264" t="s">
        <v>30828</v>
      </c>
      <c r="B745" s="265" t="s">
        <v>7821</v>
      </c>
      <c r="C745" s="265" t="s">
        <v>7727</v>
      </c>
      <c r="D745" s="266" t="s">
        <v>30829</v>
      </c>
    </row>
    <row r="746" spans="1:4" x14ac:dyDescent="0.25">
      <c r="A746" s="264" t="s">
        <v>30830</v>
      </c>
      <c r="B746" s="265" t="s">
        <v>7822</v>
      </c>
      <c r="C746" s="265" t="s">
        <v>7727</v>
      </c>
      <c r="D746" s="266" t="s">
        <v>27552</v>
      </c>
    </row>
    <row r="747" spans="1:4" x14ac:dyDescent="0.25">
      <c r="A747" s="264" t="s">
        <v>30831</v>
      </c>
      <c r="B747" s="265" t="s">
        <v>7823</v>
      </c>
      <c r="C747" s="265" t="s">
        <v>7727</v>
      </c>
      <c r="D747" s="266" t="s">
        <v>2582</v>
      </c>
    </row>
    <row r="748" spans="1:4" x14ac:dyDescent="0.25">
      <c r="A748" s="264" t="s">
        <v>30832</v>
      </c>
      <c r="B748" s="265" t="s">
        <v>7824</v>
      </c>
      <c r="C748" s="265" t="s">
        <v>7727</v>
      </c>
      <c r="D748" s="266" t="s">
        <v>30833</v>
      </c>
    </row>
    <row r="749" spans="1:4" x14ac:dyDescent="0.25">
      <c r="A749" s="264" t="s">
        <v>30834</v>
      </c>
      <c r="B749" s="265" t="s">
        <v>7825</v>
      </c>
      <c r="C749" s="265" t="s">
        <v>7727</v>
      </c>
      <c r="D749" s="266" t="s">
        <v>30835</v>
      </c>
    </row>
    <row r="750" spans="1:4" x14ac:dyDescent="0.25">
      <c r="A750" s="264" t="s">
        <v>30836</v>
      </c>
      <c r="B750" s="265" t="s">
        <v>7826</v>
      </c>
      <c r="C750" s="265" t="s">
        <v>7727</v>
      </c>
      <c r="D750" s="266" t="s">
        <v>13824</v>
      </c>
    </row>
    <row r="751" spans="1:4" x14ac:dyDescent="0.25">
      <c r="A751" s="264" t="s">
        <v>30837</v>
      </c>
      <c r="B751" s="265" t="s">
        <v>7827</v>
      </c>
      <c r="C751" s="265" t="s">
        <v>7727</v>
      </c>
      <c r="D751" s="266" t="s">
        <v>30838</v>
      </c>
    </row>
    <row r="752" spans="1:4" x14ac:dyDescent="0.25">
      <c r="A752" s="264" t="s">
        <v>30839</v>
      </c>
      <c r="B752" s="265" t="s">
        <v>7828</v>
      </c>
      <c r="C752" s="265" t="s">
        <v>7727</v>
      </c>
      <c r="D752" s="266" t="s">
        <v>30840</v>
      </c>
    </row>
    <row r="753" spans="1:4" x14ac:dyDescent="0.25">
      <c r="A753" s="264" t="s">
        <v>30841</v>
      </c>
      <c r="B753" s="265" t="s">
        <v>7829</v>
      </c>
      <c r="C753" s="265" t="s">
        <v>7727</v>
      </c>
      <c r="D753" s="266" t="s">
        <v>30842</v>
      </c>
    </row>
    <row r="754" spans="1:4" x14ac:dyDescent="0.25">
      <c r="A754" s="264" t="s">
        <v>30843</v>
      </c>
      <c r="B754" s="265" t="s">
        <v>7830</v>
      </c>
      <c r="C754" s="265" t="s">
        <v>7727</v>
      </c>
      <c r="D754" s="266" t="s">
        <v>5005</v>
      </c>
    </row>
    <row r="755" spans="1:4" x14ac:dyDescent="0.25">
      <c r="A755" s="264" t="s">
        <v>30844</v>
      </c>
      <c r="B755" s="265" t="s">
        <v>7831</v>
      </c>
      <c r="C755" s="265" t="s">
        <v>7727</v>
      </c>
      <c r="D755" s="266" t="s">
        <v>29518</v>
      </c>
    </row>
    <row r="756" spans="1:4" x14ac:dyDescent="0.25">
      <c r="A756" s="264" t="s">
        <v>30845</v>
      </c>
      <c r="B756" s="265" t="s">
        <v>7832</v>
      </c>
      <c r="C756" s="265" t="s">
        <v>7727</v>
      </c>
      <c r="D756" s="266" t="s">
        <v>6249</v>
      </c>
    </row>
    <row r="757" spans="1:4" x14ac:dyDescent="0.25">
      <c r="A757" s="264" t="s">
        <v>30846</v>
      </c>
      <c r="B757" s="265" t="s">
        <v>7833</v>
      </c>
      <c r="C757" s="265" t="s">
        <v>7727</v>
      </c>
      <c r="D757" s="266" t="s">
        <v>30847</v>
      </c>
    </row>
    <row r="758" spans="1:4" x14ac:dyDescent="0.25">
      <c r="A758" s="264" t="s">
        <v>30848</v>
      </c>
      <c r="B758" s="265" t="s">
        <v>7834</v>
      </c>
      <c r="C758" s="265" t="s">
        <v>7727</v>
      </c>
      <c r="D758" s="266" t="s">
        <v>30849</v>
      </c>
    </row>
    <row r="759" spans="1:4" x14ac:dyDescent="0.25">
      <c r="A759" s="264" t="s">
        <v>30850</v>
      </c>
      <c r="B759" s="265" t="s">
        <v>7835</v>
      </c>
      <c r="C759" s="265" t="s">
        <v>7727</v>
      </c>
      <c r="D759" s="266" t="s">
        <v>30851</v>
      </c>
    </row>
    <row r="760" spans="1:4" x14ac:dyDescent="0.25">
      <c r="A760" s="264" t="s">
        <v>30852</v>
      </c>
      <c r="B760" s="265" t="s">
        <v>7836</v>
      </c>
      <c r="C760" s="265" t="s">
        <v>7727</v>
      </c>
      <c r="D760" s="266" t="s">
        <v>30853</v>
      </c>
    </row>
    <row r="761" spans="1:4" x14ac:dyDescent="0.25">
      <c r="A761" s="264" t="s">
        <v>30854</v>
      </c>
      <c r="B761" s="265" t="s">
        <v>7837</v>
      </c>
      <c r="C761" s="265" t="s">
        <v>7727</v>
      </c>
      <c r="D761" s="266" t="s">
        <v>30855</v>
      </c>
    </row>
    <row r="762" spans="1:4" x14ac:dyDescent="0.25">
      <c r="A762" s="264" t="s">
        <v>30856</v>
      </c>
      <c r="B762" s="265" t="s">
        <v>7839</v>
      </c>
      <c r="C762" s="265" t="s">
        <v>7727</v>
      </c>
      <c r="D762" s="266" t="s">
        <v>30857</v>
      </c>
    </row>
    <row r="763" spans="1:4" x14ac:dyDescent="0.25">
      <c r="A763" s="264" t="s">
        <v>30858</v>
      </c>
      <c r="B763" s="265" t="s">
        <v>7840</v>
      </c>
      <c r="C763" s="265" t="s">
        <v>7727</v>
      </c>
      <c r="D763" s="266" t="s">
        <v>27431</v>
      </c>
    </row>
    <row r="764" spans="1:4" x14ac:dyDescent="0.25">
      <c r="A764" s="264" t="s">
        <v>30859</v>
      </c>
      <c r="B764" s="265" t="s">
        <v>7841</v>
      </c>
      <c r="C764" s="265" t="s">
        <v>7727</v>
      </c>
      <c r="D764" s="266" t="s">
        <v>30860</v>
      </c>
    </row>
    <row r="765" spans="1:4" x14ac:dyDescent="0.25">
      <c r="A765" s="264" t="s">
        <v>30861</v>
      </c>
      <c r="B765" s="265" t="s">
        <v>7842</v>
      </c>
      <c r="C765" s="265" t="s">
        <v>7727</v>
      </c>
      <c r="D765" s="266" t="s">
        <v>3644</v>
      </c>
    </row>
    <row r="766" spans="1:4" x14ac:dyDescent="0.25">
      <c r="A766" s="264" t="s">
        <v>30862</v>
      </c>
      <c r="B766" s="265" t="s">
        <v>7843</v>
      </c>
      <c r="C766" s="265" t="s">
        <v>7727</v>
      </c>
      <c r="D766" s="266" t="s">
        <v>3569</v>
      </c>
    </row>
    <row r="767" spans="1:4" x14ac:dyDescent="0.25">
      <c r="A767" s="264" t="s">
        <v>30863</v>
      </c>
      <c r="B767" s="265" t="s">
        <v>7844</v>
      </c>
      <c r="C767" s="265" t="s">
        <v>7727</v>
      </c>
      <c r="D767" s="266" t="s">
        <v>7845</v>
      </c>
    </row>
    <row r="768" spans="1:4" x14ac:dyDescent="0.25">
      <c r="A768" s="264" t="s">
        <v>30864</v>
      </c>
      <c r="B768" s="265" t="s">
        <v>7846</v>
      </c>
      <c r="C768" s="265" t="s">
        <v>7727</v>
      </c>
      <c r="D768" s="266" t="s">
        <v>30865</v>
      </c>
    </row>
    <row r="769" spans="1:4" x14ac:dyDescent="0.25">
      <c r="A769" s="264" t="s">
        <v>30866</v>
      </c>
      <c r="B769" s="265" t="s">
        <v>7847</v>
      </c>
      <c r="C769" s="265" t="s">
        <v>7727</v>
      </c>
      <c r="D769" s="266" t="s">
        <v>30867</v>
      </c>
    </row>
    <row r="770" spans="1:4" x14ac:dyDescent="0.25">
      <c r="A770" s="264" t="s">
        <v>30868</v>
      </c>
      <c r="B770" s="265" t="s">
        <v>7848</v>
      </c>
      <c r="C770" s="265" t="s">
        <v>7727</v>
      </c>
      <c r="D770" s="266" t="s">
        <v>30869</v>
      </c>
    </row>
    <row r="771" spans="1:4" x14ac:dyDescent="0.25">
      <c r="A771" s="264" t="s">
        <v>30870</v>
      </c>
      <c r="B771" s="265" t="s">
        <v>7849</v>
      </c>
      <c r="C771" s="265" t="s">
        <v>7727</v>
      </c>
      <c r="D771" s="266" t="s">
        <v>27149</v>
      </c>
    </row>
    <row r="772" spans="1:4" x14ac:dyDescent="0.25">
      <c r="A772" s="264" t="s">
        <v>30871</v>
      </c>
      <c r="B772" s="265" t="s">
        <v>7850</v>
      </c>
      <c r="C772" s="265" t="s">
        <v>7727</v>
      </c>
      <c r="D772" s="266" t="s">
        <v>2102</v>
      </c>
    </row>
    <row r="773" spans="1:4" x14ac:dyDescent="0.25">
      <c r="A773" s="264" t="s">
        <v>30872</v>
      </c>
      <c r="B773" s="265" t="s">
        <v>7851</v>
      </c>
      <c r="C773" s="265" t="s">
        <v>7727</v>
      </c>
      <c r="D773" s="266" t="s">
        <v>30873</v>
      </c>
    </row>
    <row r="774" spans="1:4" x14ac:dyDescent="0.25">
      <c r="A774" s="264" t="s">
        <v>30874</v>
      </c>
      <c r="B774" s="265" t="s">
        <v>7852</v>
      </c>
      <c r="C774" s="265" t="s">
        <v>7727</v>
      </c>
      <c r="D774" s="266" t="s">
        <v>30875</v>
      </c>
    </row>
    <row r="775" spans="1:4" x14ac:dyDescent="0.25">
      <c r="A775" s="264" t="s">
        <v>30876</v>
      </c>
      <c r="B775" s="265" t="s">
        <v>7853</v>
      </c>
      <c r="C775" s="265" t="s">
        <v>7727</v>
      </c>
      <c r="D775" s="266" t="s">
        <v>5042</v>
      </c>
    </row>
    <row r="776" spans="1:4" x14ac:dyDescent="0.25">
      <c r="A776" s="264" t="s">
        <v>30877</v>
      </c>
      <c r="B776" s="265" t="s">
        <v>7854</v>
      </c>
      <c r="C776" s="265" t="s">
        <v>7727</v>
      </c>
      <c r="D776" s="266" t="s">
        <v>30878</v>
      </c>
    </row>
    <row r="777" spans="1:4" x14ac:dyDescent="0.25">
      <c r="A777" s="264" t="s">
        <v>30879</v>
      </c>
      <c r="B777" s="265" t="s">
        <v>7855</v>
      </c>
      <c r="C777" s="265" t="s">
        <v>7727</v>
      </c>
      <c r="D777" s="266" t="s">
        <v>30880</v>
      </c>
    </row>
    <row r="778" spans="1:4" x14ac:dyDescent="0.25">
      <c r="A778" s="264" t="s">
        <v>30881</v>
      </c>
      <c r="B778" s="265" t="s">
        <v>7856</v>
      </c>
      <c r="C778" s="265" t="s">
        <v>7727</v>
      </c>
      <c r="D778" s="266" t="s">
        <v>6828</v>
      </c>
    </row>
    <row r="779" spans="1:4" x14ac:dyDescent="0.25">
      <c r="A779" s="264" t="s">
        <v>30882</v>
      </c>
      <c r="B779" s="265" t="s">
        <v>7857</v>
      </c>
      <c r="C779" s="265" t="s">
        <v>7727</v>
      </c>
      <c r="D779" s="266" t="s">
        <v>9120</v>
      </c>
    </row>
    <row r="780" spans="1:4" x14ac:dyDescent="0.25">
      <c r="A780" s="264" t="s">
        <v>30883</v>
      </c>
      <c r="B780" s="265" t="s">
        <v>7858</v>
      </c>
      <c r="C780" s="265" t="s">
        <v>7727</v>
      </c>
      <c r="D780" s="266" t="s">
        <v>30884</v>
      </c>
    </row>
    <row r="781" spans="1:4" x14ac:dyDescent="0.25">
      <c r="A781" s="264" t="s">
        <v>30885</v>
      </c>
      <c r="B781" s="265" t="s">
        <v>7859</v>
      </c>
      <c r="C781" s="265" t="s">
        <v>7727</v>
      </c>
      <c r="D781" s="266" t="s">
        <v>27997</v>
      </c>
    </row>
    <row r="782" spans="1:4" x14ac:dyDescent="0.25">
      <c r="A782" s="264" t="s">
        <v>30886</v>
      </c>
      <c r="B782" s="265" t="s">
        <v>7860</v>
      </c>
      <c r="C782" s="265" t="s">
        <v>7727</v>
      </c>
      <c r="D782" s="266" t="s">
        <v>30887</v>
      </c>
    </row>
    <row r="783" spans="1:4" x14ac:dyDescent="0.25">
      <c r="A783" s="264" t="s">
        <v>30888</v>
      </c>
      <c r="B783" s="265" t="s">
        <v>7861</v>
      </c>
      <c r="C783" s="265" t="s">
        <v>7727</v>
      </c>
      <c r="D783" s="266" t="s">
        <v>28119</v>
      </c>
    </row>
    <row r="784" spans="1:4" x14ac:dyDescent="0.25">
      <c r="A784" s="264" t="s">
        <v>30889</v>
      </c>
      <c r="B784" s="265" t="s">
        <v>7862</v>
      </c>
      <c r="C784" s="265" t="s">
        <v>7727</v>
      </c>
      <c r="D784" s="266" t="s">
        <v>30890</v>
      </c>
    </row>
    <row r="785" spans="1:4" x14ac:dyDescent="0.25">
      <c r="A785" s="264" t="s">
        <v>30891</v>
      </c>
      <c r="B785" s="265" t="s">
        <v>7863</v>
      </c>
      <c r="C785" s="265" t="s">
        <v>7727</v>
      </c>
      <c r="D785" s="266" t="s">
        <v>30892</v>
      </c>
    </row>
    <row r="786" spans="1:4" x14ac:dyDescent="0.25">
      <c r="A786" s="264" t="s">
        <v>30893</v>
      </c>
      <c r="B786" s="265" t="s">
        <v>7864</v>
      </c>
      <c r="C786" s="265" t="s">
        <v>7727</v>
      </c>
      <c r="D786" s="266" t="s">
        <v>30894</v>
      </c>
    </row>
    <row r="787" spans="1:4" x14ac:dyDescent="0.25">
      <c r="A787" s="264" t="s">
        <v>30895</v>
      </c>
      <c r="B787" s="265" t="s">
        <v>7865</v>
      </c>
      <c r="C787" s="265" t="s">
        <v>7727</v>
      </c>
      <c r="D787" s="266" t="s">
        <v>30896</v>
      </c>
    </row>
    <row r="788" spans="1:4" x14ac:dyDescent="0.25">
      <c r="A788" s="264" t="s">
        <v>30897</v>
      </c>
      <c r="B788" s="265" t="s">
        <v>7866</v>
      </c>
      <c r="C788" s="265" t="s">
        <v>7727</v>
      </c>
      <c r="D788" s="266" t="s">
        <v>30898</v>
      </c>
    </row>
    <row r="789" spans="1:4" x14ac:dyDescent="0.25">
      <c r="A789" s="264" t="s">
        <v>30899</v>
      </c>
      <c r="B789" s="265" t="s">
        <v>7867</v>
      </c>
      <c r="C789" s="265" t="s">
        <v>7727</v>
      </c>
      <c r="D789" s="266" t="s">
        <v>30900</v>
      </c>
    </row>
    <row r="790" spans="1:4" x14ac:dyDescent="0.25">
      <c r="A790" s="264" t="s">
        <v>30901</v>
      </c>
      <c r="B790" s="265" t="s">
        <v>7868</v>
      </c>
      <c r="C790" s="265" t="s">
        <v>7727</v>
      </c>
      <c r="D790" s="266" t="s">
        <v>30902</v>
      </c>
    </row>
    <row r="791" spans="1:4" x14ac:dyDescent="0.25">
      <c r="A791" s="264" t="s">
        <v>30903</v>
      </c>
      <c r="B791" s="265" t="s">
        <v>7869</v>
      </c>
      <c r="C791" s="265" t="s">
        <v>7727</v>
      </c>
      <c r="D791" s="266" t="s">
        <v>30904</v>
      </c>
    </row>
    <row r="792" spans="1:4" x14ac:dyDescent="0.25">
      <c r="A792" s="264" t="s">
        <v>30905</v>
      </c>
      <c r="B792" s="265" t="s">
        <v>7870</v>
      </c>
      <c r="C792" s="265" t="s">
        <v>7727</v>
      </c>
      <c r="D792" s="266" t="s">
        <v>30906</v>
      </c>
    </row>
    <row r="793" spans="1:4" x14ac:dyDescent="0.25">
      <c r="A793" s="264" t="s">
        <v>30907</v>
      </c>
      <c r="B793" s="265" t="s">
        <v>7871</v>
      </c>
      <c r="C793" s="265" t="s">
        <v>7727</v>
      </c>
      <c r="D793" s="266" t="s">
        <v>30908</v>
      </c>
    </row>
    <row r="794" spans="1:4" x14ac:dyDescent="0.25">
      <c r="A794" s="264" t="s">
        <v>30909</v>
      </c>
      <c r="B794" s="265" t="s">
        <v>7872</v>
      </c>
      <c r="C794" s="265" t="s">
        <v>7727</v>
      </c>
      <c r="D794" s="266" t="s">
        <v>3767</v>
      </c>
    </row>
    <row r="795" spans="1:4" x14ac:dyDescent="0.25">
      <c r="A795" s="264" t="s">
        <v>30910</v>
      </c>
      <c r="B795" s="265" t="s">
        <v>7873</v>
      </c>
      <c r="C795" s="265" t="s">
        <v>7727</v>
      </c>
      <c r="D795" s="266" t="s">
        <v>30911</v>
      </c>
    </row>
    <row r="796" spans="1:4" x14ac:dyDescent="0.25">
      <c r="A796" s="264" t="s">
        <v>30912</v>
      </c>
      <c r="B796" s="265" t="s">
        <v>7874</v>
      </c>
      <c r="C796" s="265" t="s">
        <v>7727</v>
      </c>
      <c r="D796" s="266" t="s">
        <v>30913</v>
      </c>
    </row>
    <row r="797" spans="1:4" x14ac:dyDescent="0.25">
      <c r="A797" s="264" t="s">
        <v>30914</v>
      </c>
      <c r="B797" s="265" t="s">
        <v>7875</v>
      </c>
      <c r="C797" s="265" t="s">
        <v>7727</v>
      </c>
      <c r="D797" s="266" t="s">
        <v>30915</v>
      </c>
    </row>
    <row r="798" spans="1:4" x14ac:dyDescent="0.25">
      <c r="A798" s="264" t="s">
        <v>30916</v>
      </c>
      <c r="B798" s="265" t="s">
        <v>7876</v>
      </c>
      <c r="C798" s="265" t="s">
        <v>7727</v>
      </c>
      <c r="D798" s="266" t="s">
        <v>26703</v>
      </c>
    </row>
    <row r="799" spans="1:4" x14ac:dyDescent="0.25">
      <c r="A799" s="264" t="s">
        <v>30917</v>
      </c>
      <c r="B799" s="265" t="s">
        <v>7877</v>
      </c>
      <c r="C799" s="265" t="s">
        <v>7727</v>
      </c>
      <c r="D799" s="266" t="s">
        <v>3767</v>
      </c>
    </row>
    <row r="800" spans="1:4" x14ac:dyDescent="0.25">
      <c r="A800" s="264" t="s">
        <v>30918</v>
      </c>
      <c r="B800" s="265" t="s">
        <v>7878</v>
      </c>
      <c r="C800" s="265" t="s">
        <v>7727</v>
      </c>
      <c r="D800" s="266" t="s">
        <v>2505</v>
      </c>
    </row>
    <row r="801" spans="1:4" x14ac:dyDescent="0.25">
      <c r="A801" s="264" t="s">
        <v>30919</v>
      </c>
      <c r="B801" s="265" t="s">
        <v>7879</v>
      </c>
      <c r="C801" s="265" t="s">
        <v>1399</v>
      </c>
      <c r="D801" s="266" t="s">
        <v>30920</v>
      </c>
    </row>
    <row r="802" spans="1:4" x14ac:dyDescent="0.25">
      <c r="A802" s="264" t="s">
        <v>30921</v>
      </c>
      <c r="B802" s="265" t="s">
        <v>7880</v>
      </c>
      <c r="C802" s="265" t="s">
        <v>1399</v>
      </c>
      <c r="D802" s="266" t="s">
        <v>30922</v>
      </c>
    </row>
    <row r="803" spans="1:4" x14ac:dyDescent="0.25">
      <c r="A803" s="264" t="s">
        <v>30923</v>
      </c>
      <c r="B803" s="265" t="s">
        <v>7881</v>
      </c>
      <c r="C803" s="265" t="s">
        <v>1399</v>
      </c>
      <c r="D803" s="266" t="s">
        <v>4688</v>
      </c>
    </row>
    <row r="804" spans="1:4" x14ac:dyDescent="0.25">
      <c r="A804" s="264" t="s">
        <v>30924</v>
      </c>
      <c r="B804" s="265" t="s">
        <v>7882</v>
      </c>
      <c r="C804" s="265" t="s">
        <v>1399</v>
      </c>
      <c r="D804" s="266" t="s">
        <v>25598</v>
      </c>
    </row>
    <row r="805" spans="1:4" x14ac:dyDescent="0.25">
      <c r="A805" s="264" t="s">
        <v>30925</v>
      </c>
      <c r="B805" s="265" t="s">
        <v>7883</v>
      </c>
      <c r="C805" s="265" t="s">
        <v>1399</v>
      </c>
      <c r="D805" s="266" t="s">
        <v>30926</v>
      </c>
    </row>
    <row r="806" spans="1:4" x14ac:dyDescent="0.25">
      <c r="A806" s="264" t="s">
        <v>30927</v>
      </c>
      <c r="B806" s="265" t="s">
        <v>7885</v>
      </c>
      <c r="C806" s="265" t="s">
        <v>1399</v>
      </c>
      <c r="D806" s="266" t="s">
        <v>2526</v>
      </c>
    </row>
    <row r="807" spans="1:4" x14ac:dyDescent="0.25">
      <c r="A807" s="264" t="s">
        <v>30928</v>
      </c>
      <c r="B807" s="265" t="s">
        <v>7886</v>
      </c>
      <c r="C807" s="265" t="s">
        <v>1399</v>
      </c>
      <c r="D807" s="266" t="s">
        <v>30929</v>
      </c>
    </row>
    <row r="808" spans="1:4" x14ac:dyDescent="0.25">
      <c r="A808" s="264" t="s">
        <v>30930</v>
      </c>
      <c r="B808" s="265" t="s">
        <v>7887</v>
      </c>
      <c r="C808" s="265" t="s">
        <v>1399</v>
      </c>
      <c r="D808" s="266" t="s">
        <v>30931</v>
      </c>
    </row>
    <row r="809" spans="1:4" x14ac:dyDescent="0.25">
      <c r="A809" s="264" t="s">
        <v>30932</v>
      </c>
      <c r="B809" s="265" t="s">
        <v>7888</v>
      </c>
      <c r="C809" s="265" t="s">
        <v>1399</v>
      </c>
      <c r="D809" s="266" t="s">
        <v>30933</v>
      </c>
    </row>
    <row r="810" spans="1:4" x14ac:dyDescent="0.25">
      <c r="A810" s="264" t="s">
        <v>30934</v>
      </c>
      <c r="B810" s="265" t="s">
        <v>7889</v>
      </c>
      <c r="C810" s="265" t="s">
        <v>1399</v>
      </c>
      <c r="D810" s="266" t="s">
        <v>30935</v>
      </c>
    </row>
    <row r="811" spans="1:4" x14ac:dyDescent="0.25">
      <c r="A811" s="264" t="s">
        <v>30936</v>
      </c>
      <c r="B811" s="265" t="s">
        <v>7890</v>
      </c>
      <c r="C811" s="265" t="s">
        <v>1399</v>
      </c>
      <c r="D811" s="266" t="s">
        <v>30937</v>
      </c>
    </row>
    <row r="812" spans="1:4" x14ac:dyDescent="0.25">
      <c r="A812" s="264" t="s">
        <v>30938</v>
      </c>
      <c r="B812" s="265" t="s">
        <v>7891</v>
      </c>
      <c r="C812" s="265" t="s">
        <v>1399</v>
      </c>
      <c r="D812" s="266" t="s">
        <v>26378</v>
      </c>
    </row>
    <row r="813" spans="1:4" x14ac:dyDescent="0.25">
      <c r="A813" s="264" t="s">
        <v>30939</v>
      </c>
      <c r="B813" s="265" t="s">
        <v>7892</v>
      </c>
      <c r="C813" s="265" t="s">
        <v>1399</v>
      </c>
      <c r="D813" s="266" t="s">
        <v>30940</v>
      </c>
    </row>
    <row r="814" spans="1:4" x14ac:dyDescent="0.25">
      <c r="A814" s="264" t="s">
        <v>30941</v>
      </c>
      <c r="B814" s="265" t="s">
        <v>7893</v>
      </c>
      <c r="C814" s="265" t="s">
        <v>1399</v>
      </c>
      <c r="D814" s="266" t="s">
        <v>30942</v>
      </c>
    </row>
    <row r="815" spans="1:4" x14ac:dyDescent="0.25">
      <c r="A815" s="264" t="s">
        <v>30943</v>
      </c>
      <c r="B815" s="265" t="s">
        <v>7894</v>
      </c>
      <c r="C815" s="265" t="s">
        <v>1399</v>
      </c>
      <c r="D815" s="266" t="s">
        <v>30944</v>
      </c>
    </row>
    <row r="816" spans="1:4" x14ac:dyDescent="0.25">
      <c r="A816" s="264" t="s">
        <v>30945</v>
      </c>
      <c r="B816" s="265" t="s">
        <v>7895</v>
      </c>
      <c r="C816" s="265" t="s">
        <v>1399</v>
      </c>
      <c r="D816" s="266" t="s">
        <v>30946</v>
      </c>
    </row>
    <row r="817" spans="1:4" x14ac:dyDescent="0.25">
      <c r="A817" s="264" t="s">
        <v>30947</v>
      </c>
      <c r="B817" s="265" t="s">
        <v>7896</v>
      </c>
      <c r="C817" s="265" t="s">
        <v>1399</v>
      </c>
      <c r="D817" s="266" t="s">
        <v>30948</v>
      </c>
    </row>
    <row r="818" spans="1:4" x14ac:dyDescent="0.25">
      <c r="A818" s="264" t="s">
        <v>30949</v>
      </c>
      <c r="B818" s="265" t="s">
        <v>7897</v>
      </c>
      <c r="C818" s="265" t="s">
        <v>1399</v>
      </c>
      <c r="D818" s="266" t="s">
        <v>30950</v>
      </c>
    </row>
    <row r="819" spans="1:4" x14ac:dyDescent="0.25">
      <c r="A819" s="264" t="s">
        <v>30951</v>
      </c>
      <c r="B819" s="265" t="s">
        <v>7898</v>
      </c>
      <c r="C819" s="265" t="s">
        <v>1399</v>
      </c>
      <c r="D819" s="266" t="s">
        <v>30952</v>
      </c>
    </row>
    <row r="820" spans="1:4" x14ac:dyDescent="0.25">
      <c r="A820" s="264" t="s">
        <v>30953</v>
      </c>
      <c r="B820" s="265" t="s">
        <v>7900</v>
      </c>
      <c r="C820" s="265" t="s">
        <v>1399</v>
      </c>
      <c r="D820" s="266" t="s">
        <v>30954</v>
      </c>
    </row>
    <row r="821" spans="1:4" x14ac:dyDescent="0.25">
      <c r="A821" s="264" t="s">
        <v>30955</v>
      </c>
      <c r="B821" s="265" t="s">
        <v>7901</v>
      </c>
      <c r="C821" s="265" t="s">
        <v>1399</v>
      </c>
      <c r="D821" s="266" t="s">
        <v>30956</v>
      </c>
    </row>
    <row r="822" spans="1:4" x14ac:dyDescent="0.25">
      <c r="A822" s="264" t="s">
        <v>30957</v>
      </c>
      <c r="B822" s="265" t="s">
        <v>7902</v>
      </c>
      <c r="C822" s="265" t="s">
        <v>1399</v>
      </c>
      <c r="D822" s="266" t="s">
        <v>30958</v>
      </c>
    </row>
    <row r="823" spans="1:4" x14ac:dyDescent="0.25">
      <c r="A823" s="264" t="s">
        <v>30959</v>
      </c>
      <c r="B823" s="265" t="s">
        <v>7903</v>
      </c>
      <c r="C823" s="265" t="s">
        <v>1399</v>
      </c>
      <c r="D823" s="266" t="s">
        <v>30960</v>
      </c>
    </row>
    <row r="824" spans="1:4" x14ac:dyDescent="0.25">
      <c r="A824" s="264" t="s">
        <v>30961</v>
      </c>
      <c r="B824" s="265" t="s">
        <v>7904</v>
      </c>
      <c r="C824" s="265" t="s">
        <v>1399</v>
      </c>
      <c r="D824" s="266" t="s">
        <v>30962</v>
      </c>
    </row>
    <row r="825" spans="1:4" x14ac:dyDescent="0.25">
      <c r="A825" s="264" t="s">
        <v>30963</v>
      </c>
      <c r="B825" s="265" t="s">
        <v>7905</v>
      </c>
      <c r="C825" s="265" t="s">
        <v>1399</v>
      </c>
      <c r="D825" s="266" t="s">
        <v>29524</v>
      </c>
    </row>
    <row r="826" spans="1:4" x14ac:dyDescent="0.25">
      <c r="A826" s="264" t="s">
        <v>30964</v>
      </c>
      <c r="B826" s="265" t="s">
        <v>7906</v>
      </c>
      <c r="C826" s="265" t="s">
        <v>1399</v>
      </c>
      <c r="D826" s="266" t="s">
        <v>26895</v>
      </c>
    </row>
    <row r="827" spans="1:4" x14ac:dyDescent="0.25">
      <c r="A827" s="264" t="s">
        <v>30965</v>
      </c>
      <c r="B827" s="265" t="s">
        <v>7907</v>
      </c>
      <c r="C827" s="265" t="s">
        <v>1399</v>
      </c>
      <c r="D827" s="266" t="s">
        <v>29507</v>
      </c>
    </row>
    <row r="828" spans="1:4" x14ac:dyDescent="0.25">
      <c r="A828" s="264" t="s">
        <v>30966</v>
      </c>
      <c r="B828" s="265" t="s">
        <v>7908</v>
      </c>
      <c r="C828" s="265" t="s">
        <v>1399</v>
      </c>
      <c r="D828" s="266" t="s">
        <v>30967</v>
      </c>
    </row>
    <row r="829" spans="1:4" x14ac:dyDescent="0.25">
      <c r="A829" s="264" t="s">
        <v>30968</v>
      </c>
      <c r="B829" s="265" t="s">
        <v>7909</v>
      </c>
      <c r="C829" s="265" t="s">
        <v>1399</v>
      </c>
      <c r="D829" s="266" t="s">
        <v>30969</v>
      </c>
    </row>
    <row r="830" spans="1:4" x14ac:dyDescent="0.25">
      <c r="A830" s="264" t="s">
        <v>30970</v>
      </c>
      <c r="B830" s="265" t="s">
        <v>7910</v>
      </c>
      <c r="C830" s="265" t="s">
        <v>1399</v>
      </c>
      <c r="D830" s="266" t="s">
        <v>30971</v>
      </c>
    </row>
    <row r="831" spans="1:4" x14ac:dyDescent="0.25">
      <c r="A831" s="264" t="s">
        <v>30972</v>
      </c>
      <c r="B831" s="265" t="s">
        <v>7911</v>
      </c>
      <c r="C831" s="265" t="s">
        <v>1399</v>
      </c>
      <c r="D831" s="266" t="s">
        <v>30973</v>
      </c>
    </row>
    <row r="832" spans="1:4" x14ac:dyDescent="0.25">
      <c r="A832" s="264" t="s">
        <v>30974</v>
      </c>
      <c r="B832" s="265" t="s">
        <v>7913</v>
      </c>
      <c r="C832" s="265" t="s">
        <v>1399</v>
      </c>
      <c r="D832" s="266" t="s">
        <v>30975</v>
      </c>
    </row>
    <row r="833" spans="1:4" x14ac:dyDescent="0.25">
      <c r="A833" s="264" t="s">
        <v>30976</v>
      </c>
      <c r="B833" s="265" t="s">
        <v>7914</v>
      </c>
      <c r="C833" s="265" t="s">
        <v>1399</v>
      </c>
      <c r="D833" s="266" t="s">
        <v>26674</v>
      </c>
    </row>
    <row r="834" spans="1:4" x14ac:dyDescent="0.25">
      <c r="A834" s="264" t="s">
        <v>30977</v>
      </c>
      <c r="B834" s="265" t="s">
        <v>7915</v>
      </c>
      <c r="C834" s="265" t="s">
        <v>1399</v>
      </c>
      <c r="D834" s="266" t="s">
        <v>30978</v>
      </c>
    </row>
    <row r="835" spans="1:4" x14ac:dyDescent="0.25">
      <c r="A835" s="264" t="s">
        <v>30979</v>
      </c>
      <c r="B835" s="265" t="s">
        <v>7916</v>
      </c>
      <c r="C835" s="265" t="s">
        <v>1399</v>
      </c>
      <c r="D835" s="266" t="s">
        <v>30980</v>
      </c>
    </row>
    <row r="836" spans="1:4" x14ac:dyDescent="0.25">
      <c r="A836" s="264" t="s">
        <v>30981</v>
      </c>
      <c r="B836" s="265" t="s">
        <v>7917</v>
      </c>
      <c r="C836" s="265" t="s">
        <v>1399</v>
      </c>
      <c r="D836" s="266" t="s">
        <v>30982</v>
      </c>
    </row>
    <row r="837" spans="1:4" x14ac:dyDescent="0.25">
      <c r="A837" s="264" t="s">
        <v>30983</v>
      </c>
      <c r="B837" s="265" t="s">
        <v>7918</v>
      </c>
      <c r="C837" s="265" t="s">
        <v>1399</v>
      </c>
      <c r="D837" s="266" t="s">
        <v>30984</v>
      </c>
    </row>
    <row r="838" spans="1:4" x14ac:dyDescent="0.25">
      <c r="A838" s="264" t="s">
        <v>30985</v>
      </c>
      <c r="B838" s="265" t="s">
        <v>7919</v>
      </c>
      <c r="C838" s="265" t="s">
        <v>1399</v>
      </c>
      <c r="D838" s="266" t="s">
        <v>4339</v>
      </c>
    </row>
    <row r="839" spans="1:4" x14ac:dyDescent="0.25">
      <c r="A839" s="264" t="s">
        <v>30986</v>
      </c>
      <c r="B839" s="265" t="s">
        <v>7920</v>
      </c>
      <c r="C839" s="265" t="s">
        <v>1399</v>
      </c>
      <c r="D839" s="266" t="s">
        <v>30987</v>
      </c>
    </row>
    <row r="840" spans="1:4" x14ac:dyDescent="0.25">
      <c r="A840" s="264" t="s">
        <v>30988</v>
      </c>
      <c r="B840" s="265" t="s">
        <v>7921</v>
      </c>
      <c r="C840" s="265" t="s">
        <v>1399</v>
      </c>
      <c r="D840" s="266" t="s">
        <v>30989</v>
      </c>
    </row>
    <row r="841" spans="1:4" x14ac:dyDescent="0.25">
      <c r="A841" s="264" t="s">
        <v>30990</v>
      </c>
      <c r="B841" s="265" t="s">
        <v>7922</v>
      </c>
      <c r="C841" s="265" t="s">
        <v>1399</v>
      </c>
      <c r="D841" s="266" t="s">
        <v>30991</v>
      </c>
    </row>
    <row r="842" spans="1:4" x14ac:dyDescent="0.25">
      <c r="A842" s="264" t="s">
        <v>30992</v>
      </c>
      <c r="B842" s="265" t="s">
        <v>7923</v>
      </c>
      <c r="C842" s="265" t="s">
        <v>1399</v>
      </c>
      <c r="D842" s="266" t="s">
        <v>30993</v>
      </c>
    </row>
    <row r="843" spans="1:4" x14ac:dyDescent="0.25">
      <c r="A843" s="264" t="s">
        <v>30994</v>
      </c>
      <c r="B843" s="265" t="s">
        <v>7924</v>
      </c>
      <c r="C843" s="265" t="s">
        <v>1399</v>
      </c>
      <c r="D843" s="266" t="s">
        <v>7925</v>
      </c>
    </row>
    <row r="844" spans="1:4" x14ac:dyDescent="0.25">
      <c r="A844" s="264" t="s">
        <v>30995</v>
      </c>
      <c r="B844" s="265" t="s">
        <v>7926</v>
      </c>
      <c r="C844" s="265" t="s">
        <v>1399</v>
      </c>
      <c r="D844" s="266" t="s">
        <v>6864</v>
      </c>
    </row>
    <row r="845" spans="1:4" x14ac:dyDescent="0.25">
      <c r="A845" s="264" t="s">
        <v>30996</v>
      </c>
      <c r="B845" s="265" t="s">
        <v>7927</v>
      </c>
      <c r="C845" s="265" t="s">
        <v>1399</v>
      </c>
      <c r="D845" s="266" t="s">
        <v>3811</v>
      </c>
    </row>
    <row r="846" spans="1:4" x14ac:dyDescent="0.25">
      <c r="A846" s="264" t="s">
        <v>30997</v>
      </c>
      <c r="B846" s="265" t="s">
        <v>7928</v>
      </c>
      <c r="C846" s="265" t="s">
        <v>1399</v>
      </c>
      <c r="D846" s="266" t="s">
        <v>4598</v>
      </c>
    </row>
    <row r="847" spans="1:4" x14ac:dyDescent="0.25">
      <c r="A847" s="264" t="s">
        <v>30998</v>
      </c>
      <c r="B847" s="265" t="s">
        <v>7929</v>
      </c>
      <c r="C847" s="265" t="s">
        <v>1399</v>
      </c>
      <c r="D847" s="266" t="s">
        <v>27525</v>
      </c>
    </row>
    <row r="848" spans="1:4" x14ac:dyDescent="0.25">
      <c r="A848" s="264" t="s">
        <v>30999</v>
      </c>
      <c r="B848" s="265" t="s">
        <v>7930</v>
      </c>
      <c r="C848" s="265" t="s">
        <v>1399</v>
      </c>
      <c r="D848" s="266" t="s">
        <v>31000</v>
      </c>
    </row>
    <row r="849" spans="1:4" x14ac:dyDescent="0.25">
      <c r="A849" s="264" t="s">
        <v>31001</v>
      </c>
      <c r="B849" s="265" t="s">
        <v>7931</v>
      </c>
      <c r="C849" s="265" t="s">
        <v>1399</v>
      </c>
      <c r="D849" s="266" t="s">
        <v>10018</v>
      </c>
    </row>
    <row r="850" spans="1:4" x14ac:dyDescent="0.25">
      <c r="A850" s="264" t="s">
        <v>31002</v>
      </c>
      <c r="B850" s="265" t="s">
        <v>7932</v>
      </c>
      <c r="C850" s="265" t="s">
        <v>1399</v>
      </c>
      <c r="D850" s="266" t="s">
        <v>26887</v>
      </c>
    </row>
    <row r="851" spans="1:4" x14ac:dyDescent="0.25">
      <c r="A851" s="264" t="s">
        <v>31003</v>
      </c>
      <c r="B851" s="265" t="s">
        <v>7934</v>
      </c>
      <c r="C851" s="265" t="s">
        <v>1399</v>
      </c>
      <c r="D851" s="266" t="s">
        <v>7733</v>
      </c>
    </row>
    <row r="852" spans="1:4" x14ac:dyDescent="0.25">
      <c r="A852" s="264" t="s">
        <v>31004</v>
      </c>
      <c r="B852" s="265" t="s">
        <v>7935</v>
      </c>
      <c r="C852" s="265" t="s">
        <v>1399</v>
      </c>
      <c r="D852" s="266" t="s">
        <v>3729</v>
      </c>
    </row>
    <row r="853" spans="1:4" x14ac:dyDescent="0.25">
      <c r="A853" s="264" t="s">
        <v>31005</v>
      </c>
      <c r="B853" s="265" t="s">
        <v>7936</v>
      </c>
      <c r="C853" s="265" t="s">
        <v>1399</v>
      </c>
      <c r="D853" s="266" t="s">
        <v>7175</v>
      </c>
    </row>
    <row r="854" spans="1:4" x14ac:dyDescent="0.25">
      <c r="A854" s="264" t="s">
        <v>31006</v>
      </c>
      <c r="B854" s="265" t="s">
        <v>7937</v>
      </c>
      <c r="C854" s="265" t="s">
        <v>1399</v>
      </c>
      <c r="D854" s="266" t="s">
        <v>27154</v>
      </c>
    </row>
    <row r="855" spans="1:4" x14ac:dyDescent="0.25">
      <c r="A855" s="264" t="s">
        <v>31007</v>
      </c>
      <c r="B855" s="265" t="s">
        <v>7938</v>
      </c>
      <c r="C855" s="265" t="s">
        <v>1399</v>
      </c>
      <c r="D855" s="266" t="s">
        <v>31008</v>
      </c>
    </row>
    <row r="856" spans="1:4" x14ac:dyDescent="0.25">
      <c r="A856" s="264" t="s">
        <v>31009</v>
      </c>
      <c r="B856" s="265" t="s">
        <v>7939</v>
      </c>
      <c r="C856" s="265" t="s">
        <v>1399</v>
      </c>
      <c r="D856" s="266" t="s">
        <v>3779</v>
      </c>
    </row>
    <row r="857" spans="1:4" x14ac:dyDescent="0.25">
      <c r="A857" s="264" t="s">
        <v>31010</v>
      </c>
      <c r="B857" s="265" t="s">
        <v>7941</v>
      </c>
      <c r="C857" s="265" t="s">
        <v>1399</v>
      </c>
      <c r="D857" s="266" t="s">
        <v>31011</v>
      </c>
    </row>
    <row r="858" spans="1:4" x14ac:dyDescent="0.25">
      <c r="A858" s="264" t="s">
        <v>31012</v>
      </c>
      <c r="B858" s="265" t="s">
        <v>7942</v>
      </c>
      <c r="C858" s="265" t="s">
        <v>1399</v>
      </c>
      <c r="D858" s="266" t="s">
        <v>31013</v>
      </c>
    </row>
    <row r="859" spans="1:4" x14ac:dyDescent="0.25">
      <c r="A859" s="264" t="s">
        <v>31014</v>
      </c>
      <c r="B859" s="265" t="s">
        <v>7943</v>
      </c>
      <c r="C859" s="265" t="s">
        <v>1399</v>
      </c>
      <c r="D859" s="266" t="s">
        <v>31015</v>
      </c>
    </row>
    <row r="860" spans="1:4" x14ac:dyDescent="0.25">
      <c r="A860" s="264" t="s">
        <v>31016</v>
      </c>
      <c r="B860" s="265" t="s">
        <v>7944</v>
      </c>
      <c r="C860" s="265" t="s">
        <v>1399</v>
      </c>
      <c r="D860" s="266" t="s">
        <v>6422</v>
      </c>
    </row>
    <row r="861" spans="1:4" x14ac:dyDescent="0.25">
      <c r="A861" s="264" t="s">
        <v>31017</v>
      </c>
      <c r="B861" s="265" t="s">
        <v>7945</v>
      </c>
      <c r="C861" s="265" t="s">
        <v>1399</v>
      </c>
      <c r="D861" s="266" t="s">
        <v>25934</v>
      </c>
    </row>
    <row r="862" spans="1:4" x14ac:dyDescent="0.25">
      <c r="A862" s="264" t="s">
        <v>31018</v>
      </c>
      <c r="B862" s="265" t="s">
        <v>7946</v>
      </c>
      <c r="C862" s="265" t="s">
        <v>1399</v>
      </c>
      <c r="D862" s="266" t="s">
        <v>31019</v>
      </c>
    </row>
    <row r="863" spans="1:4" x14ac:dyDescent="0.25">
      <c r="A863" s="264" t="s">
        <v>31020</v>
      </c>
      <c r="B863" s="265" t="s">
        <v>7947</v>
      </c>
      <c r="C863" s="265" t="s">
        <v>1399</v>
      </c>
      <c r="D863" s="266" t="s">
        <v>27586</v>
      </c>
    </row>
    <row r="864" spans="1:4" x14ac:dyDescent="0.25">
      <c r="A864" s="264" t="s">
        <v>31021</v>
      </c>
      <c r="B864" s="265" t="s">
        <v>7948</v>
      </c>
      <c r="C864" s="265" t="s">
        <v>1399</v>
      </c>
      <c r="D864" s="266" t="s">
        <v>31022</v>
      </c>
    </row>
    <row r="865" spans="1:4" x14ac:dyDescent="0.25">
      <c r="A865" s="264" t="s">
        <v>31023</v>
      </c>
      <c r="B865" s="265" t="s">
        <v>7949</v>
      </c>
      <c r="C865" s="265" t="s">
        <v>1399</v>
      </c>
      <c r="D865" s="266" t="s">
        <v>30503</v>
      </c>
    </row>
    <row r="866" spans="1:4" x14ac:dyDescent="0.25">
      <c r="A866" s="264" t="s">
        <v>31024</v>
      </c>
      <c r="B866" s="265" t="s">
        <v>7950</v>
      </c>
      <c r="C866" s="265" t="s">
        <v>1399</v>
      </c>
      <c r="D866" s="266" t="s">
        <v>31025</v>
      </c>
    </row>
    <row r="867" spans="1:4" x14ac:dyDescent="0.25">
      <c r="A867" s="264" t="s">
        <v>31026</v>
      </c>
      <c r="B867" s="265" t="s">
        <v>7951</v>
      </c>
      <c r="C867" s="265" t="s">
        <v>1399</v>
      </c>
      <c r="D867" s="266" t="s">
        <v>31027</v>
      </c>
    </row>
    <row r="868" spans="1:4" x14ac:dyDescent="0.25">
      <c r="A868" s="264" t="s">
        <v>31028</v>
      </c>
      <c r="B868" s="265" t="s">
        <v>7952</v>
      </c>
      <c r="C868" s="265" t="s">
        <v>1399</v>
      </c>
      <c r="D868" s="266" t="s">
        <v>31029</v>
      </c>
    </row>
    <row r="869" spans="1:4" x14ac:dyDescent="0.25">
      <c r="A869" s="264" t="s">
        <v>31030</v>
      </c>
      <c r="B869" s="265" t="s">
        <v>7953</v>
      </c>
      <c r="C869" s="265" t="s">
        <v>1399</v>
      </c>
      <c r="D869" s="266" t="s">
        <v>31031</v>
      </c>
    </row>
    <row r="870" spans="1:4" x14ac:dyDescent="0.25">
      <c r="A870" s="264" t="s">
        <v>31032</v>
      </c>
      <c r="B870" s="265" t="s">
        <v>7954</v>
      </c>
      <c r="C870" s="265" t="s">
        <v>1399</v>
      </c>
      <c r="D870" s="266" t="s">
        <v>31033</v>
      </c>
    </row>
    <row r="871" spans="1:4" x14ac:dyDescent="0.25">
      <c r="A871" s="264" t="s">
        <v>31034</v>
      </c>
      <c r="B871" s="265" t="s">
        <v>7955</v>
      </c>
      <c r="C871" s="265" t="s">
        <v>1399</v>
      </c>
      <c r="D871" s="266" t="s">
        <v>31035</v>
      </c>
    </row>
    <row r="872" spans="1:4" x14ac:dyDescent="0.25">
      <c r="A872" s="264" t="s">
        <v>31036</v>
      </c>
      <c r="B872" s="265" t="s">
        <v>7956</v>
      </c>
      <c r="C872" s="265" t="s">
        <v>1399</v>
      </c>
      <c r="D872" s="266" t="s">
        <v>2006</v>
      </c>
    </row>
    <row r="873" spans="1:4" x14ac:dyDescent="0.25">
      <c r="A873" s="264" t="s">
        <v>31037</v>
      </c>
      <c r="B873" s="265" t="s">
        <v>7957</v>
      </c>
      <c r="C873" s="265" t="s">
        <v>1399</v>
      </c>
      <c r="D873" s="266" t="s">
        <v>31038</v>
      </c>
    </row>
    <row r="874" spans="1:4" x14ac:dyDescent="0.25">
      <c r="A874" s="264" t="s">
        <v>31039</v>
      </c>
      <c r="B874" s="265" t="s">
        <v>7958</v>
      </c>
      <c r="C874" s="265" t="s">
        <v>1399</v>
      </c>
      <c r="D874" s="266" t="s">
        <v>31040</v>
      </c>
    </row>
    <row r="875" spans="1:4" x14ac:dyDescent="0.25">
      <c r="A875" s="264" t="s">
        <v>31041</v>
      </c>
      <c r="B875" s="265" t="s">
        <v>7959</v>
      </c>
      <c r="C875" s="265" t="s">
        <v>1399</v>
      </c>
      <c r="D875" s="266" t="s">
        <v>31042</v>
      </c>
    </row>
    <row r="876" spans="1:4" x14ac:dyDescent="0.25">
      <c r="A876" s="264" t="s">
        <v>31043</v>
      </c>
      <c r="B876" s="265" t="s">
        <v>7960</v>
      </c>
      <c r="C876" s="265" t="s">
        <v>1399</v>
      </c>
      <c r="D876" s="266" t="s">
        <v>31044</v>
      </c>
    </row>
    <row r="877" spans="1:4" x14ac:dyDescent="0.25">
      <c r="A877" s="264" t="s">
        <v>31045</v>
      </c>
      <c r="B877" s="265" t="s">
        <v>7961</v>
      </c>
      <c r="C877" s="265" t="s">
        <v>1399</v>
      </c>
      <c r="D877" s="266" t="s">
        <v>31046</v>
      </c>
    </row>
    <row r="878" spans="1:4" x14ac:dyDescent="0.25">
      <c r="A878" s="264" t="s">
        <v>31047</v>
      </c>
      <c r="B878" s="265" t="s">
        <v>7962</v>
      </c>
      <c r="C878" s="265" t="s">
        <v>1399</v>
      </c>
      <c r="D878" s="266" t="s">
        <v>31048</v>
      </c>
    </row>
    <row r="879" spans="1:4" x14ac:dyDescent="0.25">
      <c r="A879" s="264" t="s">
        <v>31049</v>
      </c>
      <c r="B879" s="265" t="s">
        <v>7963</v>
      </c>
      <c r="C879" s="265" t="s">
        <v>1399</v>
      </c>
      <c r="D879" s="266" t="s">
        <v>31035</v>
      </c>
    </row>
    <row r="880" spans="1:4" x14ac:dyDescent="0.25">
      <c r="A880" s="264" t="s">
        <v>31050</v>
      </c>
      <c r="B880" s="265" t="s">
        <v>7964</v>
      </c>
      <c r="C880" s="265" t="s">
        <v>1399</v>
      </c>
      <c r="D880" s="266" t="s">
        <v>31051</v>
      </c>
    </row>
    <row r="881" spans="1:4" x14ac:dyDescent="0.25">
      <c r="A881" s="264" t="s">
        <v>31052</v>
      </c>
      <c r="B881" s="265" t="s">
        <v>7965</v>
      </c>
      <c r="C881" s="265" t="s">
        <v>1399</v>
      </c>
      <c r="D881" s="266" t="s">
        <v>31053</v>
      </c>
    </row>
    <row r="882" spans="1:4" x14ac:dyDescent="0.25">
      <c r="A882" s="264" t="s">
        <v>31054</v>
      </c>
      <c r="B882" s="265" t="s">
        <v>7966</v>
      </c>
      <c r="C882" s="265" t="s">
        <v>1399</v>
      </c>
      <c r="D882" s="266" t="s">
        <v>31055</v>
      </c>
    </row>
    <row r="883" spans="1:4" x14ac:dyDescent="0.25">
      <c r="A883" s="264" t="s">
        <v>31056</v>
      </c>
      <c r="B883" s="265" t="s">
        <v>7967</v>
      </c>
      <c r="C883" s="265" t="s">
        <v>1399</v>
      </c>
      <c r="D883" s="266" t="s">
        <v>31057</v>
      </c>
    </row>
    <row r="884" spans="1:4" x14ac:dyDescent="0.25">
      <c r="A884" s="264" t="s">
        <v>31058</v>
      </c>
      <c r="B884" s="265" t="s">
        <v>7968</v>
      </c>
      <c r="C884" s="265" t="s">
        <v>1399</v>
      </c>
      <c r="D884" s="266" t="s">
        <v>31059</v>
      </c>
    </row>
    <row r="885" spans="1:4" x14ac:dyDescent="0.25">
      <c r="A885" s="264" t="s">
        <v>31060</v>
      </c>
      <c r="B885" s="265" t="s">
        <v>7969</v>
      </c>
      <c r="C885" s="265" t="s">
        <v>1399</v>
      </c>
      <c r="D885" s="266" t="s">
        <v>29820</v>
      </c>
    </row>
    <row r="886" spans="1:4" x14ac:dyDescent="0.25">
      <c r="A886" s="264" t="s">
        <v>31061</v>
      </c>
      <c r="B886" s="265" t="s">
        <v>7970</v>
      </c>
      <c r="C886" s="265" t="s">
        <v>1399</v>
      </c>
      <c r="D886" s="266" t="s">
        <v>31062</v>
      </c>
    </row>
    <row r="887" spans="1:4" x14ac:dyDescent="0.25">
      <c r="A887" s="264" t="s">
        <v>31063</v>
      </c>
      <c r="B887" s="265" t="s">
        <v>7971</v>
      </c>
      <c r="C887" s="265" t="s">
        <v>1399</v>
      </c>
      <c r="D887" s="266" t="s">
        <v>5983</v>
      </c>
    </row>
    <row r="888" spans="1:4" x14ac:dyDescent="0.25">
      <c r="A888" s="264" t="s">
        <v>31064</v>
      </c>
      <c r="B888" s="265" t="s">
        <v>7972</v>
      </c>
      <c r="C888" s="265" t="s">
        <v>1399</v>
      </c>
      <c r="D888" s="266" t="s">
        <v>25386</v>
      </c>
    </row>
    <row r="889" spans="1:4" x14ac:dyDescent="0.25">
      <c r="A889" s="264" t="s">
        <v>31065</v>
      </c>
      <c r="B889" s="265" t="s">
        <v>7973</v>
      </c>
      <c r="C889" s="265" t="s">
        <v>1399</v>
      </c>
      <c r="D889" s="266" t="s">
        <v>2297</v>
      </c>
    </row>
    <row r="890" spans="1:4" x14ac:dyDescent="0.25">
      <c r="A890" s="264" t="s">
        <v>31066</v>
      </c>
      <c r="B890" s="265" t="s">
        <v>7974</v>
      </c>
      <c r="C890" s="265" t="s">
        <v>1399</v>
      </c>
      <c r="D890" s="266" t="s">
        <v>31067</v>
      </c>
    </row>
    <row r="891" spans="1:4" x14ac:dyDescent="0.25">
      <c r="A891" s="264" t="s">
        <v>31068</v>
      </c>
      <c r="B891" s="265" t="s">
        <v>7975</v>
      </c>
      <c r="C891" s="265" t="s">
        <v>1399</v>
      </c>
      <c r="D891" s="266" t="s">
        <v>30926</v>
      </c>
    </row>
    <row r="892" spans="1:4" x14ac:dyDescent="0.25">
      <c r="A892" s="264" t="s">
        <v>31069</v>
      </c>
      <c r="B892" s="265" t="s">
        <v>7976</v>
      </c>
      <c r="C892" s="265" t="s">
        <v>1399</v>
      </c>
      <c r="D892" s="266" t="s">
        <v>7977</v>
      </c>
    </row>
    <row r="893" spans="1:4" x14ac:dyDescent="0.25">
      <c r="A893" s="264" t="s">
        <v>31070</v>
      </c>
      <c r="B893" s="265" t="s">
        <v>7978</v>
      </c>
      <c r="C893" s="265" t="s">
        <v>1399</v>
      </c>
      <c r="D893" s="266" t="s">
        <v>31071</v>
      </c>
    </row>
    <row r="894" spans="1:4" x14ac:dyDescent="0.25">
      <c r="A894" s="264" t="s">
        <v>31072</v>
      </c>
      <c r="B894" s="265" t="s">
        <v>7979</v>
      </c>
      <c r="C894" s="265" t="s">
        <v>1399</v>
      </c>
      <c r="D894" s="266" t="s">
        <v>31073</v>
      </c>
    </row>
    <row r="895" spans="1:4" x14ac:dyDescent="0.25">
      <c r="A895" s="264" t="s">
        <v>31074</v>
      </c>
      <c r="B895" s="265" t="s">
        <v>7980</v>
      </c>
      <c r="C895" s="265" t="s">
        <v>1399</v>
      </c>
      <c r="D895" s="266" t="s">
        <v>31075</v>
      </c>
    </row>
    <row r="896" spans="1:4" x14ac:dyDescent="0.25">
      <c r="A896" s="264" t="s">
        <v>31076</v>
      </c>
      <c r="B896" s="265" t="s">
        <v>7981</v>
      </c>
      <c r="C896" s="265" t="s">
        <v>1399</v>
      </c>
      <c r="D896" s="266" t="s">
        <v>31077</v>
      </c>
    </row>
    <row r="897" spans="1:4" x14ac:dyDescent="0.25">
      <c r="A897" s="264" t="s">
        <v>31078</v>
      </c>
      <c r="B897" s="265" t="s">
        <v>7983</v>
      </c>
      <c r="C897" s="265" t="s">
        <v>1399</v>
      </c>
      <c r="D897" s="266" t="s">
        <v>31029</v>
      </c>
    </row>
    <row r="898" spans="1:4" x14ac:dyDescent="0.25">
      <c r="A898" s="264" t="s">
        <v>31079</v>
      </c>
      <c r="B898" s="265" t="s">
        <v>7984</v>
      </c>
      <c r="C898" s="265" t="s">
        <v>1399</v>
      </c>
      <c r="D898" s="266" t="s">
        <v>31080</v>
      </c>
    </row>
    <row r="899" spans="1:4" x14ac:dyDescent="0.25">
      <c r="A899" s="264" t="s">
        <v>31081</v>
      </c>
      <c r="B899" s="265" t="s">
        <v>7985</v>
      </c>
      <c r="C899" s="265" t="s">
        <v>1399</v>
      </c>
      <c r="D899" s="266" t="s">
        <v>31082</v>
      </c>
    </row>
    <row r="900" spans="1:4" x14ac:dyDescent="0.25">
      <c r="A900" s="264" t="s">
        <v>31083</v>
      </c>
      <c r="B900" s="265" t="s">
        <v>7986</v>
      </c>
      <c r="C900" s="265" t="s">
        <v>1399</v>
      </c>
      <c r="D900" s="266" t="s">
        <v>31084</v>
      </c>
    </row>
    <row r="901" spans="1:4" x14ac:dyDescent="0.25">
      <c r="A901" s="264" t="s">
        <v>31085</v>
      </c>
      <c r="B901" s="265" t="s">
        <v>7987</v>
      </c>
      <c r="C901" s="265" t="s">
        <v>1399</v>
      </c>
      <c r="D901" s="266" t="s">
        <v>1526</v>
      </c>
    </row>
    <row r="902" spans="1:4" x14ac:dyDescent="0.25">
      <c r="A902" s="264" t="s">
        <v>31086</v>
      </c>
      <c r="B902" s="265" t="s">
        <v>7988</v>
      </c>
      <c r="C902" s="265" t="s">
        <v>1399</v>
      </c>
      <c r="D902" s="266" t="s">
        <v>31087</v>
      </c>
    </row>
    <row r="903" spans="1:4" x14ac:dyDescent="0.25">
      <c r="A903" s="264" t="s">
        <v>31088</v>
      </c>
      <c r="B903" s="265" t="s">
        <v>7989</v>
      </c>
      <c r="C903" s="265" t="s">
        <v>1399</v>
      </c>
      <c r="D903" s="266" t="s">
        <v>31089</v>
      </c>
    </row>
    <row r="904" spans="1:4" x14ac:dyDescent="0.25">
      <c r="A904" s="264" t="s">
        <v>31090</v>
      </c>
      <c r="B904" s="265" t="s">
        <v>7990</v>
      </c>
      <c r="C904" s="265" t="s">
        <v>1399</v>
      </c>
      <c r="D904" s="266" t="s">
        <v>2555</v>
      </c>
    </row>
    <row r="905" spans="1:4" x14ac:dyDescent="0.25">
      <c r="A905" s="264" t="s">
        <v>31091</v>
      </c>
      <c r="B905" s="265" t="s">
        <v>7991</v>
      </c>
      <c r="C905" s="265" t="s">
        <v>1399</v>
      </c>
      <c r="D905" s="266" t="s">
        <v>31092</v>
      </c>
    </row>
    <row r="906" spans="1:4" x14ac:dyDescent="0.25">
      <c r="A906" s="264" t="s">
        <v>31093</v>
      </c>
      <c r="B906" s="265" t="s">
        <v>7992</v>
      </c>
      <c r="C906" s="265" t="s">
        <v>1399</v>
      </c>
      <c r="D906" s="266" t="s">
        <v>31094</v>
      </c>
    </row>
    <row r="907" spans="1:4" x14ac:dyDescent="0.25">
      <c r="A907" s="264" t="s">
        <v>31095</v>
      </c>
      <c r="B907" s="265" t="s">
        <v>7993</v>
      </c>
      <c r="C907" s="265" t="s">
        <v>1399</v>
      </c>
      <c r="D907" s="266" t="s">
        <v>2105</v>
      </c>
    </row>
    <row r="908" spans="1:4" x14ac:dyDescent="0.25">
      <c r="A908" s="264" t="s">
        <v>31096</v>
      </c>
      <c r="B908" s="265" t="s">
        <v>7994</v>
      </c>
      <c r="C908" s="265" t="s">
        <v>1399</v>
      </c>
      <c r="D908" s="266" t="s">
        <v>31097</v>
      </c>
    </row>
    <row r="909" spans="1:4" x14ac:dyDescent="0.25">
      <c r="A909" s="264" t="s">
        <v>31098</v>
      </c>
      <c r="B909" s="265" t="s">
        <v>7995</v>
      </c>
      <c r="C909" s="265" t="s">
        <v>1399</v>
      </c>
      <c r="D909" s="266" t="s">
        <v>31099</v>
      </c>
    </row>
    <row r="910" spans="1:4" x14ac:dyDescent="0.25">
      <c r="A910" s="264" t="s">
        <v>31100</v>
      </c>
      <c r="B910" s="265" t="s">
        <v>7996</v>
      </c>
      <c r="C910" s="265" t="s">
        <v>1399</v>
      </c>
      <c r="D910" s="266" t="s">
        <v>5041</v>
      </c>
    </row>
    <row r="911" spans="1:4" x14ac:dyDescent="0.25">
      <c r="A911" s="264" t="s">
        <v>31101</v>
      </c>
      <c r="B911" s="265" t="s">
        <v>7997</v>
      </c>
      <c r="C911" s="265" t="s">
        <v>1399</v>
      </c>
      <c r="D911" s="266" t="s">
        <v>1448</v>
      </c>
    </row>
    <row r="912" spans="1:4" x14ac:dyDescent="0.25">
      <c r="A912" s="264" t="s">
        <v>31102</v>
      </c>
      <c r="B912" s="265" t="s">
        <v>7998</v>
      </c>
      <c r="C912" s="265" t="s">
        <v>1399</v>
      </c>
      <c r="D912" s="266" t="s">
        <v>1450</v>
      </c>
    </row>
    <row r="913" spans="1:4" x14ac:dyDescent="0.25">
      <c r="A913" s="264" t="s">
        <v>31103</v>
      </c>
      <c r="B913" s="265" t="s">
        <v>7999</v>
      </c>
      <c r="C913" s="265" t="s">
        <v>1399</v>
      </c>
      <c r="D913" s="266" t="s">
        <v>3823</v>
      </c>
    </row>
    <row r="914" spans="1:4" x14ac:dyDescent="0.25">
      <c r="A914" s="264" t="s">
        <v>31104</v>
      </c>
      <c r="B914" s="265" t="s">
        <v>8000</v>
      </c>
      <c r="C914" s="265" t="s">
        <v>1399</v>
      </c>
      <c r="D914" s="266" t="s">
        <v>1508</v>
      </c>
    </row>
    <row r="915" spans="1:4" x14ac:dyDescent="0.25">
      <c r="A915" s="264" t="s">
        <v>31105</v>
      </c>
      <c r="B915" s="265" t="s">
        <v>8001</v>
      </c>
      <c r="C915" s="265" t="s">
        <v>1399</v>
      </c>
      <c r="D915" s="266" t="s">
        <v>5009</v>
      </c>
    </row>
    <row r="916" spans="1:4" x14ac:dyDescent="0.25">
      <c r="A916" s="264" t="s">
        <v>31106</v>
      </c>
      <c r="B916" s="265" t="s">
        <v>8002</v>
      </c>
      <c r="C916" s="265" t="s">
        <v>1399</v>
      </c>
      <c r="D916" s="266" t="s">
        <v>2163</v>
      </c>
    </row>
    <row r="917" spans="1:4" x14ac:dyDescent="0.25">
      <c r="A917" s="264" t="s">
        <v>31107</v>
      </c>
      <c r="B917" s="265" t="s">
        <v>8003</v>
      </c>
      <c r="C917" s="265" t="s">
        <v>1399</v>
      </c>
      <c r="D917" s="266" t="s">
        <v>5048</v>
      </c>
    </row>
    <row r="918" spans="1:4" x14ac:dyDescent="0.25">
      <c r="A918" s="264" t="s">
        <v>31108</v>
      </c>
      <c r="B918" s="265" t="s">
        <v>8004</v>
      </c>
      <c r="C918" s="265" t="s">
        <v>1399</v>
      </c>
      <c r="D918" s="266" t="s">
        <v>6828</v>
      </c>
    </row>
    <row r="919" spans="1:4" x14ac:dyDescent="0.25">
      <c r="A919" s="264" t="s">
        <v>31109</v>
      </c>
      <c r="B919" s="265" t="s">
        <v>8005</v>
      </c>
      <c r="C919" s="265" t="s">
        <v>1399</v>
      </c>
      <c r="D919" s="266" t="s">
        <v>2108</v>
      </c>
    </row>
    <row r="920" spans="1:4" x14ac:dyDescent="0.25">
      <c r="A920" s="264" t="s">
        <v>31110</v>
      </c>
      <c r="B920" s="265" t="s">
        <v>8006</v>
      </c>
      <c r="C920" s="265" t="s">
        <v>1399</v>
      </c>
      <c r="D920" s="266" t="s">
        <v>8012</v>
      </c>
    </row>
    <row r="921" spans="1:4" x14ac:dyDescent="0.25">
      <c r="A921" s="264" t="s">
        <v>31111</v>
      </c>
      <c r="B921" s="265" t="s">
        <v>8007</v>
      </c>
      <c r="C921" s="265" t="s">
        <v>1399</v>
      </c>
      <c r="D921" s="266" t="s">
        <v>3609</v>
      </c>
    </row>
    <row r="922" spans="1:4" x14ac:dyDescent="0.25">
      <c r="A922" s="264" t="s">
        <v>31112</v>
      </c>
      <c r="B922" s="265" t="s">
        <v>8008</v>
      </c>
      <c r="C922" s="265" t="s">
        <v>1399</v>
      </c>
      <c r="D922" s="266" t="s">
        <v>6755</v>
      </c>
    </row>
    <row r="923" spans="1:4" x14ac:dyDescent="0.25">
      <c r="A923" s="264" t="s">
        <v>31113</v>
      </c>
      <c r="B923" s="265" t="s">
        <v>8009</v>
      </c>
      <c r="C923" s="265" t="s">
        <v>1399</v>
      </c>
      <c r="D923" s="266" t="s">
        <v>6863</v>
      </c>
    </row>
    <row r="924" spans="1:4" x14ac:dyDescent="0.25">
      <c r="A924" s="264" t="s">
        <v>31114</v>
      </c>
      <c r="B924" s="265" t="s">
        <v>8010</v>
      </c>
      <c r="C924" s="265" t="s">
        <v>1399</v>
      </c>
      <c r="D924" s="266" t="s">
        <v>6821</v>
      </c>
    </row>
    <row r="925" spans="1:4" x14ac:dyDescent="0.25">
      <c r="A925" s="264" t="s">
        <v>31115</v>
      </c>
      <c r="B925" s="265" t="s">
        <v>8011</v>
      </c>
      <c r="C925" s="265" t="s">
        <v>1399</v>
      </c>
      <c r="D925" s="266" t="s">
        <v>8012</v>
      </c>
    </row>
    <row r="926" spans="1:4" x14ac:dyDescent="0.25">
      <c r="A926" s="264" t="s">
        <v>31116</v>
      </c>
      <c r="B926" s="265" t="s">
        <v>8013</v>
      </c>
      <c r="C926" s="265" t="s">
        <v>1399</v>
      </c>
      <c r="D926" s="266" t="s">
        <v>4051</v>
      </c>
    </row>
    <row r="927" spans="1:4" x14ac:dyDescent="0.25">
      <c r="A927" s="264" t="s">
        <v>31117</v>
      </c>
      <c r="B927" s="265" t="s">
        <v>8014</v>
      </c>
      <c r="C927" s="265" t="s">
        <v>1399</v>
      </c>
      <c r="D927" s="266" t="s">
        <v>2297</v>
      </c>
    </row>
    <row r="928" spans="1:4" x14ac:dyDescent="0.25">
      <c r="A928" s="264" t="s">
        <v>31118</v>
      </c>
      <c r="B928" s="265" t="s">
        <v>8015</v>
      </c>
      <c r="C928" s="265" t="s">
        <v>1399</v>
      </c>
      <c r="D928" s="266" t="s">
        <v>31119</v>
      </c>
    </row>
    <row r="929" spans="1:4" x14ac:dyDescent="0.25">
      <c r="A929" s="264" t="s">
        <v>31120</v>
      </c>
      <c r="B929" s="265" t="s">
        <v>8016</v>
      </c>
      <c r="C929" s="265" t="s">
        <v>1399</v>
      </c>
      <c r="D929" s="266" t="s">
        <v>8012</v>
      </c>
    </row>
    <row r="930" spans="1:4" x14ac:dyDescent="0.25">
      <c r="A930" s="264" t="s">
        <v>31121</v>
      </c>
      <c r="B930" s="265" t="s">
        <v>8017</v>
      </c>
      <c r="C930" s="265" t="s">
        <v>1399</v>
      </c>
      <c r="D930" s="266" t="s">
        <v>8018</v>
      </c>
    </row>
    <row r="931" spans="1:4" x14ac:dyDescent="0.25">
      <c r="A931" s="264" t="s">
        <v>31122</v>
      </c>
      <c r="B931" s="265" t="s">
        <v>8019</v>
      </c>
      <c r="C931" s="265" t="s">
        <v>1399</v>
      </c>
      <c r="D931" s="266" t="s">
        <v>31123</v>
      </c>
    </row>
    <row r="932" spans="1:4" x14ac:dyDescent="0.25">
      <c r="A932" s="264" t="s">
        <v>31124</v>
      </c>
      <c r="B932" s="265" t="s">
        <v>8020</v>
      </c>
      <c r="C932" s="265" t="s">
        <v>1399</v>
      </c>
      <c r="D932" s="266" t="s">
        <v>31125</v>
      </c>
    </row>
    <row r="933" spans="1:4" x14ac:dyDescent="0.25">
      <c r="A933" s="264" t="s">
        <v>31126</v>
      </c>
      <c r="B933" s="265" t="s">
        <v>8021</v>
      </c>
      <c r="C933" s="265" t="s">
        <v>1399</v>
      </c>
      <c r="D933" s="266" t="s">
        <v>3729</v>
      </c>
    </row>
    <row r="934" spans="1:4" x14ac:dyDescent="0.25">
      <c r="A934" s="264" t="s">
        <v>31127</v>
      </c>
      <c r="B934" s="265" t="s">
        <v>8022</v>
      </c>
      <c r="C934" s="265" t="s">
        <v>1399</v>
      </c>
      <c r="D934" s="266" t="s">
        <v>2096</v>
      </c>
    </row>
    <row r="935" spans="1:4" x14ac:dyDescent="0.25">
      <c r="A935" s="264" t="s">
        <v>31128</v>
      </c>
      <c r="B935" s="265" t="s">
        <v>8023</v>
      </c>
      <c r="C935" s="265" t="s">
        <v>1399</v>
      </c>
      <c r="D935" s="266" t="s">
        <v>5046</v>
      </c>
    </row>
    <row r="936" spans="1:4" x14ac:dyDescent="0.25">
      <c r="A936" s="264" t="s">
        <v>31129</v>
      </c>
      <c r="B936" s="265" t="s">
        <v>8024</v>
      </c>
      <c r="C936" s="265" t="s">
        <v>1399</v>
      </c>
      <c r="D936" s="266" t="s">
        <v>31130</v>
      </c>
    </row>
    <row r="937" spans="1:4" x14ac:dyDescent="0.25">
      <c r="A937" s="264" t="s">
        <v>31131</v>
      </c>
      <c r="B937" s="265" t="s">
        <v>8025</v>
      </c>
      <c r="C937" s="265" t="s">
        <v>1399</v>
      </c>
      <c r="D937" s="266" t="s">
        <v>31132</v>
      </c>
    </row>
    <row r="938" spans="1:4" x14ac:dyDescent="0.25">
      <c r="A938" s="264" t="s">
        <v>31133</v>
      </c>
      <c r="B938" s="265" t="s">
        <v>8026</v>
      </c>
      <c r="C938" s="265" t="s">
        <v>1399</v>
      </c>
      <c r="D938" s="266" t="s">
        <v>31134</v>
      </c>
    </row>
    <row r="939" spans="1:4" x14ac:dyDescent="0.25">
      <c r="A939" s="264" t="s">
        <v>31135</v>
      </c>
      <c r="B939" s="265" t="s">
        <v>8027</v>
      </c>
      <c r="C939" s="265" t="s">
        <v>1399</v>
      </c>
      <c r="D939" s="266" t="s">
        <v>31136</v>
      </c>
    </row>
    <row r="940" spans="1:4" x14ac:dyDescent="0.25">
      <c r="A940" s="264" t="s">
        <v>31137</v>
      </c>
      <c r="B940" s="265" t="s">
        <v>8028</v>
      </c>
      <c r="C940" s="265" t="s">
        <v>1399</v>
      </c>
      <c r="D940" s="266" t="s">
        <v>31015</v>
      </c>
    </row>
    <row r="941" spans="1:4" x14ac:dyDescent="0.25">
      <c r="A941" s="264" t="s">
        <v>31138</v>
      </c>
      <c r="B941" s="265" t="s">
        <v>8029</v>
      </c>
      <c r="C941" s="265" t="s">
        <v>1399</v>
      </c>
      <c r="D941" s="266" t="s">
        <v>6877</v>
      </c>
    </row>
    <row r="942" spans="1:4" x14ac:dyDescent="0.25">
      <c r="A942" s="264" t="s">
        <v>31139</v>
      </c>
      <c r="B942" s="265" t="s">
        <v>8030</v>
      </c>
      <c r="C942" s="265" t="s">
        <v>1399</v>
      </c>
      <c r="D942" s="266" t="s">
        <v>3641</v>
      </c>
    </row>
    <row r="943" spans="1:4" x14ac:dyDescent="0.25">
      <c r="A943" s="264" t="s">
        <v>31140</v>
      </c>
      <c r="B943" s="265" t="s">
        <v>8031</v>
      </c>
      <c r="C943" s="265" t="s">
        <v>1399</v>
      </c>
      <c r="D943" s="266" t="s">
        <v>1444</v>
      </c>
    </row>
    <row r="944" spans="1:4" x14ac:dyDescent="0.25">
      <c r="A944" s="264" t="s">
        <v>31141</v>
      </c>
      <c r="B944" s="265" t="s">
        <v>8032</v>
      </c>
      <c r="C944" s="265" t="s">
        <v>1399</v>
      </c>
      <c r="D944" s="266" t="s">
        <v>31142</v>
      </c>
    </row>
    <row r="945" spans="1:4" x14ac:dyDescent="0.25">
      <c r="A945" s="264" t="s">
        <v>31143</v>
      </c>
      <c r="B945" s="265" t="s">
        <v>8033</v>
      </c>
      <c r="C945" s="265" t="s">
        <v>1399</v>
      </c>
      <c r="D945" s="266" t="s">
        <v>5046</v>
      </c>
    </row>
    <row r="946" spans="1:4" x14ac:dyDescent="0.25">
      <c r="A946" s="264" t="s">
        <v>31144</v>
      </c>
      <c r="B946" s="265" t="s">
        <v>8034</v>
      </c>
      <c r="C946" s="265" t="s">
        <v>1399</v>
      </c>
      <c r="D946" s="266" t="s">
        <v>31145</v>
      </c>
    </row>
    <row r="947" spans="1:4" x14ac:dyDescent="0.25">
      <c r="A947" s="264" t="s">
        <v>31146</v>
      </c>
      <c r="B947" s="265" t="s">
        <v>8035</v>
      </c>
      <c r="C947" s="265" t="s">
        <v>1399</v>
      </c>
      <c r="D947" s="266" t="s">
        <v>31147</v>
      </c>
    </row>
    <row r="948" spans="1:4" x14ac:dyDescent="0.25">
      <c r="A948" s="264" t="s">
        <v>31148</v>
      </c>
      <c r="B948" s="265" t="s">
        <v>8036</v>
      </c>
      <c r="C948" s="265" t="s">
        <v>1399</v>
      </c>
      <c r="D948" s="266" t="s">
        <v>31149</v>
      </c>
    </row>
    <row r="949" spans="1:4" x14ac:dyDescent="0.25">
      <c r="A949" s="264" t="s">
        <v>31150</v>
      </c>
      <c r="B949" s="265" t="s">
        <v>8037</v>
      </c>
      <c r="C949" s="265" t="s">
        <v>1399</v>
      </c>
      <c r="D949" s="266" t="s">
        <v>8038</v>
      </c>
    </row>
    <row r="950" spans="1:4" x14ac:dyDescent="0.25">
      <c r="A950" s="264" t="s">
        <v>31151</v>
      </c>
      <c r="B950" s="265" t="s">
        <v>8039</v>
      </c>
      <c r="C950" s="265" t="s">
        <v>1399</v>
      </c>
      <c r="D950" s="266" t="s">
        <v>31152</v>
      </c>
    </row>
    <row r="951" spans="1:4" x14ac:dyDescent="0.25">
      <c r="A951" s="264" t="s">
        <v>31153</v>
      </c>
      <c r="B951" s="265" t="s">
        <v>8040</v>
      </c>
      <c r="C951" s="265" t="s">
        <v>1399</v>
      </c>
      <c r="D951" s="266" t="s">
        <v>4224</v>
      </c>
    </row>
    <row r="952" spans="1:4" x14ac:dyDescent="0.25">
      <c r="A952" s="264" t="s">
        <v>31154</v>
      </c>
      <c r="B952" s="265" t="s">
        <v>8041</v>
      </c>
      <c r="C952" s="265" t="s">
        <v>1399</v>
      </c>
      <c r="D952" s="266" t="s">
        <v>31155</v>
      </c>
    </row>
    <row r="953" spans="1:4" x14ac:dyDescent="0.25">
      <c r="A953" s="264" t="s">
        <v>31156</v>
      </c>
      <c r="B953" s="265" t="s">
        <v>8042</v>
      </c>
      <c r="C953" s="265" t="s">
        <v>1399</v>
      </c>
      <c r="D953" s="266" t="s">
        <v>31157</v>
      </c>
    </row>
    <row r="954" spans="1:4" x14ac:dyDescent="0.25">
      <c r="A954" s="264" t="s">
        <v>31158</v>
      </c>
      <c r="B954" s="265" t="s">
        <v>8043</v>
      </c>
      <c r="C954" s="265" t="s">
        <v>1399</v>
      </c>
      <c r="D954" s="266" t="s">
        <v>5206</v>
      </c>
    </row>
    <row r="955" spans="1:4" x14ac:dyDescent="0.25">
      <c r="A955" s="264" t="s">
        <v>31159</v>
      </c>
      <c r="B955" s="265" t="s">
        <v>8044</v>
      </c>
      <c r="C955" s="265" t="s">
        <v>1399</v>
      </c>
      <c r="D955" s="266" t="s">
        <v>8045</v>
      </c>
    </row>
    <row r="956" spans="1:4" x14ac:dyDescent="0.25">
      <c r="A956" s="264" t="s">
        <v>31160</v>
      </c>
      <c r="B956" s="265" t="s">
        <v>8046</v>
      </c>
      <c r="C956" s="265" t="s">
        <v>1399</v>
      </c>
      <c r="D956" s="266" t="s">
        <v>8047</v>
      </c>
    </row>
    <row r="957" spans="1:4" x14ac:dyDescent="0.25">
      <c r="A957" s="264" t="s">
        <v>31161</v>
      </c>
      <c r="B957" s="265" t="s">
        <v>8048</v>
      </c>
      <c r="C957" s="265" t="s">
        <v>1399</v>
      </c>
      <c r="D957" s="266" t="s">
        <v>31162</v>
      </c>
    </row>
    <row r="958" spans="1:4" x14ac:dyDescent="0.25">
      <c r="A958" s="264" t="s">
        <v>31163</v>
      </c>
      <c r="B958" s="265" t="s">
        <v>8049</v>
      </c>
      <c r="C958" s="265" t="s">
        <v>1399</v>
      </c>
      <c r="D958" s="266" t="s">
        <v>31164</v>
      </c>
    </row>
    <row r="959" spans="1:4" x14ac:dyDescent="0.25">
      <c r="A959" s="264" t="s">
        <v>31165</v>
      </c>
      <c r="B959" s="265" t="s">
        <v>8050</v>
      </c>
      <c r="C959" s="265" t="s">
        <v>1399</v>
      </c>
      <c r="D959" s="266" t="s">
        <v>31166</v>
      </c>
    </row>
    <row r="960" spans="1:4" x14ac:dyDescent="0.25">
      <c r="A960" s="264" t="s">
        <v>31167</v>
      </c>
      <c r="B960" s="265" t="s">
        <v>8051</v>
      </c>
      <c r="C960" s="265" t="s">
        <v>1399</v>
      </c>
      <c r="D960" s="266" t="s">
        <v>2011</v>
      </c>
    </row>
    <row r="961" spans="1:4" x14ac:dyDescent="0.25">
      <c r="A961" s="264" t="s">
        <v>31168</v>
      </c>
      <c r="B961" s="265" t="s">
        <v>8052</v>
      </c>
      <c r="C961" s="265" t="s">
        <v>1399</v>
      </c>
      <c r="D961" s="266" t="s">
        <v>7101</v>
      </c>
    </row>
    <row r="962" spans="1:4" x14ac:dyDescent="0.25">
      <c r="A962" s="264" t="s">
        <v>31169</v>
      </c>
      <c r="B962" s="265" t="s">
        <v>8053</v>
      </c>
      <c r="C962" s="265" t="s">
        <v>1399</v>
      </c>
      <c r="D962" s="266" t="s">
        <v>8054</v>
      </c>
    </row>
    <row r="963" spans="1:4" x14ac:dyDescent="0.25">
      <c r="A963" s="264" t="s">
        <v>31170</v>
      </c>
      <c r="B963" s="265" t="s">
        <v>8055</v>
      </c>
      <c r="C963" s="265" t="s">
        <v>1399</v>
      </c>
      <c r="D963" s="266" t="s">
        <v>31171</v>
      </c>
    </row>
    <row r="964" spans="1:4" x14ac:dyDescent="0.25">
      <c r="A964" s="264" t="s">
        <v>31172</v>
      </c>
      <c r="B964" s="265" t="s">
        <v>8056</v>
      </c>
      <c r="C964" s="265" t="s">
        <v>1399</v>
      </c>
      <c r="D964" s="266" t="s">
        <v>31173</v>
      </c>
    </row>
    <row r="965" spans="1:4" x14ac:dyDescent="0.25">
      <c r="A965" s="264" t="s">
        <v>31174</v>
      </c>
      <c r="B965" s="265" t="s">
        <v>8057</v>
      </c>
      <c r="C965" s="265" t="s">
        <v>1399</v>
      </c>
      <c r="D965" s="266" t="s">
        <v>2505</v>
      </c>
    </row>
    <row r="966" spans="1:4" x14ac:dyDescent="0.25">
      <c r="A966" s="264" t="s">
        <v>31175</v>
      </c>
      <c r="B966" s="265" t="s">
        <v>8058</v>
      </c>
      <c r="C966" s="265" t="s">
        <v>1399</v>
      </c>
      <c r="D966" s="266" t="s">
        <v>31176</v>
      </c>
    </row>
    <row r="967" spans="1:4" x14ac:dyDescent="0.25">
      <c r="A967" s="264" t="s">
        <v>31177</v>
      </c>
      <c r="B967" s="265" t="s">
        <v>8059</v>
      </c>
      <c r="C967" s="265" t="s">
        <v>1399</v>
      </c>
      <c r="D967" s="266" t="s">
        <v>27120</v>
      </c>
    </row>
    <row r="968" spans="1:4" x14ac:dyDescent="0.25">
      <c r="A968" s="264" t="s">
        <v>31178</v>
      </c>
      <c r="B968" s="265" t="s">
        <v>8060</v>
      </c>
      <c r="C968" s="265" t="s">
        <v>1399</v>
      </c>
      <c r="D968" s="266" t="s">
        <v>3569</v>
      </c>
    </row>
    <row r="969" spans="1:4" x14ac:dyDescent="0.25">
      <c r="A969" s="264" t="s">
        <v>31179</v>
      </c>
      <c r="B969" s="265" t="s">
        <v>8061</v>
      </c>
      <c r="C969" s="265" t="s">
        <v>1399</v>
      </c>
      <c r="D969" s="266" t="s">
        <v>31180</v>
      </c>
    </row>
    <row r="970" spans="1:4" x14ac:dyDescent="0.25">
      <c r="A970" s="264" t="s">
        <v>31181</v>
      </c>
      <c r="B970" s="265" t="s">
        <v>8062</v>
      </c>
      <c r="C970" s="265" t="s">
        <v>1399</v>
      </c>
      <c r="D970" s="266" t="s">
        <v>31182</v>
      </c>
    </row>
    <row r="971" spans="1:4" x14ac:dyDescent="0.25">
      <c r="A971" s="264" t="s">
        <v>31183</v>
      </c>
      <c r="B971" s="265" t="s">
        <v>8063</v>
      </c>
      <c r="C971" s="265" t="s">
        <v>1399</v>
      </c>
      <c r="D971" s="266" t="s">
        <v>31184</v>
      </c>
    </row>
    <row r="972" spans="1:4" x14ac:dyDescent="0.25">
      <c r="A972" s="264" t="s">
        <v>31185</v>
      </c>
      <c r="B972" s="265" t="s">
        <v>8064</v>
      </c>
      <c r="C972" s="265" t="s">
        <v>1399</v>
      </c>
      <c r="D972" s="266" t="s">
        <v>31186</v>
      </c>
    </row>
    <row r="973" spans="1:4" x14ac:dyDescent="0.25">
      <c r="A973" s="264" t="s">
        <v>31187</v>
      </c>
      <c r="B973" s="265" t="s">
        <v>8065</v>
      </c>
      <c r="C973" s="265" t="s">
        <v>1399</v>
      </c>
      <c r="D973" s="266" t="s">
        <v>28033</v>
      </c>
    </row>
    <row r="974" spans="1:4" x14ac:dyDescent="0.25">
      <c r="A974" s="264" t="s">
        <v>31188</v>
      </c>
      <c r="B974" s="265" t="s">
        <v>8066</v>
      </c>
      <c r="C974" s="265" t="s">
        <v>1399</v>
      </c>
      <c r="D974" s="266" t="s">
        <v>27497</v>
      </c>
    </row>
    <row r="975" spans="1:4" x14ac:dyDescent="0.25">
      <c r="A975" s="264" t="s">
        <v>31189</v>
      </c>
      <c r="B975" s="265" t="s">
        <v>8067</v>
      </c>
      <c r="C975" s="265" t="s">
        <v>1399</v>
      </c>
      <c r="D975" s="266" t="s">
        <v>31190</v>
      </c>
    </row>
    <row r="976" spans="1:4" x14ac:dyDescent="0.25">
      <c r="A976" s="264" t="s">
        <v>31191</v>
      </c>
      <c r="B976" s="265" t="s">
        <v>8069</v>
      </c>
      <c r="C976" s="265" t="s">
        <v>1399</v>
      </c>
      <c r="D976" s="266" t="s">
        <v>31192</v>
      </c>
    </row>
    <row r="977" spans="1:4" x14ac:dyDescent="0.25">
      <c r="A977" s="264" t="s">
        <v>31193</v>
      </c>
      <c r="B977" s="265" t="s">
        <v>8070</v>
      </c>
      <c r="C977" s="265" t="s">
        <v>1399</v>
      </c>
      <c r="D977" s="266" t="s">
        <v>31194</v>
      </c>
    </row>
    <row r="978" spans="1:4" x14ac:dyDescent="0.25">
      <c r="A978" s="264" t="s">
        <v>31195</v>
      </c>
      <c r="B978" s="265" t="s">
        <v>8071</v>
      </c>
      <c r="C978" s="265" t="s">
        <v>1399</v>
      </c>
      <c r="D978" s="266" t="s">
        <v>31196</v>
      </c>
    </row>
    <row r="979" spans="1:4" x14ac:dyDescent="0.25">
      <c r="A979" s="264" t="s">
        <v>31197</v>
      </c>
      <c r="B979" s="265" t="s">
        <v>8072</v>
      </c>
      <c r="C979" s="265" t="s">
        <v>1399</v>
      </c>
      <c r="D979" s="266" t="s">
        <v>7982</v>
      </c>
    </row>
    <row r="980" spans="1:4" x14ac:dyDescent="0.25">
      <c r="A980" s="264" t="s">
        <v>31198</v>
      </c>
      <c r="B980" s="265" t="s">
        <v>8074</v>
      </c>
      <c r="C980" s="265" t="s">
        <v>1399</v>
      </c>
      <c r="D980" s="266" t="s">
        <v>7244</v>
      </c>
    </row>
    <row r="981" spans="1:4" x14ac:dyDescent="0.25">
      <c r="A981" s="264" t="s">
        <v>31199</v>
      </c>
      <c r="B981" s="265" t="s">
        <v>8075</v>
      </c>
      <c r="C981" s="265" t="s">
        <v>1399</v>
      </c>
      <c r="D981" s="266" t="s">
        <v>6994</v>
      </c>
    </row>
    <row r="982" spans="1:4" x14ac:dyDescent="0.25">
      <c r="A982" s="264" t="s">
        <v>31200</v>
      </c>
      <c r="B982" s="265" t="s">
        <v>8076</v>
      </c>
      <c r="C982" s="265" t="s">
        <v>1399</v>
      </c>
      <c r="D982" s="266" t="s">
        <v>31201</v>
      </c>
    </row>
    <row r="983" spans="1:4" x14ac:dyDescent="0.25">
      <c r="A983" s="264" t="s">
        <v>31202</v>
      </c>
      <c r="B983" s="265" t="s">
        <v>8077</v>
      </c>
      <c r="C983" s="265" t="s">
        <v>1399</v>
      </c>
      <c r="D983" s="266" t="s">
        <v>31203</v>
      </c>
    </row>
    <row r="984" spans="1:4" x14ac:dyDescent="0.25">
      <c r="A984" s="264" t="s">
        <v>31204</v>
      </c>
      <c r="B984" s="265" t="s">
        <v>8078</v>
      </c>
      <c r="C984" s="265" t="s">
        <v>1399</v>
      </c>
      <c r="D984" s="266" t="s">
        <v>31205</v>
      </c>
    </row>
    <row r="985" spans="1:4" x14ac:dyDescent="0.25">
      <c r="A985" s="264" t="s">
        <v>31206</v>
      </c>
      <c r="B985" s="265" t="s">
        <v>8079</v>
      </c>
      <c r="C985" s="265" t="s">
        <v>1399</v>
      </c>
      <c r="D985" s="266" t="s">
        <v>31125</v>
      </c>
    </row>
    <row r="986" spans="1:4" x14ac:dyDescent="0.25">
      <c r="A986" s="264" t="s">
        <v>31207</v>
      </c>
      <c r="B986" s="265" t="s">
        <v>8080</v>
      </c>
      <c r="C986" s="265" t="s">
        <v>1399</v>
      </c>
      <c r="D986" s="266" t="s">
        <v>1506</v>
      </c>
    </row>
    <row r="987" spans="1:4" x14ac:dyDescent="0.25">
      <c r="A987" s="264" t="s">
        <v>31208</v>
      </c>
      <c r="B987" s="265" t="s">
        <v>8081</v>
      </c>
      <c r="C987" s="265" t="s">
        <v>1399</v>
      </c>
      <c r="D987" s="266" t="s">
        <v>8082</v>
      </c>
    </row>
    <row r="988" spans="1:4" x14ac:dyDescent="0.25">
      <c r="A988" s="264" t="s">
        <v>31209</v>
      </c>
      <c r="B988" s="265" t="s">
        <v>8083</v>
      </c>
      <c r="C988" s="265" t="s">
        <v>1399</v>
      </c>
      <c r="D988" s="266" t="s">
        <v>5505</v>
      </c>
    </row>
    <row r="989" spans="1:4" x14ac:dyDescent="0.25">
      <c r="A989" s="264" t="s">
        <v>31210</v>
      </c>
      <c r="B989" s="265" t="s">
        <v>8084</v>
      </c>
      <c r="C989" s="265" t="s">
        <v>1399</v>
      </c>
      <c r="D989" s="266" t="s">
        <v>31211</v>
      </c>
    </row>
    <row r="990" spans="1:4" x14ac:dyDescent="0.25">
      <c r="A990" s="264" t="s">
        <v>31212</v>
      </c>
      <c r="B990" s="265" t="s">
        <v>8085</v>
      </c>
      <c r="C990" s="265" t="s">
        <v>1399</v>
      </c>
      <c r="D990" s="266" t="s">
        <v>31213</v>
      </c>
    </row>
    <row r="991" spans="1:4" x14ac:dyDescent="0.25">
      <c r="A991" s="264" t="s">
        <v>31214</v>
      </c>
      <c r="B991" s="265" t="s">
        <v>8086</v>
      </c>
      <c r="C991" s="265" t="s">
        <v>1399</v>
      </c>
      <c r="D991" s="266" t="s">
        <v>27544</v>
      </c>
    </row>
    <row r="992" spans="1:4" x14ac:dyDescent="0.25">
      <c r="A992" s="264" t="s">
        <v>31215</v>
      </c>
      <c r="B992" s="265" t="s">
        <v>8087</v>
      </c>
      <c r="C992" s="265" t="s">
        <v>1399</v>
      </c>
      <c r="D992" s="266" t="s">
        <v>31216</v>
      </c>
    </row>
    <row r="993" spans="1:4" x14ac:dyDescent="0.25">
      <c r="A993" s="264" t="s">
        <v>31217</v>
      </c>
      <c r="B993" s="265" t="s">
        <v>8088</v>
      </c>
      <c r="C993" s="265" t="s">
        <v>1399</v>
      </c>
      <c r="D993" s="266" t="s">
        <v>31218</v>
      </c>
    </row>
    <row r="994" spans="1:4" x14ac:dyDescent="0.25">
      <c r="A994" s="264" t="s">
        <v>31219</v>
      </c>
      <c r="B994" s="265" t="s">
        <v>8089</v>
      </c>
      <c r="C994" s="265" t="s">
        <v>1399</v>
      </c>
      <c r="D994" s="266" t="s">
        <v>31220</v>
      </c>
    </row>
    <row r="995" spans="1:4" x14ac:dyDescent="0.25">
      <c r="A995" s="264" t="s">
        <v>31221</v>
      </c>
      <c r="B995" s="265" t="s">
        <v>8090</v>
      </c>
      <c r="C995" s="265" t="s">
        <v>1399</v>
      </c>
      <c r="D995" s="266" t="s">
        <v>31222</v>
      </c>
    </row>
    <row r="996" spans="1:4" x14ac:dyDescent="0.25">
      <c r="A996" s="264" t="s">
        <v>31223</v>
      </c>
      <c r="B996" s="265" t="s">
        <v>8091</v>
      </c>
      <c r="C996" s="265" t="s">
        <v>1399</v>
      </c>
      <c r="D996" s="266" t="s">
        <v>31224</v>
      </c>
    </row>
    <row r="997" spans="1:4" x14ac:dyDescent="0.25">
      <c r="A997" s="264" t="s">
        <v>31225</v>
      </c>
      <c r="B997" s="265" t="s">
        <v>8092</v>
      </c>
      <c r="C997" s="265" t="s">
        <v>1399</v>
      </c>
      <c r="D997" s="266" t="s">
        <v>31226</v>
      </c>
    </row>
    <row r="998" spans="1:4" x14ac:dyDescent="0.25">
      <c r="A998" s="264" t="s">
        <v>31227</v>
      </c>
      <c r="B998" s="265" t="s">
        <v>8093</v>
      </c>
      <c r="C998" s="265" t="s">
        <v>1399</v>
      </c>
      <c r="D998" s="266" t="s">
        <v>31228</v>
      </c>
    </row>
    <row r="999" spans="1:4" x14ac:dyDescent="0.25">
      <c r="A999" s="264" t="s">
        <v>31229</v>
      </c>
      <c r="B999" s="265" t="s">
        <v>8094</v>
      </c>
      <c r="C999" s="265" t="s">
        <v>1399</v>
      </c>
      <c r="D999" s="266" t="s">
        <v>31230</v>
      </c>
    </row>
    <row r="1000" spans="1:4" x14ac:dyDescent="0.25">
      <c r="A1000" s="264" t="s">
        <v>31231</v>
      </c>
      <c r="B1000" s="265" t="s">
        <v>8095</v>
      </c>
      <c r="C1000" s="265" t="s">
        <v>1399</v>
      </c>
      <c r="D1000" s="266" t="s">
        <v>31232</v>
      </c>
    </row>
    <row r="1001" spans="1:4" x14ac:dyDescent="0.25">
      <c r="A1001" s="264" t="s">
        <v>31233</v>
      </c>
      <c r="B1001" s="265" t="s">
        <v>8096</v>
      </c>
      <c r="C1001" s="265" t="s">
        <v>1399</v>
      </c>
      <c r="D1001" s="266" t="s">
        <v>31234</v>
      </c>
    </row>
    <row r="1002" spans="1:4" x14ac:dyDescent="0.25">
      <c r="A1002" s="264" t="s">
        <v>31235</v>
      </c>
      <c r="B1002" s="265" t="s">
        <v>8097</v>
      </c>
      <c r="C1002" s="265" t="s">
        <v>1399</v>
      </c>
      <c r="D1002" s="266" t="s">
        <v>31236</v>
      </c>
    </row>
    <row r="1003" spans="1:4" x14ac:dyDescent="0.25">
      <c r="A1003" s="264" t="s">
        <v>31237</v>
      </c>
      <c r="B1003" s="265" t="s">
        <v>8098</v>
      </c>
      <c r="C1003" s="265" t="s">
        <v>1399</v>
      </c>
      <c r="D1003" s="266" t="s">
        <v>31238</v>
      </c>
    </row>
    <row r="1004" spans="1:4" x14ac:dyDescent="0.25">
      <c r="A1004" s="264" t="s">
        <v>31239</v>
      </c>
      <c r="B1004" s="265" t="s">
        <v>8099</v>
      </c>
      <c r="C1004" s="265" t="s">
        <v>1399</v>
      </c>
      <c r="D1004" s="266" t="s">
        <v>29667</v>
      </c>
    </row>
    <row r="1005" spans="1:4" x14ac:dyDescent="0.25">
      <c r="A1005" s="264" t="s">
        <v>31240</v>
      </c>
      <c r="B1005" s="265" t="s">
        <v>8100</v>
      </c>
      <c r="C1005" s="265" t="s">
        <v>1399</v>
      </c>
      <c r="D1005" s="266" t="s">
        <v>31241</v>
      </c>
    </row>
    <row r="1006" spans="1:4" x14ac:dyDescent="0.25">
      <c r="A1006" s="264" t="s">
        <v>31242</v>
      </c>
      <c r="B1006" s="265" t="s">
        <v>8101</v>
      </c>
      <c r="C1006" s="265" t="s">
        <v>1399</v>
      </c>
      <c r="D1006" s="266" t="s">
        <v>31243</v>
      </c>
    </row>
    <row r="1007" spans="1:4" x14ac:dyDescent="0.25">
      <c r="A1007" s="264" t="s">
        <v>31244</v>
      </c>
      <c r="B1007" s="265" t="s">
        <v>8102</v>
      </c>
      <c r="C1007" s="265" t="s">
        <v>1399</v>
      </c>
      <c r="D1007" s="266" t="s">
        <v>31245</v>
      </c>
    </row>
    <row r="1008" spans="1:4" x14ac:dyDescent="0.25">
      <c r="A1008" s="264" t="s">
        <v>31246</v>
      </c>
      <c r="B1008" s="265" t="s">
        <v>8103</v>
      </c>
      <c r="C1008" s="265" t="s">
        <v>1399</v>
      </c>
      <c r="D1008" s="266" t="s">
        <v>26816</v>
      </c>
    </row>
    <row r="1009" spans="1:4" x14ac:dyDescent="0.25">
      <c r="A1009" s="264" t="s">
        <v>31247</v>
      </c>
      <c r="B1009" s="265" t="s">
        <v>8104</v>
      </c>
      <c r="C1009" s="265" t="s">
        <v>1399</v>
      </c>
      <c r="D1009" s="266" t="s">
        <v>25593</v>
      </c>
    </row>
    <row r="1010" spans="1:4" x14ac:dyDescent="0.25">
      <c r="A1010" s="264" t="s">
        <v>31248</v>
      </c>
      <c r="B1010" s="265" t="s">
        <v>8105</v>
      </c>
      <c r="C1010" s="265" t="s">
        <v>1399</v>
      </c>
      <c r="D1010" s="266" t="s">
        <v>26827</v>
      </c>
    </row>
    <row r="1011" spans="1:4" x14ac:dyDescent="0.25">
      <c r="A1011" s="264" t="s">
        <v>31249</v>
      </c>
      <c r="B1011" s="265" t="s">
        <v>8106</v>
      </c>
      <c r="C1011" s="265" t="s">
        <v>1399</v>
      </c>
      <c r="D1011" s="266" t="s">
        <v>25758</v>
      </c>
    </row>
    <row r="1012" spans="1:4" x14ac:dyDescent="0.25">
      <c r="A1012" s="264" t="s">
        <v>31250</v>
      </c>
      <c r="B1012" s="265" t="s">
        <v>8107</v>
      </c>
      <c r="C1012" s="265" t="s">
        <v>1399</v>
      </c>
      <c r="D1012" s="266" t="s">
        <v>2207</v>
      </c>
    </row>
    <row r="1013" spans="1:4" x14ac:dyDescent="0.25">
      <c r="A1013" s="264" t="s">
        <v>31251</v>
      </c>
      <c r="B1013" s="265" t="s">
        <v>8108</v>
      </c>
      <c r="C1013" s="265" t="s">
        <v>1399</v>
      </c>
      <c r="D1013" s="266" t="s">
        <v>4547</v>
      </c>
    </row>
    <row r="1014" spans="1:4" x14ac:dyDescent="0.25">
      <c r="A1014" s="264" t="s">
        <v>31252</v>
      </c>
      <c r="B1014" s="265" t="s">
        <v>8109</v>
      </c>
      <c r="C1014" s="265" t="s">
        <v>1399</v>
      </c>
      <c r="D1014" s="266" t="s">
        <v>31253</v>
      </c>
    </row>
    <row r="1015" spans="1:4" x14ac:dyDescent="0.25">
      <c r="A1015" s="264" t="s">
        <v>31254</v>
      </c>
      <c r="B1015" s="265" t="s">
        <v>8110</v>
      </c>
      <c r="C1015" s="265" t="s">
        <v>1399</v>
      </c>
      <c r="D1015" s="266" t="s">
        <v>31255</v>
      </c>
    </row>
    <row r="1016" spans="1:4" x14ac:dyDescent="0.25">
      <c r="A1016" s="264" t="s">
        <v>31256</v>
      </c>
      <c r="B1016" s="265" t="s">
        <v>8111</v>
      </c>
      <c r="C1016" s="265" t="s">
        <v>1399</v>
      </c>
      <c r="D1016" s="266" t="s">
        <v>31257</v>
      </c>
    </row>
    <row r="1017" spans="1:4" x14ac:dyDescent="0.25">
      <c r="A1017" s="264" t="s">
        <v>31258</v>
      </c>
      <c r="B1017" s="265" t="s">
        <v>8112</v>
      </c>
      <c r="C1017" s="265" t="s">
        <v>1399</v>
      </c>
      <c r="D1017" s="266" t="s">
        <v>31259</v>
      </c>
    </row>
    <row r="1018" spans="1:4" x14ac:dyDescent="0.25">
      <c r="A1018" s="264" t="s">
        <v>31260</v>
      </c>
      <c r="B1018" s="265" t="s">
        <v>8113</v>
      </c>
      <c r="C1018" s="265" t="s">
        <v>1399</v>
      </c>
      <c r="D1018" s="266" t="s">
        <v>31261</v>
      </c>
    </row>
    <row r="1019" spans="1:4" x14ac:dyDescent="0.25">
      <c r="A1019" s="264" t="s">
        <v>31262</v>
      </c>
      <c r="B1019" s="265" t="s">
        <v>8114</v>
      </c>
      <c r="C1019" s="265" t="s">
        <v>1399</v>
      </c>
      <c r="D1019" s="266" t="s">
        <v>26881</v>
      </c>
    </row>
    <row r="1020" spans="1:4" x14ac:dyDescent="0.25">
      <c r="A1020" s="264" t="s">
        <v>31263</v>
      </c>
      <c r="B1020" s="265" t="s">
        <v>8115</v>
      </c>
      <c r="C1020" s="265" t="s">
        <v>1399</v>
      </c>
      <c r="D1020" s="266" t="s">
        <v>3740</v>
      </c>
    </row>
    <row r="1021" spans="1:4" x14ac:dyDescent="0.25">
      <c r="A1021" s="264" t="s">
        <v>31264</v>
      </c>
      <c r="B1021" s="265" t="s">
        <v>8116</v>
      </c>
      <c r="C1021" s="265" t="s">
        <v>1399</v>
      </c>
      <c r="D1021" s="266" t="s">
        <v>2926</v>
      </c>
    </row>
    <row r="1022" spans="1:4" x14ac:dyDescent="0.25">
      <c r="A1022" s="264" t="s">
        <v>31265</v>
      </c>
      <c r="B1022" s="265" t="s">
        <v>8117</v>
      </c>
      <c r="C1022" s="265" t="s">
        <v>1399</v>
      </c>
      <c r="D1022" s="266" t="s">
        <v>31266</v>
      </c>
    </row>
    <row r="1023" spans="1:4" x14ac:dyDescent="0.25">
      <c r="A1023" s="264" t="s">
        <v>31267</v>
      </c>
      <c r="B1023" s="265" t="s">
        <v>8118</v>
      </c>
      <c r="C1023" s="265" t="s">
        <v>1399</v>
      </c>
      <c r="D1023" s="266" t="s">
        <v>31268</v>
      </c>
    </row>
    <row r="1024" spans="1:4" x14ac:dyDescent="0.25">
      <c r="A1024" s="264" t="s">
        <v>31269</v>
      </c>
      <c r="B1024" s="265" t="s">
        <v>8119</v>
      </c>
      <c r="C1024" s="265" t="s">
        <v>1399</v>
      </c>
      <c r="D1024" s="266" t="s">
        <v>2663</v>
      </c>
    </row>
    <row r="1025" spans="1:4" x14ac:dyDescent="0.25">
      <c r="A1025" s="264" t="s">
        <v>31270</v>
      </c>
      <c r="B1025" s="265" t="s">
        <v>8120</v>
      </c>
      <c r="C1025" s="265" t="s">
        <v>1399</v>
      </c>
      <c r="D1025" s="266" t="s">
        <v>30929</v>
      </c>
    </row>
    <row r="1026" spans="1:4" x14ac:dyDescent="0.25">
      <c r="A1026" s="264" t="s">
        <v>31271</v>
      </c>
      <c r="B1026" s="265" t="s">
        <v>8121</v>
      </c>
      <c r="C1026" s="265" t="s">
        <v>1399</v>
      </c>
      <c r="D1026" s="266" t="s">
        <v>4909</v>
      </c>
    </row>
    <row r="1027" spans="1:4" x14ac:dyDescent="0.25">
      <c r="A1027" s="264" t="s">
        <v>31272</v>
      </c>
      <c r="B1027" s="265" t="s">
        <v>8122</v>
      </c>
      <c r="C1027" s="265" t="s">
        <v>1399</v>
      </c>
      <c r="D1027" s="266" t="s">
        <v>7070</v>
      </c>
    </row>
    <row r="1028" spans="1:4" x14ac:dyDescent="0.25">
      <c r="A1028" s="264" t="s">
        <v>31273</v>
      </c>
      <c r="B1028" s="265" t="s">
        <v>8123</v>
      </c>
      <c r="C1028" s="265" t="s">
        <v>1399</v>
      </c>
      <c r="D1028" s="266" t="s">
        <v>31274</v>
      </c>
    </row>
    <row r="1029" spans="1:4" x14ac:dyDescent="0.25">
      <c r="A1029" s="264" t="s">
        <v>31275</v>
      </c>
      <c r="B1029" s="265" t="s">
        <v>8124</v>
      </c>
      <c r="C1029" s="265" t="s">
        <v>1399</v>
      </c>
      <c r="D1029" s="266" t="s">
        <v>31276</v>
      </c>
    </row>
    <row r="1030" spans="1:4" x14ac:dyDescent="0.25">
      <c r="A1030" s="264" t="s">
        <v>31277</v>
      </c>
      <c r="B1030" s="265" t="s">
        <v>8125</v>
      </c>
      <c r="C1030" s="265" t="s">
        <v>1399</v>
      </c>
      <c r="D1030" s="266" t="s">
        <v>28037</v>
      </c>
    </row>
    <row r="1031" spans="1:4" x14ac:dyDescent="0.25">
      <c r="A1031" s="264" t="s">
        <v>31278</v>
      </c>
      <c r="B1031" s="265" t="s">
        <v>8126</v>
      </c>
      <c r="C1031" s="265" t="s">
        <v>1399</v>
      </c>
      <c r="D1031" s="266" t="s">
        <v>31279</v>
      </c>
    </row>
    <row r="1032" spans="1:4" x14ac:dyDescent="0.25">
      <c r="A1032" s="264" t="s">
        <v>31280</v>
      </c>
      <c r="B1032" s="265" t="s">
        <v>8127</v>
      </c>
      <c r="C1032" s="265" t="s">
        <v>1399</v>
      </c>
      <c r="D1032" s="266" t="s">
        <v>31281</v>
      </c>
    </row>
    <row r="1033" spans="1:4" x14ac:dyDescent="0.25">
      <c r="A1033" s="264" t="s">
        <v>31282</v>
      </c>
      <c r="B1033" s="265" t="s">
        <v>8128</v>
      </c>
      <c r="C1033" s="265" t="s">
        <v>1399</v>
      </c>
      <c r="D1033" s="266" t="s">
        <v>31283</v>
      </c>
    </row>
    <row r="1034" spans="1:4" x14ac:dyDescent="0.25">
      <c r="A1034" s="264" t="s">
        <v>31284</v>
      </c>
      <c r="B1034" s="265" t="s">
        <v>8129</v>
      </c>
      <c r="C1034" s="265" t="s">
        <v>1399</v>
      </c>
      <c r="D1034" s="266" t="s">
        <v>31285</v>
      </c>
    </row>
    <row r="1035" spans="1:4" x14ac:dyDescent="0.25">
      <c r="A1035" s="264" t="s">
        <v>31286</v>
      </c>
      <c r="B1035" s="265" t="s">
        <v>8130</v>
      </c>
      <c r="C1035" s="265" t="s">
        <v>1399</v>
      </c>
      <c r="D1035" s="266" t="s">
        <v>30754</v>
      </c>
    </row>
    <row r="1036" spans="1:4" x14ac:dyDescent="0.25">
      <c r="A1036" s="264" t="s">
        <v>31287</v>
      </c>
      <c r="B1036" s="265" t="s">
        <v>8132</v>
      </c>
      <c r="C1036" s="265" t="s">
        <v>1399</v>
      </c>
      <c r="D1036" s="266" t="s">
        <v>2505</v>
      </c>
    </row>
    <row r="1037" spans="1:4" x14ac:dyDescent="0.25">
      <c r="A1037" s="264" t="s">
        <v>31288</v>
      </c>
      <c r="B1037" s="265" t="s">
        <v>8133</v>
      </c>
      <c r="C1037" s="265" t="s">
        <v>1399</v>
      </c>
      <c r="D1037" s="266" t="s">
        <v>2110</v>
      </c>
    </row>
    <row r="1038" spans="1:4" x14ac:dyDescent="0.25">
      <c r="A1038" s="264" t="s">
        <v>31289</v>
      </c>
      <c r="B1038" s="265" t="s">
        <v>8134</v>
      </c>
      <c r="C1038" s="265" t="s">
        <v>1399</v>
      </c>
      <c r="D1038" s="266" t="s">
        <v>3644</v>
      </c>
    </row>
    <row r="1039" spans="1:4" x14ac:dyDescent="0.25">
      <c r="A1039" s="264" t="s">
        <v>31290</v>
      </c>
      <c r="B1039" s="265" t="s">
        <v>8135</v>
      </c>
      <c r="C1039" s="265" t="s">
        <v>1399</v>
      </c>
      <c r="D1039" s="266" t="s">
        <v>1675</v>
      </c>
    </row>
    <row r="1040" spans="1:4" x14ac:dyDescent="0.25">
      <c r="A1040" s="264" t="s">
        <v>31291</v>
      </c>
      <c r="B1040" s="265" t="s">
        <v>8136</v>
      </c>
      <c r="C1040" s="265" t="s">
        <v>1399</v>
      </c>
      <c r="D1040" s="266" t="s">
        <v>30767</v>
      </c>
    </row>
    <row r="1041" spans="1:4" x14ac:dyDescent="0.25">
      <c r="A1041" s="264" t="s">
        <v>31292</v>
      </c>
      <c r="B1041" s="265" t="s">
        <v>8137</v>
      </c>
      <c r="C1041" s="265" t="s">
        <v>1399</v>
      </c>
      <c r="D1041" s="266" t="s">
        <v>31293</v>
      </c>
    </row>
    <row r="1042" spans="1:4" x14ac:dyDescent="0.25">
      <c r="A1042" s="264" t="s">
        <v>31294</v>
      </c>
      <c r="B1042" s="265" t="s">
        <v>8138</v>
      </c>
      <c r="C1042" s="265" t="s">
        <v>1399</v>
      </c>
      <c r="D1042" s="266" t="s">
        <v>3823</v>
      </c>
    </row>
    <row r="1043" spans="1:4" x14ac:dyDescent="0.25">
      <c r="A1043" s="264" t="s">
        <v>31295</v>
      </c>
      <c r="B1043" s="265" t="s">
        <v>8139</v>
      </c>
      <c r="C1043" s="265" t="s">
        <v>1399</v>
      </c>
      <c r="D1043" s="266" t="s">
        <v>31296</v>
      </c>
    </row>
    <row r="1044" spans="1:4" x14ac:dyDescent="0.25">
      <c r="A1044" s="264" t="s">
        <v>31297</v>
      </c>
      <c r="B1044" s="265" t="s">
        <v>8140</v>
      </c>
      <c r="C1044" s="265" t="s">
        <v>1399</v>
      </c>
      <c r="D1044" s="266" t="s">
        <v>4428</v>
      </c>
    </row>
    <row r="1045" spans="1:4" x14ac:dyDescent="0.25">
      <c r="A1045" s="264" t="s">
        <v>31298</v>
      </c>
      <c r="B1045" s="265" t="s">
        <v>8141</v>
      </c>
      <c r="C1045" s="265" t="s">
        <v>1399</v>
      </c>
      <c r="D1045" s="266" t="s">
        <v>31299</v>
      </c>
    </row>
    <row r="1046" spans="1:4" x14ac:dyDescent="0.25">
      <c r="A1046" s="264" t="s">
        <v>31300</v>
      </c>
      <c r="B1046" s="265" t="s">
        <v>8142</v>
      </c>
      <c r="C1046" s="265" t="s">
        <v>1399</v>
      </c>
      <c r="D1046" s="266" t="s">
        <v>31301</v>
      </c>
    </row>
    <row r="1047" spans="1:4" x14ac:dyDescent="0.25">
      <c r="A1047" s="264" t="s">
        <v>31302</v>
      </c>
      <c r="B1047" s="265" t="s">
        <v>8143</v>
      </c>
      <c r="C1047" s="265" t="s">
        <v>1399</v>
      </c>
      <c r="D1047" s="266" t="s">
        <v>3532</v>
      </c>
    </row>
    <row r="1048" spans="1:4" x14ac:dyDescent="0.25">
      <c r="A1048" s="264" t="s">
        <v>31303</v>
      </c>
      <c r="B1048" s="265" t="s">
        <v>8144</v>
      </c>
      <c r="C1048" s="265" t="s">
        <v>1399</v>
      </c>
      <c r="D1048" s="266" t="s">
        <v>1450</v>
      </c>
    </row>
    <row r="1049" spans="1:4" x14ac:dyDescent="0.25">
      <c r="A1049" s="264" t="s">
        <v>31304</v>
      </c>
      <c r="B1049" s="265" t="s">
        <v>8145</v>
      </c>
      <c r="C1049" s="265" t="s">
        <v>1399</v>
      </c>
      <c r="D1049" s="266" t="s">
        <v>31305</v>
      </c>
    </row>
    <row r="1050" spans="1:4" x14ac:dyDescent="0.25">
      <c r="A1050" s="264" t="s">
        <v>31306</v>
      </c>
      <c r="B1050" s="265" t="s">
        <v>8146</v>
      </c>
      <c r="C1050" s="265" t="s">
        <v>1399</v>
      </c>
      <c r="D1050" s="266" t="s">
        <v>4082</v>
      </c>
    </row>
    <row r="1051" spans="1:4" x14ac:dyDescent="0.25">
      <c r="A1051" s="264" t="s">
        <v>31307</v>
      </c>
      <c r="B1051" s="265" t="s">
        <v>8147</v>
      </c>
      <c r="C1051" s="265" t="s">
        <v>1399</v>
      </c>
      <c r="D1051" s="266" t="s">
        <v>31308</v>
      </c>
    </row>
    <row r="1052" spans="1:4" x14ac:dyDescent="0.25">
      <c r="A1052" s="264" t="s">
        <v>31309</v>
      </c>
      <c r="B1052" s="265" t="s">
        <v>8148</v>
      </c>
      <c r="C1052" s="265" t="s">
        <v>1399</v>
      </c>
      <c r="D1052" s="266" t="s">
        <v>3800</v>
      </c>
    </row>
    <row r="1053" spans="1:4" x14ac:dyDescent="0.25">
      <c r="A1053" s="264" t="s">
        <v>31310</v>
      </c>
      <c r="B1053" s="265" t="s">
        <v>8149</v>
      </c>
      <c r="C1053" s="265" t="s">
        <v>1399</v>
      </c>
      <c r="D1053" s="266" t="s">
        <v>29842</v>
      </c>
    </row>
    <row r="1054" spans="1:4" x14ac:dyDescent="0.25">
      <c r="A1054" s="264" t="s">
        <v>31311</v>
      </c>
      <c r="B1054" s="265" t="s">
        <v>8151</v>
      </c>
      <c r="C1054" s="265" t="s">
        <v>1399</v>
      </c>
      <c r="D1054" s="266" t="s">
        <v>30560</v>
      </c>
    </row>
    <row r="1055" spans="1:4" x14ac:dyDescent="0.25">
      <c r="A1055" s="264" t="s">
        <v>31312</v>
      </c>
      <c r="B1055" s="265" t="s">
        <v>8152</v>
      </c>
      <c r="C1055" s="265" t="s">
        <v>1399</v>
      </c>
      <c r="D1055" s="266" t="s">
        <v>1450</v>
      </c>
    </row>
    <row r="1056" spans="1:4" x14ac:dyDescent="0.25">
      <c r="A1056" s="264" t="s">
        <v>31313</v>
      </c>
      <c r="B1056" s="265" t="s">
        <v>8153</v>
      </c>
      <c r="C1056" s="265" t="s">
        <v>1399</v>
      </c>
      <c r="D1056" s="266" t="s">
        <v>5005</v>
      </c>
    </row>
    <row r="1057" spans="1:4" x14ac:dyDescent="0.25">
      <c r="A1057" s="264" t="s">
        <v>31314</v>
      </c>
      <c r="B1057" s="265" t="s">
        <v>8154</v>
      </c>
      <c r="C1057" s="265" t="s">
        <v>1399</v>
      </c>
      <c r="D1057" s="266" t="s">
        <v>3598</v>
      </c>
    </row>
    <row r="1058" spans="1:4" x14ac:dyDescent="0.25">
      <c r="A1058" s="264" t="s">
        <v>31315</v>
      </c>
      <c r="B1058" s="265" t="s">
        <v>8155</v>
      </c>
      <c r="C1058" s="265" t="s">
        <v>1399</v>
      </c>
      <c r="D1058" s="266" t="s">
        <v>26966</v>
      </c>
    </row>
    <row r="1059" spans="1:4" x14ac:dyDescent="0.25">
      <c r="A1059" s="264" t="s">
        <v>31316</v>
      </c>
      <c r="B1059" s="265" t="s">
        <v>8156</v>
      </c>
      <c r="C1059" s="265" t="s">
        <v>1399</v>
      </c>
      <c r="D1059" s="266" t="s">
        <v>31317</v>
      </c>
    </row>
    <row r="1060" spans="1:4" x14ac:dyDescent="0.25">
      <c r="A1060" s="264" t="s">
        <v>31318</v>
      </c>
      <c r="B1060" s="265" t="s">
        <v>8157</v>
      </c>
      <c r="C1060" s="265" t="s">
        <v>1399</v>
      </c>
      <c r="D1060" s="266" t="s">
        <v>1813</v>
      </c>
    </row>
    <row r="1061" spans="1:4" x14ac:dyDescent="0.25">
      <c r="A1061" s="264" t="s">
        <v>31319</v>
      </c>
      <c r="B1061" s="265" t="s">
        <v>8158</v>
      </c>
      <c r="C1061" s="265" t="s">
        <v>1399</v>
      </c>
      <c r="D1061" s="266" t="s">
        <v>31320</v>
      </c>
    </row>
    <row r="1062" spans="1:4" x14ac:dyDescent="0.25">
      <c r="A1062" s="264" t="s">
        <v>31321</v>
      </c>
      <c r="B1062" s="265" t="s">
        <v>8159</v>
      </c>
      <c r="C1062" s="265" t="s">
        <v>1399</v>
      </c>
      <c r="D1062" s="266" t="s">
        <v>1501</v>
      </c>
    </row>
    <row r="1063" spans="1:4" x14ac:dyDescent="0.25">
      <c r="A1063" s="264" t="s">
        <v>31322</v>
      </c>
      <c r="B1063" s="265" t="s">
        <v>8160</v>
      </c>
      <c r="C1063" s="265" t="s">
        <v>1399</v>
      </c>
      <c r="D1063" s="266" t="s">
        <v>31176</v>
      </c>
    </row>
    <row r="1064" spans="1:4" x14ac:dyDescent="0.25">
      <c r="A1064" s="264" t="s">
        <v>31323</v>
      </c>
      <c r="B1064" s="265" t="s">
        <v>8161</v>
      </c>
      <c r="C1064" s="265" t="s">
        <v>1399</v>
      </c>
      <c r="D1064" s="266" t="s">
        <v>1442</v>
      </c>
    </row>
    <row r="1065" spans="1:4" x14ac:dyDescent="0.25">
      <c r="A1065" s="264" t="s">
        <v>31324</v>
      </c>
      <c r="B1065" s="265" t="s">
        <v>8162</v>
      </c>
      <c r="C1065" s="265" t="s">
        <v>1399</v>
      </c>
      <c r="D1065" s="266" t="s">
        <v>6850</v>
      </c>
    </row>
    <row r="1066" spans="1:4" x14ac:dyDescent="0.25">
      <c r="A1066" s="264" t="s">
        <v>31325</v>
      </c>
      <c r="B1066" s="265" t="s">
        <v>8163</v>
      </c>
      <c r="C1066" s="265" t="s">
        <v>1399</v>
      </c>
      <c r="D1066" s="266" t="s">
        <v>1501</v>
      </c>
    </row>
    <row r="1067" spans="1:4" x14ac:dyDescent="0.25">
      <c r="A1067" s="264" t="s">
        <v>31326</v>
      </c>
      <c r="B1067" s="265" t="s">
        <v>8164</v>
      </c>
      <c r="C1067" s="265" t="s">
        <v>1399</v>
      </c>
      <c r="D1067" s="266" t="s">
        <v>5695</v>
      </c>
    </row>
    <row r="1068" spans="1:4" x14ac:dyDescent="0.25">
      <c r="A1068" s="264" t="s">
        <v>31327</v>
      </c>
      <c r="B1068" s="265" t="s">
        <v>8165</v>
      </c>
      <c r="C1068" s="265" t="s">
        <v>1399</v>
      </c>
      <c r="D1068" s="266" t="s">
        <v>7095</v>
      </c>
    </row>
    <row r="1069" spans="1:4" x14ac:dyDescent="0.25">
      <c r="A1069" s="264" t="s">
        <v>31328</v>
      </c>
      <c r="B1069" s="265" t="s">
        <v>8166</v>
      </c>
      <c r="C1069" s="265" t="s">
        <v>1399</v>
      </c>
      <c r="D1069" s="266" t="s">
        <v>25845</v>
      </c>
    </row>
    <row r="1070" spans="1:4" x14ac:dyDescent="0.25">
      <c r="A1070" s="264" t="s">
        <v>31329</v>
      </c>
      <c r="B1070" s="265" t="s">
        <v>8167</v>
      </c>
      <c r="C1070" s="265" t="s">
        <v>1399</v>
      </c>
      <c r="D1070" s="266" t="s">
        <v>31184</v>
      </c>
    </row>
    <row r="1071" spans="1:4" x14ac:dyDescent="0.25">
      <c r="A1071" s="264" t="s">
        <v>31330</v>
      </c>
      <c r="B1071" s="265" t="s">
        <v>8169</v>
      </c>
      <c r="C1071" s="265" t="s">
        <v>1399</v>
      </c>
      <c r="D1071" s="266" t="s">
        <v>31331</v>
      </c>
    </row>
    <row r="1072" spans="1:4" x14ac:dyDescent="0.25">
      <c r="A1072" s="264" t="s">
        <v>31332</v>
      </c>
      <c r="B1072" s="265" t="s">
        <v>8170</v>
      </c>
      <c r="C1072" s="265" t="s">
        <v>1399</v>
      </c>
      <c r="D1072" s="266" t="s">
        <v>31333</v>
      </c>
    </row>
    <row r="1073" spans="1:4" x14ac:dyDescent="0.25">
      <c r="A1073" s="264" t="s">
        <v>31334</v>
      </c>
      <c r="B1073" s="265" t="s">
        <v>8171</v>
      </c>
      <c r="C1073" s="265" t="s">
        <v>1399</v>
      </c>
      <c r="D1073" s="266" t="s">
        <v>31335</v>
      </c>
    </row>
    <row r="1074" spans="1:4" x14ac:dyDescent="0.25">
      <c r="A1074" s="264" t="s">
        <v>31336</v>
      </c>
      <c r="B1074" s="265" t="s">
        <v>8172</v>
      </c>
      <c r="C1074" s="265" t="s">
        <v>1399</v>
      </c>
      <c r="D1074" s="266" t="s">
        <v>31337</v>
      </c>
    </row>
    <row r="1075" spans="1:4" x14ac:dyDescent="0.25">
      <c r="A1075" s="264" t="s">
        <v>31338</v>
      </c>
      <c r="B1075" s="265" t="s">
        <v>8173</v>
      </c>
      <c r="C1075" s="265" t="s">
        <v>1399</v>
      </c>
      <c r="D1075" s="266" t="s">
        <v>31339</v>
      </c>
    </row>
    <row r="1076" spans="1:4" x14ac:dyDescent="0.25">
      <c r="A1076" s="264" t="s">
        <v>31340</v>
      </c>
      <c r="B1076" s="265" t="s">
        <v>8174</v>
      </c>
      <c r="C1076" s="265" t="s">
        <v>1399</v>
      </c>
      <c r="D1076" s="266" t="s">
        <v>31341</v>
      </c>
    </row>
    <row r="1077" spans="1:4" x14ac:dyDescent="0.25">
      <c r="A1077" s="264" t="s">
        <v>31342</v>
      </c>
      <c r="B1077" s="265" t="s">
        <v>8175</v>
      </c>
      <c r="C1077" s="265" t="s">
        <v>1399</v>
      </c>
      <c r="D1077" s="266" t="s">
        <v>31343</v>
      </c>
    </row>
    <row r="1078" spans="1:4" x14ac:dyDescent="0.25">
      <c r="A1078" s="264" t="s">
        <v>31344</v>
      </c>
      <c r="B1078" s="265" t="s">
        <v>8176</v>
      </c>
      <c r="C1078" s="265" t="s">
        <v>1399</v>
      </c>
      <c r="D1078" s="266" t="s">
        <v>31345</v>
      </c>
    </row>
    <row r="1079" spans="1:4" x14ac:dyDescent="0.25">
      <c r="A1079" s="264" t="s">
        <v>31346</v>
      </c>
      <c r="B1079" s="265" t="s">
        <v>8177</v>
      </c>
      <c r="C1079" s="265" t="s">
        <v>1399</v>
      </c>
      <c r="D1079" s="266" t="s">
        <v>27054</v>
      </c>
    </row>
    <row r="1080" spans="1:4" x14ac:dyDescent="0.25">
      <c r="A1080" s="264" t="s">
        <v>31347</v>
      </c>
      <c r="B1080" s="265" t="s">
        <v>8178</v>
      </c>
      <c r="C1080" s="265" t="s">
        <v>1399</v>
      </c>
      <c r="D1080" s="266" t="s">
        <v>31348</v>
      </c>
    </row>
    <row r="1081" spans="1:4" x14ac:dyDescent="0.25">
      <c r="A1081" s="264" t="s">
        <v>31349</v>
      </c>
      <c r="B1081" s="265" t="s">
        <v>8179</v>
      </c>
      <c r="C1081" s="265" t="s">
        <v>1399</v>
      </c>
      <c r="D1081" s="266" t="s">
        <v>31350</v>
      </c>
    </row>
    <row r="1082" spans="1:4" x14ac:dyDescent="0.25">
      <c r="A1082" s="264" t="s">
        <v>31351</v>
      </c>
      <c r="B1082" s="265" t="s">
        <v>8180</v>
      </c>
      <c r="C1082" s="265" t="s">
        <v>1399</v>
      </c>
      <c r="D1082" s="266" t="s">
        <v>31352</v>
      </c>
    </row>
    <row r="1083" spans="1:4" x14ac:dyDescent="0.25">
      <c r="A1083" s="264" t="s">
        <v>31353</v>
      </c>
      <c r="B1083" s="265" t="s">
        <v>8181</v>
      </c>
      <c r="C1083" s="265" t="s">
        <v>1399</v>
      </c>
      <c r="D1083" s="266" t="s">
        <v>11039</v>
      </c>
    </row>
    <row r="1084" spans="1:4" x14ac:dyDescent="0.25">
      <c r="A1084" s="264" t="s">
        <v>31354</v>
      </c>
      <c r="B1084" s="265" t="s">
        <v>8182</v>
      </c>
      <c r="C1084" s="265" t="s">
        <v>1399</v>
      </c>
      <c r="D1084" s="266" t="s">
        <v>26054</v>
      </c>
    </row>
    <row r="1085" spans="1:4" x14ac:dyDescent="0.25">
      <c r="A1085" s="264" t="s">
        <v>31355</v>
      </c>
      <c r="B1085" s="265" t="s">
        <v>8183</v>
      </c>
      <c r="C1085" s="265" t="s">
        <v>1399</v>
      </c>
      <c r="D1085" s="266" t="s">
        <v>26767</v>
      </c>
    </row>
    <row r="1086" spans="1:4" x14ac:dyDescent="0.25">
      <c r="A1086" s="264" t="s">
        <v>31356</v>
      </c>
      <c r="B1086" s="265" t="s">
        <v>8184</v>
      </c>
      <c r="C1086" s="265" t="s">
        <v>1399</v>
      </c>
      <c r="D1086" s="266" t="s">
        <v>31357</v>
      </c>
    </row>
    <row r="1087" spans="1:4" x14ac:dyDescent="0.25">
      <c r="A1087" s="264" t="s">
        <v>31358</v>
      </c>
      <c r="B1087" s="265" t="s">
        <v>8185</v>
      </c>
      <c r="C1087" s="265" t="s">
        <v>1399</v>
      </c>
      <c r="D1087" s="266" t="s">
        <v>3313</v>
      </c>
    </row>
    <row r="1088" spans="1:4" x14ac:dyDescent="0.25">
      <c r="A1088" s="264" t="s">
        <v>31359</v>
      </c>
      <c r="B1088" s="265" t="s">
        <v>8186</v>
      </c>
      <c r="C1088" s="265" t="s">
        <v>1399</v>
      </c>
      <c r="D1088" s="266" t="s">
        <v>4476</v>
      </c>
    </row>
    <row r="1089" spans="1:4" x14ac:dyDescent="0.25">
      <c r="A1089" s="264" t="s">
        <v>31360</v>
      </c>
      <c r="B1089" s="265" t="s">
        <v>8187</v>
      </c>
      <c r="C1089" s="265" t="s">
        <v>1399</v>
      </c>
      <c r="D1089" s="266" t="s">
        <v>6730</v>
      </c>
    </row>
    <row r="1090" spans="1:4" x14ac:dyDescent="0.25">
      <c r="A1090" s="264" t="s">
        <v>31361</v>
      </c>
      <c r="B1090" s="265" t="s">
        <v>8188</v>
      </c>
      <c r="C1090" s="265" t="s">
        <v>1399</v>
      </c>
      <c r="D1090" s="266" t="s">
        <v>7095</v>
      </c>
    </row>
    <row r="1091" spans="1:4" x14ac:dyDescent="0.25">
      <c r="A1091" s="264" t="s">
        <v>31362</v>
      </c>
      <c r="B1091" s="265" t="s">
        <v>8189</v>
      </c>
      <c r="C1091" s="265" t="s">
        <v>1399</v>
      </c>
      <c r="D1091" s="266" t="s">
        <v>2930</v>
      </c>
    </row>
    <row r="1092" spans="1:4" x14ac:dyDescent="0.25">
      <c r="A1092" s="264" t="s">
        <v>31363</v>
      </c>
      <c r="B1092" s="265" t="s">
        <v>8190</v>
      </c>
      <c r="C1092" s="265" t="s">
        <v>1399</v>
      </c>
      <c r="D1092" s="266" t="s">
        <v>31364</v>
      </c>
    </row>
    <row r="1093" spans="1:4" x14ac:dyDescent="0.25">
      <c r="A1093" s="264" t="s">
        <v>31365</v>
      </c>
      <c r="B1093" s="265" t="s">
        <v>8191</v>
      </c>
      <c r="C1093" s="265" t="s">
        <v>1399</v>
      </c>
      <c r="D1093" s="266" t="s">
        <v>26554</v>
      </c>
    </row>
    <row r="1094" spans="1:4" x14ac:dyDescent="0.25">
      <c r="A1094" s="264" t="s">
        <v>31366</v>
      </c>
      <c r="B1094" s="265" t="s">
        <v>8192</v>
      </c>
      <c r="C1094" s="265" t="s">
        <v>1399</v>
      </c>
      <c r="D1094" s="266" t="s">
        <v>2260</v>
      </c>
    </row>
    <row r="1095" spans="1:4" x14ac:dyDescent="0.25">
      <c r="A1095" s="264" t="s">
        <v>31367</v>
      </c>
      <c r="B1095" s="265" t="s">
        <v>8193</v>
      </c>
      <c r="C1095" s="265" t="s">
        <v>1399</v>
      </c>
      <c r="D1095" s="266" t="s">
        <v>1510</v>
      </c>
    </row>
    <row r="1096" spans="1:4" x14ac:dyDescent="0.25">
      <c r="A1096" s="264" t="s">
        <v>31368</v>
      </c>
      <c r="B1096" s="265" t="s">
        <v>8194</v>
      </c>
      <c r="C1096" s="265" t="s">
        <v>1399</v>
      </c>
      <c r="D1096" s="266" t="s">
        <v>31369</v>
      </c>
    </row>
    <row r="1097" spans="1:4" x14ac:dyDescent="0.25">
      <c r="A1097" s="264" t="s">
        <v>31370</v>
      </c>
      <c r="B1097" s="265" t="s">
        <v>8195</v>
      </c>
      <c r="C1097" s="265" t="s">
        <v>1399</v>
      </c>
      <c r="D1097" s="266" t="s">
        <v>30159</v>
      </c>
    </row>
    <row r="1098" spans="1:4" x14ac:dyDescent="0.25">
      <c r="A1098" s="264" t="s">
        <v>31371</v>
      </c>
      <c r="B1098" s="265" t="s">
        <v>8196</v>
      </c>
      <c r="C1098" s="265" t="s">
        <v>1399</v>
      </c>
      <c r="D1098" s="266" t="s">
        <v>31372</v>
      </c>
    </row>
    <row r="1099" spans="1:4" x14ac:dyDescent="0.25">
      <c r="A1099" s="264" t="s">
        <v>31373</v>
      </c>
      <c r="B1099" s="265" t="s">
        <v>8197</v>
      </c>
      <c r="C1099" s="265" t="s">
        <v>1399</v>
      </c>
      <c r="D1099" s="266" t="s">
        <v>4167</v>
      </c>
    </row>
    <row r="1100" spans="1:4" x14ac:dyDescent="0.25">
      <c r="A1100" s="264" t="s">
        <v>31374</v>
      </c>
      <c r="B1100" s="265" t="s">
        <v>8198</v>
      </c>
      <c r="C1100" s="265" t="s">
        <v>1399</v>
      </c>
      <c r="D1100" s="266" t="s">
        <v>31375</v>
      </c>
    </row>
    <row r="1101" spans="1:4" x14ac:dyDescent="0.25">
      <c r="A1101" s="264" t="s">
        <v>31376</v>
      </c>
      <c r="B1101" s="265" t="s">
        <v>8199</v>
      </c>
      <c r="C1101" s="265" t="s">
        <v>1399</v>
      </c>
      <c r="D1101" s="266" t="s">
        <v>6065</v>
      </c>
    </row>
    <row r="1102" spans="1:4" x14ac:dyDescent="0.25">
      <c r="A1102" s="264" t="s">
        <v>31377</v>
      </c>
      <c r="B1102" s="265" t="s">
        <v>8200</v>
      </c>
      <c r="C1102" s="265" t="s">
        <v>1399</v>
      </c>
      <c r="D1102" s="266" t="s">
        <v>3823</v>
      </c>
    </row>
    <row r="1103" spans="1:4" x14ac:dyDescent="0.25">
      <c r="A1103" s="264" t="s">
        <v>31378</v>
      </c>
      <c r="B1103" s="265" t="s">
        <v>8201</v>
      </c>
      <c r="C1103" s="265" t="s">
        <v>1399</v>
      </c>
      <c r="D1103" s="266" t="s">
        <v>12844</v>
      </c>
    </row>
    <row r="1104" spans="1:4" x14ac:dyDescent="0.25">
      <c r="A1104" s="264" t="s">
        <v>31379</v>
      </c>
      <c r="B1104" s="265" t="s">
        <v>8202</v>
      </c>
      <c r="C1104" s="265" t="s">
        <v>1399</v>
      </c>
      <c r="D1104" s="266" t="s">
        <v>31380</v>
      </c>
    </row>
    <row r="1105" spans="1:4" x14ac:dyDescent="0.25">
      <c r="A1105" s="264" t="s">
        <v>31381</v>
      </c>
      <c r="B1105" s="265" t="s">
        <v>8203</v>
      </c>
      <c r="C1105" s="265" t="s">
        <v>1399</v>
      </c>
      <c r="D1105" s="266" t="s">
        <v>1512</v>
      </c>
    </row>
    <row r="1106" spans="1:4" x14ac:dyDescent="0.25">
      <c r="A1106" s="264" t="s">
        <v>31382</v>
      </c>
      <c r="B1106" s="265" t="s">
        <v>8204</v>
      </c>
      <c r="C1106" s="265" t="s">
        <v>1399</v>
      </c>
      <c r="D1106" s="266" t="s">
        <v>31383</v>
      </c>
    </row>
    <row r="1107" spans="1:4" x14ac:dyDescent="0.25">
      <c r="A1107" s="264" t="s">
        <v>31384</v>
      </c>
      <c r="B1107" s="265" t="s">
        <v>8205</v>
      </c>
      <c r="C1107" s="265" t="s">
        <v>1399</v>
      </c>
      <c r="D1107" s="266" t="s">
        <v>6049</v>
      </c>
    </row>
    <row r="1108" spans="1:4" x14ac:dyDescent="0.25">
      <c r="A1108" s="264" t="s">
        <v>31385</v>
      </c>
      <c r="B1108" s="265" t="s">
        <v>8206</v>
      </c>
      <c r="C1108" s="265" t="s">
        <v>1399</v>
      </c>
      <c r="D1108" s="266" t="s">
        <v>2589</v>
      </c>
    </row>
    <row r="1109" spans="1:4" x14ac:dyDescent="0.25">
      <c r="A1109" s="264" t="s">
        <v>31386</v>
      </c>
      <c r="B1109" s="265" t="s">
        <v>8208</v>
      </c>
      <c r="C1109" s="265" t="s">
        <v>1399</v>
      </c>
      <c r="D1109" s="266" t="s">
        <v>31387</v>
      </c>
    </row>
    <row r="1110" spans="1:4" x14ac:dyDescent="0.25">
      <c r="A1110" s="264" t="s">
        <v>31388</v>
      </c>
      <c r="B1110" s="265" t="s">
        <v>8209</v>
      </c>
      <c r="C1110" s="265" t="s">
        <v>1399</v>
      </c>
      <c r="D1110" s="266" t="s">
        <v>31389</v>
      </c>
    </row>
    <row r="1111" spans="1:4" x14ac:dyDescent="0.25">
      <c r="A1111" s="264" t="s">
        <v>31390</v>
      </c>
      <c r="B1111" s="265" t="s">
        <v>8210</v>
      </c>
      <c r="C1111" s="265" t="s">
        <v>1399</v>
      </c>
      <c r="D1111" s="266" t="s">
        <v>31391</v>
      </c>
    </row>
    <row r="1112" spans="1:4" x14ac:dyDescent="0.25">
      <c r="A1112" s="264" t="s">
        <v>31392</v>
      </c>
      <c r="B1112" s="265" t="s">
        <v>8211</v>
      </c>
      <c r="C1112" s="265" t="s">
        <v>1399</v>
      </c>
      <c r="D1112" s="266" t="s">
        <v>2108</v>
      </c>
    </row>
    <row r="1113" spans="1:4" x14ac:dyDescent="0.25">
      <c r="A1113" s="264" t="s">
        <v>31393</v>
      </c>
      <c r="B1113" s="265" t="s">
        <v>8212</v>
      </c>
      <c r="C1113" s="265" t="s">
        <v>1399</v>
      </c>
      <c r="D1113" s="266" t="s">
        <v>7189</v>
      </c>
    </row>
    <row r="1114" spans="1:4" x14ac:dyDescent="0.25">
      <c r="A1114" s="264" t="s">
        <v>31394</v>
      </c>
      <c r="B1114" s="265" t="s">
        <v>8213</v>
      </c>
      <c r="C1114" s="265" t="s">
        <v>1399</v>
      </c>
      <c r="D1114" s="266" t="s">
        <v>2683</v>
      </c>
    </row>
    <row r="1115" spans="1:4" x14ac:dyDescent="0.25">
      <c r="A1115" s="264" t="s">
        <v>31395</v>
      </c>
      <c r="B1115" s="265" t="s">
        <v>8214</v>
      </c>
      <c r="C1115" s="265" t="s">
        <v>1399</v>
      </c>
      <c r="D1115" s="266" t="s">
        <v>1573</v>
      </c>
    </row>
    <row r="1116" spans="1:4" x14ac:dyDescent="0.25">
      <c r="A1116" s="264" t="s">
        <v>31396</v>
      </c>
      <c r="B1116" s="265" t="s">
        <v>8215</v>
      </c>
      <c r="C1116" s="265" t="s">
        <v>1399</v>
      </c>
      <c r="D1116" s="266" t="s">
        <v>6812</v>
      </c>
    </row>
    <row r="1117" spans="1:4" x14ac:dyDescent="0.25">
      <c r="A1117" s="264" t="s">
        <v>31397</v>
      </c>
      <c r="B1117" s="265" t="s">
        <v>8216</v>
      </c>
      <c r="C1117" s="265" t="s">
        <v>1399</v>
      </c>
      <c r="D1117" s="266" t="s">
        <v>5040</v>
      </c>
    </row>
    <row r="1118" spans="1:4" x14ac:dyDescent="0.25">
      <c r="A1118" s="264" t="s">
        <v>31398</v>
      </c>
      <c r="B1118" s="265" t="s">
        <v>8217</v>
      </c>
      <c r="C1118" s="265" t="s">
        <v>1399</v>
      </c>
      <c r="D1118" s="266" t="s">
        <v>31077</v>
      </c>
    </row>
    <row r="1119" spans="1:4" x14ac:dyDescent="0.25">
      <c r="A1119" s="264" t="s">
        <v>31399</v>
      </c>
      <c r="B1119" s="265" t="s">
        <v>8218</v>
      </c>
      <c r="C1119" s="265" t="s">
        <v>1399</v>
      </c>
      <c r="D1119" s="266" t="s">
        <v>31400</v>
      </c>
    </row>
    <row r="1120" spans="1:4" x14ac:dyDescent="0.25">
      <c r="A1120" s="264" t="s">
        <v>31401</v>
      </c>
      <c r="B1120" s="265" t="s">
        <v>8219</v>
      </c>
      <c r="C1120" s="265" t="s">
        <v>1399</v>
      </c>
      <c r="D1120" s="266" t="s">
        <v>31402</v>
      </c>
    </row>
    <row r="1121" spans="1:4" x14ac:dyDescent="0.25">
      <c r="A1121" s="264" t="s">
        <v>31403</v>
      </c>
      <c r="B1121" s="265" t="s">
        <v>8220</v>
      </c>
      <c r="C1121" s="265" t="s">
        <v>1399</v>
      </c>
      <c r="D1121" s="266" t="s">
        <v>31293</v>
      </c>
    </row>
    <row r="1122" spans="1:4" x14ac:dyDescent="0.25">
      <c r="A1122" s="264" t="s">
        <v>31404</v>
      </c>
      <c r="B1122" s="265" t="s">
        <v>8221</v>
      </c>
      <c r="C1122" s="265" t="s">
        <v>1399</v>
      </c>
      <c r="D1122" s="266" t="s">
        <v>28257</v>
      </c>
    </row>
    <row r="1123" spans="1:4" x14ac:dyDescent="0.25">
      <c r="A1123" s="264" t="s">
        <v>31405</v>
      </c>
      <c r="B1123" s="265" t="s">
        <v>8222</v>
      </c>
      <c r="C1123" s="265" t="s">
        <v>1399</v>
      </c>
      <c r="D1123" s="266" t="s">
        <v>25702</v>
      </c>
    </row>
    <row r="1124" spans="1:4" x14ac:dyDescent="0.25">
      <c r="A1124" s="264" t="s">
        <v>31406</v>
      </c>
      <c r="B1124" s="265" t="s">
        <v>8223</v>
      </c>
      <c r="C1124" s="265" t="s">
        <v>1399</v>
      </c>
      <c r="D1124" s="266" t="s">
        <v>26752</v>
      </c>
    </row>
    <row r="1125" spans="1:4" x14ac:dyDescent="0.25">
      <c r="A1125" s="264" t="s">
        <v>31407</v>
      </c>
      <c r="B1125" s="265" t="s">
        <v>8224</v>
      </c>
      <c r="C1125" s="265" t="s">
        <v>1399</v>
      </c>
      <c r="D1125" s="266" t="s">
        <v>4119</v>
      </c>
    </row>
    <row r="1126" spans="1:4" x14ac:dyDescent="0.25">
      <c r="A1126" s="264" t="s">
        <v>31408</v>
      </c>
      <c r="B1126" s="265" t="s">
        <v>8226</v>
      </c>
      <c r="C1126" s="265" t="s">
        <v>1399</v>
      </c>
      <c r="D1126" s="266" t="s">
        <v>31409</v>
      </c>
    </row>
    <row r="1127" spans="1:4" x14ac:dyDescent="0.25">
      <c r="A1127" s="264" t="s">
        <v>31410</v>
      </c>
      <c r="B1127" s="265" t="s">
        <v>8228</v>
      </c>
      <c r="C1127" s="265" t="s">
        <v>1399</v>
      </c>
      <c r="D1127" s="266" t="s">
        <v>31411</v>
      </c>
    </row>
    <row r="1128" spans="1:4" x14ac:dyDescent="0.25">
      <c r="A1128" s="264" t="s">
        <v>31412</v>
      </c>
      <c r="B1128" s="265" t="s">
        <v>8229</v>
      </c>
      <c r="C1128" s="265" t="s">
        <v>1399</v>
      </c>
      <c r="D1128" s="266" t="s">
        <v>31413</v>
      </c>
    </row>
    <row r="1129" spans="1:4" x14ac:dyDescent="0.25">
      <c r="A1129" s="264" t="s">
        <v>31414</v>
      </c>
      <c r="B1129" s="265" t="s">
        <v>8230</v>
      </c>
      <c r="C1129" s="265" t="s">
        <v>1399</v>
      </c>
      <c r="D1129" s="266" t="s">
        <v>4797</v>
      </c>
    </row>
    <row r="1130" spans="1:4" x14ac:dyDescent="0.25">
      <c r="A1130" s="264" t="s">
        <v>31415</v>
      </c>
      <c r="B1130" s="265" t="s">
        <v>8231</v>
      </c>
      <c r="C1130" s="265" t="s">
        <v>1399</v>
      </c>
      <c r="D1130" s="266" t="s">
        <v>31142</v>
      </c>
    </row>
    <row r="1131" spans="1:4" x14ac:dyDescent="0.25">
      <c r="A1131" s="264" t="s">
        <v>31416</v>
      </c>
      <c r="B1131" s="265" t="s">
        <v>8232</v>
      </c>
      <c r="C1131" s="265" t="s">
        <v>1399</v>
      </c>
      <c r="D1131" s="266" t="s">
        <v>26834</v>
      </c>
    </row>
    <row r="1132" spans="1:4" x14ac:dyDescent="0.25">
      <c r="A1132" s="264" t="s">
        <v>31417</v>
      </c>
      <c r="B1132" s="265" t="s">
        <v>8233</v>
      </c>
      <c r="C1132" s="265" t="s">
        <v>1399</v>
      </c>
      <c r="D1132" s="266" t="s">
        <v>31418</v>
      </c>
    </row>
    <row r="1133" spans="1:4" x14ac:dyDescent="0.25">
      <c r="A1133" s="264" t="s">
        <v>31419</v>
      </c>
      <c r="B1133" s="265" t="s">
        <v>8234</v>
      </c>
      <c r="C1133" s="265" t="s">
        <v>1399</v>
      </c>
      <c r="D1133" s="266" t="s">
        <v>31420</v>
      </c>
    </row>
    <row r="1134" spans="1:4" x14ac:dyDescent="0.25">
      <c r="A1134" s="264" t="s">
        <v>31421</v>
      </c>
      <c r="B1134" s="265" t="s">
        <v>8235</v>
      </c>
      <c r="C1134" s="265" t="s">
        <v>1399</v>
      </c>
      <c r="D1134" s="266" t="s">
        <v>31422</v>
      </c>
    </row>
    <row r="1135" spans="1:4" x14ac:dyDescent="0.25">
      <c r="A1135" s="264" t="s">
        <v>31423</v>
      </c>
      <c r="B1135" s="265" t="s">
        <v>8236</v>
      </c>
      <c r="C1135" s="265" t="s">
        <v>1399</v>
      </c>
      <c r="D1135" s="266" t="s">
        <v>31424</v>
      </c>
    </row>
    <row r="1136" spans="1:4" x14ac:dyDescent="0.25">
      <c r="A1136" s="264" t="s">
        <v>31425</v>
      </c>
      <c r="B1136" s="265" t="s">
        <v>8237</v>
      </c>
      <c r="C1136" s="265" t="s">
        <v>1399</v>
      </c>
      <c r="D1136" s="266" t="s">
        <v>31426</v>
      </c>
    </row>
    <row r="1137" spans="1:4" x14ac:dyDescent="0.25">
      <c r="A1137" s="264" t="s">
        <v>31427</v>
      </c>
      <c r="B1137" s="265" t="s">
        <v>8238</v>
      </c>
      <c r="C1137" s="265" t="s">
        <v>1399</v>
      </c>
      <c r="D1137" s="266" t="s">
        <v>31162</v>
      </c>
    </row>
    <row r="1138" spans="1:4" x14ac:dyDescent="0.25">
      <c r="A1138" s="264" t="s">
        <v>31428</v>
      </c>
      <c r="B1138" s="265" t="s">
        <v>8239</v>
      </c>
      <c r="C1138" s="265" t="s">
        <v>1399</v>
      </c>
      <c r="D1138" s="266" t="s">
        <v>25867</v>
      </c>
    </row>
    <row r="1139" spans="1:4" x14ac:dyDescent="0.25">
      <c r="A1139" s="264" t="s">
        <v>31429</v>
      </c>
      <c r="B1139" s="265" t="s">
        <v>8240</v>
      </c>
      <c r="C1139" s="265" t="s">
        <v>1399</v>
      </c>
      <c r="D1139" s="266" t="s">
        <v>31430</v>
      </c>
    </row>
    <row r="1140" spans="1:4" x14ac:dyDescent="0.25">
      <c r="A1140" s="264" t="s">
        <v>31431</v>
      </c>
      <c r="B1140" s="265" t="s">
        <v>8241</v>
      </c>
      <c r="C1140" s="265" t="s">
        <v>1399</v>
      </c>
      <c r="D1140" s="266" t="s">
        <v>27166</v>
      </c>
    </row>
    <row r="1141" spans="1:4" x14ac:dyDescent="0.25">
      <c r="A1141" s="264" t="s">
        <v>31432</v>
      </c>
      <c r="B1141" s="265" t="s">
        <v>8242</v>
      </c>
      <c r="C1141" s="265" t="s">
        <v>1399</v>
      </c>
      <c r="D1141" s="266" t="s">
        <v>31433</v>
      </c>
    </row>
    <row r="1142" spans="1:4" x14ac:dyDescent="0.25">
      <c r="A1142" s="264" t="s">
        <v>31434</v>
      </c>
      <c r="B1142" s="265" t="s">
        <v>8243</v>
      </c>
      <c r="C1142" s="265" t="s">
        <v>1399</v>
      </c>
      <c r="D1142" s="266" t="s">
        <v>3306</v>
      </c>
    </row>
    <row r="1143" spans="1:4" x14ac:dyDescent="0.25">
      <c r="A1143" s="264" t="s">
        <v>31435</v>
      </c>
      <c r="B1143" s="265" t="s">
        <v>8244</v>
      </c>
      <c r="C1143" s="265" t="s">
        <v>1399</v>
      </c>
      <c r="D1143" s="266" t="s">
        <v>6819</v>
      </c>
    </row>
    <row r="1144" spans="1:4" x14ac:dyDescent="0.25">
      <c r="A1144" s="264" t="s">
        <v>31436</v>
      </c>
      <c r="B1144" s="265" t="s">
        <v>8245</v>
      </c>
      <c r="C1144" s="265" t="s">
        <v>1399</v>
      </c>
      <c r="D1144" s="266" t="s">
        <v>30978</v>
      </c>
    </row>
    <row r="1145" spans="1:4" x14ac:dyDescent="0.25">
      <c r="A1145" s="264" t="s">
        <v>31437</v>
      </c>
      <c r="B1145" s="265" t="s">
        <v>8246</v>
      </c>
      <c r="C1145" s="265" t="s">
        <v>1399</v>
      </c>
      <c r="D1145" s="266" t="s">
        <v>31438</v>
      </c>
    </row>
    <row r="1146" spans="1:4" x14ac:dyDescent="0.25">
      <c r="A1146" s="264" t="s">
        <v>31439</v>
      </c>
      <c r="B1146" s="265" t="s">
        <v>8247</v>
      </c>
      <c r="C1146" s="265" t="s">
        <v>1399</v>
      </c>
      <c r="D1146" s="266" t="s">
        <v>31440</v>
      </c>
    </row>
    <row r="1147" spans="1:4" x14ac:dyDescent="0.25">
      <c r="A1147" s="264" t="s">
        <v>31441</v>
      </c>
      <c r="B1147" s="265" t="s">
        <v>8248</v>
      </c>
      <c r="C1147" s="265" t="s">
        <v>1399</v>
      </c>
      <c r="D1147" s="266" t="s">
        <v>31442</v>
      </c>
    </row>
    <row r="1148" spans="1:4" x14ac:dyDescent="0.25">
      <c r="A1148" s="264" t="s">
        <v>31443</v>
      </c>
      <c r="B1148" s="265" t="s">
        <v>8249</v>
      </c>
      <c r="C1148" s="265" t="s">
        <v>1399</v>
      </c>
      <c r="D1148" s="266" t="s">
        <v>31444</v>
      </c>
    </row>
    <row r="1149" spans="1:4" x14ac:dyDescent="0.25">
      <c r="A1149" s="264" t="s">
        <v>31445</v>
      </c>
      <c r="B1149" s="265" t="s">
        <v>8250</v>
      </c>
      <c r="C1149" s="265" t="s">
        <v>1399</v>
      </c>
      <c r="D1149" s="266" t="s">
        <v>1442</v>
      </c>
    </row>
    <row r="1150" spans="1:4" x14ac:dyDescent="0.25">
      <c r="A1150" s="264" t="s">
        <v>31446</v>
      </c>
      <c r="B1150" s="265" t="s">
        <v>8251</v>
      </c>
      <c r="C1150" s="265" t="s">
        <v>1399</v>
      </c>
      <c r="D1150" s="266" t="s">
        <v>3641</v>
      </c>
    </row>
    <row r="1151" spans="1:4" x14ac:dyDescent="0.25">
      <c r="A1151" s="264" t="s">
        <v>31447</v>
      </c>
      <c r="B1151" s="265" t="s">
        <v>8252</v>
      </c>
      <c r="C1151" s="265" t="s">
        <v>1399</v>
      </c>
      <c r="D1151" s="266" t="s">
        <v>6863</v>
      </c>
    </row>
    <row r="1152" spans="1:4" x14ac:dyDescent="0.25">
      <c r="A1152" s="264" t="s">
        <v>31448</v>
      </c>
      <c r="B1152" s="265" t="s">
        <v>8253</v>
      </c>
      <c r="C1152" s="265" t="s">
        <v>1399</v>
      </c>
      <c r="D1152" s="266" t="s">
        <v>13371</v>
      </c>
    </row>
    <row r="1153" spans="1:4" x14ac:dyDescent="0.25">
      <c r="A1153" s="264" t="s">
        <v>31449</v>
      </c>
      <c r="B1153" s="265" t="s">
        <v>8254</v>
      </c>
      <c r="C1153" s="265" t="s">
        <v>1399</v>
      </c>
      <c r="D1153" s="266" t="s">
        <v>31450</v>
      </c>
    </row>
    <row r="1154" spans="1:4" x14ac:dyDescent="0.25">
      <c r="A1154" s="264" t="s">
        <v>31451</v>
      </c>
      <c r="B1154" s="265" t="s">
        <v>8255</v>
      </c>
      <c r="C1154" s="265" t="s">
        <v>1399</v>
      </c>
      <c r="D1154" s="266" t="s">
        <v>31452</v>
      </c>
    </row>
    <row r="1155" spans="1:4" x14ac:dyDescent="0.25">
      <c r="A1155" s="264" t="s">
        <v>31453</v>
      </c>
      <c r="B1155" s="265" t="s">
        <v>8257</v>
      </c>
      <c r="C1155" s="265" t="s">
        <v>1399</v>
      </c>
      <c r="D1155" s="266" t="s">
        <v>26752</v>
      </c>
    </row>
    <row r="1156" spans="1:4" x14ac:dyDescent="0.25">
      <c r="A1156" s="264" t="s">
        <v>31454</v>
      </c>
      <c r="B1156" s="265" t="s">
        <v>8259</v>
      </c>
      <c r="C1156" s="265" t="s">
        <v>1399</v>
      </c>
      <c r="D1156" s="266" t="s">
        <v>31455</v>
      </c>
    </row>
    <row r="1157" spans="1:4" x14ac:dyDescent="0.25">
      <c r="A1157" s="264" t="s">
        <v>31456</v>
      </c>
      <c r="B1157" s="265" t="s">
        <v>8260</v>
      </c>
      <c r="C1157" s="265" t="s">
        <v>1399</v>
      </c>
      <c r="D1157" s="266" t="s">
        <v>31457</v>
      </c>
    </row>
    <row r="1158" spans="1:4" x14ac:dyDescent="0.25">
      <c r="A1158" s="264" t="s">
        <v>31458</v>
      </c>
      <c r="B1158" s="265" t="s">
        <v>8261</v>
      </c>
      <c r="C1158" s="265" t="s">
        <v>1399</v>
      </c>
      <c r="D1158" s="266" t="s">
        <v>31459</v>
      </c>
    </row>
    <row r="1159" spans="1:4" x14ac:dyDescent="0.25">
      <c r="A1159" s="264" t="s">
        <v>31460</v>
      </c>
      <c r="B1159" s="265" t="s">
        <v>8262</v>
      </c>
      <c r="C1159" s="265" t="s">
        <v>1399</v>
      </c>
      <c r="D1159" s="266" t="s">
        <v>3545</v>
      </c>
    </row>
    <row r="1160" spans="1:4" x14ac:dyDescent="0.25">
      <c r="A1160" s="264" t="s">
        <v>31461</v>
      </c>
      <c r="B1160" s="265" t="s">
        <v>8263</v>
      </c>
      <c r="C1160" s="265" t="s">
        <v>1399</v>
      </c>
      <c r="D1160" s="266" t="s">
        <v>31462</v>
      </c>
    </row>
    <row r="1161" spans="1:4" x14ac:dyDescent="0.25">
      <c r="A1161" s="264" t="s">
        <v>31463</v>
      </c>
      <c r="B1161" s="265" t="s">
        <v>8264</v>
      </c>
      <c r="C1161" s="265" t="s">
        <v>1399</v>
      </c>
      <c r="D1161" s="266" t="s">
        <v>31464</v>
      </c>
    </row>
    <row r="1162" spans="1:4" x14ac:dyDescent="0.25">
      <c r="A1162" s="264" t="s">
        <v>31465</v>
      </c>
      <c r="B1162" s="265" t="s">
        <v>8265</v>
      </c>
      <c r="C1162" s="265" t="s">
        <v>1399</v>
      </c>
      <c r="D1162" s="266" t="s">
        <v>31466</v>
      </c>
    </row>
    <row r="1163" spans="1:4" x14ac:dyDescent="0.25">
      <c r="A1163" s="264" t="s">
        <v>31467</v>
      </c>
      <c r="B1163" s="265" t="s">
        <v>8266</v>
      </c>
      <c r="C1163" s="265" t="s">
        <v>1399</v>
      </c>
      <c r="D1163" s="266" t="s">
        <v>6811</v>
      </c>
    </row>
    <row r="1164" spans="1:4" x14ac:dyDescent="0.25">
      <c r="A1164" s="264" t="s">
        <v>31468</v>
      </c>
      <c r="B1164" s="265" t="s">
        <v>8267</v>
      </c>
      <c r="C1164" s="265" t="s">
        <v>1399</v>
      </c>
      <c r="D1164" s="266" t="s">
        <v>3747</v>
      </c>
    </row>
    <row r="1165" spans="1:4" x14ac:dyDescent="0.25">
      <c r="A1165" s="264" t="s">
        <v>31469</v>
      </c>
      <c r="B1165" s="265" t="s">
        <v>8268</v>
      </c>
      <c r="C1165" s="265" t="s">
        <v>1399</v>
      </c>
      <c r="D1165" s="266" t="s">
        <v>3729</v>
      </c>
    </row>
    <row r="1166" spans="1:4" x14ac:dyDescent="0.25">
      <c r="A1166" s="264" t="s">
        <v>31470</v>
      </c>
      <c r="B1166" s="265" t="s">
        <v>8269</v>
      </c>
      <c r="C1166" s="265" t="s">
        <v>1399</v>
      </c>
      <c r="D1166" s="266" t="s">
        <v>5276</v>
      </c>
    </row>
    <row r="1167" spans="1:4" x14ac:dyDescent="0.25">
      <c r="A1167" s="264" t="s">
        <v>31471</v>
      </c>
      <c r="B1167" s="265" t="s">
        <v>8270</v>
      </c>
      <c r="C1167" s="265" t="s">
        <v>1399</v>
      </c>
      <c r="D1167" s="266" t="s">
        <v>31472</v>
      </c>
    </row>
    <row r="1168" spans="1:4" x14ac:dyDescent="0.25">
      <c r="A1168" s="264" t="s">
        <v>31473</v>
      </c>
      <c r="B1168" s="265" t="s">
        <v>8271</v>
      </c>
      <c r="C1168" s="265" t="s">
        <v>1399</v>
      </c>
      <c r="D1168" s="266" t="s">
        <v>3609</v>
      </c>
    </row>
    <row r="1169" spans="1:4" x14ac:dyDescent="0.25">
      <c r="A1169" s="264" t="s">
        <v>31474</v>
      </c>
      <c r="B1169" s="265" t="s">
        <v>8272</v>
      </c>
      <c r="C1169" s="265" t="s">
        <v>1399</v>
      </c>
      <c r="D1169" s="266" t="s">
        <v>2015</v>
      </c>
    </row>
    <row r="1170" spans="1:4" x14ac:dyDescent="0.25">
      <c r="A1170" s="264" t="s">
        <v>31475</v>
      </c>
      <c r="B1170" s="265" t="s">
        <v>8273</v>
      </c>
      <c r="C1170" s="265" t="s">
        <v>1399</v>
      </c>
      <c r="D1170" s="266" t="s">
        <v>31476</v>
      </c>
    </row>
    <row r="1171" spans="1:4" x14ac:dyDescent="0.25">
      <c r="A1171" s="264" t="s">
        <v>31477</v>
      </c>
      <c r="B1171" s="265" t="s">
        <v>8274</v>
      </c>
      <c r="C1171" s="265" t="s">
        <v>1399</v>
      </c>
      <c r="D1171" s="266" t="s">
        <v>31478</v>
      </c>
    </row>
    <row r="1172" spans="1:4" x14ac:dyDescent="0.25">
      <c r="A1172" s="264" t="s">
        <v>31479</v>
      </c>
      <c r="B1172" s="265" t="s">
        <v>8275</v>
      </c>
      <c r="C1172" s="265" t="s">
        <v>1399</v>
      </c>
      <c r="D1172" s="266" t="s">
        <v>31480</v>
      </c>
    </row>
    <row r="1173" spans="1:4" x14ac:dyDescent="0.25">
      <c r="A1173" s="264" t="s">
        <v>31481</v>
      </c>
      <c r="B1173" s="265" t="s">
        <v>8276</v>
      </c>
      <c r="C1173" s="265" t="s">
        <v>1399</v>
      </c>
      <c r="D1173" s="266" t="s">
        <v>31482</v>
      </c>
    </row>
    <row r="1174" spans="1:4" x14ac:dyDescent="0.25">
      <c r="A1174" s="264" t="s">
        <v>31483</v>
      </c>
      <c r="B1174" s="265" t="s">
        <v>8277</v>
      </c>
      <c r="C1174" s="265" t="s">
        <v>1399</v>
      </c>
      <c r="D1174" s="266" t="s">
        <v>31276</v>
      </c>
    </row>
    <row r="1175" spans="1:4" x14ac:dyDescent="0.25">
      <c r="A1175" s="264" t="s">
        <v>31484</v>
      </c>
      <c r="B1175" s="265" t="s">
        <v>8278</v>
      </c>
      <c r="C1175" s="265" t="s">
        <v>1399</v>
      </c>
      <c r="D1175" s="266" t="s">
        <v>8012</v>
      </c>
    </row>
    <row r="1176" spans="1:4" x14ac:dyDescent="0.25">
      <c r="A1176" s="264" t="s">
        <v>31485</v>
      </c>
      <c r="B1176" s="265" t="s">
        <v>8279</v>
      </c>
      <c r="C1176" s="265" t="s">
        <v>1399</v>
      </c>
      <c r="D1176" s="266" t="s">
        <v>5005</v>
      </c>
    </row>
    <row r="1177" spans="1:4" x14ac:dyDescent="0.25">
      <c r="A1177" s="264" t="s">
        <v>31486</v>
      </c>
      <c r="B1177" s="265" t="s">
        <v>8280</v>
      </c>
      <c r="C1177" s="265" t="s">
        <v>1399</v>
      </c>
      <c r="D1177" s="266" t="s">
        <v>5040</v>
      </c>
    </row>
    <row r="1178" spans="1:4" x14ac:dyDescent="0.25">
      <c r="A1178" s="264" t="s">
        <v>31487</v>
      </c>
      <c r="B1178" s="265" t="s">
        <v>8281</v>
      </c>
      <c r="C1178" s="265" t="s">
        <v>1399</v>
      </c>
      <c r="D1178" s="266" t="s">
        <v>5046</v>
      </c>
    </row>
    <row r="1179" spans="1:4" x14ac:dyDescent="0.25">
      <c r="A1179" s="264" t="s">
        <v>31488</v>
      </c>
      <c r="B1179" s="265" t="s">
        <v>8282</v>
      </c>
      <c r="C1179" s="265" t="s">
        <v>1399</v>
      </c>
      <c r="D1179" s="266" t="s">
        <v>30911</v>
      </c>
    </row>
    <row r="1180" spans="1:4" x14ac:dyDescent="0.25">
      <c r="A1180" s="264" t="s">
        <v>31489</v>
      </c>
      <c r="B1180" s="265" t="s">
        <v>8283</v>
      </c>
      <c r="C1180" s="265" t="s">
        <v>1399</v>
      </c>
      <c r="D1180" s="266" t="s">
        <v>2102</v>
      </c>
    </row>
    <row r="1181" spans="1:4" x14ac:dyDescent="0.25">
      <c r="A1181" s="264" t="s">
        <v>31490</v>
      </c>
      <c r="B1181" s="265" t="s">
        <v>8284</v>
      </c>
      <c r="C1181" s="265" t="s">
        <v>1399</v>
      </c>
      <c r="D1181" s="266" t="s">
        <v>5003</v>
      </c>
    </row>
    <row r="1182" spans="1:4" x14ac:dyDescent="0.25">
      <c r="A1182" s="264" t="s">
        <v>31491</v>
      </c>
      <c r="B1182" s="265" t="s">
        <v>8285</v>
      </c>
      <c r="C1182" s="265" t="s">
        <v>1399</v>
      </c>
      <c r="D1182" s="266" t="s">
        <v>4454</v>
      </c>
    </row>
    <row r="1183" spans="1:4" x14ac:dyDescent="0.25">
      <c r="A1183" s="264" t="s">
        <v>31492</v>
      </c>
      <c r="B1183" s="265" t="s">
        <v>8286</v>
      </c>
      <c r="C1183" s="265" t="s">
        <v>1399</v>
      </c>
      <c r="D1183" s="266" t="s">
        <v>26824</v>
      </c>
    </row>
    <row r="1184" spans="1:4" x14ac:dyDescent="0.25">
      <c r="A1184" s="264" t="s">
        <v>31493</v>
      </c>
      <c r="B1184" s="265" t="s">
        <v>8287</v>
      </c>
      <c r="C1184" s="265" t="s">
        <v>1399</v>
      </c>
      <c r="D1184" s="266" t="s">
        <v>31494</v>
      </c>
    </row>
    <row r="1185" spans="1:4" x14ac:dyDescent="0.25">
      <c r="A1185" s="264" t="s">
        <v>31495</v>
      </c>
      <c r="B1185" s="265" t="s">
        <v>8289</v>
      </c>
      <c r="C1185" s="265" t="s">
        <v>1399</v>
      </c>
      <c r="D1185" s="266" t="s">
        <v>31496</v>
      </c>
    </row>
    <row r="1186" spans="1:4" x14ac:dyDescent="0.25">
      <c r="A1186" s="264" t="s">
        <v>31497</v>
      </c>
      <c r="B1186" s="265" t="s">
        <v>8290</v>
      </c>
      <c r="C1186" s="265" t="s">
        <v>1399</v>
      </c>
      <c r="D1186" s="266" t="s">
        <v>31498</v>
      </c>
    </row>
    <row r="1187" spans="1:4" x14ac:dyDescent="0.25">
      <c r="A1187" s="264" t="s">
        <v>31499</v>
      </c>
      <c r="B1187" s="265" t="s">
        <v>8291</v>
      </c>
      <c r="C1187" s="265" t="s">
        <v>1399</v>
      </c>
      <c r="D1187" s="266" t="s">
        <v>4070</v>
      </c>
    </row>
    <row r="1188" spans="1:4" x14ac:dyDescent="0.25">
      <c r="A1188" s="264" t="s">
        <v>31500</v>
      </c>
      <c r="B1188" s="265" t="s">
        <v>8292</v>
      </c>
      <c r="C1188" s="265" t="s">
        <v>1399</v>
      </c>
      <c r="D1188" s="266" t="s">
        <v>31501</v>
      </c>
    </row>
    <row r="1189" spans="1:4" x14ac:dyDescent="0.25">
      <c r="A1189" s="264" t="s">
        <v>31502</v>
      </c>
      <c r="B1189" s="265" t="s">
        <v>8293</v>
      </c>
      <c r="C1189" s="265" t="s">
        <v>1399</v>
      </c>
      <c r="D1189" s="266" t="s">
        <v>31391</v>
      </c>
    </row>
    <row r="1190" spans="1:4" x14ac:dyDescent="0.25">
      <c r="A1190" s="264" t="s">
        <v>31503</v>
      </c>
      <c r="B1190" s="265" t="s">
        <v>8294</v>
      </c>
      <c r="C1190" s="265" t="s">
        <v>1399</v>
      </c>
      <c r="D1190" s="266" t="s">
        <v>29917</v>
      </c>
    </row>
    <row r="1191" spans="1:4" x14ac:dyDescent="0.25">
      <c r="A1191" s="264" t="s">
        <v>31504</v>
      </c>
      <c r="B1191" s="265" t="s">
        <v>8295</v>
      </c>
      <c r="C1191" s="265" t="s">
        <v>1399</v>
      </c>
      <c r="D1191" s="266" t="s">
        <v>31505</v>
      </c>
    </row>
    <row r="1192" spans="1:4" x14ac:dyDescent="0.25">
      <c r="A1192" s="264" t="s">
        <v>31506</v>
      </c>
      <c r="B1192" s="265" t="s">
        <v>8296</v>
      </c>
      <c r="C1192" s="265" t="s">
        <v>1399</v>
      </c>
      <c r="D1192" s="266" t="s">
        <v>31507</v>
      </c>
    </row>
    <row r="1193" spans="1:4" x14ac:dyDescent="0.25">
      <c r="A1193" s="264" t="s">
        <v>31508</v>
      </c>
      <c r="B1193" s="265" t="s">
        <v>8297</v>
      </c>
      <c r="C1193" s="265" t="s">
        <v>1399</v>
      </c>
      <c r="D1193" s="266" t="s">
        <v>31509</v>
      </c>
    </row>
    <row r="1194" spans="1:4" x14ac:dyDescent="0.25">
      <c r="A1194" s="264" t="s">
        <v>31510</v>
      </c>
      <c r="B1194" s="265" t="s">
        <v>8298</v>
      </c>
      <c r="C1194" s="265" t="s">
        <v>1399</v>
      </c>
      <c r="D1194" s="266" t="s">
        <v>31433</v>
      </c>
    </row>
    <row r="1195" spans="1:4" x14ac:dyDescent="0.25">
      <c r="A1195" s="264" t="s">
        <v>31511</v>
      </c>
      <c r="B1195" s="265" t="s">
        <v>8299</v>
      </c>
      <c r="C1195" s="265" t="s">
        <v>1399</v>
      </c>
      <c r="D1195" s="266" t="s">
        <v>31512</v>
      </c>
    </row>
    <row r="1196" spans="1:4" x14ac:dyDescent="0.25">
      <c r="A1196" s="264" t="s">
        <v>31513</v>
      </c>
      <c r="B1196" s="265" t="s">
        <v>8300</v>
      </c>
      <c r="C1196" s="265" t="s">
        <v>1399</v>
      </c>
      <c r="D1196" s="266" t="s">
        <v>31514</v>
      </c>
    </row>
    <row r="1197" spans="1:4" x14ac:dyDescent="0.25">
      <c r="A1197" s="264" t="s">
        <v>31515</v>
      </c>
      <c r="B1197" s="265" t="s">
        <v>8301</v>
      </c>
      <c r="C1197" s="265" t="s">
        <v>1399</v>
      </c>
      <c r="D1197" s="266" t="s">
        <v>2108</v>
      </c>
    </row>
    <row r="1198" spans="1:4" x14ac:dyDescent="0.25">
      <c r="A1198" s="264" t="s">
        <v>31516</v>
      </c>
      <c r="B1198" s="265" t="s">
        <v>8302</v>
      </c>
      <c r="C1198" s="265" t="s">
        <v>1399</v>
      </c>
      <c r="D1198" s="266" t="s">
        <v>5034</v>
      </c>
    </row>
    <row r="1199" spans="1:4" x14ac:dyDescent="0.25">
      <c r="A1199" s="264" t="s">
        <v>31517</v>
      </c>
      <c r="B1199" s="265" t="s">
        <v>8303</v>
      </c>
      <c r="C1199" s="265" t="s">
        <v>1399</v>
      </c>
      <c r="D1199" s="266" t="s">
        <v>5009</v>
      </c>
    </row>
    <row r="1200" spans="1:4" x14ac:dyDescent="0.25">
      <c r="A1200" s="264" t="s">
        <v>31518</v>
      </c>
      <c r="B1200" s="265" t="s">
        <v>8304</v>
      </c>
      <c r="C1200" s="265" t="s">
        <v>1399</v>
      </c>
      <c r="D1200" s="266" t="s">
        <v>31519</v>
      </c>
    </row>
    <row r="1201" spans="1:4" x14ac:dyDescent="0.25">
      <c r="A1201" s="264" t="s">
        <v>31520</v>
      </c>
      <c r="B1201" s="265" t="s">
        <v>8305</v>
      </c>
      <c r="C1201" s="265" t="s">
        <v>1399</v>
      </c>
      <c r="D1201" s="266" t="s">
        <v>7245</v>
      </c>
    </row>
    <row r="1202" spans="1:4" x14ac:dyDescent="0.25">
      <c r="A1202" s="264" t="s">
        <v>31521</v>
      </c>
      <c r="B1202" s="265" t="s">
        <v>8306</v>
      </c>
      <c r="C1202" s="265" t="s">
        <v>1399</v>
      </c>
      <c r="D1202" s="266" t="s">
        <v>31522</v>
      </c>
    </row>
    <row r="1203" spans="1:4" x14ac:dyDescent="0.25">
      <c r="A1203" s="264" t="s">
        <v>31523</v>
      </c>
      <c r="B1203" s="265" t="s">
        <v>8307</v>
      </c>
      <c r="C1203" s="265" t="s">
        <v>1399</v>
      </c>
      <c r="D1203" s="266" t="s">
        <v>12716</v>
      </c>
    </row>
    <row r="1204" spans="1:4" x14ac:dyDescent="0.25">
      <c r="A1204" s="264" t="s">
        <v>31524</v>
      </c>
      <c r="B1204" s="265" t="s">
        <v>8309</v>
      </c>
      <c r="C1204" s="265" t="s">
        <v>1399</v>
      </c>
      <c r="D1204" s="266" t="s">
        <v>7251</v>
      </c>
    </row>
    <row r="1205" spans="1:4" x14ac:dyDescent="0.25">
      <c r="A1205" s="264" t="s">
        <v>31525</v>
      </c>
      <c r="B1205" s="265" t="s">
        <v>8310</v>
      </c>
      <c r="C1205" s="265" t="s">
        <v>1399</v>
      </c>
      <c r="D1205" s="266" t="s">
        <v>31526</v>
      </c>
    </row>
    <row r="1206" spans="1:4" x14ac:dyDescent="0.25">
      <c r="A1206" s="264" t="s">
        <v>31527</v>
      </c>
      <c r="B1206" s="265" t="s">
        <v>8311</v>
      </c>
      <c r="C1206" s="265" t="s">
        <v>1399</v>
      </c>
      <c r="D1206" s="266" t="s">
        <v>30849</v>
      </c>
    </row>
    <row r="1207" spans="1:4" x14ac:dyDescent="0.25">
      <c r="A1207" s="264" t="s">
        <v>31528</v>
      </c>
      <c r="B1207" s="265" t="s">
        <v>8312</v>
      </c>
      <c r="C1207" s="265" t="s">
        <v>1399</v>
      </c>
      <c r="D1207" s="266" t="s">
        <v>4358</v>
      </c>
    </row>
    <row r="1208" spans="1:4" x14ac:dyDescent="0.25">
      <c r="A1208" s="264" t="s">
        <v>31529</v>
      </c>
      <c r="B1208" s="265" t="s">
        <v>8313</v>
      </c>
      <c r="C1208" s="265" t="s">
        <v>1399</v>
      </c>
      <c r="D1208" s="266" t="s">
        <v>31530</v>
      </c>
    </row>
    <row r="1209" spans="1:4" x14ac:dyDescent="0.25">
      <c r="A1209" s="264" t="s">
        <v>31531</v>
      </c>
      <c r="B1209" s="265" t="s">
        <v>8314</v>
      </c>
      <c r="C1209" s="265" t="s">
        <v>1399</v>
      </c>
      <c r="D1209" s="266" t="s">
        <v>31532</v>
      </c>
    </row>
    <row r="1210" spans="1:4" x14ac:dyDescent="0.25">
      <c r="A1210" s="264" t="s">
        <v>31533</v>
      </c>
      <c r="B1210" s="265" t="s">
        <v>8315</v>
      </c>
      <c r="C1210" s="265" t="s">
        <v>1399</v>
      </c>
      <c r="D1210" s="266" t="s">
        <v>31534</v>
      </c>
    </row>
    <row r="1211" spans="1:4" x14ac:dyDescent="0.25">
      <c r="A1211" s="264" t="s">
        <v>31535</v>
      </c>
      <c r="B1211" s="265" t="s">
        <v>8316</v>
      </c>
      <c r="C1211" s="265" t="s">
        <v>1399</v>
      </c>
      <c r="D1211" s="266" t="s">
        <v>31536</v>
      </c>
    </row>
    <row r="1212" spans="1:4" x14ac:dyDescent="0.25">
      <c r="A1212" s="264" t="s">
        <v>31537</v>
      </c>
      <c r="B1212" s="265" t="s">
        <v>8317</v>
      </c>
      <c r="C1212" s="265" t="s">
        <v>1399</v>
      </c>
      <c r="D1212" s="266" t="s">
        <v>31538</v>
      </c>
    </row>
    <row r="1213" spans="1:4" x14ac:dyDescent="0.25">
      <c r="A1213" s="264" t="s">
        <v>31539</v>
      </c>
      <c r="B1213" s="265" t="s">
        <v>8318</v>
      </c>
      <c r="C1213" s="265" t="s">
        <v>1399</v>
      </c>
      <c r="D1213" s="266" t="s">
        <v>3767</v>
      </c>
    </row>
    <row r="1214" spans="1:4" x14ac:dyDescent="0.25">
      <c r="A1214" s="264" t="s">
        <v>31540</v>
      </c>
      <c r="B1214" s="265" t="s">
        <v>8319</v>
      </c>
      <c r="C1214" s="265" t="s">
        <v>1399</v>
      </c>
      <c r="D1214" s="266" t="s">
        <v>31541</v>
      </c>
    </row>
    <row r="1215" spans="1:4" x14ac:dyDescent="0.25">
      <c r="A1215" s="264" t="s">
        <v>31542</v>
      </c>
      <c r="B1215" s="265" t="s">
        <v>8320</v>
      </c>
      <c r="C1215" s="265" t="s">
        <v>1399</v>
      </c>
      <c r="D1215" s="266" t="s">
        <v>3569</v>
      </c>
    </row>
    <row r="1216" spans="1:4" x14ac:dyDescent="0.25">
      <c r="A1216" s="264" t="s">
        <v>31543</v>
      </c>
      <c r="B1216" s="265" t="s">
        <v>8321</v>
      </c>
      <c r="C1216" s="265" t="s">
        <v>1399</v>
      </c>
      <c r="D1216" s="266" t="s">
        <v>8322</v>
      </c>
    </row>
    <row r="1217" spans="1:4" x14ac:dyDescent="0.25">
      <c r="A1217" s="264" t="s">
        <v>31544</v>
      </c>
      <c r="B1217" s="265" t="s">
        <v>8323</v>
      </c>
      <c r="C1217" s="265" t="s">
        <v>1399</v>
      </c>
      <c r="D1217" s="266" t="s">
        <v>3771</v>
      </c>
    </row>
    <row r="1218" spans="1:4" x14ac:dyDescent="0.25">
      <c r="A1218" s="264" t="s">
        <v>31545</v>
      </c>
      <c r="B1218" s="265" t="s">
        <v>8324</v>
      </c>
      <c r="C1218" s="265" t="s">
        <v>1399</v>
      </c>
      <c r="D1218" s="266" t="s">
        <v>31546</v>
      </c>
    </row>
    <row r="1219" spans="1:4" x14ac:dyDescent="0.25">
      <c r="A1219" s="264" t="s">
        <v>31547</v>
      </c>
      <c r="B1219" s="265" t="s">
        <v>8326</v>
      </c>
      <c r="C1219" s="265" t="s">
        <v>1399</v>
      </c>
      <c r="D1219" s="266" t="s">
        <v>31548</v>
      </c>
    </row>
    <row r="1220" spans="1:4" x14ac:dyDescent="0.25">
      <c r="A1220" s="264" t="s">
        <v>31549</v>
      </c>
      <c r="B1220" s="265" t="s">
        <v>8327</v>
      </c>
      <c r="C1220" s="265" t="s">
        <v>1399</v>
      </c>
      <c r="D1220" s="266" t="s">
        <v>7029</v>
      </c>
    </row>
    <row r="1221" spans="1:4" x14ac:dyDescent="0.25">
      <c r="A1221" s="264" t="s">
        <v>31550</v>
      </c>
      <c r="B1221" s="265" t="s">
        <v>8328</v>
      </c>
      <c r="C1221" s="265" t="s">
        <v>1399</v>
      </c>
      <c r="D1221" s="266" t="s">
        <v>31551</v>
      </c>
    </row>
    <row r="1222" spans="1:4" x14ac:dyDescent="0.25">
      <c r="A1222" s="264" t="s">
        <v>31552</v>
      </c>
      <c r="B1222" s="265" t="s">
        <v>8330</v>
      </c>
      <c r="C1222" s="265" t="s">
        <v>1399</v>
      </c>
      <c r="D1222" s="266" t="s">
        <v>7029</v>
      </c>
    </row>
    <row r="1223" spans="1:4" x14ac:dyDescent="0.25">
      <c r="A1223" s="264" t="s">
        <v>31553</v>
      </c>
      <c r="B1223" s="265" t="s">
        <v>8331</v>
      </c>
      <c r="C1223" s="265" t="s">
        <v>1399</v>
      </c>
      <c r="D1223" s="266" t="s">
        <v>31554</v>
      </c>
    </row>
    <row r="1224" spans="1:4" x14ac:dyDescent="0.25">
      <c r="A1224" s="264" t="s">
        <v>31555</v>
      </c>
      <c r="B1224" s="265" t="s">
        <v>8332</v>
      </c>
      <c r="C1224" s="265" t="s">
        <v>1399</v>
      </c>
      <c r="D1224" s="266" t="s">
        <v>2096</v>
      </c>
    </row>
    <row r="1225" spans="1:4" x14ac:dyDescent="0.25">
      <c r="A1225" s="264" t="s">
        <v>31556</v>
      </c>
      <c r="B1225" s="265" t="s">
        <v>8333</v>
      </c>
      <c r="C1225" s="265" t="s">
        <v>1399</v>
      </c>
      <c r="D1225" s="266" t="s">
        <v>3729</v>
      </c>
    </row>
    <row r="1226" spans="1:4" x14ac:dyDescent="0.25">
      <c r="A1226" s="264" t="s">
        <v>31557</v>
      </c>
      <c r="B1226" s="265" t="s">
        <v>8334</v>
      </c>
      <c r="C1226" s="265" t="s">
        <v>1399</v>
      </c>
      <c r="D1226" s="266" t="s">
        <v>31558</v>
      </c>
    </row>
    <row r="1227" spans="1:4" x14ac:dyDescent="0.25">
      <c r="A1227" s="264" t="s">
        <v>31559</v>
      </c>
      <c r="B1227" s="265" t="s">
        <v>8335</v>
      </c>
      <c r="C1227" s="265" t="s">
        <v>1399</v>
      </c>
      <c r="D1227" s="266" t="s">
        <v>30878</v>
      </c>
    </row>
    <row r="1228" spans="1:4" x14ac:dyDescent="0.25">
      <c r="A1228" s="264" t="s">
        <v>31560</v>
      </c>
      <c r="B1228" s="265" t="s">
        <v>8336</v>
      </c>
      <c r="C1228" s="265" t="s">
        <v>1399</v>
      </c>
      <c r="D1228" s="266" t="s">
        <v>31561</v>
      </c>
    </row>
    <row r="1229" spans="1:4" x14ac:dyDescent="0.25">
      <c r="A1229" s="264" t="s">
        <v>31562</v>
      </c>
      <c r="B1229" s="265" t="s">
        <v>8337</v>
      </c>
      <c r="C1229" s="265" t="s">
        <v>1399</v>
      </c>
      <c r="D1229" s="266" t="s">
        <v>11716</v>
      </c>
    </row>
    <row r="1230" spans="1:4" x14ac:dyDescent="0.25">
      <c r="A1230" s="264" t="s">
        <v>31563</v>
      </c>
      <c r="B1230" s="265" t="s">
        <v>8338</v>
      </c>
      <c r="C1230" s="265" t="s">
        <v>1399</v>
      </c>
      <c r="D1230" s="266" t="s">
        <v>31564</v>
      </c>
    </row>
    <row r="1231" spans="1:4" x14ac:dyDescent="0.25">
      <c r="A1231" s="264" t="s">
        <v>31565</v>
      </c>
      <c r="B1231" s="265" t="s">
        <v>8339</v>
      </c>
      <c r="C1231" s="265" t="s">
        <v>1399</v>
      </c>
      <c r="D1231" s="266" t="s">
        <v>3038</v>
      </c>
    </row>
    <row r="1232" spans="1:4" x14ac:dyDescent="0.25">
      <c r="A1232" s="264" t="s">
        <v>31566</v>
      </c>
      <c r="B1232" s="265" t="s">
        <v>8340</v>
      </c>
      <c r="C1232" s="265" t="s">
        <v>1399</v>
      </c>
      <c r="D1232" s="266" t="s">
        <v>31567</v>
      </c>
    </row>
    <row r="1233" spans="1:4" x14ac:dyDescent="0.25">
      <c r="A1233" s="264" t="s">
        <v>31568</v>
      </c>
      <c r="B1233" s="265" t="s">
        <v>8341</v>
      </c>
      <c r="C1233" s="265" t="s">
        <v>1399</v>
      </c>
      <c r="D1233" s="266" t="s">
        <v>31569</v>
      </c>
    </row>
    <row r="1234" spans="1:4" x14ac:dyDescent="0.25">
      <c r="A1234" s="264" t="s">
        <v>31570</v>
      </c>
      <c r="B1234" s="265" t="s">
        <v>8342</v>
      </c>
      <c r="C1234" s="265" t="s">
        <v>1399</v>
      </c>
      <c r="D1234" s="266" t="s">
        <v>3028</v>
      </c>
    </row>
    <row r="1235" spans="1:4" x14ac:dyDescent="0.25">
      <c r="A1235" s="264" t="s">
        <v>31571</v>
      </c>
      <c r="B1235" s="265" t="s">
        <v>8343</v>
      </c>
      <c r="C1235" s="265" t="s">
        <v>1399</v>
      </c>
      <c r="D1235" s="266" t="s">
        <v>31572</v>
      </c>
    </row>
    <row r="1236" spans="1:4" x14ac:dyDescent="0.25">
      <c r="A1236" s="264" t="s">
        <v>31573</v>
      </c>
      <c r="B1236" s="265" t="s">
        <v>8344</v>
      </c>
      <c r="C1236" s="265" t="s">
        <v>1399</v>
      </c>
      <c r="D1236" s="266" t="s">
        <v>31574</v>
      </c>
    </row>
    <row r="1237" spans="1:4" x14ac:dyDescent="0.25">
      <c r="A1237" s="264" t="s">
        <v>31575</v>
      </c>
      <c r="B1237" s="265" t="s">
        <v>8345</v>
      </c>
      <c r="C1237" s="265" t="s">
        <v>1399</v>
      </c>
      <c r="D1237" s="266" t="s">
        <v>30978</v>
      </c>
    </row>
    <row r="1238" spans="1:4" x14ac:dyDescent="0.25">
      <c r="A1238" s="264" t="s">
        <v>31576</v>
      </c>
      <c r="B1238" s="265" t="s">
        <v>8346</v>
      </c>
      <c r="C1238" s="265" t="s">
        <v>1399</v>
      </c>
      <c r="D1238" s="266" t="s">
        <v>25363</v>
      </c>
    </row>
    <row r="1239" spans="1:4" x14ac:dyDescent="0.25">
      <c r="A1239" s="264" t="s">
        <v>31577</v>
      </c>
      <c r="B1239" s="265" t="s">
        <v>8347</v>
      </c>
      <c r="C1239" s="265" t="s">
        <v>1399</v>
      </c>
      <c r="D1239" s="266" t="s">
        <v>31578</v>
      </c>
    </row>
    <row r="1240" spans="1:4" x14ac:dyDescent="0.25">
      <c r="A1240" s="264" t="s">
        <v>31579</v>
      </c>
      <c r="B1240" s="265" t="s">
        <v>8348</v>
      </c>
      <c r="C1240" s="265" t="s">
        <v>1399</v>
      </c>
      <c r="D1240" s="266" t="s">
        <v>26967</v>
      </c>
    </row>
    <row r="1241" spans="1:4" x14ac:dyDescent="0.25">
      <c r="A1241" s="264" t="s">
        <v>31580</v>
      </c>
      <c r="B1241" s="265" t="s">
        <v>8349</v>
      </c>
      <c r="C1241" s="265" t="s">
        <v>1399</v>
      </c>
      <c r="D1241" s="266" t="s">
        <v>27066</v>
      </c>
    </row>
    <row r="1242" spans="1:4" x14ac:dyDescent="0.25">
      <c r="A1242" s="264" t="s">
        <v>31581</v>
      </c>
      <c r="B1242" s="265" t="s">
        <v>8350</v>
      </c>
      <c r="C1242" s="265" t="s">
        <v>1399</v>
      </c>
      <c r="D1242" s="266" t="s">
        <v>7733</v>
      </c>
    </row>
    <row r="1243" spans="1:4" x14ac:dyDescent="0.25">
      <c r="A1243" s="264" t="s">
        <v>31582</v>
      </c>
      <c r="B1243" s="265" t="s">
        <v>8351</v>
      </c>
      <c r="C1243" s="265" t="s">
        <v>1399</v>
      </c>
      <c r="D1243" s="266" t="s">
        <v>6811</v>
      </c>
    </row>
    <row r="1244" spans="1:4" x14ac:dyDescent="0.25">
      <c r="A1244" s="264" t="s">
        <v>31583</v>
      </c>
      <c r="B1244" s="265" t="s">
        <v>8352</v>
      </c>
      <c r="C1244" s="265" t="s">
        <v>1399</v>
      </c>
      <c r="D1244" s="266" t="s">
        <v>30937</v>
      </c>
    </row>
    <row r="1245" spans="1:4" x14ac:dyDescent="0.25">
      <c r="A1245" s="264" t="s">
        <v>31584</v>
      </c>
      <c r="B1245" s="265" t="s">
        <v>8353</v>
      </c>
      <c r="C1245" s="265" t="s">
        <v>1399</v>
      </c>
      <c r="D1245" s="266" t="s">
        <v>3545</v>
      </c>
    </row>
    <row r="1246" spans="1:4" x14ac:dyDescent="0.25">
      <c r="A1246" s="264" t="s">
        <v>31585</v>
      </c>
      <c r="B1246" s="265" t="s">
        <v>8354</v>
      </c>
      <c r="C1246" s="265" t="s">
        <v>1399</v>
      </c>
      <c r="D1246" s="266" t="s">
        <v>7236</v>
      </c>
    </row>
    <row r="1247" spans="1:4" x14ac:dyDescent="0.25">
      <c r="A1247" s="264" t="s">
        <v>31586</v>
      </c>
      <c r="B1247" s="265" t="s">
        <v>8355</v>
      </c>
      <c r="C1247" s="265" t="s">
        <v>1399</v>
      </c>
      <c r="D1247" s="266" t="s">
        <v>3602</v>
      </c>
    </row>
    <row r="1248" spans="1:4" x14ac:dyDescent="0.25">
      <c r="A1248" s="264" t="s">
        <v>31587</v>
      </c>
      <c r="B1248" s="265" t="s">
        <v>8356</v>
      </c>
      <c r="C1248" s="265" t="s">
        <v>1399</v>
      </c>
      <c r="D1248" s="266" t="s">
        <v>3173</v>
      </c>
    </row>
    <row r="1249" spans="1:4" x14ac:dyDescent="0.25">
      <c r="A1249" s="264" t="s">
        <v>31588</v>
      </c>
      <c r="B1249" s="265" t="s">
        <v>8357</v>
      </c>
      <c r="C1249" s="265" t="s">
        <v>1399</v>
      </c>
      <c r="D1249" s="266" t="s">
        <v>31589</v>
      </c>
    </row>
    <row r="1250" spans="1:4" x14ac:dyDescent="0.25">
      <c r="A1250" s="264" t="s">
        <v>31590</v>
      </c>
      <c r="B1250" s="265" t="s">
        <v>8358</v>
      </c>
      <c r="C1250" s="265" t="s">
        <v>1399</v>
      </c>
      <c r="D1250" s="266" t="s">
        <v>31591</v>
      </c>
    </row>
    <row r="1251" spans="1:4" x14ac:dyDescent="0.25">
      <c r="A1251" s="264" t="s">
        <v>31592</v>
      </c>
      <c r="B1251" s="265" t="s">
        <v>8359</v>
      </c>
      <c r="C1251" s="265" t="s">
        <v>1399</v>
      </c>
      <c r="D1251" s="266" t="s">
        <v>31593</v>
      </c>
    </row>
    <row r="1252" spans="1:4" x14ac:dyDescent="0.25">
      <c r="A1252" s="264" t="s">
        <v>31594</v>
      </c>
      <c r="B1252" s="265" t="s">
        <v>8360</v>
      </c>
      <c r="C1252" s="265" t="s">
        <v>1399</v>
      </c>
      <c r="D1252" s="266" t="s">
        <v>6755</v>
      </c>
    </row>
    <row r="1253" spans="1:4" x14ac:dyDescent="0.25">
      <c r="A1253" s="264" t="s">
        <v>31595</v>
      </c>
      <c r="B1253" s="265" t="s">
        <v>8361</v>
      </c>
      <c r="C1253" s="265" t="s">
        <v>1399</v>
      </c>
      <c r="D1253" s="266" t="s">
        <v>31596</v>
      </c>
    </row>
    <row r="1254" spans="1:4" x14ac:dyDescent="0.25">
      <c r="A1254" s="264" t="s">
        <v>31597</v>
      </c>
      <c r="B1254" s="265" t="s">
        <v>8362</v>
      </c>
      <c r="C1254" s="265" t="s">
        <v>1399</v>
      </c>
      <c r="D1254" s="266" t="s">
        <v>31598</v>
      </c>
    </row>
    <row r="1255" spans="1:4" x14ac:dyDescent="0.25">
      <c r="A1255" s="264" t="s">
        <v>31599</v>
      </c>
      <c r="B1255" s="265" t="s">
        <v>8363</v>
      </c>
      <c r="C1255" s="265" t="s">
        <v>1399</v>
      </c>
      <c r="D1255" s="266" t="s">
        <v>31600</v>
      </c>
    </row>
    <row r="1256" spans="1:4" x14ac:dyDescent="0.25">
      <c r="A1256" s="264" t="s">
        <v>31601</v>
      </c>
      <c r="B1256" s="265" t="s">
        <v>8364</v>
      </c>
      <c r="C1256" s="265" t="s">
        <v>1399</v>
      </c>
      <c r="D1256" s="266" t="s">
        <v>31602</v>
      </c>
    </row>
    <row r="1257" spans="1:4" x14ac:dyDescent="0.25">
      <c r="A1257" s="264" t="s">
        <v>31603</v>
      </c>
      <c r="B1257" s="265" t="s">
        <v>8365</v>
      </c>
      <c r="C1257" s="265" t="s">
        <v>1399</v>
      </c>
      <c r="D1257" s="374" t="s">
        <v>31604</v>
      </c>
    </row>
    <row r="1258" spans="1:4" x14ac:dyDescent="0.25">
      <c r="A1258" s="264" t="s">
        <v>31605</v>
      </c>
      <c r="B1258" s="265" t="s">
        <v>8366</v>
      </c>
      <c r="C1258" s="265" t="s">
        <v>1399</v>
      </c>
      <c r="D1258" s="266" t="s">
        <v>31606</v>
      </c>
    </row>
    <row r="1259" spans="1:4" x14ac:dyDescent="0.25">
      <c r="A1259" s="264" t="s">
        <v>31607</v>
      </c>
      <c r="B1259" s="265" t="s">
        <v>8367</v>
      </c>
      <c r="C1259" s="265" t="s">
        <v>1399</v>
      </c>
      <c r="D1259" s="266" t="s">
        <v>31608</v>
      </c>
    </row>
    <row r="1260" spans="1:4" x14ac:dyDescent="0.25">
      <c r="A1260" s="264" t="s">
        <v>31609</v>
      </c>
      <c r="B1260" s="265" t="s">
        <v>8368</v>
      </c>
      <c r="C1260" s="265" t="s">
        <v>1399</v>
      </c>
      <c r="D1260" s="266" t="s">
        <v>31606</v>
      </c>
    </row>
    <row r="1261" spans="1:4" x14ac:dyDescent="0.25">
      <c r="A1261" s="264" t="s">
        <v>31610</v>
      </c>
      <c r="B1261" s="265" t="s">
        <v>8369</v>
      </c>
      <c r="C1261" s="265" t="s">
        <v>1399</v>
      </c>
      <c r="D1261" s="266" t="s">
        <v>31611</v>
      </c>
    </row>
    <row r="1262" spans="1:4" x14ac:dyDescent="0.25">
      <c r="A1262" s="264" t="s">
        <v>31612</v>
      </c>
      <c r="B1262" s="265" t="s">
        <v>8370</v>
      </c>
      <c r="C1262" s="265" t="s">
        <v>1399</v>
      </c>
      <c r="D1262" s="266" t="s">
        <v>25616</v>
      </c>
    </row>
    <row r="1263" spans="1:4" x14ac:dyDescent="0.25">
      <c r="A1263" s="264" t="s">
        <v>31613</v>
      </c>
      <c r="B1263" s="265" t="s">
        <v>8371</v>
      </c>
      <c r="C1263" s="265" t="s">
        <v>1399</v>
      </c>
      <c r="D1263" s="266" t="s">
        <v>8131</v>
      </c>
    </row>
    <row r="1264" spans="1:4" x14ac:dyDescent="0.25">
      <c r="A1264" s="264" t="s">
        <v>31614</v>
      </c>
      <c r="B1264" s="265" t="s">
        <v>8372</v>
      </c>
      <c r="C1264" s="265" t="s">
        <v>1399</v>
      </c>
      <c r="D1264" s="266" t="s">
        <v>8373</v>
      </c>
    </row>
    <row r="1265" spans="1:4" x14ac:dyDescent="0.25">
      <c r="A1265" s="264" t="s">
        <v>31615</v>
      </c>
      <c r="B1265" s="265" t="s">
        <v>8374</v>
      </c>
      <c r="C1265" s="265" t="s">
        <v>1399</v>
      </c>
      <c r="D1265" s="266" t="s">
        <v>5431</v>
      </c>
    </row>
    <row r="1266" spans="1:4" x14ac:dyDescent="0.25">
      <c r="A1266" s="264" t="s">
        <v>31616</v>
      </c>
      <c r="B1266" s="265" t="s">
        <v>8375</v>
      </c>
      <c r="C1266" s="265" t="s">
        <v>1399</v>
      </c>
      <c r="D1266" s="266" t="s">
        <v>31617</v>
      </c>
    </row>
    <row r="1267" spans="1:4" x14ac:dyDescent="0.25">
      <c r="A1267" s="264" t="s">
        <v>31618</v>
      </c>
      <c r="B1267" s="265" t="s">
        <v>8376</v>
      </c>
      <c r="C1267" s="265" t="s">
        <v>1399</v>
      </c>
      <c r="D1267" s="266" t="s">
        <v>31619</v>
      </c>
    </row>
    <row r="1268" spans="1:4" x14ac:dyDescent="0.25">
      <c r="A1268" s="264" t="s">
        <v>31620</v>
      </c>
      <c r="B1268" s="265" t="s">
        <v>8377</v>
      </c>
      <c r="C1268" s="265" t="s">
        <v>1399</v>
      </c>
      <c r="D1268" s="266" t="s">
        <v>31621</v>
      </c>
    </row>
    <row r="1269" spans="1:4" x14ac:dyDescent="0.25">
      <c r="A1269" s="264" t="s">
        <v>31622</v>
      </c>
      <c r="B1269" s="265" t="s">
        <v>8378</v>
      </c>
      <c r="C1269" s="265" t="s">
        <v>1399</v>
      </c>
      <c r="D1269" s="266" t="s">
        <v>8379</v>
      </c>
    </row>
    <row r="1270" spans="1:4" x14ac:dyDescent="0.25">
      <c r="A1270" s="264" t="s">
        <v>31623</v>
      </c>
      <c r="B1270" s="265" t="s">
        <v>8380</v>
      </c>
      <c r="C1270" s="265" t="s">
        <v>1399</v>
      </c>
      <c r="D1270" s="266" t="s">
        <v>1454</v>
      </c>
    </row>
    <row r="1271" spans="1:4" x14ac:dyDescent="0.25">
      <c r="A1271" s="264" t="s">
        <v>31624</v>
      </c>
      <c r="B1271" s="265" t="s">
        <v>8381</v>
      </c>
      <c r="C1271" s="265" t="s">
        <v>1399</v>
      </c>
      <c r="D1271" s="266" t="s">
        <v>31625</v>
      </c>
    </row>
    <row r="1272" spans="1:4" x14ac:dyDescent="0.25">
      <c r="A1272" s="264" t="s">
        <v>31626</v>
      </c>
      <c r="B1272" s="265" t="s">
        <v>8382</v>
      </c>
      <c r="C1272" s="265" t="s">
        <v>1399</v>
      </c>
      <c r="D1272" s="266" t="s">
        <v>31627</v>
      </c>
    </row>
    <row r="1273" spans="1:4" x14ac:dyDescent="0.25">
      <c r="A1273" s="264" t="s">
        <v>31628</v>
      </c>
      <c r="B1273" s="265" t="s">
        <v>8383</v>
      </c>
      <c r="C1273" s="265" t="s">
        <v>1399</v>
      </c>
      <c r="D1273" s="266" t="s">
        <v>7039</v>
      </c>
    </row>
    <row r="1274" spans="1:4" x14ac:dyDescent="0.25">
      <c r="A1274" s="264" t="s">
        <v>31629</v>
      </c>
      <c r="B1274" s="265" t="s">
        <v>8384</v>
      </c>
      <c r="C1274" s="265" t="s">
        <v>1399</v>
      </c>
      <c r="D1274" s="266" t="s">
        <v>31630</v>
      </c>
    </row>
    <row r="1275" spans="1:4" x14ac:dyDescent="0.25">
      <c r="A1275" s="264" t="s">
        <v>31631</v>
      </c>
      <c r="B1275" s="265" t="s">
        <v>8385</v>
      </c>
      <c r="C1275" s="265" t="s">
        <v>1399</v>
      </c>
      <c r="D1275" s="266" t="s">
        <v>31632</v>
      </c>
    </row>
    <row r="1276" spans="1:4" x14ac:dyDescent="0.25">
      <c r="A1276" s="264" t="s">
        <v>31633</v>
      </c>
      <c r="B1276" s="265" t="s">
        <v>8386</v>
      </c>
      <c r="C1276" s="265" t="s">
        <v>1399</v>
      </c>
      <c r="D1276" s="266" t="s">
        <v>25836</v>
      </c>
    </row>
    <row r="1277" spans="1:4" x14ac:dyDescent="0.25">
      <c r="A1277" s="264" t="s">
        <v>31634</v>
      </c>
      <c r="B1277" s="265" t="s">
        <v>8388</v>
      </c>
      <c r="C1277" s="265" t="s">
        <v>1399</v>
      </c>
      <c r="D1277" s="266" t="s">
        <v>5034</v>
      </c>
    </row>
    <row r="1278" spans="1:4" x14ac:dyDescent="0.25">
      <c r="A1278" s="264" t="s">
        <v>31635</v>
      </c>
      <c r="B1278" s="265" t="s">
        <v>8389</v>
      </c>
      <c r="C1278" s="265" t="s">
        <v>1399</v>
      </c>
      <c r="D1278" s="266" t="s">
        <v>3747</v>
      </c>
    </row>
    <row r="1279" spans="1:4" x14ac:dyDescent="0.25">
      <c r="A1279" s="264" t="s">
        <v>31636</v>
      </c>
      <c r="B1279" s="265" t="s">
        <v>8390</v>
      </c>
      <c r="C1279" s="265" t="s">
        <v>1399</v>
      </c>
      <c r="D1279" s="266" t="s">
        <v>31637</v>
      </c>
    </row>
    <row r="1280" spans="1:4" x14ac:dyDescent="0.25">
      <c r="A1280" s="264" t="s">
        <v>31638</v>
      </c>
      <c r="B1280" s="265" t="s">
        <v>8391</v>
      </c>
      <c r="C1280" s="265" t="s">
        <v>1399</v>
      </c>
      <c r="D1280" s="266" t="s">
        <v>31639</v>
      </c>
    </row>
    <row r="1281" spans="1:4" x14ac:dyDescent="0.25">
      <c r="A1281" s="264" t="s">
        <v>31640</v>
      </c>
      <c r="B1281" s="265" t="s">
        <v>8392</v>
      </c>
      <c r="C1281" s="265" t="s">
        <v>1399</v>
      </c>
      <c r="D1281" s="266" t="s">
        <v>27538</v>
      </c>
    </row>
    <row r="1282" spans="1:4" x14ac:dyDescent="0.25">
      <c r="A1282" s="264" t="s">
        <v>31641</v>
      </c>
      <c r="B1282" s="265" t="s">
        <v>8393</v>
      </c>
      <c r="C1282" s="265" t="s">
        <v>1399</v>
      </c>
      <c r="D1282" s="266" t="s">
        <v>31639</v>
      </c>
    </row>
    <row r="1283" spans="1:4" x14ac:dyDescent="0.25">
      <c r="A1283" s="264" t="s">
        <v>31642</v>
      </c>
      <c r="B1283" s="265" t="s">
        <v>8394</v>
      </c>
      <c r="C1283" s="265" t="s">
        <v>1399</v>
      </c>
      <c r="D1283" s="266" t="s">
        <v>31554</v>
      </c>
    </row>
    <row r="1284" spans="1:4" x14ac:dyDescent="0.25">
      <c r="A1284" s="264" t="s">
        <v>31643</v>
      </c>
      <c r="B1284" s="265" t="s">
        <v>8395</v>
      </c>
      <c r="C1284" s="265" t="s">
        <v>1399</v>
      </c>
      <c r="D1284" s="266" t="s">
        <v>30767</v>
      </c>
    </row>
    <row r="1285" spans="1:4" x14ac:dyDescent="0.25">
      <c r="A1285" s="264" t="s">
        <v>31644</v>
      </c>
      <c r="B1285" s="265" t="s">
        <v>8396</v>
      </c>
      <c r="C1285" s="265" t="s">
        <v>1399</v>
      </c>
      <c r="D1285" s="266" t="s">
        <v>31645</v>
      </c>
    </row>
    <row r="1286" spans="1:4" x14ac:dyDescent="0.25">
      <c r="A1286" s="264" t="s">
        <v>31646</v>
      </c>
      <c r="B1286" s="265" t="s">
        <v>8397</v>
      </c>
      <c r="C1286" s="265" t="s">
        <v>1399</v>
      </c>
      <c r="D1286" s="266" t="s">
        <v>3644</v>
      </c>
    </row>
    <row r="1287" spans="1:4" x14ac:dyDescent="0.25">
      <c r="A1287" s="264" t="s">
        <v>31647</v>
      </c>
      <c r="B1287" s="265" t="s">
        <v>8398</v>
      </c>
      <c r="C1287" s="265" t="s">
        <v>1399</v>
      </c>
      <c r="D1287" s="266" t="s">
        <v>2262</v>
      </c>
    </row>
    <row r="1288" spans="1:4" x14ac:dyDescent="0.25">
      <c r="A1288" s="264" t="s">
        <v>31648</v>
      </c>
      <c r="B1288" s="265" t="s">
        <v>8399</v>
      </c>
      <c r="C1288" s="265" t="s">
        <v>1399</v>
      </c>
      <c r="D1288" s="266" t="s">
        <v>6768</v>
      </c>
    </row>
    <row r="1289" spans="1:4" x14ac:dyDescent="0.25">
      <c r="A1289" s="264" t="s">
        <v>31649</v>
      </c>
      <c r="B1289" s="265" t="s">
        <v>8401</v>
      </c>
      <c r="C1289" s="265" t="s">
        <v>1399</v>
      </c>
      <c r="D1289" s="266" t="s">
        <v>6812</v>
      </c>
    </row>
    <row r="1290" spans="1:4" x14ac:dyDescent="0.25">
      <c r="A1290" s="264" t="s">
        <v>31650</v>
      </c>
      <c r="B1290" s="265" t="s">
        <v>8402</v>
      </c>
      <c r="C1290" s="265" t="s">
        <v>1399</v>
      </c>
      <c r="D1290" s="266" t="s">
        <v>5042</v>
      </c>
    </row>
    <row r="1291" spans="1:4" x14ac:dyDescent="0.25">
      <c r="A1291" s="264" t="s">
        <v>31651</v>
      </c>
      <c r="B1291" s="265" t="s">
        <v>8403</v>
      </c>
      <c r="C1291" s="265" t="s">
        <v>1399</v>
      </c>
      <c r="D1291" s="266" t="s">
        <v>31652</v>
      </c>
    </row>
    <row r="1292" spans="1:4" x14ac:dyDescent="0.25">
      <c r="A1292" s="264" t="s">
        <v>31653</v>
      </c>
      <c r="B1292" s="265" t="s">
        <v>8404</v>
      </c>
      <c r="C1292" s="265" t="s">
        <v>1399</v>
      </c>
      <c r="D1292" s="266" t="s">
        <v>31097</v>
      </c>
    </row>
    <row r="1293" spans="1:4" x14ac:dyDescent="0.25">
      <c r="A1293" s="264" t="s">
        <v>31654</v>
      </c>
      <c r="B1293" s="265" t="s">
        <v>8405</v>
      </c>
      <c r="C1293" s="265" t="s">
        <v>1399</v>
      </c>
      <c r="D1293" s="266" t="s">
        <v>6811</v>
      </c>
    </row>
    <row r="1294" spans="1:4" x14ac:dyDescent="0.25">
      <c r="A1294" s="264" t="s">
        <v>31655</v>
      </c>
      <c r="B1294" s="265" t="s">
        <v>8406</v>
      </c>
      <c r="C1294" s="265" t="s">
        <v>1399</v>
      </c>
      <c r="D1294" s="266" t="s">
        <v>31656</v>
      </c>
    </row>
    <row r="1295" spans="1:4" x14ac:dyDescent="0.25">
      <c r="A1295" s="264" t="s">
        <v>31657</v>
      </c>
      <c r="B1295" s="265" t="s">
        <v>8407</v>
      </c>
      <c r="C1295" s="265" t="s">
        <v>1399</v>
      </c>
      <c r="D1295" s="266" t="s">
        <v>2683</v>
      </c>
    </row>
    <row r="1296" spans="1:4" x14ac:dyDescent="0.25">
      <c r="A1296" s="264" t="s">
        <v>31658</v>
      </c>
      <c r="B1296" s="265" t="s">
        <v>8408</v>
      </c>
      <c r="C1296" s="265" t="s">
        <v>1399</v>
      </c>
      <c r="D1296" s="266" t="s">
        <v>31541</v>
      </c>
    </row>
    <row r="1297" spans="1:4" x14ac:dyDescent="0.25">
      <c r="A1297" s="264" t="s">
        <v>31659</v>
      </c>
      <c r="B1297" s="265" t="s">
        <v>8409</v>
      </c>
      <c r="C1297" s="265" t="s">
        <v>1399</v>
      </c>
      <c r="D1297" s="266" t="s">
        <v>2505</v>
      </c>
    </row>
    <row r="1298" spans="1:4" x14ac:dyDescent="0.25">
      <c r="A1298" s="264" t="s">
        <v>31660</v>
      </c>
      <c r="B1298" s="265" t="s">
        <v>8410</v>
      </c>
      <c r="C1298" s="265" t="s">
        <v>1399</v>
      </c>
      <c r="D1298" s="266" t="s">
        <v>31094</v>
      </c>
    </row>
    <row r="1299" spans="1:4" x14ac:dyDescent="0.25">
      <c r="A1299" s="264" t="s">
        <v>31661</v>
      </c>
      <c r="B1299" s="265" t="s">
        <v>8411</v>
      </c>
      <c r="C1299" s="265" t="s">
        <v>1399</v>
      </c>
      <c r="D1299" s="266" t="s">
        <v>31526</v>
      </c>
    </row>
    <row r="1300" spans="1:4" x14ac:dyDescent="0.25">
      <c r="A1300" s="264" t="s">
        <v>31662</v>
      </c>
      <c r="B1300" s="265" t="s">
        <v>8412</v>
      </c>
      <c r="C1300" s="265" t="s">
        <v>1399</v>
      </c>
      <c r="D1300" s="266" t="s">
        <v>30792</v>
      </c>
    </row>
    <row r="1301" spans="1:4" x14ac:dyDescent="0.25">
      <c r="A1301" s="264" t="s">
        <v>31663</v>
      </c>
      <c r="B1301" s="265" t="s">
        <v>8413</v>
      </c>
      <c r="C1301" s="265" t="s">
        <v>1399</v>
      </c>
      <c r="D1301" s="266" t="s">
        <v>31664</v>
      </c>
    </row>
    <row r="1302" spans="1:4" x14ac:dyDescent="0.25">
      <c r="A1302" s="264" t="s">
        <v>31665</v>
      </c>
      <c r="B1302" s="265" t="s">
        <v>8414</v>
      </c>
      <c r="C1302" s="265" t="s">
        <v>1399</v>
      </c>
      <c r="D1302" s="266" t="s">
        <v>30792</v>
      </c>
    </row>
    <row r="1303" spans="1:4" x14ac:dyDescent="0.25">
      <c r="A1303" s="264" t="s">
        <v>31666</v>
      </c>
      <c r="B1303" s="265" t="s">
        <v>8415</v>
      </c>
      <c r="C1303" s="265" t="s">
        <v>1399</v>
      </c>
      <c r="D1303" s="266" t="s">
        <v>31667</v>
      </c>
    </row>
    <row r="1304" spans="1:4" x14ac:dyDescent="0.25">
      <c r="A1304" s="264" t="s">
        <v>31668</v>
      </c>
      <c r="B1304" s="265" t="s">
        <v>8416</v>
      </c>
      <c r="C1304" s="265" t="s">
        <v>1399</v>
      </c>
      <c r="D1304" s="266" t="s">
        <v>31123</v>
      </c>
    </row>
    <row r="1305" spans="1:4" x14ac:dyDescent="0.25">
      <c r="A1305" s="264" t="s">
        <v>31669</v>
      </c>
      <c r="B1305" s="265" t="s">
        <v>8418</v>
      </c>
      <c r="C1305" s="265" t="s">
        <v>1399</v>
      </c>
      <c r="D1305" s="266" t="s">
        <v>2096</v>
      </c>
    </row>
    <row r="1306" spans="1:4" x14ac:dyDescent="0.25">
      <c r="A1306" s="264" t="s">
        <v>31670</v>
      </c>
      <c r="B1306" s="265" t="s">
        <v>8419</v>
      </c>
      <c r="C1306" s="265" t="s">
        <v>1399</v>
      </c>
      <c r="D1306" s="266" t="s">
        <v>31671</v>
      </c>
    </row>
    <row r="1307" spans="1:4" x14ac:dyDescent="0.25">
      <c r="A1307" s="264" t="s">
        <v>31672</v>
      </c>
      <c r="B1307" s="265" t="s">
        <v>8420</v>
      </c>
      <c r="C1307" s="265" t="s">
        <v>1399</v>
      </c>
      <c r="D1307" s="266" t="s">
        <v>31673</v>
      </c>
    </row>
    <row r="1308" spans="1:4" x14ac:dyDescent="0.25">
      <c r="A1308" s="264" t="s">
        <v>31674</v>
      </c>
      <c r="B1308" s="265" t="s">
        <v>8421</v>
      </c>
      <c r="C1308" s="265" t="s">
        <v>1399</v>
      </c>
      <c r="D1308" s="266" t="s">
        <v>1487</v>
      </c>
    </row>
    <row r="1309" spans="1:4" x14ac:dyDescent="0.25">
      <c r="A1309" s="264" t="s">
        <v>31675</v>
      </c>
      <c r="B1309" s="265" t="s">
        <v>8422</v>
      </c>
      <c r="C1309" s="265" t="s">
        <v>1399</v>
      </c>
      <c r="D1309" s="266" t="s">
        <v>31676</v>
      </c>
    </row>
    <row r="1310" spans="1:4" x14ac:dyDescent="0.25">
      <c r="A1310" s="264" t="s">
        <v>31677</v>
      </c>
      <c r="B1310" s="265" t="s">
        <v>8424</v>
      </c>
      <c r="C1310" s="265" t="s">
        <v>1399</v>
      </c>
      <c r="D1310" s="266" t="s">
        <v>31013</v>
      </c>
    </row>
    <row r="1311" spans="1:4" x14ac:dyDescent="0.25">
      <c r="A1311" s="264" t="s">
        <v>31678</v>
      </c>
      <c r="B1311" s="265" t="s">
        <v>8425</v>
      </c>
      <c r="C1311" s="265" t="s">
        <v>1399</v>
      </c>
      <c r="D1311" s="266" t="s">
        <v>31679</v>
      </c>
    </row>
    <row r="1312" spans="1:4" x14ac:dyDescent="0.25">
      <c r="A1312" s="264" t="s">
        <v>31680</v>
      </c>
      <c r="B1312" s="265" t="s">
        <v>8426</v>
      </c>
      <c r="C1312" s="265" t="s">
        <v>1399</v>
      </c>
      <c r="D1312" s="266" t="s">
        <v>2213</v>
      </c>
    </row>
    <row r="1313" spans="1:4" x14ac:dyDescent="0.25">
      <c r="A1313" s="264" t="s">
        <v>31681</v>
      </c>
      <c r="B1313" s="265" t="s">
        <v>8427</v>
      </c>
      <c r="C1313" s="265" t="s">
        <v>1399</v>
      </c>
      <c r="D1313" s="266" t="s">
        <v>27608</v>
      </c>
    </row>
    <row r="1314" spans="1:4" x14ac:dyDescent="0.25">
      <c r="A1314" s="264" t="s">
        <v>31682</v>
      </c>
      <c r="B1314" s="265" t="s">
        <v>8428</v>
      </c>
      <c r="C1314" s="265" t="s">
        <v>1399</v>
      </c>
      <c r="D1314" s="266" t="s">
        <v>3823</v>
      </c>
    </row>
    <row r="1315" spans="1:4" x14ac:dyDescent="0.25">
      <c r="A1315" s="264" t="s">
        <v>31683</v>
      </c>
      <c r="B1315" s="265" t="s">
        <v>8429</v>
      </c>
      <c r="C1315" s="265" t="s">
        <v>1399</v>
      </c>
      <c r="D1315" s="266" t="s">
        <v>31684</v>
      </c>
    </row>
    <row r="1316" spans="1:4" x14ac:dyDescent="0.25">
      <c r="A1316" s="264" t="s">
        <v>31685</v>
      </c>
      <c r="B1316" s="265" t="s">
        <v>8430</v>
      </c>
      <c r="C1316" s="265" t="s">
        <v>1399</v>
      </c>
      <c r="D1316" s="266" t="s">
        <v>2903</v>
      </c>
    </row>
    <row r="1317" spans="1:4" x14ac:dyDescent="0.25">
      <c r="A1317" s="264" t="s">
        <v>31686</v>
      </c>
      <c r="B1317" s="265" t="s">
        <v>8431</v>
      </c>
      <c r="C1317" s="265" t="s">
        <v>1399</v>
      </c>
      <c r="D1317" s="266" t="s">
        <v>8794</v>
      </c>
    </row>
    <row r="1318" spans="1:4" x14ac:dyDescent="0.25">
      <c r="A1318" s="264" t="s">
        <v>31687</v>
      </c>
      <c r="B1318" s="265" t="s">
        <v>8432</v>
      </c>
      <c r="C1318" s="265" t="s">
        <v>1399</v>
      </c>
      <c r="D1318" s="266" t="s">
        <v>31688</v>
      </c>
    </row>
    <row r="1319" spans="1:4" x14ac:dyDescent="0.25">
      <c r="A1319" s="264" t="s">
        <v>31689</v>
      </c>
      <c r="B1319" s="265" t="s">
        <v>8433</v>
      </c>
      <c r="C1319" s="265" t="s">
        <v>1399</v>
      </c>
      <c r="D1319" s="266" t="s">
        <v>31690</v>
      </c>
    </row>
    <row r="1320" spans="1:4" x14ac:dyDescent="0.25">
      <c r="A1320" s="264" t="s">
        <v>31691</v>
      </c>
      <c r="B1320" s="265" t="s">
        <v>8434</v>
      </c>
      <c r="C1320" s="265" t="s">
        <v>1399</v>
      </c>
      <c r="D1320" s="266" t="s">
        <v>31692</v>
      </c>
    </row>
    <row r="1321" spans="1:4" x14ac:dyDescent="0.25">
      <c r="A1321" s="264" t="s">
        <v>31693</v>
      </c>
      <c r="B1321" s="265" t="s">
        <v>8435</v>
      </c>
      <c r="C1321" s="265" t="s">
        <v>1399</v>
      </c>
      <c r="D1321" s="266" t="s">
        <v>31694</v>
      </c>
    </row>
    <row r="1322" spans="1:4" x14ac:dyDescent="0.25">
      <c r="A1322" s="264" t="s">
        <v>31695</v>
      </c>
      <c r="B1322" s="265" t="s">
        <v>8436</v>
      </c>
      <c r="C1322" s="265" t="s">
        <v>1399</v>
      </c>
      <c r="D1322" s="266" t="s">
        <v>31157</v>
      </c>
    </row>
    <row r="1323" spans="1:4" x14ac:dyDescent="0.25">
      <c r="A1323" s="264" t="s">
        <v>31696</v>
      </c>
      <c r="B1323" s="265" t="s">
        <v>8437</v>
      </c>
      <c r="C1323" s="265" t="s">
        <v>1399</v>
      </c>
      <c r="D1323" s="266" t="s">
        <v>31697</v>
      </c>
    </row>
    <row r="1324" spans="1:4" x14ac:dyDescent="0.25">
      <c r="A1324" s="264" t="s">
        <v>31698</v>
      </c>
      <c r="B1324" s="265" t="s">
        <v>8438</v>
      </c>
      <c r="C1324" s="265" t="s">
        <v>1399</v>
      </c>
      <c r="D1324" s="266" t="s">
        <v>31699</v>
      </c>
    </row>
    <row r="1325" spans="1:4" x14ac:dyDescent="0.25">
      <c r="A1325" s="264" t="s">
        <v>31700</v>
      </c>
      <c r="B1325" s="265" t="s">
        <v>8439</v>
      </c>
      <c r="C1325" s="265" t="s">
        <v>1399</v>
      </c>
      <c r="D1325" s="266" t="s">
        <v>31701</v>
      </c>
    </row>
    <row r="1326" spans="1:4" x14ac:dyDescent="0.25">
      <c r="A1326" s="264" t="s">
        <v>31702</v>
      </c>
      <c r="B1326" s="265" t="s">
        <v>8440</v>
      </c>
      <c r="C1326" s="265" t="s">
        <v>1399</v>
      </c>
      <c r="D1326" s="266" t="s">
        <v>31703</v>
      </c>
    </row>
    <row r="1327" spans="1:4" x14ac:dyDescent="0.25">
      <c r="A1327" s="264" t="s">
        <v>31704</v>
      </c>
      <c r="B1327" s="265" t="s">
        <v>8441</v>
      </c>
      <c r="C1327" s="265" t="s">
        <v>1399</v>
      </c>
      <c r="D1327" s="266" t="s">
        <v>26673</v>
      </c>
    </row>
    <row r="1328" spans="1:4" x14ac:dyDescent="0.25">
      <c r="A1328" s="264" t="s">
        <v>31705</v>
      </c>
      <c r="B1328" s="265" t="s">
        <v>8442</v>
      </c>
      <c r="C1328" s="265" t="s">
        <v>1399</v>
      </c>
      <c r="D1328" s="266" t="s">
        <v>1513</v>
      </c>
    </row>
    <row r="1329" spans="1:4" x14ac:dyDescent="0.25">
      <c r="A1329" s="264" t="s">
        <v>31706</v>
      </c>
      <c r="B1329" s="265" t="s">
        <v>8443</v>
      </c>
      <c r="C1329" s="265" t="s">
        <v>1399</v>
      </c>
      <c r="D1329" s="266" t="s">
        <v>31707</v>
      </c>
    </row>
    <row r="1330" spans="1:4" x14ac:dyDescent="0.25">
      <c r="A1330" s="264" t="s">
        <v>31708</v>
      </c>
      <c r="B1330" s="265" t="s">
        <v>8444</v>
      </c>
      <c r="C1330" s="265" t="s">
        <v>1399</v>
      </c>
      <c r="D1330" s="266" t="s">
        <v>31025</v>
      </c>
    </row>
    <row r="1331" spans="1:4" x14ac:dyDescent="0.25">
      <c r="A1331" s="264" t="s">
        <v>31709</v>
      </c>
      <c r="B1331" s="265" t="s">
        <v>8445</v>
      </c>
      <c r="C1331" s="265" t="s">
        <v>1399</v>
      </c>
      <c r="D1331" s="266" t="s">
        <v>26755</v>
      </c>
    </row>
    <row r="1332" spans="1:4" x14ac:dyDescent="0.25">
      <c r="A1332" s="264" t="s">
        <v>31710</v>
      </c>
      <c r="B1332" s="265" t="s">
        <v>8446</v>
      </c>
      <c r="C1332" s="265" t="s">
        <v>1399</v>
      </c>
      <c r="D1332" s="266" t="s">
        <v>31462</v>
      </c>
    </row>
    <row r="1333" spans="1:4" x14ac:dyDescent="0.25">
      <c r="A1333" s="264" t="s">
        <v>31711</v>
      </c>
      <c r="B1333" s="265" t="s">
        <v>8447</v>
      </c>
      <c r="C1333" s="265" t="s">
        <v>1399</v>
      </c>
      <c r="D1333" s="266" t="s">
        <v>31712</v>
      </c>
    </row>
    <row r="1334" spans="1:4" x14ac:dyDescent="0.25">
      <c r="A1334" s="264" t="s">
        <v>31713</v>
      </c>
      <c r="B1334" s="265" t="s">
        <v>8448</v>
      </c>
      <c r="C1334" s="265" t="s">
        <v>1399</v>
      </c>
      <c r="D1334" s="266" t="s">
        <v>31025</v>
      </c>
    </row>
    <row r="1335" spans="1:4" x14ac:dyDescent="0.25">
      <c r="A1335" s="264" t="s">
        <v>31714</v>
      </c>
      <c r="B1335" s="265" t="s">
        <v>8449</v>
      </c>
      <c r="C1335" s="265" t="s">
        <v>1399</v>
      </c>
      <c r="D1335" s="266" t="s">
        <v>26723</v>
      </c>
    </row>
    <row r="1336" spans="1:4" x14ac:dyDescent="0.25">
      <c r="A1336" s="264" t="s">
        <v>31715</v>
      </c>
      <c r="B1336" s="265" t="s">
        <v>8451</v>
      </c>
      <c r="C1336" s="265" t="s">
        <v>1399</v>
      </c>
      <c r="D1336" s="266" t="s">
        <v>13112</v>
      </c>
    </row>
    <row r="1337" spans="1:4" x14ac:dyDescent="0.25">
      <c r="A1337" s="264" t="s">
        <v>31716</v>
      </c>
      <c r="B1337" s="265" t="s">
        <v>8452</v>
      </c>
      <c r="C1337" s="265" t="s">
        <v>1399</v>
      </c>
      <c r="D1337" s="266" t="s">
        <v>31717</v>
      </c>
    </row>
    <row r="1338" spans="1:4" x14ac:dyDescent="0.25">
      <c r="A1338" s="264" t="s">
        <v>31718</v>
      </c>
      <c r="B1338" s="265" t="s">
        <v>8453</v>
      </c>
      <c r="C1338" s="265" t="s">
        <v>1399</v>
      </c>
      <c r="D1338" s="266" t="s">
        <v>30954</v>
      </c>
    </row>
    <row r="1339" spans="1:4" x14ac:dyDescent="0.25">
      <c r="A1339" s="264" t="s">
        <v>31719</v>
      </c>
      <c r="B1339" s="265" t="s">
        <v>8454</v>
      </c>
      <c r="C1339" s="265" t="s">
        <v>1399</v>
      </c>
      <c r="D1339" s="266" t="s">
        <v>30875</v>
      </c>
    </row>
    <row r="1340" spans="1:4" x14ac:dyDescent="0.25">
      <c r="A1340" s="264" t="s">
        <v>31720</v>
      </c>
      <c r="B1340" s="265" t="s">
        <v>8455</v>
      </c>
      <c r="C1340" s="265" t="s">
        <v>1399</v>
      </c>
      <c r="D1340" s="266" t="s">
        <v>3365</v>
      </c>
    </row>
    <row r="1341" spans="1:4" x14ac:dyDescent="0.25">
      <c r="A1341" s="264" t="s">
        <v>31721</v>
      </c>
      <c r="B1341" s="265" t="s">
        <v>8457</v>
      </c>
      <c r="C1341" s="265" t="s">
        <v>1399</v>
      </c>
      <c r="D1341" s="266" t="s">
        <v>31071</v>
      </c>
    </row>
    <row r="1342" spans="1:4" x14ac:dyDescent="0.25">
      <c r="A1342" s="264" t="s">
        <v>31722</v>
      </c>
      <c r="B1342" s="265" t="s">
        <v>8458</v>
      </c>
      <c r="C1342" s="265" t="s">
        <v>1399</v>
      </c>
      <c r="D1342" s="266" t="s">
        <v>31723</v>
      </c>
    </row>
    <row r="1343" spans="1:4" x14ac:dyDescent="0.25">
      <c r="A1343" s="264" t="s">
        <v>31724</v>
      </c>
      <c r="B1343" s="265" t="s">
        <v>8459</v>
      </c>
      <c r="C1343" s="265" t="s">
        <v>1399</v>
      </c>
      <c r="D1343" s="266" t="s">
        <v>31424</v>
      </c>
    </row>
    <row r="1344" spans="1:4" x14ac:dyDescent="0.25">
      <c r="A1344" s="264" t="s">
        <v>31725</v>
      </c>
      <c r="B1344" s="265" t="s">
        <v>8460</v>
      </c>
      <c r="C1344" s="265" t="s">
        <v>1399</v>
      </c>
      <c r="D1344" s="266" t="s">
        <v>31726</v>
      </c>
    </row>
    <row r="1345" spans="1:4" x14ac:dyDescent="0.25">
      <c r="A1345" s="264" t="s">
        <v>31727</v>
      </c>
      <c r="B1345" s="265" t="s">
        <v>8461</v>
      </c>
      <c r="C1345" s="265" t="s">
        <v>1399</v>
      </c>
      <c r="D1345" s="266" t="s">
        <v>31728</v>
      </c>
    </row>
    <row r="1346" spans="1:4" x14ac:dyDescent="0.25">
      <c r="A1346" s="264" t="s">
        <v>31729</v>
      </c>
      <c r="B1346" s="265" t="s">
        <v>8462</v>
      </c>
      <c r="C1346" s="265" t="s">
        <v>1399</v>
      </c>
      <c r="D1346" s="266" t="s">
        <v>3177</v>
      </c>
    </row>
    <row r="1347" spans="1:4" x14ac:dyDescent="0.25">
      <c r="A1347" s="264" t="s">
        <v>31730</v>
      </c>
      <c r="B1347" s="265" t="s">
        <v>8464</v>
      </c>
      <c r="C1347" s="265" t="s">
        <v>1399</v>
      </c>
      <c r="D1347" s="266" t="s">
        <v>6943</v>
      </c>
    </row>
    <row r="1348" spans="1:4" x14ac:dyDescent="0.25">
      <c r="A1348" s="264" t="s">
        <v>31731</v>
      </c>
      <c r="B1348" s="265" t="s">
        <v>8465</v>
      </c>
      <c r="C1348" s="265" t="s">
        <v>1399</v>
      </c>
      <c r="D1348" s="266" t="s">
        <v>30954</v>
      </c>
    </row>
    <row r="1349" spans="1:4" x14ac:dyDescent="0.25">
      <c r="A1349" s="264" t="s">
        <v>31732</v>
      </c>
      <c r="B1349" s="265" t="s">
        <v>8466</v>
      </c>
      <c r="C1349" s="265" t="s">
        <v>1399</v>
      </c>
      <c r="D1349" s="266" t="s">
        <v>28327</v>
      </c>
    </row>
    <row r="1350" spans="1:4" x14ac:dyDescent="0.25">
      <c r="A1350" s="264" t="s">
        <v>31733</v>
      </c>
      <c r="B1350" s="265" t="s">
        <v>8467</v>
      </c>
      <c r="C1350" s="265" t="s">
        <v>1399</v>
      </c>
      <c r="D1350" s="266" t="s">
        <v>31734</v>
      </c>
    </row>
    <row r="1351" spans="1:4" x14ac:dyDescent="0.25">
      <c r="A1351" s="264" t="s">
        <v>31735</v>
      </c>
      <c r="B1351" s="265" t="s">
        <v>8468</v>
      </c>
      <c r="C1351" s="265" t="s">
        <v>1399</v>
      </c>
      <c r="D1351" s="266" t="s">
        <v>31357</v>
      </c>
    </row>
    <row r="1352" spans="1:4" x14ac:dyDescent="0.25">
      <c r="A1352" s="264" t="s">
        <v>31736</v>
      </c>
      <c r="B1352" s="265" t="s">
        <v>8469</v>
      </c>
      <c r="C1352" s="265" t="s">
        <v>1399</v>
      </c>
      <c r="D1352" s="266" t="s">
        <v>31737</v>
      </c>
    </row>
    <row r="1353" spans="1:4" x14ac:dyDescent="0.25">
      <c r="A1353" s="264" t="s">
        <v>31738</v>
      </c>
      <c r="B1353" s="265" t="s">
        <v>8470</v>
      </c>
      <c r="C1353" s="265" t="s">
        <v>1399</v>
      </c>
      <c r="D1353" s="266" t="s">
        <v>5519</v>
      </c>
    </row>
    <row r="1354" spans="1:4" x14ac:dyDescent="0.25">
      <c r="A1354" s="264" t="s">
        <v>31739</v>
      </c>
      <c r="B1354" s="265" t="s">
        <v>8472</v>
      </c>
      <c r="C1354" s="265" t="s">
        <v>1399</v>
      </c>
      <c r="D1354" s="266" t="s">
        <v>31740</v>
      </c>
    </row>
    <row r="1355" spans="1:4" x14ac:dyDescent="0.25">
      <c r="A1355" s="264" t="s">
        <v>31741</v>
      </c>
      <c r="B1355" s="265" t="s">
        <v>8473</v>
      </c>
      <c r="C1355" s="265" t="s">
        <v>1399</v>
      </c>
      <c r="D1355" s="266" t="s">
        <v>30148</v>
      </c>
    </row>
    <row r="1356" spans="1:4" x14ac:dyDescent="0.25">
      <c r="A1356" s="264" t="s">
        <v>31742</v>
      </c>
      <c r="B1356" s="265" t="s">
        <v>8474</v>
      </c>
      <c r="C1356" s="265" t="s">
        <v>1399</v>
      </c>
      <c r="D1356" s="266" t="s">
        <v>31743</v>
      </c>
    </row>
    <row r="1357" spans="1:4" x14ac:dyDescent="0.25">
      <c r="A1357" s="264" t="s">
        <v>31744</v>
      </c>
      <c r="B1357" s="265" t="s">
        <v>8475</v>
      </c>
      <c r="C1357" s="265" t="s">
        <v>1399</v>
      </c>
      <c r="D1357" s="266" t="s">
        <v>31745</v>
      </c>
    </row>
    <row r="1358" spans="1:4" x14ac:dyDescent="0.25">
      <c r="A1358" s="264" t="s">
        <v>31746</v>
      </c>
      <c r="B1358" s="265" t="s">
        <v>8476</v>
      </c>
      <c r="C1358" s="265" t="s">
        <v>1399</v>
      </c>
      <c r="D1358" s="266" t="s">
        <v>31747</v>
      </c>
    </row>
    <row r="1359" spans="1:4" x14ac:dyDescent="0.25">
      <c r="A1359" s="264" t="s">
        <v>31748</v>
      </c>
      <c r="B1359" s="265" t="s">
        <v>8477</v>
      </c>
      <c r="C1359" s="265" t="s">
        <v>1399</v>
      </c>
      <c r="D1359" s="266" t="s">
        <v>5522</v>
      </c>
    </row>
    <row r="1360" spans="1:4" x14ac:dyDescent="0.25">
      <c r="A1360" s="264" t="s">
        <v>31749</v>
      </c>
      <c r="B1360" s="265" t="s">
        <v>8478</v>
      </c>
      <c r="C1360" s="265" t="s">
        <v>1399</v>
      </c>
      <c r="D1360" s="266" t="s">
        <v>31750</v>
      </c>
    </row>
    <row r="1361" spans="1:4" x14ac:dyDescent="0.25">
      <c r="A1361" s="264" t="s">
        <v>31751</v>
      </c>
      <c r="B1361" s="265" t="s">
        <v>8479</v>
      </c>
      <c r="C1361" s="265" t="s">
        <v>1399</v>
      </c>
      <c r="D1361" s="266" t="s">
        <v>3729</v>
      </c>
    </row>
    <row r="1362" spans="1:4" x14ac:dyDescent="0.25">
      <c r="A1362" s="264" t="s">
        <v>31752</v>
      </c>
      <c r="B1362" s="265" t="s">
        <v>8480</v>
      </c>
      <c r="C1362" s="265" t="s">
        <v>1399</v>
      </c>
      <c r="D1362" s="266" t="s">
        <v>3747</v>
      </c>
    </row>
    <row r="1363" spans="1:4" x14ac:dyDescent="0.25">
      <c r="A1363" s="264" t="s">
        <v>31753</v>
      </c>
      <c r="B1363" s="265" t="s">
        <v>8481</v>
      </c>
      <c r="C1363" s="265" t="s">
        <v>1399</v>
      </c>
      <c r="D1363" s="266" t="s">
        <v>3767</v>
      </c>
    </row>
    <row r="1364" spans="1:4" x14ac:dyDescent="0.25">
      <c r="A1364" s="264" t="s">
        <v>31754</v>
      </c>
      <c r="B1364" s="265" t="s">
        <v>8482</v>
      </c>
      <c r="C1364" s="265" t="s">
        <v>1399</v>
      </c>
      <c r="D1364" s="266" t="s">
        <v>4102</v>
      </c>
    </row>
    <row r="1365" spans="1:4" x14ac:dyDescent="0.25">
      <c r="A1365" s="264" t="s">
        <v>31755</v>
      </c>
      <c r="B1365" s="265" t="s">
        <v>8483</v>
      </c>
      <c r="C1365" s="265" t="s">
        <v>1399</v>
      </c>
      <c r="D1365" s="266" t="s">
        <v>1448</v>
      </c>
    </row>
    <row r="1366" spans="1:4" x14ac:dyDescent="0.25">
      <c r="A1366" s="264" t="s">
        <v>31756</v>
      </c>
      <c r="B1366" s="265" t="s">
        <v>8484</v>
      </c>
      <c r="C1366" s="265" t="s">
        <v>1399</v>
      </c>
      <c r="D1366" s="266" t="s">
        <v>5034</v>
      </c>
    </row>
    <row r="1367" spans="1:4" x14ac:dyDescent="0.25">
      <c r="A1367" s="264" t="s">
        <v>31757</v>
      </c>
      <c r="B1367" s="265" t="s">
        <v>8485</v>
      </c>
      <c r="C1367" s="265" t="s">
        <v>1399</v>
      </c>
      <c r="D1367" s="266" t="s">
        <v>31664</v>
      </c>
    </row>
    <row r="1368" spans="1:4" x14ac:dyDescent="0.25">
      <c r="A1368" s="264" t="s">
        <v>31758</v>
      </c>
      <c r="B1368" s="265" t="s">
        <v>8486</v>
      </c>
      <c r="C1368" s="265" t="s">
        <v>1399</v>
      </c>
      <c r="D1368" s="266" t="s">
        <v>3609</v>
      </c>
    </row>
    <row r="1369" spans="1:4" x14ac:dyDescent="0.25">
      <c r="A1369" s="264" t="s">
        <v>31759</v>
      </c>
      <c r="B1369" s="265" t="s">
        <v>8487</v>
      </c>
      <c r="C1369" s="265" t="s">
        <v>1399</v>
      </c>
      <c r="D1369" s="266" t="s">
        <v>31760</v>
      </c>
    </row>
    <row r="1370" spans="1:4" x14ac:dyDescent="0.25">
      <c r="A1370" s="264" t="s">
        <v>31761</v>
      </c>
      <c r="B1370" s="265" t="s">
        <v>8488</v>
      </c>
      <c r="C1370" s="265" t="s">
        <v>1399</v>
      </c>
      <c r="D1370" s="266" t="s">
        <v>29968</v>
      </c>
    </row>
    <row r="1371" spans="1:4" x14ac:dyDescent="0.25">
      <c r="A1371" s="264" t="s">
        <v>31762</v>
      </c>
      <c r="B1371" s="265" t="s">
        <v>8489</v>
      </c>
      <c r="C1371" s="265" t="s">
        <v>1399</v>
      </c>
      <c r="D1371" s="266" t="s">
        <v>31763</v>
      </c>
    </row>
    <row r="1372" spans="1:4" x14ac:dyDescent="0.25">
      <c r="A1372" s="264" t="s">
        <v>31764</v>
      </c>
      <c r="B1372" s="265" t="s">
        <v>8490</v>
      </c>
      <c r="C1372" s="265" t="s">
        <v>1399</v>
      </c>
      <c r="D1372" s="374" t="s">
        <v>31765</v>
      </c>
    </row>
    <row r="1373" spans="1:4" x14ac:dyDescent="0.25">
      <c r="A1373" s="264" t="s">
        <v>31766</v>
      </c>
      <c r="B1373" s="265" t="s">
        <v>8491</v>
      </c>
      <c r="C1373" s="265" t="s">
        <v>1399</v>
      </c>
      <c r="D1373" s="266" t="s">
        <v>31767</v>
      </c>
    </row>
    <row r="1374" spans="1:4" x14ac:dyDescent="0.25">
      <c r="A1374" s="264" t="s">
        <v>31768</v>
      </c>
      <c r="B1374" s="265" t="s">
        <v>8492</v>
      </c>
      <c r="C1374" s="265" t="s">
        <v>1399</v>
      </c>
      <c r="D1374" s="266" t="s">
        <v>31769</v>
      </c>
    </row>
    <row r="1375" spans="1:4" x14ac:dyDescent="0.25">
      <c r="A1375" s="264" t="s">
        <v>31770</v>
      </c>
      <c r="B1375" s="265" t="s">
        <v>8493</v>
      </c>
      <c r="C1375" s="265" t="s">
        <v>1399</v>
      </c>
      <c r="D1375" s="266" t="s">
        <v>31771</v>
      </c>
    </row>
    <row r="1376" spans="1:4" x14ac:dyDescent="0.25">
      <c r="A1376" s="264" t="s">
        <v>31772</v>
      </c>
      <c r="B1376" s="265" t="s">
        <v>8494</v>
      </c>
      <c r="C1376" s="265" t="s">
        <v>1399</v>
      </c>
      <c r="D1376" s="374" t="s">
        <v>31773</v>
      </c>
    </row>
    <row r="1377" spans="1:4" x14ac:dyDescent="0.25">
      <c r="A1377" s="264" t="s">
        <v>31774</v>
      </c>
      <c r="B1377" s="265" t="s">
        <v>8495</v>
      </c>
      <c r="C1377" s="265" t="s">
        <v>1399</v>
      </c>
      <c r="D1377" s="266" t="s">
        <v>1813</v>
      </c>
    </row>
    <row r="1378" spans="1:4" x14ac:dyDescent="0.25">
      <c r="A1378" s="264" t="s">
        <v>31775</v>
      </c>
      <c r="B1378" s="265" t="s">
        <v>8497</v>
      </c>
      <c r="C1378" s="265" t="s">
        <v>1399</v>
      </c>
      <c r="D1378" s="266" t="s">
        <v>6812</v>
      </c>
    </row>
    <row r="1379" spans="1:4" x14ac:dyDescent="0.25">
      <c r="A1379" s="264" t="s">
        <v>31776</v>
      </c>
      <c r="B1379" s="265" t="s">
        <v>8498</v>
      </c>
      <c r="C1379" s="265" t="s">
        <v>1399</v>
      </c>
      <c r="D1379" s="266" t="s">
        <v>5276</v>
      </c>
    </row>
    <row r="1380" spans="1:4" x14ac:dyDescent="0.25">
      <c r="A1380" s="264" t="s">
        <v>31777</v>
      </c>
      <c r="B1380" s="265" t="s">
        <v>8499</v>
      </c>
      <c r="C1380" s="265" t="s">
        <v>1399</v>
      </c>
      <c r="D1380" s="266" t="s">
        <v>2213</v>
      </c>
    </row>
    <row r="1381" spans="1:4" x14ac:dyDescent="0.25">
      <c r="A1381" s="264" t="s">
        <v>31778</v>
      </c>
      <c r="B1381" s="265" t="s">
        <v>8500</v>
      </c>
      <c r="C1381" s="265" t="s">
        <v>1399</v>
      </c>
      <c r="D1381" s="266" t="s">
        <v>12790</v>
      </c>
    </row>
    <row r="1382" spans="1:4" x14ac:dyDescent="0.25">
      <c r="A1382" s="264" t="s">
        <v>31779</v>
      </c>
      <c r="B1382" s="265" t="s">
        <v>8501</v>
      </c>
      <c r="C1382" s="265" t="s">
        <v>1399</v>
      </c>
      <c r="D1382" s="266" t="s">
        <v>3320</v>
      </c>
    </row>
    <row r="1383" spans="1:4" x14ac:dyDescent="0.25">
      <c r="A1383" s="264" t="s">
        <v>31780</v>
      </c>
      <c r="B1383" s="265" t="s">
        <v>8502</v>
      </c>
      <c r="C1383" s="265" t="s">
        <v>1399</v>
      </c>
      <c r="D1383" s="266" t="s">
        <v>2221</v>
      </c>
    </row>
    <row r="1384" spans="1:4" x14ac:dyDescent="0.25">
      <c r="A1384" s="264" t="s">
        <v>31781</v>
      </c>
      <c r="B1384" s="265" t="s">
        <v>8503</v>
      </c>
      <c r="C1384" s="265" t="s">
        <v>1399</v>
      </c>
      <c r="D1384" s="266" t="s">
        <v>2572</v>
      </c>
    </row>
    <row r="1385" spans="1:4" x14ac:dyDescent="0.25">
      <c r="A1385" s="264" t="s">
        <v>31782</v>
      </c>
      <c r="B1385" s="265" t="s">
        <v>8504</v>
      </c>
      <c r="C1385" s="265" t="s">
        <v>1399</v>
      </c>
      <c r="D1385" s="266" t="s">
        <v>31783</v>
      </c>
    </row>
    <row r="1386" spans="1:4" x14ac:dyDescent="0.25">
      <c r="A1386" s="264" t="s">
        <v>31784</v>
      </c>
      <c r="B1386" s="265" t="s">
        <v>8505</v>
      </c>
      <c r="C1386" s="265" t="s">
        <v>1399</v>
      </c>
      <c r="D1386" s="266" t="s">
        <v>31785</v>
      </c>
    </row>
    <row r="1387" spans="1:4" x14ac:dyDescent="0.25">
      <c r="A1387" s="264" t="s">
        <v>31786</v>
      </c>
      <c r="B1387" s="265" t="s">
        <v>8506</v>
      </c>
      <c r="C1387" s="265" t="s">
        <v>1399</v>
      </c>
      <c r="D1387" s="266" t="s">
        <v>31785</v>
      </c>
    </row>
    <row r="1388" spans="1:4" x14ac:dyDescent="0.25">
      <c r="A1388" s="264" t="s">
        <v>31787</v>
      </c>
      <c r="B1388" s="265" t="s">
        <v>8507</v>
      </c>
      <c r="C1388" s="265" t="s">
        <v>1399</v>
      </c>
      <c r="D1388" s="266" t="s">
        <v>5046</v>
      </c>
    </row>
    <row r="1389" spans="1:4" x14ac:dyDescent="0.25">
      <c r="A1389" s="264" t="s">
        <v>31788</v>
      </c>
      <c r="B1389" s="265" t="s">
        <v>8508</v>
      </c>
      <c r="C1389" s="265" t="s">
        <v>1399</v>
      </c>
      <c r="D1389" s="266" t="s">
        <v>7925</v>
      </c>
    </row>
    <row r="1390" spans="1:4" x14ac:dyDescent="0.25">
      <c r="A1390" s="264" t="s">
        <v>31789</v>
      </c>
      <c r="B1390" s="265" t="s">
        <v>8509</v>
      </c>
      <c r="C1390" s="265" t="s">
        <v>1399</v>
      </c>
      <c r="D1390" s="266" t="s">
        <v>31337</v>
      </c>
    </row>
    <row r="1391" spans="1:4" x14ac:dyDescent="0.25">
      <c r="A1391" s="264" t="s">
        <v>31790</v>
      </c>
      <c r="B1391" s="265" t="s">
        <v>8510</v>
      </c>
      <c r="C1391" s="265" t="s">
        <v>1399</v>
      </c>
      <c r="D1391" s="266" t="s">
        <v>31791</v>
      </c>
    </row>
    <row r="1392" spans="1:4" x14ac:dyDescent="0.25">
      <c r="A1392" s="264" t="s">
        <v>31792</v>
      </c>
      <c r="B1392" s="265" t="s">
        <v>8511</v>
      </c>
      <c r="C1392" s="265" t="s">
        <v>1399</v>
      </c>
      <c r="D1392" s="266" t="s">
        <v>31793</v>
      </c>
    </row>
    <row r="1393" spans="1:4" x14ac:dyDescent="0.25">
      <c r="A1393" s="264" t="s">
        <v>31794</v>
      </c>
      <c r="B1393" s="265" t="s">
        <v>8512</v>
      </c>
      <c r="C1393" s="265" t="s">
        <v>1399</v>
      </c>
      <c r="D1393" s="266" t="s">
        <v>31793</v>
      </c>
    </row>
    <row r="1394" spans="1:4" x14ac:dyDescent="0.25">
      <c r="A1394" s="264" t="s">
        <v>31795</v>
      </c>
      <c r="B1394" s="265" t="s">
        <v>8513</v>
      </c>
      <c r="C1394" s="265" t="s">
        <v>1399</v>
      </c>
      <c r="D1394" s="266" t="s">
        <v>31157</v>
      </c>
    </row>
    <row r="1395" spans="1:4" x14ac:dyDescent="0.25">
      <c r="A1395" s="264" t="s">
        <v>31796</v>
      </c>
      <c r="B1395" s="265" t="s">
        <v>8514</v>
      </c>
      <c r="C1395" s="265" t="s">
        <v>1399</v>
      </c>
      <c r="D1395" s="266" t="s">
        <v>31797</v>
      </c>
    </row>
    <row r="1396" spans="1:4" x14ac:dyDescent="0.25">
      <c r="A1396" s="264" t="s">
        <v>31798</v>
      </c>
      <c r="B1396" s="265" t="s">
        <v>8515</v>
      </c>
      <c r="C1396" s="265" t="s">
        <v>1399</v>
      </c>
      <c r="D1396" s="266" t="s">
        <v>5422</v>
      </c>
    </row>
    <row r="1397" spans="1:4" x14ac:dyDescent="0.25">
      <c r="A1397" s="264" t="s">
        <v>31799</v>
      </c>
      <c r="B1397" s="265" t="s">
        <v>8516</v>
      </c>
      <c r="C1397" s="265" t="s">
        <v>1399</v>
      </c>
      <c r="D1397" s="266" t="s">
        <v>31656</v>
      </c>
    </row>
    <row r="1398" spans="1:4" x14ac:dyDescent="0.25">
      <c r="A1398" s="264" t="s">
        <v>31800</v>
      </c>
      <c r="B1398" s="265" t="s">
        <v>8517</v>
      </c>
      <c r="C1398" s="265" t="s">
        <v>1399</v>
      </c>
      <c r="D1398" s="266" t="s">
        <v>6768</v>
      </c>
    </row>
    <row r="1399" spans="1:4" x14ac:dyDescent="0.25">
      <c r="A1399" s="264" t="s">
        <v>31801</v>
      </c>
      <c r="B1399" s="265" t="s">
        <v>8518</v>
      </c>
      <c r="C1399" s="265" t="s">
        <v>1399</v>
      </c>
      <c r="D1399" s="266" t="s">
        <v>6768</v>
      </c>
    </row>
    <row r="1400" spans="1:4" x14ac:dyDescent="0.25">
      <c r="A1400" s="264" t="s">
        <v>31802</v>
      </c>
      <c r="B1400" s="265" t="s">
        <v>8519</v>
      </c>
      <c r="C1400" s="265" t="s">
        <v>1399</v>
      </c>
      <c r="D1400" s="266" t="s">
        <v>31554</v>
      </c>
    </row>
    <row r="1401" spans="1:4" x14ac:dyDescent="0.25">
      <c r="A1401" s="264" t="s">
        <v>31803</v>
      </c>
      <c r="B1401" s="265" t="s">
        <v>8520</v>
      </c>
      <c r="C1401" s="265" t="s">
        <v>1399</v>
      </c>
      <c r="D1401" s="266" t="s">
        <v>31637</v>
      </c>
    </row>
    <row r="1402" spans="1:4" x14ac:dyDescent="0.25">
      <c r="A1402" s="264" t="s">
        <v>31804</v>
      </c>
      <c r="B1402" s="265" t="s">
        <v>8521</v>
      </c>
      <c r="C1402" s="265" t="s">
        <v>1399</v>
      </c>
      <c r="D1402" s="266" t="s">
        <v>31173</v>
      </c>
    </row>
    <row r="1403" spans="1:4" x14ac:dyDescent="0.25">
      <c r="A1403" s="264" t="s">
        <v>31805</v>
      </c>
      <c r="B1403" s="265" t="s">
        <v>8522</v>
      </c>
      <c r="C1403" s="265" t="s">
        <v>1399</v>
      </c>
      <c r="D1403" s="266" t="s">
        <v>31027</v>
      </c>
    </row>
    <row r="1404" spans="1:4" x14ac:dyDescent="0.25">
      <c r="A1404" s="264" t="s">
        <v>31806</v>
      </c>
      <c r="B1404" s="265" t="s">
        <v>8523</v>
      </c>
      <c r="C1404" s="265" t="s">
        <v>1399</v>
      </c>
      <c r="D1404" s="266" t="s">
        <v>31245</v>
      </c>
    </row>
    <row r="1405" spans="1:4" x14ac:dyDescent="0.25">
      <c r="A1405" s="264" t="s">
        <v>31807</v>
      </c>
      <c r="B1405" s="265" t="s">
        <v>8524</v>
      </c>
      <c r="C1405" s="265" t="s">
        <v>1399</v>
      </c>
      <c r="D1405" s="266" t="s">
        <v>31793</v>
      </c>
    </row>
    <row r="1406" spans="1:4" x14ac:dyDescent="0.25">
      <c r="A1406" s="264" t="s">
        <v>31808</v>
      </c>
      <c r="B1406" s="265" t="s">
        <v>8525</v>
      </c>
      <c r="C1406" s="265" t="s">
        <v>1399</v>
      </c>
      <c r="D1406" s="266" t="s">
        <v>2048</v>
      </c>
    </row>
    <row r="1407" spans="1:4" x14ac:dyDescent="0.25">
      <c r="A1407" s="264" t="s">
        <v>31809</v>
      </c>
      <c r="B1407" s="265" t="s">
        <v>8526</v>
      </c>
      <c r="C1407" s="265" t="s">
        <v>1399</v>
      </c>
      <c r="D1407" s="266" t="s">
        <v>1853</v>
      </c>
    </row>
    <row r="1408" spans="1:4" x14ac:dyDescent="0.25">
      <c r="A1408" s="264" t="s">
        <v>31810</v>
      </c>
      <c r="B1408" s="265" t="s">
        <v>8527</v>
      </c>
      <c r="C1408" s="265" t="s">
        <v>1399</v>
      </c>
      <c r="D1408" s="266" t="s">
        <v>29854</v>
      </c>
    </row>
    <row r="1409" spans="1:4" x14ac:dyDescent="0.25">
      <c r="A1409" s="264" t="s">
        <v>31811</v>
      </c>
      <c r="B1409" s="265" t="s">
        <v>8528</v>
      </c>
      <c r="C1409" s="265" t="s">
        <v>1399</v>
      </c>
      <c r="D1409" s="266" t="s">
        <v>1817</v>
      </c>
    </row>
    <row r="1410" spans="1:4" x14ac:dyDescent="0.25">
      <c r="A1410" s="264" t="s">
        <v>31812</v>
      </c>
      <c r="B1410" s="265" t="s">
        <v>8529</v>
      </c>
      <c r="C1410" s="265" t="s">
        <v>1399</v>
      </c>
      <c r="D1410" s="266" t="s">
        <v>28058</v>
      </c>
    </row>
    <row r="1411" spans="1:4" x14ac:dyDescent="0.25">
      <c r="A1411" s="264" t="s">
        <v>31813</v>
      </c>
      <c r="B1411" s="265" t="s">
        <v>8530</v>
      </c>
      <c r="C1411" s="265" t="s">
        <v>1399</v>
      </c>
      <c r="D1411" s="266" t="s">
        <v>31814</v>
      </c>
    </row>
    <row r="1412" spans="1:4" x14ac:dyDescent="0.25">
      <c r="A1412" s="264" t="s">
        <v>31815</v>
      </c>
      <c r="B1412" s="265" t="s">
        <v>8531</v>
      </c>
      <c r="C1412" s="265" t="s">
        <v>1399</v>
      </c>
      <c r="D1412" s="266" t="s">
        <v>31816</v>
      </c>
    </row>
    <row r="1413" spans="1:4" x14ac:dyDescent="0.25">
      <c r="A1413" s="264" t="s">
        <v>31817</v>
      </c>
      <c r="B1413" s="265" t="s">
        <v>8532</v>
      </c>
      <c r="C1413" s="265" t="s">
        <v>1399</v>
      </c>
      <c r="D1413" s="266" t="s">
        <v>31818</v>
      </c>
    </row>
    <row r="1414" spans="1:4" x14ac:dyDescent="0.25">
      <c r="A1414" s="264" t="s">
        <v>31819</v>
      </c>
      <c r="B1414" s="265" t="s">
        <v>8533</v>
      </c>
      <c r="C1414" s="265" t="s">
        <v>1399</v>
      </c>
      <c r="D1414" s="266" t="s">
        <v>31820</v>
      </c>
    </row>
    <row r="1415" spans="1:4" x14ac:dyDescent="0.25">
      <c r="A1415" s="264" t="s">
        <v>31821</v>
      </c>
      <c r="B1415" s="265" t="s">
        <v>8535</v>
      </c>
      <c r="C1415" s="265" t="s">
        <v>1399</v>
      </c>
      <c r="D1415" s="266" t="s">
        <v>31822</v>
      </c>
    </row>
    <row r="1416" spans="1:4" x14ac:dyDescent="0.25">
      <c r="A1416" s="264" t="s">
        <v>31823</v>
      </c>
      <c r="B1416" s="265" t="s">
        <v>8536</v>
      </c>
      <c r="C1416" s="265" t="s">
        <v>1399</v>
      </c>
      <c r="D1416" s="266" t="s">
        <v>7626</v>
      </c>
    </row>
    <row r="1417" spans="1:4" x14ac:dyDescent="0.25">
      <c r="A1417" s="264" t="s">
        <v>31824</v>
      </c>
      <c r="B1417" s="265" t="s">
        <v>8537</v>
      </c>
      <c r="C1417" s="265" t="s">
        <v>1399</v>
      </c>
      <c r="D1417" s="266" t="s">
        <v>31825</v>
      </c>
    </row>
    <row r="1418" spans="1:4" x14ac:dyDescent="0.25">
      <c r="A1418" s="264" t="s">
        <v>31826</v>
      </c>
      <c r="B1418" s="265" t="s">
        <v>8538</v>
      </c>
      <c r="C1418" s="265" t="s">
        <v>1399</v>
      </c>
      <c r="D1418" s="266" t="s">
        <v>30911</v>
      </c>
    </row>
    <row r="1419" spans="1:4" x14ac:dyDescent="0.25">
      <c r="A1419" s="264" t="s">
        <v>31827</v>
      </c>
      <c r="B1419" s="265" t="s">
        <v>8539</v>
      </c>
      <c r="C1419" s="265" t="s">
        <v>1399</v>
      </c>
      <c r="D1419" s="266" t="s">
        <v>26994</v>
      </c>
    </row>
    <row r="1420" spans="1:4" x14ac:dyDescent="0.25">
      <c r="A1420" s="264" t="s">
        <v>31828</v>
      </c>
      <c r="B1420" s="265" t="s">
        <v>8540</v>
      </c>
      <c r="C1420" s="265" t="s">
        <v>1399</v>
      </c>
      <c r="D1420" s="266" t="s">
        <v>26994</v>
      </c>
    </row>
    <row r="1421" spans="1:4" x14ac:dyDescent="0.25">
      <c r="A1421" s="264" t="s">
        <v>31829</v>
      </c>
      <c r="B1421" s="265" t="s">
        <v>8541</v>
      </c>
      <c r="C1421" s="265" t="s">
        <v>1399</v>
      </c>
      <c r="D1421" s="266" t="s">
        <v>3729</v>
      </c>
    </row>
    <row r="1422" spans="1:4" x14ac:dyDescent="0.25">
      <c r="A1422" s="264" t="s">
        <v>31830</v>
      </c>
      <c r="B1422" s="265" t="s">
        <v>8542</v>
      </c>
      <c r="C1422" s="265" t="s">
        <v>1399</v>
      </c>
      <c r="D1422" s="266" t="s">
        <v>3747</v>
      </c>
    </row>
    <row r="1423" spans="1:4" x14ac:dyDescent="0.25">
      <c r="A1423" s="264" t="s">
        <v>31831</v>
      </c>
      <c r="B1423" s="265" t="s">
        <v>8543</v>
      </c>
      <c r="C1423" s="265" t="s">
        <v>1399</v>
      </c>
      <c r="D1423" s="266" t="s">
        <v>3767</v>
      </c>
    </row>
    <row r="1424" spans="1:4" x14ac:dyDescent="0.25">
      <c r="A1424" s="264" t="s">
        <v>31832</v>
      </c>
      <c r="B1424" s="265" t="s">
        <v>8544</v>
      </c>
      <c r="C1424" s="265" t="s">
        <v>1399</v>
      </c>
      <c r="D1424" s="266" t="s">
        <v>7925</v>
      </c>
    </row>
    <row r="1425" spans="1:4" x14ac:dyDescent="0.25">
      <c r="A1425" s="264" t="s">
        <v>31833</v>
      </c>
      <c r="B1425" s="265" t="s">
        <v>8545</v>
      </c>
      <c r="C1425" s="265" t="s">
        <v>1399</v>
      </c>
      <c r="D1425" s="266" t="s">
        <v>2105</v>
      </c>
    </row>
    <row r="1426" spans="1:4" x14ac:dyDescent="0.25">
      <c r="A1426" s="264" t="s">
        <v>31834</v>
      </c>
      <c r="B1426" s="265" t="s">
        <v>8546</v>
      </c>
      <c r="C1426" s="265" t="s">
        <v>1399</v>
      </c>
      <c r="D1426" s="266" t="s">
        <v>31637</v>
      </c>
    </row>
    <row r="1427" spans="1:4" x14ac:dyDescent="0.25">
      <c r="A1427" s="264" t="s">
        <v>31835</v>
      </c>
      <c r="B1427" s="265" t="s">
        <v>8547</v>
      </c>
      <c r="C1427" s="265" t="s">
        <v>1399</v>
      </c>
      <c r="D1427" s="266" t="s">
        <v>2505</v>
      </c>
    </row>
    <row r="1428" spans="1:4" x14ac:dyDescent="0.25">
      <c r="A1428" s="264" t="s">
        <v>31836</v>
      </c>
      <c r="B1428" s="265" t="s">
        <v>8548</v>
      </c>
      <c r="C1428" s="265" t="s">
        <v>1399</v>
      </c>
      <c r="D1428" s="266" t="s">
        <v>6768</v>
      </c>
    </row>
    <row r="1429" spans="1:4" x14ac:dyDescent="0.25">
      <c r="A1429" s="264" t="s">
        <v>31837</v>
      </c>
      <c r="B1429" s="265" t="s">
        <v>8549</v>
      </c>
      <c r="C1429" s="265" t="s">
        <v>1399</v>
      </c>
      <c r="D1429" s="266" t="s">
        <v>31656</v>
      </c>
    </row>
    <row r="1430" spans="1:4" x14ac:dyDescent="0.25">
      <c r="A1430" s="264" t="s">
        <v>31838</v>
      </c>
      <c r="B1430" s="265" t="s">
        <v>8550</v>
      </c>
      <c r="C1430" s="265" t="s">
        <v>1399</v>
      </c>
      <c r="D1430" s="266" t="s">
        <v>7925</v>
      </c>
    </row>
    <row r="1431" spans="1:4" x14ac:dyDescent="0.25">
      <c r="A1431" s="264" t="s">
        <v>31839</v>
      </c>
      <c r="B1431" s="265" t="s">
        <v>8551</v>
      </c>
      <c r="C1431" s="265" t="s">
        <v>1399</v>
      </c>
      <c r="D1431" s="266" t="s">
        <v>31840</v>
      </c>
    </row>
    <row r="1432" spans="1:4" x14ac:dyDescent="0.25">
      <c r="A1432" s="264" t="s">
        <v>31841</v>
      </c>
      <c r="B1432" s="265" t="s">
        <v>8552</v>
      </c>
      <c r="C1432" s="265" t="s">
        <v>1399</v>
      </c>
      <c r="D1432" s="266" t="s">
        <v>8553</v>
      </c>
    </row>
    <row r="1433" spans="1:4" x14ac:dyDescent="0.25">
      <c r="A1433" s="264" t="s">
        <v>31842</v>
      </c>
      <c r="B1433" s="265" t="s">
        <v>8554</v>
      </c>
      <c r="C1433" s="265" t="s">
        <v>1399</v>
      </c>
      <c r="D1433" s="266" t="s">
        <v>31843</v>
      </c>
    </row>
    <row r="1434" spans="1:4" x14ac:dyDescent="0.25">
      <c r="A1434" s="264" t="s">
        <v>31844</v>
      </c>
      <c r="B1434" s="265" t="s">
        <v>8555</v>
      </c>
      <c r="C1434" s="265" t="s">
        <v>1399</v>
      </c>
      <c r="D1434" s="374" t="s">
        <v>31845</v>
      </c>
    </row>
    <row r="1435" spans="1:4" x14ac:dyDescent="0.25">
      <c r="A1435" s="264" t="s">
        <v>31846</v>
      </c>
      <c r="B1435" s="265" t="s">
        <v>8556</v>
      </c>
      <c r="C1435" s="265" t="s">
        <v>1399</v>
      </c>
      <c r="D1435" s="266" t="s">
        <v>31157</v>
      </c>
    </row>
    <row r="1436" spans="1:4" x14ac:dyDescent="0.25">
      <c r="A1436" s="264" t="s">
        <v>31847</v>
      </c>
      <c r="B1436" s="265" t="s">
        <v>8557</v>
      </c>
      <c r="C1436" s="265" t="s">
        <v>1399</v>
      </c>
      <c r="D1436" s="266" t="s">
        <v>31848</v>
      </c>
    </row>
    <row r="1437" spans="1:4" x14ac:dyDescent="0.25">
      <c r="A1437" s="264" t="s">
        <v>31849</v>
      </c>
      <c r="B1437" s="265" t="s">
        <v>8558</v>
      </c>
      <c r="C1437" s="265" t="s">
        <v>1399</v>
      </c>
      <c r="D1437" s="266" t="s">
        <v>6487</v>
      </c>
    </row>
    <row r="1438" spans="1:4" x14ac:dyDescent="0.25">
      <c r="A1438" s="264" t="s">
        <v>31850</v>
      </c>
      <c r="B1438" s="265" t="s">
        <v>8559</v>
      </c>
      <c r="C1438" s="265" t="s">
        <v>6656</v>
      </c>
      <c r="D1438" s="266" t="s">
        <v>31851</v>
      </c>
    </row>
    <row r="1439" spans="1:4" x14ac:dyDescent="0.25">
      <c r="A1439" s="264" t="s">
        <v>31852</v>
      </c>
      <c r="B1439" s="265" t="s">
        <v>8560</v>
      </c>
      <c r="C1439" s="265" t="s">
        <v>6656</v>
      </c>
      <c r="D1439" s="266" t="s">
        <v>31853</v>
      </c>
    </row>
    <row r="1440" spans="1:4" x14ac:dyDescent="0.25">
      <c r="A1440" s="264" t="s">
        <v>31854</v>
      </c>
      <c r="B1440" s="265" t="s">
        <v>8561</v>
      </c>
      <c r="C1440" s="265" t="s">
        <v>6656</v>
      </c>
      <c r="D1440" s="266" t="s">
        <v>31855</v>
      </c>
    </row>
    <row r="1441" spans="1:4" x14ac:dyDescent="0.25">
      <c r="A1441" s="264" t="s">
        <v>31856</v>
      </c>
      <c r="B1441" s="265" t="s">
        <v>8562</v>
      </c>
      <c r="C1441" s="265" t="s">
        <v>6656</v>
      </c>
      <c r="D1441" s="266" t="s">
        <v>31857</v>
      </c>
    </row>
    <row r="1442" spans="1:4" x14ac:dyDescent="0.25">
      <c r="A1442" s="264" t="s">
        <v>31858</v>
      </c>
      <c r="B1442" s="265" t="s">
        <v>8563</v>
      </c>
      <c r="C1442" s="265" t="s">
        <v>6676</v>
      </c>
      <c r="D1442" s="266" t="s">
        <v>31859</v>
      </c>
    </row>
    <row r="1443" spans="1:4" x14ac:dyDescent="0.25">
      <c r="A1443" s="264" t="s">
        <v>31860</v>
      </c>
      <c r="B1443" s="265" t="s">
        <v>8564</v>
      </c>
      <c r="C1443" s="265" t="s">
        <v>6676</v>
      </c>
      <c r="D1443" s="266" t="s">
        <v>31861</v>
      </c>
    </row>
    <row r="1444" spans="1:4" x14ac:dyDescent="0.25">
      <c r="A1444" s="264" t="s">
        <v>31862</v>
      </c>
      <c r="B1444" s="265" t="s">
        <v>8565</v>
      </c>
      <c r="C1444" s="265" t="s">
        <v>6676</v>
      </c>
      <c r="D1444" s="266" t="s">
        <v>31863</v>
      </c>
    </row>
    <row r="1445" spans="1:4" x14ac:dyDescent="0.25">
      <c r="A1445" s="264" t="s">
        <v>31864</v>
      </c>
      <c r="B1445" s="265" t="s">
        <v>8566</v>
      </c>
      <c r="C1445" s="265" t="s">
        <v>6676</v>
      </c>
      <c r="D1445" s="266" t="s">
        <v>31865</v>
      </c>
    </row>
    <row r="1446" spans="1:4" x14ac:dyDescent="0.25">
      <c r="A1446" s="264" t="s">
        <v>31866</v>
      </c>
      <c r="B1446" s="265" t="s">
        <v>8567</v>
      </c>
      <c r="C1446" s="265" t="s">
        <v>6676</v>
      </c>
      <c r="D1446" s="266" t="s">
        <v>31867</v>
      </c>
    </row>
    <row r="1447" spans="1:4" x14ac:dyDescent="0.25">
      <c r="A1447" s="264" t="s">
        <v>31868</v>
      </c>
      <c r="B1447" s="265" t="s">
        <v>8568</v>
      </c>
      <c r="C1447" s="265" t="s">
        <v>6676</v>
      </c>
      <c r="D1447" s="266" t="s">
        <v>31869</v>
      </c>
    </row>
    <row r="1448" spans="1:4" x14ac:dyDescent="0.25">
      <c r="A1448" s="264" t="s">
        <v>31870</v>
      </c>
      <c r="B1448" s="265" t="s">
        <v>8569</v>
      </c>
      <c r="C1448" s="265" t="s">
        <v>6656</v>
      </c>
      <c r="D1448" s="374" t="s">
        <v>31871</v>
      </c>
    </row>
    <row r="1449" spans="1:4" x14ac:dyDescent="0.25">
      <c r="A1449" s="264" t="s">
        <v>31872</v>
      </c>
      <c r="B1449" s="265" t="s">
        <v>8570</v>
      </c>
      <c r="C1449" s="265" t="s">
        <v>6656</v>
      </c>
      <c r="D1449" s="374" t="s">
        <v>31873</v>
      </c>
    </row>
    <row r="1450" spans="1:4" x14ac:dyDescent="0.25">
      <c r="A1450" s="264" t="s">
        <v>31874</v>
      </c>
      <c r="B1450" s="265" t="s">
        <v>8571</v>
      </c>
      <c r="C1450" s="265" t="s">
        <v>6656</v>
      </c>
      <c r="D1450" s="374" t="s">
        <v>31875</v>
      </c>
    </row>
    <row r="1451" spans="1:4" x14ac:dyDescent="0.25">
      <c r="A1451" s="264" t="s">
        <v>31876</v>
      </c>
      <c r="B1451" s="265" t="s">
        <v>8572</v>
      </c>
      <c r="C1451" s="265" t="s">
        <v>6656</v>
      </c>
      <c r="D1451" s="374" t="s">
        <v>31877</v>
      </c>
    </row>
    <row r="1452" spans="1:4" x14ac:dyDescent="0.25">
      <c r="A1452" s="264" t="s">
        <v>31878</v>
      </c>
      <c r="B1452" s="265" t="s">
        <v>8573</v>
      </c>
      <c r="C1452" s="265" t="s">
        <v>6656</v>
      </c>
      <c r="D1452" s="374" t="s">
        <v>31879</v>
      </c>
    </row>
    <row r="1453" spans="1:4" x14ac:dyDescent="0.25">
      <c r="A1453" s="264" t="s">
        <v>31880</v>
      </c>
      <c r="B1453" s="265" t="s">
        <v>8574</v>
      </c>
      <c r="C1453" s="265" t="s">
        <v>6656</v>
      </c>
      <c r="D1453" s="374" t="s">
        <v>31881</v>
      </c>
    </row>
    <row r="1454" spans="1:4" x14ac:dyDescent="0.25">
      <c r="A1454" s="264" t="s">
        <v>31882</v>
      </c>
      <c r="B1454" s="265" t="s">
        <v>8575</v>
      </c>
      <c r="C1454" s="265" t="s">
        <v>6656</v>
      </c>
      <c r="D1454" s="374" t="s">
        <v>31883</v>
      </c>
    </row>
    <row r="1455" spans="1:4" x14ac:dyDescent="0.25">
      <c r="A1455" s="264" t="s">
        <v>31884</v>
      </c>
      <c r="B1455" s="265" t="s">
        <v>8576</v>
      </c>
      <c r="C1455" s="265" t="s">
        <v>6656</v>
      </c>
      <c r="D1455" s="374" t="s">
        <v>31885</v>
      </c>
    </row>
    <row r="1456" spans="1:4" x14ac:dyDescent="0.25">
      <c r="A1456" s="264" t="s">
        <v>31886</v>
      </c>
      <c r="B1456" s="265" t="s">
        <v>8577</v>
      </c>
      <c r="C1456" s="265" t="s">
        <v>6656</v>
      </c>
      <c r="D1456" s="374" t="s">
        <v>31887</v>
      </c>
    </row>
    <row r="1457" spans="1:4" x14ac:dyDescent="0.25">
      <c r="A1457" s="264" t="s">
        <v>31888</v>
      </c>
      <c r="B1457" s="265" t="s">
        <v>8578</v>
      </c>
      <c r="C1457" s="265" t="s">
        <v>6656</v>
      </c>
      <c r="D1457" s="374" t="s">
        <v>31889</v>
      </c>
    </row>
    <row r="1458" spans="1:4" x14ac:dyDescent="0.25">
      <c r="A1458" s="264" t="s">
        <v>31890</v>
      </c>
      <c r="B1458" s="265" t="s">
        <v>8579</v>
      </c>
      <c r="C1458" s="265" t="s">
        <v>6656</v>
      </c>
      <c r="D1458" s="374" t="s">
        <v>31891</v>
      </c>
    </row>
    <row r="1459" spans="1:4" x14ac:dyDescent="0.25">
      <c r="A1459" s="264" t="s">
        <v>31892</v>
      </c>
      <c r="B1459" s="265" t="s">
        <v>8580</v>
      </c>
      <c r="C1459" s="265" t="s">
        <v>6656</v>
      </c>
      <c r="D1459" s="374" t="s">
        <v>31893</v>
      </c>
    </row>
    <row r="1460" spans="1:4" x14ac:dyDescent="0.25">
      <c r="A1460" s="264" t="s">
        <v>31894</v>
      </c>
      <c r="B1460" s="265" t="s">
        <v>8581</v>
      </c>
      <c r="C1460" s="265" t="s">
        <v>6656</v>
      </c>
      <c r="D1460" s="374" t="s">
        <v>31895</v>
      </c>
    </row>
    <row r="1461" spans="1:4" x14ac:dyDescent="0.25">
      <c r="A1461" s="264" t="s">
        <v>31896</v>
      </c>
      <c r="B1461" s="265" t="s">
        <v>8582</v>
      </c>
      <c r="C1461" s="265" t="s">
        <v>6656</v>
      </c>
      <c r="D1461" s="374" t="s">
        <v>31897</v>
      </c>
    </row>
    <row r="1462" spans="1:4" x14ac:dyDescent="0.25">
      <c r="A1462" s="264" t="s">
        <v>31898</v>
      </c>
      <c r="B1462" s="265" t="s">
        <v>8583</v>
      </c>
      <c r="C1462" s="265" t="s">
        <v>6656</v>
      </c>
      <c r="D1462" s="374" t="s">
        <v>31899</v>
      </c>
    </row>
    <row r="1463" spans="1:4" x14ac:dyDescent="0.25">
      <c r="A1463" s="264" t="s">
        <v>31900</v>
      </c>
      <c r="B1463" s="265" t="s">
        <v>8584</v>
      </c>
      <c r="C1463" s="265" t="s">
        <v>6656</v>
      </c>
      <c r="D1463" s="374" t="s">
        <v>31901</v>
      </c>
    </row>
    <row r="1464" spans="1:4" x14ac:dyDescent="0.25">
      <c r="A1464" s="264" t="s">
        <v>31902</v>
      </c>
      <c r="B1464" s="265" t="s">
        <v>8585</v>
      </c>
      <c r="C1464" s="265" t="s">
        <v>6656</v>
      </c>
      <c r="D1464" s="374" t="s">
        <v>31903</v>
      </c>
    </row>
    <row r="1465" spans="1:4" x14ac:dyDescent="0.25">
      <c r="A1465" s="264" t="s">
        <v>31904</v>
      </c>
      <c r="B1465" s="265" t="s">
        <v>8586</v>
      </c>
      <c r="C1465" s="265" t="s">
        <v>6656</v>
      </c>
      <c r="D1465" s="374" t="s">
        <v>31905</v>
      </c>
    </row>
    <row r="1466" spans="1:4" x14ac:dyDescent="0.25">
      <c r="A1466" s="264" t="s">
        <v>31906</v>
      </c>
      <c r="B1466" s="265" t="s">
        <v>8587</v>
      </c>
      <c r="C1466" s="265" t="s">
        <v>6656</v>
      </c>
      <c r="D1466" s="374" t="s">
        <v>31907</v>
      </c>
    </row>
    <row r="1467" spans="1:4" x14ac:dyDescent="0.25">
      <c r="A1467" s="264" t="s">
        <v>31908</v>
      </c>
      <c r="B1467" s="265" t="s">
        <v>8588</v>
      </c>
      <c r="C1467" s="265" t="s">
        <v>6656</v>
      </c>
      <c r="D1467" s="374" t="s">
        <v>31909</v>
      </c>
    </row>
    <row r="1468" spans="1:4" x14ac:dyDescent="0.25">
      <c r="A1468" s="264" t="s">
        <v>31910</v>
      </c>
      <c r="B1468" s="265" t="s">
        <v>8589</v>
      </c>
      <c r="C1468" s="265" t="s">
        <v>6676</v>
      </c>
      <c r="D1468" s="266" t="s">
        <v>31911</v>
      </c>
    </row>
    <row r="1469" spans="1:4" x14ac:dyDescent="0.25">
      <c r="A1469" s="264" t="s">
        <v>31912</v>
      </c>
      <c r="B1469" s="265" t="s">
        <v>8590</v>
      </c>
      <c r="C1469" s="265" t="s">
        <v>6676</v>
      </c>
      <c r="D1469" s="266" t="s">
        <v>31913</v>
      </c>
    </row>
    <row r="1470" spans="1:4" x14ac:dyDescent="0.25">
      <c r="A1470" s="264" t="s">
        <v>31914</v>
      </c>
      <c r="B1470" s="265" t="s">
        <v>8591</v>
      </c>
      <c r="C1470" s="265" t="s">
        <v>6676</v>
      </c>
      <c r="D1470" s="266" t="s">
        <v>31915</v>
      </c>
    </row>
    <row r="1471" spans="1:4" x14ac:dyDescent="0.25">
      <c r="A1471" s="264" t="s">
        <v>31916</v>
      </c>
      <c r="B1471" s="265" t="s">
        <v>8592</v>
      </c>
      <c r="C1471" s="265" t="s">
        <v>6676</v>
      </c>
      <c r="D1471" s="266" t="s">
        <v>31917</v>
      </c>
    </row>
    <row r="1472" spans="1:4" x14ac:dyDescent="0.25">
      <c r="A1472" s="264" t="s">
        <v>31918</v>
      </c>
      <c r="B1472" s="265" t="s">
        <v>8593</v>
      </c>
      <c r="C1472" s="265" t="s">
        <v>6676</v>
      </c>
      <c r="D1472" s="266" t="s">
        <v>31919</v>
      </c>
    </row>
    <row r="1473" spans="1:4" x14ac:dyDescent="0.25">
      <c r="A1473" s="264" t="s">
        <v>31920</v>
      </c>
      <c r="B1473" s="265" t="s">
        <v>8594</v>
      </c>
      <c r="C1473" s="265" t="s">
        <v>6676</v>
      </c>
      <c r="D1473" s="266" t="s">
        <v>31921</v>
      </c>
    </row>
    <row r="1474" spans="1:4" x14ac:dyDescent="0.25">
      <c r="A1474" s="264" t="s">
        <v>31922</v>
      </c>
      <c r="B1474" s="265" t="s">
        <v>8595</v>
      </c>
      <c r="C1474" s="265" t="s">
        <v>6676</v>
      </c>
      <c r="D1474" s="266" t="s">
        <v>31923</v>
      </c>
    </row>
    <row r="1475" spans="1:4" x14ac:dyDescent="0.25">
      <c r="A1475" s="264" t="s">
        <v>31924</v>
      </c>
      <c r="B1475" s="265" t="s">
        <v>8596</v>
      </c>
      <c r="C1475" s="265" t="s">
        <v>6676</v>
      </c>
      <c r="D1475" s="266" t="s">
        <v>31925</v>
      </c>
    </row>
    <row r="1476" spans="1:4" x14ac:dyDescent="0.25">
      <c r="A1476" s="264" t="s">
        <v>31926</v>
      </c>
      <c r="B1476" s="265" t="s">
        <v>8597</v>
      </c>
      <c r="C1476" s="265" t="s">
        <v>6676</v>
      </c>
      <c r="D1476" s="266" t="s">
        <v>31927</v>
      </c>
    </row>
    <row r="1477" spans="1:4" x14ac:dyDescent="0.25">
      <c r="A1477" s="264" t="s">
        <v>31928</v>
      </c>
      <c r="B1477" s="265" t="s">
        <v>8598</v>
      </c>
      <c r="C1477" s="265" t="s">
        <v>6676</v>
      </c>
      <c r="D1477" s="266" t="s">
        <v>31929</v>
      </c>
    </row>
    <row r="1478" spans="1:4" x14ac:dyDescent="0.25">
      <c r="A1478" s="264" t="s">
        <v>31930</v>
      </c>
      <c r="B1478" s="265" t="s">
        <v>8599</v>
      </c>
      <c r="C1478" s="265" t="s">
        <v>6676</v>
      </c>
      <c r="D1478" s="266" t="s">
        <v>25800</v>
      </c>
    </row>
    <row r="1479" spans="1:4" x14ac:dyDescent="0.25">
      <c r="A1479" s="264" t="s">
        <v>31931</v>
      </c>
      <c r="B1479" s="265" t="s">
        <v>8600</v>
      </c>
      <c r="C1479" s="265" t="s">
        <v>6676</v>
      </c>
      <c r="D1479" s="266" t="s">
        <v>2908</v>
      </c>
    </row>
    <row r="1480" spans="1:4" x14ac:dyDescent="0.25">
      <c r="A1480" s="264" t="s">
        <v>31932</v>
      </c>
      <c r="B1480" s="265" t="s">
        <v>8601</v>
      </c>
      <c r="C1480" s="265" t="s">
        <v>6676</v>
      </c>
      <c r="D1480" s="266" t="s">
        <v>25569</v>
      </c>
    </row>
    <row r="1481" spans="1:4" x14ac:dyDescent="0.25">
      <c r="A1481" s="264" t="s">
        <v>31933</v>
      </c>
      <c r="B1481" s="265" t="s">
        <v>8602</v>
      </c>
      <c r="C1481" s="265" t="s">
        <v>6676</v>
      </c>
      <c r="D1481" s="266" t="s">
        <v>27083</v>
      </c>
    </row>
    <row r="1482" spans="1:4" x14ac:dyDescent="0.25">
      <c r="A1482" s="264" t="s">
        <v>31934</v>
      </c>
      <c r="B1482" s="265" t="s">
        <v>8603</v>
      </c>
      <c r="C1482" s="265" t="s">
        <v>6676</v>
      </c>
      <c r="D1482" s="266" t="s">
        <v>31935</v>
      </c>
    </row>
    <row r="1483" spans="1:4" x14ac:dyDescent="0.25">
      <c r="A1483" s="264" t="s">
        <v>31936</v>
      </c>
      <c r="B1483" s="265" t="s">
        <v>8604</v>
      </c>
      <c r="C1483" s="265" t="s">
        <v>6676</v>
      </c>
      <c r="D1483" s="266" t="s">
        <v>1711</v>
      </c>
    </row>
    <row r="1484" spans="1:4" x14ac:dyDescent="0.25">
      <c r="A1484" s="264" t="s">
        <v>31937</v>
      </c>
      <c r="B1484" s="265" t="s">
        <v>8605</v>
      </c>
      <c r="C1484" s="265" t="s">
        <v>6676</v>
      </c>
      <c r="D1484" s="266" t="s">
        <v>28070</v>
      </c>
    </row>
    <row r="1485" spans="1:4" x14ac:dyDescent="0.25">
      <c r="A1485" s="264" t="s">
        <v>31938</v>
      </c>
      <c r="B1485" s="265" t="s">
        <v>8606</v>
      </c>
      <c r="C1485" s="265" t="s">
        <v>6676</v>
      </c>
      <c r="D1485" s="266" t="s">
        <v>31939</v>
      </c>
    </row>
    <row r="1486" spans="1:4" x14ac:dyDescent="0.25">
      <c r="A1486" s="264" t="s">
        <v>31940</v>
      </c>
      <c r="B1486" s="265" t="s">
        <v>8608</v>
      </c>
      <c r="C1486" s="265" t="s">
        <v>6676</v>
      </c>
      <c r="D1486" s="266" t="s">
        <v>31941</v>
      </c>
    </row>
    <row r="1487" spans="1:4" x14ac:dyDescent="0.25">
      <c r="A1487" s="264" t="s">
        <v>31942</v>
      </c>
      <c r="B1487" s="265" t="s">
        <v>8609</v>
      </c>
      <c r="C1487" s="265" t="s">
        <v>6676</v>
      </c>
      <c r="D1487" s="266" t="s">
        <v>31943</v>
      </c>
    </row>
    <row r="1488" spans="1:4" x14ac:dyDescent="0.25">
      <c r="A1488" s="264" t="s">
        <v>31944</v>
      </c>
      <c r="B1488" s="265" t="s">
        <v>8610</v>
      </c>
      <c r="C1488" s="265" t="s">
        <v>6676</v>
      </c>
      <c r="D1488" s="266" t="s">
        <v>31945</v>
      </c>
    </row>
    <row r="1489" spans="1:4" x14ac:dyDescent="0.25">
      <c r="A1489" s="264" t="s">
        <v>31946</v>
      </c>
      <c r="B1489" s="265" t="s">
        <v>8611</v>
      </c>
      <c r="C1489" s="265" t="s">
        <v>6676</v>
      </c>
      <c r="D1489" s="266" t="s">
        <v>11437</v>
      </c>
    </row>
    <row r="1490" spans="1:4" x14ac:dyDescent="0.25">
      <c r="A1490" s="264" t="s">
        <v>31947</v>
      </c>
      <c r="B1490" s="265" t="s">
        <v>8612</v>
      </c>
      <c r="C1490" s="265" t="s">
        <v>740</v>
      </c>
      <c r="D1490" s="266" t="s">
        <v>30564</v>
      </c>
    </row>
    <row r="1491" spans="1:4" x14ac:dyDescent="0.25">
      <c r="A1491" s="264" t="s">
        <v>31948</v>
      </c>
      <c r="B1491" s="265" t="s">
        <v>8614</v>
      </c>
      <c r="C1491" s="265" t="s">
        <v>6676</v>
      </c>
      <c r="D1491" s="266" t="s">
        <v>31949</v>
      </c>
    </row>
    <row r="1492" spans="1:4" x14ac:dyDescent="0.25">
      <c r="A1492" s="264" t="s">
        <v>31950</v>
      </c>
      <c r="B1492" s="265" t="s">
        <v>8615</v>
      </c>
      <c r="C1492" s="265" t="s">
        <v>6656</v>
      </c>
      <c r="D1492" s="266" t="s">
        <v>31572</v>
      </c>
    </row>
    <row r="1493" spans="1:4" x14ac:dyDescent="0.25">
      <c r="A1493" s="264" t="s">
        <v>31951</v>
      </c>
      <c r="B1493" s="265" t="s">
        <v>8616</v>
      </c>
      <c r="C1493" s="265" t="s">
        <v>6676</v>
      </c>
      <c r="D1493" s="266" t="s">
        <v>31941</v>
      </c>
    </row>
    <row r="1494" spans="1:4" x14ac:dyDescent="0.25">
      <c r="A1494" s="264" t="s">
        <v>31952</v>
      </c>
      <c r="B1494" s="265" t="s">
        <v>8617</v>
      </c>
      <c r="C1494" s="265" t="s">
        <v>6676</v>
      </c>
      <c r="D1494" s="266" t="s">
        <v>31943</v>
      </c>
    </row>
    <row r="1495" spans="1:4" x14ac:dyDescent="0.25">
      <c r="A1495" s="264" t="s">
        <v>31953</v>
      </c>
      <c r="B1495" s="265" t="s">
        <v>8618</v>
      </c>
      <c r="C1495" s="265" t="s">
        <v>6676</v>
      </c>
      <c r="D1495" s="266" t="s">
        <v>31941</v>
      </c>
    </row>
    <row r="1496" spans="1:4" x14ac:dyDescent="0.25">
      <c r="A1496" s="264" t="s">
        <v>31954</v>
      </c>
      <c r="B1496" s="265" t="s">
        <v>8619</v>
      </c>
      <c r="C1496" s="265" t="s">
        <v>6676</v>
      </c>
      <c r="D1496" s="266" t="s">
        <v>31943</v>
      </c>
    </row>
    <row r="1497" spans="1:4" x14ac:dyDescent="0.25">
      <c r="A1497" s="264" t="s">
        <v>31955</v>
      </c>
      <c r="B1497" s="265" t="s">
        <v>8620</v>
      </c>
      <c r="C1497" s="265" t="s">
        <v>6676</v>
      </c>
      <c r="D1497" s="266" t="s">
        <v>31945</v>
      </c>
    </row>
    <row r="1498" spans="1:4" x14ac:dyDescent="0.25">
      <c r="A1498" s="264" t="s">
        <v>31956</v>
      </c>
      <c r="B1498" s="265" t="s">
        <v>8621</v>
      </c>
      <c r="C1498" s="265" t="s">
        <v>6676</v>
      </c>
      <c r="D1498" s="266" t="s">
        <v>11437</v>
      </c>
    </row>
    <row r="1499" spans="1:4" x14ac:dyDescent="0.25">
      <c r="A1499" s="264" t="s">
        <v>31957</v>
      </c>
      <c r="B1499" s="265" t="s">
        <v>8622</v>
      </c>
      <c r="C1499" s="265" t="s">
        <v>6676</v>
      </c>
      <c r="D1499" s="266" t="s">
        <v>31945</v>
      </c>
    </row>
    <row r="1500" spans="1:4" x14ac:dyDescent="0.25">
      <c r="A1500" s="264" t="s">
        <v>31958</v>
      </c>
      <c r="B1500" s="265" t="s">
        <v>8623</v>
      </c>
      <c r="C1500" s="265" t="s">
        <v>6676</v>
      </c>
      <c r="D1500" s="266" t="s">
        <v>11437</v>
      </c>
    </row>
    <row r="1501" spans="1:4" x14ac:dyDescent="0.25">
      <c r="A1501" s="264" t="s">
        <v>31959</v>
      </c>
      <c r="B1501" s="265" t="s">
        <v>8624</v>
      </c>
      <c r="C1501" s="265" t="s">
        <v>6676</v>
      </c>
      <c r="D1501" s="266" t="s">
        <v>31960</v>
      </c>
    </row>
    <row r="1502" spans="1:4" x14ac:dyDescent="0.25">
      <c r="A1502" s="264" t="s">
        <v>31961</v>
      </c>
      <c r="B1502" s="265" t="s">
        <v>8625</v>
      </c>
      <c r="C1502" s="265" t="s">
        <v>6676</v>
      </c>
      <c r="D1502" s="266" t="s">
        <v>31962</v>
      </c>
    </row>
    <row r="1503" spans="1:4" x14ac:dyDescent="0.25">
      <c r="A1503" s="264" t="s">
        <v>31963</v>
      </c>
      <c r="B1503" s="265" t="s">
        <v>8626</v>
      </c>
      <c r="C1503" s="265" t="s">
        <v>6676</v>
      </c>
      <c r="D1503" s="266" t="s">
        <v>31964</v>
      </c>
    </row>
    <row r="1504" spans="1:4" x14ac:dyDescent="0.25">
      <c r="A1504" s="264" t="s">
        <v>31965</v>
      </c>
      <c r="B1504" s="265" t="s">
        <v>8627</v>
      </c>
      <c r="C1504" s="265" t="s">
        <v>6676</v>
      </c>
      <c r="D1504" s="266" t="s">
        <v>31966</v>
      </c>
    </row>
    <row r="1505" spans="1:4" x14ac:dyDescent="0.25">
      <c r="A1505" s="264" t="s">
        <v>31967</v>
      </c>
      <c r="B1505" s="265" t="s">
        <v>8628</v>
      </c>
      <c r="C1505" s="265" t="s">
        <v>6676</v>
      </c>
      <c r="D1505" s="266" t="s">
        <v>31968</v>
      </c>
    </row>
    <row r="1506" spans="1:4" x14ac:dyDescent="0.25">
      <c r="A1506" s="264" t="s">
        <v>31969</v>
      </c>
      <c r="B1506" s="265" t="s">
        <v>8629</v>
      </c>
      <c r="C1506" s="265" t="s">
        <v>740</v>
      </c>
      <c r="D1506" s="266" t="s">
        <v>27442</v>
      </c>
    </row>
    <row r="1507" spans="1:4" x14ac:dyDescent="0.25">
      <c r="A1507" s="264" t="s">
        <v>31970</v>
      </c>
      <c r="B1507" s="265" t="s">
        <v>8630</v>
      </c>
      <c r="C1507" s="265" t="s">
        <v>740</v>
      </c>
      <c r="D1507" s="266" t="s">
        <v>31971</v>
      </c>
    </row>
    <row r="1508" spans="1:4" x14ac:dyDescent="0.25">
      <c r="A1508" s="264" t="s">
        <v>31972</v>
      </c>
      <c r="B1508" s="265" t="s">
        <v>8631</v>
      </c>
      <c r="C1508" s="265" t="s">
        <v>740</v>
      </c>
      <c r="D1508" s="266" t="s">
        <v>7108</v>
      </c>
    </row>
    <row r="1509" spans="1:4" x14ac:dyDescent="0.25">
      <c r="A1509" s="264" t="s">
        <v>31973</v>
      </c>
      <c r="B1509" s="265" t="s">
        <v>8632</v>
      </c>
      <c r="C1509" s="265" t="s">
        <v>740</v>
      </c>
      <c r="D1509" s="266" t="s">
        <v>31974</v>
      </c>
    </row>
    <row r="1510" spans="1:4" x14ac:dyDescent="0.25">
      <c r="A1510" s="264" t="s">
        <v>31975</v>
      </c>
      <c r="B1510" s="265" t="s">
        <v>8633</v>
      </c>
      <c r="C1510" s="265" t="s">
        <v>740</v>
      </c>
      <c r="D1510" s="266" t="s">
        <v>31976</v>
      </c>
    </row>
    <row r="1511" spans="1:4" x14ac:dyDescent="0.25">
      <c r="A1511" s="264" t="s">
        <v>31977</v>
      </c>
      <c r="B1511" s="265" t="s">
        <v>8634</v>
      </c>
      <c r="C1511" s="265" t="s">
        <v>740</v>
      </c>
      <c r="D1511" s="266" t="s">
        <v>31978</v>
      </c>
    </row>
    <row r="1512" spans="1:4" x14ac:dyDescent="0.25">
      <c r="A1512" s="264" t="s">
        <v>31979</v>
      </c>
      <c r="B1512" s="265" t="s">
        <v>8635</v>
      </c>
      <c r="C1512" s="265" t="s">
        <v>740</v>
      </c>
      <c r="D1512" s="266" t="s">
        <v>31980</v>
      </c>
    </row>
    <row r="1513" spans="1:4" x14ac:dyDescent="0.25">
      <c r="A1513" s="264" t="s">
        <v>31981</v>
      </c>
      <c r="B1513" s="265" t="s">
        <v>8636</v>
      </c>
      <c r="C1513" s="265" t="s">
        <v>740</v>
      </c>
      <c r="D1513" s="266" t="s">
        <v>31982</v>
      </c>
    </row>
    <row r="1514" spans="1:4" x14ac:dyDescent="0.25">
      <c r="A1514" s="264" t="s">
        <v>31983</v>
      </c>
      <c r="B1514" s="265" t="s">
        <v>8637</v>
      </c>
      <c r="C1514" s="265" t="s">
        <v>6676</v>
      </c>
      <c r="D1514" s="266" t="s">
        <v>27681</v>
      </c>
    </row>
    <row r="1515" spans="1:4" x14ac:dyDescent="0.25">
      <c r="A1515" s="264" t="s">
        <v>31984</v>
      </c>
      <c r="B1515" s="265" t="s">
        <v>8638</v>
      </c>
      <c r="C1515" s="265" t="s">
        <v>6676</v>
      </c>
      <c r="D1515" s="266" t="s">
        <v>27650</v>
      </c>
    </row>
    <row r="1516" spans="1:4" x14ac:dyDescent="0.25">
      <c r="A1516" s="264" t="s">
        <v>31985</v>
      </c>
      <c r="B1516" s="265" t="s">
        <v>8639</v>
      </c>
      <c r="C1516" s="265" t="s">
        <v>6676</v>
      </c>
      <c r="D1516" s="266" t="s">
        <v>27531</v>
      </c>
    </row>
    <row r="1517" spans="1:4" x14ac:dyDescent="0.25">
      <c r="A1517" s="264" t="s">
        <v>31986</v>
      </c>
      <c r="B1517" s="265" t="s">
        <v>8641</v>
      </c>
      <c r="C1517" s="265" t="s">
        <v>6676</v>
      </c>
      <c r="D1517" s="266" t="s">
        <v>31987</v>
      </c>
    </row>
    <row r="1518" spans="1:4" x14ac:dyDescent="0.25">
      <c r="A1518" s="264" t="s">
        <v>31988</v>
      </c>
      <c r="B1518" s="265" t="s">
        <v>8642</v>
      </c>
      <c r="C1518" s="265" t="s">
        <v>740</v>
      </c>
      <c r="D1518" s="266" t="s">
        <v>31989</v>
      </c>
    </row>
    <row r="1519" spans="1:4" x14ac:dyDescent="0.25">
      <c r="A1519" s="264" t="s">
        <v>31990</v>
      </c>
      <c r="B1519" s="265" t="s">
        <v>8643</v>
      </c>
      <c r="C1519" s="265" t="s">
        <v>740</v>
      </c>
      <c r="D1519" s="266" t="s">
        <v>31991</v>
      </c>
    </row>
    <row r="1520" spans="1:4" x14ac:dyDescent="0.25">
      <c r="A1520" s="264" t="s">
        <v>31992</v>
      </c>
      <c r="B1520" s="265" t="s">
        <v>8644</v>
      </c>
      <c r="C1520" s="265" t="s">
        <v>740</v>
      </c>
      <c r="D1520" s="266" t="s">
        <v>31993</v>
      </c>
    </row>
    <row r="1521" spans="1:4" x14ac:dyDescent="0.25">
      <c r="A1521" s="264" t="s">
        <v>31994</v>
      </c>
      <c r="B1521" s="265" t="s">
        <v>8645</v>
      </c>
      <c r="C1521" s="265" t="s">
        <v>740</v>
      </c>
      <c r="D1521" s="266" t="s">
        <v>31995</v>
      </c>
    </row>
    <row r="1522" spans="1:4" x14ac:dyDescent="0.25">
      <c r="A1522" s="264" t="s">
        <v>31996</v>
      </c>
      <c r="B1522" s="265" t="s">
        <v>8646</v>
      </c>
      <c r="C1522" s="265" t="s">
        <v>740</v>
      </c>
      <c r="D1522" s="266" t="s">
        <v>31997</v>
      </c>
    </row>
    <row r="1523" spans="1:4" x14ac:dyDescent="0.25">
      <c r="A1523" s="264" t="s">
        <v>31998</v>
      </c>
      <c r="B1523" s="265" t="s">
        <v>8647</v>
      </c>
      <c r="C1523" s="265" t="s">
        <v>740</v>
      </c>
      <c r="D1523" s="266" t="s">
        <v>31999</v>
      </c>
    </row>
    <row r="1524" spans="1:4" x14ac:dyDescent="0.25">
      <c r="A1524" s="264" t="s">
        <v>32000</v>
      </c>
      <c r="B1524" s="265" t="s">
        <v>8649</v>
      </c>
      <c r="C1524" s="265" t="s">
        <v>6676</v>
      </c>
      <c r="D1524" s="266" t="s">
        <v>32001</v>
      </c>
    </row>
    <row r="1525" spans="1:4" x14ac:dyDescent="0.25">
      <c r="A1525" s="264" t="s">
        <v>32002</v>
      </c>
      <c r="B1525" s="265" t="s">
        <v>8650</v>
      </c>
      <c r="C1525" s="265" t="s">
        <v>6656</v>
      </c>
      <c r="D1525" s="266" t="s">
        <v>32003</v>
      </c>
    </row>
    <row r="1526" spans="1:4" x14ac:dyDescent="0.25">
      <c r="A1526" s="264" t="s">
        <v>32004</v>
      </c>
      <c r="B1526" s="265" t="s">
        <v>8651</v>
      </c>
      <c r="C1526" s="265" t="s">
        <v>6656</v>
      </c>
      <c r="D1526" s="266" t="s">
        <v>32005</v>
      </c>
    </row>
    <row r="1527" spans="1:4" x14ac:dyDescent="0.25">
      <c r="A1527" s="264" t="s">
        <v>32006</v>
      </c>
      <c r="B1527" s="265" t="s">
        <v>8652</v>
      </c>
      <c r="C1527" s="265" t="s">
        <v>6656</v>
      </c>
      <c r="D1527" s="266" t="s">
        <v>32007</v>
      </c>
    </row>
    <row r="1528" spans="1:4" x14ac:dyDescent="0.25">
      <c r="A1528" s="264" t="s">
        <v>32008</v>
      </c>
      <c r="B1528" s="265" t="s">
        <v>8653</v>
      </c>
      <c r="C1528" s="265" t="s">
        <v>6656</v>
      </c>
      <c r="D1528" s="266" t="s">
        <v>32009</v>
      </c>
    </row>
    <row r="1529" spans="1:4" x14ac:dyDescent="0.25">
      <c r="A1529" s="264" t="s">
        <v>32010</v>
      </c>
      <c r="B1529" s="265" t="s">
        <v>8654</v>
      </c>
      <c r="C1529" s="265" t="s">
        <v>6676</v>
      </c>
      <c r="D1529" s="266" t="s">
        <v>32011</v>
      </c>
    </row>
    <row r="1530" spans="1:4" x14ac:dyDescent="0.25">
      <c r="A1530" s="264" t="s">
        <v>32012</v>
      </c>
      <c r="B1530" s="265" t="s">
        <v>8655</v>
      </c>
      <c r="C1530" s="265" t="s">
        <v>6676</v>
      </c>
      <c r="D1530" s="266" t="s">
        <v>32013</v>
      </c>
    </row>
    <row r="1531" spans="1:4" x14ac:dyDescent="0.25">
      <c r="A1531" s="264" t="s">
        <v>32014</v>
      </c>
      <c r="B1531" s="265" t="s">
        <v>8656</v>
      </c>
      <c r="C1531" s="265" t="s">
        <v>6676</v>
      </c>
      <c r="D1531" s="266" t="s">
        <v>32015</v>
      </c>
    </row>
    <row r="1532" spans="1:4" x14ac:dyDescent="0.25">
      <c r="A1532" s="264" t="s">
        <v>32016</v>
      </c>
      <c r="B1532" s="265" t="s">
        <v>8657</v>
      </c>
      <c r="C1532" s="265" t="s">
        <v>6676</v>
      </c>
      <c r="D1532" s="266" t="s">
        <v>32017</v>
      </c>
    </row>
    <row r="1533" spans="1:4" x14ac:dyDescent="0.25">
      <c r="A1533" s="264" t="s">
        <v>32018</v>
      </c>
      <c r="B1533" s="265" t="s">
        <v>8658</v>
      </c>
      <c r="C1533" s="265" t="s">
        <v>6676</v>
      </c>
      <c r="D1533" s="266" t="s">
        <v>27945</v>
      </c>
    </row>
    <row r="1534" spans="1:4" x14ac:dyDescent="0.25">
      <c r="A1534" s="264" t="s">
        <v>32019</v>
      </c>
      <c r="B1534" s="265" t="s">
        <v>8659</v>
      </c>
      <c r="C1534" s="265" t="s">
        <v>6676</v>
      </c>
      <c r="D1534" s="266" t="s">
        <v>32020</v>
      </c>
    </row>
    <row r="1535" spans="1:4" x14ac:dyDescent="0.25">
      <c r="A1535" s="264" t="s">
        <v>32021</v>
      </c>
      <c r="B1535" s="265" t="s">
        <v>8660</v>
      </c>
      <c r="C1535" s="265" t="s">
        <v>6676</v>
      </c>
      <c r="D1535" s="266" t="s">
        <v>32022</v>
      </c>
    </row>
    <row r="1536" spans="1:4" x14ac:dyDescent="0.25">
      <c r="A1536" s="264" t="s">
        <v>32023</v>
      </c>
      <c r="B1536" s="265" t="s">
        <v>8661</v>
      </c>
      <c r="C1536" s="265" t="s">
        <v>6676</v>
      </c>
      <c r="D1536" s="266" t="s">
        <v>32024</v>
      </c>
    </row>
    <row r="1537" spans="1:4" x14ac:dyDescent="0.25">
      <c r="A1537" s="264" t="s">
        <v>32025</v>
      </c>
      <c r="B1537" s="265" t="s">
        <v>8662</v>
      </c>
      <c r="C1537" s="265" t="s">
        <v>6676</v>
      </c>
      <c r="D1537" s="266" t="s">
        <v>32026</v>
      </c>
    </row>
    <row r="1538" spans="1:4" x14ac:dyDescent="0.25">
      <c r="A1538" s="264" t="s">
        <v>32027</v>
      </c>
      <c r="B1538" s="265" t="s">
        <v>8663</v>
      </c>
      <c r="C1538" s="265" t="s">
        <v>6676</v>
      </c>
      <c r="D1538" s="266" t="s">
        <v>32028</v>
      </c>
    </row>
    <row r="1539" spans="1:4" x14ac:dyDescent="0.25">
      <c r="A1539" s="264" t="s">
        <v>32029</v>
      </c>
      <c r="B1539" s="265" t="s">
        <v>8664</v>
      </c>
      <c r="C1539" s="265" t="s">
        <v>6676</v>
      </c>
      <c r="D1539" s="266" t="s">
        <v>7221</v>
      </c>
    </row>
    <row r="1540" spans="1:4" x14ac:dyDescent="0.25">
      <c r="A1540" s="264" t="s">
        <v>32030</v>
      </c>
      <c r="B1540" s="265" t="s">
        <v>8665</v>
      </c>
      <c r="C1540" s="265" t="s">
        <v>6676</v>
      </c>
      <c r="D1540" s="266" t="s">
        <v>30355</v>
      </c>
    </row>
    <row r="1541" spans="1:4" x14ac:dyDescent="0.25">
      <c r="A1541" s="264" t="s">
        <v>32031</v>
      </c>
      <c r="B1541" s="265" t="s">
        <v>8666</v>
      </c>
      <c r="C1541" s="265" t="s">
        <v>6676</v>
      </c>
      <c r="D1541" s="266" t="s">
        <v>32032</v>
      </c>
    </row>
    <row r="1542" spans="1:4" x14ac:dyDescent="0.25">
      <c r="A1542" s="264" t="s">
        <v>32033</v>
      </c>
      <c r="B1542" s="265" t="s">
        <v>8667</v>
      </c>
      <c r="C1542" s="265" t="s">
        <v>6676</v>
      </c>
      <c r="D1542" s="266" t="s">
        <v>32034</v>
      </c>
    </row>
    <row r="1543" spans="1:4" x14ac:dyDescent="0.25">
      <c r="A1543" s="264" t="s">
        <v>32035</v>
      </c>
      <c r="B1543" s="265" t="s">
        <v>25621</v>
      </c>
      <c r="C1543" s="265" t="s">
        <v>6656</v>
      </c>
      <c r="D1543" s="266" t="s">
        <v>32036</v>
      </c>
    </row>
    <row r="1544" spans="1:4" x14ac:dyDescent="0.25">
      <c r="A1544" s="264" t="s">
        <v>32037</v>
      </c>
      <c r="B1544" s="265" t="s">
        <v>25622</v>
      </c>
      <c r="C1544" s="265" t="s">
        <v>6656</v>
      </c>
      <c r="D1544" s="266" t="s">
        <v>32038</v>
      </c>
    </row>
    <row r="1545" spans="1:4" x14ac:dyDescent="0.25">
      <c r="A1545" s="264" t="s">
        <v>32039</v>
      </c>
      <c r="B1545" s="265" t="s">
        <v>25623</v>
      </c>
      <c r="C1545" s="265" t="s">
        <v>6656</v>
      </c>
      <c r="D1545" s="266" t="s">
        <v>32040</v>
      </c>
    </row>
    <row r="1546" spans="1:4" x14ac:dyDescent="0.25">
      <c r="A1546" s="264" t="s">
        <v>32041</v>
      </c>
      <c r="B1546" s="265" t="s">
        <v>25624</v>
      </c>
      <c r="C1546" s="265" t="s">
        <v>6656</v>
      </c>
      <c r="D1546" s="374" t="s">
        <v>32042</v>
      </c>
    </row>
    <row r="1547" spans="1:4" x14ac:dyDescent="0.25">
      <c r="A1547" s="264" t="s">
        <v>32043</v>
      </c>
      <c r="B1547" s="265" t="s">
        <v>25625</v>
      </c>
      <c r="C1547" s="265" t="s">
        <v>6656</v>
      </c>
      <c r="D1547" s="374" t="s">
        <v>32044</v>
      </c>
    </row>
    <row r="1548" spans="1:4" x14ac:dyDescent="0.25">
      <c r="A1548" s="264" t="s">
        <v>32045</v>
      </c>
      <c r="B1548" s="265" t="s">
        <v>25626</v>
      </c>
      <c r="C1548" s="265" t="s">
        <v>6656</v>
      </c>
      <c r="D1548" s="374" t="s">
        <v>32046</v>
      </c>
    </row>
    <row r="1549" spans="1:4" x14ac:dyDescent="0.25">
      <c r="A1549" s="264" t="s">
        <v>32047</v>
      </c>
      <c r="B1549" s="265" t="s">
        <v>25627</v>
      </c>
      <c r="C1549" s="265" t="s">
        <v>6656</v>
      </c>
      <c r="D1549" s="374" t="s">
        <v>32048</v>
      </c>
    </row>
    <row r="1550" spans="1:4" x14ac:dyDescent="0.25">
      <c r="A1550" s="264" t="s">
        <v>32049</v>
      </c>
      <c r="B1550" s="265" t="s">
        <v>25628</v>
      </c>
      <c r="C1550" s="265" t="s">
        <v>6656</v>
      </c>
      <c r="D1550" s="374" t="s">
        <v>32050</v>
      </c>
    </row>
    <row r="1551" spans="1:4" x14ac:dyDescent="0.25">
      <c r="A1551" s="264" t="s">
        <v>32051</v>
      </c>
      <c r="B1551" s="265" t="s">
        <v>25629</v>
      </c>
      <c r="C1551" s="265" t="s">
        <v>6656</v>
      </c>
      <c r="D1551" s="374" t="s">
        <v>32052</v>
      </c>
    </row>
    <row r="1552" spans="1:4" x14ac:dyDescent="0.25">
      <c r="A1552" s="264" t="s">
        <v>32053</v>
      </c>
      <c r="B1552" s="265" t="s">
        <v>25630</v>
      </c>
      <c r="C1552" s="265" t="s">
        <v>6656</v>
      </c>
      <c r="D1552" s="374" t="s">
        <v>32054</v>
      </c>
    </row>
    <row r="1553" spans="1:4" x14ac:dyDescent="0.25">
      <c r="A1553" s="264" t="s">
        <v>32055</v>
      </c>
      <c r="B1553" s="265" t="s">
        <v>25631</v>
      </c>
      <c r="C1553" s="265" t="s">
        <v>6656</v>
      </c>
      <c r="D1553" s="266" t="s">
        <v>32036</v>
      </c>
    </row>
    <row r="1554" spans="1:4" x14ac:dyDescent="0.25">
      <c r="A1554" s="264" t="s">
        <v>32056</v>
      </c>
      <c r="B1554" s="265" t="s">
        <v>25632</v>
      </c>
      <c r="C1554" s="265" t="s">
        <v>6656</v>
      </c>
      <c r="D1554" s="266" t="s">
        <v>32057</v>
      </c>
    </row>
    <row r="1555" spans="1:4" x14ac:dyDescent="0.25">
      <c r="A1555" s="264" t="s">
        <v>32058</v>
      </c>
      <c r="B1555" s="265" t="s">
        <v>25633</v>
      </c>
      <c r="C1555" s="265" t="s">
        <v>6656</v>
      </c>
      <c r="D1555" s="266" t="s">
        <v>32059</v>
      </c>
    </row>
    <row r="1556" spans="1:4" x14ac:dyDescent="0.25">
      <c r="A1556" s="264" t="s">
        <v>32060</v>
      </c>
      <c r="B1556" s="265" t="s">
        <v>25634</v>
      </c>
      <c r="C1556" s="265" t="s">
        <v>6656</v>
      </c>
      <c r="D1556" s="374" t="s">
        <v>32061</v>
      </c>
    </row>
    <row r="1557" spans="1:4" x14ac:dyDescent="0.25">
      <c r="A1557" s="264" t="s">
        <v>32062</v>
      </c>
      <c r="B1557" s="265" t="s">
        <v>25635</v>
      </c>
      <c r="C1557" s="265" t="s">
        <v>6656</v>
      </c>
      <c r="D1557" s="374" t="s">
        <v>32063</v>
      </c>
    </row>
    <row r="1558" spans="1:4" x14ac:dyDescent="0.25">
      <c r="A1558" s="264" t="s">
        <v>32064</v>
      </c>
      <c r="B1558" s="265" t="s">
        <v>25636</v>
      </c>
      <c r="C1558" s="265" t="s">
        <v>6656</v>
      </c>
      <c r="D1558" s="374" t="s">
        <v>32065</v>
      </c>
    </row>
    <row r="1559" spans="1:4" x14ac:dyDescent="0.25">
      <c r="A1559" s="264" t="s">
        <v>32066</v>
      </c>
      <c r="B1559" s="265" t="s">
        <v>25637</v>
      </c>
      <c r="C1559" s="265" t="s">
        <v>6656</v>
      </c>
      <c r="D1559" s="374" t="s">
        <v>32067</v>
      </c>
    </row>
    <row r="1560" spans="1:4" x14ac:dyDescent="0.25">
      <c r="A1560" s="264" t="s">
        <v>32068</v>
      </c>
      <c r="B1560" s="265" t="s">
        <v>25638</v>
      </c>
      <c r="C1560" s="265" t="s">
        <v>6656</v>
      </c>
      <c r="D1560" s="374" t="s">
        <v>32069</v>
      </c>
    </row>
    <row r="1561" spans="1:4" x14ac:dyDescent="0.25">
      <c r="A1561" s="264" t="s">
        <v>32070</v>
      </c>
      <c r="B1561" s="265" t="s">
        <v>25639</v>
      </c>
      <c r="C1561" s="265" t="s">
        <v>6656</v>
      </c>
      <c r="D1561" s="374" t="s">
        <v>32071</v>
      </c>
    </row>
    <row r="1562" spans="1:4" x14ac:dyDescent="0.25">
      <c r="A1562" s="264" t="s">
        <v>32072</v>
      </c>
      <c r="B1562" s="265" t="s">
        <v>25640</v>
      </c>
      <c r="C1562" s="265" t="s">
        <v>6656</v>
      </c>
      <c r="D1562" s="374" t="s">
        <v>32073</v>
      </c>
    </row>
    <row r="1563" spans="1:4" x14ac:dyDescent="0.25">
      <c r="A1563" s="264" t="s">
        <v>32074</v>
      </c>
      <c r="B1563" s="265" t="s">
        <v>8668</v>
      </c>
      <c r="C1563" s="265" t="s">
        <v>6656</v>
      </c>
      <c r="D1563" s="374" t="s">
        <v>32075</v>
      </c>
    </row>
    <row r="1564" spans="1:4" x14ac:dyDescent="0.25">
      <c r="A1564" s="264" t="s">
        <v>32076</v>
      </c>
      <c r="B1564" s="265" t="s">
        <v>8669</v>
      </c>
      <c r="C1564" s="265" t="s">
        <v>6656</v>
      </c>
      <c r="D1564" s="374" t="s">
        <v>32077</v>
      </c>
    </row>
    <row r="1565" spans="1:4" x14ac:dyDescent="0.25">
      <c r="A1565" s="264" t="s">
        <v>32078</v>
      </c>
      <c r="B1565" s="265" t="s">
        <v>8670</v>
      </c>
      <c r="C1565" s="265" t="s">
        <v>6656</v>
      </c>
      <c r="D1565" s="374" t="s">
        <v>32079</v>
      </c>
    </row>
    <row r="1566" spans="1:4" x14ac:dyDescent="0.25">
      <c r="A1566" s="264" t="s">
        <v>32080</v>
      </c>
      <c r="B1566" s="265" t="s">
        <v>8671</v>
      </c>
      <c r="C1566" s="265" t="s">
        <v>6656</v>
      </c>
      <c r="D1566" s="374" t="s">
        <v>32081</v>
      </c>
    </row>
    <row r="1567" spans="1:4" x14ac:dyDescent="0.25">
      <c r="A1567" s="264" t="s">
        <v>32082</v>
      </c>
      <c r="B1567" s="265" t="s">
        <v>8672</v>
      </c>
      <c r="C1567" s="265" t="s">
        <v>6656</v>
      </c>
      <c r="D1567" s="374" t="s">
        <v>32083</v>
      </c>
    </row>
    <row r="1568" spans="1:4" x14ac:dyDescent="0.25">
      <c r="A1568" s="264" t="s">
        <v>32084</v>
      </c>
      <c r="B1568" s="265" t="s">
        <v>8673</v>
      </c>
      <c r="C1568" s="265" t="s">
        <v>6656</v>
      </c>
      <c r="D1568" s="374" t="s">
        <v>32085</v>
      </c>
    </row>
    <row r="1569" spans="1:4" x14ac:dyDescent="0.25">
      <c r="A1569" s="264" t="s">
        <v>32086</v>
      </c>
      <c r="B1569" s="265" t="s">
        <v>8674</v>
      </c>
      <c r="C1569" s="265" t="s">
        <v>6656</v>
      </c>
      <c r="D1569" s="374" t="s">
        <v>32087</v>
      </c>
    </row>
    <row r="1570" spans="1:4" x14ac:dyDescent="0.25">
      <c r="A1570" s="264" t="s">
        <v>32088</v>
      </c>
      <c r="B1570" s="265" t="s">
        <v>8675</v>
      </c>
      <c r="C1570" s="265" t="s">
        <v>6656</v>
      </c>
      <c r="D1570" s="374" t="s">
        <v>32089</v>
      </c>
    </row>
    <row r="1571" spans="1:4" x14ac:dyDescent="0.25">
      <c r="A1571" s="264" t="s">
        <v>32090</v>
      </c>
      <c r="B1571" s="265" t="s">
        <v>8676</v>
      </c>
      <c r="C1571" s="265" t="s">
        <v>6656</v>
      </c>
      <c r="D1571" s="374" t="s">
        <v>32091</v>
      </c>
    </row>
    <row r="1572" spans="1:4" x14ac:dyDescent="0.25">
      <c r="A1572" s="264" t="s">
        <v>32092</v>
      </c>
      <c r="B1572" s="265" t="s">
        <v>8677</v>
      </c>
      <c r="C1572" s="265" t="s">
        <v>6656</v>
      </c>
      <c r="D1572" s="374" t="s">
        <v>32093</v>
      </c>
    </row>
    <row r="1573" spans="1:4" x14ac:dyDescent="0.25">
      <c r="A1573" s="264" t="s">
        <v>32094</v>
      </c>
      <c r="B1573" s="265" t="s">
        <v>8678</v>
      </c>
      <c r="C1573" s="265" t="s">
        <v>6656</v>
      </c>
      <c r="D1573" s="374" t="s">
        <v>32095</v>
      </c>
    </row>
    <row r="1574" spans="1:4" x14ac:dyDescent="0.25">
      <c r="A1574" s="264" t="s">
        <v>32096</v>
      </c>
      <c r="B1574" s="265" t="s">
        <v>8679</v>
      </c>
      <c r="C1574" s="265" t="s">
        <v>6656</v>
      </c>
      <c r="D1574" s="374" t="s">
        <v>32097</v>
      </c>
    </row>
    <row r="1575" spans="1:4" x14ac:dyDescent="0.25">
      <c r="A1575" s="264" t="s">
        <v>32098</v>
      </c>
      <c r="B1575" s="265" t="s">
        <v>8680</v>
      </c>
      <c r="C1575" s="265" t="s">
        <v>6656</v>
      </c>
      <c r="D1575" s="374" t="s">
        <v>32099</v>
      </c>
    </row>
    <row r="1576" spans="1:4" x14ac:dyDescent="0.25">
      <c r="A1576" s="264" t="s">
        <v>32100</v>
      </c>
      <c r="B1576" s="265" t="s">
        <v>8681</v>
      </c>
      <c r="C1576" s="265" t="s">
        <v>6656</v>
      </c>
      <c r="D1576" s="374" t="s">
        <v>32101</v>
      </c>
    </row>
    <row r="1577" spans="1:4" x14ac:dyDescent="0.25">
      <c r="A1577" s="264" t="s">
        <v>32102</v>
      </c>
      <c r="B1577" s="265" t="s">
        <v>8682</v>
      </c>
      <c r="C1577" s="265" t="s">
        <v>6656</v>
      </c>
      <c r="D1577" s="374" t="s">
        <v>32103</v>
      </c>
    </row>
    <row r="1578" spans="1:4" x14ac:dyDescent="0.25">
      <c r="A1578" s="264" t="s">
        <v>32104</v>
      </c>
      <c r="B1578" s="265" t="s">
        <v>8683</v>
      </c>
      <c r="C1578" s="265" t="s">
        <v>6656</v>
      </c>
      <c r="D1578" s="374" t="s">
        <v>32105</v>
      </c>
    </row>
    <row r="1579" spans="1:4" x14ac:dyDescent="0.25">
      <c r="A1579" s="264" t="s">
        <v>32106</v>
      </c>
      <c r="B1579" s="265" t="s">
        <v>8684</v>
      </c>
      <c r="C1579" s="265" t="s">
        <v>6656</v>
      </c>
      <c r="D1579" s="374" t="s">
        <v>32107</v>
      </c>
    </row>
    <row r="1580" spans="1:4" x14ac:dyDescent="0.25">
      <c r="A1580" s="264" t="s">
        <v>32108</v>
      </c>
      <c r="B1580" s="265" t="s">
        <v>8685</v>
      </c>
      <c r="C1580" s="265" t="s">
        <v>6656</v>
      </c>
      <c r="D1580" s="374" t="s">
        <v>32109</v>
      </c>
    </row>
    <row r="1581" spans="1:4" x14ac:dyDescent="0.25">
      <c r="A1581" s="264" t="s">
        <v>32110</v>
      </c>
      <c r="B1581" s="265" t="s">
        <v>8686</v>
      </c>
      <c r="C1581" s="265" t="s">
        <v>6656</v>
      </c>
      <c r="D1581" s="374" t="s">
        <v>32111</v>
      </c>
    </row>
    <row r="1582" spans="1:4" x14ac:dyDescent="0.25">
      <c r="A1582" s="264" t="s">
        <v>32112</v>
      </c>
      <c r="B1582" s="265" t="s">
        <v>8687</v>
      </c>
      <c r="C1582" s="265" t="s">
        <v>6656</v>
      </c>
      <c r="D1582" s="374" t="s">
        <v>32113</v>
      </c>
    </row>
    <row r="1583" spans="1:4" x14ac:dyDescent="0.25">
      <c r="A1583" s="264" t="s">
        <v>32114</v>
      </c>
      <c r="B1583" s="265" t="s">
        <v>8688</v>
      </c>
      <c r="C1583" s="265" t="s">
        <v>6679</v>
      </c>
      <c r="D1583" s="266" t="s">
        <v>32115</v>
      </c>
    </row>
    <row r="1584" spans="1:4" x14ac:dyDescent="0.25">
      <c r="A1584" s="264" t="s">
        <v>32116</v>
      </c>
      <c r="B1584" s="265" t="s">
        <v>8689</v>
      </c>
      <c r="C1584" s="265" t="s">
        <v>6679</v>
      </c>
      <c r="D1584" s="266" t="s">
        <v>32117</v>
      </c>
    </row>
    <row r="1585" spans="1:4" x14ac:dyDescent="0.25">
      <c r="A1585" s="264" t="s">
        <v>32118</v>
      </c>
      <c r="B1585" s="265" t="s">
        <v>8690</v>
      </c>
      <c r="C1585" s="265" t="s">
        <v>6676</v>
      </c>
      <c r="D1585" s="266" t="s">
        <v>32119</v>
      </c>
    </row>
    <row r="1586" spans="1:4" x14ac:dyDescent="0.25">
      <c r="A1586" s="264" t="s">
        <v>32120</v>
      </c>
      <c r="B1586" s="265" t="s">
        <v>8691</v>
      </c>
      <c r="C1586" s="265" t="s">
        <v>6679</v>
      </c>
      <c r="D1586" s="266" t="s">
        <v>32121</v>
      </c>
    </row>
    <row r="1587" spans="1:4" x14ac:dyDescent="0.25">
      <c r="A1587" s="264" t="s">
        <v>32122</v>
      </c>
      <c r="B1587" s="265" t="s">
        <v>8692</v>
      </c>
      <c r="C1587" s="265" t="s">
        <v>6676</v>
      </c>
      <c r="D1587" s="266" t="s">
        <v>32123</v>
      </c>
    </row>
    <row r="1588" spans="1:4" x14ac:dyDescent="0.25">
      <c r="A1588" s="264" t="s">
        <v>32124</v>
      </c>
      <c r="B1588" s="265" t="s">
        <v>8693</v>
      </c>
      <c r="C1588" s="265" t="s">
        <v>1399</v>
      </c>
      <c r="D1588" s="266" t="s">
        <v>27658</v>
      </c>
    </row>
    <row r="1589" spans="1:4" x14ac:dyDescent="0.25">
      <c r="A1589" s="264" t="s">
        <v>32125</v>
      </c>
      <c r="B1589" s="265" t="s">
        <v>8694</v>
      </c>
      <c r="C1589" s="265" t="s">
        <v>6656</v>
      </c>
      <c r="D1589" s="266" t="s">
        <v>32126</v>
      </c>
    </row>
    <row r="1590" spans="1:4" x14ac:dyDescent="0.25">
      <c r="A1590" s="264" t="s">
        <v>32127</v>
      </c>
      <c r="B1590" s="265" t="s">
        <v>8695</v>
      </c>
      <c r="C1590" s="265" t="s">
        <v>6656</v>
      </c>
      <c r="D1590" s="266" t="s">
        <v>28022</v>
      </c>
    </row>
    <row r="1591" spans="1:4" x14ac:dyDescent="0.25">
      <c r="A1591" s="264" t="s">
        <v>32128</v>
      </c>
      <c r="B1591" s="265" t="s">
        <v>8696</v>
      </c>
      <c r="C1591" s="265" t="s">
        <v>6682</v>
      </c>
      <c r="D1591" s="266" t="s">
        <v>26610</v>
      </c>
    </row>
    <row r="1592" spans="1:4" x14ac:dyDescent="0.25">
      <c r="A1592" s="264" t="s">
        <v>32129</v>
      </c>
      <c r="B1592" s="265" t="s">
        <v>8697</v>
      </c>
      <c r="C1592" s="265" t="s">
        <v>6656</v>
      </c>
      <c r="D1592" s="266" t="s">
        <v>32130</v>
      </c>
    </row>
    <row r="1593" spans="1:4" x14ac:dyDescent="0.25">
      <c r="A1593" s="264" t="s">
        <v>32131</v>
      </c>
      <c r="B1593" s="265" t="s">
        <v>8698</v>
      </c>
      <c r="C1593" s="265" t="s">
        <v>740</v>
      </c>
      <c r="D1593" s="266" t="s">
        <v>32132</v>
      </c>
    </row>
    <row r="1594" spans="1:4" x14ac:dyDescent="0.25">
      <c r="A1594" s="264" t="s">
        <v>32133</v>
      </c>
      <c r="B1594" s="265" t="s">
        <v>8699</v>
      </c>
      <c r="C1594" s="265" t="s">
        <v>740</v>
      </c>
      <c r="D1594" s="266" t="s">
        <v>26393</v>
      </c>
    </row>
    <row r="1595" spans="1:4" x14ac:dyDescent="0.25">
      <c r="A1595" s="264" t="s">
        <v>32134</v>
      </c>
      <c r="B1595" s="265" t="s">
        <v>8700</v>
      </c>
      <c r="C1595" s="265" t="s">
        <v>740</v>
      </c>
      <c r="D1595" s="266" t="s">
        <v>32135</v>
      </c>
    </row>
    <row r="1596" spans="1:4" x14ac:dyDescent="0.25">
      <c r="A1596" s="264" t="s">
        <v>32136</v>
      </c>
      <c r="B1596" s="265" t="s">
        <v>8702</v>
      </c>
      <c r="C1596" s="265" t="s">
        <v>740</v>
      </c>
      <c r="D1596" s="266" t="s">
        <v>32137</v>
      </c>
    </row>
    <row r="1597" spans="1:4" x14ac:dyDescent="0.25">
      <c r="A1597" s="264" t="s">
        <v>32138</v>
      </c>
      <c r="B1597" s="265" t="s">
        <v>8703</v>
      </c>
      <c r="C1597" s="265" t="s">
        <v>740</v>
      </c>
      <c r="D1597" s="266" t="s">
        <v>32139</v>
      </c>
    </row>
    <row r="1598" spans="1:4" x14ac:dyDescent="0.25">
      <c r="A1598" s="264" t="s">
        <v>32140</v>
      </c>
      <c r="B1598" s="265" t="s">
        <v>8704</v>
      </c>
      <c r="C1598" s="265" t="s">
        <v>740</v>
      </c>
      <c r="D1598" s="266" t="s">
        <v>32141</v>
      </c>
    </row>
    <row r="1599" spans="1:4" x14ac:dyDescent="0.25">
      <c r="A1599" s="264" t="s">
        <v>32142</v>
      </c>
      <c r="B1599" s="265" t="s">
        <v>8705</v>
      </c>
      <c r="C1599" s="265" t="s">
        <v>740</v>
      </c>
      <c r="D1599" s="266" t="s">
        <v>32143</v>
      </c>
    </row>
    <row r="1600" spans="1:4" x14ac:dyDescent="0.25">
      <c r="A1600" s="264" t="s">
        <v>32144</v>
      </c>
      <c r="B1600" s="265" t="s">
        <v>8706</v>
      </c>
      <c r="C1600" s="265" t="s">
        <v>740</v>
      </c>
      <c r="D1600" s="266" t="s">
        <v>32145</v>
      </c>
    </row>
    <row r="1601" spans="1:4" x14ac:dyDescent="0.25">
      <c r="A1601" s="264" t="s">
        <v>32146</v>
      </c>
      <c r="B1601" s="265" t="s">
        <v>8707</v>
      </c>
      <c r="C1601" s="265" t="s">
        <v>740</v>
      </c>
      <c r="D1601" s="266" t="s">
        <v>32147</v>
      </c>
    </row>
    <row r="1602" spans="1:4" x14ac:dyDescent="0.25">
      <c r="A1602" s="264" t="s">
        <v>32148</v>
      </c>
      <c r="B1602" s="265" t="s">
        <v>8708</v>
      </c>
      <c r="C1602" s="265" t="s">
        <v>740</v>
      </c>
      <c r="D1602" s="266" t="s">
        <v>32149</v>
      </c>
    </row>
    <row r="1603" spans="1:4" x14ac:dyDescent="0.25">
      <c r="A1603" s="264" t="s">
        <v>32150</v>
      </c>
      <c r="B1603" s="265" t="s">
        <v>8709</v>
      </c>
      <c r="C1603" s="265" t="s">
        <v>740</v>
      </c>
      <c r="D1603" s="266" t="s">
        <v>4089</v>
      </c>
    </row>
    <row r="1604" spans="1:4" x14ac:dyDescent="0.25">
      <c r="A1604" s="264" t="s">
        <v>32151</v>
      </c>
      <c r="B1604" s="265" t="s">
        <v>8710</v>
      </c>
      <c r="C1604" s="265" t="s">
        <v>740</v>
      </c>
      <c r="D1604" s="266" t="s">
        <v>32152</v>
      </c>
    </row>
    <row r="1605" spans="1:4" x14ac:dyDescent="0.25">
      <c r="A1605" s="264" t="s">
        <v>32153</v>
      </c>
      <c r="B1605" s="265" t="s">
        <v>8711</v>
      </c>
      <c r="C1605" s="265" t="s">
        <v>740</v>
      </c>
      <c r="D1605" s="266" t="s">
        <v>32154</v>
      </c>
    </row>
    <row r="1606" spans="1:4" x14ac:dyDescent="0.25">
      <c r="A1606" s="264" t="s">
        <v>32155</v>
      </c>
      <c r="B1606" s="265" t="s">
        <v>8712</v>
      </c>
      <c r="C1606" s="265" t="s">
        <v>740</v>
      </c>
      <c r="D1606" s="266" t="s">
        <v>32156</v>
      </c>
    </row>
    <row r="1607" spans="1:4" x14ac:dyDescent="0.25">
      <c r="A1607" s="264" t="s">
        <v>32157</v>
      </c>
      <c r="B1607" s="265" t="s">
        <v>8713</v>
      </c>
      <c r="C1607" s="265" t="s">
        <v>740</v>
      </c>
      <c r="D1607" s="266" t="s">
        <v>32158</v>
      </c>
    </row>
    <row r="1608" spans="1:4" x14ac:dyDescent="0.25">
      <c r="A1608" s="264" t="s">
        <v>32159</v>
      </c>
      <c r="B1608" s="265" t="s">
        <v>8714</v>
      </c>
      <c r="C1608" s="265" t="s">
        <v>740</v>
      </c>
      <c r="D1608" s="266" t="s">
        <v>32160</v>
      </c>
    </row>
    <row r="1609" spans="1:4" x14ac:dyDescent="0.25">
      <c r="A1609" s="264" t="s">
        <v>32161</v>
      </c>
      <c r="B1609" s="265" t="s">
        <v>8715</v>
      </c>
      <c r="C1609" s="265" t="s">
        <v>740</v>
      </c>
      <c r="D1609" s="266" t="s">
        <v>32162</v>
      </c>
    </row>
    <row r="1610" spans="1:4" x14ac:dyDescent="0.25">
      <c r="A1610" s="264" t="s">
        <v>32163</v>
      </c>
      <c r="B1610" s="265" t="s">
        <v>8716</v>
      </c>
      <c r="C1610" s="265" t="s">
        <v>740</v>
      </c>
      <c r="D1610" s="266" t="s">
        <v>32164</v>
      </c>
    </row>
    <row r="1611" spans="1:4" x14ac:dyDescent="0.25">
      <c r="A1611" s="264" t="s">
        <v>32165</v>
      </c>
      <c r="B1611" s="265" t="s">
        <v>8717</v>
      </c>
      <c r="C1611" s="265" t="s">
        <v>740</v>
      </c>
      <c r="D1611" s="266" t="s">
        <v>32166</v>
      </c>
    </row>
    <row r="1612" spans="1:4" x14ac:dyDescent="0.25">
      <c r="A1612" s="264" t="s">
        <v>32167</v>
      </c>
      <c r="B1612" s="265" t="s">
        <v>8718</v>
      </c>
      <c r="C1612" s="265" t="s">
        <v>740</v>
      </c>
      <c r="D1612" s="266" t="s">
        <v>32168</v>
      </c>
    </row>
    <row r="1613" spans="1:4" x14ac:dyDescent="0.25">
      <c r="A1613" s="264" t="s">
        <v>32169</v>
      </c>
      <c r="B1613" s="265" t="s">
        <v>8719</v>
      </c>
      <c r="C1613" s="265" t="s">
        <v>740</v>
      </c>
      <c r="D1613" s="266" t="s">
        <v>32170</v>
      </c>
    </row>
    <row r="1614" spans="1:4" x14ac:dyDescent="0.25">
      <c r="A1614" s="264" t="s">
        <v>32171</v>
      </c>
      <c r="B1614" s="265" t="s">
        <v>8720</v>
      </c>
      <c r="C1614" s="265" t="s">
        <v>740</v>
      </c>
      <c r="D1614" s="266" t="s">
        <v>32172</v>
      </c>
    </row>
    <row r="1615" spans="1:4" x14ac:dyDescent="0.25">
      <c r="A1615" s="264" t="s">
        <v>32173</v>
      </c>
      <c r="B1615" s="265" t="s">
        <v>8721</v>
      </c>
      <c r="C1615" s="265" t="s">
        <v>740</v>
      </c>
      <c r="D1615" s="266" t="s">
        <v>32174</v>
      </c>
    </row>
    <row r="1616" spans="1:4" x14ac:dyDescent="0.25">
      <c r="A1616" s="264" t="s">
        <v>32175</v>
      </c>
      <c r="B1616" s="265" t="s">
        <v>8722</v>
      </c>
      <c r="C1616" s="265" t="s">
        <v>740</v>
      </c>
      <c r="D1616" s="266" t="s">
        <v>32176</v>
      </c>
    </row>
    <row r="1617" spans="1:4" x14ac:dyDescent="0.25">
      <c r="A1617" s="264" t="s">
        <v>32177</v>
      </c>
      <c r="B1617" s="265" t="s">
        <v>8723</v>
      </c>
      <c r="C1617" s="265" t="s">
        <v>740</v>
      </c>
      <c r="D1617" s="266" t="s">
        <v>32178</v>
      </c>
    </row>
    <row r="1618" spans="1:4" x14ac:dyDescent="0.25">
      <c r="A1618" s="264" t="s">
        <v>32179</v>
      </c>
      <c r="B1618" s="265" t="s">
        <v>8724</v>
      </c>
      <c r="C1618" s="265" t="s">
        <v>740</v>
      </c>
      <c r="D1618" s="266" t="s">
        <v>32180</v>
      </c>
    </row>
    <row r="1619" spans="1:4" x14ac:dyDescent="0.25">
      <c r="A1619" s="264" t="s">
        <v>32181</v>
      </c>
      <c r="B1619" s="265" t="s">
        <v>8725</v>
      </c>
      <c r="C1619" s="265" t="s">
        <v>740</v>
      </c>
      <c r="D1619" s="266" t="s">
        <v>32182</v>
      </c>
    </row>
    <row r="1620" spans="1:4" x14ac:dyDescent="0.25">
      <c r="A1620" s="264" t="s">
        <v>32183</v>
      </c>
      <c r="B1620" s="265" t="s">
        <v>8726</v>
      </c>
      <c r="C1620" s="265" t="s">
        <v>740</v>
      </c>
      <c r="D1620" s="266" t="s">
        <v>32184</v>
      </c>
    </row>
    <row r="1621" spans="1:4" x14ac:dyDescent="0.25">
      <c r="A1621" s="264" t="s">
        <v>32185</v>
      </c>
      <c r="B1621" s="265" t="s">
        <v>8727</v>
      </c>
      <c r="C1621" s="265" t="s">
        <v>740</v>
      </c>
      <c r="D1621" s="266" t="s">
        <v>32186</v>
      </c>
    </row>
    <row r="1622" spans="1:4" x14ac:dyDescent="0.25">
      <c r="A1622" s="264" t="s">
        <v>32187</v>
      </c>
      <c r="B1622" s="265" t="s">
        <v>8728</v>
      </c>
      <c r="C1622" s="265" t="s">
        <v>740</v>
      </c>
      <c r="D1622" s="266" t="s">
        <v>32188</v>
      </c>
    </row>
    <row r="1623" spans="1:4" x14ac:dyDescent="0.25">
      <c r="A1623" s="264" t="s">
        <v>32189</v>
      </c>
      <c r="B1623" s="265" t="s">
        <v>8729</v>
      </c>
      <c r="C1623" s="265" t="s">
        <v>740</v>
      </c>
      <c r="D1623" s="266" t="s">
        <v>32190</v>
      </c>
    </row>
    <row r="1624" spans="1:4" x14ac:dyDescent="0.25">
      <c r="A1624" s="264" t="s">
        <v>32191</v>
      </c>
      <c r="B1624" s="265" t="s">
        <v>8730</v>
      </c>
      <c r="C1624" s="265" t="s">
        <v>740</v>
      </c>
      <c r="D1624" s="266" t="s">
        <v>32192</v>
      </c>
    </row>
    <row r="1625" spans="1:4" x14ac:dyDescent="0.25">
      <c r="A1625" s="264" t="s">
        <v>32193</v>
      </c>
      <c r="B1625" s="265" t="s">
        <v>8731</v>
      </c>
      <c r="C1625" s="265" t="s">
        <v>740</v>
      </c>
      <c r="D1625" s="266" t="s">
        <v>32194</v>
      </c>
    </row>
    <row r="1626" spans="1:4" x14ac:dyDescent="0.25">
      <c r="A1626" s="264" t="s">
        <v>32195</v>
      </c>
      <c r="B1626" s="265" t="s">
        <v>8732</v>
      </c>
      <c r="C1626" s="265" t="s">
        <v>6656</v>
      </c>
      <c r="D1626" s="266" t="s">
        <v>32196</v>
      </c>
    </row>
    <row r="1627" spans="1:4" x14ac:dyDescent="0.25">
      <c r="A1627" s="264" t="s">
        <v>32197</v>
      </c>
      <c r="B1627" s="265" t="s">
        <v>8733</v>
      </c>
      <c r="C1627" s="265" t="s">
        <v>6656</v>
      </c>
      <c r="D1627" s="266" t="s">
        <v>32198</v>
      </c>
    </row>
    <row r="1628" spans="1:4" x14ac:dyDescent="0.25">
      <c r="A1628" s="264" t="s">
        <v>32199</v>
      </c>
      <c r="B1628" s="265" t="s">
        <v>8734</v>
      </c>
      <c r="C1628" s="265" t="s">
        <v>6656</v>
      </c>
      <c r="D1628" s="266" t="s">
        <v>32200</v>
      </c>
    </row>
    <row r="1629" spans="1:4" x14ac:dyDescent="0.25">
      <c r="A1629" s="264" t="s">
        <v>32201</v>
      </c>
      <c r="B1629" s="265" t="s">
        <v>8735</v>
      </c>
      <c r="C1629" s="265" t="s">
        <v>6676</v>
      </c>
      <c r="D1629" s="266" t="s">
        <v>32202</v>
      </c>
    </row>
    <row r="1630" spans="1:4" x14ac:dyDescent="0.25">
      <c r="A1630" s="264" t="s">
        <v>32203</v>
      </c>
      <c r="B1630" s="265" t="s">
        <v>8736</v>
      </c>
      <c r="C1630" s="265" t="s">
        <v>6676</v>
      </c>
      <c r="D1630" s="266" t="s">
        <v>12302</v>
      </c>
    </row>
    <row r="1631" spans="1:4" x14ac:dyDescent="0.25">
      <c r="A1631" s="264" t="s">
        <v>32204</v>
      </c>
      <c r="B1631" s="265" t="s">
        <v>8737</v>
      </c>
      <c r="C1631" s="265" t="s">
        <v>6676</v>
      </c>
      <c r="D1631" s="266" t="s">
        <v>32205</v>
      </c>
    </row>
    <row r="1632" spans="1:4" x14ac:dyDescent="0.25">
      <c r="A1632" s="264" t="s">
        <v>32206</v>
      </c>
      <c r="B1632" s="265" t="s">
        <v>8738</v>
      </c>
      <c r="C1632" s="265" t="s">
        <v>6682</v>
      </c>
      <c r="D1632" s="266" t="s">
        <v>32207</v>
      </c>
    </row>
    <row r="1633" spans="1:4" x14ac:dyDescent="0.25">
      <c r="A1633" s="264" t="s">
        <v>32208</v>
      </c>
      <c r="B1633" s="265" t="s">
        <v>8739</v>
      </c>
      <c r="C1633" s="265" t="s">
        <v>6682</v>
      </c>
      <c r="D1633" s="266" t="s">
        <v>32209</v>
      </c>
    </row>
    <row r="1634" spans="1:4" x14ac:dyDescent="0.25">
      <c r="A1634" s="264" t="s">
        <v>32210</v>
      </c>
      <c r="B1634" s="265" t="s">
        <v>8740</v>
      </c>
      <c r="C1634" s="265" t="s">
        <v>6682</v>
      </c>
      <c r="D1634" s="266" t="s">
        <v>32211</v>
      </c>
    </row>
    <row r="1635" spans="1:4" x14ac:dyDescent="0.25">
      <c r="A1635" s="264" t="s">
        <v>32212</v>
      </c>
      <c r="B1635" s="265" t="s">
        <v>8741</v>
      </c>
      <c r="C1635" s="265" t="s">
        <v>6682</v>
      </c>
      <c r="D1635" s="266" t="s">
        <v>32213</v>
      </c>
    </row>
    <row r="1636" spans="1:4" x14ac:dyDescent="0.25">
      <c r="A1636" s="264" t="s">
        <v>32214</v>
      </c>
      <c r="B1636" s="265" t="s">
        <v>8742</v>
      </c>
      <c r="C1636" s="265" t="s">
        <v>740</v>
      </c>
      <c r="D1636" s="266" t="s">
        <v>32215</v>
      </c>
    </row>
    <row r="1637" spans="1:4" x14ac:dyDescent="0.25">
      <c r="A1637" s="264" t="s">
        <v>32216</v>
      </c>
      <c r="B1637" s="265" t="s">
        <v>8743</v>
      </c>
      <c r="C1637" s="265" t="s">
        <v>740</v>
      </c>
      <c r="D1637" s="266" t="s">
        <v>32217</v>
      </c>
    </row>
    <row r="1638" spans="1:4" x14ac:dyDescent="0.25">
      <c r="A1638" s="264" t="s">
        <v>32218</v>
      </c>
      <c r="B1638" s="265" t="s">
        <v>8744</v>
      </c>
      <c r="C1638" s="265" t="s">
        <v>6656</v>
      </c>
      <c r="D1638" s="266" t="s">
        <v>7838</v>
      </c>
    </row>
    <row r="1639" spans="1:4" x14ac:dyDescent="0.25">
      <c r="A1639" s="264" t="s">
        <v>32219</v>
      </c>
      <c r="B1639" s="265" t="s">
        <v>8745</v>
      </c>
      <c r="C1639" s="265" t="s">
        <v>6656</v>
      </c>
      <c r="D1639" s="266" t="s">
        <v>32220</v>
      </c>
    </row>
    <row r="1640" spans="1:4" x14ac:dyDescent="0.25">
      <c r="A1640" s="264" t="s">
        <v>32221</v>
      </c>
      <c r="B1640" s="265" t="s">
        <v>8746</v>
      </c>
      <c r="C1640" s="265" t="s">
        <v>6656</v>
      </c>
      <c r="D1640" s="266" t="s">
        <v>32222</v>
      </c>
    </row>
    <row r="1641" spans="1:4" x14ac:dyDescent="0.25">
      <c r="A1641" s="264" t="s">
        <v>32223</v>
      </c>
      <c r="B1641" s="265" t="s">
        <v>8747</v>
      </c>
      <c r="C1641" s="265" t="s">
        <v>6676</v>
      </c>
      <c r="D1641" s="266" t="s">
        <v>32224</v>
      </c>
    </row>
    <row r="1642" spans="1:4" x14ac:dyDescent="0.25">
      <c r="A1642" s="264" t="s">
        <v>32225</v>
      </c>
      <c r="B1642" s="265" t="s">
        <v>8748</v>
      </c>
      <c r="C1642" s="265" t="s">
        <v>6682</v>
      </c>
      <c r="D1642" s="266" t="s">
        <v>32226</v>
      </c>
    </row>
    <row r="1643" spans="1:4" x14ac:dyDescent="0.25">
      <c r="A1643" s="264" t="s">
        <v>32227</v>
      </c>
      <c r="B1643" s="265" t="s">
        <v>8749</v>
      </c>
      <c r="C1643" s="265" t="s">
        <v>6682</v>
      </c>
      <c r="D1643" s="266" t="s">
        <v>32228</v>
      </c>
    </row>
    <row r="1644" spans="1:4" x14ac:dyDescent="0.25">
      <c r="A1644" s="264" t="s">
        <v>32229</v>
      </c>
      <c r="B1644" s="265" t="s">
        <v>8750</v>
      </c>
      <c r="C1644" s="265" t="s">
        <v>6682</v>
      </c>
      <c r="D1644" s="266" t="s">
        <v>32230</v>
      </c>
    </row>
    <row r="1645" spans="1:4" x14ac:dyDescent="0.25">
      <c r="A1645" s="264" t="s">
        <v>32231</v>
      </c>
      <c r="B1645" s="265" t="s">
        <v>8751</v>
      </c>
      <c r="C1645" s="265" t="s">
        <v>6682</v>
      </c>
      <c r="D1645" s="266" t="s">
        <v>32232</v>
      </c>
    </row>
    <row r="1646" spans="1:4" x14ac:dyDescent="0.25">
      <c r="A1646" s="264" t="s">
        <v>32233</v>
      </c>
      <c r="B1646" s="265" t="s">
        <v>8752</v>
      </c>
      <c r="C1646" s="265" t="s">
        <v>6682</v>
      </c>
      <c r="D1646" s="266" t="s">
        <v>32234</v>
      </c>
    </row>
    <row r="1647" spans="1:4" x14ac:dyDescent="0.25">
      <c r="A1647" s="264" t="s">
        <v>32235</v>
      </c>
      <c r="B1647" s="265" t="s">
        <v>8753</v>
      </c>
      <c r="C1647" s="265" t="s">
        <v>6682</v>
      </c>
      <c r="D1647" s="266" t="s">
        <v>32236</v>
      </c>
    </row>
    <row r="1648" spans="1:4" x14ac:dyDescent="0.25">
      <c r="A1648" s="264" t="s">
        <v>32237</v>
      </c>
      <c r="B1648" s="265" t="s">
        <v>8754</v>
      </c>
      <c r="C1648" s="265" t="s">
        <v>6682</v>
      </c>
      <c r="D1648" s="374" t="s">
        <v>32238</v>
      </c>
    </row>
    <row r="1649" spans="1:4" x14ac:dyDescent="0.25">
      <c r="A1649" s="264" t="s">
        <v>32239</v>
      </c>
      <c r="B1649" s="265" t="s">
        <v>8755</v>
      </c>
      <c r="C1649" s="265" t="s">
        <v>6682</v>
      </c>
      <c r="D1649" s="374" t="s">
        <v>32240</v>
      </c>
    </row>
    <row r="1650" spans="1:4" x14ac:dyDescent="0.25">
      <c r="A1650" s="264" t="s">
        <v>32241</v>
      </c>
      <c r="B1650" s="265" t="s">
        <v>8756</v>
      </c>
      <c r="C1650" s="265" t="s">
        <v>6682</v>
      </c>
      <c r="D1650" s="374" t="s">
        <v>32242</v>
      </c>
    </row>
    <row r="1651" spans="1:4" x14ac:dyDescent="0.25">
      <c r="A1651" s="264" t="s">
        <v>32243</v>
      </c>
      <c r="B1651" s="265" t="s">
        <v>8757</v>
      </c>
      <c r="C1651" s="265" t="s">
        <v>6682</v>
      </c>
      <c r="D1651" s="374" t="s">
        <v>32244</v>
      </c>
    </row>
    <row r="1652" spans="1:4" x14ac:dyDescent="0.25">
      <c r="A1652" s="264" t="s">
        <v>32245</v>
      </c>
      <c r="B1652" s="265" t="s">
        <v>8758</v>
      </c>
      <c r="C1652" s="265" t="s">
        <v>6682</v>
      </c>
      <c r="D1652" s="266" t="s">
        <v>32246</v>
      </c>
    </row>
    <row r="1653" spans="1:4" x14ac:dyDescent="0.25">
      <c r="A1653" s="264" t="s">
        <v>32247</v>
      </c>
      <c r="B1653" s="265" t="s">
        <v>8759</v>
      </c>
      <c r="C1653" s="265" t="s">
        <v>6682</v>
      </c>
      <c r="D1653" s="266" t="s">
        <v>32248</v>
      </c>
    </row>
    <row r="1654" spans="1:4" x14ac:dyDescent="0.25">
      <c r="A1654" s="264" t="s">
        <v>32249</v>
      </c>
      <c r="B1654" s="265" t="s">
        <v>8760</v>
      </c>
      <c r="C1654" s="265" t="s">
        <v>6676</v>
      </c>
      <c r="D1654" s="266" t="s">
        <v>32250</v>
      </c>
    </row>
    <row r="1655" spans="1:4" x14ac:dyDescent="0.25">
      <c r="A1655" s="264" t="s">
        <v>32251</v>
      </c>
      <c r="B1655" s="265" t="s">
        <v>8761</v>
      </c>
      <c r="C1655" s="265" t="s">
        <v>6676</v>
      </c>
      <c r="D1655" s="266" t="s">
        <v>32252</v>
      </c>
    </row>
    <row r="1656" spans="1:4" x14ac:dyDescent="0.25">
      <c r="A1656" s="264" t="s">
        <v>32253</v>
      </c>
      <c r="B1656" s="265" t="s">
        <v>8762</v>
      </c>
      <c r="C1656" s="265" t="s">
        <v>6676</v>
      </c>
      <c r="D1656" s="266" t="s">
        <v>32254</v>
      </c>
    </row>
    <row r="1657" spans="1:4" x14ac:dyDescent="0.25">
      <c r="A1657" s="264" t="s">
        <v>32255</v>
      </c>
      <c r="B1657" s="265" t="s">
        <v>8763</v>
      </c>
      <c r="C1657" s="265" t="s">
        <v>6682</v>
      </c>
      <c r="D1657" s="266" t="s">
        <v>32256</v>
      </c>
    </row>
    <row r="1658" spans="1:4" x14ac:dyDescent="0.25">
      <c r="A1658" s="264" t="s">
        <v>32257</v>
      </c>
      <c r="B1658" s="265" t="s">
        <v>28369</v>
      </c>
      <c r="C1658" s="265" t="s">
        <v>6676</v>
      </c>
      <c r="D1658" s="266" t="s">
        <v>32258</v>
      </c>
    </row>
    <row r="1659" spans="1:4" x14ac:dyDescent="0.25">
      <c r="A1659" s="264" t="s">
        <v>32259</v>
      </c>
      <c r="B1659" s="265" t="s">
        <v>28370</v>
      </c>
      <c r="C1659" s="265" t="s">
        <v>6676</v>
      </c>
      <c r="D1659" s="266" t="s">
        <v>32260</v>
      </c>
    </row>
    <row r="1660" spans="1:4" x14ac:dyDescent="0.25">
      <c r="A1660" s="264" t="s">
        <v>32261</v>
      </c>
      <c r="B1660" s="265" t="s">
        <v>28371</v>
      </c>
      <c r="C1660" s="265" t="s">
        <v>6676</v>
      </c>
      <c r="D1660" s="266" t="s">
        <v>32262</v>
      </c>
    </row>
    <row r="1661" spans="1:4" x14ac:dyDescent="0.25">
      <c r="A1661" s="264" t="s">
        <v>32263</v>
      </c>
      <c r="B1661" s="265" t="s">
        <v>28372</v>
      </c>
      <c r="C1661" s="265" t="s">
        <v>6676</v>
      </c>
      <c r="D1661" s="266" t="s">
        <v>32264</v>
      </c>
    </row>
    <row r="1662" spans="1:4" x14ac:dyDescent="0.25">
      <c r="A1662" s="264" t="s">
        <v>32265</v>
      </c>
      <c r="B1662" s="265" t="s">
        <v>28373</v>
      </c>
      <c r="C1662" s="265" t="s">
        <v>6676</v>
      </c>
      <c r="D1662" s="266" t="s">
        <v>32266</v>
      </c>
    </row>
    <row r="1663" spans="1:4" x14ac:dyDescent="0.25">
      <c r="A1663" s="264" t="s">
        <v>32267</v>
      </c>
      <c r="B1663" s="265" t="s">
        <v>28374</v>
      </c>
      <c r="C1663" s="265" t="s">
        <v>6676</v>
      </c>
      <c r="D1663" s="266" t="s">
        <v>32268</v>
      </c>
    </row>
    <row r="1664" spans="1:4" x14ac:dyDescent="0.25">
      <c r="A1664" s="264" t="s">
        <v>32269</v>
      </c>
      <c r="B1664" s="265" t="s">
        <v>28375</v>
      </c>
      <c r="C1664" s="265" t="s">
        <v>6676</v>
      </c>
      <c r="D1664" s="266" t="s">
        <v>32270</v>
      </c>
    </row>
    <row r="1665" spans="1:4" x14ac:dyDescent="0.25">
      <c r="A1665" s="264" t="s">
        <v>32271</v>
      </c>
      <c r="B1665" s="265" t="s">
        <v>28376</v>
      </c>
      <c r="C1665" s="265" t="s">
        <v>6676</v>
      </c>
      <c r="D1665" s="266" t="s">
        <v>32272</v>
      </c>
    </row>
    <row r="1666" spans="1:4" x14ac:dyDescent="0.25">
      <c r="A1666" s="264" t="s">
        <v>32273</v>
      </c>
      <c r="B1666" s="265" t="s">
        <v>28377</v>
      </c>
      <c r="C1666" s="265" t="s">
        <v>6676</v>
      </c>
      <c r="D1666" s="266" t="s">
        <v>32274</v>
      </c>
    </row>
    <row r="1667" spans="1:4" x14ac:dyDescent="0.25">
      <c r="A1667" s="264" t="s">
        <v>32275</v>
      </c>
      <c r="B1667" s="265" t="s">
        <v>28378</v>
      </c>
      <c r="C1667" s="265" t="s">
        <v>6676</v>
      </c>
      <c r="D1667" s="266" t="s">
        <v>32276</v>
      </c>
    </row>
    <row r="1668" spans="1:4" x14ac:dyDescent="0.25">
      <c r="A1668" s="264" t="s">
        <v>32277</v>
      </c>
      <c r="B1668" s="265" t="s">
        <v>28379</v>
      </c>
      <c r="C1668" s="265" t="s">
        <v>6676</v>
      </c>
      <c r="D1668" s="266" t="s">
        <v>32278</v>
      </c>
    </row>
    <row r="1669" spans="1:4" x14ac:dyDescent="0.25">
      <c r="A1669" s="264" t="s">
        <v>32279</v>
      </c>
      <c r="B1669" s="265" t="s">
        <v>28380</v>
      </c>
      <c r="C1669" s="265" t="s">
        <v>6676</v>
      </c>
      <c r="D1669" s="266" t="s">
        <v>32280</v>
      </c>
    </row>
    <row r="1670" spans="1:4" x14ac:dyDescent="0.25">
      <c r="A1670" s="264" t="s">
        <v>32281</v>
      </c>
      <c r="B1670" s="265" t="s">
        <v>28381</v>
      </c>
      <c r="C1670" s="265" t="s">
        <v>6676</v>
      </c>
      <c r="D1670" s="266" t="s">
        <v>32282</v>
      </c>
    </row>
    <row r="1671" spans="1:4" x14ac:dyDescent="0.25">
      <c r="A1671" s="264" t="s">
        <v>32283</v>
      </c>
      <c r="B1671" s="265" t="s">
        <v>28382</v>
      </c>
      <c r="C1671" s="265" t="s">
        <v>6676</v>
      </c>
      <c r="D1671" s="266" t="s">
        <v>32284</v>
      </c>
    </row>
    <row r="1672" spans="1:4" x14ac:dyDescent="0.25">
      <c r="A1672" s="264" t="s">
        <v>32285</v>
      </c>
      <c r="B1672" s="265" t="s">
        <v>28383</v>
      </c>
      <c r="C1672" s="265" t="s">
        <v>6676</v>
      </c>
      <c r="D1672" s="266" t="s">
        <v>32286</v>
      </c>
    </row>
    <row r="1673" spans="1:4" x14ac:dyDescent="0.25">
      <c r="A1673" s="264" t="s">
        <v>32287</v>
      </c>
      <c r="B1673" s="265" t="s">
        <v>28384</v>
      </c>
      <c r="C1673" s="265" t="s">
        <v>6676</v>
      </c>
      <c r="D1673" s="266" t="s">
        <v>32288</v>
      </c>
    </row>
    <row r="1674" spans="1:4" x14ac:dyDescent="0.25">
      <c r="A1674" s="264" t="s">
        <v>32289</v>
      </c>
      <c r="B1674" s="265" t="s">
        <v>28385</v>
      </c>
      <c r="C1674" s="265" t="s">
        <v>6676</v>
      </c>
      <c r="D1674" s="266" t="s">
        <v>32290</v>
      </c>
    </row>
    <row r="1675" spans="1:4" x14ac:dyDescent="0.25">
      <c r="A1675" s="264" t="s">
        <v>32291</v>
      </c>
      <c r="B1675" s="265" t="s">
        <v>28386</v>
      </c>
      <c r="C1675" s="265" t="s">
        <v>6676</v>
      </c>
      <c r="D1675" s="266" t="s">
        <v>32292</v>
      </c>
    </row>
    <row r="1676" spans="1:4" x14ac:dyDescent="0.25">
      <c r="A1676" s="264" t="s">
        <v>32293</v>
      </c>
      <c r="B1676" s="265" t="s">
        <v>28387</v>
      </c>
      <c r="C1676" s="265" t="s">
        <v>6676</v>
      </c>
      <c r="D1676" s="266" t="s">
        <v>32294</v>
      </c>
    </row>
    <row r="1677" spans="1:4" x14ac:dyDescent="0.25">
      <c r="A1677" s="264" t="s">
        <v>32295</v>
      </c>
      <c r="B1677" s="265" t="s">
        <v>28388</v>
      </c>
      <c r="C1677" s="265" t="s">
        <v>6676</v>
      </c>
      <c r="D1677" s="266" t="s">
        <v>32296</v>
      </c>
    </row>
    <row r="1678" spans="1:4" x14ac:dyDescent="0.25">
      <c r="A1678" s="264" t="s">
        <v>32297</v>
      </c>
      <c r="B1678" s="265" t="s">
        <v>28389</v>
      </c>
      <c r="C1678" s="265" t="s">
        <v>6676</v>
      </c>
      <c r="D1678" s="266" t="s">
        <v>32298</v>
      </c>
    </row>
    <row r="1679" spans="1:4" x14ac:dyDescent="0.25">
      <c r="A1679" s="264" t="s">
        <v>32299</v>
      </c>
      <c r="B1679" s="265" t="s">
        <v>28390</v>
      </c>
      <c r="C1679" s="265" t="s">
        <v>6676</v>
      </c>
      <c r="D1679" s="266" t="s">
        <v>32300</v>
      </c>
    </row>
    <row r="1680" spans="1:4" x14ac:dyDescent="0.25">
      <c r="A1680" s="264" t="s">
        <v>32301</v>
      </c>
      <c r="B1680" s="265" t="s">
        <v>28391</v>
      </c>
      <c r="C1680" s="265" t="s">
        <v>6676</v>
      </c>
      <c r="D1680" s="266" t="s">
        <v>32302</v>
      </c>
    </row>
    <row r="1681" spans="1:4" x14ac:dyDescent="0.25">
      <c r="A1681" s="264" t="s">
        <v>32303</v>
      </c>
      <c r="B1681" s="265" t="s">
        <v>28392</v>
      </c>
      <c r="C1681" s="265" t="s">
        <v>6676</v>
      </c>
      <c r="D1681" s="266" t="s">
        <v>32304</v>
      </c>
    </row>
    <row r="1682" spans="1:4" x14ac:dyDescent="0.25">
      <c r="A1682" s="264" t="s">
        <v>32305</v>
      </c>
      <c r="B1682" s="265" t="s">
        <v>28393</v>
      </c>
      <c r="C1682" s="265" t="s">
        <v>6676</v>
      </c>
      <c r="D1682" s="266" t="s">
        <v>32306</v>
      </c>
    </row>
    <row r="1683" spans="1:4" x14ac:dyDescent="0.25">
      <c r="A1683" s="264" t="s">
        <v>32307</v>
      </c>
      <c r="B1683" s="265" t="s">
        <v>28394</v>
      </c>
      <c r="C1683" s="265" t="s">
        <v>6676</v>
      </c>
      <c r="D1683" s="266" t="s">
        <v>32308</v>
      </c>
    </row>
    <row r="1684" spans="1:4" x14ac:dyDescent="0.25">
      <c r="A1684" s="264" t="s">
        <v>32309</v>
      </c>
      <c r="B1684" s="265" t="s">
        <v>28395</v>
      </c>
      <c r="C1684" s="265" t="s">
        <v>6676</v>
      </c>
      <c r="D1684" s="266" t="s">
        <v>32310</v>
      </c>
    </row>
    <row r="1685" spans="1:4" x14ac:dyDescent="0.25">
      <c r="A1685" s="264" t="s">
        <v>32311</v>
      </c>
      <c r="B1685" s="265" t="s">
        <v>28396</v>
      </c>
      <c r="C1685" s="265" t="s">
        <v>6676</v>
      </c>
      <c r="D1685" s="266" t="s">
        <v>32312</v>
      </c>
    </row>
    <row r="1686" spans="1:4" x14ac:dyDescent="0.25">
      <c r="A1686" s="264" t="s">
        <v>32313</v>
      </c>
      <c r="B1686" s="265" t="s">
        <v>28397</v>
      </c>
      <c r="C1686" s="265" t="s">
        <v>6676</v>
      </c>
      <c r="D1686" s="266" t="s">
        <v>32314</v>
      </c>
    </row>
    <row r="1687" spans="1:4" x14ac:dyDescent="0.25">
      <c r="A1687" s="264" t="s">
        <v>32315</v>
      </c>
      <c r="B1687" s="265" t="s">
        <v>28398</v>
      </c>
      <c r="C1687" s="265" t="s">
        <v>6676</v>
      </c>
      <c r="D1687" s="266" t="s">
        <v>32316</v>
      </c>
    </row>
    <row r="1688" spans="1:4" x14ac:dyDescent="0.25">
      <c r="A1688" s="264" t="s">
        <v>32317</v>
      </c>
      <c r="B1688" s="265" t="s">
        <v>28399</v>
      </c>
      <c r="C1688" s="265" t="s">
        <v>6676</v>
      </c>
      <c r="D1688" s="266" t="s">
        <v>32318</v>
      </c>
    </row>
    <row r="1689" spans="1:4" x14ac:dyDescent="0.25">
      <c r="A1689" s="264" t="s">
        <v>32319</v>
      </c>
      <c r="B1689" s="265" t="s">
        <v>28400</v>
      </c>
      <c r="C1689" s="265" t="s">
        <v>6676</v>
      </c>
      <c r="D1689" s="266" t="s">
        <v>32320</v>
      </c>
    </row>
    <row r="1690" spans="1:4" x14ac:dyDescent="0.25">
      <c r="A1690" s="264" t="s">
        <v>32321</v>
      </c>
      <c r="B1690" s="265" t="s">
        <v>28401</v>
      </c>
      <c r="C1690" s="265" t="s">
        <v>740</v>
      </c>
      <c r="D1690" s="266" t="s">
        <v>32322</v>
      </c>
    </row>
    <row r="1691" spans="1:4" x14ac:dyDescent="0.25">
      <c r="A1691" s="264" t="s">
        <v>32323</v>
      </c>
      <c r="B1691" s="265" t="s">
        <v>28402</v>
      </c>
      <c r="C1691" s="265" t="s">
        <v>740</v>
      </c>
      <c r="D1691" s="266" t="s">
        <v>32324</v>
      </c>
    </row>
    <row r="1692" spans="1:4" x14ac:dyDescent="0.25">
      <c r="A1692" s="264" t="s">
        <v>32325</v>
      </c>
      <c r="B1692" s="265" t="s">
        <v>28403</v>
      </c>
      <c r="C1692" s="265" t="s">
        <v>740</v>
      </c>
      <c r="D1692" s="266" t="s">
        <v>32326</v>
      </c>
    </row>
    <row r="1693" spans="1:4" x14ac:dyDescent="0.25">
      <c r="A1693" s="264" t="s">
        <v>32327</v>
      </c>
      <c r="B1693" s="265" t="s">
        <v>28404</v>
      </c>
      <c r="C1693" s="265" t="s">
        <v>740</v>
      </c>
      <c r="D1693" s="266" t="s">
        <v>32328</v>
      </c>
    </row>
    <row r="1694" spans="1:4" x14ac:dyDescent="0.25">
      <c r="A1694" s="264" t="s">
        <v>32329</v>
      </c>
      <c r="B1694" s="265" t="s">
        <v>28405</v>
      </c>
      <c r="C1694" s="265" t="s">
        <v>740</v>
      </c>
      <c r="D1694" s="266" t="s">
        <v>32330</v>
      </c>
    </row>
    <row r="1695" spans="1:4" x14ac:dyDescent="0.25">
      <c r="A1695" s="264" t="s">
        <v>32331</v>
      </c>
      <c r="B1695" s="265" t="s">
        <v>28406</v>
      </c>
      <c r="C1695" s="265" t="s">
        <v>740</v>
      </c>
      <c r="D1695" s="266" t="s">
        <v>32332</v>
      </c>
    </row>
    <row r="1696" spans="1:4" x14ac:dyDescent="0.25">
      <c r="A1696" s="264" t="s">
        <v>32333</v>
      </c>
      <c r="B1696" s="265" t="s">
        <v>8764</v>
      </c>
      <c r="C1696" s="265" t="s">
        <v>6656</v>
      </c>
      <c r="D1696" s="266" t="s">
        <v>32334</v>
      </c>
    </row>
    <row r="1697" spans="1:4" x14ac:dyDescent="0.25">
      <c r="A1697" s="264" t="s">
        <v>32335</v>
      </c>
      <c r="B1697" s="265" t="s">
        <v>8765</v>
      </c>
      <c r="C1697" s="265" t="s">
        <v>6676</v>
      </c>
      <c r="D1697" s="266" t="s">
        <v>32336</v>
      </c>
    </row>
    <row r="1698" spans="1:4" x14ac:dyDescent="0.25">
      <c r="A1698" s="264" t="s">
        <v>32337</v>
      </c>
      <c r="B1698" s="265" t="s">
        <v>8766</v>
      </c>
      <c r="C1698" s="265" t="s">
        <v>6676</v>
      </c>
      <c r="D1698" s="266" t="s">
        <v>32338</v>
      </c>
    </row>
    <row r="1699" spans="1:4" x14ac:dyDescent="0.25">
      <c r="A1699" s="264" t="s">
        <v>32339</v>
      </c>
      <c r="B1699" s="265" t="s">
        <v>8767</v>
      </c>
      <c r="C1699" s="265" t="s">
        <v>6676</v>
      </c>
      <c r="D1699" s="266" t="s">
        <v>32340</v>
      </c>
    </row>
    <row r="1700" spans="1:4" x14ac:dyDescent="0.25">
      <c r="A1700" s="264" t="s">
        <v>32341</v>
      </c>
      <c r="B1700" s="265" t="s">
        <v>8768</v>
      </c>
      <c r="C1700" s="265" t="s">
        <v>6676</v>
      </c>
      <c r="D1700" s="266" t="s">
        <v>32342</v>
      </c>
    </row>
    <row r="1701" spans="1:4" x14ac:dyDescent="0.25">
      <c r="A1701" s="264" t="s">
        <v>32343</v>
      </c>
      <c r="B1701" s="265" t="s">
        <v>8769</v>
      </c>
      <c r="C1701" s="265" t="s">
        <v>6676</v>
      </c>
      <c r="D1701" s="266" t="s">
        <v>32344</v>
      </c>
    </row>
    <row r="1702" spans="1:4" x14ac:dyDescent="0.25">
      <c r="A1702" s="264" t="s">
        <v>32345</v>
      </c>
      <c r="B1702" s="265" t="s">
        <v>8770</v>
      </c>
      <c r="C1702" s="265" t="s">
        <v>6679</v>
      </c>
      <c r="D1702" s="266" t="s">
        <v>5801</v>
      </c>
    </row>
    <row r="1703" spans="1:4" x14ac:dyDescent="0.25">
      <c r="A1703" s="264" t="s">
        <v>32346</v>
      </c>
      <c r="B1703" s="265" t="s">
        <v>8771</v>
      </c>
      <c r="C1703" s="265" t="s">
        <v>6679</v>
      </c>
      <c r="D1703" s="266" t="s">
        <v>1512</v>
      </c>
    </row>
    <row r="1704" spans="1:4" x14ac:dyDescent="0.25">
      <c r="A1704" s="264" t="s">
        <v>32347</v>
      </c>
      <c r="B1704" s="265" t="s">
        <v>8772</v>
      </c>
      <c r="C1704" s="265" t="s">
        <v>6679</v>
      </c>
      <c r="D1704" s="266" t="s">
        <v>32115</v>
      </c>
    </row>
    <row r="1705" spans="1:4" x14ac:dyDescent="0.25">
      <c r="A1705" s="264" t="s">
        <v>32348</v>
      </c>
      <c r="B1705" s="265" t="s">
        <v>8773</v>
      </c>
      <c r="C1705" s="265" t="s">
        <v>6679</v>
      </c>
      <c r="D1705" s="266" t="s">
        <v>3480</v>
      </c>
    </row>
    <row r="1706" spans="1:4" x14ac:dyDescent="0.25">
      <c r="A1706" s="264" t="s">
        <v>32349</v>
      </c>
      <c r="B1706" s="265" t="s">
        <v>8774</v>
      </c>
      <c r="C1706" s="265" t="s">
        <v>6679</v>
      </c>
      <c r="D1706" s="266" t="s">
        <v>32350</v>
      </c>
    </row>
    <row r="1707" spans="1:4" x14ac:dyDescent="0.25">
      <c r="A1707" s="264" t="s">
        <v>32351</v>
      </c>
      <c r="B1707" s="265" t="s">
        <v>8775</v>
      </c>
      <c r="C1707" s="265" t="s">
        <v>6679</v>
      </c>
      <c r="D1707" s="266" t="s">
        <v>31551</v>
      </c>
    </row>
    <row r="1708" spans="1:4" x14ac:dyDescent="0.25">
      <c r="A1708" s="264" t="s">
        <v>32352</v>
      </c>
      <c r="B1708" s="265" t="s">
        <v>8776</v>
      </c>
      <c r="C1708" s="265" t="s">
        <v>6679</v>
      </c>
      <c r="D1708" s="266" t="s">
        <v>26933</v>
      </c>
    </row>
    <row r="1709" spans="1:4" x14ac:dyDescent="0.25">
      <c r="A1709" s="264" t="s">
        <v>32353</v>
      </c>
      <c r="B1709" s="265" t="s">
        <v>8777</v>
      </c>
      <c r="C1709" s="265" t="s">
        <v>6682</v>
      </c>
      <c r="D1709" s="266" t="s">
        <v>32354</v>
      </c>
    </row>
    <row r="1710" spans="1:4" x14ac:dyDescent="0.25">
      <c r="A1710" s="264" t="s">
        <v>32355</v>
      </c>
      <c r="B1710" s="265" t="s">
        <v>8778</v>
      </c>
      <c r="C1710" s="265" t="s">
        <v>740</v>
      </c>
      <c r="D1710" s="266" t="s">
        <v>32356</v>
      </c>
    </row>
    <row r="1711" spans="1:4" x14ac:dyDescent="0.25">
      <c r="A1711" s="264" t="s">
        <v>32357</v>
      </c>
      <c r="B1711" s="265" t="s">
        <v>8779</v>
      </c>
      <c r="C1711" s="265" t="s">
        <v>740</v>
      </c>
      <c r="D1711" s="266" t="s">
        <v>31694</v>
      </c>
    </row>
    <row r="1712" spans="1:4" x14ac:dyDescent="0.25">
      <c r="A1712" s="264" t="s">
        <v>32358</v>
      </c>
      <c r="B1712" s="265" t="s">
        <v>8780</v>
      </c>
      <c r="C1712" s="265" t="s">
        <v>740</v>
      </c>
      <c r="D1712" s="266" t="s">
        <v>32359</v>
      </c>
    </row>
    <row r="1713" spans="1:4" x14ac:dyDescent="0.25">
      <c r="A1713" s="264" t="s">
        <v>32360</v>
      </c>
      <c r="B1713" s="265" t="s">
        <v>8781</v>
      </c>
      <c r="C1713" s="265" t="s">
        <v>740</v>
      </c>
      <c r="D1713" s="266" t="s">
        <v>32361</v>
      </c>
    </row>
    <row r="1714" spans="1:4" x14ac:dyDescent="0.25">
      <c r="A1714" s="264" t="s">
        <v>32362</v>
      </c>
      <c r="B1714" s="265" t="s">
        <v>8783</v>
      </c>
      <c r="C1714" s="265" t="s">
        <v>740</v>
      </c>
      <c r="D1714" s="266" t="s">
        <v>32363</v>
      </c>
    </row>
    <row r="1715" spans="1:4" x14ac:dyDescent="0.25">
      <c r="A1715" s="264" t="s">
        <v>32364</v>
      </c>
      <c r="B1715" s="265" t="s">
        <v>8784</v>
      </c>
      <c r="C1715" s="265" t="s">
        <v>740</v>
      </c>
      <c r="D1715" s="266" t="s">
        <v>32365</v>
      </c>
    </row>
    <row r="1716" spans="1:4" x14ac:dyDescent="0.25">
      <c r="A1716" s="264" t="s">
        <v>32366</v>
      </c>
      <c r="B1716" s="265" t="s">
        <v>8785</v>
      </c>
      <c r="C1716" s="265" t="s">
        <v>740</v>
      </c>
      <c r="D1716" s="266" t="s">
        <v>32367</v>
      </c>
    </row>
    <row r="1717" spans="1:4" x14ac:dyDescent="0.25">
      <c r="A1717" s="264" t="s">
        <v>32368</v>
      </c>
      <c r="B1717" s="265" t="s">
        <v>8786</v>
      </c>
      <c r="C1717" s="265" t="s">
        <v>740</v>
      </c>
      <c r="D1717" s="266" t="s">
        <v>32369</v>
      </c>
    </row>
    <row r="1718" spans="1:4" x14ac:dyDescent="0.25">
      <c r="A1718" s="264" t="s">
        <v>32370</v>
      </c>
      <c r="B1718" s="265" t="s">
        <v>8787</v>
      </c>
      <c r="C1718" s="265" t="s">
        <v>740</v>
      </c>
      <c r="D1718" s="266" t="s">
        <v>32371</v>
      </c>
    </row>
    <row r="1719" spans="1:4" x14ac:dyDescent="0.25">
      <c r="A1719" s="264" t="s">
        <v>32372</v>
      </c>
      <c r="B1719" s="265" t="s">
        <v>8788</v>
      </c>
      <c r="C1719" s="265" t="s">
        <v>740</v>
      </c>
      <c r="D1719" s="266" t="s">
        <v>32373</v>
      </c>
    </row>
    <row r="1720" spans="1:4" x14ac:dyDescent="0.25">
      <c r="A1720" s="264" t="s">
        <v>32374</v>
      </c>
      <c r="B1720" s="265" t="s">
        <v>8789</v>
      </c>
      <c r="C1720" s="265" t="s">
        <v>740</v>
      </c>
      <c r="D1720" s="266" t="s">
        <v>32375</v>
      </c>
    </row>
    <row r="1721" spans="1:4" x14ac:dyDescent="0.25">
      <c r="A1721" s="264" t="s">
        <v>32376</v>
      </c>
      <c r="B1721" s="265" t="s">
        <v>8790</v>
      </c>
      <c r="C1721" s="265" t="s">
        <v>740</v>
      </c>
      <c r="D1721" s="266" t="s">
        <v>32377</v>
      </c>
    </row>
    <row r="1722" spans="1:4" x14ac:dyDescent="0.25">
      <c r="A1722" s="264" t="s">
        <v>32378</v>
      </c>
      <c r="B1722" s="265" t="s">
        <v>8791</v>
      </c>
      <c r="C1722" s="265" t="s">
        <v>740</v>
      </c>
      <c r="D1722" s="266" t="s">
        <v>32379</v>
      </c>
    </row>
    <row r="1723" spans="1:4" x14ac:dyDescent="0.25">
      <c r="A1723" s="264" t="s">
        <v>32380</v>
      </c>
      <c r="B1723" s="265" t="s">
        <v>8792</v>
      </c>
      <c r="C1723" s="265" t="s">
        <v>740</v>
      </c>
      <c r="D1723" s="266" t="s">
        <v>32381</v>
      </c>
    </row>
    <row r="1724" spans="1:4" x14ac:dyDescent="0.25">
      <c r="A1724" s="264" t="s">
        <v>32382</v>
      </c>
      <c r="B1724" s="265" t="s">
        <v>8793</v>
      </c>
      <c r="C1724" s="265" t="s">
        <v>740</v>
      </c>
      <c r="D1724" s="266" t="s">
        <v>32383</v>
      </c>
    </row>
    <row r="1725" spans="1:4" x14ac:dyDescent="0.25">
      <c r="A1725" s="264" t="s">
        <v>32384</v>
      </c>
      <c r="B1725" s="265" t="s">
        <v>8795</v>
      </c>
      <c r="C1725" s="265" t="s">
        <v>6656</v>
      </c>
      <c r="D1725" s="266" t="s">
        <v>31919</v>
      </c>
    </row>
    <row r="1726" spans="1:4" x14ac:dyDescent="0.25">
      <c r="A1726" s="264" t="s">
        <v>32385</v>
      </c>
      <c r="B1726" s="265" t="s">
        <v>8796</v>
      </c>
      <c r="C1726" s="265" t="s">
        <v>6656</v>
      </c>
      <c r="D1726" s="266" t="s">
        <v>32386</v>
      </c>
    </row>
    <row r="1727" spans="1:4" x14ac:dyDescent="0.25">
      <c r="A1727" s="264" t="s">
        <v>32387</v>
      </c>
      <c r="B1727" s="265" t="s">
        <v>8797</v>
      </c>
      <c r="C1727" s="265" t="s">
        <v>6656</v>
      </c>
      <c r="D1727" s="374" t="s">
        <v>32388</v>
      </c>
    </row>
    <row r="1728" spans="1:4" x14ac:dyDescent="0.25">
      <c r="A1728" s="264" t="s">
        <v>32389</v>
      </c>
      <c r="B1728" s="265" t="s">
        <v>8798</v>
      </c>
      <c r="C1728" s="265" t="s">
        <v>740</v>
      </c>
      <c r="D1728" s="266" t="s">
        <v>32390</v>
      </c>
    </row>
    <row r="1729" spans="1:4" x14ac:dyDescent="0.25">
      <c r="A1729" s="264" t="s">
        <v>32391</v>
      </c>
      <c r="B1729" s="265" t="s">
        <v>8799</v>
      </c>
      <c r="C1729" s="265" t="s">
        <v>740</v>
      </c>
      <c r="D1729" s="266" t="s">
        <v>32392</v>
      </c>
    </row>
    <row r="1730" spans="1:4" x14ac:dyDescent="0.25">
      <c r="A1730" s="264" t="s">
        <v>32393</v>
      </c>
      <c r="B1730" s="265" t="s">
        <v>8800</v>
      </c>
      <c r="C1730" s="265" t="s">
        <v>740</v>
      </c>
      <c r="D1730" s="266" t="s">
        <v>32394</v>
      </c>
    </row>
    <row r="1731" spans="1:4" x14ac:dyDescent="0.25">
      <c r="A1731" s="264" t="s">
        <v>32395</v>
      </c>
      <c r="B1731" s="265" t="s">
        <v>8801</v>
      </c>
      <c r="C1731" s="265" t="s">
        <v>740</v>
      </c>
      <c r="D1731" s="266" t="s">
        <v>2050</v>
      </c>
    </row>
    <row r="1732" spans="1:4" x14ac:dyDescent="0.25">
      <c r="A1732" s="264" t="s">
        <v>32396</v>
      </c>
      <c r="B1732" s="265" t="s">
        <v>8802</v>
      </c>
      <c r="C1732" s="265" t="s">
        <v>740</v>
      </c>
      <c r="D1732" s="266" t="s">
        <v>32397</v>
      </c>
    </row>
    <row r="1733" spans="1:4" x14ac:dyDescent="0.25">
      <c r="A1733" s="264" t="s">
        <v>32398</v>
      </c>
      <c r="B1733" s="265" t="s">
        <v>8803</v>
      </c>
      <c r="C1733" s="265" t="s">
        <v>740</v>
      </c>
      <c r="D1733" s="266" t="s">
        <v>32399</v>
      </c>
    </row>
    <row r="1734" spans="1:4" x14ac:dyDescent="0.25">
      <c r="A1734" s="264" t="s">
        <v>32400</v>
      </c>
      <c r="B1734" s="265" t="s">
        <v>8804</v>
      </c>
      <c r="C1734" s="265" t="s">
        <v>740</v>
      </c>
      <c r="D1734" s="266" t="s">
        <v>32401</v>
      </c>
    </row>
    <row r="1735" spans="1:4" x14ac:dyDescent="0.25">
      <c r="A1735" s="264" t="s">
        <v>32402</v>
      </c>
      <c r="B1735" s="265" t="s">
        <v>8805</v>
      </c>
      <c r="C1735" s="265" t="s">
        <v>740</v>
      </c>
      <c r="D1735" s="266" t="s">
        <v>32403</v>
      </c>
    </row>
    <row r="1736" spans="1:4" x14ac:dyDescent="0.25">
      <c r="A1736" s="264" t="s">
        <v>32404</v>
      </c>
      <c r="B1736" s="265" t="s">
        <v>8806</v>
      </c>
      <c r="C1736" s="265" t="s">
        <v>740</v>
      </c>
      <c r="D1736" s="266" t="s">
        <v>32405</v>
      </c>
    </row>
    <row r="1737" spans="1:4" x14ac:dyDescent="0.25">
      <c r="A1737" s="264" t="s">
        <v>32406</v>
      </c>
      <c r="B1737" s="265" t="s">
        <v>8807</v>
      </c>
      <c r="C1737" s="265" t="s">
        <v>740</v>
      </c>
      <c r="D1737" s="266" t="s">
        <v>11871</v>
      </c>
    </row>
    <row r="1738" spans="1:4" x14ac:dyDescent="0.25">
      <c r="A1738" s="264" t="s">
        <v>32407</v>
      </c>
      <c r="B1738" s="265" t="s">
        <v>8808</v>
      </c>
      <c r="C1738" s="265" t="s">
        <v>740</v>
      </c>
      <c r="D1738" s="266" t="s">
        <v>32408</v>
      </c>
    </row>
    <row r="1739" spans="1:4" x14ac:dyDescent="0.25">
      <c r="A1739" s="264" t="s">
        <v>32409</v>
      </c>
      <c r="B1739" s="265" t="s">
        <v>8809</v>
      </c>
      <c r="C1739" s="265" t="s">
        <v>740</v>
      </c>
      <c r="D1739" s="266" t="s">
        <v>32410</v>
      </c>
    </row>
    <row r="1740" spans="1:4" x14ac:dyDescent="0.25">
      <c r="A1740" s="264" t="s">
        <v>32411</v>
      </c>
      <c r="B1740" s="265" t="s">
        <v>8810</v>
      </c>
      <c r="C1740" s="265" t="s">
        <v>740</v>
      </c>
      <c r="D1740" s="266" t="s">
        <v>32412</v>
      </c>
    </row>
    <row r="1741" spans="1:4" x14ac:dyDescent="0.25">
      <c r="A1741" s="264" t="s">
        <v>32413</v>
      </c>
      <c r="B1741" s="265" t="s">
        <v>8811</v>
      </c>
      <c r="C1741" s="265" t="s">
        <v>740</v>
      </c>
      <c r="D1741" s="266" t="s">
        <v>26677</v>
      </c>
    </row>
    <row r="1742" spans="1:4" x14ac:dyDescent="0.25">
      <c r="A1742" s="264" t="s">
        <v>32414</v>
      </c>
      <c r="B1742" s="265" t="s">
        <v>8812</v>
      </c>
      <c r="C1742" s="265" t="s">
        <v>740</v>
      </c>
      <c r="D1742" s="266" t="s">
        <v>32415</v>
      </c>
    </row>
    <row r="1743" spans="1:4" x14ac:dyDescent="0.25">
      <c r="A1743" s="264" t="s">
        <v>32416</v>
      </c>
      <c r="B1743" s="265" t="s">
        <v>8813</v>
      </c>
      <c r="C1743" s="265" t="s">
        <v>740</v>
      </c>
      <c r="D1743" s="266" t="s">
        <v>32417</v>
      </c>
    </row>
    <row r="1744" spans="1:4" x14ac:dyDescent="0.25">
      <c r="A1744" s="264" t="s">
        <v>32418</v>
      </c>
      <c r="B1744" s="265" t="s">
        <v>8814</v>
      </c>
      <c r="C1744" s="265" t="s">
        <v>740</v>
      </c>
      <c r="D1744" s="266" t="s">
        <v>32419</v>
      </c>
    </row>
    <row r="1745" spans="1:4" x14ac:dyDescent="0.25">
      <c r="A1745" s="264" t="s">
        <v>32420</v>
      </c>
      <c r="B1745" s="265" t="s">
        <v>8815</v>
      </c>
      <c r="C1745" s="265" t="s">
        <v>740</v>
      </c>
      <c r="D1745" s="266" t="s">
        <v>32421</v>
      </c>
    </row>
    <row r="1746" spans="1:4" x14ac:dyDescent="0.25">
      <c r="A1746" s="264" t="s">
        <v>32422</v>
      </c>
      <c r="B1746" s="265" t="s">
        <v>8816</v>
      </c>
      <c r="C1746" s="265" t="s">
        <v>740</v>
      </c>
      <c r="D1746" s="266" t="s">
        <v>32423</v>
      </c>
    </row>
    <row r="1747" spans="1:4" x14ac:dyDescent="0.25">
      <c r="A1747" s="264" t="s">
        <v>32424</v>
      </c>
      <c r="B1747" s="265" t="s">
        <v>8817</v>
      </c>
      <c r="C1747" s="265" t="s">
        <v>740</v>
      </c>
      <c r="D1747" s="266" t="s">
        <v>32425</v>
      </c>
    </row>
    <row r="1748" spans="1:4" x14ac:dyDescent="0.25">
      <c r="A1748" s="264" t="s">
        <v>32426</v>
      </c>
      <c r="B1748" s="265" t="s">
        <v>8818</v>
      </c>
      <c r="C1748" s="265" t="s">
        <v>740</v>
      </c>
      <c r="D1748" s="266" t="s">
        <v>32427</v>
      </c>
    </row>
    <row r="1749" spans="1:4" x14ac:dyDescent="0.25">
      <c r="A1749" s="264" t="s">
        <v>32428</v>
      </c>
      <c r="B1749" s="265" t="s">
        <v>8819</v>
      </c>
      <c r="C1749" s="265" t="s">
        <v>6656</v>
      </c>
      <c r="D1749" s="266" t="s">
        <v>32429</v>
      </c>
    </row>
    <row r="1750" spans="1:4" x14ac:dyDescent="0.25">
      <c r="A1750" s="264" t="s">
        <v>32430</v>
      </c>
      <c r="B1750" s="265" t="s">
        <v>8820</v>
      </c>
      <c r="C1750" s="265" t="s">
        <v>6656</v>
      </c>
      <c r="D1750" s="266" t="s">
        <v>32431</v>
      </c>
    </row>
    <row r="1751" spans="1:4" x14ac:dyDescent="0.25">
      <c r="A1751" s="264" t="s">
        <v>32432</v>
      </c>
      <c r="B1751" s="265" t="s">
        <v>8821</v>
      </c>
      <c r="C1751" s="265" t="s">
        <v>6656</v>
      </c>
      <c r="D1751" s="266" t="s">
        <v>32433</v>
      </c>
    </row>
    <row r="1752" spans="1:4" x14ac:dyDescent="0.25">
      <c r="A1752" s="264" t="s">
        <v>32434</v>
      </c>
      <c r="B1752" s="265" t="s">
        <v>8822</v>
      </c>
      <c r="C1752" s="265" t="s">
        <v>6656</v>
      </c>
      <c r="D1752" s="266" t="s">
        <v>32435</v>
      </c>
    </row>
    <row r="1753" spans="1:4" x14ac:dyDescent="0.25">
      <c r="A1753" s="264" t="s">
        <v>32436</v>
      </c>
      <c r="B1753" s="265" t="s">
        <v>8823</v>
      </c>
      <c r="C1753" s="265" t="s">
        <v>6656</v>
      </c>
      <c r="D1753" s="266" t="s">
        <v>32437</v>
      </c>
    </row>
    <row r="1754" spans="1:4" x14ac:dyDescent="0.25">
      <c r="A1754" s="264" t="s">
        <v>32438</v>
      </c>
      <c r="B1754" s="265" t="s">
        <v>8824</v>
      </c>
      <c r="C1754" s="265" t="s">
        <v>6656</v>
      </c>
      <c r="D1754" s="374" t="s">
        <v>32439</v>
      </c>
    </row>
    <row r="1755" spans="1:4" x14ac:dyDescent="0.25">
      <c r="A1755" s="264" t="s">
        <v>32440</v>
      </c>
      <c r="B1755" s="265" t="s">
        <v>8825</v>
      </c>
      <c r="C1755" s="265" t="s">
        <v>6656</v>
      </c>
      <c r="D1755" s="374" t="s">
        <v>32441</v>
      </c>
    </row>
    <row r="1756" spans="1:4" x14ac:dyDescent="0.25">
      <c r="A1756" s="264" t="s">
        <v>32442</v>
      </c>
      <c r="B1756" s="265" t="s">
        <v>8826</v>
      </c>
      <c r="C1756" s="265" t="s">
        <v>6656</v>
      </c>
      <c r="D1756" s="374" t="s">
        <v>32443</v>
      </c>
    </row>
    <row r="1757" spans="1:4" x14ac:dyDescent="0.25">
      <c r="A1757" s="264" t="s">
        <v>32444</v>
      </c>
      <c r="B1757" s="265" t="s">
        <v>8827</v>
      </c>
      <c r="C1757" s="265" t="s">
        <v>6656</v>
      </c>
      <c r="D1757" s="266" t="s">
        <v>32445</v>
      </c>
    </row>
    <row r="1758" spans="1:4" x14ac:dyDescent="0.25">
      <c r="A1758" s="264" t="s">
        <v>32446</v>
      </c>
      <c r="B1758" s="265" t="s">
        <v>8828</v>
      </c>
      <c r="C1758" s="265" t="s">
        <v>6656</v>
      </c>
      <c r="D1758" s="374" t="s">
        <v>32447</v>
      </c>
    </row>
    <row r="1759" spans="1:4" x14ac:dyDescent="0.25">
      <c r="A1759" s="264" t="s">
        <v>32448</v>
      </c>
      <c r="B1759" s="265" t="s">
        <v>8829</v>
      </c>
      <c r="C1759" s="265" t="s">
        <v>6656</v>
      </c>
      <c r="D1759" s="374" t="s">
        <v>32449</v>
      </c>
    </row>
    <row r="1760" spans="1:4" x14ac:dyDescent="0.25">
      <c r="A1760" s="264" t="s">
        <v>32450</v>
      </c>
      <c r="B1760" s="265" t="s">
        <v>8830</v>
      </c>
      <c r="C1760" s="265" t="s">
        <v>6656</v>
      </c>
      <c r="D1760" s="374" t="s">
        <v>32451</v>
      </c>
    </row>
    <row r="1761" spans="1:4" x14ac:dyDescent="0.25">
      <c r="A1761" s="264" t="s">
        <v>32452</v>
      </c>
      <c r="B1761" s="265" t="s">
        <v>8831</v>
      </c>
      <c r="C1761" s="265" t="s">
        <v>6656</v>
      </c>
      <c r="D1761" s="374" t="s">
        <v>32453</v>
      </c>
    </row>
    <row r="1762" spans="1:4" x14ac:dyDescent="0.25">
      <c r="A1762" s="264" t="s">
        <v>32454</v>
      </c>
      <c r="B1762" s="265" t="s">
        <v>8832</v>
      </c>
      <c r="C1762" s="265" t="s">
        <v>6656</v>
      </c>
      <c r="D1762" s="374" t="s">
        <v>32455</v>
      </c>
    </row>
    <row r="1763" spans="1:4" x14ac:dyDescent="0.25">
      <c r="A1763" s="264" t="s">
        <v>32456</v>
      </c>
      <c r="B1763" s="265" t="s">
        <v>8833</v>
      </c>
      <c r="C1763" s="265" t="s">
        <v>6656</v>
      </c>
      <c r="D1763" s="374" t="s">
        <v>32457</v>
      </c>
    </row>
    <row r="1764" spans="1:4" x14ac:dyDescent="0.25">
      <c r="A1764" s="264" t="s">
        <v>32458</v>
      </c>
      <c r="B1764" s="265" t="s">
        <v>8834</v>
      </c>
      <c r="C1764" s="265" t="s">
        <v>6656</v>
      </c>
      <c r="D1764" s="374" t="s">
        <v>32459</v>
      </c>
    </row>
    <row r="1765" spans="1:4" x14ac:dyDescent="0.25">
      <c r="A1765" s="264" t="s">
        <v>32460</v>
      </c>
      <c r="B1765" s="265" t="s">
        <v>8835</v>
      </c>
      <c r="C1765" s="265" t="s">
        <v>6656</v>
      </c>
      <c r="D1765" s="374" t="s">
        <v>32461</v>
      </c>
    </row>
    <row r="1766" spans="1:4" x14ac:dyDescent="0.25">
      <c r="A1766" s="264" t="s">
        <v>32462</v>
      </c>
      <c r="B1766" s="265" t="s">
        <v>8836</v>
      </c>
      <c r="C1766" s="265" t="s">
        <v>6656</v>
      </c>
      <c r="D1766" s="374" t="s">
        <v>32463</v>
      </c>
    </row>
    <row r="1767" spans="1:4" x14ac:dyDescent="0.25">
      <c r="A1767" s="264" t="s">
        <v>32464</v>
      </c>
      <c r="B1767" s="265" t="s">
        <v>8837</v>
      </c>
      <c r="C1767" s="265" t="s">
        <v>6656</v>
      </c>
      <c r="D1767" s="374" t="s">
        <v>32465</v>
      </c>
    </row>
    <row r="1768" spans="1:4" x14ac:dyDescent="0.25">
      <c r="A1768" s="264" t="s">
        <v>32466</v>
      </c>
      <c r="B1768" s="265" t="s">
        <v>8838</v>
      </c>
      <c r="C1768" s="265" t="s">
        <v>6656</v>
      </c>
      <c r="D1768" s="374" t="s">
        <v>32467</v>
      </c>
    </row>
    <row r="1769" spans="1:4" x14ac:dyDescent="0.25">
      <c r="A1769" s="264" t="s">
        <v>32468</v>
      </c>
      <c r="B1769" s="265" t="s">
        <v>8839</v>
      </c>
      <c r="C1769" s="265" t="s">
        <v>6656</v>
      </c>
      <c r="D1769" s="374" t="s">
        <v>32469</v>
      </c>
    </row>
    <row r="1770" spans="1:4" x14ac:dyDescent="0.25">
      <c r="A1770" s="264" t="s">
        <v>32470</v>
      </c>
      <c r="B1770" s="265" t="s">
        <v>8840</v>
      </c>
      <c r="C1770" s="265" t="s">
        <v>6656</v>
      </c>
      <c r="D1770" s="374" t="s">
        <v>32471</v>
      </c>
    </row>
    <row r="1771" spans="1:4" x14ac:dyDescent="0.25">
      <c r="A1771" s="264" t="s">
        <v>32472</v>
      </c>
      <c r="B1771" s="265" t="s">
        <v>8841</v>
      </c>
      <c r="C1771" s="265" t="s">
        <v>6656</v>
      </c>
      <c r="D1771" s="266" t="s">
        <v>32473</v>
      </c>
    </row>
    <row r="1772" spans="1:4" x14ac:dyDescent="0.25">
      <c r="A1772" s="264" t="s">
        <v>32474</v>
      </c>
      <c r="B1772" s="265" t="s">
        <v>8842</v>
      </c>
      <c r="C1772" s="265" t="s">
        <v>6656</v>
      </c>
      <c r="D1772" s="266" t="s">
        <v>32475</v>
      </c>
    </row>
    <row r="1773" spans="1:4" x14ac:dyDescent="0.25">
      <c r="A1773" s="264" t="s">
        <v>32476</v>
      </c>
      <c r="B1773" s="265" t="s">
        <v>8843</v>
      </c>
      <c r="C1773" s="265" t="s">
        <v>6656</v>
      </c>
      <c r="D1773" s="374" t="s">
        <v>32477</v>
      </c>
    </row>
    <row r="1774" spans="1:4" x14ac:dyDescent="0.25">
      <c r="A1774" s="264" t="s">
        <v>32478</v>
      </c>
      <c r="B1774" s="265" t="s">
        <v>8844</v>
      </c>
      <c r="C1774" s="265" t="s">
        <v>6656</v>
      </c>
      <c r="D1774" s="374" t="s">
        <v>32479</v>
      </c>
    </row>
    <row r="1775" spans="1:4" x14ac:dyDescent="0.25">
      <c r="A1775" s="264" t="s">
        <v>32480</v>
      </c>
      <c r="B1775" s="265" t="s">
        <v>8845</v>
      </c>
      <c r="C1775" s="265" t="s">
        <v>6656</v>
      </c>
      <c r="D1775" s="266" t="s">
        <v>32481</v>
      </c>
    </row>
    <row r="1776" spans="1:4" x14ac:dyDescent="0.25">
      <c r="A1776" s="264" t="s">
        <v>32482</v>
      </c>
      <c r="B1776" s="265" t="s">
        <v>8846</v>
      </c>
      <c r="C1776" s="265" t="s">
        <v>6656</v>
      </c>
      <c r="D1776" s="374" t="s">
        <v>32483</v>
      </c>
    </row>
    <row r="1777" spans="1:4" x14ac:dyDescent="0.25">
      <c r="A1777" s="264" t="s">
        <v>32484</v>
      </c>
      <c r="B1777" s="265" t="s">
        <v>8847</v>
      </c>
      <c r="C1777" s="265" t="s">
        <v>740</v>
      </c>
      <c r="D1777" s="374" t="s">
        <v>32485</v>
      </c>
    </row>
    <row r="1778" spans="1:4" x14ac:dyDescent="0.25">
      <c r="A1778" s="264" t="s">
        <v>32486</v>
      </c>
      <c r="B1778" s="265" t="s">
        <v>8848</v>
      </c>
      <c r="C1778" s="265" t="s">
        <v>740</v>
      </c>
      <c r="D1778" s="266" t="s">
        <v>32487</v>
      </c>
    </row>
    <row r="1779" spans="1:4" x14ac:dyDescent="0.25">
      <c r="A1779" s="264" t="s">
        <v>32488</v>
      </c>
      <c r="B1779" s="265" t="s">
        <v>8849</v>
      </c>
      <c r="C1779" s="265" t="s">
        <v>740</v>
      </c>
      <c r="D1779" s="374" t="s">
        <v>32489</v>
      </c>
    </row>
    <row r="1780" spans="1:4" x14ac:dyDescent="0.25">
      <c r="A1780" s="264" t="s">
        <v>32490</v>
      </c>
      <c r="B1780" s="265" t="s">
        <v>8850</v>
      </c>
      <c r="C1780" s="265" t="s">
        <v>740</v>
      </c>
      <c r="D1780" s="266" t="s">
        <v>32491</v>
      </c>
    </row>
    <row r="1781" spans="1:4" x14ac:dyDescent="0.25">
      <c r="A1781" s="264" t="s">
        <v>32492</v>
      </c>
      <c r="B1781" s="265" t="s">
        <v>8851</v>
      </c>
      <c r="C1781" s="265" t="s">
        <v>6656</v>
      </c>
      <c r="D1781" s="374" t="s">
        <v>32493</v>
      </c>
    </row>
    <row r="1782" spans="1:4" x14ac:dyDescent="0.25">
      <c r="A1782" s="264" t="s">
        <v>32494</v>
      </c>
      <c r="B1782" s="265" t="s">
        <v>8852</v>
      </c>
      <c r="C1782" s="265" t="s">
        <v>740</v>
      </c>
      <c r="D1782" s="374" t="s">
        <v>32495</v>
      </c>
    </row>
    <row r="1783" spans="1:4" x14ac:dyDescent="0.25">
      <c r="A1783" s="264" t="s">
        <v>32496</v>
      </c>
      <c r="B1783" s="265" t="s">
        <v>8853</v>
      </c>
      <c r="C1783" s="265" t="s">
        <v>740</v>
      </c>
      <c r="D1783" s="374" t="s">
        <v>32497</v>
      </c>
    </row>
    <row r="1784" spans="1:4" x14ac:dyDescent="0.25">
      <c r="A1784" s="264" t="s">
        <v>32498</v>
      </c>
      <c r="B1784" s="265" t="s">
        <v>8854</v>
      </c>
      <c r="C1784" s="265" t="s">
        <v>6656</v>
      </c>
      <c r="D1784" s="374" t="s">
        <v>32499</v>
      </c>
    </row>
    <row r="1785" spans="1:4" x14ac:dyDescent="0.25">
      <c r="A1785" s="264" t="s">
        <v>32500</v>
      </c>
      <c r="B1785" s="265" t="s">
        <v>8855</v>
      </c>
      <c r="C1785" s="265" t="s">
        <v>740</v>
      </c>
      <c r="D1785" s="374" t="s">
        <v>32501</v>
      </c>
    </row>
    <row r="1786" spans="1:4" x14ac:dyDescent="0.25">
      <c r="A1786" s="264" t="s">
        <v>32502</v>
      </c>
      <c r="B1786" s="265" t="s">
        <v>8856</v>
      </c>
      <c r="C1786" s="265" t="s">
        <v>6656</v>
      </c>
      <c r="D1786" s="374" t="s">
        <v>32503</v>
      </c>
    </row>
    <row r="1787" spans="1:4" x14ac:dyDescent="0.25">
      <c r="A1787" s="264" t="s">
        <v>32504</v>
      </c>
      <c r="B1787" s="265" t="s">
        <v>8857</v>
      </c>
      <c r="C1787" s="265" t="s">
        <v>740</v>
      </c>
      <c r="D1787" s="374" t="s">
        <v>32505</v>
      </c>
    </row>
    <row r="1788" spans="1:4" x14ac:dyDescent="0.25">
      <c r="A1788" s="264" t="s">
        <v>32506</v>
      </c>
      <c r="B1788" s="265" t="s">
        <v>8858</v>
      </c>
      <c r="C1788" s="265" t="s">
        <v>6656</v>
      </c>
      <c r="D1788" s="374" t="s">
        <v>32507</v>
      </c>
    </row>
    <row r="1789" spans="1:4" x14ac:dyDescent="0.25">
      <c r="A1789" s="264" t="s">
        <v>32508</v>
      </c>
      <c r="B1789" s="265" t="s">
        <v>8859</v>
      </c>
      <c r="C1789" s="265" t="s">
        <v>740</v>
      </c>
      <c r="D1789" s="374" t="s">
        <v>32509</v>
      </c>
    </row>
    <row r="1790" spans="1:4" x14ac:dyDescent="0.25">
      <c r="A1790" s="264" t="s">
        <v>32510</v>
      </c>
      <c r="B1790" s="265" t="s">
        <v>8860</v>
      </c>
      <c r="C1790" s="265" t="s">
        <v>740</v>
      </c>
      <c r="D1790" s="374" t="s">
        <v>32511</v>
      </c>
    </row>
    <row r="1791" spans="1:4" x14ac:dyDescent="0.25">
      <c r="A1791" s="264" t="s">
        <v>32512</v>
      </c>
      <c r="B1791" s="265" t="s">
        <v>8861</v>
      </c>
      <c r="C1791" s="265" t="s">
        <v>740</v>
      </c>
      <c r="D1791" s="374" t="s">
        <v>32513</v>
      </c>
    </row>
    <row r="1792" spans="1:4" x14ac:dyDescent="0.25">
      <c r="A1792" s="264" t="s">
        <v>32514</v>
      </c>
      <c r="B1792" s="265" t="s">
        <v>8862</v>
      </c>
      <c r="C1792" s="265" t="s">
        <v>6656</v>
      </c>
      <c r="D1792" s="374" t="s">
        <v>32515</v>
      </c>
    </row>
    <row r="1793" spans="1:4" x14ac:dyDescent="0.25">
      <c r="A1793" s="264" t="s">
        <v>32516</v>
      </c>
      <c r="B1793" s="265" t="s">
        <v>8863</v>
      </c>
      <c r="C1793" s="265" t="s">
        <v>740</v>
      </c>
      <c r="D1793" s="374" t="s">
        <v>32517</v>
      </c>
    </row>
    <row r="1794" spans="1:4" x14ac:dyDescent="0.25">
      <c r="A1794" s="264" t="s">
        <v>32518</v>
      </c>
      <c r="B1794" s="265" t="s">
        <v>8864</v>
      </c>
      <c r="C1794" s="265" t="s">
        <v>740</v>
      </c>
      <c r="D1794" s="374" t="s">
        <v>32519</v>
      </c>
    </row>
    <row r="1795" spans="1:4" x14ac:dyDescent="0.25">
      <c r="A1795" s="264" t="s">
        <v>32520</v>
      </c>
      <c r="B1795" s="265" t="s">
        <v>8865</v>
      </c>
      <c r="C1795" s="265" t="s">
        <v>6656</v>
      </c>
      <c r="D1795" s="374" t="s">
        <v>32521</v>
      </c>
    </row>
    <row r="1796" spans="1:4" x14ac:dyDescent="0.25">
      <c r="A1796" s="264" t="s">
        <v>32522</v>
      </c>
      <c r="B1796" s="265" t="s">
        <v>8866</v>
      </c>
      <c r="C1796" s="265" t="s">
        <v>740</v>
      </c>
      <c r="D1796" s="374" t="s">
        <v>32523</v>
      </c>
    </row>
    <row r="1797" spans="1:4" x14ac:dyDescent="0.25">
      <c r="A1797" s="264" t="s">
        <v>32524</v>
      </c>
      <c r="B1797" s="265" t="s">
        <v>8867</v>
      </c>
      <c r="C1797" s="265" t="s">
        <v>6656</v>
      </c>
      <c r="D1797" s="374" t="s">
        <v>32525</v>
      </c>
    </row>
    <row r="1798" spans="1:4" x14ac:dyDescent="0.25">
      <c r="A1798" s="264" t="s">
        <v>32526</v>
      </c>
      <c r="B1798" s="265" t="s">
        <v>8868</v>
      </c>
      <c r="C1798" s="265" t="s">
        <v>740</v>
      </c>
      <c r="D1798" s="374" t="s">
        <v>32511</v>
      </c>
    </row>
    <row r="1799" spans="1:4" x14ac:dyDescent="0.25">
      <c r="A1799" s="264" t="s">
        <v>32527</v>
      </c>
      <c r="B1799" s="265" t="s">
        <v>8869</v>
      </c>
      <c r="C1799" s="265" t="s">
        <v>6656</v>
      </c>
      <c r="D1799" s="374" t="s">
        <v>32528</v>
      </c>
    </row>
    <row r="1800" spans="1:4" x14ac:dyDescent="0.25">
      <c r="A1800" s="264" t="s">
        <v>32529</v>
      </c>
      <c r="B1800" s="265" t="s">
        <v>8870</v>
      </c>
      <c r="C1800" s="265" t="s">
        <v>740</v>
      </c>
      <c r="D1800" s="374" t="s">
        <v>32513</v>
      </c>
    </row>
    <row r="1801" spans="1:4" x14ac:dyDescent="0.25">
      <c r="A1801" s="264" t="s">
        <v>32530</v>
      </c>
      <c r="B1801" s="265" t="s">
        <v>8871</v>
      </c>
      <c r="C1801" s="265" t="s">
        <v>6656</v>
      </c>
      <c r="D1801" s="374" t="s">
        <v>32531</v>
      </c>
    </row>
    <row r="1802" spans="1:4" x14ac:dyDescent="0.25">
      <c r="A1802" s="264" t="s">
        <v>32532</v>
      </c>
      <c r="B1802" s="265" t="s">
        <v>8872</v>
      </c>
      <c r="C1802" s="265" t="s">
        <v>740</v>
      </c>
      <c r="D1802" s="374" t="s">
        <v>32517</v>
      </c>
    </row>
    <row r="1803" spans="1:4" x14ac:dyDescent="0.25">
      <c r="A1803" s="264" t="s">
        <v>32533</v>
      </c>
      <c r="B1803" s="265" t="s">
        <v>8873</v>
      </c>
      <c r="C1803" s="265" t="s">
        <v>6656</v>
      </c>
      <c r="D1803" s="374" t="s">
        <v>32534</v>
      </c>
    </row>
    <row r="1804" spans="1:4" x14ac:dyDescent="0.25">
      <c r="A1804" s="264" t="s">
        <v>32535</v>
      </c>
      <c r="B1804" s="265" t="s">
        <v>8874</v>
      </c>
      <c r="C1804" s="265" t="s">
        <v>740</v>
      </c>
      <c r="D1804" s="374" t="s">
        <v>32519</v>
      </c>
    </row>
    <row r="1805" spans="1:4" x14ac:dyDescent="0.25">
      <c r="A1805" s="264" t="s">
        <v>32536</v>
      </c>
      <c r="B1805" s="265" t="s">
        <v>8875</v>
      </c>
      <c r="C1805" s="265" t="s">
        <v>6656</v>
      </c>
      <c r="D1805" s="374" t="s">
        <v>32537</v>
      </c>
    </row>
    <row r="1806" spans="1:4" x14ac:dyDescent="0.25">
      <c r="A1806" s="264" t="s">
        <v>32538</v>
      </c>
      <c r="B1806" s="265" t="s">
        <v>8876</v>
      </c>
      <c r="C1806" s="265" t="s">
        <v>740</v>
      </c>
      <c r="D1806" s="374" t="s">
        <v>32523</v>
      </c>
    </row>
    <row r="1807" spans="1:4" x14ac:dyDescent="0.25">
      <c r="A1807" s="264" t="s">
        <v>32539</v>
      </c>
      <c r="B1807" s="265" t="s">
        <v>8877</v>
      </c>
      <c r="C1807" s="265" t="s">
        <v>6656</v>
      </c>
      <c r="D1807" s="374" t="s">
        <v>32540</v>
      </c>
    </row>
    <row r="1808" spans="1:4" x14ac:dyDescent="0.25">
      <c r="A1808" s="264" t="s">
        <v>32541</v>
      </c>
      <c r="B1808" s="265" t="s">
        <v>8878</v>
      </c>
      <c r="C1808" s="265" t="s">
        <v>740</v>
      </c>
      <c r="D1808" s="374" t="s">
        <v>32542</v>
      </c>
    </row>
    <row r="1809" spans="1:4" x14ac:dyDescent="0.25">
      <c r="A1809" s="264" t="s">
        <v>32543</v>
      </c>
      <c r="B1809" s="265" t="s">
        <v>8879</v>
      </c>
      <c r="C1809" s="265" t="s">
        <v>6656</v>
      </c>
      <c r="D1809" s="374" t="s">
        <v>32544</v>
      </c>
    </row>
    <row r="1810" spans="1:4" x14ac:dyDescent="0.25">
      <c r="A1810" s="264" t="s">
        <v>32545</v>
      </c>
      <c r="B1810" s="265" t="s">
        <v>8880</v>
      </c>
      <c r="C1810" s="265" t="s">
        <v>740</v>
      </c>
      <c r="D1810" s="374" t="s">
        <v>32546</v>
      </c>
    </row>
    <row r="1811" spans="1:4" x14ac:dyDescent="0.25">
      <c r="A1811" s="264" t="s">
        <v>32547</v>
      </c>
      <c r="B1811" s="265" t="s">
        <v>8881</v>
      </c>
      <c r="C1811" s="265" t="s">
        <v>6656</v>
      </c>
      <c r="D1811" s="374" t="s">
        <v>32548</v>
      </c>
    </row>
    <row r="1812" spans="1:4" x14ac:dyDescent="0.25">
      <c r="A1812" s="264" t="s">
        <v>32549</v>
      </c>
      <c r="B1812" s="265" t="s">
        <v>8882</v>
      </c>
      <c r="C1812" s="265" t="s">
        <v>740</v>
      </c>
      <c r="D1812" s="374" t="s">
        <v>32550</v>
      </c>
    </row>
    <row r="1813" spans="1:4" x14ac:dyDescent="0.25">
      <c r="A1813" s="264" t="s">
        <v>32551</v>
      </c>
      <c r="B1813" s="265" t="s">
        <v>8883</v>
      </c>
      <c r="C1813" s="265" t="s">
        <v>6656</v>
      </c>
      <c r="D1813" s="374" t="s">
        <v>32552</v>
      </c>
    </row>
    <row r="1814" spans="1:4" x14ac:dyDescent="0.25">
      <c r="A1814" s="264" t="s">
        <v>32553</v>
      </c>
      <c r="B1814" s="265" t="s">
        <v>8884</v>
      </c>
      <c r="C1814" s="265" t="s">
        <v>740</v>
      </c>
      <c r="D1814" s="374" t="s">
        <v>32554</v>
      </c>
    </row>
    <row r="1815" spans="1:4" x14ac:dyDescent="0.25">
      <c r="A1815" s="264" t="s">
        <v>32555</v>
      </c>
      <c r="B1815" s="265" t="s">
        <v>8885</v>
      </c>
      <c r="C1815" s="265" t="s">
        <v>6656</v>
      </c>
      <c r="D1815" s="374" t="s">
        <v>32556</v>
      </c>
    </row>
    <row r="1816" spans="1:4" x14ac:dyDescent="0.25">
      <c r="A1816" s="264" t="s">
        <v>32557</v>
      </c>
      <c r="B1816" s="265" t="s">
        <v>8886</v>
      </c>
      <c r="C1816" s="265" t="s">
        <v>740</v>
      </c>
      <c r="D1816" s="374" t="s">
        <v>32542</v>
      </c>
    </row>
    <row r="1817" spans="1:4" x14ac:dyDescent="0.25">
      <c r="A1817" s="264" t="s">
        <v>32558</v>
      </c>
      <c r="B1817" s="265" t="s">
        <v>8887</v>
      </c>
      <c r="C1817" s="265" t="s">
        <v>6656</v>
      </c>
      <c r="D1817" s="374" t="s">
        <v>32559</v>
      </c>
    </row>
    <row r="1818" spans="1:4" x14ac:dyDescent="0.25">
      <c r="A1818" s="264" t="s">
        <v>32560</v>
      </c>
      <c r="B1818" s="265" t="s">
        <v>8888</v>
      </c>
      <c r="C1818" s="265" t="s">
        <v>740</v>
      </c>
      <c r="D1818" s="374" t="s">
        <v>32561</v>
      </c>
    </row>
    <row r="1819" spans="1:4" x14ac:dyDescent="0.25">
      <c r="A1819" s="264" t="s">
        <v>32562</v>
      </c>
      <c r="B1819" s="265" t="s">
        <v>8889</v>
      </c>
      <c r="C1819" s="265" t="s">
        <v>6656</v>
      </c>
      <c r="D1819" s="374" t="s">
        <v>32563</v>
      </c>
    </row>
    <row r="1820" spans="1:4" x14ac:dyDescent="0.25">
      <c r="A1820" s="264" t="s">
        <v>32564</v>
      </c>
      <c r="B1820" s="265" t="s">
        <v>8890</v>
      </c>
      <c r="C1820" s="265" t="s">
        <v>740</v>
      </c>
      <c r="D1820" s="374" t="s">
        <v>32565</v>
      </c>
    </row>
    <row r="1821" spans="1:4" x14ac:dyDescent="0.25">
      <c r="A1821" s="264" t="s">
        <v>32566</v>
      </c>
      <c r="B1821" s="265" t="s">
        <v>8891</v>
      </c>
      <c r="C1821" s="265" t="s">
        <v>6656</v>
      </c>
      <c r="D1821" s="374" t="s">
        <v>32567</v>
      </c>
    </row>
    <row r="1822" spans="1:4" x14ac:dyDescent="0.25">
      <c r="A1822" s="264" t="s">
        <v>32568</v>
      </c>
      <c r="B1822" s="265" t="s">
        <v>8892</v>
      </c>
      <c r="C1822" s="265" t="s">
        <v>740</v>
      </c>
      <c r="D1822" s="374" t="s">
        <v>32569</v>
      </c>
    </row>
    <row r="1823" spans="1:4" x14ac:dyDescent="0.25">
      <c r="A1823" s="264" t="s">
        <v>32570</v>
      </c>
      <c r="B1823" s="265" t="s">
        <v>8893</v>
      </c>
      <c r="C1823" s="265" t="s">
        <v>6656</v>
      </c>
      <c r="D1823" s="374" t="s">
        <v>32571</v>
      </c>
    </row>
    <row r="1824" spans="1:4" x14ac:dyDescent="0.25">
      <c r="A1824" s="264" t="s">
        <v>32572</v>
      </c>
      <c r="B1824" s="265" t="s">
        <v>8894</v>
      </c>
      <c r="C1824" s="265" t="s">
        <v>740</v>
      </c>
      <c r="D1824" s="374" t="s">
        <v>32561</v>
      </c>
    </row>
    <row r="1825" spans="1:4" x14ac:dyDescent="0.25">
      <c r="A1825" s="264" t="s">
        <v>32573</v>
      </c>
      <c r="B1825" s="265" t="s">
        <v>8895</v>
      </c>
      <c r="C1825" s="265" t="s">
        <v>6656</v>
      </c>
      <c r="D1825" s="374" t="s">
        <v>32574</v>
      </c>
    </row>
    <row r="1826" spans="1:4" x14ac:dyDescent="0.25">
      <c r="A1826" s="264" t="s">
        <v>32575</v>
      </c>
      <c r="B1826" s="265" t="s">
        <v>8896</v>
      </c>
      <c r="C1826" s="265" t="s">
        <v>740</v>
      </c>
      <c r="D1826" s="374" t="s">
        <v>32576</v>
      </c>
    </row>
    <row r="1827" spans="1:4" x14ac:dyDescent="0.25">
      <c r="A1827" s="264" t="s">
        <v>32577</v>
      </c>
      <c r="B1827" s="265" t="s">
        <v>8897</v>
      </c>
      <c r="C1827" s="265" t="s">
        <v>6656</v>
      </c>
      <c r="D1827" s="374" t="s">
        <v>32578</v>
      </c>
    </row>
    <row r="1828" spans="1:4" x14ac:dyDescent="0.25">
      <c r="A1828" s="264" t="s">
        <v>32579</v>
      </c>
      <c r="B1828" s="265" t="s">
        <v>8898</v>
      </c>
      <c r="C1828" s="265" t="s">
        <v>740</v>
      </c>
      <c r="D1828" s="374" t="s">
        <v>32580</v>
      </c>
    </row>
    <row r="1829" spans="1:4" x14ac:dyDescent="0.25">
      <c r="A1829" s="264" t="s">
        <v>32581</v>
      </c>
      <c r="B1829" s="265" t="s">
        <v>8899</v>
      </c>
      <c r="C1829" s="265" t="s">
        <v>6656</v>
      </c>
      <c r="D1829" s="374" t="s">
        <v>32582</v>
      </c>
    </row>
    <row r="1830" spans="1:4" x14ac:dyDescent="0.25">
      <c r="A1830" s="264" t="s">
        <v>32583</v>
      </c>
      <c r="B1830" s="265" t="s">
        <v>8900</v>
      </c>
      <c r="C1830" s="265" t="s">
        <v>740</v>
      </c>
      <c r="D1830" s="374" t="s">
        <v>32576</v>
      </c>
    </row>
    <row r="1831" spans="1:4" x14ac:dyDescent="0.25">
      <c r="A1831" s="264" t="s">
        <v>32584</v>
      </c>
      <c r="B1831" s="265" t="s">
        <v>8901</v>
      </c>
      <c r="C1831" s="265" t="s">
        <v>6656</v>
      </c>
      <c r="D1831" s="374" t="s">
        <v>32585</v>
      </c>
    </row>
    <row r="1832" spans="1:4" x14ac:dyDescent="0.25">
      <c r="A1832" s="264" t="s">
        <v>32586</v>
      </c>
      <c r="B1832" s="265" t="s">
        <v>8902</v>
      </c>
      <c r="C1832" s="265" t="s">
        <v>740</v>
      </c>
      <c r="D1832" s="374" t="s">
        <v>32587</v>
      </c>
    </row>
    <row r="1833" spans="1:4" x14ac:dyDescent="0.25">
      <c r="A1833" s="264" t="s">
        <v>32588</v>
      </c>
      <c r="B1833" s="265" t="s">
        <v>8903</v>
      </c>
      <c r="C1833" s="265" t="s">
        <v>6656</v>
      </c>
      <c r="D1833" s="374" t="s">
        <v>32589</v>
      </c>
    </row>
    <row r="1834" spans="1:4" x14ac:dyDescent="0.25">
      <c r="A1834" s="264" t="s">
        <v>32590</v>
      </c>
      <c r="B1834" s="265" t="s">
        <v>8904</v>
      </c>
      <c r="C1834" s="265" t="s">
        <v>740</v>
      </c>
      <c r="D1834" s="374" t="s">
        <v>32587</v>
      </c>
    </row>
    <row r="1835" spans="1:4" x14ac:dyDescent="0.25">
      <c r="A1835" s="264" t="s">
        <v>32591</v>
      </c>
      <c r="B1835" s="265" t="s">
        <v>8905</v>
      </c>
      <c r="C1835" s="265" t="s">
        <v>6656</v>
      </c>
      <c r="D1835" s="374" t="s">
        <v>32592</v>
      </c>
    </row>
    <row r="1836" spans="1:4" x14ac:dyDescent="0.25">
      <c r="A1836" s="264" t="s">
        <v>32593</v>
      </c>
      <c r="B1836" s="265" t="s">
        <v>8906</v>
      </c>
      <c r="C1836" s="265" t="s">
        <v>740</v>
      </c>
      <c r="D1836" s="374" t="s">
        <v>32594</v>
      </c>
    </row>
    <row r="1837" spans="1:4" x14ac:dyDescent="0.25">
      <c r="A1837" s="264" t="s">
        <v>32595</v>
      </c>
      <c r="B1837" s="265" t="s">
        <v>8907</v>
      </c>
      <c r="C1837" s="265" t="s">
        <v>6656</v>
      </c>
      <c r="D1837" s="374" t="s">
        <v>32596</v>
      </c>
    </row>
    <row r="1838" spans="1:4" x14ac:dyDescent="0.25">
      <c r="A1838" s="264" t="s">
        <v>32597</v>
      </c>
      <c r="B1838" s="265" t="s">
        <v>8908</v>
      </c>
      <c r="C1838" s="265" t="s">
        <v>740</v>
      </c>
      <c r="D1838" s="374" t="s">
        <v>32598</v>
      </c>
    </row>
    <row r="1839" spans="1:4" x14ac:dyDescent="0.25">
      <c r="A1839" s="264" t="s">
        <v>32599</v>
      </c>
      <c r="B1839" s="265" t="s">
        <v>8909</v>
      </c>
      <c r="C1839" s="265" t="s">
        <v>740</v>
      </c>
      <c r="D1839" s="266" t="s">
        <v>32600</v>
      </c>
    </row>
    <row r="1840" spans="1:4" x14ac:dyDescent="0.25">
      <c r="A1840" s="264" t="s">
        <v>32601</v>
      </c>
      <c r="B1840" s="265" t="s">
        <v>8910</v>
      </c>
      <c r="C1840" s="265" t="s">
        <v>740</v>
      </c>
      <c r="D1840" s="374" t="s">
        <v>32602</v>
      </c>
    </row>
    <row r="1841" spans="1:4" x14ac:dyDescent="0.25">
      <c r="A1841" s="264" t="s">
        <v>32603</v>
      </c>
      <c r="B1841" s="265" t="s">
        <v>8911</v>
      </c>
      <c r="C1841" s="265" t="s">
        <v>6656</v>
      </c>
      <c r="D1841" s="374" t="s">
        <v>32604</v>
      </c>
    </row>
    <row r="1842" spans="1:4" x14ac:dyDescent="0.25">
      <c r="A1842" s="264" t="s">
        <v>32605</v>
      </c>
      <c r="B1842" s="265" t="s">
        <v>8912</v>
      </c>
      <c r="C1842" s="265" t="s">
        <v>6656</v>
      </c>
      <c r="D1842" s="374" t="s">
        <v>32606</v>
      </c>
    </row>
    <row r="1843" spans="1:4" x14ac:dyDescent="0.25">
      <c r="A1843" s="264" t="s">
        <v>32607</v>
      </c>
      <c r="B1843" s="265" t="s">
        <v>8913</v>
      </c>
      <c r="C1843" s="265" t="s">
        <v>6656</v>
      </c>
      <c r="D1843" s="374" t="s">
        <v>32608</v>
      </c>
    </row>
    <row r="1844" spans="1:4" x14ac:dyDescent="0.25">
      <c r="A1844" s="264" t="s">
        <v>32609</v>
      </c>
      <c r="B1844" s="265" t="s">
        <v>8914</v>
      </c>
      <c r="C1844" s="265" t="s">
        <v>6656</v>
      </c>
      <c r="D1844" s="374" t="s">
        <v>32610</v>
      </c>
    </row>
    <row r="1845" spans="1:4" x14ac:dyDescent="0.25">
      <c r="A1845" s="264" t="s">
        <v>32611</v>
      </c>
      <c r="B1845" s="265" t="s">
        <v>8915</v>
      </c>
      <c r="C1845" s="265" t="s">
        <v>740</v>
      </c>
      <c r="D1845" s="266" t="s">
        <v>32612</v>
      </c>
    </row>
    <row r="1846" spans="1:4" x14ac:dyDescent="0.25">
      <c r="A1846" s="264" t="s">
        <v>32613</v>
      </c>
      <c r="B1846" s="265" t="s">
        <v>8916</v>
      </c>
      <c r="C1846" s="265" t="s">
        <v>6656</v>
      </c>
      <c r="D1846" s="374" t="s">
        <v>32614</v>
      </c>
    </row>
    <row r="1847" spans="1:4" x14ac:dyDescent="0.25">
      <c r="A1847" s="264" t="s">
        <v>32615</v>
      </c>
      <c r="B1847" s="265" t="s">
        <v>8917</v>
      </c>
      <c r="C1847" s="265" t="s">
        <v>740</v>
      </c>
      <c r="D1847" s="266" t="s">
        <v>32616</v>
      </c>
    </row>
    <row r="1848" spans="1:4" x14ac:dyDescent="0.25">
      <c r="A1848" s="264" t="s">
        <v>32617</v>
      </c>
      <c r="B1848" s="265" t="s">
        <v>8918</v>
      </c>
      <c r="C1848" s="265" t="s">
        <v>740</v>
      </c>
      <c r="D1848" s="374" t="s">
        <v>32618</v>
      </c>
    </row>
    <row r="1849" spans="1:4" x14ac:dyDescent="0.25">
      <c r="A1849" s="264" t="s">
        <v>32619</v>
      </c>
      <c r="B1849" s="265" t="s">
        <v>8919</v>
      </c>
      <c r="C1849" s="265" t="s">
        <v>6656</v>
      </c>
      <c r="D1849" s="374" t="s">
        <v>32620</v>
      </c>
    </row>
    <row r="1850" spans="1:4" x14ac:dyDescent="0.25">
      <c r="A1850" s="264" t="s">
        <v>32621</v>
      </c>
      <c r="B1850" s="265" t="s">
        <v>8920</v>
      </c>
      <c r="C1850" s="265" t="s">
        <v>740</v>
      </c>
      <c r="D1850" s="374" t="s">
        <v>32622</v>
      </c>
    </row>
    <row r="1851" spans="1:4" x14ac:dyDescent="0.25">
      <c r="A1851" s="264" t="s">
        <v>32623</v>
      </c>
      <c r="B1851" s="265" t="s">
        <v>8921</v>
      </c>
      <c r="C1851" s="265" t="s">
        <v>6656</v>
      </c>
      <c r="D1851" s="374" t="s">
        <v>32624</v>
      </c>
    </row>
    <row r="1852" spans="1:4" x14ac:dyDescent="0.25">
      <c r="A1852" s="264" t="s">
        <v>32625</v>
      </c>
      <c r="B1852" s="265" t="s">
        <v>8922</v>
      </c>
      <c r="C1852" s="265" t="s">
        <v>740</v>
      </c>
      <c r="D1852" s="374" t="s">
        <v>32626</v>
      </c>
    </row>
    <row r="1853" spans="1:4" x14ac:dyDescent="0.25">
      <c r="A1853" s="264" t="s">
        <v>32627</v>
      </c>
      <c r="B1853" s="265" t="s">
        <v>8923</v>
      </c>
      <c r="C1853" s="265" t="s">
        <v>740</v>
      </c>
      <c r="D1853" s="374" t="s">
        <v>32628</v>
      </c>
    </row>
    <row r="1854" spans="1:4" x14ac:dyDescent="0.25">
      <c r="A1854" s="264" t="s">
        <v>32629</v>
      </c>
      <c r="B1854" s="265" t="s">
        <v>8924</v>
      </c>
      <c r="C1854" s="265" t="s">
        <v>6656</v>
      </c>
      <c r="D1854" s="374" t="s">
        <v>32630</v>
      </c>
    </row>
    <row r="1855" spans="1:4" x14ac:dyDescent="0.25">
      <c r="A1855" s="264" t="s">
        <v>32631</v>
      </c>
      <c r="B1855" s="265" t="s">
        <v>8925</v>
      </c>
      <c r="C1855" s="265" t="s">
        <v>740</v>
      </c>
      <c r="D1855" s="374" t="s">
        <v>32632</v>
      </c>
    </row>
    <row r="1856" spans="1:4" x14ac:dyDescent="0.25">
      <c r="A1856" s="264" t="s">
        <v>32633</v>
      </c>
      <c r="B1856" s="265" t="s">
        <v>8926</v>
      </c>
      <c r="C1856" s="265" t="s">
        <v>6656</v>
      </c>
      <c r="D1856" s="374" t="s">
        <v>32634</v>
      </c>
    </row>
    <row r="1857" spans="1:4" x14ac:dyDescent="0.25">
      <c r="A1857" s="264" t="s">
        <v>32635</v>
      </c>
      <c r="B1857" s="265" t="s">
        <v>8927</v>
      </c>
      <c r="C1857" s="265" t="s">
        <v>740</v>
      </c>
      <c r="D1857" s="374" t="s">
        <v>32636</v>
      </c>
    </row>
    <row r="1858" spans="1:4" x14ac:dyDescent="0.25">
      <c r="A1858" s="264" t="s">
        <v>32637</v>
      </c>
      <c r="B1858" s="265" t="s">
        <v>8928</v>
      </c>
      <c r="C1858" s="265" t="s">
        <v>6656</v>
      </c>
      <c r="D1858" s="374" t="s">
        <v>32638</v>
      </c>
    </row>
    <row r="1859" spans="1:4" x14ac:dyDescent="0.25">
      <c r="A1859" s="264" t="s">
        <v>32639</v>
      </c>
      <c r="B1859" s="265" t="s">
        <v>8929</v>
      </c>
      <c r="C1859" s="265" t="s">
        <v>6656</v>
      </c>
      <c r="D1859" s="374" t="s">
        <v>32640</v>
      </c>
    </row>
    <row r="1860" spans="1:4" x14ac:dyDescent="0.25">
      <c r="A1860" s="264" t="s">
        <v>32641</v>
      </c>
      <c r="B1860" s="265" t="s">
        <v>8930</v>
      </c>
      <c r="C1860" s="265" t="s">
        <v>740</v>
      </c>
      <c r="D1860" s="374" t="s">
        <v>32642</v>
      </c>
    </row>
    <row r="1861" spans="1:4" x14ac:dyDescent="0.25">
      <c r="A1861" s="264" t="s">
        <v>32643</v>
      </c>
      <c r="B1861" s="265" t="s">
        <v>8931</v>
      </c>
      <c r="C1861" s="265" t="s">
        <v>740</v>
      </c>
      <c r="D1861" s="374" t="s">
        <v>32644</v>
      </c>
    </row>
    <row r="1862" spans="1:4" x14ac:dyDescent="0.25">
      <c r="A1862" s="264" t="s">
        <v>32645</v>
      </c>
      <c r="B1862" s="265" t="s">
        <v>8932</v>
      </c>
      <c r="C1862" s="265" t="s">
        <v>6656</v>
      </c>
      <c r="D1862" s="374" t="s">
        <v>32646</v>
      </c>
    </row>
    <row r="1863" spans="1:4" x14ac:dyDescent="0.25">
      <c r="A1863" s="264" t="s">
        <v>32647</v>
      </c>
      <c r="B1863" s="265" t="s">
        <v>8933</v>
      </c>
      <c r="C1863" s="265" t="s">
        <v>740</v>
      </c>
      <c r="D1863" s="374" t="s">
        <v>32618</v>
      </c>
    </row>
    <row r="1864" spans="1:4" x14ac:dyDescent="0.25">
      <c r="A1864" s="264" t="s">
        <v>32648</v>
      </c>
      <c r="B1864" s="265" t="s">
        <v>8934</v>
      </c>
      <c r="C1864" s="265" t="s">
        <v>6656</v>
      </c>
      <c r="D1864" s="374" t="s">
        <v>32649</v>
      </c>
    </row>
    <row r="1865" spans="1:4" x14ac:dyDescent="0.25">
      <c r="A1865" s="264" t="s">
        <v>32650</v>
      </c>
      <c r="B1865" s="265" t="s">
        <v>8935</v>
      </c>
      <c r="C1865" s="265" t="s">
        <v>6656</v>
      </c>
      <c r="D1865" s="266" t="s">
        <v>32651</v>
      </c>
    </row>
    <row r="1866" spans="1:4" x14ac:dyDescent="0.25">
      <c r="A1866" s="264" t="s">
        <v>32652</v>
      </c>
      <c r="B1866" s="265" t="s">
        <v>8936</v>
      </c>
      <c r="C1866" s="265" t="s">
        <v>740</v>
      </c>
      <c r="D1866" s="374" t="s">
        <v>32628</v>
      </c>
    </row>
    <row r="1867" spans="1:4" x14ac:dyDescent="0.25">
      <c r="A1867" s="264" t="s">
        <v>32653</v>
      </c>
      <c r="B1867" s="265" t="s">
        <v>8937</v>
      </c>
      <c r="C1867" s="265" t="s">
        <v>6656</v>
      </c>
      <c r="D1867" s="266" t="s">
        <v>32654</v>
      </c>
    </row>
    <row r="1868" spans="1:4" x14ac:dyDescent="0.25">
      <c r="A1868" s="264" t="s">
        <v>32655</v>
      </c>
      <c r="B1868" s="265" t="s">
        <v>8938</v>
      </c>
      <c r="C1868" s="265" t="s">
        <v>6656</v>
      </c>
      <c r="D1868" s="374" t="s">
        <v>32656</v>
      </c>
    </row>
    <row r="1869" spans="1:4" x14ac:dyDescent="0.25">
      <c r="A1869" s="264" t="s">
        <v>32657</v>
      </c>
      <c r="B1869" s="265" t="s">
        <v>8939</v>
      </c>
      <c r="C1869" s="265" t="s">
        <v>6656</v>
      </c>
      <c r="D1869" s="374" t="s">
        <v>32658</v>
      </c>
    </row>
    <row r="1870" spans="1:4" x14ac:dyDescent="0.25">
      <c r="A1870" s="264" t="s">
        <v>32659</v>
      </c>
      <c r="B1870" s="265" t="s">
        <v>8940</v>
      </c>
      <c r="C1870" s="265" t="s">
        <v>6656</v>
      </c>
      <c r="D1870" s="374" t="s">
        <v>32660</v>
      </c>
    </row>
    <row r="1871" spans="1:4" x14ac:dyDescent="0.25">
      <c r="A1871" s="264" t="s">
        <v>32661</v>
      </c>
      <c r="B1871" s="265" t="s">
        <v>8941</v>
      </c>
      <c r="C1871" s="265" t="s">
        <v>6656</v>
      </c>
      <c r="D1871" s="374" t="s">
        <v>32662</v>
      </c>
    </row>
    <row r="1872" spans="1:4" x14ac:dyDescent="0.25">
      <c r="A1872" s="264" t="s">
        <v>32663</v>
      </c>
      <c r="B1872" s="265" t="s">
        <v>8942</v>
      </c>
      <c r="C1872" s="265" t="s">
        <v>6656</v>
      </c>
      <c r="D1872" s="266" t="s">
        <v>32664</v>
      </c>
    </row>
    <row r="1873" spans="1:4" x14ac:dyDescent="0.25">
      <c r="A1873" s="264" t="s">
        <v>32665</v>
      </c>
      <c r="B1873" s="265" t="s">
        <v>8943</v>
      </c>
      <c r="C1873" s="265" t="s">
        <v>740</v>
      </c>
      <c r="D1873" s="374" t="s">
        <v>32666</v>
      </c>
    </row>
    <row r="1874" spans="1:4" x14ac:dyDescent="0.25">
      <c r="A1874" s="264" t="s">
        <v>32667</v>
      </c>
      <c r="B1874" s="265" t="s">
        <v>8944</v>
      </c>
      <c r="C1874" s="265" t="s">
        <v>740</v>
      </c>
      <c r="D1874" s="374" t="s">
        <v>32644</v>
      </c>
    </row>
    <row r="1875" spans="1:4" x14ac:dyDescent="0.25">
      <c r="A1875" s="264" t="s">
        <v>32668</v>
      </c>
      <c r="B1875" s="265" t="s">
        <v>8945</v>
      </c>
      <c r="C1875" s="265" t="s">
        <v>740</v>
      </c>
      <c r="D1875" s="266" t="s">
        <v>32669</v>
      </c>
    </row>
    <row r="1876" spans="1:4" x14ac:dyDescent="0.25">
      <c r="A1876" s="264" t="s">
        <v>32670</v>
      </c>
      <c r="B1876" s="265" t="s">
        <v>8946</v>
      </c>
      <c r="C1876" s="265" t="s">
        <v>6656</v>
      </c>
      <c r="D1876" s="374" t="s">
        <v>32671</v>
      </c>
    </row>
    <row r="1877" spans="1:4" x14ac:dyDescent="0.25">
      <c r="A1877" s="264" t="s">
        <v>32672</v>
      </c>
      <c r="B1877" s="265" t="s">
        <v>8947</v>
      </c>
      <c r="C1877" s="265" t="s">
        <v>6656</v>
      </c>
      <c r="D1877" s="374" t="s">
        <v>32673</v>
      </c>
    </row>
    <row r="1878" spans="1:4" x14ac:dyDescent="0.25">
      <c r="A1878" s="264" t="s">
        <v>32674</v>
      </c>
      <c r="B1878" s="265" t="s">
        <v>8948</v>
      </c>
      <c r="C1878" s="265" t="s">
        <v>740</v>
      </c>
      <c r="D1878" s="374" t="s">
        <v>32666</v>
      </c>
    </row>
    <row r="1879" spans="1:4" x14ac:dyDescent="0.25">
      <c r="A1879" s="264" t="s">
        <v>32675</v>
      </c>
      <c r="B1879" s="265" t="s">
        <v>8949</v>
      </c>
      <c r="C1879" s="265" t="s">
        <v>740</v>
      </c>
      <c r="D1879" s="374" t="s">
        <v>32676</v>
      </c>
    </row>
    <row r="1880" spans="1:4" x14ac:dyDescent="0.25">
      <c r="A1880" s="264" t="s">
        <v>32677</v>
      </c>
      <c r="B1880" s="265" t="s">
        <v>8950</v>
      </c>
      <c r="C1880" s="265" t="s">
        <v>740</v>
      </c>
      <c r="D1880" s="374" t="s">
        <v>32678</v>
      </c>
    </row>
    <row r="1881" spans="1:4" x14ac:dyDescent="0.25">
      <c r="A1881" s="264" t="s">
        <v>32679</v>
      </c>
      <c r="B1881" s="265" t="s">
        <v>8951</v>
      </c>
      <c r="C1881" s="265" t="s">
        <v>6656</v>
      </c>
      <c r="D1881" s="374" t="s">
        <v>32680</v>
      </c>
    </row>
    <row r="1882" spans="1:4" x14ac:dyDescent="0.25">
      <c r="A1882" s="264" t="s">
        <v>32681</v>
      </c>
      <c r="B1882" s="265" t="s">
        <v>8952</v>
      </c>
      <c r="C1882" s="265" t="s">
        <v>6656</v>
      </c>
      <c r="D1882" s="374" t="s">
        <v>32682</v>
      </c>
    </row>
    <row r="1883" spans="1:4" x14ac:dyDescent="0.25">
      <c r="A1883" s="264" t="s">
        <v>32683</v>
      </c>
      <c r="B1883" s="265" t="s">
        <v>8953</v>
      </c>
      <c r="C1883" s="265" t="s">
        <v>6656</v>
      </c>
      <c r="D1883" s="374" t="s">
        <v>32684</v>
      </c>
    </row>
    <row r="1884" spans="1:4" x14ac:dyDescent="0.25">
      <c r="A1884" s="264" t="s">
        <v>32685</v>
      </c>
      <c r="B1884" s="265" t="s">
        <v>8954</v>
      </c>
      <c r="C1884" s="265" t="s">
        <v>6656</v>
      </c>
      <c r="D1884" s="374" t="s">
        <v>32686</v>
      </c>
    </row>
    <row r="1885" spans="1:4" x14ac:dyDescent="0.25">
      <c r="A1885" s="264" t="s">
        <v>32687</v>
      </c>
      <c r="B1885" s="265" t="s">
        <v>8955</v>
      </c>
      <c r="C1885" s="265" t="s">
        <v>740</v>
      </c>
      <c r="D1885" s="266" t="s">
        <v>32688</v>
      </c>
    </row>
    <row r="1886" spans="1:4" x14ac:dyDescent="0.25">
      <c r="A1886" s="264" t="s">
        <v>32689</v>
      </c>
      <c r="B1886" s="265" t="s">
        <v>8956</v>
      </c>
      <c r="C1886" s="265" t="s">
        <v>740</v>
      </c>
      <c r="D1886" s="374" t="s">
        <v>32690</v>
      </c>
    </row>
    <row r="1887" spans="1:4" x14ac:dyDescent="0.25">
      <c r="A1887" s="264" t="s">
        <v>32691</v>
      </c>
      <c r="B1887" s="265" t="s">
        <v>8957</v>
      </c>
      <c r="C1887" s="265" t="s">
        <v>6656</v>
      </c>
      <c r="D1887" s="374" t="s">
        <v>32692</v>
      </c>
    </row>
    <row r="1888" spans="1:4" x14ac:dyDescent="0.25">
      <c r="A1888" s="264" t="s">
        <v>32693</v>
      </c>
      <c r="B1888" s="265" t="s">
        <v>8958</v>
      </c>
      <c r="C1888" s="265" t="s">
        <v>740</v>
      </c>
      <c r="D1888" s="374" t="s">
        <v>32690</v>
      </c>
    </row>
    <row r="1889" spans="1:4" x14ac:dyDescent="0.25">
      <c r="A1889" s="264" t="s">
        <v>32694</v>
      </c>
      <c r="B1889" s="265" t="s">
        <v>8959</v>
      </c>
      <c r="C1889" s="265" t="s">
        <v>6656</v>
      </c>
      <c r="D1889" s="374" t="s">
        <v>32695</v>
      </c>
    </row>
    <row r="1890" spans="1:4" x14ac:dyDescent="0.25">
      <c r="A1890" s="264" t="s">
        <v>32696</v>
      </c>
      <c r="B1890" s="265" t="s">
        <v>8960</v>
      </c>
      <c r="C1890" s="265" t="s">
        <v>740</v>
      </c>
      <c r="D1890" s="374" t="s">
        <v>32697</v>
      </c>
    </row>
    <row r="1891" spans="1:4" x14ac:dyDescent="0.25">
      <c r="A1891" s="264" t="s">
        <v>32698</v>
      </c>
      <c r="B1891" s="265" t="s">
        <v>8961</v>
      </c>
      <c r="C1891" s="265" t="s">
        <v>6656</v>
      </c>
      <c r="D1891" s="374" t="s">
        <v>32699</v>
      </c>
    </row>
    <row r="1892" spans="1:4" x14ac:dyDescent="0.25">
      <c r="A1892" s="264" t="s">
        <v>32700</v>
      </c>
      <c r="B1892" s="265" t="s">
        <v>8962</v>
      </c>
      <c r="C1892" s="265" t="s">
        <v>740</v>
      </c>
      <c r="D1892" s="374" t="s">
        <v>32701</v>
      </c>
    </row>
    <row r="1893" spans="1:4" x14ac:dyDescent="0.25">
      <c r="A1893" s="264" t="s">
        <v>32702</v>
      </c>
      <c r="B1893" s="265" t="s">
        <v>8963</v>
      </c>
      <c r="C1893" s="265" t="s">
        <v>740</v>
      </c>
      <c r="D1893" s="374" t="s">
        <v>32703</v>
      </c>
    </row>
    <row r="1894" spans="1:4" x14ac:dyDescent="0.25">
      <c r="A1894" s="264" t="s">
        <v>32704</v>
      </c>
      <c r="B1894" s="265" t="s">
        <v>8964</v>
      </c>
      <c r="C1894" s="265" t="s">
        <v>6656</v>
      </c>
      <c r="D1894" s="374" t="s">
        <v>32705</v>
      </c>
    </row>
    <row r="1895" spans="1:4" x14ac:dyDescent="0.25">
      <c r="A1895" s="264" t="s">
        <v>32706</v>
      </c>
      <c r="B1895" s="265" t="s">
        <v>8965</v>
      </c>
      <c r="C1895" s="265" t="s">
        <v>740</v>
      </c>
      <c r="D1895" s="374" t="s">
        <v>32707</v>
      </c>
    </row>
    <row r="1896" spans="1:4" x14ac:dyDescent="0.25">
      <c r="A1896" s="264" t="s">
        <v>32708</v>
      </c>
      <c r="B1896" s="265" t="s">
        <v>8966</v>
      </c>
      <c r="C1896" s="265" t="s">
        <v>6656</v>
      </c>
      <c r="D1896" s="374" t="s">
        <v>32709</v>
      </c>
    </row>
    <row r="1897" spans="1:4" x14ac:dyDescent="0.25">
      <c r="A1897" s="264" t="s">
        <v>32710</v>
      </c>
      <c r="B1897" s="265" t="s">
        <v>8967</v>
      </c>
      <c r="C1897" s="265" t="s">
        <v>6656</v>
      </c>
      <c r="D1897" s="374" t="s">
        <v>32711</v>
      </c>
    </row>
    <row r="1898" spans="1:4" x14ac:dyDescent="0.25">
      <c r="A1898" s="264" t="s">
        <v>32712</v>
      </c>
      <c r="B1898" s="265" t="s">
        <v>8968</v>
      </c>
      <c r="C1898" s="265" t="s">
        <v>740</v>
      </c>
      <c r="D1898" s="374" t="s">
        <v>32713</v>
      </c>
    </row>
    <row r="1899" spans="1:4" x14ac:dyDescent="0.25">
      <c r="A1899" s="264" t="s">
        <v>32714</v>
      </c>
      <c r="B1899" s="265" t="s">
        <v>8969</v>
      </c>
      <c r="C1899" s="265" t="s">
        <v>6656</v>
      </c>
      <c r="D1899" s="374" t="s">
        <v>32715</v>
      </c>
    </row>
    <row r="1900" spans="1:4" x14ac:dyDescent="0.25">
      <c r="A1900" s="264" t="s">
        <v>32716</v>
      </c>
      <c r="B1900" s="265" t="s">
        <v>8970</v>
      </c>
      <c r="C1900" s="265" t="s">
        <v>740</v>
      </c>
      <c r="D1900" s="374" t="s">
        <v>32717</v>
      </c>
    </row>
    <row r="1901" spans="1:4" x14ac:dyDescent="0.25">
      <c r="A1901" s="264" t="s">
        <v>32718</v>
      </c>
      <c r="B1901" s="265" t="s">
        <v>8971</v>
      </c>
      <c r="C1901" s="265" t="s">
        <v>6656</v>
      </c>
      <c r="D1901" s="374" t="s">
        <v>32719</v>
      </c>
    </row>
    <row r="1902" spans="1:4" x14ac:dyDescent="0.25">
      <c r="A1902" s="264" t="s">
        <v>32720</v>
      </c>
      <c r="B1902" s="265" t="s">
        <v>8972</v>
      </c>
      <c r="C1902" s="265" t="s">
        <v>740</v>
      </c>
      <c r="D1902" s="374" t="s">
        <v>32713</v>
      </c>
    </row>
    <row r="1903" spans="1:4" x14ac:dyDescent="0.25">
      <c r="A1903" s="264" t="s">
        <v>32721</v>
      </c>
      <c r="B1903" s="265" t="s">
        <v>8973</v>
      </c>
      <c r="C1903" s="265" t="s">
        <v>740</v>
      </c>
      <c r="D1903" s="374" t="s">
        <v>32722</v>
      </c>
    </row>
    <row r="1904" spans="1:4" x14ac:dyDescent="0.25">
      <c r="A1904" s="264" t="s">
        <v>32723</v>
      </c>
      <c r="B1904" s="265" t="s">
        <v>8974</v>
      </c>
      <c r="C1904" s="265" t="s">
        <v>6656</v>
      </c>
      <c r="D1904" s="374" t="s">
        <v>32724</v>
      </c>
    </row>
    <row r="1905" spans="1:4" x14ac:dyDescent="0.25">
      <c r="A1905" s="264" t="s">
        <v>32725</v>
      </c>
      <c r="B1905" s="265" t="s">
        <v>8975</v>
      </c>
      <c r="C1905" s="265" t="s">
        <v>740</v>
      </c>
      <c r="D1905" s="374" t="s">
        <v>32726</v>
      </c>
    </row>
    <row r="1906" spans="1:4" x14ac:dyDescent="0.25">
      <c r="A1906" s="264" t="s">
        <v>32727</v>
      </c>
      <c r="B1906" s="265" t="s">
        <v>8976</v>
      </c>
      <c r="C1906" s="265" t="s">
        <v>6656</v>
      </c>
      <c r="D1906" s="374" t="s">
        <v>32728</v>
      </c>
    </row>
    <row r="1907" spans="1:4" x14ac:dyDescent="0.25">
      <c r="A1907" s="264" t="s">
        <v>32729</v>
      </c>
      <c r="B1907" s="265" t="s">
        <v>8977</v>
      </c>
      <c r="C1907" s="265" t="s">
        <v>740</v>
      </c>
      <c r="D1907" s="374" t="s">
        <v>32726</v>
      </c>
    </row>
    <row r="1908" spans="1:4" x14ac:dyDescent="0.25">
      <c r="A1908" s="264" t="s">
        <v>32730</v>
      </c>
      <c r="B1908" s="265" t="s">
        <v>8978</v>
      </c>
      <c r="C1908" s="265" t="s">
        <v>6656</v>
      </c>
      <c r="D1908" s="374" t="s">
        <v>32731</v>
      </c>
    </row>
    <row r="1909" spans="1:4" x14ac:dyDescent="0.25">
      <c r="A1909" s="264" t="s">
        <v>32732</v>
      </c>
      <c r="B1909" s="265" t="s">
        <v>8979</v>
      </c>
      <c r="C1909" s="265" t="s">
        <v>6656</v>
      </c>
      <c r="D1909" s="374" t="s">
        <v>32733</v>
      </c>
    </row>
    <row r="1910" spans="1:4" x14ac:dyDescent="0.25">
      <c r="A1910" s="264" t="s">
        <v>32734</v>
      </c>
      <c r="B1910" s="265" t="s">
        <v>8980</v>
      </c>
      <c r="C1910" s="265" t="s">
        <v>740</v>
      </c>
      <c r="D1910" s="374" t="s">
        <v>32735</v>
      </c>
    </row>
    <row r="1911" spans="1:4" x14ac:dyDescent="0.25">
      <c r="A1911" s="264" t="s">
        <v>32736</v>
      </c>
      <c r="B1911" s="265" t="s">
        <v>8981</v>
      </c>
      <c r="C1911" s="265" t="s">
        <v>6656</v>
      </c>
      <c r="D1911" s="374" t="s">
        <v>32737</v>
      </c>
    </row>
    <row r="1912" spans="1:4" x14ac:dyDescent="0.25">
      <c r="A1912" s="264" t="s">
        <v>32738</v>
      </c>
      <c r="B1912" s="265" t="s">
        <v>8982</v>
      </c>
      <c r="C1912" s="265" t="s">
        <v>740</v>
      </c>
      <c r="D1912" s="374" t="s">
        <v>32739</v>
      </c>
    </row>
    <row r="1913" spans="1:4" x14ac:dyDescent="0.25">
      <c r="A1913" s="264" t="s">
        <v>32740</v>
      </c>
      <c r="B1913" s="265" t="s">
        <v>8983</v>
      </c>
      <c r="C1913" s="265" t="s">
        <v>740</v>
      </c>
      <c r="D1913" s="266" t="s">
        <v>32741</v>
      </c>
    </row>
    <row r="1914" spans="1:4" x14ac:dyDescent="0.25">
      <c r="A1914" s="264" t="s">
        <v>32742</v>
      </c>
      <c r="B1914" s="265" t="s">
        <v>8984</v>
      </c>
      <c r="C1914" s="265" t="s">
        <v>740</v>
      </c>
      <c r="D1914" s="266" t="s">
        <v>32743</v>
      </c>
    </row>
    <row r="1915" spans="1:4" x14ac:dyDescent="0.25">
      <c r="A1915" s="264" t="s">
        <v>32744</v>
      </c>
      <c r="B1915" s="265" t="s">
        <v>8985</v>
      </c>
      <c r="C1915" s="265" t="s">
        <v>6656</v>
      </c>
      <c r="D1915" s="374" t="s">
        <v>32745</v>
      </c>
    </row>
    <row r="1916" spans="1:4" x14ac:dyDescent="0.25">
      <c r="A1916" s="264" t="s">
        <v>32746</v>
      </c>
      <c r="B1916" s="265" t="s">
        <v>8986</v>
      </c>
      <c r="C1916" s="265" t="s">
        <v>740</v>
      </c>
      <c r="D1916" s="374" t="s">
        <v>32747</v>
      </c>
    </row>
    <row r="1917" spans="1:4" x14ac:dyDescent="0.25">
      <c r="A1917" s="264" t="s">
        <v>32748</v>
      </c>
      <c r="B1917" s="265" t="s">
        <v>8987</v>
      </c>
      <c r="C1917" s="265" t="s">
        <v>6656</v>
      </c>
      <c r="D1917" s="374" t="s">
        <v>32749</v>
      </c>
    </row>
    <row r="1918" spans="1:4" x14ac:dyDescent="0.25">
      <c r="A1918" s="264" t="s">
        <v>32750</v>
      </c>
      <c r="B1918" s="265" t="s">
        <v>8988</v>
      </c>
      <c r="C1918" s="265" t="s">
        <v>740</v>
      </c>
      <c r="D1918" s="374" t="s">
        <v>32703</v>
      </c>
    </row>
    <row r="1919" spans="1:4" x14ac:dyDescent="0.25">
      <c r="A1919" s="264" t="s">
        <v>32751</v>
      </c>
      <c r="B1919" s="265" t="s">
        <v>8989</v>
      </c>
      <c r="C1919" s="265" t="s">
        <v>6656</v>
      </c>
      <c r="D1919" s="374" t="s">
        <v>32752</v>
      </c>
    </row>
    <row r="1920" spans="1:4" x14ac:dyDescent="0.25">
      <c r="A1920" s="264" t="s">
        <v>32753</v>
      </c>
      <c r="B1920" s="265" t="s">
        <v>8990</v>
      </c>
      <c r="C1920" s="265" t="s">
        <v>740</v>
      </c>
      <c r="D1920" s="374" t="s">
        <v>32707</v>
      </c>
    </row>
    <row r="1921" spans="1:4" x14ac:dyDescent="0.25">
      <c r="A1921" s="264" t="s">
        <v>32754</v>
      </c>
      <c r="B1921" s="265" t="s">
        <v>8991</v>
      </c>
      <c r="C1921" s="265" t="s">
        <v>6656</v>
      </c>
      <c r="D1921" s="374" t="s">
        <v>32755</v>
      </c>
    </row>
    <row r="1922" spans="1:4" x14ac:dyDescent="0.25">
      <c r="A1922" s="264" t="s">
        <v>32756</v>
      </c>
      <c r="B1922" s="265" t="s">
        <v>8992</v>
      </c>
      <c r="C1922" s="265" t="s">
        <v>740</v>
      </c>
      <c r="D1922" s="374" t="s">
        <v>32757</v>
      </c>
    </row>
    <row r="1923" spans="1:4" x14ac:dyDescent="0.25">
      <c r="A1923" s="264" t="s">
        <v>32758</v>
      </c>
      <c r="B1923" s="265" t="s">
        <v>8993</v>
      </c>
      <c r="C1923" s="265" t="s">
        <v>6656</v>
      </c>
      <c r="D1923" s="374" t="s">
        <v>32759</v>
      </c>
    </row>
    <row r="1924" spans="1:4" x14ac:dyDescent="0.25">
      <c r="A1924" s="264" t="s">
        <v>32760</v>
      </c>
      <c r="B1924" s="265" t="s">
        <v>8994</v>
      </c>
      <c r="C1924" s="265" t="s">
        <v>6656</v>
      </c>
      <c r="D1924" s="374" t="s">
        <v>32761</v>
      </c>
    </row>
    <row r="1925" spans="1:4" x14ac:dyDescent="0.25">
      <c r="A1925" s="264" t="s">
        <v>32762</v>
      </c>
      <c r="B1925" s="265" t="s">
        <v>8995</v>
      </c>
      <c r="C1925" s="265" t="s">
        <v>6656</v>
      </c>
      <c r="D1925" s="266" t="s">
        <v>32763</v>
      </c>
    </row>
    <row r="1926" spans="1:4" x14ac:dyDescent="0.25">
      <c r="A1926" s="264" t="s">
        <v>32764</v>
      </c>
      <c r="B1926" s="265" t="s">
        <v>8996</v>
      </c>
      <c r="C1926" s="265" t="s">
        <v>6656</v>
      </c>
      <c r="D1926" s="266" t="s">
        <v>32765</v>
      </c>
    </row>
    <row r="1927" spans="1:4" x14ac:dyDescent="0.25">
      <c r="A1927" s="264" t="s">
        <v>32766</v>
      </c>
      <c r="B1927" s="265" t="s">
        <v>8997</v>
      </c>
      <c r="C1927" s="265" t="s">
        <v>6656</v>
      </c>
      <c r="D1927" s="266" t="s">
        <v>32767</v>
      </c>
    </row>
    <row r="1928" spans="1:4" x14ac:dyDescent="0.25">
      <c r="A1928" s="264" t="s">
        <v>32768</v>
      </c>
      <c r="B1928" s="265" t="s">
        <v>8998</v>
      </c>
      <c r="C1928" s="265" t="s">
        <v>6656</v>
      </c>
      <c r="D1928" s="374" t="s">
        <v>32769</v>
      </c>
    </row>
    <row r="1929" spans="1:4" x14ac:dyDescent="0.25">
      <c r="A1929" s="264" t="s">
        <v>32770</v>
      </c>
      <c r="B1929" s="265" t="s">
        <v>8999</v>
      </c>
      <c r="C1929" s="265" t="s">
        <v>6656</v>
      </c>
      <c r="D1929" s="374" t="s">
        <v>32771</v>
      </c>
    </row>
    <row r="1930" spans="1:4" x14ac:dyDescent="0.25">
      <c r="A1930" s="264" t="s">
        <v>32772</v>
      </c>
      <c r="B1930" s="265" t="s">
        <v>9000</v>
      </c>
      <c r="C1930" s="265" t="s">
        <v>6656</v>
      </c>
      <c r="D1930" s="374" t="s">
        <v>32773</v>
      </c>
    </row>
    <row r="1931" spans="1:4" x14ac:dyDescent="0.25">
      <c r="A1931" s="264" t="s">
        <v>32774</v>
      </c>
      <c r="B1931" s="265" t="s">
        <v>9001</v>
      </c>
      <c r="C1931" s="265" t="s">
        <v>6656</v>
      </c>
      <c r="D1931" s="374" t="s">
        <v>32775</v>
      </c>
    </row>
    <row r="1932" spans="1:4" x14ac:dyDescent="0.25">
      <c r="A1932" s="264" t="s">
        <v>32776</v>
      </c>
      <c r="B1932" s="265" t="s">
        <v>9002</v>
      </c>
      <c r="C1932" s="265" t="s">
        <v>6656</v>
      </c>
      <c r="D1932" s="374" t="s">
        <v>32777</v>
      </c>
    </row>
    <row r="1933" spans="1:4" x14ac:dyDescent="0.25">
      <c r="A1933" s="264" t="s">
        <v>32778</v>
      </c>
      <c r="B1933" s="265" t="s">
        <v>9003</v>
      </c>
      <c r="C1933" s="265" t="s">
        <v>740</v>
      </c>
      <c r="D1933" s="266" t="s">
        <v>32779</v>
      </c>
    </row>
    <row r="1934" spans="1:4" x14ac:dyDescent="0.25">
      <c r="A1934" s="264" t="s">
        <v>32780</v>
      </c>
      <c r="B1934" s="265" t="s">
        <v>9004</v>
      </c>
      <c r="C1934" s="265" t="s">
        <v>740</v>
      </c>
      <c r="D1934" s="266" t="s">
        <v>32781</v>
      </c>
    </row>
    <row r="1935" spans="1:4" x14ac:dyDescent="0.25">
      <c r="A1935" s="264" t="s">
        <v>32782</v>
      </c>
      <c r="B1935" s="265" t="s">
        <v>9005</v>
      </c>
      <c r="C1935" s="265" t="s">
        <v>740</v>
      </c>
      <c r="D1935" s="266" t="s">
        <v>32783</v>
      </c>
    </row>
    <row r="1936" spans="1:4" x14ac:dyDescent="0.25">
      <c r="A1936" s="264" t="s">
        <v>32784</v>
      </c>
      <c r="B1936" s="265" t="s">
        <v>9006</v>
      </c>
      <c r="C1936" s="265" t="s">
        <v>740</v>
      </c>
      <c r="D1936" s="266" t="s">
        <v>2576</v>
      </c>
    </row>
    <row r="1937" spans="1:4" x14ac:dyDescent="0.25">
      <c r="A1937" s="264" t="s">
        <v>32785</v>
      </c>
      <c r="B1937" s="265" t="s">
        <v>9007</v>
      </c>
      <c r="C1937" s="265" t="s">
        <v>740</v>
      </c>
      <c r="D1937" s="266" t="s">
        <v>10723</v>
      </c>
    </row>
    <row r="1938" spans="1:4" x14ac:dyDescent="0.25">
      <c r="A1938" s="264" t="s">
        <v>32786</v>
      </c>
      <c r="B1938" s="265" t="s">
        <v>9008</v>
      </c>
      <c r="C1938" s="265" t="s">
        <v>740</v>
      </c>
      <c r="D1938" s="266" t="s">
        <v>32787</v>
      </c>
    </row>
    <row r="1939" spans="1:4" x14ac:dyDescent="0.25">
      <c r="A1939" s="264" t="s">
        <v>32788</v>
      </c>
      <c r="B1939" s="265" t="s">
        <v>9009</v>
      </c>
      <c r="C1939" s="265" t="s">
        <v>740</v>
      </c>
      <c r="D1939" s="266" t="s">
        <v>32789</v>
      </c>
    </row>
    <row r="1940" spans="1:4" x14ac:dyDescent="0.25">
      <c r="A1940" s="264" t="s">
        <v>32790</v>
      </c>
      <c r="B1940" s="265" t="s">
        <v>9010</v>
      </c>
      <c r="C1940" s="265" t="s">
        <v>740</v>
      </c>
      <c r="D1940" s="266" t="s">
        <v>32791</v>
      </c>
    </row>
    <row r="1941" spans="1:4" x14ac:dyDescent="0.25">
      <c r="A1941" s="264" t="s">
        <v>32792</v>
      </c>
      <c r="B1941" s="265" t="s">
        <v>9011</v>
      </c>
      <c r="C1941" s="265" t="s">
        <v>740</v>
      </c>
      <c r="D1941" s="266" t="s">
        <v>32793</v>
      </c>
    </row>
    <row r="1942" spans="1:4" x14ac:dyDescent="0.25">
      <c r="A1942" s="264" t="s">
        <v>32794</v>
      </c>
      <c r="B1942" s="265" t="s">
        <v>9012</v>
      </c>
      <c r="C1942" s="265" t="s">
        <v>740</v>
      </c>
      <c r="D1942" s="266" t="s">
        <v>32795</v>
      </c>
    </row>
    <row r="1943" spans="1:4" x14ac:dyDescent="0.25">
      <c r="A1943" s="264" t="s">
        <v>32796</v>
      </c>
      <c r="B1943" s="265" t="s">
        <v>9013</v>
      </c>
      <c r="C1943" s="265" t="s">
        <v>740</v>
      </c>
      <c r="D1943" s="266" t="s">
        <v>28300</v>
      </c>
    </row>
    <row r="1944" spans="1:4" x14ac:dyDescent="0.25">
      <c r="A1944" s="264" t="s">
        <v>32797</v>
      </c>
      <c r="B1944" s="265" t="s">
        <v>9014</v>
      </c>
      <c r="C1944" s="265" t="s">
        <v>740</v>
      </c>
      <c r="D1944" s="266" t="s">
        <v>32798</v>
      </c>
    </row>
    <row r="1945" spans="1:4" x14ac:dyDescent="0.25">
      <c r="A1945" s="264" t="s">
        <v>32799</v>
      </c>
      <c r="B1945" s="265" t="s">
        <v>9015</v>
      </c>
      <c r="C1945" s="265" t="s">
        <v>740</v>
      </c>
      <c r="D1945" s="266" t="s">
        <v>32800</v>
      </c>
    </row>
    <row r="1946" spans="1:4" x14ac:dyDescent="0.25">
      <c r="A1946" s="264" t="s">
        <v>32801</v>
      </c>
      <c r="B1946" s="265" t="s">
        <v>9016</v>
      </c>
      <c r="C1946" s="265" t="s">
        <v>740</v>
      </c>
      <c r="D1946" s="266" t="s">
        <v>32802</v>
      </c>
    </row>
    <row r="1947" spans="1:4" x14ac:dyDescent="0.25">
      <c r="A1947" s="264" t="s">
        <v>32803</v>
      </c>
      <c r="B1947" s="265" t="s">
        <v>9017</v>
      </c>
      <c r="C1947" s="265" t="s">
        <v>740</v>
      </c>
      <c r="D1947" s="266" t="s">
        <v>32804</v>
      </c>
    </row>
    <row r="1948" spans="1:4" x14ac:dyDescent="0.25">
      <c r="A1948" s="264" t="s">
        <v>32805</v>
      </c>
      <c r="B1948" s="265" t="s">
        <v>9018</v>
      </c>
      <c r="C1948" s="265" t="s">
        <v>740</v>
      </c>
      <c r="D1948" s="266" t="s">
        <v>32806</v>
      </c>
    </row>
    <row r="1949" spans="1:4" x14ac:dyDescent="0.25">
      <c r="A1949" s="264" t="s">
        <v>32807</v>
      </c>
      <c r="B1949" s="265" t="s">
        <v>9019</v>
      </c>
      <c r="C1949" s="265" t="s">
        <v>740</v>
      </c>
      <c r="D1949" s="266" t="s">
        <v>32808</v>
      </c>
    </row>
    <row r="1950" spans="1:4" x14ac:dyDescent="0.25">
      <c r="A1950" s="264" t="s">
        <v>32809</v>
      </c>
      <c r="B1950" s="265" t="s">
        <v>9020</v>
      </c>
      <c r="C1950" s="265" t="s">
        <v>740</v>
      </c>
      <c r="D1950" s="266" t="s">
        <v>32810</v>
      </c>
    </row>
    <row r="1951" spans="1:4" x14ac:dyDescent="0.25">
      <c r="A1951" s="264" t="s">
        <v>32811</v>
      </c>
      <c r="B1951" s="265" t="s">
        <v>9021</v>
      </c>
      <c r="C1951" s="265" t="s">
        <v>740</v>
      </c>
      <c r="D1951" s="266" t="s">
        <v>32812</v>
      </c>
    </row>
    <row r="1952" spans="1:4" x14ac:dyDescent="0.25">
      <c r="A1952" s="264" t="s">
        <v>32813</v>
      </c>
      <c r="B1952" s="265" t="s">
        <v>9022</v>
      </c>
      <c r="C1952" s="265" t="s">
        <v>740</v>
      </c>
      <c r="D1952" s="266" t="s">
        <v>32814</v>
      </c>
    </row>
    <row r="1953" spans="1:4" x14ac:dyDescent="0.25">
      <c r="A1953" s="264" t="s">
        <v>32815</v>
      </c>
      <c r="B1953" s="265" t="s">
        <v>9023</v>
      </c>
      <c r="C1953" s="265" t="s">
        <v>740</v>
      </c>
      <c r="D1953" s="266" t="s">
        <v>32816</v>
      </c>
    </row>
    <row r="1954" spans="1:4" x14ac:dyDescent="0.25">
      <c r="A1954" s="264" t="s">
        <v>32817</v>
      </c>
      <c r="B1954" s="265" t="s">
        <v>9024</v>
      </c>
      <c r="C1954" s="265" t="s">
        <v>740</v>
      </c>
      <c r="D1954" s="266" t="s">
        <v>32818</v>
      </c>
    </row>
    <row r="1955" spans="1:4" x14ac:dyDescent="0.25">
      <c r="A1955" s="264" t="s">
        <v>32819</v>
      </c>
      <c r="B1955" s="265" t="s">
        <v>9025</v>
      </c>
      <c r="C1955" s="265" t="s">
        <v>740</v>
      </c>
      <c r="D1955" s="266" t="s">
        <v>27298</v>
      </c>
    </row>
    <row r="1956" spans="1:4" x14ac:dyDescent="0.25">
      <c r="A1956" s="264" t="s">
        <v>32820</v>
      </c>
      <c r="B1956" s="265" t="s">
        <v>9026</v>
      </c>
      <c r="C1956" s="265" t="s">
        <v>740</v>
      </c>
      <c r="D1956" s="266" t="s">
        <v>32821</v>
      </c>
    </row>
    <row r="1957" spans="1:4" x14ac:dyDescent="0.25">
      <c r="A1957" s="264" t="s">
        <v>32822</v>
      </c>
      <c r="B1957" s="265" t="s">
        <v>9027</v>
      </c>
      <c r="C1957" s="265" t="s">
        <v>740</v>
      </c>
      <c r="D1957" s="266" t="s">
        <v>32823</v>
      </c>
    </row>
    <row r="1958" spans="1:4" x14ac:dyDescent="0.25">
      <c r="A1958" s="264" t="s">
        <v>32824</v>
      </c>
      <c r="B1958" s="265" t="s">
        <v>9028</v>
      </c>
      <c r="C1958" s="265" t="s">
        <v>740</v>
      </c>
      <c r="D1958" s="266" t="s">
        <v>32825</v>
      </c>
    </row>
    <row r="1959" spans="1:4" x14ac:dyDescent="0.25">
      <c r="A1959" s="264" t="s">
        <v>32826</v>
      </c>
      <c r="B1959" s="265" t="s">
        <v>9029</v>
      </c>
      <c r="C1959" s="265" t="s">
        <v>740</v>
      </c>
      <c r="D1959" s="266" t="s">
        <v>32827</v>
      </c>
    </row>
    <row r="1960" spans="1:4" x14ac:dyDescent="0.25">
      <c r="A1960" s="264" t="s">
        <v>32828</v>
      </c>
      <c r="B1960" s="265" t="s">
        <v>9030</v>
      </c>
      <c r="C1960" s="265" t="s">
        <v>740</v>
      </c>
      <c r="D1960" s="266" t="s">
        <v>32829</v>
      </c>
    </row>
    <row r="1961" spans="1:4" x14ac:dyDescent="0.25">
      <c r="A1961" s="264" t="s">
        <v>32830</v>
      </c>
      <c r="B1961" s="265" t="s">
        <v>9031</v>
      </c>
      <c r="C1961" s="265" t="s">
        <v>740</v>
      </c>
      <c r="D1961" s="266" t="s">
        <v>32831</v>
      </c>
    </row>
    <row r="1962" spans="1:4" x14ac:dyDescent="0.25">
      <c r="A1962" s="264" t="s">
        <v>32832</v>
      </c>
      <c r="B1962" s="265" t="s">
        <v>9032</v>
      </c>
      <c r="C1962" s="265" t="s">
        <v>740</v>
      </c>
      <c r="D1962" s="266" t="s">
        <v>32833</v>
      </c>
    </row>
    <row r="1963" spans="1:4" x14ac:dyDescent="0.25">
      <c r="A1963" s="264" t="s">
        <v>32834</v>
      </c>
      <c r="B1963" s="265" t="s">
        <v>9033</v>
      </c>
      <c r="C1963" s="265" t="s">
        <v>740</v>
      </c>
      <c r="D1963" s="266" t="s">
        <v>32835</v>
      </c>
    </row>
    <row r="1964" spans="1:4" x14ac:dyDescent="0.25">
      <c r="A1964" s="264" t="s">
        <v>32836</v>
      </c>
      <c r="B1964" s="265" t="s">
        <v>9034</v>
      </c>
      <c r="C1964" s="265" t="s">
        <v>740</v>
      </c>
      <c r="D1964" s="266" t="s">
        <v>32837</v>
      </c>
    </row>
    <row r="1965" spans="1:4" x14ac:dyDescent="0.25">
      <c r="A1965" s="264" t="s">
        <v>32838</v>
      </c>
      <c r="B1965" s="265" t="s">
        <v>9035</v>
      </c>
      <c r="C1965" s="265" t="s">
        <v>740</v>
      </c>
      <c r="D1965" s="374" t="s">
        <v>32839</v>
      </c>
    </row>
    <row r="1966" spans="1:4" x14ac:dyDescent="0.25">
      <c r="A1966" s="264" t="s">
        <v>32840</v>
      </c>
      <c r="B1966" s="265" t="s">
        <v>9036</v>
      </c>
      <c r="C1966" s="265" t="s">
        <v>740</v>
      </c>
      <c r="D1966" s="374" t="s">
        <v>32841</v>
      </c>
    </row>
    <row r="1967" spans="1:4" x14ac:dyDescent="0.25">
      <c r="A1967" s="264" t="s">
        <v>32842</v>
      </c>
      <c r="B1967" s="265" t="s">
        <v>9037</v>
      </c>
      <c r="C1967" s="265" t="s">
        <v>740</v>
      </c>
      <c r="D1967" s="374" t="s">
        <v>32843</v>
      </c>
    </row>
    <row r="1968" spans="1:4" x14ac:dyDescent="0.25">
      <c r="A1968" s="264" t="s">
        <v>32844</v>
      </c>
      <c r="B1968" s="265" t="s">
        <v>9038</v>
      </c>
      <c r="C1968" s="265" t="s">
        <v>740</v>
      </c>
      <c r="D1968" s="374" t="s">
        <v>32845</v>
      </c>
    </row>
    <row r="1969" spans="1:4" x14ac:dyDescent="0.25">
      <c r="A1969" s="264" t="s">
        <v>32846</v>
      </c>
      <c r="B1969" s="265" t="s">
        <v>9039</v>
      </c>
      <c r="C1969" s="265" t="s">
        <v>6676</v>
      </c>
      <c r="D1969" s="266" t="s">
        <v>27158</v>
      </c>
    </row>
    <row r="1970" spans="1:4" x14ac:dyDescent="0.25">
      <c r="A1970" s="264" t="s">
        <v>32847</v>
      </c>
      <c r="B1970" s="265" t="s">
        <v>9040</v>
      </c>
      <c r="C1970" s="265" t="s">
        <v>6676</v>
      </c>
      <c r="D1970" s="266" t="s">
        <v>32848</v>
      </c>
    </row>
    <row r="1971" spans="1:4" x14ac:dyDescent="0.25">
      <c r="A1971" s="264" t="s">
        <v>32849</v>
      </c>
      <c r="B1971" s="265" t="s">
        <v>9041</v>
      </c>
      <c r="C1971" s="265" t="s">
        <v>6679</v>
      </c>
      <c r="D1971" s="266" t="s">
        <v>32850</v>
      </c>
    </row>
    <row r="1972" spans="1:4" x14ac:dyDescent="0.25">
      <c r="A1972" s="264" t="s">
        <v>32851</v>
      </c>
      <c r="B1972" s="265" t="s">
        <v>9042</v>
      </c>
      <c r="C1972" s="265" t="s">
        <v>6679</v>
      </c>
      <c r="D1972" s="266" t="s">
        <v>32852</v>
      </c>
    </row>
    <row r="1973" spans="1:4" x14ac:dyDescent="0.25">
      <c r="A1973" s="264" t="s">
        <v>32853</v>
      </c>
      <c r="B1973" s="265" t="s">
        <v>9043</v>
      </c>
      <c r="C1973" s="265" t="s">
        <v>6679</v>
      </c>
      <c r="D1973" s="266" t="s">
        <v>32854</v>
      </c>
    </row>
    <row r="1974" spans="1:4" x14ac:dyDescent="0.25">
      <c r="A1974" s="264" t="s">
        <v>32855</v>
      </c>
      <c r="B1974" s="265" t="s">
        <v>9044</v>
      </c>
      <c r="C1974" s="265" t="s">
        <v>6679</v>
      </c>
      <c r="D1974" s="266" t="s">
        <v>6747</v>
      </c>
    </row>
    <row r="1975" spans="1:4" x14ac:dyDescent="0.25">
      <c r="A1975" s="264" t="s">
        <v>32856</v>
      </c>
      <c r="B1975" s="265" t="s">
        <v>9045</v>
      </c>
      <c r="C1975" s="265" t="s">
        <v>6679</v>
      </c>
      <c r="D1975" s="266" t="s">
        <v>9666</v>
      </c>
    </row>
    <row r="1976" spans="1:4" x14ac:dyDescent="0.25">
      <c r="A1976" s="264" t="s">
        <v>32857</v>
      </c>
      <c r="B1976" s="265" t="s">
        <v>9046</v>
      </c>
      <c r="C1976" s="265" t="s">
        <v>6679</v>
      </c>
      <c r="D1976" s="266" t="s">
        <v>32858</v>
      </c>
    </row>
    <row r="1977" spans="1:4" x14ac:dyDescent="0.25">
      <c r="A1977" s="264" t="s">
        <v>32859</v>
      </c>
      <c r="B1977" s="265" t="s">
        <v>9047</v>
      </c>
      <c r="C1977" s="265" t="s">
        <v>6679</v>
      </c>
      <c r="D1977" s="266" t="s">
        <v>32860</v>
      </c>
    </row>
    <row r="1978" spans="1:4" x14ac:dyDescent="0.25">
      <c r="A1978" s="264" t="s">
        <v>32861</v>
      </c>
      <c r="B1978" s="265" t="s">
        <v>9048</v>
      </c>
      <c r="C1978" s="265" t="s">
        <v>6679</v>
      </c>
      <c r="D1978" s="266" t="s">
        <v>25833</v>
      </c>
    </row>
    <row r="1979" spans="1:4" x14ac:dyDescent="0.25">
      <c r="A1979" s="264" t="s">
        <v>32862</v>
      </c>
      <c r="B1979" s="265" t="s">
        <v>9049</v>
      </c>
      <c r="C1979" s="265" t="s">
        <v>6682</v>
      </c>
      <c r="D1979" s="266" t="s">
        <v>32863</v>
      </c>
    </row>
    <row r="1980" spans="1:4" x14ac:dyDescent="0.25">
      <c r="A1980" s="264" t="s">
        <v>32864</v>
      </c>
      <c r="B1980" s="265" t="s">
        <v>9050</v>
      </c>
      <c r="C1980" s="265" t="s">
        <v>6656</v>
      </c>
      <c r="D1980" s="374" t="s">
        <v>32865</v>
      </c>
    </row>
    <row r="1981" spans="1:4" x14ac:dyDescent="0.25">
      <c r="A1981" s="264" t="s">
        <v>32866</v>
      </c>
      <c r="B1981" s="265" t="s">
        <v>9051</v>
      </c>
      <c r="C1981" s="265" t="s">
        <v>6656</v>
      </c>
      <c r="D1981" s="374" t="s">
        <v>32867</v>
      </c>
    </row>
    <row r="1982" spans="1:4" x14ac:dyDescent="0.25">
      <c r="A1982" s="264" t="s">
        <v>32868</v>
      </c>
      <c r="B1982" s="265" t="s">
        <v>9052</v>
      </c>
      <c r="C1982" s="265" t="s">
        <v>6656</v>
      </c>
      <c r="D1982" s="374" t="s">
        <v>32869</v>
      </c>
    </row>
    <row r="1983" spans="1:4" x14ac:dyDescent="0.25">
      <c r="A1983" s="264" t="s">
        <v>32870</v>
      </c>
      <c r="B1983" s="265" t="s">
        <v>9053</v>
      </c>
      <c r="C1983" s="265" t="s">
        <v>6656</v>
      </c>
      <c r="D1983" s="374" t="s">
        <v>32871</v>
      </c>
    </row>
    <row r="1984" spans="1:4" x14ac:dyDescent="0.25">
      <c r="A1984" s="264" t="s">
        <v>32872</v>
      </c>
      <c r="B1984" s="265" t="s">
        <v>9054</v>
      </c>
      <c r="C1984" s="265" t="s">
        <v>6656</v>
      </c>
      <c r="D1984" s="374" t="s">
        <v>32873</v>
      </c>
    </row>
    <row r="1985" spans="1:4" x14ac:dyDescent="0.25">
      <c r="A1985" s="264" t="s">
        <v>32874</v>
      </c>
      <c r="B1985" s="265" t="s">
        <v>9055</v>
      </c>
      <c r="C1985" s="265" t="s">
        <v>6656</v>
      </c>
      <c r="D1985" s="374" t="s">
        <v>32875</v>
      </c>
    </row>
    <row r="1986" spans="1:4" x14ac:dyDescent="0.25">
      <c r="A1986" s="264" t="s">
        <v>32876</v>
      </c>
      <c r="B1986" s="265" t="s">
        <v>9056</v>
      </c>
      <c r="C1986" s="265" t="s">
        <v>6656</v>
      </c>
      <c r="D1986" s="374" t="s">
        <v>32877</v>
      </c>
    </row>
    <row r="1987" spans="1:4" x14ac:dyDescent="0.25">
      <c r="A1987" s="264" t="s">
        <v>32878</v>
      </c>
      <c r="B1987" s="265" t="s">
        <v>9057</v>
      </c>
      <c r="C1987" s="265" t="s">
        <v>6656</v>
      </c>
      <c r="D1987" s="374" t="s">
        <v>32879</v>
      </c>
    </row>
    <row r="1988" spans="1:4" x14ac:dyDescent="0.25">
      <c r="A1988" s="264" t="s">
        <v>32880</v>
      </c>
      <c r="B1988" s="265" t="s">
        <v>9058</v>
      </c>
      <c r="C1988" s="265" t="s">
        <v>6656</v>
      </c>
      <c r="D1988" s="374" t="s">
        <v>32881</v>
      </c>
    </row>
    <row r="1989" spans="1:4" x14ac:dyDescent="0.25">
      <c r="A1989" s="264" t="s">
        <v>32882</v>
      </c>
      <c r="B1989" s="265" t="s">
        <v>9059</v>
      </c>
      <c r="C1989" s="265" t="s">
        <v>6656</v>
      </c>
      <c r="D1989" s="374" t="s">
        <v>32883</v>
      </c>
    </row>
    <row r="1990" spans="1:4" x14ac:dyDescent="0.25">
      <c r="A1990" s="264" t="s">
        <v>32884</v>
      </c>
      <c r="B1990" s="265" t="s">
        <v>9060</v>
      </c>
      <c r="C1990" s="265" t="s">
        <v>6656</v>
      </c>
      <c r="D1990" s="374" t="s">
        <v>32885</v>
      </c>
    </row>
    <row r="1991" spans="1:4" x14ac:dyDescent="0.25">
      <c r="A1991" s="264" t="s">
        <v>32886</v>
      </c>
      <c r="B1991" s="265" t="s">
        <v>9061</v>
      </c>
      <c r="C1991" s="265" t="s">
        <v>6656</v>
      </c>
      <c r="D1991" s="374" t="s">
        <v>32887</v>
      </c>
    </row>
    <row r="1992" spans="1:4" x14ac:dyDescent="0.25">
      <c r="A1992" s="264" t="s">
        <v>32888</v>
      </c>
      <c r="B1992" s="265" t="s">
        <v>9062</v>
      </c>
      <c r="C1992" s="265" t="s">
        <v>6656</v>
      </c>
      <c r="D1992" s="374" t="s">
        <v>32889</v>
      </c>
    </row>
    <row r="1993" spans="1:4" x14ac:dyDescent="0.25">
      <c r="A1993" s="264" t="s">
        <v>32890</v>
      </c>
      <c r="B1993" s="265" t="s">
        <v>9063</v>
      </c>
      <c r="C1993" s="265" t="s">
        <v>6656</v>
      </c>
      <c r="D1993" s="374" t="s">
        <v>32891</v>
      </c>
    </row>
    <row r="1994" spans="1:4" x14ac:dyDescent="0.25">
      <c r="A1994" s="264" t="s">
        <v>32892</v>
      </c>
      <c r="B1994" s="265" t="s">
        <v>9064</v>
      </c>
      <c r="C1994" s="265" t="s">
        <v>6656</v>
      </c>
      <c r="D1994" s="374" t="s">
        <v>32893</v>
      </c>
    </row>
    <row r="1995" spans="1:4" x14ac:dyDescent="0.25">
      <c r="A1995" s="264" t="s">
        <v>32894</v>
      </c>
      <c r="B1995" s="265" t="s">
        <v>9065</v>
      </c>
      <c r="C1995" s="265" t="s">
        <v>6656</v>
      </c>
      <c r="D1995" s="374" t="s">
        <v>32895</v>
      </c>
    </row>
    <row r="1996" spans="1:4" x14ac:dyDescent="0.25">
      <c r="A1996" s="264" t="s">
        <v>32896</v>
      </c>
      <c r="B1996" s="265" t="s">
        <v>9066</v>
      </c>
      <c r="C1996" s="265" t="s">
        <v>6656</v>
      </c>
      <c r="D1996" s="374" t="s">
        <v>32897</v>
      </c>
    </row>
    <row r="1997" spans="1:4" x14ac:dyDescent="0.25">
      <c r="A1997" s="264" t="s">
        <v>32898</v>
      </c>
      <c r="B1997" s="265" t="s">
        <v>9067</v>
      </c>
      <c r="C1997" s="265" t="s">
        <v>6656</v>
      </c>
      <c r="D1997" s="374" t="s">
        <v>32899</v>
      </c>
    </row>
    <row r="1998" spans="1:4" x14ac:dyDescent="0.25">
      <c r="A1998" s="264" t="s">
        <v>32900</v>
      </c>
      <c r="B1998" s="265" t="s">
        <v>9068</v>
      </c>
      <c r="C1998" s="265" t="s">
        <v>6656</v>
      </c>
      <c r="D1998" s="374" t="s">
        <v>32901</v>
      </c>
    </row>
    <row r="1999" spans="1:4" x14ac:dyDescent="0.25">
      <c r="A1999" s="264" t="s">
        <v>32902</v>
      </c>
      <c r="B1999" s="265" t="s">
        <v>9069</v>
      </c>
      <c r="C1999" s="265" t="s">
        <v>6656</v>
      </c>
      <c r="D1999" s="374" t="s">
        <v>32903</v>
      </c>
    </row>
    <row r="2000" spans="1:4" x14ac:dyDescent="0.25">
      <c r="A2000" s="264" t="s">
        <v>32904</v>
      </c>
      <c r="B2000" s="265" t="s">
        <v>9070</v>
      </c>
      <c r="C2000" s="265" t="s">
        <v>6656</v>
      </c>
      <c r="D2000" s="374" t="s">
        <v>32905</v>
      </c>
    </row>
    <row r="2001" spans="1:4" x14ac:dyDescent="0.25">
      <c r="A2001" s="264" t="s">
        <v>32906</v>
      </c>
      <c r="B2001" s="265" t="s">
        <v>9071</v>
      </c>
      <c r="C2001" s="265" t="s">
        <v>6656</v>
      </c>
      <c r="D2001" s="374" t="s">
        <v>32907</v>
      </c>
    </row>
    <row r="2002" spans="1:4" x14ac:dyDescent="0.25">
      <c r="A2002" s="264" t="s">
        <v>32908</v>
      </c>
      <c r="B2002" s="265" t="s">
        <v>9072</v>
      </c>
      <c r="C2002" s="265" t="s">
        <v>6656</v>
      </c>
      <c r="D2002" s="374" t="s">
        <v>32909</v>
      </c>
    </row>
    <row r="2003" spans="1:4" x14ac:dyDescent="0.25">
      <c r="A2003" s="264" t="s">
        <v>32910</v>
      </c>
      <c r="B2003" s="265" t="s">
        <v>9073</v>
      </c>
      <c r="C2003" s="265" t="s">
        <v>6656</v>
      </c>
      <c r="D2003" s="374" t="s">
        <v>32911</v>
      </c>
    </row>
    <row r="2004" spans="1:4" x14ac:dyDescent="0.25">
      <c r="A2004" s="264" t="s">
        <v>32912</v>
      </c>
      <c r="B2004" s="265" t="s">
        <v>9074</v>
      </c>
      <c r="C2004" s="265" t="s">
        <v>6656</v>
      </c>
      <c r="D2004" s="374" t="s">
        <v>32913</v>
      </c>
    </row>
    <row r="2005" spans="1:4" x14ac:dyDescent="0.25">
      <c r="A2005" s="264" t="s">
        <v>32914</v>
      </c>
      <c r="B2005" s="265" t="s">
        <v>9075</v>
      </c>
      <c r="C2005" s="265" t="s">
        <v>6656</v>
      </c>
      <c r="D2005" s="374" t="s">
        <v>32915</v>
      </c>
    </row>
    <row r="2006" spans="1:4" x14ac:dyDescent="0.25">
      <c r="A2006" s="264" t="s">
        <v>32916</v>
      </c>
      <c r="B2006" s="265" t="s">
        <v>9076</v>
      </c>
      <c r="C2006" s="265" t="s">
        <v>6656</v>
      </c>
      <c r="D2006" s="374" t="s">
        <v>32917</v>
      </c>
    </row>
    <row r="2007" spans="1:4" x14ac:dyDescent="0.25">
      <c r="A2007" s="264" t="s">
        <v>32918</v>
      </c>
      <c r="B2007" s="265" t="s">
        <v>9077</v>
      </c>
      <c r="C2007" s="265" t="s">
        <v>6656</v>
      </c>
      <c r="D2007" s="374" t="s">
        <v>32919</v>
      </c>
    </row>
    <row r="2008" spans="1:4" x14ac:dyDescent="0.25">
      <c r="A2008" s="264" t="s">
        <v>32920</v>
      </c>
      <c r="B2008" s="265" t="s">
        <v>9078</v>
      </c>
      <c r="C2008" s="265" t="s">
        <v>6656</v>
      </c>
      <c r="D2008" s="374" t="s">
        <v>32921</v>
      </c>
    </row>
    <row r="2009" spans="1:4" x14ac:dyDescent="0.25">
      <c r="A2009" s="264" t="s">
        <v>32922</v>
      </c>
      <c r="B2009" s="265" t="s">
        <v>9079</v>
      </c>
      <c r="C2009" s="265" t="s">
        <v>6656</v>
      </c>
      <c r="D2009" s="374" t="s">
        <v>32923</v>
      </c>
    </row>
    <row r="2010" spans="1:4" x14ac:dyDescent="0.25">
      <c r="A2010" s="264" t="s">
        <v>32924</v>
      </c>
      <c r="B2010" s="265" t="s">
        <v>9080</v>
      </c>
      <c r="C2010" s="265" t="s">
        <v>6656</v>
      </c>
      <c r="D2010" s="374" t="s">
        <v>32925</v>
      </c>
    </row>
    <row r="2011" spans="1:4" x14ac:dyDescent="0.25">
      <c r="A2011" s="264" t="s">
        <v>32926</v>
      </c>
      <c r="B2011" s="265" t="s">
        <v>9081</v>
      </c>
      <c r="C2011" s="265" t="s">
        <v>6656</v>
      </c>
      <c r="D2011" s="374" t="s">
        <v>32927</v>
      </c>
    </row>
    <row r="2012" spans="1:4" x14ac:dyDescent="0.25">
      <c r="A2012" s="264" t="s">
        <v>32928</v>
      </c>
      <c r="B2012" s="265" t="s">
        <v>9082</v>
      </c>
      <c r="C2012" s="265" t="s">
        <v>6656</v>
      </c>
      <c r="D2012" s="374" t="s">
        <v>32929</v>
      </c>
    </row>
    <row r="2013" spans="1:4" x14ac:dyDescent="0.25">
      <c r="A2013" s="264" t="s">
        <v>32930</v>
      </c>
      <c r="B2013" s="265" t="s">
        <v>9083</v>
      </c>
      <c r="C2013" s="265" t="s">
        <v>6656</v>
      </c>
      <c r="D2013" s="374" t="s">
        <v>32931</v>
      </c>
    </row>
    <row r="2014" spans="1:4" x14ac:dyDescent="0.25">
      <c r="A2014" s="264" t="s">
        <v>32932</v>
      </c>
      <c r="B2014" s="265" t="s">
        <v>9084</v>
      </c>
      <c r="C2014" s="265" t="s">
        <v>6656</v>
      </c>
      <c r="D2014" s="374" t="s">
        <v>32933</v>
      </c>
    </row>
    <row r="2015" spans="1:4" x14ac:dyDescent="0.25">
      <c r="A2015" s="264" t="s">
        <v>32934</v>
      </c>
      <c r="B2015" s="265" t="s">
        <v>9085</v>
      </c>
      <c r="C2015" s="265" t="s">
        <v>6656</v>
      </c>
      <c r="D2015" s="374" t="s">
        <v>32935</v>
      </c>
    </row>
    <row r="2016" spans="1:4" x14ac:dyDescent="0.25">
      <c r="A2016" s="264" t="s">
        <v>32936</v>
      </c>
      <c r="B2016" s="265" t="s">
        <v>9086</v>
      </c>
      <c r="C2016" s="265" t="s">
        <v>6656</v>
      </c>
      <c r="D2016" s="374" t="s">
        <v>32937</v>
      </c>
    </row>
    <row r="2017" spans="1:4" x14ac:dyDescent="0.25">
      <c r="A2017" s="264" t="s">
        <v>32938</v>
      </c>
      <c r="B2017" s="265" t="s">
        <v>9087</v>
      </c>
      <c r="C2017" s="265" t="s">
        <v>6656</v>
      </c>
      <c r="D2017" s="374" t="s">
        <v>32937</v>
      </c>
    </row>
    <row r="2018" spans="1:4" x14ac:dyDescent="0.25">
      <c r="A2018" s="264" t="s">
        <v>32939</v>
      </c>
      <c r="B2018" s="265" t="s">
        <v>9088</v>
      </c>
      <c r="C2018" s="265" t="s">
        <v>6656</v>
      </c>
      <c r="D2018" s="374" t="s">
        <v>32940</v>
      </c>
    </row>
    <row r="2019" spans="1:4" x14ac:dyDescent="0.25">
      <c r="A2019" s="264" t="s">
        <v>32941</v>
      </c>
      <c r="B2019" s="265" t="s">
        <v>9089</v>
      </c>
      <c r="C2019" s="265" t="s">
        <v>6656</v>
      </c>
      <c r="D2019" s="374" t="s">
        <v>32940</v>
      </c>
    </row>
    <row r="2020" spans="1:4" x14ac:dyDescent="0.25">
      <c r="A2020" s="264" t="s">
        <v>32942</v>
      </c>
      <c r="B2020" s="265" t="s">
        <v>9090</v>
      </c>
      <c r="C2020" s="265" t="s">
        <v>6656</v>
      </c>
      <c r="D2020" s="374" t="s">
        <v>32943</v>
      </c>
    </row>
    <row r="2021" spans="1:4" x14ac:dyDescent="0.25">
      <c r="A2021" s="264" t="s">
        <v>32944</v>
      </c>
      <c r="B2021" s="265" t="s">
        <v>9091</v>
      </c>
      <c r="C2021" s="265" t="s">
        <v>6656</v>
      </c>
      <c r="D2021" s="374" t="s">
        <v>32945</v>
      </c>
    </row>
    <row r="2022" spans="1:4" x14ac:dyDescent="0.25">
      <c r="A2022" s="264" t="s">
        <v>32946</v>
      </c>
      <c r="B2022" s="265" t="s">
        <v>9092</v>
      </c>
      <c r="C2022" s="265" t="s">
        <v>6656</v>
      </c>
      <c r="D2022" s="374" t="s">
        <v>32937</v>
      </c>
    </row>
    <row r="2023" spans="1:4" x14ac:dyDescent="0.25">
      <c r="A2023" s="264" t="s">
        <v>32947</v>
      </c>
      <c r="B2023" s="265" t="s">
        <v>9093</v>
      </c>
      <c r="C2023" s="265" t="s">
        <v>6656</v>
      </c>
      <c r="D2023" s="374" t="s">
        <v>32948</v>
      </c>
    </row>
    <row r="2024" spans="1:4" x14ac:dyDescent="0.25">
      <c r="A2024" s="264" t="s">
        <v>32949</v>
      </c>
      <c r="B2024" s="265" t="s">
        <v>9094</v>
      </c>
      <c r="C2024" s="265" t="s">
        <v>6656</v>
      </c>
      <c r="D2024" s="374" t="s">
        <v>32950</v>
      </c>
    </row>
    <row r="2025" spans="1:4" x14ac:dyDescent="0.25">
      <c r="A2025" s="264" t="s">
        <v>32951</v>
      </c>
      <c r="B2025" s="265" t="s">
        <v>9095</v>
      </c>
      <c r="C2025" s="265" t="s">
        <v>6656</v>
      </c>
      <c r="D2025" s="374" t="s">
        <v>32952</v>
      </c>
    </row>
    <row r="2026" spans="1:4" x14ac:dyDescent="0.25">
      <c r="A2026" s="264" t="s">
        <v>32953</v>
      </c>
      <c r="B2026" s="265" t="s">
        <v>9096</v>
      </c>
      <c r="C2026" s="265" t="s">
        <v>6656</v>
      </c>
      <c r="D2026" s="374" t="s">
        <v>32954</v>
      </c>
    </row>
    <row r="2027" spans="1:4" x14ac:dyDescent="0.25">
      <c r="A2027" s="264" t="s">
        <v>32955</v>
      </c>
      <c r="B2027" s="265" t="s">
        <v>9097</v>
      </c>
      <c r="C2027" s="265" t="s">
        <v>6656</v>
      </c>
      <c r="D2027" s="374" t="s">
        <v>32956</v>
      </c>
    </row>
    <row r="2028" spans="1:4" x14ac:dyDescent="0.25">
      <c r="A2028" s="264" t="s">
        <v>32957</v>
      </c>
      <c r="B2028" s="265" t="s">
        <v>9098</v>
      </c>
      <c r="C2028" s="265" t="s">
        <v>6656</v>
      </c>
      <c r="D2028" s="374" t="s">
        <v>32948</v>
      </c>
    </row>
    <row r="2029" spans="1:4" x14ac:dyDescent="0.25">
      <c r="A2029" s="264" t="s">
        <v>32958</v>
      </c>
      <c r="B2029" s="265" t="s">
        <v>9099</v>
      </c>
      <c r="C2029" s="265" t="s">
        <v>6656</v>
      </c>
      <c r="D2029" s="374" t="s">
        <v>32959</v>
      </c>
    </row>
    <row r="2030" spans="1:4" x14ac:dyDescent="0.25">
      <c r="A2030" s="264" t="s">
        <v>32960</v>
      </c>
      <c r="B2030" s="265" t="s">
        <v>9100</v>
      </c>
      <c r="C2030" s="265" t="s">
        <v>6656</v>
      </c>
      <c r="D2030" s="374" t="s">
        <v>32952</v>
      </c>
    </row>
    <row r="2031" spans="1:4" x14ac:dyDescent="0.25">
      <c r="A2031" s="264" t="s">
        <v>32961</v>
      </c>
      <c r="B2031" s="265" t="s">
        <v>9101</v>
      </c>
      <c r="C2031" s="265" t="s">
        <v>6656</v>
      </c>
      <c r="D2031" s="374" t="s">
        <v>32962</v>
      </c>
    </row>
    <row r="2032" spans="1:4" x14ac:dyDescent="0.25">
      <c r="A2032" s="264" t="s">
        <v>32963</v>
      </c>
      <c r="B2032" s="265" t="s">
        <v>9102</v>
      </c>
      <c r="C2032" s="265" t="s">
        <v>6656</v>
      </c>
      <c r="D2032" s="374" t="s">
        <v>32964</v>
      </c>
    </row>
    <row r="2033" spans="1:4" x14ac:dyDescent="0.25">
      <c r="A2033" s="264" t="s">
        <v>32965</v>
      </c>
      <c r="B2033" s="265" t="s">
        <v>9103</v>
      </c>
      <c r="C2033" s="265" t="s">
        <v>6656</v>
      </c>
      <c r="D2033" s="374" t="s">
        <v>32966</v>
      </c>
    </row>
    <row r="2034" spans="1:4" x14ac:dyDescent="0.25">
      <c r="A2034" s="264" t="s">
        <v>32967</v>
      </c>
      <c r="B2034" s="265" t="s">
        <v>9104</v>
      </c>
      <c r="C2034" s="265" t="s">
        <v>6656</v>
      </c>
      <c r="D2034" s="374" t="s">
        <v>32968</v>
      </c>
    </row>
    <row r="2035" spans="1:4" x14ac:dyDescent="0.25">
      <c r="A2035" s="264" t="s">
        <v>32969</v>
      </c>
      <c r="B2035" s="265" t="s">
        <v>9105</v>
      </c>
      <c r="C2035" s="265" t="s">
        <v>6656</v>
      </c>
      <c r="D2035" s="374" t="s">
        <v>32970</v>
      </c>
    </row>
    <row r="2036" spans="1:4" x14ac:dyDescent="0.25">
      <c r="A2036" s="264" t="s">
        <v>32971</v>
      </c>
      <c r="B2036" s="265" t="s">
        <v>9106</v>
      </c>
      <c r="C2036" s="265" t="s">
        <v>6656</v>
      </c>
      <c r="D2036" s="374" t="s">
        <v>32972</v>
      </c>
    </row>
    <row r="2037" spans="1:4" x14ac:dyDescent="0.25">
      <c r="A2037" s="264" t="s">
        <v>32973</v>
      </c>
      <c r="B2037" s="265" t="s">
        <v>9107</v>
      </c>
      <c r="C2037" s="265" t="s">
        <v>6656</v>
      </c>
      <c r="D2037" s="374" t="s">
        <v>32974</v>
      </c>
    </row>
    <row r="2038" spans="1:4" x14ac:dyDescent="0.25">
      <c r="A2038" s="264" t="s">
        <v>32975</v>
      </c>
      <c r="B2038" s="265" t="s">
        <v>9108</v>
      </c>
      <c r="C2038" s="265" t="s">
        <v>6656</v>
      </c>
      <c r="D2038" s="374" t="s">
        <v>32976</v>
      </c>
    </row>
    <row r="2039" spans="1:4" x14ac:dyDescent="0.25">
      <c r="A2039" s="264" t="s">
        <v>32977</v>
      </c>
      <c r="B2039" s="265" t="s">
        <v>9109</v>
      </c>
      <c r="C2039" s="265" t="s">
        <v>6656</v>
      </c>
      <c r="D2039" s="374" t="s">
        <v>32978</v>
      </c>
    </row>
    <row r="2040" spans="1:4" x14ac:dyDescent="0.25">
      <c r="A2040" s="264" t="s">
        <v>32979</v>
      </c>
      <c r="B2040" s="265" t="s">
        <v>9110</v>
      </c>
      <c r="C2040" s="265" t="s">
        <v>6656</v>
      </c>
      <c r="D2040" s="374" t="s">
        <v>32980</v>
      </c>
    </row>
    <row r="2041" spans="1:4" x14ac:dyDescent="0.25">
      <c r="A2041" s="264" t="s">
        <v>32981</v>
      </c>
      <c r="B2041" s="265" t="s">
        <v>9111</v>
      </c>
      <c r="C2041" s="265" t="s">
        <v>6656</v>
      </c>
      <c r="D2041" s="374" t="s">
        <v>32982</v>
      </c>
    </row>
    <row r="2042" spans="1:4" x14ac:dyDescent="0.25">
      <c r="A2042" s="264" t="s">
        <v>32983</v>
      </c>
      <c r="B2042" s="265" t="s">
        <v>9112</v>
      </c>
      <c r="C2042" s="265" t="s">
        <v>6656</v>
      </c>
      <c r="D2042" s="374" t="s">
        <v>32984</v>
      </c>
    </row>
    <row r="2043" spans="1:4" x14ac:dyDescent="0.25">
      <c r="A2043" s="264" t="s">
        <v>32985</v>
      </c>
      <c r="B2043" s="265" t="s">
        <v>9113</v>
      </c>
      <c r="C2043" s="265" t="s">
        <v>6656</v>
      </c>
      <c r="D2043" s="374" t="s">
        <v>32986</v>
      </c>
    </row>
    <row r="2044" spans="1:4" x14ac:dyDescent="0.25">
      <c r="A2044" s="264" t="s">
        <v>32987</v>
      </c>
      <c r="B2044" s="265" t="s">
        <v>9114</v>
      </c>
      <c r="C2044" s="265" t="s">
        <v>6656</v>
      </c>
      <c r="D2044" s="374" t="s">
        <v>32988</v>
      </c>
    </row>
    <row r="2045" spans="1:4" x14ac:dyDescent="0.25">
      <c r="A2045" s="264" t="s">
        <v>32989</v>
      </c>
      <c r="B2045" s="265" t="s">
        <v>9115</v>
      </c>
      <c r="C2045" s="265" t="s">
        <v>6656</v>
      </c>
      <c r="D2045" s="374" t="s">
        <v>32990</v>
      </c>
    </row>
    <row r="2046" spans="1:4" x14ac:dyDescent="0.25">
      <c r="A2046" s="264" t="s">
        <v>32991</v>
      </c>
      <c r="B2046" s="265" t="s">
        <v>9116</v>
      </c>
      <c r="C2046" s="265" t="s">
        <v>6676</v>
      </c>
      <c r="D2046" s="266" t="s">
        <v>32992</v>
      </c>
    </row>
    <row r="2047" spans="1:4" x14ac:dyDescent="0.25">
      <c r="A2047" s="264" t="s">
        <v>32993</v>
      </c>
      <c r="B2047" s="265" t="s">
        <v>9117</v>
      </c>
      <c r="C2047" s="265" t="s">
        <v>6676</v>
      </c>
      <c r="D2047" s="266" t="s">
        <v>11101</v>
      </c>
    </row>
    <row r="2048" spans="1:4" x14ac:dyDescent="0.25">
      <c r="A2048" s="264" t="s">
        <v>32994</v>
      </c>
      <c r="B2048" s="265" t="s">
        <v>9118</v>
      </c>
      <c r="C2048" s="265" t="s">
        <v>6676</v>
      </c>
      <c r="D2048" s="266" t="s">
        <v>1962</v>
      </c>
    </row>
    <row r="2049" spans="1:4" x14ac:dyDescent="0.25">
      <c r="A2049" s="264" t="s">
        <v>32995</v>
      </c>
      <c r="B2049" s="265" t="s">
        <v>9119</v>
      </c>
      <c r="C2049" s="265" t="s">
        <v>6676</v>
      </c>
      <c r="D2049" s="266" t="s">
        <v>32996</v>
      </c>
    </row>
    <row r="2050" spans="1:4" x14ac:dyDescent="0.25">
      <c r="A2050" s="264" t="s">
        <v>32997</v>
      </c>
      <c r="B2050" s="265" t="s">
        <v>9121</v>
      </c>
      <c r="C2050" s="265" t="s">
        <v>6676</v>
      </c>
      <c r="D2050" s="266" t="s">
        <v>32998</v>
      </c>
    </row>
    <row r="2051" spans="1:4" x14ac:dyDescent="0.25">
      <c r="A2051" s="264" t="s">
        <v>32999</v>
      </c>
      <c r="B2051" s="265" t="s">
        <v>9122</v>
      </c>
      <c r="C2051" s="265" t="s">
        <v>6676</v>
      </c>
      <c r="D2051" s="266" t="s">
        <v>33000</v>
      </c>
    </row>
    <row r="2052" spans="1:4" x14ac:dyDescent="0.25">
      <c r="A2052" s="264" t="s">
        <v>33001</v>
      </c>
      <c r="B2052" s="265" t="s">
        <v>9123</v>
      </c>
      <c r="C2052" s="265" t="s">
        <v>6676</v>
      </c>
      <c r="D2052" s="266" t="s">
        <v>33002</v>
      </c>
    </row>
    <row r="2053" spans="1:4" x14ac:dyDescent="0.25">
      <c r="A2053" s="264" t="s">
        <v>33003</v>
      </c>
      <c r="B2053" s="265" t="s">
        <v>9124</v>
      </c>
      <c r="C2053" s="265" t="s">
        <v>6676</v>
      </c>
      <c r="D2053" s="266" t="s">
        <v>33004</v>
      </c>
    </row>
    <row r="2054" spans="1:4" x14ac:dyDescent="0.25">
      <c r="A2054" s="264" t="s">
        <v>33005</v>
      </c>
      <c r="B2054" s="265" t="s">
        <v>9125</v>
      </c>
      <c r="C2054" s="265" t="s">
        <v>6676</v>
      </c>
      <c r="D2054" s="266" t="s">
        <v>33006</v>
      </c>
    </row>
    <row r="2055" spans="1:4" x14ac:dyDescent="0.25">
      <c r="A2055" s="264" t="s">
        <v>33007</v>
      </c>
      <c r="B2055" s="265" t="s">
        <v>9126</v>
      </c>
      <c r="C2055" s="265" t="s">
        <v>6676</v>
      </c>
      <c r="D2055" s="266" t="s">
        <v>33008</v>
      </c>
    </row>
    <row r="2056" spans="1:4" x14ac:dyDescent="0.25">
      <c r="A2056" s="264" t="s">
        <v>33009</v>
      </c>
      <c r="B2056" s="265" t="s">
        <v>9127</v>
      </c>
      <c r="C2056" s="265" t="s">
        <v>6676</v>
      </c>
      <c r="D2056" s="266" t="s">
        <v>33010</v>
      </c>
    </row>
    <row r="2057" spans="1:4" x14ac:dyDescent="0.25">
      <c r="A2057" s="264" t="s">
        <v>33011</v>
      </c>
      <c r="B2057" s="265" t="s">
        <v>9128</v>
      </c>
      <c r="C2057" s="265" t="s">
        <v>6676</v>
      </c>
      <c r="D2057" s="266" t="s">
        <v>33012</v>
      </c>
    </row>
    <row r="2058" spans="1:4" x14ac:dyDescent="0.25">
      <c r="A2058" s="264" t="s">
        <v>33013</v>
      </c>
      <c r="B2058" s="265" t="s">
        <v>9129</v>
      </c>
      <c r="C2058" s="265" t="s">
        <v>6676</v>
      </c>
      <c r="D2058" s="266" t="s">
        <v>33014</v>
      </c>
    </row>
    <row r="2059" spans="1:4" x14ac:dyDescent="0.25">
      <c r="A2059" s="264" t="s">
        <v>33015</v>
      </c>
      <c r="B2059" s="265" t="s">
        <v>9130</v>
      </c>
      <c r="C2059" s="265" t="s">
        <v>6676</v>
      </c>
      <c r="D2059" s="266" t="s">
        <v>33016</v>
      </c>
    </row>
    <row r="2060" spans="1:4" x14ac:dyDescent="0.25">
      <c r="A2060" s="264" t="s">
        <v>33017</v>
      </c>
      <c r="B2060" s="265" t="s">
        <v>9131</v>
      </c>
      <c r="C2060" s="265" t="s">
        <v>6676</v>
      </c>
      <c r="D2060" s="266" t="s">
        <v>33018</v>
      </c>
    </row>
    <row r="2061" spans="1:4" x14ac:dyDescent="0.25">
      <c r="A2061" s="264" t="s">
        <v>33019</v>
      </c>
      <c r="B2061" s="265" t="s">
        <v>9132</v>
      </c>
      <c r="C2061" s="265" t="s">
        <v>6676</v>
      </c>
      <c r="D2061" s="266" t="s">
        <v>33020</v>
      </c>
    </row>
    <row r="2062" spans="1:4" x14ac:dyDescent="0.25">
      <c r="A2062" s="264" t="s">
        <v>33021</v>
      </c>
      <c r="B2062" s="265" t="s">
        <v>9133</v>
      </c>
      <c r="C2062" s="265" t="s">
        <v>6676</v>
      </c>
      <c r="D2062" s="266" t="s">
        <v>33022</v>
      </c>
    </row>
    <row r="2063" spans="1:4" x14ac:dyDescent="0.25">
      <c r="A2063" s="264" t="s">
        <v>33023</v>
      </c>
      <c r="B2063" s="265" t="s">
        <v>9134</v>
      </c>
      <c r="C2063" s="265" t="s">
        <v>6676</v>
      </c>
      <c r="D2063" s="266" t="s">
        <v>33024</v>
      </c>
    </row>
    <row r="2064" spans="1:4" x14ac:dyDescent="0.25">
      <c r="A2064" s="264" t="s">
        <v>33025</v>
      </c>
      <c r="B2064" s="265" t="s">
        <v>9135</v>
      </c>
      <c r="C2064" s="265" t="s">
        <v>6676</v>
      </c>
      <c r="D2064" s="266" t="s">
        <v>33026</v>
      </c>
    </row>
    <row r="2065" spans="1:4" x14ac:dyDescent="0.25">
      <c r="A2065" s="264" t="s">
        <v>33027</v>
      </c>
      <c r="B2065" s="265" t="s">
        <v>9136</v>
      </c>
      <c r="C2065" s="265" t="s">
        <v>6676</v>
      </c>
      <c r="D2065" s="266" t="s">
        <v>33028</v>
      </c>
    </row>
    <row r="2066" spans="1:4" x14ac:dyDescent="0.25">
      <c r="A2066" s="264" t="s">
        <v>33029</v>
      </c>
      <c r="B2066" s="265" t="s">
        <v>9137</v>
      </c>
      <c r="C2066" s="265" t="s">
        <v>6676</v>
      </c>
      <c r="D2066" s="266" t="s">
        <v>33030</v>
      </c>
    </row>
    <row r="2067" spans="1:4" x14ac:dyDescent="0.25">
      <c r="A2067" s="264" t="s">
        <v>33031</v>
      </c>
      <c r="B2067" s="265" t="s">
        <v>9138</v>
      </c>
      <c r="C2067" s="265" t="s">
        <v>6676</v>
      </c>
      <c r="D2067" s="266" t="s">
        <v>33032</v>
      </c>
    </row>
    <row r="2068" spans="1:4" x14ac:dyDescent="0.25">
      <c r="A2068" s="264" t="s">
        <v>33033</v>
      </c>
      <c r="B2068" s="265" t="s">
        <v>9139</v>
      </c>
      <c r="C2068" s="265" t="s">
        <v>6676</v>
      </c>
      <c r="D2068" s="266" t="s">
        <v>33034</v>
      </c>
    </row>
    <row r="2069" spans="1:4" x14ac:dyDescent="0.25">
      <c r="A2069" s="264" t="s">
        <v>33035</v>
      </c>
      <c r="B2069" s="265" t="s">
        <v>9140</v>
      </c>
      <c r="C2069" s="265" t="s">
        <v>6676</v>
      </c>
      <c r="D2069" s="266" t="s">
        <v>33036</v>
      </c>
    </row>
    <row r="2070" spans="1:4" x14ac:dyDescent="0.25">
      <c r="A2070" s="264" t="s">
        <v>33037</v>
      </c>
      <c r="B2070" s="265" t="s">
        <v>9141</v>
      </c>
      <c r="C2070" s="265" t="s">
        <v>6676</v>
      </c>
      <c r="D2070" s="266" t="s">
        <v>33038</v>
      </c>
    </row>
    <row r="2071" spans="1:4" x14ac:dyDescent="0.25">
      <c r="A2071" s="264" t="s">
        <v>33039</v>
      </c>
      <c r="B2071" s="265" t="s">
        <v>9142</v>
      </c>
      <c r="C2071" s="265" t="s">
        <v>6676</v>
      </c>
      <c r="D2071" s="266" t="s">
        <v>33040</v>
      </c>
    </row>
    <row r="2072" spans="1:4" x14ac:dyDescent="0.25">
      <c r="A2072" s="264" t="s">
        <v>33041</v>
      </c>
      <c r="B2072" s="265" t="s">
        <v>9143</v>
      </c>
      <c r="C2072" s="265" t="s">
        <v>6676</v>
      </c>
      <c r="D2072" s="266" t="s">
        <v>6942</v>
      </c>
    </row>
    <row r="2073" spans="1:4" x14ac:dyDescent="0.25">
      <c r="A2073" s="264" t="s">
        <v>33042</v>
      </c>
      <c r="B2073" s="265" t="s">
        <v>9144</v>
      </c>
      <c r="C2073" s="265" t="s">
        <v>6676</v>
      </c>
      <c r="D2073" s="266" t="s">
        <v>9713</v>
      </c>
    </row>
    <row r="2074" spans="1:4" x14ac:dyDescent="0.25">
      <c r="A2074" s="264" t="s">
        <v>33043</v>
      </c>
      <c r="B2074" s="265" t="s">
        <v>9145</v>
      </c>
      <c r="C2074" s="265" t="s">
        <v>6676</v>
      </c>
      <c r="D2074" s="266" t="s">
        <v>33044</v>
      </c>
    </row>
    <row r="2075" spans="1:4" x14ac:dyDescent="0.25">
      <c r="A2075" s="264" t="s">
        <v>33045</v>
      </c>
      <c r="B2075" s="265" t="s">
        <v>9146</v>
      </c>
      <c r="C2075" s="265" t="s">
        <v>6676</v>
      </c>
      <c r="D2075" s="266" t="s">
        <v>25781</v>
      </c>
    </row>
    <row r="2076" spans="1:4" x14ac:dyDescent="0.25">
      <c r="A2076" s="264" t="s">
        <v>33046</v>
      </c>
      <c r="B2076" s="265" t="s">
        <v>9147</v>
      </c>
      <c r="C2076" s="265" t="s">
        <v>6656</v>
      </c>
      <c r="D2076" s="266" t="s">
        <v>33047</v>
      </c>
    </row>
    <row r="2077" spans="1:4" x14ac:dyDescent="0.25">
      <c r="A2077" s="264" t="s">
        <v>33048</v>
      </c>
      <c r="B2077" s="265" t="s">
        <v>9148</v>
      </c>
      <c r="C2077" s="265" t="s">
        <v>6656</v>
      </c>
      <c r="D2077" s="266" t="s">
        <v>33049</v>
      </c>
    </row>
    <row r="2078" spans="1:4" x14ac:dyDescent="0.25">
      <c r="A2078" s="264" t="s">
        <v>33050</v>
      </c>
      <c r="B2078" s="265" t="s">
        <v>9149</v>
      </c>
      <c r="C2078" s="265" t="s">
        <v>6656</v>
      </c>
      <c r="D2078" s="266" t="s">
        <v>33051</v>
      </c>
    </row>
    <row r="2079" spans="1:4" x14ac:dyDescent="0.25">
      <c r="A2079" s="264" t="s">
        <v>33052</v>
      </c>
      <c r="B2079" s="265" t="s">
        <v>9150</v>
      </c>
      <c r="C2079" s="265" t="s">
        <v>6656</v>
      </c>
      <c r="D2079" s="266" t="s">
        <v>33053</v>
      </c>
    </row>
    <row r="2080" spans="1:4" x14ac:dyDescent="0.25">
      <c r="A2080" s="264" t="s">
        <v>33054</v>
      </c>
      <c r="B2080" s="265" t="s">
        <v>9151</v>
      </c>
      <c r="C2080" s="265" t="s">
        <v>6656</v>
      </c>
      <c r="D2080" s="374" t="s">
        <v>33055</v>
      </c>
    </row>
    <row r="2081" spans="1:4" x14ac:dyDescent="0.25">
      <c r="A2081" s="264" t="s">
        <v>33056</v>
      </c>
      <c r="B2081" s="265" t="s">
        <v>9152</v>
      </c>
      <c r="C2081" s="265" t="s">
        <v>6656</v>
      </c>
      <c r="D2081" s="266" t="s">
        <v>28188</v>
      </c>
    </row>
    <row r="2082" spans="1:4" x14ac:dyDescent="0.25">
      <c r="A2082" s="264" t="s">
        <v>33057</v>
      </c>
      <c r="B2082" s="265" t="s">
        <v>9153</v>
      </c>
      <c r="C2082" s="265" t="s">
        <v>6656</v>
      </c>
      <c r="D2082" s="266" t="s">
        <v>33058</v>
      </c>
    </row>
    <row r="2083" spans="1:4" x14ac:dyDescent="0.25">
      <c r="A2083" s="264" t="s">
        <v>33059</v>
      </c>
      <c r="B2083" s="265" t="s">
        <v>9154</v>
      </c>
      <c r="C2083" s="265" t="s">
        <v>6656</v>
      </c>
      <c r="D2083" s="266" t="s">
        <v>33060</v>
      </c>
    </row>
    <row r="2084" spans="1:4" x14ac:dyDescent="0.25">
      <c r="A2084" s="264" t="s">
        <v>33061</v>
      </c>
      <c r="B2084" s="265" t="s">
        <v>9155</v>
      </c>
      <c r="C2084" s="265" t="s">
        <v>6656</v>
      </c>
      <c r="D2084" s="266" t="s">
        <v>33062</v>
      </c>
    </row>
    <row r="2085" spans="1:4" x14ac:dyDescent="0.25">
      <c r="A2085" s="264" t="s">
        <v>33063</v>
      </c>
      <c r="B2085" s="265" t="s">
        <v>9156</v>
      </c>
      <c r="C2085" s="265" t="s">
        <v>6656</v>
      </c>
      <c r="D2085" s="374" t="s">
        <v>33064</v>
      </c>
    </row>
    <row r="2086" spans="1:4" x14ac:dyDescent="0.25">
      <c r="A2086" s="264" t="s">
        <v>33065</v>
      </c>
      <c r="B2086" s="265" t="s">
        <v>9157</v>
      </c>
      <c r="C2086" s="265" t="s">
        <v>6656</v>
      </c>
      <c r="D2086" s="374" t="s">
        <v>33066</v>
      </c>
    </row>
    <row r="2087" spans="1:4" x14ac:dyDescent="0.25">
      <c r="A2087" s="264" t="s">
        <v>33067</v>
      </c>
      <c r="B2087" s="265" t="s">
        <v>9158</v>
      </c>
      <c r="C2087" s="265" t="s">
        <v>6656</v>
      </c>
      <c r="D2087" s="266" t="s">
        <v>33068</v>
      </c>
    </row>
    <row r="2088" spans="1:4" x14ac:dyDescent="0.25">
      <c r="A2088" s="264" t="s">
        <v>33069</v>
      </c>
      <c r="B2088" s="265" t="s">
        <v>9159</v>
      </c>
      <c r="C2088" s="265" t="s">
        <v>6656</v>
      </c>
      <c r="D2088" s="266" t="s">
        <v>33070</v>
      </c>
    </row>
    <row r="2089" spans="1:4" x14ac:dyDescent="0.25">
      <c r="A2089" s="264" t="s">
        <v>33071</v>
      </c>
      <c r="B2089" s="265" t="s">
        <v>9160</v>
      </c>
      <c r="C2089" s="265" t="s">
        <v>6656</v>
      </c>
      <c r="D2089" s="266" t="s">
        <v>33072</v>
      </c>
    </row>
    <row r="2090" spans="1:4" x14ac:dyDescent="0.25">
      <c r="A2090" s="264" t="s">
        <v>33073</v>
      </c>
      <c r="B2090" s="265" t="s">
        <v>9161</v>
      </c>
      <c r="C2090" s="265" t="s">
        <v>6656</v>
      </c>
      <c r="D2090" s="266" t="s">
        <v>33074</v>
      </c>
    </row>
    <row r="2091" spans="1:4" x14ac:dyDescent="0.25">
      <c r="A2091" s="264" t="s">
        <v>33075</v>
      </c>
      <c r="B2091" s="265" t="s">
        <v>9162</v>
      </c>
      <c r="C2091" s="265" t="s">
        <v>6656</v>
      </c>
      <c r="D2091" s="266" t="s">
        <v>33076</v>
      </c>
    </row>
    <row r="2092" spans="1:4" x14ac:dyDescent="0.25">
      <c r="A2092" s="264" t="s">
        <v>33077</v>
      </c>
      <c r="B2092" s="265" t="s">
        <v>9163</v>
      </c>
      <c r="C2092" s="265" t="s">
        <v>6656</v>
      </c>
      <c r="D2092" s="266" t="s">
        <v>33078</v>
      </c>
    </row>
    <row r="2093" spans="1:4" x14ac:dyDescent="0.25">
      <c r="A2093" s="264" t="s">
        <v>33079</v>
      </c>
      <c r="B2093" s="265" t="s">
        <v>9164</v>
      </c>
      <c r="C2093" s="265" t="s">
        <v>6656</v>
      </c>
      <c r="D2093" s="266" t="s">
        <v>33080</v>
      </c>
    </row>
    <row r="2094" spans="1:4" x14ac:dyDescent="0.25">
      <c r="A2094" s="264" t="s">
        <v>33081</v>
      </c>
      <c r="B2094" s="265" t="s">
        <v>9165</v>
      </c>
      <c r="C2094" s="265" t="s">
        <v>6656</v>
      </c>
      <c r="D2094" s="266" t="s">
        <v>33082</v>
      </c>
    </row>
    <row r="2095" spans="1:4" x14ac:dyDescent="0.25">
      <c r="A2095" s="264" t="s">
        <v>33083</v>
      </c>
      <c r="B2095" s="265" t="s">
        <v>9166</v>
      </c>
      <c r="C2095" s="265" t="s">
        <v>6656</v>
      </c>
      <c r="D2095" s="266" t="s">
        <v>33084</v>
      </c>
    </row>
    <row r="2096" spans="1:4" x14ac:dyDescent="0.25">
      <c r="A2096" s="264" t="s">
        <v>33085</v>
      </c>
      <c r="B2096" s="265" t="s">
        <v>9167</v>
      </c>
      <c r="C2096" s="265" t="s">
        <v>6656</v>
      </c>
      <c r="D2096" s="266" t="s">
        <v>33086</v>
      </c>
    </row>
    <row r="2097" spans="1:4" x14ac:dyDescent="0.25">
      <c r="A2097" s="264" t="s">
        <v>33087</v>
      </c>
      <c r="B2097" s="265" t="s">
        <v>9168</v>
      </c>
      <c r="C2097" s="265" t="s">
        <v>6656</v>
      </c>
      <c r="D2097" s="374" t="s">
        <v>33088</v>
      </c>
    </row>
    <row r="2098" spans="1:4" x14ac:dyDescent="0.25">
      <c r="A2098" s="264" t="s">
        <v>33089</v>
      </c>
      <c r="B2098" s="265" t="s">
        <v>9169</v>
      </c>
      <c r="C2098" s="265" t="s">
        <v>6656</v>
      </c>
      <c r="D2098" s="374" t="s">
        <v>33090</v>
      </c>
    </row>
    <row r="2099" spans="1:4" x14ac:dyDescent="0.25">
      <c r="A2099" s="264" t="s">
        <v>33091</v>
      </c>
      <c r="B2099" s="265" t="s">
        <v>9170</v>
      </c>
      <c r="C2099" s="265" t="s">
        <v>6656</v>
      </c>
      <c r="D2099" s="374" t="s">
        <v>33092</v>
      </c>
    </row>
    <row r="2100" spans="1:4" x14ac:dyDescent="0.25">
      <c r="A2100" s="264" t="s">
        <v>33093</v>
      </c>
      <c r="B2100" s="265" t="s">
        <v>9171</v>
      </c>
      <c r="C2100" s="265" t="s">
        <v>6656</v>
      </c>
      <c r="D2100" s="374" t="s">
        <v>33094</v>
      </c>
    </row>
    <row r="2101" spans="1:4" x14ac:dyDescent="0.25">
      <c r="A2101" s="264" t="s">
        <v>33095</v>
      </c>
      <c r="B2101" s="265" t="s">
        <v>9172</v>
      </c>
      <c r="C2101" s="265" t="s">
        <v>6656</v>
      </c>
      <c r="D2101" s="374" t="s">
        <v>33096</v>
      </c>
    </row>
    <row r="2102" spans="1:4" x14ac:dyDescent="0.25">
      <c r="A2102" s="264" t="s">
        <v>33097</v>
      </c>
      <c r="B2102" s="265" t="s">
        <v>9173</v>
      </c>
      <c r="C2102" s="265" t="s">
        <v>6656</v>
      </c>
      <c r="D2102" s="374" t="s">
        <v>33098</v>
      </c>
    </row>
    <row r="2103" spans="1:4" x14ac:dyDescent="0.25">
      <c r="A2103" s="264" t="s">
        <v>33099</v>
      </c>
      <c r="B2103" s="265" t="s">
        <v>9174</v>
      </c>
      <c r="C2103" s="265" t="s">
        <v>6656</v>
      </c>
      <c r="D2103" s="266" t="s">
        <v>33100</v>
      </c>
    </row>
    <row r="2104" spans="1:4" x14ac:dyDescent="0.25">
      <c r="A2104" s="264" t="s">
        <v>33101</v>
      </c>
      <c r="B2104" s="265" t="s">
        <v>9175</v>
      </c>
      <c r="C2104" s="265" t="s">
        <v>6656</v>
      </c>
      <c r="D2104" s="266" t="s">
        <v>33102</v>
      </c>
    </row>
    <row r="2105" spans="1:4" x14ac:dyDescent="0.25">
      <c r="A2105" s="264" t="s">
        <v>33103</v>
      </c>
      <c r="B2105" s="265" t="s">
        <v>9176</v>
      </c>
      <c r="C2105" s="265" t="s">
        <v>6656</v>
      </c>
      <c r="D2105" s="266" t="s">
        <v>33104</v>
      </c>
    </row>
    <row r="2106" spans="1:4" x14ac:dyDescent="0.25">
      <c r="A2106" s="264" t="s">
        <v>33105</v>
      </c>
      <c r="B2106" s="265" t="s">
        <v>9177</v>
      </c>
      <c r="C2106" s="265" t="s">
        <v>6656</v>
      </c>
      <c r="D2106" s="374" t="s">
        <v>33106</v>
      </c>
    </row>
    <row r="2107" spans="1:4" x14ac:dyDescent="0.25">
      <c r="A2107" s="264" t="s">
        <v>33107</v>
      </c>
      <c r="B2107" s="265" t="s">
        <v>9178</v>
      </c>
      <c r="C2107" s="265" t="s">
        <v>6656</v>
      </c>
      <c r="D2107" s="374" t="s">
        <v>33108</v>
      </c>
    </row>
    <row r="2108" spans="1:4" x14ac:dyDescent="0.25">
      <c r="A2108" s="264" t="s">
        <v>33109</v>
      </c>
      <c r="B2108" s="265" t="s">
        <v>9179</v>
      </c>
      <c r="C2108" s="265" t="s">
        <v>6656</v>
      </c>
      <c r="D2108" s="374" t="s">
        <v>33110</v>
      </c>
    </row>
    <row r="2109" spans="1:4" x14ac:dyDescent="0.25">
      <c r="A2109" s="264" t="s">
        <v>33111</v>
      </c>
      <c r="B2109" s="265" t="s">
        <v>9180</v>
      </c>
      <c r="C2109" s="265" t="s">
        <v>6656</v>
      </c>
      <c r="D2109" s="266" t="s">
        <v>33112</v>
      </c>
    </row>
    <row r="2110" spans="1:4" x14ac:dyDescent="0.25">
      <c r="A2110" s="264" t="s">
        <v>33113</v>
      </c>
      <c r="B2110" s="265" t="s">
        <v>9181</v>
      </c>
      <c r="C2110" s="265" t="s">
        <v>6656</v>
      </c>
      <c r="D2110" s="266" t="s">
        <v>33114</v>
      </c>
    </row>
    <row r="2111" spans="1:4" x14ac:dyDescent="0.25">
      <c r="A2111" s="264" t="s">
        <v>33115</v>
      </c>
      <c r="B2111" s="265" t="s">
        <v>9182</v>
      </c>
      <c r="C2111" s="265" t="s">
        <v>6656</v>
      </c>
      <c r="D2111" s="266" t="s">
        <v>33116</v>
      </c>
    </row>
    <row r="2112" spans="1:4" x14ac:dyDescent="0.25">
      <c r="A2112" s="264" t="s">
        <v>33117</v>
      </c>
      <c r="B2112" s="265" t="s">
        <v>9183</v>
      </c>
      <c r="C2112" s="265" t="s">
        <v>6656</v>
      </c>
      <c r="D2112" s="266" t="s">
        <v>33118</v>
      </c>
    </row>
    <row r="2113" spans="1:4" x14ac:dyDescent="0.25">
      <c r="A2113" s="264" t="s">
        <v>33119</v>
      </c>
      <c r="B2113" s="265" t="s">
        <v>9184</v>
      </c>
      <c r="C2113" s="265" t="s">
        <v>6656</v>
      </c>
      <c r="D2113" s="266" t="s">
        <v>33120</v>
      </c>
    </row>
    <row r="2114" spans="1:4" x14ac:dyDescent="0.25">
      <c r="A2114" s="264" t="s">
        <v>33121</v>
      </c>
      <c r="B2114" s="265" t="s">
        <v>9185</v>
      </c>
      <c r="C2114" s="265" t="s">
        <v>6656</v>
      </c>
      <c r="D2114" s="266" t="s">
        <v>33122</v>
      </c>
    </row>
    <row r="2115" spans="1:4" x14ac:dyDescent="0.25">
      <c r="A2115" s="264" t="s">
        <v>33123</v>
      </c>
      <c r="B2115" s="265" t="s">
        <v>9186</v>
      </c>
      <c r="C2115" s="265" t="s">
        <v>6656</v>
      </c>
      <c r="D2115" s="374" t="s">
        <v>33124</v>
      </c>
    </row>
    <row r="2116" spans="1:4" x14ac:dyDescent="0.25">
      <c r="A2116" s="264" t="s">
        <v>33125</v>
      </c>
      <c r="B2116" s="265" t="s">
        <v>9187</v>
      </c>
      <c r="C2116" s="265" t="s">
        <v>6656</v>
      </c>
      <c r="D2116" s="374" t="s">
        <v>33126</v>
      </c>
    </row>
    <row r="2117" spans="1:4" x14ac:dyDescent="0.25">
      <c r="A2117" s="264" t="s">
        <v>33127</v>
      </c>
      <c r="B2117" s="265" t="s">
        <v>9188</v>
      </c>
      <c r="C2117" s="265" t="s">
        <v>6656</v>
      </c>
      <c r="D2117" s="266" t="s">
        <v>33128</v>
      </c>
    </row>
    <row r="2118" spans="1:4" x14ac:dyDescent="0.25">
      <c r="A2118" s="264" t="s">
        <v>33129</v>
      </c>
      <c r="B2118" s="265" t="s">
        <v>9189</v>
      </c>
      <c r="C2118" s="265" t="s">
        <v>6656</v>
      </c>
      <c r="D2118" s="266" t="s">
        <v>33130</v>
      </c>
    </row>
    <row r="2119" spans="1:4" x14ac:dyDescent="0.25">
      <c r="A2119" s="264" t="s">
        <v>33131</v>
      </c>
      <c r="B2119" s="265" t="s">
        <v>9190</v>
      </c>
      <c r="C2119" s="265" t="s">
        <v>6656</v>
      </c>
      <c r="D2119" s="266" t="s">
        <v>33132</v>
      </c>
    </row>
    <row r="2120" spans="1:4" x14ac:dyDescent="0.25">
      <c r="A2120" s="264" t="s">
        <v>33133</v>
      </c>
      <c r="B2120" s="265" t="s">
        <v>9191</v>
      </c>
      <c r="C2120" s="265" t="s">
        <v>6656</v>
      </c>
      <c r="D2120" s="266" t="s">
        <v>33134</v>
      </c>
    </row>
    <row r="2121" spans="1:4" x14ac:dyDescent="0.25">
      <c r="A2121" s="264" t="s">
        <v>33135</v>
      </c>
      <c r="B2121" s="265" t="s">
        <v>9192</v>
      </c>
      <c r="C2121" s="265" t="s">
        <v>6656</v>
      </c>
      <c r="D2121" s="266" t="s">
        <v>33136</v>
      </c>
    </row>
    <row r="2122" spans="1:4" x14ac:dyDescent="0.25">
      <c r="A2122" s="264" t="s">
        <v>33137</v>
      </c>
      <c r="B2122" s="265" t="s">
        <v>9193</v>
      </c>
      <c r="C2122" s="265" t="s">
        <v>6656</v>
      </c>
      <c r="D2122" s="374" t="s">
        <v>33138</v>
      </c>
    </row>
    <row r="2123" spans="1:4" x14ac:dyDescent="0.25">
      <c r="A2123" s="264" t="s">
        <v>33139</v>
      </c>
      <c r="B2123" s="265" t="s">
        <v>9194</v>
      </c>
      <c r="C2123" s="265" t="s">
        <v>6656</v>
      </c>
      <c r="D2123" s="374" t="s">
        <v>33140</v>
      </c>
    </row>
    <row r="2124" spans="1:4" x14ac:dyDescent="0.25">
      <c r="A2124" s="264" t="s">
        <v>33141</v>
      </c>
      <c r="B2124" s="265" t="s">
        <v>9195</v>
      </c>
      <c r="C2124" s="265" t="s">
        <v>6656</v>
      </c>
      <c r="D2124" s="266" t="s">
        <v>33142</v>
      </c>
    </row>
    <row r="2125" spans="1:4" x14ac:dyDescent="0.25">
      <c r="A2125" s="264" t="s">
        <v>33143</v>
      </c>
      <c r="B2125" s="265" t="s">
        <v>9196</v>
      </c>
      <c r="C2125" s="265" t="s">
        <v>6656</v>
      </c>
      <c r="D2125" s="266" t="s">
        <v>33144</v>
      </c>
    </row>
    <row r="2126" spans="1:4" x14ac:dyDescent="0.25">
      <c r="A2126" s="264" t="s">
        <v>33145</v>
      </c>
      <c r="B2126" s="265" t="s">
        <v>9197</v>
      </c>
      <c r="C2126" s="265" t="s">
        <v>6656</v>
      </c>
      <c r="D2126" s="266" t="s">
        <v>33086</v>
      </c>
    </row>
    <row r="2127" spans="1:4" x14ac:dyDescent="0.25">
      <c r="A2127" s="264" t="s">
        <v>33146</v>
      </c>
      <c r="B2127" s="265" t="s">
        <v>9198</v>
      </c>
      <c r="C2127" s="265" t="s">
        <v>6656</v>
      </c>
      <c r="D2127" s="266" t="s">
        <v>33147</v>
      </c>
    </row>
    <row r="2128" spans="1:4" x14ac:dyDescent="0.25">
      <c r="A2128" s="264" t="s">
        <v>33148</v>
      </c>
      <c r="B2128" s="265" t="s">
        <v>9199</v>
      </c>
      <c r="C2128" s="265" t="s">
        <v>6656</v>
      </c>
      <c r="D2128" s="266" t="s">
        <v>33149</v>
      </c>
    </row>
    <row r="2129" spans="1:4" x14ac:dyDescent="0.25">
      <c r="A2129" s="264" t="s">
        <v>33150</v>
      </c>
      <c r="B2129" s="265" t="s">
        <v>9200</v>
      </c>
      <c r="C2129" s="265" t="s">
        <v>6656</v>
      </c>
      <c r="D2129" s="266" t="s">
        <v>33151</v>
      </c>
    </row>
    <row r="2130" spans="1:4" x14ac:dyDescent="0.25">
      <c r="A2130" s="264" t="s">
        <v>33152</v>
      </c>
      <c r="B2130" s="265" t="s">
        <v>9201</v>
      </c>
      <c r="C2130" s="265" t="s">
        <v>6656</v>
      </c>
      <c r="D2130" s="266" t="s">
        <v>33153</v>
      </c>
    </row>
    <row r="2131" spans="1:4" x14ac:dyDescent="0.25">
      <c r="A2131" s="264" t="s">
        <v>33154</v>
      </c>
      <c r="B2131" s="265" t="s">
        <v>9202</v>
      </c>
      <c r="C2131" s="265" t="s">
        <v>6656</v>
      </c>
      <c r="D2131" s="374" t="s">
        <v>33155</v>
      </c>
    </row>
    <row r="2132" spans="1:4" x14ac:dyDescent="0.25">
      <c r="A2132" s="264" t="s">
        <v>33156</v>
      </c>
      <c r="B2132" s="265" t="s">
        <v>9203</v>
      </c>
      <c r="C2132" s="265" t="s">
        <v>6656</v>
      </c>
      <c r="D2132" s="374" t="s">
        <v>33157</v>
      </c>
    </row>
    <row r="2133" spans="1:4" x14ac:dyDescent="0.25">
      <c r="A2133" s="264" t="s">
        <v>33158</v>
      </c>
      <c r="B2133" s="265" t="s">
        <v>9204</v>
      </c>
      <c r="C2133" s="265" t="s">
        <v>6656</v>
      </c>
      <c r="D2133" s="374" t="s">
        <v>33159</v>
      </c>
    </row>
    <row r="2134" spans="1:4" x14ac:dyDescent="0.25">
      <c r="A2134" s="264" t="s">
        <v>33160</v>
      </c>
      <c r="B2134" s="265" t="s">
        <v>9205</v>
      </c>
      <c r="C2134" s="265" t="s">
        <v>6656</v>
      </c>
      <c r="D2134" s="266" t="s">
        <v>33161</v>
      </c>
    </row>
    <row r="2135" spans="1:4" x14ac:dyDescent="0.25">
      <c r="A2135" s="264" t="s">
        <v>33162</v>
      </c>
      <c r="B2135" s="265" t="s">
        <v>9206</v>
      </c>
      <c r="C2135" s="265" t="s">
        <v>6656</v>
      </c>
      <c r="D2135" s="266" t="s">
        <v>33163</v>
      </c>
    </row>
    <row r="2136" spans="1:4" x14ac:dyDescent="0.25">
      <c r="A2136" s="264" t="s">
        <v>33164</v>
      </c>
      <c r="B2136" s="265" t="s">
        <v>9207</v>
      </c>
      <c r="C2136" s="265" t="s">
        <v>6656</v>
      </c>
      <c r="D2136" s="266" t="s">
        <v>33165</v>
      </c>
    </row>
    <row r="2137" spans="1:4" x14ac:dyDescent="0.25">
      <c r="A2137" s="264" t="s">
        <v>33166</v>
      </c>
      <c r="B2137" s="265" t="s">
        <v>9208</v>
      </c>
      <c r="C2137" s="265" t="s">
        <v>6656</v>
      </c>
      <c r="D2137" s="266" t="s">
        <v>33167</v>
      </c>
    </row>
    <row r="2138" spans="1:4" x14ac:dyDescent="0.25">
      <c r="A2138" s="264" t="s">
        <v>33168</v>
      </c>
      <c r="B2138" s="265" t="s">
        <v>9209</v>
      </c>
      <c r="C2138" s="265" t="s">
        <v>6656</v>
      </c>
      <c r="D2138" s="374" t="s">
        <v>33169</v>
      </c>
    </row>
    <row r="2139" spans="1:4" x14ac:dyDescent="0.25">
      <c r="A2139" s="264" t="s">
        <v>33170</v>
      </c>
      <c r="B2139" s="265" t="s">
        <v>9210</v>
      </c>
      <c r="C2139" s="265" t="s">
        <v>6656</v>
      </c>
      <c r="D2139" s="374" t="s">
        <v>33171</v>
      </c>
    </row>
    <row r="2140" spans="1:4" x14ac:dyDescent="0.25">
      <c r="A2140" s="264" t="s">
        <v>33172</v>
      </c>
      <c r="B2140" s="265" t="s">
        <v>9211</v>
      </c>
      <c r="C2140" s="265" t="s">
        <v>6656</v>
      </c>
      <c r="D2140" s="266" t="s">
        <v>33173</v>
      </c>
    </row>
    <row r="2141" spans="1:4" x14ac:dyDescent="0.25">
      <c r="A2141" s="264" t="s">
        <v>33174</v>
      </c>
      <c r="B2141" s="265" t="s">
        <v>9212</v>
      </c>
      <c r="C2141" s="265" t="s">
        <v>6656</v>
      </c>
      <c r="D2141" s="266" t="s">
        <v>33175</v>
      </c>
    </row>
    <row r="2142" spans="1:4" x14ac:dyDescent="0.25">
      <c r="A2142" s="264" t="s">
        <v>33176</v>
      </c>
      <c r="B2142" s="265" t="s">
        <v>9213</v>
      </c>
      <c r="C2142" s="265" t="s">
        <v>6656</v>
      </c>
      <c r="D2142" s="266" t="s">
        <v>33177</v>
      </c>
    </row>
    <row r="2143" spans="1:4" x14ac:dyDescent="0.25">
      <c r="A2143" s="264" t="s">
        <v>33178</v>
      </c>
      <c r="B2143" s="265" t="s">
        <v>9214</v>
      </c>
      <c r="C2143" s="265" t="s">
        <v>6656</v>
      </c>
      <c r="D2143" s="266" t="s">
        <v>33179</v>
      </c>
    </row>
    <row r="2144" spans="1:4" x14ac:dyDescent="0.25">
      <c r="A2144" s="264" t="s">
        <v>33180</v>
      </c>
      <c r="B2144" s="265" t="s">
        <v>9215</v>
      </c>
      <c r="C2144" s="265" t="s">
        <v>6656</v>
      </c>
      <c r="D2144" s="266" t="s">
        <v>33181</v>
      </c>
    </row>
    <row r="2145" spans="1:4" x14ac:dyDescent="0.25">
      <c r="A2145" s="264" t="s">
        <v>33182</v>
      </c>
      <c r="B2145" s="265" t="s">
        <v>9216</v>
      </c>
      <c r="C2145" s="265" t="s">
        <v>6656</v>
      </c>
      <c r="D2145" s="266" t="s">
        <v>33183</v>
      </c>
    </row>
    <row r="2146" spans="1:4" x14ac:dyDescent="0.25">
      <c r="A2146" s="264" t="s">
        <v>33184</v>
      </c>
      <c r="B2146" s="265" t="s">
        <v>9217</v>
      </c>
      <c r="C2146" s="265" t="s">
        <v>6656</v>
      </c>
      <c r="D2146" s="374" t="s">
        <v>33185</v>
      </c>
    </row>
    <row r="2147" spans="1:4" x14ac:dyDescent="0.25">
      <c r="A2147" s="264" t="s">
        <v>33186</v>
      </c>
      <c r="B2147" s="265" t="s">
        <v>9218</v>
      </c>
      <c r="C2147" s="265" t="s">
        <v>6656</v>
      </c>
      <c r="D2147" s="266" t="s">
        <v>33187</v>
      </c>
    </row>
    <row r="2148" spans="1:4" x14ac:dyDescent="0.25">
      <c r="A2148" s="264" t="s">
        <v>33188</v>
      </c>
      <c r="B2148" s="265" t="s">
        <v>9219</v>
      </c>
      <c r="C2148" s="265" t="s">
        <v>6656</v>
      </c>
      <c r="D2148" s="374" t="s">
        <v>33189</v>
      </c>
    </row>
    <row r="2149" spans="1:4" x14ac:dyDescent="0.25">
      <c r="A2149" s="264" t="s">
        <v>33190</v>
      </c>
      <c r="B2149" s="265" t="s">
        <v>9220</v>
      </c>
      <c r="C2149" s="265" t="s">
        <v>6656</v>
      </c>
      <c r="D2149" s="266" t="s">
        <v>33191</v>
      </c>
    </row>
    <row r="2150" spans="1:4" x14ac:dyDescent="0.25">
      <c r="A2150" s="264" t="s">
        <v>33192</v>
      </c>
      <c r="B2150" s="265" t="s">
        <v>9221</v>
      </c>
      <c r="C2150" s="265" t="s">
        <v>6656</v>
      </c>
      <c r="D2150" s="374" t="s">
        <v>33193</v>
      </c>
    </row>
    <row r="2151" spans="1:4" x14ac:dyDescent="0.25">
      <c r="A2151" s="264" t="s">
        <v>33194</v>
      </c>
      <c r="B2151" s="265" t="s">
        <v>9222</v>
      </c>
      <c r="C2151" s="265" t="s">
        <v>6656</v>
      </c>
      <c r="D2151" s="374" t="s">
        <v>33195</v>
      </c>
    </row>
    <row r="2152" spans="1:4" x14ac:dyDescent="0.25">
      <c r="A2152" s="264" t="s">
        <v>33196</v>
      </c>
      <c r="B2152" s="265" t="s">
        <v>9223</v>
      </c>
      <c r="C2152" s="265" t="s">
        <v>6656</v>
      </c>
      <c r="D2152" s="374" t="s">
        <v>33197</v>
      </c>
    </row>
    <row r="2153" spans="1:4" x14ac:dyDescent="0.25">
      <c r="A2153" s="264" t="s">
        <v>33198</v>
      </c>
      <c r="B2153" s="265" t="s">
        <v>9224</v>
      </c>
      <c r="C2153" s="265" t="s">
        <v>6656</v>
      </c>
      <c r="D2153" s="374" t="s">
        <v>33199</v>
      </c>
    </row>
    <row r="2154" spans="1:4" x14ac:dyDescent="0.25">
      <c r="A2154" s="264" t="s">
        <v>33200</v>
      </c>
      <c r="B2154" s="265" t="s">
        <v>9225</v>
      </c>
      <c r="C2154" s="265" t="s">
        <v>740</v>
      </c>
      <c r="D2154" s="266" t="s">
        <v>33201</v>
      </c>
    </row>
    <row r="2155" spans="1:4" x14ac:dyDescent="0.25">
      <c r="A2155" s="264" t="s">
        <v>33202</v>
      </c>
      <c r="B2155" s="265" t="s">
        <v>9226</v>
      </c>
      <c r="C2155" s="265" t="s">
        <v>740</v>
      </c>
      <c r="D2155" s="266" t="s">
        <v>27276</v>
      </c>
    </row>
    <row r="2156" spans="1:4" x14ac:dyDescent="0.25">
      <c r="A2156" s="264" t="s">
        <v>33203</v>
      </c>
      <c r="B2156" s="265" t="s">
        <v>9227</v>
      </c>
      <c r="C2156" s="265" t="s">
        <v>6656</v>
      </c>
      <c r="D2156" s="266" t="s">
        <v>33204</v>
      </c>
    </row>
    <row r="2157" spans="1:4" x14ac:dyDescent="0.25">
      <c r="A2157" s="264" t="s">
        <v>33205</v>
      </c>
      <c r="B2157" s="265" t="s">
        <v>9228</v>
      </c>
      <c r="C2157" s="265" t="s">
        <v>6656</v>
      </c>
      <c r="D2157" s="266" t="s">
        <v>33206</v>
      </c>
    </row>
    <row r="2158" spans="1:4" x14ac:dyDescent="0.25">
      <c r="A2158" s="264" t="s">
        <v>33207</v>
      </c>
      <c r="B2158" s="265" t="s">
        <v>9229</v>
      </c>
      <c r="C2158" s="265" t="s">
        <v>6656</v>
      </c>
      <c r="D2158" s="374" t="s">
        <v>33208</v>
      </c>
    </row>
    <row r="2159" spans="1:4" x14ac:dyDescent="0.25">
      <c r="A2159" s="264" t="s">
        <v>33209</v>
      </c>
      <c r="B2159" s="265" t="s">
        <v>9230</v>
      </c>
      <c r="C2159" s="265" t="s">
        <v>6656</v>
      </c>
      <c r="D2159" s="266" t="s">
        <v>33210</v>
      </c>
    </row>
    <row r="2160" spans="1:4" x14ac:dyDescent="0.25">
      <c r="A2160" s="264" t="s">
        <v>33211</v>
      </c>
      <c r="B2160" s="265" t="s">
        <v>9231</v>
      </c>
      <c r="C2160" s="265" t="s">
        <v>6656</v>
      </c>
      <c r="D2160" s="374" t="s">
        <v>33212</v>
      </c>
    </row>
    <row r="2161" spans="1:4" x14ac:dyDescent="0.25">
      <c r="A2161" s="264" t="s">
        <v>33213</v>
      </c>
      <c r="B2161" s="265" t="s">
        <v>9232</v>
      </c>
      <c r="C2161" s="265" t="s">
        <v>6656</v>
      </c>
      <c r="D2161" s="374" t="s">
        <v>33214</v>
      </c>
    </row>
    <row r="2162" spans="1:4" x14ac:dyDescent="0.25">
      <c r="A2162" s="264" t="s">
        <v>33215</v>
      </c>
      <c r="B2162" s="265" t="s">
        <v>9233</v>
      </c>
      <c r="C2162" s="265" t="s">
        <v>6656</v>
      </c>
      <c r="D2162" s="266" t="s">
        <v>33216</v>
      </c>
    </row>
    <row r="2163" spans="1:4" x14ac:dyDescent="0.25">
      <c r="A2163" s="264" t="s">
        <v>33217</v>
      </c>
      <c r="B2163" s="265" t="s">
        <v>9234</v>
      </c>
      <c r="C2163" s="265" t="s">
        <v>6656</v>
      </c>
      <c r="D2163" s="374" t="s">
        <v>33218</v>
      </c>
    </row>
    <row r="2164" spans="1:4" x14ac:dyDescent="0.25">
      <c r="A2164" s="264" t="s">
        <v>33219</v>
      </c>
      <c r="B2164" s="265" t="s">
        <v>9235</v>
      </c>
      <c r="C2164" s="265" t="s">
        <v>6656</v>
      </c>
      <c r="D2164" s="374" t="s">
        <v>33220</v>
      </c>
    </row>
    <row r="2165" spans="1:4" x14ac:dyDescent="0.25">
      <c r="A2165" s="264" t="s">
        <v>33221</v>
      </c>
      <c r="B2165" s="265" t="s">
        <v>9236</v>
      </c>
      <c r="C2165" s="265" t="s">
        <v>6656</v>
      </c>
      <c r="D2165" s="374" t="s">
        <v>33222</v>
      </c>
    </row>
    <row r="2166" spans="1:4" x14ac:dyDescent="0.25">
      <c r="A2166" s="264" t="s">
        <v>33223</v>
      </c>
      <c r="B2166" s="265" t="s">
        <v>9237</v>
      </c>
      <c r="C2166" s="265" t="s">
        <v>6656</v>
      </c>
      <c r="D2166" s="374" t="s">
        <v>33224</v>
      </c>
    </row>
    <row r="2167" spans="1:4" x14ac:dyDescent="0.25">
      <c r="A2167" s="264" t="s">
        <v>33225</v>
      </c>
      <c r="B2167" s="265" t="s">
        <v>9238</v>
      </c>
      <c r="C2167" s="265" t="s">
        <v>6656</v>
      </c>
      <c r="D2167" s="374" t="s">
        <v>33226</v>
      </c>
    </row>
    <row r="2168" spans="1:4" x14ac:dyDescent="0.25">
      <c r="A2168" s="264" t="s">
        <v>33227</v>
      </c>
      <c r="B2168" s="265" t="s">
        <v>9239</v>
      </c>
      <c r="C2168" s="265" t="s">
        <v>6656</v>
      </c>
      <c r="D2168" s="266" t="s">
        <v>33228</v>
      </c>
    </row>
    <row r="2169" spans="1:4" x14ac:dyDescent="0.25">
      <c r="A2169" s="264" t="s">
        <v>33229</v>
      </c>
      <c r="B2169" s="265" t="s">
        <v>9240</v>
      </c>
      <c r="C2169" s="265" t="s">
        <v>6656</v>
      </c>
      <c r="D2169" s="374" t="s">
        <v>33230</v>
      </c>
    </row>
    <row r="2170" spans="1:4" x14ac:dyDescent="0.25">
      <c r="A2170" s="264" t="s">
        <v>33231</v>
      </c>
      <c r="B2170" s="265" t="s">
        <v>9241</v>
      </c>
      <c r="C2170" s="265" t="s">
        <v>6656</v>
      </c>
      <c r="D2170" s="374" t="s">
        <v>33232</v>
      </c>
    </row>
    <row r="2171" spans="1:4" x14ac:dyDescent="0.25">
      <c r="A2171" s="264" t="s">
        <v>33233</v>
      </c>
      <c r="B2171" s="265" t="s">
        <v>9242</v>
      </c>
      <c r="C2171" s="265" t="s">
        <v>6656</v>
      </c>
      <c r="D2171" s="374" t="s">
        <v>33234</v>
      </c>
    </row>
    <row r="2172" spans="1:4" x14ac:dyDescent="0.25">
      <c r="A2172" s="264" t="s">
        <v>33235</v>
      </c>
      <c r="B2172" s="265" t="s">
        <v>9243</v>
      </c>
      <c r="C2172" s="265" t="s">
        <v>6656</v>
      </c>
      <c r="D2172" s="374" t="s">
        <v>33236</v>
      </c>
    </row>
    <row r="2173" spans="1:4" x14ac:dyDescent="0.25">
      <c r="A2173" s="264" t="s">
        <v>33237</v>
      </c>
      <c r="B2173" s="265" t="s">
        <v>9244</v>
      </c>
      <c r="C2173" s="265" t="s">
        <v>6656</v>
      </c>
      <c r="D2173" s="374" t="s">
        <v>33238</v>
      </c>
    </row>
    <row r="2174" spans="1:4" x14ac:dyDescent="0.25">
      <c r="A2174" s="264" t="s">
        <v>33239</v>
      </c>
      <c r="B2174" s="265" t="s">
        <v>9245</v>
      </c>
      <c r="C2174" s="265" t="s">
        <v>6656</v>
      </c>
      <c r="D2174" s="374" t="s">
        <v>33240</v>
      </c>
    </row>
    <row r="2175" spans="1:4" x14ac:dyDescent="0.25">
      <c r="A2175" s="264" t="s">
        <v>33241</v>
      </c>
      <c r="B2175" s="265" t="s">
        <v>9246</v>
      </c>
      <c r="C2175" s="265" t="s">
        <v>6656</v>
      </c>
      <c r="D2175" s="266" t="s">
        <v>33242</v>
      </c>
    </row>
    <row r="2176" spans="1:4" x14ac:dyDescent="0.25">
      <c r="A2176" s="264" t="s">
        <v>33243</v>
      </c>
      <c r="B2176" s="265" t="s">
        <v>9247</v>
      </c>
      <c r="C2176" s="265" t="s">
        <v>6656</v>
      </c>
      <c r="D2176" s="266" t="s">
        <v>33244</v>
      </c>
    </row>
    <row r="2177" spans="1:4" x14ac:dyDescent="0.25">
      <c r="A2177" s="264" t="s">
        <v>33245</v>
      </c>
      <c r="B2177" s="265" t="s">
        <v>9248</v>
      </c>
      <c r="C2177" s="265" t="s">
        <v>6656</v>
      </c>
      <c r="D2177" s="266" t="s">
        <v>33246</v>
      </c>
    </row>
    <row r="2178" spans="1:4" x14ac:dyDescent="0.25">
      <c r="A2178" s="264" t="s">
        <v>33247</v>
      </c>
      <c r="B2178" s="265" t="s">
        <v>9249</v>
      </c>
      <c r="C2178" s="265" t="s">
        <v>6656</v>
      </c>
      <c r="D2178" s="266" t="s">
        <v>33248</v>
      </c>
    </row>
    <row r="2179" spans="1:4" x14ac:dyDescent="0.25">
      <c r="A2179" s="264" t="s">
        <v>33249</v>
      </c>
      <c r="B2179" s="265" t="s">
        <v>9250</v>
      </c>
      <c r="C2179" s="265" t="s">
        <v>6656</v>
      </c>
      <c r="D2179" s="266" t="s">
        <v>33250</v>
      </c>
    </row>
    <row r="2180" spans="1:4" x14ac:dyDescent="0.25">
      <c r="A2180" s="264" t="s">
        <v>33251</v>
      </c>
      <c r="B2180" s="265" t="s">
        <v>9251</v>
      </c>
      <c r="C2180" s="265" t="s">
        <v>6656</v>
      </c>
      <c r="D2180" s="266" t="s">
        <v>33252</v>
      </c>
    </row>
    <row r="2181" spans="1:4" x14ac:dyDescent="0.25">
      <c r="A2181" s="264" t="s">
        <v>33253</v>
      </c>
      <c r="B2181" s="265" t="s">
        <v>9252</v>
      </c>
      <c r="C2181" s="265" t="s">
        <v>6656</v>
      </c>
      <c r="D2181" s="266" t="s">
        <v>33254</v>
      </c>
    </row>
    <row r="2182" spans="1:4" x14ac:dyDescent="0.25">
      <c r="A2182" s="264" t="s">
        <v>33255</v>
      </c>
      <c r="B2182" s="265" t="s">
        <v>9253</v>
      </c>
      <c r="C2182" s="265" t="s">
        <v>6676</v>
      </c>
      <c r="D2182" s="266" t="s">
        <v>33256</v>
      </c>
    </row>
    <row r="2183" spans="1:4" x14ac:dyDescent="0.25">
      <c r="A2183" s="264" t="s">
        <v>33257</v>
      </c>
      <c r="B2183" s="265" t="s">
        <v>9254</v>
      </c>
      <c r="C2183" s="265" t="s">
        <v>6676</v>
      </c>
      <c r="D2183" s="266" t="s">
        <v>33258</v>
      </c>
    </row>
    <row r="2184" spans="1:4" x14ac:dyDescent="0.25">
      <c r="A2184" s="264" t="s">
        <v>33259</v>
      </c>
      <c r="B2184" s="265" t="s">
        <v>9255</v>
      </c>
      <c r="C2184" s="265" t="s">
        <v>6676</v>
      </c>
      <c r="D2184" s="374" t="s">
        <v>33260</v>
      </c>
    </row>
    <row r="2185" spans="1:4" x14ac:dyDescent="0.25">
      <c r="A2185" s="264" t="s">
        <v>33261</v>
      </c>
      <c r="B2185" s="265" t="s">
        <v>9256</v>
      </c>
      <c r="C2185" s="265" t="s">
        <v>6676</v>
      </c>
      <c r="D2185" s="374" t="s">
        <v>33262</v>
      </c>
    </row>
    <row r="2186" spans="1:4" x14ac:dyDescent="0.25">
      <c r="A2186" s="264" t="s">
        <v>33263</v>
      </c>
      <c r="B2186" s="265" t="s">
        <v>9257</v>
      </c>
      <c r="C2186" s="265" t="s">
        <v>6676</v>
      </c>
      <c r="D2186" s="266" t="s">
        <v>33264</v>
      </c>
    </row>
    <row r="2187" spans="1:4" x14ac:dyDescent="0.25">
      <c r="A2187" s="264" t="s">
        <v>33265</v>
      </c>
      <c r="B2187" s="265" t="s">
        <v>9258</v>
      </c>
      <c r="C2187" s="265" t="s">
        <v>6676</v>
      </c>
      <c r="D2187" s="374" t="s">
        <v>33266</v>
      </c>
    </row>
    <row r="2188" spans="1:4" x14ac:dyDescent="0.25">
      <c r="A2188" s="264" t="s">
        <v>33267</v>
      </c>
      <c r="B2188" s="265" t="s">
        <v>9259</v>
      </c>
      <c r="C2188" s="265" t="s">
        <v>6676</v>
      </c>
      <c r="D2188" s="374" t="s">
        <v>33268</v>
      </c>
    </row>
    <row r="2189" spans="1:4" x14ac:dyDescent="0.25">
      <c r="A2189" s="264" t="s">
        <v>33269</v>
      </c>
      <c r="B2189" s="265" t="s">
        <v>9260</v>
      </c>
      <c r="C2189" s="265" t="s">
        <v>6676</v>
      </c>
      <c r="D2189" s="266" t="s">
        <v>33270</v>
      </c>
    </row>
    <row r="2190" spans="1:4" x14ac:dyDescent="0.25">
      <c r="A2190" s="264" t="s">
        <v>33271</v>
      </c>
      <c r="B2190" s="265" t="s">
        <v>9261</v>
      </c>
      <c r="C2190" s="265" t="s">
        <v>6676</v>
      </c>
      <c r="D2190" s="374" t="s">
        <v>33272</v>
      </c>
    </row>
    <row r="2191" spans="1:4" x14ac:dyDescent="0.25">
      <c r="A2191" s="264" t="s">
        <v>33273</v>
      </c>
      <c r="B2191" s="265" t="s">
        <v>9262</v>
      </c>
      <c r="C2191" s="265" t="s">
        <v>6676</v>
      </c>
      <c r="D2191" s="266" t="s">
        <v>33274</v>
      </c>
    </row>
    <row r="2192" spans="1:4" x14ac:dyDescent="0.25">
      <c r="A2192" s="264" t="s">
        <v>33275</v>
      </c>
      <c r="B2192" s="265" t="s">
        <v>9263</v>
      </c>
      <c r="C2192" s="265" t="s">
        <v>6676</v>
      </c>
      <c r="D2192" s="266" t="s">
        <v>33276</v>
      </c>
    </row>
    <row r="2193" spans="1:4" x14ac:dyDescent="0.25">
      <c r="A2193" s="264" t="s">
        <v>33277</v>
      </c>
      <c r="B2193" s="265" t="s">
        <v>9264</v>
      </c>
      <c r="C2193" s="265" t="s">
        <v>740</v>
      </c>
      <c r="D2193" s="266" t="s">
        <v>33278</v>
      </c>
    </row>
    <row r="2194" spans="1:4" x14ac:dyDescent="0.25">
      <c r="A2194" s="264" t="s">
        <v>33279</v>
      </c>
      <c r="B2194" s="265" t="s">
        <v>9265</v>
      </c>
      <c r="C2194" s="265" t="s">
        <v>740</v>
      </c>
      <c r="D2194" s="266" t="s">
        <v>25865</v>
      </c>
    </row>
    <row r="2195" spans="1:4" x14ac:dyDescent="0.25">
      <c r="A2195" s="264" t="s">
        <v>33280</v>
      </c>
      <c r="B2195" s="265" t="s">
        <v>9266</v>
      </c>
      <c r="C2195" s="265" t="s">
        <v>740</v>
      </c>
      <c r="D2195" s="266" t="s">
        <v>33281</v>
      </c>
    </row>
    <row r="2196" spans="1:4" x14ac:dyDescent="0.25">
      <c r="A2196" s="264" t="s">
        <v>33282</v>
      </c>
      <c r="B2196" s="265" t="s">
        <v>9267</v>
      </c>
      <c r="C2196" s="265" t="s">
        <v>740</v>
      </c>
      <c r="D2196" s="266" t="s">
        <v>33283</v>
      </c>
    </row>
    <row r="2197" spans="1:4" x14ac:dyDescent="0.25">
      <c r="A2197" s="264" t="s">
        <v>33284</v>
      </c>
      <c r="B2197" s="265" t="s">
        <v>9268</v>
      </c>
      <c r="C2197" s="265" t="s">
        <v>740</v>
      </c>
      <c r="D2197" s="374" t="s">
        <v>33285</v>
      </c>
    </row>
    <row r="2198" spans="1:4" x14ac:dyDescent="0.25">
      <c r="A2198" s="264" t="s">
        <v>33286</v>
      </c>
      <c r="B2198" s="265" t="s">
        <v>9269</v>
      </c>
      <c r="C2198" s="265" t="s">
        <v>740</v>
      </c>
      <c r="D2198" s="266" t="s">
        <v>33287</v>
      </c>
    </row>
    <row r="2199" spans="1:4" x14ac:dyDescent="0.25">
      <c r="A2199" s="264" t="s">
        <v>33288</v>
      </c>
      <c r="B2199" s="265" t="s">
        <v>9270</v>
      </c>
      <c r="C2199" s="265" t="s">
        <v>740</v>
      </c>
      <c r="D2199" s="266" t="s">
        <v>33289</v>
      </c>
    </row>
    <row r="2200" spans="1:4" x14ac:dyDescent="0.25">
      <c r="A2200" s="264" t="s">
        <v>33290</v>
      </c>
      <c r="B2200" s="265" t="s">
        <v>9271</v>
      </c>
      <c r="C2200" s="265" t="s">
        <v>6676</v>
      </c>
      <c r="D2200" s="266" t="s">
        <v>33291</v>
      </c>
    </row>
    <row r="2201" spans="1:4" x14ac:dyDescent="0.25">
      <c r="A2201" s="264" t="s">
        <v>33292</v>
      </c>
      <c r="B2201" s="265" t="s">
        <v>9272</v>
      </c>
      <c r="C2201" s="265" t="s">
        <v>6676</v>
      </c>
      <c r="D2201" s="266" t="s">
        <v>33293</v>
      </c>
    </row>
    <row r="2202" spans="1:4" x14ac:dyDescent="0.25">
      <c r="A2202" s="264" t="s">
        <v>33294</v>
      </c>
      <c r="B2202" s="265" t="s">
        <v>9273</v>
      </c>
      <c r="C2202" s="265" t="s">
        <v>6656</v>
      </c>
      <c r="D2202" s="374" t="s">
        <v>33295</v>
      </c>
    </row>
    <row r="2203" spans="1:4" x14ac:dyDescent="0.25">
      <c r="A2203" s="264" t="s">
        <v>33296</v>
      </c>
      <c r="B2203" s="265" t="s">
        <v>9274</v>
      </c>
      <c r="C2203" s="265" t="s">
        <v>6676</v>
      </c>
      <c r="D2203" s="374" t="s">
        <v>33297</v>
      </c>
    </row>
    <row r="2204" spans="1:4" x14ac:dyDescent="0.25">
      <c r="A2204" s="264" t="s">
        <v>33298</v>
      </c>
      <c r="B2204" s="265" t="s">
        <v>9275</v>
      </c>
      <c r="C2204" s="265" t="s">
        <v>6676</v>
      </c>
      <c r="D2204" s="374" t="s">
        <v>33299</v>
      </c>
    </row>
    <row r="2205" spans="1:4" x14ac:dyDescent="0.25">
      <c r="A2205" s="264" t="s">
        <v>33300</v>
      </c>
      <c r="B2205" s="265" t="s">
        <v>9276</v>
      </c>
      <c r="C2205" s="265" t="s">
        <v>6656</v>
      </c>
      <c r="D2205" s="374" t="s">
        <v>33301</v>
      </c>
    </row>
    <row r="2206" spans="1:4" x14ac:dyDescent="0.25">
      <c r="A2206" s="264" t="s">
        <v>33302</v>
      </c>
      <c r="B2206" s="265" t="s">
        <v>9277</v>
      </c>
      <c r="C2206" s="265" t="s">
        <v>6656</v>
      </c>
      <c r="D2206" s="374" t="s">
        <v>33303</v>
      </c>
    </row>
    <row r="2207" spans="1:4" x14ac:dyDescent="0.25">
      <c r="A2207" s="264" t="s">
        <v>33304</v>
      </c>
      <c r="B2207" s="265" t="s">
        <v>9278</v>
      </c>
      <c r="C2207" s="265" t="s">
        <v>6656</v>
      </c>
      <c r="D2207" s="374" t="s">
        <v>33305</v>
      </c>
    </row>
    <row r="2208" spans="1:4" x14ac:dyDescent="0.25">
      <c r="A2208" s="264" t="s">
        <v>33306</v>
      </c>
      <c r="B2208" s="265" t="s">
        <v>9279</v>
      </c>
      <c r="C2208" s="265" t="s">
        <v>6676</v>
      </c>
      <c r="D2208" s="266" t="s">
        <v>33307</v>
      </c>
    </row>
    <row r="2209" spans="1:4" x14ac:dyDescent="0.25">
      <c r="A2209" s="264" t="s">
        <v>33308</v>
      </c>
      <c r="B2209" s="265" t="s">
        <v>9280</v>
      </c>
      <c r="C2209" s="265" t="s">
        <v>6656</v>
      </c>
      <c r="D2209" s="266" t="s">
        <v>33309</v>
      </c>
    </row>
    <row r="2210" spans="1:4" x14ac:dyDescent="0.25">
      <c r="A2210" s="264" t="s">
        <v>33310</v>
      </c>
      <c r="B2210" s="265" t="s">
        <v>9281</v>
      </c>
      <c r="C2210" s="265" t="s">
        <v>6656</v>
      </c>
      <c r="D2210" s="266" t="s">
        <v>26310</v>
      </c>
    </row>
    <row r="2211" spans="1:4" x14ac:dyDescent="0.25">
      <c r="A2211" s="264" t="s">
        <v>33311</v>
      </c>
      <c r="B2211" s="265" t="s">
        <v>9282</v>
      </c>
      <c r="C2211" s="265" t="s">
        <v>6656</v>
      </c>
      <c r="D2211" s="266" t="s">
        <v>33312</v>
      </c>
    </row>
    <row r="2212" spans="1:4" x14ac:dyDescent="0.25">
      <c r="A2212" s="264" t="s">
        <v>33313</v>
      </c>
      <c r="B2212" s="265" t="s">
        <v>9283</v>
      </c>
      <c r="C2212" s="265" t="s">
        <v>6656</v>
      </c>
      <c r="D2212" s="266" t="s">
        <v>33314</v>
      </c>
    </row>
    <row r="2213" spans="1:4" x14ac:dyDescent="0.25">
      <c r="A2213" s="264" t="s">
        <v>33315</v>
      </c>
      <c r="B2213" s="265" t="s">
        <v>9284</v>
      </c>
      <c r="C2213" s="265" t="s">
        <v>6656</v>
      </c>
      <c r="D2213" s="266" t="s">
        <v>33316</v>
      </c>
    </row>
    <row r="2214" spans="1:4" x14ac:dyDescent="0.25">
      <c r="A2214" s="264" t="s">
        <v>33317</v>
      </c>
      <c r="B2214" s="265" t="s">
        <v>9285</v>
      </c>
      <c r="C2214" s="265" t="s">
        <v>6656</v>
      </c>
      <c r="D2214" s="266" t="s">
        <v>33318</v>
      </c>
    </row>
    <row r="2215" spans="1:4" x14ac:dyDescent="0.25">
      <c r="A2215" s="264" t="s">
        <v>33319</v>
      </c>
      <c r="B2215" s="265" t="s">
        <v>9286</v>
      </c>
      <c r="C2215" s="265" t="s">
        <v>6656</v>
      </c>
      <c r="D2215" s="266" t="s">
        <v>33320</v>
      </c>
    </row>
    <row r="2216" spans="1:4" x14ac:dyDescent="0.25">
      <c r="A2216" s="264" t="s">
        <v>33321</v>
      </c>
      <c r="B2216" s="265" t="s">
        <v>9287</v>
      </c>
      <c r="C2216" s="265" t="s">
        <v>6656</v>
      </c>
      <c r="D2216" s="266" t="s">
        <v>33322</v>
      </c>
    </row>
    <row r="2217" spans="1:4" x14ac:dyDescent="0.25">
      <c r="A2217" s="264" t="s">
        <v>33323</v>
      </c>
      <c r="B2217" s="265" t="s">
        <v>9288</v>
      </c>
      <c r="C2217" s="265" t="s">
        <v>6656</v>
      </c>
      <c r="D2217" s="266" t="s">
        <v>33324</v>
      </c>
    </row>
    <row r="2218" spans="1:4" x14ac:dyDescent="0.25">
      <c r="A2218" s="264" t="s">
        <v>33325</v>
      </c>
      <c r="B2218" s="265" t="s">
        <v>9289</v>
      </c>
      <c r="C2218" s="265" t="s">
        <v>6656</v>
      </c>
      <c r="D2218" s="266" t="s">
        <v>33326</v>
      </c>
    </row>
    <row r="2219" spans="1:4" x14ac:dyDescent="0.25">
      <c r="A2219" s="264" t="s">
        <v>33327</v>
      </c>
      <c r="B2219" s="265" t="s">
        <v>9290</v>
      </c>
      <c r="C2219" s="265" t="s">
        <v>6676</v>
      </c>
      <c r="D2219" s="266" t="s">
        <v>33328</v>
      </c>
    </row>
    <row r="2220" spans="1:4" x14ac:dyDescent="0.25">
      <c r="A2220" s="264" t="s">
        <v>33329</v>
      </c>
      <c r="B2220" s="265" t="s">
        <v>9291</v>
      </c>
      <c r="C2220" s="265" t="s">
        <v>6676</v>
      </c>
      <c r="D2220" s="266" t="s">
        <v>33330</v>
      </c>
    </row>
    <row r="2221" spans="1:4" x14ac:dyDescent="0.25">
      <c r="A2221" s="264" t="s">
        <v>33331</v>
      </c>
      <c r="B2221" s="265" t="s">
        <v>9292</v>
      </c>
      <c r="C2221" s="265" t="s">
        <v>6676</v>
      </c>
      <c r="D2221" s="266" t="s">
        <v>33332</v>
      </c>
    </row>
    <row r="2222" spans="1:4" x14ac:dyDescent="0.25">
      <c r="A2222" s="264" t="s">
        <v>33333</v>
      </c>
      <c r="B2222" s="265" t="s">
        <v>9293</v>
      </c>
      <c r="C2222" s="265" t="s">
        <v>6676</v>
      </c>
      <c r="D2222" s="266" t="s">
        <v>33334</v>
      </c>
    </row>
    <row r="2223" spans="1:4" x14ac:dyDescent="0.25">
      <c r="A2223" s="264" t="s">
        <v>33335</v>
      </c>
      <c r="B2223" s="265" t="s">
        <v>9294</v>
      </c>
      <c r="C2223" s="265" t="s">
        <v>6676</v>
      </c>
      <c r="D2223" s="266" t="s">
        <v>33336</v>
      </c>
    </row>
    <row r="2224" spans="1:4" x14ac:dyDescent="0.25">
      <c r="A2224" s="264" t="s">
        <v>33337</v>
      </c>
      <c r="B2224" s="265" t="s">
        <v>9295</v>
      </c>
      <c r="C2224" s="265" t="s">
        <v>6676</v>
      </c>
      <c r="D2224" s="266" t="s">
        <v>33338</v>
      </c>
    </row>
    <row r="2225" spans="1:4" x14ac:dyDescent="0.25">
      <c r="A2225" s="264" t="s">
        <v>33339</v>
      </c>
      <c r="B2225" s="265" t="s">
        <v>9296</v>
      </c>
      <c r="C2225" s="265" t="s">
        <v>6676</v>
      </c>
      <c r="D2225" s="266" t="s">
        <v>33340</v>
      </c>
    </row>
    <row r="2226" spans="1:4" x14ac:dyDescent="0.25">
      <c r="A2226" s="264" t="s">
        <v>33341</v>
      </c>
      <c r="B2226" s="265" t="s">
        <v>9297</v>
      </c>
      <c r="C2226" s="265" t="s">
        <v>6676</v>
      </c>
      <c r="D2226" s="266" t="s">
        <v>33342</v>
      </c>
    </row>
    <row r="2227" spans="1:4" x14ac:dyDescent="0.25">
      <c r="A2227" s="264" t="s">
        <v>33343</v>
      </c>
      <c r="B2227" s="265" t="s">
        <v>9298</v>
      </c>
      <c r="C2227" s="265" t="s">
        <v>6676</v>
      </c>
      <c r="D2227" s="266" t="s">
        <v>33344</v>
      </c>
    </row>
    <row r="2228" spans="1:4" x14ac:dyDescent="0.25">
      <c r="A2228" s="264" t="s">
        <v>33345</v>
      </c>
      <c r="B2228" s="265" t="s">
        <v>9299</v>
      </c>
      <c r="C2228" s="265" t="s">
        <v>6676</v>
      </c>
      <c r="D2228" s="266" t="s">
        <v>33346</v>
      </c>
    </row>
    <row r="2229" spans="1:4" x14ac:dyDescent="0.25">
      <c r="A2229" s="264" t="s">
        <v>33347</v>
      </c>
      <c r="B2229" s="265" t="s">
        <v>9300</v>
      </c>
      <c r="C2229" s="265" t="s">
        <v>6676</v>
      </c>
      <c r="D2229" s="266" t="s">
        <v>33348</v>
      </c>
    </row>
    <row r="2230" spans="1:4" x14ac:dyDescent="0.25">
      <c r="A2230" s="264" t="s">
        <v>33349</v>
      </c>
      <c r="B2230" s="265" t="s">
        <v>9301</v>
      </c>
      <c r="C2230" s="265" t="s">
        <v>6676</v>
      </c>
      <c r="D2230" s="266" t="s">
        <v>33350</v>
      </c>
    </row>
    <row r="2231" spans="1:4" x14ac:dyDescent="0.25">
      <c r="A2231" s="264" t="s">
        <v>33351</v>
      </c>
      <c r="B2231" s="265" t="s">
        <v>9302</v>
      </c>
      <c r="C2231" s="265" t="s">
        <v>6676</v>
      </c>
      <c r="D2231" s="266" t="s">
        <v>33352</v>
      </c>
    </row>
    <row r="2232" spans="1:4" x14ac:dyDescent="0.25">
      <c r="A2232" s="264" t="s">
        <v>33353</v>
      </c>
      <c r="B2232" s="265" t="s">
        <v>9303</v>
      </c>
      <c r="C2232" s="265" t="s">
        <v>6676</v>
      </c>
      <c r="D2232" s="266" t="s">
        <v>33354</v>
      </c>
    </row>
    <row r="2233" spans="1:4" x14ac:dyDescent="0.25">
      <c r="A2233" s="264" t="s">
        <v>33355</v>
      </c>
      <c r="B2233" s="265" t="s">
        <v>9304</v>
      </c>
      <c r="C2233" s="265" t="s">
        <v>6676</v>
      </c>
      <c r="D2233" s="266" t="s">
        <v>33356</v>
      </c>
    </row>
    <row r="2234" spans="1:4" x14ac:dyDescent="0.25">
      <c r="A2234" s="264" t="s">
        <v>33357</v>
      </c>
      <c r="B2234" s="265" t="s">
        <v>9305</v>
      </c>
      <c r="C2234" s="265" t="s">
        <v>6676</v>
      </c>
      <c r="D2234" s="266" t="s">
        <v>33358</v>
      </c>
    </row>
    <row r="2235" spans="1:4" x14ac:dyDescent="0.25">
      <c r="A2235" s="264" t="s">
        <v>33359</v>
      </c>
      <c r="B2235" s="265" t="s">
        <v>9306</v>
      </c>
      <c r="C2235" s="265" t="s">
        <v>6676</v>
      </c>
      <c r="D2235" s="266" t="s">
        <v>33360</v>
      </c>
    </row>
    <row r="2236" spans="1:4" x14ac:dyDescent="0.25">
      <c r="A2236" s="264" t="s">
        <v>33361</v>
      </c>
      <c r="B2236" s="265" t="s">
        <v>9307</v>
      </c>
      <c r="C2236" s="265" t="s">
        <v>6676</v>
      </c>
      <c r="D2236" s="266" t="s">
        <v>33362</v>
      </c>
    </row>
    <row r="2237" spans="1:4" x14ac:dyDescent="0.25">
      <c r="A2237" s="264" t="s">
        <v>33363</v>
      </c>
      <c r="B2237" s="265" t="s">
        <v>9308</v>
      </c>
      <c r="C2237" s="265" t="s">
        <v>6676</v>
      </c>
      <c r="D2237" s="266" t="s">
        <v>33364</v>
      </c>
    </row>
    <row r="2238" spans="1:4" x14ac:dyDescent="0.25">
      <c r="A2238" s="264" t="s">
        <v>33365</v>
      </c>
      <c r="B2238" s="265" t="s">
        <v>9309</v>
      </c>
      <c r="C2238" s="265" t="s">
        <v>6676</v>
      </c>
      <c r="D2238" s="266" t="s">
        <v>33366</v>
      </c>
    </row>
    <row r="2239" spans="1:4" x14ac:dyDescent="0.25">
      <c r="A2239" s="264" t="s">
        <v>33367</v>
      </c>
      <c r="B2239" s="265" t="s">
        <v>9310</v>
      </c>
      <c r="C2239" s="265" t="s">
        <v>6676</v>
      </c>
      <c r="D2239" s="266" t="s">
        <v>33368</v>
      </c>
    </row>
    <row r="2240" spans="1:4" x14ac:dyDescent="0.25">
      <c r="A2240" s="264" t="s">
        <v>33369</v>
      </c>
      <c r="B2240" s="265" t="s">
        <v>9311</v>
      </c>
      <c r="C2240" s="265" t="s">
        <v>6676</v>
      </c>
      <c r="D2240" s="266" t="s">
        <v>33370</v>
      </c>
    </row>
    <row r="2241" spans="1:4" x14ac:dyDescent="0.25">
      <c r="A2241" s="264" t="s">
        <v>33371</v>
      </c>
      <c r="B2241" s="265" t="s">
        <v>9312</v>
      </c>
      <c r="C2241" s="265" t="s">
        <v>6676</v>
      </c>
      <c r="D2241" s="266" t="s">
        <v>33372</v>
      </c>
    </row>
    <row r="2242" spans="1:4" x14ac:dyDescent="0.25">
      <c r="A2242" s="264" t="s">
        <v>33373</v>
      </c>
      <c r="B2242" s="265" t="s">
        <v>9313</v>
      </c>
      <c r="C2242" s="265" t="s">
        <v>6676</v>
      </c>
      <c r="D2242" s="374" t="s">
        <v>33374</v>
      </c>
    </row>
    <row r="2243" spans="1:4" x14ac:dyDescent="0.25">
      <c r="A2243" s="264" t="s">
        <v>33375</v>
      </c>
      <c r="B2243" s="265" t="s">
        <v>9314</v>
      </c>
      <c r="C2243" s="265" t="s">
        <v>6676</v>
      </c>
      <c r="D2243" s="374" t="s">
        <v>33376</v>
      </c>
    </row>
    <row r="2244" spans="1:4" x14ac:dyDescent="0.25">
      <c r="A2244" s="264" t="s">
        <v>33377</v>
      </c>
      <c r="B2244" s="265" t="s">
        <v>9315</v>
      </c>
      <c r="C2244" s="265" t="s">
        <v>6676</v>
      </c>
      <c r="D2244" s="266" t="s">
        <v>33378</v>
      </c>
    </row>
    <row r="2245" spans="1:4" x14ac:dyDescent="0.25">
      <c r="A2245" s="264" t="s">
        <v>33379</v>
      </c>
      <c r="B2245" s="265" t="s">
        <v>9316</v>
      </c>
      <c r="C2245" s="265" t="s">
        <v>6676</v>
      </c>
      <c r="D2245" s="266" t="s">
        <v>33380</v>
      </c>
    </row>
    <row r="2246" spans="1:4" x14ac:dyDescent="0.25">
      <c r="A2246" s="264" t="s">
        <v>33381</v>
      </c>
      <c r="B2246" s="265" t="s">
        <v>9317</v>
      </c>
      <c r="C2246" s="265" t="s">
        <v>6676</v>
      </c>
      <c r="D2246" s="266" t="s">
        <v>33382</v>
      </c>
    </row>
    <row r="2247" spans="1:4" x14ac:dyDescent="0.25">
      <c r="A2247" s="264" t="s">
        <v>33383</v>
      </c>
      <c r="B2247" s="265" t="s">
        <v>9318</v>
      </c>
      <c r="C2247" s="265" t="s">
        <v>6656</v>
      </c>
      <c r="D2247" s="374" t="s">
        <v>33384</v>
      </c>
    </row>
    <row r="2248" spans="1:4" x14ac:dyDescent="0.25">
      <c r="A2248" s="264" t="s">
        <v>33385</v>
      </c>
      <c r="B2248" s="265" t="s">
        <v>9319</v>
      </c>
      <c r="C2248" s="265" t="s">
        <v>6656</v>
      </c>
      <c r="D2248" s="374" t="s">
        <v>33386</v>
      </c>
    </row>
    <row r="2249" spans="1:4" x14ac:dyDescent="0.25">
      <c r="A2249" s="264" t="s">
        <v>33387</v>
      </c>
      <c r="B2249" s="265" t="s">
        <v>9320</v>
      </c>
      <c r="C2249" s="265" t="s">
        <v>6656</v>
      </c>
      <c r="D2249" s="374" t="s">
        <v>33388</v>
      </c>
    </row>
    <row r="2250" spans="1:4" x14ac:dyDescent="0.25">
      <c r="A2250" s="264" t="s">
        <v>33389</v>
      </c>
      <c r="B2250" s="265" t="s">
        <v>9321</v>
      </c>
      <c r="C2250" s="265" t="s">
        <v>6656</v>
      </c>
      <c r="D2250" s="374" t="s">
        <v>33390</v>
      </c>
    </row>
    <row r="2251" spans="1:4" x14ac:dyDescent="0.25">
      <c r="A2251" s="264" t="s">
        <v>33391</v>
      </c>
      <c r="B2251" s="265" t="s">
        <v>9322</v>
      </c>
      <c r="C2251" s="265" t="s">
        <v>6676</v>
      </c>
      <c r="D2251" s="266" t="s">
        <v>29575</v>
      </c>
    </row>
    <row r="2252" spans="1:4" x14ac:dyDescent="0.25">
      <c r="A2252" s="264" t="s">
        <v>33392</v>
      </c>
      <c r="B2252" s="265" t="s">
        <v>9323</v>
      </c>
      <c r="C2252" s="265" t="s">
        <v>6676</v>
      </c>
      <c r="D2252" s="266" t="s">
        <v>33393</v>
      </c>
    </row>
    <row r="2253" spans="1:4" x14ac:dyDescent="0.25">
      <c r="A2253" s="264" t="s">
        <v>33394</v>
      </c>
      <c r="B2253" s="265" t="s">
        <v>9324</v>
      </c>
      <c r="C2253" s="265" t="s">
        <v>6676</v>
      </c>
      <c r="D2253" s="266" t="s">
        <v>33395</v>
      </c>
    </row>
    <row r="2254" spans="1:4" x14ac:dyDescent="0.25">
      <c r="A2254" s="264" t="s">
        <v>33396</v>
      </c>
      <c r="B2254" s="265" t="s">
        <v>9325</v>
      </c>
      <c r="C2254" s="265" t="s">
        <v>6676</v>
      </c>
      <c r="D2254" s="374" t="s">
        <v>33397</v>
      </c>
    </row>
    <row r="2255" spans="1:4" x14ac:dyDescent="0.25">
      <c r="A2255" s="264" t="s">
        <v>33398</v>
      </c>
      <c r="B2255" s="265" t="s">
        <v>9326</v>
      </c>
      <c r="C2255" s="265" t="s">
        <v>6676</v>
      </c>
      <c r="D2255" s="266" t="s">
        <v>33399</v>
      </c>
    </row>
    <row r="2256" spans="1:4" x14ac:dyDescent="0.25">
      <c r="A2256" s="264" t="s">
        <v>33400</v>
      </c>
      <c r="B2256" s="265" t="s">
        <v>9327</v>
      </c>
      <c r="C2256" s="265" t="s">
        <v>6676</v>
      </c>
      <c r="D2256" s="266" t="s">
        <v>33401</v>
      </c>
    </row>
    <row r="2257" spans="1:4" x14ac:dyDescent="0.25">
      <c r="A2257" s="264" t="s">
        <v>33402</v>
      </c>
      <c r="B2257" s="265" t="s">
        <v>9328</v>
      </c>
      <c r="C2257" s="265" t="s">
        <v>6676</v>
      </c>
      <c r="D2257" s="266" t="s">
        <v>33403</v>
      </c>
    </row>
    <row r="2258" spans="1:4" x14ac:dyDescent="0.25">
      <c r="A2258" s="264" t="s">
        <v>33404</v>
      </c>
      <c r="B2258" s="265" t="s">
        <v>9329</v>
      </c>
      <c r="C2258" s="265" t="s">
        <v>6676</v>
      </c>
      <c r="D2258" s="374" t="s">
        <v>33405</v>
      </c>
    </row>
    <row r="2259" spans="1:4" x14ac:dyDescent="0.25">
      <c r="A2259" s="264" t="s">
        <v>33406</v>
      </c>
      <c r="B2259" s="265" t="s">
        <v>9330</v>
      </c>
      <c r="C2259" s="265" t="s">
        <v>740</v>
      </c>
      <c r="D2259" s="266" t="s">
        <v>33407</v>
      </c>
    </row>
    <row r="2260" spans="1:4" x14ac:dyDescent="0.25">
      <c r="A2260" s="264" t="s">
        <v>33408</v>
      </c>
      <c r="B2260" s="265" t="s">
        <v>9331</v>
      </c>
      <c r="C2260" s="265" t="s">
        <v>740</v>
      </c>
      <c r="D2260" s="266" t="s">
        <v>33409</v>
      </c>
    </row>
    <row r="2261" spans="1:4" x14ac:dyDescent="0.25">
      <c r="A2261" s="264" t="s">
        <v>33410</v>
      </c>
      <c r="B2261" s="265" t="s">
        <v>9332</v>
      </c>
      <c r="C2261" s="265" t="s">
        <v>6676</v>
      </c>
      <c r="D2261" s="374" t="s">
        <v>33411</v>
      </c>
    </row>
    <row r="2262" spans="1:4" x14ac:dyDescent="0.25">
      <c r="A2262" s="264" t="s">
        <v>33412</v>
      </c>
      <c r="B2262" s="265" t="s">
        <v>9333</v>
      </c>
      <c r="C2262" s="265" t="s">
        <v>6682</v>
      </c>
      <c r="D2262" s="374" t="s">
        <v>33413</v>
      </c>
    </row>
    <row r="2263" spans="1:4" x14ac:dyDescent="0.25">
      <c r="A2263" s="264" t="s">
        <v>33414</v>
      </c>
      <c r="B2263" s="265" t="s">
        <v>9334</v>
      </c>
      <c r="C2263" s="265" t="s">
        <v>6682</v>
      </c>
      <c r="D2263" s="374" t="s">
        <v>33415</v>
      </c>
    </row>
    <row r="2264" spans="1:4" x14ac:dyDescent="0.25">
      <c r="A2264" s="264" t="s">
        <v>33416</v>
      </c>
      <c r="B2264" s="265" t="s">
        <v>9335</v>
      </c>
      <c r="C2264" s="265" t="s">
        <v>6682</v>
      </c>
      <c r="D2264" s="374" t="s">
        <v>33417</v>
      </c>
    </row>
    <row r="2265" spans="1:4" x14ac:dyDescent="0.25">
      <c r="A2265" s="264" t="s">
        <v>33418</v>
      </c>
      <c r="B2265" s="265" t="s">
        <v>9336</v>
      </c>
      <c r="C2265" s="265" t="s">
        <v>6682</v>
      </c>
      <c r="D2265" s="374" t="s">
        <v>33419</v>
      </c>
    </row>
    <row r="2266" spans="1:4" x14ac:dyDescent="0.25">
      <c r="A2266" s="264" t="s">
        <v>33420</v>
      </c>
      <c r="B2266" s="265" t="s">
        <v>9337</v>
      </c>
      <c r="C2266" s="265" t="s">
        <v>6682</v>
      </c>
      <c r="D2266" s="266" t="s">
        <v>33421</v>
      </c>
    </row>
    <row r="2267" spans="1:4" x14ac:dyDescent="0.25">
      <c r="A2267" s="264" t="s">
        <v>33422</v>
      </c>
      <c r="B2267" s="265" t="s">
        <v>9338</v>
      </c>
      <c r="C2267" s="265" t="s">
        <v>6682</v>
      </c>
      <c r="D2267" s="266" t="s">
        <v>33423</v>
      </c>
    </row>
    <row r="2268" spans="1:4" x14ac:dyDescent="0.25">
      <c r="A2268" s="264" t="s">
        <v>33424</v>
      </c>
      <c r="B2268" s="265" t="s">
        <v>9339</v>
      </c>
      <c r="C2268" s="265" t="s">
        <v>6682</v>
      </c>
      <c r="D2268" s="266" t="s">
        <v>33425</v>
      </c>
    </row>
    <row r="2269" spans="1:4" x14ac:dyDescent="0.25">
      <c r="A2269" s="264" t="s">
        <v>33426</v>
      </c>
      <c r="B2269" s="265" t="s">
        <v>9340</v>
      </c>
      <c r="C2269" s="265" t="s">
        <v>6682</v>
      </c>
      <c r="D2269" s="266" t="s">
        <v>33427</v>
      </c>
    </row>
    <row r="2270" spans="1:4" x14ac:dyDescent="0.25">
      <c r="A2270" s="264" t="s">
        <v>33428</v>
      </c>
      <c r="B2270" s="265" t="s">
        <v>9341</v>
      </c>
      <c r="C2270" s="265" t="s">
        <v>6682</v>
      </c>
      <c r="D2270" s="374" t="s">
        <v>33429</v>
      </c>
    </row>
    <row r="2271" spans="1:4" x14ac:dyDescent="0.25">
      <c r="A2271" s="264" t="s">
        <v>33430</v>
      </c>
      <c r="B2271" s="265" t="s">
        <v>9342</v>
      </c>
      <c r="C2271" s="265" t="s">
        <v>6682</v>
      </c>
      <c r="D2271" s="374" t="s">
        <v>33431</v>
      </c>
    </row>
    <row r="2272" spans="1:4" x14ac:dyDescent="0.25">
      <c r="A2272" s="264" t="s">
        <v>33432</v>
      </c>
      <c r="B2272" s="265" t="s">
        <v>9343</v>
      </c>
      <c r="C2272" s="265" t="s">
        <v>6682</v>
      </c>
      <c r="D2272" s="374" t="s">
        <v>33433</v>
      </c>
    </row>
    <row r="2273" spans="1:4" x14ac:dyDescent="0.25">
      <c r="A2273" s="264" t="s">
        <v>33434</v>
      </c>
      <c r="B2273" s="265" t="s">
        <v>9344</v>
      </c>
      <c r="C2273" s="265" t="s">
        <v>6682</v>
      </c>
      <c r="D2273" s="266" t="s">
        <v>33435</v>
      </c>
    </row>
    <row r="2274" spans="1:4" x14ac:dyDescent="0.25">
      <c r="A2274" s="264" t="s">
        <v>33436</v>
      </c>
      <c r="B2274" s="265" t="s">
        <v>9345</v>
      </c>
      <c r="C2274" s="265" t="s">
        <v>6682</v>
      </c>
      <c r="D2274" s="266" t="s">
        <v>33437</v>
      </c>
    </row>
    <row r="2275" spans="1:4" x14ac:dyDescent="0.25">
      <c r="A2275" s="264" t="s">
        <v>33438</v>
      </c>
      <c r="B2275" s="265" t="s">
        <v>9346</v>
      </c>
      <c r="C2275" s="265" t="s">
        <v>6682</v>
      </c>
      <c r="D2275" s="266" t="s">
        <v>33439</v>
      </c>
    </row>
    <row r="2276" spans="1:4" x14ac:dyDescent="0.25">
      <c r="A2276" s="264" t="s">
        <v>33440</v>
      </c>
      <c r="B2276" s="265" t="s">
        <v>9347</v>
      </c>
      <c r="C2276" s="265" t="s">
        <v>6682</v>
      </c>
      <c r="D2276" s="266" t="s">
        <v>33441</v>
      </c>
    </row>
    <row r="2277" spans="1:4" x14ac:dyDescent="0.25">
      <c r="A2277" s="264" t="s">
        <v>33442</v>
      </c>
      <c r="B2277" s="265" t="s">
        <v>9348</v>
      </c>
      <c r="C2277" s="265" t="s">
        <v>6682</v>
      </c>
      <c r="D2277" s="266" t="s">
        <v>33443</v>
      </c>
    </row>
    <row r="2278" spans="1:4" x14ac:dyDescent="0.25">
      <c r="A2278" s="264" t="s">
        <v>33444</v>
      </c>
      <c r="B2278" s="265" t="s">
        <v>9349</v>
      </c>
      <c r="C2278" s="265" t="s">
        <v>6682</v>
      </c>
      <c r="D2278" s="266" t="s">
        <v>33445</v>
      </c>
    </row>
    <row r="2279" spans="1:4" x14ac:dyDescent="0.25">
      <c r="A2279" s="264" t="s">
        <v>33446</v>
      </c>
      <c r="B2279" s="265" t="s">
        <v>9350</v>
      </c>
      <c r="C2279" s="265" t="s">
        <v>6682</v>
      </c>
      <c r="D2279" s="266" t="s">
        <v>33447</v>
      </c>
    </row>
    <row r="2280" spans="1:4" x14ac:dyDescent="0.25">
      <c r="A2280" s="264" t="s">
        <v>33448</v>
      </c>
      <c r="B2280" s="265" t="s">
        <v>9351</v>
      </c>
      <c r="C2280" s="265" t="s">
        <v>6656</v>
      </c>
      <c r="D2280" s="266" t="s">
        <v>33449</v>
      </c>
    </row>
    <row r="2281" spans="1:4" x14ac:dyDescent="0.25">
      <c r="A2281" s="264" t="s">
        <v>33450</v>
      </c>
      <c r="B2281" s="265" t="s">
        <v>9352</v>
      </c>
      <c r="C2281" s="265" t="s">
        <v>6656</v>
      </c>
      <c r="D2281" s="266" t="s">
        <v>33451</v>
      </c>
    </row>
    <row r="2282" spans="1:4" x14ac:dyDescent="0.25">
      <c r="A2282" s="264" t="s">
        <v>33452</v>
      </c>
      <c r="B2282" s="265" t="s">
        <v>9353</v>
      </c>
      <c r="C2282" s="265" t="s">
        <v>6656</v>
      </c>
      <c r="D2282" s="266" t="s">
        <v>33453</v>
      </c>
    </row>
    <row r="2283" spans="1:4" x14ac:dyDescent="0.25">
      <c r="A2283" s="264" t="s">
        <v>33454</v>
      </c>
      <c r="B2283" s="265" t="s">
        <v>9354</v>
      </c>
      <c r="C2283" s="265" t="s">
        <v>6656</v>
      </c>
      <c r="D2283" s="266" t="s">
        <v>33455</v>
      </c>
    </row>
    <row r="2284" spans="1:4" x14ac:dyDescent="0.25">
      <c r="A2284" s="264" t="s">
        <v>33456</v>
      </c>
      <c r="B2284" s="265" t="s">
        <v>9355</v>
      </c>
      <c r="C2284" s="265" t="s">
        <v>6656</v>
      </c>
      <c r="D2284" s="266" t="s">
        <v>33457</v>
      </c>
    </row>
    <row r="2285" spans="1:4" x14ac:dyDescent="0.25">
      <c r="A2285" s="264" t="s">
        <v>33458</v>
      </c>
      <c r="B2285" s="265" t="s">
        <v>9356</v>
      </c>
      <c r="C2285" s="265" t="s">
        <v>6656</v>
      </c>
      <c r="D2285" s="266" t="s">
        <v>33459</v>
      </c>
    </row>
    <row r="2286" spans="1:4" x14ac:dyDescent="0.25">
      <c r="A2286" s="264" t="s">
        <v>33460</v>
      </c>
      <c r="B2286" s="265" t="s">
        <v>9357</v>
      </c>
      <c r="C2286" s="265" t="s">
        <v>6656</v>
      </c>
      <c r="D2286" s="266" t="s">
        <v>33461</v>
      </c>
    </row>
    <row r="2287" spans="1:4" x14ac:dyDescent="0.25">
      <c r="A2287" s="264" t="s">
        <v>33462</v>
      </c>
      <c r="B2287" s="265" t="s">
        <v>9358</v>
      </c>
      <c r="C2287" s="265" t="s">
        <v>6656</v>
      </c>
      <c r="D2287" s="266" t="s">
        <v>33463</v>
      </c>
    </row>
    <row r="2288" spans="1:4" x14ac:dyDescent="0.25">
      <c r="A2288" s="264" t="s">
        <v>33464</v>
      </c>
      <c r="B2288" s="265" t="s">
        <v>9359</v>
      </c>
      <c r="C2288" s="265" t="s">
        <v>740</v>
      </c>
      <c r="D2288" s="266" t="s">
        <v>33465</v>
      </c>
    </row>
    <row r="2289" spans="1:4" x14ac:dyDescent="0.25">
      <c r="A2289" s="264" t="s">
        <v>33466</v>
      </c>
      <c r="B2289" s="265" t="s">
        <v>9360</v>
      </c>
      <c r="C2289" s="265" t="s">
        <v>740</v>
      </c>
      <c r="D2289" s="266" t="s">
        <v>33467</v>
      </c>
    </row>
    <row r="2290" spans="1:4" x14ac:dyDescent="0.25">
      <c r="A2290" s="264" t="s">
        <v>33468</v>
      </c>
      <c r="B2290" s="265" t="s">
        <v>9361</v>
      </c>
      <c r="C2290" s="265" t="s">
        <v>740</v>
      </c>
      <c r="D2290" s="266" t="s">
        <v>33469</v>
      </c>
    </row>
    <row r="2291" spans="1:4" x14ac:dyDescent="0.25">
      <c r="A2291" s="264" t="s">
        <v>33470</v>
      </c>
      <c r="B2291" s="265" t="s">
        <v>9362</v>
      </c>
      <c r="C2291" s="265" t="s">
        <v>740</v>
      </c>
      <c r="D2291" s="266" t="s">
        <v>33471</v>
      </c>
    </row>
    <row r="2292" spans="1:4" x14ac:dyDescent="0.25">
      <c r="A2292" s="264" t="s">
        <v>33472</v>
      </c>
      <c r="B2292" s="265" t="s">
        <v>9363</v>
      </c>
      <c r="C2292" s="265" t="s">
        <v>740</v>
      </c>
      <c r="D2292" s="266" t="s">
        <v>33473</v>
      </c>
    </row>
    <row r="2293" spans="1:4" x14ac:dyDescent="0.25">
      <c r="A2293" s="264" t="s">
        <v>33474</v>
      </c>
      <c r="B2293" s="265" t="s">
        <v>9364</v>
      </c>
      <c r="C2293" s="265" t="s">
        <v>740</v>
      </c>
      <c r="D2293" s="266" t="s">
        <v>33475</v>
      </c>
    </row>
    <row r="2294" spans="1:4" x14ac:dyDescent="0.25">
      <c r="A2294" s="264" t="s">
        <v>33476</v>
      </c>
      <c r="B2294" s="265" t="s">
        <v>9365</v>
      </c>
      <c r="C2294" s="265" t="s">
        <v>740</v>
      </c>
      <c r="D2294" s="266" t="s">
        <v>33477</v>
      </c>
    </row>
    <row r="2295" spans="1:4" x14ac:dyDescent="0.25">
      <c r="A2295" s="264" t="s">
        <v>33478</v>
      </c>
      <c r="B2295" s="265" t="s">
        <v>9366</v>
      </c>
      <c r="C2295" s="265" t="s">
        <v>740</v>
      </c>
      <c r="D2295" s="266" t="s">
        <v>33479</v>
      </c>
    </row>
    <row r="2296" spans="1:4" x14ac:dyDescent="0.25">
      <c r="A2296" s="264" t="s">
        <v>33480</v>
      </c>
      <c r="B2296" s="265" t="s">
        <v>9367</v>
      </c>
      <c r="C2296" s="265" t="s">
        <v>6679</v>
      </c>
      <c r="D2296" s="266" t="s">
        <v>5875</v>
      </c>
    </row>
    <row r="2297" spans="1:4" x14ac:dyDescent="0.25">
      <c r="A2297" s="264" t="s">
        <v>33481</v>
      </c>
      <c r="B2297" s="265" t="s">
        <v>9368</v>
      </c>
      <c r="C2297" s="265" t="s">
        <v>6679</v>
      </c>
      <c r="D2297" s="266" t="s">
        <v>6373</v>
      </c>
    </row>
    <row r="2298" spans="1:4" x14ac:dyDescent="0.25">
      <c r="A2298" s="264" t="s">
        <v>33482</v>
      </c>
      <c r="B2298" s="265" t="s">
        <v>9369</v>
      </c>
      <c r="C2298" s="265" t="s">
        <v>6679</v>
      </c>
      <c r="D2298" s="266" t="s">
        <v>33483</v>
      </c>
    </row>
    <row r="2299" spans="1:4" x14ac:dyDescent="0.25">
      <c r="A2299" s="264" t="s">
        <v>33484</v>
      </c>
      <c r="B2299" s="265" t="s">
        <v>9370</v>
      </c>
      <c r="C2299" s="265" t="s">
        <v>6679</v>
      </c>
      <c r="D2299" s="266" t="s">
        <v>6874</v>
      </c>
    </row>
    <row r="2300" spans="1:4" x14ac:dyDescent="0.25">
      <c r="A2300" s="264" t="s">
        <v>33485</v>
      </c>
      <c r="B2300" s="265" t="s">
        <v>9372</v>
      </c>
      <c r="C2300" s="265" t="s">
        <v>6679</v>
      </c>
      <c r="D2300" s="266" t="s">
        <v>32854</v>
      </c>
    </row>
    <row r="2301" spans="1:4" x14ac:dyDescent="0.25">
      <c r="A2301" s="264" t="s">
        <v>33486</v>
      </c>
      <c r="B2301" s="265" t="s">
        <v>9373</v>
      </c>
      <c r="C2301" s="265" t="s">
        <v>740</v>
      </c>
      <c r="D2301" s="266" t="s">
        <v>33487</v>
      </c>
    </row>
    <row r="2302" spans="1:4" x14ac:dyDescent="0.25">
      <c r="A2302" s="264" t="s">
        <v>33488</v>
      </c>
      <c r="B2302" s="265" t="s">
        <v>9374</v>
      </c>
      <c r="C2302" s="265" t="s">
        <v>740</v>
      </c>
      <c r="D2302" s="266" t="s">
        <v>33489</v>
      </c>
    </row>
    <row r="2303" spans="1:4" x14ac:dyDescent="0.25">
      <c r="A2303" s="264" t="s">
        <v>33490</v>
      </c>
      <c r="B2303" s="265" t="s">
        <v>9375</v>
      </c>
      <c r="C2303" s="265" t="s">
        <v>740</v>
      </c>
      <c r="D2303" s="266" t="s">
        <v>33491</v>
      </c>
    </row>
    <row r="2304" spans="1:4" x14ac:dyDescent="0.25">
      <c r="A2304" s="264" t="s">
        <v>33492</v>
      </c>
      <c r="B2304" s="265" t="s">
        <v>9376</v>
      </c>
      <c r="C2304" s="265" t="s">
        <v>740</v>
      </c>
      <c r="D2304" s="266" t="s">
        <v>33493</v>
      </c>
    </row>
    <row r="2305" spans="1:4" x14ac:dyDescent="0.25">
      <c r="A2305" s="264" t="s">
        <v>33494</v>
      </c>
      <c r="B2305" s="265" t="s">
        <v>9377</v>
      </c>
      <c r="C2305" s="265" t="s">
        <v>740</v>
      </c>
      <c r="D2305" s="266" t="s">
        <v>33495</v>
      </c>
    </row>
    <row r="2306" spans="1:4" x14ac:dyDescent="0.25">
      <c r="A2306" s="264" t="s">
        <v>33496</v>
      </c>
      <c r="B2306" s="265" t="s">
        <v>9378</v>
      </c>
      <c r="C2306" s="265" t="s">
        <v>740</v>
      </c>
      <c r="D2306" s="266" t="s">
        <v>33497</v>
      </c>
    </row>
    <row r="2307" spans="1:4" x14ac:dyDescent="0.25">
      <c r="A2307" s="264" t="s">
        <v>33498</v>
      </c>
      <c r="B2307" s="265" t="s">
        <v>9379</v>
      </c>
      <c r="C2307" s="265" t="s">
        <v>740</v>
      </c>
      <c r="D2307" s="266" t="s">
        <v>33499</v>
      </c>
    </row>
    <row r="2308" spans="1:4" x14ac:dyDescent="0.25">
      <c r="A2308" s="264" t="s">
        <v>33500</v>
      </c>
      <c r="B2308" s="265" t="s">
        <v>9380</v>
      </c>
      <c r="C2308" s="265" t="s">
        <v>740</v>
      </c>
      <c r="D2308" s="266" t="s">
        <v>33501</v>
      </c>
    </row>
    <row r="2309" spans="1:4" x14ac:dyDescent="0.25">
      <c r="A2309" s="264" t="s">
        <v>33502</v>
      </c>
      <c r="B2309" s="265" t="s">
        <v>9381</v>
      </c>
      <c r="C2309" s="265" t="s">
        <v>740</v>
      </c>
      <c r="D2309" s="266" t="s">
        <v>33503</v>
      </c>
    </row>
    <row r="2310" spans="1:4" x14ac:dyDescent="0.25">
      <c r="A2310" s="264" t="s">
        <v>33504</v>
      </c>
      <c r="B2310" s="265" t="s">
        <v>9382</v>
      </c>
      <c r="C2310" s="265" t="s">
        <v>6656</v>
      </c>
      <c r="D2310" s="266" t="s">
        <v>26790</v>
      </c>
    </row>
    <row r="2311" spans="1:4" x14ac:dyDescent="0.25">
      <c r="A2311" s="264" t="s">
        <v>33505</v>
      </c>
      <c r="B2311" s="265" t="s">
        <v>9383</v>
      </c>
      <c r="C2311" s="265" t="s">
        <v>6656</v>
      </c>
      <c r="D2311" s="266" t="s">
        <v>33506</v>
      </c>
    </row>
    <row r="2312" spans="1:4" x14ac:dyDescent="0.25">
      <c r="A2312" s="264" t="s">
        <v>33507</v>
      </c>
      <c r="B2312" s="265" t="s">
        <v>9384</v>
      </c>
      <c r="C2312" s="265" t="s">
        <v>6656</v>
      </c>
      <c r="D2312" s="266" t="s">
        <v>33508</v>
      </c>
    </row>
    <row r="2313" spans="1:4" x14ac:dyDescent="0.25">
      <c r="A2313" s="264" t="s">
        <v>33509</v>
      </c>
      <c r="B2313" s="265" t="s">
        <v>9385</v>
      </c>
      <c r="C2313" s="265" t="s">
        <v>6676</v>
      </c>
      <c r="D2313" s="266" t="s">
        <v>33510</v>
      </c>
    </row>
    <row r="2314" spans="1:4" x14ac:dyDescent="0.25">
      <c r="A2314" s="264" t="s">
        <v>33511</v>
      </c>
      <c r="B2314" s="265" t="s">
        <v>9386</v>
      </c>
      <c r="C2314" s="265" t="s">
        <v>6676</v>
      </c>
      <c r="D2314" s="266" t="s">
        <v>33512</v>
      </c>
    </row>
    <row r="2315" spans="1:4" x14ac:dyDescent="0.25">
      <c r="A2315" s="264" t="s">
        <v>33513</v>
      </c>
      <c r="B2315" s="265" t="s">
        <v>9387</v>
      </c>
      <c r="C2315" s="265" t="s">
        <v>6682</v>
      </c>
      <c r="D2315" s="266" t="s">
        <v>33514</v>
      </c>
    </row>
    <row r="2316" spans="1:4" x14ac:dyDescent="0.25">
      <c r="A2316" s="264" t="s">
        <v>33515</v>
      </c>
      <c r="B2316" s="265" t="s">
        <v>9388</v>
      </c>
      <c r="C2316" s="265" t="s">
        <v>6676</v>
      </c>
      <c r="D2316" s="266" t="s">
        <v>33516</v>
      </c>
    </row>
    <row r="2317" spans="1:4" x14ac:dyDescent="0.25">
      <c r="A2317" s="264" t="s">
        <v>33517</v>
      </c>
      <c r="B2317" s="265" t="s">
        <v>9389</v>
      </c>
      <c r="C2317" s="265" t="s">
        <v>6676</v>
      </c>
      <c r="D2317" s="266" t="s">
        <v>33518</v>
      </c>
    </row>
    <row r="2318" spans="1:4" x14ac:dyDescent="0.25">
      <c r="A2318" s="264" t="s">
        <v>33519</v>
      </c>
      <c r="B2318" s="265" t="s">
        <v>9390</v>
      </c>
      <c r="C2318" s="265" t="s">
        <v>6682</v>
      </c>
      <c r="D2318" s="266" t="s">
        <v>33520</v>
      </c>
    </row>
    <row r="2319" spans="1:4" x14ac:dyDescent="0.25">
      <c r="A2319" s="264" t="s">
        <v>33521</v>
      </c>
      <c r="B2319" s="265" t="s">
        <v>9391</v>
      </c>
      <c r="C2319" s="265" t="s">
        <v>6682</v>
      </c>
      <c r="D2319" s="266" t="s">
        <v>33522</v>
      </c>
    </row>
    <row r="2320" spans="1:4" x14ac:dyDescent="0.25">
      <c r="A2320" s="264" t="s">
        <v>33523</v>
      </c>
      <c r="B2320" s="265" t="s">
        <v>9392</v>
      </c>
      <c r="C2320" s="265" t="s">
        <v>6682</v>
      </c>
      <c r="D2320" s="266" t="s">
        <v>33524</v>
      </c>
    </row>
    <row r="2321" spans="1:4" x14ac:dyDescent="0.25">
      <c r="A2321" s="264" t="s">
        <v>33525</v>
      </c>
      <c r="B2321" s="265" t="s">
        <v>9393</v>
      </c>
      <c r="C2321" s="265" t="s">
        <v>6682</v>
      </c>
      <c r="D2321" s="266" t="s">
        <v>33526</v>
      </c>
    </row>
    <row r="2322" spans="1:4" x14ac:dyDescent="0.25">
      <c r="A2322" s="264" t="s">
        <v>33527</v>
      </c>
      <c r="B2322" s="265" t="s">
        <v>9394</v>
      </c>
      <c r="C2322" s="265" t="s">
        <v>6682</v>
      </c>
      <c r="D2322" s="266" t="s">
        <v>33528</v>
      </c>
    </row>
    <row r="2323" spans="1:4" x14ac:dyDescent="0.25">
      <c r="A2323" s="264" t="s">
        <v>33529</v>
      </c>
      <c r="B2323" s="265" t="s">
        <v>9395</v>
      </c>
      <c r="C2323" s="265" t="s">
        <v>6682</v>
      </c>
      <c r="D2323" s="266" t="s">
        <v>33530</v>
      </c>
    </row>
    <row r="2324" spans="1:4" x14ac:dyDescent="0.25">
      <c r="A2324" s="264" t="s">
        <v>33531</v>
      </c>
      <c r="B2324" s="265" t="s">
        <v>9396</v>
      </c>
      <c r="C2324" s="265" t="s">
        <v>6676</v>
      </c>
      <c r="D2324" s="266" t="s">
        <v>6884</v>
      </c>
    </row>
    <row r="2325" spans="1:4" x14ac:dyDescent="0.25">
      <c r="A2325" s="264" t="s">
        <v>33532</v>
      </c>
      <c r="B2325" s="265" t="s">
        <v>9397</v>
      </c>
      <c r="C2325" s="265" t="s">
        <v>6676</v>
      </c>
      <c r="D2325" s="266" t="s">
        <v>31793</v>
      </c>
    </row>
    <row r="2326" spans="1:4" x14ac:dyDescent="0.25">
      <c r="A2326" s="264" t="s">
        <v>33533</v>
      </c>
      <c r="B2326" s="265" t="s">
        <v>9398</v>
      </c>
      <c r="C2326" s="265" t="s">
        <v>6676</v>
      </c>
      <c r="D2326" s="266" t="s">
        <v>30264</v>
      </c>
    </row>
    <row r="2327" spans="1:4" x14ac:dyDescent="0.25">
      <c r="A2327" s="264" t="s">
        <v>33534</v>
      </c>
      <c r="B2327" s="265" t="s">
        <v>9399</v>
      </c>
      <c r="C2327" s="265" t="s">
        <v>6676</v>
      </c>
      <c r="D2327" s="266" t="s">
        <v>33535</v>
      </c>
    </row>
    <row r="2328" spans="1:4" x14ac:dyDescent="0.25">
      <c r="A2328" s="264" t="s">
        <v>33536</v>
      </c>
      <c r="B2328" s="265" t="s">
        <v>9400</v>
      </c>
      <c r="C2328" s="265" t="s">
        <v>6679</v>
      </c>
      <c r="D2328" s="266" t="s">
        <v>3074</v>
      </c>
    </row>
    <row r="2329" spans="1:4" x14ac:dyDescent="0.25">
      <c r="A2329" s="264" t="s">
        <v>33537</v>
      </c>
      <c r="B2329" s="265" t="s">
        <v>9401</v>
      </c>
      <c r="C2329" s="265" t="s">
        <v>6679</v>
      </c>
      <c r="D2329" s="266" t="s">
        <v>33538</v>
      </c>
    </row>
    <row r="2330" spans="1:4" x14ac:dyDescent="0.25">
      <c r="A2330" s="264" t="s">
        <v>33539</v>
      </c>
      <c r="B2330" s="265" t="s">
        <v>9402</v>
      </c>
      <c r="C2330" s="265" t="s">
        <v>6679</v>
      </c>
      <c r="D2330" s="266" t="s">
        <v>33540</v>
      </c>
    </row>
    <row r="2331" spans="1:4" x14ac:dyDescent="0.25">
      <c r="A2331" s="264" t="s">
        <v>33541</v>
      </c>
      <c r="B2331" s="265" t="s">
        <v>9404</v>
      </c>
      <c r="C2331" s="265" t="s">
        <v>6679</v>
      </c>
      <c r="D2331" s="266" t="s">
        <v>6980</v>
      </c>
    </row>
    <row r="2332" spans="1:4" x14ac:dyDescent="0.25">
      <c r="A2332" s="264" t="s">
        <v>33542</v>
      </c>
      <c r="B2332" s="265" t="s">
        <v>9405</v>
      </c>
      <c r="C2332" s="265" t="s">
        <v>6679</v>
      </c>
      <c r="D2332" s="266" t="s">
        <v>33543</v>
      </c>
    </row>
    <row r="2333" spans="1:4" x14ac:dyDescent="0.25">
      <c r="A2333" s="264" t="s">
        <v>33544</v>
      </c>
      <c r="B2333" s="265" t="s">
        <v>9406</v>
      </c>
      <c r="C2333" s="265" t="s">
        <v>6679</v>
      </c>
      <c r="D2333" s="266" t="s">
        <v>2358</v>
      </c>
    </row>
    <row r="2334" spans="1:4" x14ac:dyDescent="0.25">
      <c r="A2334" s="264" t="s">
        <v>33545</v>
      </c>
      <c r="B2334" s="265" t="s">
        <v>9407</v>
      </c>
      <c r="C2334" s="265" t="s">
        <v>6682</v>
      </c>
      <c r="D2334" s="266" t="s">
        <v>33546</v>
      </c>
    </row>
    <row r="2335" spans="1:4" x14ac:dyDescent="0.25">
      <c r="A2335" s="264" t="s">
        <v>33547</v>
      </c>
      <c r="B2335" s="265" t="s">
        <v>9408</v>
      </c>
      <c r="C2335" s="265" t="s">
        <v>6676</v>
      </c>
      <c r="D2335" s="266" t="s">
        <v>33548</v>
      </c>
    </row>
    <row r="2336" spans="1:4" x14ac:dyDescent="0.25">
      <c r="A2336" s="264" t="s">
        <v>33549</v>
      </c>
      <c r="B2336" s="265" t="s">
        <v>9409</v>
      </c>
      <c r="C2336" s="265" t="s">
        <v>6676</v>
      </c>
      <c r="D2336" s="266" t="s">
        <v>33550</v>
      </c>
    </row>
    <row r="2337" spans="1:4" x14ac:dyDescent="0.25">
      <c r="A2337" s="264" t="s">
        <v>33551</v>
      </c>
      <c r="B2337" s="265" t="s">
        <v>9410</v>
      </c>
      <c r="C2337" s="265" t="s">
        <v>6676</v>
      </c>
      <c r="D2337" s="266" t="s">
        <v>33552</v>
      </c>
    </row>
    <row r="2338" spans="1:4" x14ac:dyDescent="0.25">
      <c r="A2338" s="264" t="s">
        <v>33553</v>
      </c>
      <c r="B2338" s="265" t="s">
        <v>9411</v>
      </c>
      <c r="C2338" s="265" t="s">
        <v>6676</v>
      </c>
      <c r="D2338" s="266" t="s">
        <v>33554</v>
      </c>
    </row>
    <row r="2339" spans="1:4" x14ac:dyDescent="0.25">
      <c r="A2339" s="264" t="s">
        <v>33555</v>
      </c>
      <c r="B2339" s="265" t="s">
        <v>9412</v>
      </c>
      <c r="C2339" s="265" t="s">
        <v>6682</v>
      </c>
      <c r="D2339" s="266" t="s">
        <v>33556</v>
      </c>
    </row>
    <row r="2340" spans="1:4" x14ac:dyDescent="0.25">
      <c r="A2340" s="264" t="s">
        <v>33557</v>
      </c>
      <c r="B2340" s="265" t="s">
        <v>9413</v>
      </c>
      <c r="C2340" s="265" t="s">
        <v>6682</v>
      </c>
      <c r="D2340" s="266" t="s">
        <v>33558</v>
      </c>
    </row>
    <row r="2341" spans="1:4" x14ac:dyDescent="0.25">
      <c r="A2341" s="264" t="s">
        <v>33559</v>
      </c>
      <c r="B2341" s="265" t="s">
        <v>9414</v>
      </c>
      <c r="C2341" s="265" t="s">
        <v>6682</v>
      </c>
      <c r="D2341" s="266" t="s">
        <v>33560</v>
      </c>
    </row>
    <row r="2342" spans="1:4" x14ac:dyDescent="0.25">
      <c r="A2342" s="264" t="s">
        <v>33561</v>
      </c>
      <c r="B2342" s="265" t="s">
        <v>9415</v>
      </c>
      <c r="C2342" s="265" t="s">
        <v>6676</v>
      </c>
      <c r="D2342" s="266" t="s">
        <v>33562</v>
      </c>
    </row>
    <row r="2343" spans="1:4" x14ac:dyDescent="0.25">
      <c r="A2343" s="264" t="s">
        <v>33563</v>
      </c>
      <c r="B2343" s="265" t="s">
        <v>9416</v>
      </c>
      <c r="C2343" s="265" t="s">
        <v>6676</v>
      </c>
      <c r="D2343" s="266" t="s">
        <v>33564</v>
      </c>
    </row>
    <row r="2344" spans="1:4" x14ac:dyDescent="0.25">
      <c r="A2344" s="264" t="s">
        <v>33565</v>
      </c>
      <c r="B2344" s="265" t="s">
        <v>9417</v>
      </c>
      <c r="C2344" s="265" t="s">
        <v>6676</v>
      </c>
      <c r="D2344" s="266" t="s">
        <v>33566</v>
      </c>
    </row>
    <row r="2345" spans="1:4" x14ac:dyDescent="0.25">
      <c r="A2345" s="264" t="s">
        <v>33567</v>
      </c>
      <c r="B2345" s="265" t="s">
        <v>9418</v>
      </c>
      <c r="C2345" s="265" t="s">
        <v>6676</v>
      </c>
      <c r="D2345" s="266" t="s">
        <v>33568</v>
      </c>
    </row>
    <row r="2346" spans="1:4" x14ac:dyDescent="0.25">
      <c r="A2346" s="264" t="s">
        <v>33569</v>
      </c>
      <c r="B2346" s="265" t="s">
        <v>9419</v>
      </c>
      <c r="C2346" s="265" t="s">
        <v>6676</v>
      </c>
      <c r="D2346" s="266" t="s">
        <v>33570</v>
      </c>
    </row>
    <row r="2347" spans="1:4" x14ac:dyDescent="0.25">
      <c r="A2347" s="264" t="s">
        <v>33571</v>
      </c>
      <c r="B2347" s="265" t="s">
        <v>9420</v>
      </c>
      <c r="C2347" s="265" t="s">
        <v>6676</v>
      </c>
      <c r="D2347" s="266" t="s">
        <v>33572</v>
      </c>
    </row>
    <row r="2348" spans="1:4" x14ac:dyDescent="0.25">
      <c r="A2348" s="264" t="s">
        <v>33573</v>
      </c>
      <c r="B2348" s="265" t="s">
        <v>9421</v>
      </c>
      <c r="C2348" s="265" t="s">
        <v>6676</v>
      </c>
      <c r="D2348" s="266" t="s">
        <v>33574</v>
      </c>
    </row>
    <row r="2349" spans="1:4" x14ac:dyDescent="0.25">
      <c r="A2349" s="264" t="s">
        <v>33575</v>
      </c>
      <c r="B2349" s="265" t="s">
        <v>9422</v>
      </c>
      <c r="C2349" s="265" t="s">
        <v>6676</v>
      </c>
      <c r="D2349" s="266" t="s">
        <v>33576</v>
      </c>
    </row>
    <row r="2350" spans="1:4" x14ac:dyDescent="0.25">
      <c r="A2350" s="264" t="s">
        <v>33577</v>
      </c>
      <c r="B2350" s="265" t="s">
        <v>9423</v>
      </c>
      <c r="C2350" s="265" t="s">
        <v>6676</v>
      </c>
      <c r="D2350" s="266" t="s">
        <v>33578</v>
      </c>
    </row>
    <row r="2351" spans="1:4" x14ac:dyDescent="0.25">
      <c r="A2351" s="264" t="s">
        <v>33579</v>
      </c>
      <c r="B2351" s="265" t="s">
        <v>9424</v>
      </c>
      <c r="C2351" s="265" t="s">
        <v>6676</v>
      </c>
      <c r="D2351" s="266" t="s">
        <v>33580</v>
      </c>
    </row>
    <row r="2352" spans="1:4" x14ac:dyDescent="0.25">
      <c r="A2352" s="264" t="s">
        <v>33581</v>
      </c>
      <c r="B2352" s="265" t="s">
        <v>9425</v>
      </c>
      <c r="C2352" s="265" t="s">
        <v>6676</v>
      </c>
      <c r="D2352" s="266" t="s">
        <v>33582</v>
      </c>
    </row>
    <row r="2353" spans="1:4" x14ac:dyDescent="0.25">
      <c r="A2353" s="264" t="s">
        <v>33583</v>
      </c>
      <c r="B2353" s="265" t="s">
        <v>9426</v>
      </c>
      <c r="C2353" s="265" t="s">
        <v>6676</v>
      </c>
      <c r="D2353" s="266" t="s">
        <v>33584</v>
      </c>
    </row>
    <row r="2354" spans="1:4" x14ac:dyDescent="0.25">
      <c r="A2354" s="264" t="s">
        <v>33585</v>
      </c>
      <c r="B2354" s="265" t="s">
        <v>9427</v>
      </c>
      <c r="C2354" s="265" t="s">
        <v>6676</v>
      </c>
      <c r="D2354" s="266" t="s">
        <v>33586</v>
      </c>
    </row>
    <row r="2355" spans="1:4" x14ac:dyDescent="0.25">
      <c r="A2355" s="264" t="s">
        <v>33587</v>
      </c>
      <c r="B2355" s="265" t="s">
        <v>9428</v>
      </c>
      <c r="C2355" s="265" t="s">
        <v>6676</v>
      </c>
      <c r="D2355" s="266" t="s">
        <v>32812</v>
      </c>
    </row>
    <row r="2356" spans="1:4" x14ac:dyDescent="0.25">
      <c r="A2356" s="264" t="s">
        <v>33588</v>
      </c>
      <c r="B2356" s="265" t="s">
        <v>9429</v>
      </c>
      <c r="C2356" s="265" t="s">
        <v>6676</v>
      </c>
      <c r="D2356" s="266" t="s">
        <v>33589</v>
      </c>
    </row>
    <row r="2357" spans="1:4" x14ac:dyDescent="0.25">
      <c r="A2357" s="264" t="s">
        <v>33590</v>
      </c>
      <c r="B2357" s="265" t="s">
        <v>9430</v>
      </c>
      <c r="C2357" s="265" t="s">
        <v>6676</v>
      </c>
      <c r="D2357" s="266" t="s">
        <v>33591</v>
      </c>
    </row>
    <row r="2358" spans="1:4" x14ac:dyDescent="0.25">
      <c r="A2358" s="264" t="s">
        <v>33592</v>
      </c>
      <c r="B2358" s="265" t="s">
        <v>9431</v>
      </c>
      <c r="C2358" s="265" t="s">
        <v>6676</v>
      </c>
      <c r="D2358" s="266" t="s">
        <v>33593</v>
      </c>
    </row>
    <row r="2359" spans="1:4" x14ac:dyDescent="0.25">
      <c r="A2359" s="264" t="s">
        <v>33594</v>
      </c>
      <c r="B2359" s="265" t="s">
        <v>9432</v>
      </c>
      <c r="C2359" s="265" t="s">
        <v>6676</v>
      </c>
      <c r="D2359" s="266" t="s">
        <v>33595</v>
      </c>
    </row>
    <row r="2360" spans="1:4" x14ac:dyDescent="0.25">
      <c r="A2360" s="264" t="s">
        <v>33596</v>
      </c>
      <c r="B2360" s="265" t="s">
        <v>9433</v>
      </c>
      <c r="C2360" s="265" t="s">
        <v>740</v>
      </c>
      <c r="D2360" s="266" t="s">
        <v>33597</v>
      </c>
    </row>
    <row r="2361" spans="1:4" x14ac:dyDescent="0.25">
      <c r="A2361" s="264" t="s">
        <v>33598</v>
      </c>
      <c r="B2361" s="265" t="s">
        <v>9434</v>
      </c>
      <c r="C2361" s="265" t="s">
        <v>740</v>
      </c>
      <c r="D2361" s="266" t="s">
        <v>33599</v>
      </c>
    </row>
    <row r="2362" spans="1:4" x14ac:dyDescent="0.25">
      <c r="A2362" s="264" t="s">
        <v>33600</v>
      </c>
      <c r="B2362" s="265" t="s">
        <v>9435</v>
      </c>
      <c r="C2362" s="265" t="s">
        <v>6676</v>
      </c>
      <c r="D2362" s="266" t="s">
        <v>33601</v>
      </c>
    </row>
    <row r="2363" spans="1:4" x14ac:dyDescent="0.25">
      <c r="A2363" s="264" t="s">
        <v>33602</v>
      </c>
      <c r="B2363" s="265" t="s">
        <v>9436</v>
      </c>
      <c r="C2363" s="265" t="s">
        <v>6676</v>
      </c>
      <c r="D2363" s="266" t="s">
        <v>33603</v>
      </c>
    </row>
    <row r="2364" spans="1:4" x14ac:dyDescent="0.25">
      <c r="A2364" s="264" t="s">
        <v>33604</v>
      </c>
      <c r="B2364" s="265" t="s">
        <v>9437</v>
      </c>
      <c r="C2364" s="265" t="s">
        <v>6676</v>
      </c>
      <c r="D2364" s="266" t="s">
        <v>33605</v>
      </c>
    </row>
    <row r="2365" spans="1:4" x14ac:dyDescent="0.25">
      <c r="A2365" s="264" t="s">
        <v>33606</v>
      </c>
      <c r="B2365" s="265" t="s">
        <v>9438</v>
      </c>
      <c r="C2365" s="265" t="s">
        <v>6676</v>
      </c>
      <c r="D2365" s="266" t="s">
        <v>33607</v>
      </c>
    </row>
    <row r="2366" spans="1:4" x14ac:dyDescent="0.25">
      <c r="A2366" s="264" t="s">
        <v>33608</v>
      </c>
      <c r="B2366" s="265" t="s">
        <v>9439</v>
      </c>
      <c r="C2366" s="265" t="s">
        <v>6676</v>
      </c>
      <c r="D2366" s="266" t="s">
        <v>33609</v>
      </c>
    </row>
    <row r="2367" spans="1:4" x14ac:dyDescent="0.25">
      <c r="A2367" s="264" t="s">
        <v>33610</v>
      </c>
      <c r="B2367" s="265" t="s">
        <v>9440</v>
      </c>
      <c r="C2367" s="265" t="s">
        <v>6676</v>
      </c>
      <c r="D2367" s="266" t="s">
        <v>33611</v>
      </c>
    </row>
    <row r="2368" spans="1:4" x14ac:dyDescent="0.25">
      <c r="A2368" s="264" t="s">
        <v>33612</v>
      </c>
      <c r="B2368" s="265" t="s">
        <v>9441</v>
      </c>
      <c r="C2368" s="265" t="s">
        <v>6676</v>
      </c>
      <c r="D2368" s="266" t="s">
        <v>33613</v>
      </c>
    </row>
    <row r="2369" spans="1:4" x14ac:dyDescent="0.25">
      <c r="A2369" s="264" t="s">
        <v>33614</v>
      </c>
      <c r="B2369" s="265" t="s">
        <v>9442</v>
      </c>
      <c r="C2369" s="265" t="s">
        <v>6676</v>
      </c>
      <c r="D2369" s="266" t="s">
        <v>25599</v>
      </c>
    </row>
    <row r="2370" spans="1:4" x14ac:dyDescent="0.25">
      <c r="A2370" s="264" t="s">
        <v>33615</v>
      </c>
      <c r="B2370" s="265" t="s">
        <v>9443</v>
      </c>
      <c r="C2370" s="265" t="s">
        <v>6676</v>
      </c>
      <c r="D2370" s="266" t="s">
        <v>33616</v>
      </c>
    </row>
    <row r="2371" spans="1:4" x14ac:dyDescent="0.25">
      <c r="A2371" s="264" t="s">
        <v>33617</v>
      </c>
      <c r="B2371" s="265" t="s">
        <v>9444</v>
      </c>
      <c r="C2371" s="265" t="s">
        <v>6676</v>
      </c>
      <c r="D2371" s="266" t="s">
        <v>26563</v>
      </c>
    </row>
    <row r="2372" spans="1:4" x14ac:dyDescent="0.25">
      <c r="A2372" s="264" t="s">
        <v>33618</v>
      </c>
      <c r="B2372" s="265" t="s">
        <v>9445</v>
      </c>
      <c r="C2372" s="265" t="s">
        <v>6676</v>
      </c>
      <c r="D2372" s="266" t="s">
        <v>33619</v>
      </c>
    </row>
    <row r="2373" spans="1:4" x14ac:dyDescent="0.25">
      <c r="A2373" s="264" t="s">
        <v>33620</v>
      </c>
      <c r="B2373" s="265" t="s">
        <v>9446</v>
      </c>
      <c r="C2373" s="265" t="s">
        <v>6676</v>
      </c>
      <c r="D2373" s="266" t="s">
        <v>33621</v>
      </c>
    </row>
    <row r="2374" spans="1:4" x14ac:dyDescent="0.25">
      <c r="A2374" s="264" t="s">
        <v>33622</v>
      </c>
      <c r="B2374" s="265" t="s">
        <v>9448</v>
      </c>
      <c r="C2374" s="265" t="s">
        <v>6676</v>
      </c>
      <c r="D2374" s="266" t="s">
        <v>33623</v>
      </c>
    </row>
    <row r="2375" spans="1:4" x14ac:dyDescent="0.25">
      <c r="A2375" s="264" t="s">
        <v>33624</v>
      </c>
      <c r="B2375" s="265" t="s">
        <v>9449</v>
      </c>
      <c r="C2375" s="265" t="s">
        <v>6676</v>
      </c>
      <c r="D2375" s="266" t="s">
        <v>33625</v>
      </c>
    </row>
    <row r="2376" spans="1:4" x14ac:dyDescent="0.25">
      <c r="A2376" s="264" t="s">
        <v>33626</v>
      </c>
      <c r="B2376" s="265" t="s">
        <v>9450</v>
      </c>
      <c r="C2376" s="265" t="s">
        <v>6676</v>
      </c>
      <c r="D2376" s="266" t="s">
        <v>33627</v>
      </c>
    </row>
    <row r="2377" spans="1:4" x14ac:dyDescent="0.25">
      <c r="A2377" s="264" t="s">
        <v>33628</v>
      </c>
      <c r="B2377" s="265" t="s">
        <v>9451</v>
      </c>
      <c r="C2377" s="265" t="s">
        <v>6676</v>
      </c>
      <c r="D2377" s="266" t="s">
        <v>33629</v>
      </c>
    </row>
    <row r="2378" spans="1:4" x14ac:dyDescent="0.25">
      <c r="A2378" s="264" t="s">
        <v>33630</v>
      </c>
      <c r="B2378" s="265" t="s">
        <v>9452</v>
      </c>
      <c r="C2378" s="265" t="s">
        <v>6676</v>
      </c>
      <c r="D2378" s="266" t="s">
        <v>32390</v>
      </c>
    </row>
    <row r="2379" spans="1:4" x14ac:dyDescent="0.25">
      <c r="A2379" s="264" t="s">
        <v>33631</v>
      </c>
      <c r="B2379" s="265" t="s">
        <v>9453</v>
      </c>
      <c r="C2379" s="265" t="s">
        <v>6676</v>
      </c>
      <c r="D2379" s="266" t="s">
        <v>27149</v>
      </c>
    </row>
    <row r="2380" spans="1:4" x14ac:dyDescent="0.25">
      <c r="A2380" s="264" t="s">
        <v>33632</v>
      </c>
      <c r="B2380" s="265" t="s">
        <v>9454</v>
      </c>
      <c r="C2380" s="265" t="s">
        <v>6676</v>
      </c>
      <c r="D2380" s="266" t="s">
        <v>30627</v>
      </c>
    </row>
    <row r="2381" spans="1:4" x14ac:dyDescent="0.25">
      <c r="A2381" s="264" t="s">
        <v>33633</v>
      </c>
      <c r="B2381" s="265" t="s">
        <v>9455</v>
      </c>
      <c r="C2381" s="265" t="s">
        <v>6676</v>
      </c>
      <c r="D2381" s="266" t="s">
        <v>33634</v>
      </c>
    </row>
    <row r="2382" spans="1:4" x14ac:dyDescent="0.25">
      <c r="A2382" s="264" t="s">
        <v>33635</v>
      </c>
      <c r="B2382" s="265" t="s">
        <v>9456</v>
      </c>
      <c r="C2382" s="265" t="s">
        <v>6676</v>
      </c>
      <c r="D2382" s="266" t="s">
        <v>33636</v>
      </c>
    </row>
    <row r="2383" spans="1:4" x14ac:dyDescent="0.25">
      <c r="A2383" s="264" t="s">
        <v>33637</v>
      </c>
      <c r="B2383" s="265" t="s">
        <v>9457</v>
      </c>
      <c r="C2383" s="265" t="s">
        <v>6676</v>
      </c>
      <c r="D2383" s="266" t="s">
        <v>33638</v>
      </c>
    </row>
    <row r="2384" spans="1:4" x14ac:dyDescent="0.25">
      <c r="A2384" s="264" t="s">
        <v>33639</v>
      </c>
      <c r="B2384" s="265" t="s">
        <v>9458</v>
      </c>
      <c r="C2384" s="265" t="s">
        <v>6676</v>
      </c>
      <c r="D2384" s="266" t="s">
        <v>33640</v>
      </c>
    </row>
    <row r="2385" spans="1:4" x14ac:dyDescent="0.25">
      <c r="A2385" s="264" t="s">
        <v>33641</v>
      </c>
      <c r="B2385" s="265" t="s">
        <v>9459</v>
      </c>
      <c r="C2385" s="265" t="s">
        <v>6676</v>
      </c>
      <c r="D2385" s="266" t="s">
        <v>33642</v>
      </c>
    </row>
    <row r="2386" spans="1:4" x14ac:dyDescent="0.25">
      <c r="A2386" s="264" t="s">
        <v>33643</v>
      </c>
      <c r="B2386" s="265" t="s">
        <v>9460</v>
      </c>
      <c r="C2386" s="265" t="s">
        <v>6676</v>
      </c>
      <c r="D2386" s="266" t="s">
        <v>33644</v>
      </c>
    </row>
    <row r="2387" spans="1:4" x14ac:dyDescent="0.25">
      <c r="A2387" s="264" t="s">
        <v>33645</v>
      </c>
      <c r="B2387" s="265" t="s">
        <v>9461</v>
      </c>
      <c r="C2387" s="265" t="s">
        <v>6676</v>
      </c>
      <c r="D2387" s="266" t="s">
        <v>33646</v>
      </c>
    </row>
    <row r="2388" spans="1:4" x14ac:dyDescent="0.25">
      <c r="A2388" s="264" t="s">
        <v>33647</v>
      </c>
      <c r="B2388" s="265" t="s">
        <v>9462</v>
      </c>
      <c r="C2388" s="265" t="s">
        <v>6676</v>
      </c>
      <c r="D2388" s="266" t="s">
        <v>33648</v>
      </c>
    </row>
    <row r="2389" spans="1:4" x14ac:dyDescent="0.25">
      <c r="A2389" s="264" t="s">
        <v>33649</v>
      </c>
      <c r="B2389" s="265" t="s">
        <v>9463</v>
      </c>
      <c r="C2389" s="265" t="s">
        <v>6676</v>
      </c>
      <c r="D2389" s="266" t="s">
        <v>33650</v>
      </c>
    </row>
    <row r="2390" spans="1:4" x14ac:dyDescent="0.25">
      <c r="A2390" s="264" t="s">
        <v>33651</v>
      </c>
      <c r="B2390" s="265" t="s">
        <v>9464</v>
      </c>
      <c r="C2390" s="265" t="s">
        <v>6676</v>
      </c>
      <c r="D2390" s="266" t="s">
        <v>33652</v>
      </c>
    </row>
    <row r="2391" spans="1:4" x14ac:dyDescent="0.25">
      <c r="A2391" s="264" t="s">
        <v>33653</v>
      </c>
      <c r="B2391" s="265" t="s">
        <v>9465</v>
      </c>
      <c r="C2391" s="265" t="s">
        <v>6676</v>
      </c>
      <c r="D2391" s="266" t="s">
        <v>33654</v>
      </c>
    </row>
    <row r="2392" spans="1:4" x14ac:dyDescent="0.25">
      <c r="A2392" s="264" t="s">
        <v>33655</v>
      </c>
      <c r="B2392" s="265" t="s">
        <v>9466</v>
      </c>
      <c r="C2392" s="265" t="s">
        <v>6676</v>
      </c>
      <c r="D2392" s="266" t="s">
        <v>33656</v>
      </c>
    </row>
    <row r="2393" spans="1:4" x14ac:dyDescent="0.25">
      <c r="A2393" s="264" t="s">
        <v>33657</v>
      </c>
      <c r="B2393" s="265" t="s">
        <v>25665</v>
      </c>
      <c r="C2393" s="265" t="s">
        <v>6676</v>
      </c>
      <c r="D2393" s="266" t="s">
        <v>33658</v>
      </c>
    </row>
    <row r="2394" spans="1:4" x14ac:dyDescent="0.25">
      <c r="A2394" s="264" t="s">
        <v>33659</v>
      </c>
      <c r="B2394" s="265" t="s">
        <v>9467</v>
      </c>
      <c r="C2394" s="265" t="s">
        <v>6676</v>
      </c>
      <c r="D2394" s="266" t="s">
        <v>33660</v>
      </c>
    </row>
    <row r="2395" spans="1:4" x14ac:dyDescent="0.25">
      <c r="A2395" s="264" t="s">
        <v>33661</v>
      </c>
      <c r="B2395" s="265" t="s">
        <v>9468</v>
      </c>
      <c r="C2395" s="265" t="s">
        <v>6676</v>
      </c>
      <c r="D2395" s="266" t="s">
        <v>33662</v>
      </c>
    </row>
    <row r="2396" spans="1:4" x14ac:dyDescent="0.25">
      <c r="A2396" s="264" t="s">
        <v>33663</v>
      </c>
      <c r="B2396" s="265" t="s">
        <v>9469</v>
      </c>
      <c r="C2396" s="265" t="s">
        <v>6676</v>
      </c>
      <c r="D2396" s="266" t="s">
        <v>33664</v>
      </c>
    </row>
    <row r="2397" spans="1:4" x14ac:dyDescent="0.25">
      <c r="A2397" s="264" t="s">
        <v>33665</v>
      </c>
      <c r="B2397" s="265" t="s">
        <v>9470</v>
      </c>
      <c r="C2397" s="265" t="s">
        <v>6676</v>
      </c>
      <c r="D2397" s="266" t="s">
        <v>33666</v>
      </c>
    </row>
    <row r="2398" spans="1:4" x14ac:dyDescent="0.25">
      <c r="A2398" s="264" t="s">
        <v>33667</v>
      </c>
      <c r="B2398" s="265" t="s">
        <v>9471</v>
      </c>
      <c r="C2398" s="265" t="s">
        <v>6676</v>
      </c>
      <c r="D2398" s="266" t="s">
        <v>33668</v>
      </c>
    </row>
    <row r="2399" spans="1:4" x14ac:dyDescent="0.25">
      <c r="A2399" s="264" t="s">
        <v>33669</v>
      </c>
      <c r="B2399" s="265" t="s">
        <v>9472</v>
      </c>
      <c r="C2399" s="265" t="s">
        <v>6676</v>
      </c>
      <c r="D2399" s="266" t="s">
        <v>33670</v>
      </c>
    </row>
    <row r="2400" spans="1:4" x14ac:dyDescent="0.25">
      <c r="A2400" s="264" t="s">
        <v>33671</v>
      </c>
      <c r="B2400" s="265" t="s">
        <v>9473</v>
      </c>
      <c r="C2400" s="265" t="s">
        <v>6676</v>
      </c>
      <c r="D2400" s="266" t="s">
        <v>33672</v>
      </c>
    </row>
    <row r="2401" spans="1:4" x14ac:dyDescent="0.25">
      <c r="A2401" s="264" t="s">
        <v>33673</v>
      </c>
      <c r="B2401" s="265" t="s">
        <v>9474</v>
      </c>
      <c r="C2401" s="265" t="s">
        <v>6676</v>
      </c>
      <c r="D2401" s="266" t="s">
        <v>33674</v>
      </c>
    </row>
    <row r="2402" spans="1:4" x14ac:dyDescent="0.25">
      <c r="A2402" s="264" t="s">
        <v>33675</v>
      </c>
      <c r="B2402" s="265" t="s">
        <v>9475</v>
      </c>
      <c r="C2402" s="265" t="s">
        <v>6676</v>
      </c>
      <c r="D2402" s="266" t="s">
        <v>33676</v>
      </c>
    </row>
    <row r="2403" spans="1:4" x14ac:dyDescent="0.25">
      <c r="A2403" s="264" t="s">
        <v>33677</v>
      </c>
      <c r="B2403" s="265" t="s">
        <v>9476</v>
      </c>
      <c r="C2403" s="265" t="s">
        <v>6676</v>
      </c>
      <c r="D2403" s="266" t="s">
        <v>33678</v>
      </c>
    </row>
    <row r="2404" spans="1:4" x14ac:dyDescent="0.25">
      <c r="A2404" s="264" t="s">
        <v>33679</v>
      </c>
      <c r="B2404" s="265" t="s">
        <v>9477</v>
      </c>
      <c r="C2404" s="265" t="s">
        <v>6676</v>
      </c>
      <c r="D2404" s="266" t="s">
        <v>33680</v>
      </c>
    </row>
    <row r="2405" spans="1:4" x14ac:dyDescent="0.25">
      <c r="A2405" s="264" t="s">
        <v>33681</v>
      </c>
      <c r="B2405" s="265" t="s">
        <v>9478</v>
      </c>
      <c r="C2405" s="265" t="s">
        <v>6676</v>
      </c>
      <c r="D2405" s="266" t="s">
        <v>33682</v>
      </c>
    </row>
    <row r="2406" spans="1:4" x14ac:dyDescent="0.25">
      <c r="A2406" s="264" t="s">
        <v>33683</v>
      </c>
      <c r="B2406" s="265" t="s">
        <v>9479</v>
      </c>
      <c r="C2406" s="265" t="s">
        <v>6676</v>
      </c>
      <c r="D2406" s="266" t="s">
        <v>33684</v>
      </c>
    </row>
    <row r="2407" spans="1:4" x14ac:dyDescent="0.25">
      <c r="A2407" s="264" t="s">
        <v>33685</v>
      </c>
      <c r="B2407" s="265" t="s">
        <v>9480</v>
      </c>
      <c r="C2407" s="265" t="s">
        <v>6676</v>
      </c>
      <c r="D2407" s="266" t="s">
        <v>33686</v>
      </c>
    </row>
    <row r="2408" spans="1:4" x14ac:dyDescent="0.25">
      <c r="A2408" s="264" t="s">
        <v>33687</v>
      </c>
      <c r="B2408" s="265" t="s">
        <v>9481</v>
      </c>
      <c r="C2408" s="265" t="s">
        <v>6676</v>
      </c>
      <c r="D2408" s="266" t="s">
        <v>33688</v>
      </c>
    </row>
    <row r="2409" spans="1:4" x14ac:dyDescent="0.25">
      <c r="A2409" s="264" t="s">
        <v>33689</v>
      </c>
      <c r="B2409" s="265" t="s">
        <v>9482</v>
      </c>
      <c r="C2409" s="265" t="s">
        <v>6676</v>
      </c>
      <c r="D2409" s="266" t="s">
        <v>33690</v>
      </c>
    </row>
    <row r="2410" spans="1:4" x14ac:dyDescent="0.25">
      <c r="A2410" s="264" t="s">
        <v>33691</v>
      </c>
      <c r="B2410" s="265" t="s">
        <v>9483</v>
      </c>
      <c r="C2410" s="265" t="s">
        <v>6676</v>
      </c>
      <c r="D2410" s="266" t="s">
        <v>33692</v>
      </c>
    </row>
    <row r="2411" spans="1:4" x14ac:dyDescent="0.25">
      <c r="A2411" s="264" t="s">
        <v>33693</v>
      </c>
      <c r="B2411" s="265" t="s">
        <v>9484</v>
      </c>
      <c r="C2411" s="265" t="s">
        <v>6676</v>
      </c>
      <c r="D2411" s="266" t="s">
        <v>33694</v>
      </c>
    </row>
    <row r="2412" spans="1:4" x14ac:dyDescent="0.25">
      <c r="A2412" s="264" t="s">
        <v>33695</v>
      </c>
      <c r="B2412" s="265" t="s">
        <v>9485</v>
      </c>
      <c r="C2412" s="265" t="s">
        <v>6676</v>
      </c>
      <c r="D2412" s="266" t="s">
        <v>33696</v>
      </c>
    </row>
    <row r="2413" spans="1:4" x14ac:dyDescent="0.25">
      <c r="A2413" s="264" t="s">
        <v>33697</v>
      </c>
      <c r="B2413" s="265" t="s">
        <v>9486</v>
      </c>
      <c r="C2413" s="265" t="s">
        <v>6676</v>
      </c>
      <c r="D2413" s="266" t="s">
        <v>33698</v>
      </c>
    </row>
    <row r="2414" spans="1:4" x14ac:dyDescent="0.25">
      <c r="A2414" s="264" t="s">
        <v>33699</v>
      </c>
      <c r="B2414" s="265" t="s">
        <v>9487</v>
      </c>
      <c r="C2414" s="265" t="s">
        <v>6676</v>
      </c>
      <c r="D2414" s="266" t="s">
        <v>33700</v>
      </c>
    </row>
    <row r="2415" spans="1:4" x14ac:dyDescent="0.25">
      <c r="A2415" s="264" t="s">
        <v>33701</v>
      </c>
      <c r="B2415" s="265" t="s">
        <v>9488</v>
      </c>
      <c r="C2415" s="265" t="s">
        <v>6676</v>
      </c>
      <c r="D2415" s="266" t="s">
        <v>33702</v>
      </c>
    </row>
    <row r="2416" spans="1:4" x14ac:dyDescent="0.25">
      <c r="A2416" s="264" t="s">
        <v>33703</v>
      </c>
      <c r="B2416" s="265" t="s">
        <v>9489</v>
      </c>
      <c r="C2416" s="265" t="s">
        <v>6676</v>
      </c>
      <c r="D2416" s="266" t="s">
        <v>33704</v>
      </c>
    </row>
    <row r="2417" spans="1:4" x14ac:dyDescent="0.25">
      <c r="A2417" s="264" t="s">
        <v>33705</v>
      </c>
      <c r="B2417" s="265" t="s">
        <v>9490</v>
      </c>
      <c r="C2417" s="265" t="s">
        <v>6676</v>
      </c>
      <c r="D2417" s="266" t="s">
        <v>33706</v>
      </c>
    </row>
    <row r="2418" spans="1:4" x14ac:dyDescent="0.25">
      <c r="A2418" s="264" t="s">
        <v>33707</v>
      </c>
      <c r="B2418" s="265" t="s">
        <v>9491</v>
      </c>
      <c r="C2418" s="265" t="s">
        <v>6676</v>
      </c>
      <c r="D2418" s="266" t="s">
        <v>33708</v>
      </c>
    </row>
    <row r="2419" spans="1:4" x14ac:dyDescent="0.25">
      <c r="A2419" s="264" t="s">
        <v>33709</v>
      </c>
      <c r="B2419" s="265" t="s">
        <v>9492</v>
      </c>
      <c r="C2419" s="265" t="s">
        <v>6676</v>
      </c>
      <c r="D2419" s="266" t="s">
        <v>33710</v>
      </c>
    </row>
    <row r="2420" spans="1:4" x14ac:dyDescent="0.25">
      <c r="A2420" s="264" t="s">
        <v>33711</v>
      </c>
      <c r="B2420" s="265" t="s">
        <v>9493</v>
      </c>
      <c r="C2420" s="265" t="s">
        <v>6676</v>
      </c>
      <c r="D2420" s="266" t="s">
        <v>33712</v>
      </c>
    </row>
    <row r="2421" spans="1:4" x14ac:dyDescent="0.25">
      <c r="A2421" s="264" t="s">
        <v>33713</v>
      </c>
      <c r="B2421" s="265" t="s">
        <v>9494</v>
      </c>
      <c r="C2421" s="265" t="s">
        <v>6676</v>
      </c>
      <c r="D2421" s="266" t="s">
        <v>33714</v>
      </c>
    </row>
    <row r="2422" spans="1:4" x14ac:dyDescent="0.25">
      <c r="A2422" s="264" t="s">
        <v>33715</v>
      </c>
      <c r="B2422" s="265" t="s">
        <v>9495</v>
      </c>
      <c r="C2422" s="265" t="s">
        <v>6676</v>
      </c>
      <c r="D2422" s="266" t="s">
        <v>33716</v>
      </c>
    </row>
    <row r="2423" spans="1:4" x14ac:dyDescent="0.25">
      <c r="A2423" s="264" t="s">
        <v>33717</v>
      </c>
      <c r="B2423" s="265" t="s">
        <v>9496</v>
      </c>
      <c r="C2423" s="265" t="s">
        <v>6676</v>
      </c>
      <c r="D2423" s="266" t="s">
        <v>6912</v>
      </c>
    </row>
    <row r="2424" spans="1:4" x14ac:dyDescent="0.25">
      <c r="A2424" s="264" t="s">
        <v>33718</v>
      </c>
      <c r="B2424" s="265" t="s">
        <v>9497</v>
      </c>
      <c r="C2424" s="265" t="s">
        <v>6676</v>
      </c>
      <c r="D2424" s="266" t="s">
        <v>33719</v>
      </c>
    </row>
    <row r="2425" spans="1:4" x14ac:dyDescent="0.25">
      <c r="A2425" s="264" t="s">
        <v>33720</v>
      </c>
      <c r="B2425" s="265" t="s">
        <v>9498</v>
      </c>
      <c r="C2425" s="265" t="s">
        <v>6676</v>
      </c>
      <c r="D2425" s="266" t="s">
        <v>33721</v>
      </c>
    </row>
    <row r="2426" spans="1:4" x14ac:dyDescent="0.25">
      <c r="A2426" s="264" t="s">
        <v>33722</v>
      </c>
      <c r="B2426" s="265" t="s">
        <v>9499</v>
      </c>
      <c r="C2426" s="265" t="s">
        <v>6676</v>
      </c>
      <c r="D2426" s="266" t="s">
        <v>33723</v>
      </c>
    </row>
    <row r="2427" spans="1:4" x14ac:dyDescent="0.25">
      <c r="A2427" s="264" t="s">
        <v>33724</v>
      </c>
      <c r="B2427" s="265" t="s">
        <v>9500</v>
      </c>
      <c r="C2427" s="265" t="s">
        <v>6676</v>
      </c>
      <c r="D2427" s="266" t="s">
        <v>33725</v>
      </c>
    </row>
    <row r="2428" spans="1:4" x14ac:dyDescent="0.25">
      <c r="A2428" s="264" t="s">
        <v>33726</v>
      </c>
      <c r="B2428" s="265" t="s">
        <v>9501</v>
      </c>
      <c r="C2428" s="265" t="s">
        <v>6676</v>
      </c>
      <c r="D2428" s="266" t="s">
        <v>33727</v>
      </c>
    </row>
    <row r="2429" spans="1:4" x14ac:dyDescent="0.25">
      <c r="A2429" s="264" t="s">
        <v>33728</v>
      </c>
      <c r="B2429" s="265" t="s">
        <v>9502</v>
      </c>
      <c r="C2429" s="265" t="s">
        <v>6676</v>
      </c>
      <c r="D2429" s="266" t="s">
        <v>33729</v>
      </c>
    </row>
    <row r="2430" spans="1:4" x14ac:dyDescent="0.25">
      <c r="A2430" s="264" t="s">
        <v>33730</v>
      </c>
      <c r="B2430" s="265" t="s">
        <v>9503</v>
      </c>
      <c r="C2430" s="265" t="s">
        <v>6676</v>
      </c>
      <c r="D2430" s="266" t="s">
        <v>33731</v>
      </c>
    </row>
    <row r="2431" spans="1:4" x14ac:dyDescent="0.25">
      <c r="A2431" s="264" t="s">
        <v>33732</v>
      </c>
      <c r="B2431" s="265" t="s">
        <v>9504</v>
      </c>
      <c r="C2431" s="265" t="s">
        <v>6676</v>
      </c>
      <c r="D2431" s="266" t="s">
        <v>33733</v>
      </c>
    </row>
    <row r="2432" spans="1:4" x14ac:dyDescent="0.25">
      <c r="A2432" s="264" t="s">
        <v>33734</v>
      </c>
      <c r="B2432" s="265" t="s">
        <v>9505</v>
      </c>
      <c r="C2432" s="265" t="s">
        <v>6676</v>
      </c>
      <c r="D2432" s="266" t="s">
        <v>33735</v>
      </c>
    </row>
    <row r="2433" spans="1:4" x14ac:dyDescent="0.25">
      <c r="A2433" s="264" t="s">
        <v>33736</v>
      </c>
      <c r="B2433" s="265" t="s">
        <v>9506</v>
      </c>
      <c r="C2433" s="265" t="s">
        <v>6676</v>
      </c>
      <c r="D2433" s="266" t="s">
        <v>33737</v>
      </c>
    </row>
    <row r="2434" spans="1:4" x14ac:dyDescent="0.25">
      <c r="A2434" s="264" t="s">
        <v>33738</v>
      </c>
      <c r="B2434" s="265" t="s">
        <v>9507</v>
      </c>
      <c r="C2434" s="265" t="s">
        <v>6676</v>
      </c>
      <c r="D2434" s="266" t="s">
        <v>29661</v>
      </c>
    </row>
    <row r="2435" spans="1:4" x14ac:dyDescent="0.25">
      <c r="A2435" s="264" t="s">
        <v>33739</v>
      </c>
      <c r="B2435" s="265" t="s">
        <v>9508</v>
      </c>
      <c r="C2435" s="265" t="s">
        <v>6676</v>
      </c>
      <c r="D2435" s="266" t="s">
        <v>33740</v>
      </c>
    </row>
    <row r="2436" spans="1:4" x14ac:dyDescent="0.25">
      <c r="A2436" s="264" t="s">
        <v>33741</v>
      </c>
      <c r="B2436" s="265" t="s">
        <v>9509</v>
      </c>
      <c r="C2436" s="265" t="s">
        <v>6676</v>
      </c>
      <c r="D2436" s="266" t="s">
        <v>33742</v>
      </c>
    </row>
    <row r="2437" spans="1:4" x14ac:dyDescent="0.25">
      <c r="A2437" s="264" t="s">
        <v>33743</v>
      </c>
      <c r="B2437" s="265" t="s">
        <v>9510</v>
      </c>
      <c r="C2437" s="265" t="s">
        <v>6676</v>
      </c>
      <c r="D2437" s="266" t="s">
        <v>33744</v>
      </c>
    </row>
    <row r="2438" spans="1:4" x14ac:dyDescent="0.25">
      <c r="A2438" s="264" t="s">
        <v>33745</v>
      </c>
      <c r="B2438" s="265" t="s">
        <v>9511</v>
      </c>
      <c r="C2438" s="265" t="s">
        <v>6676</v>
      </c>
      <c r="D2438" s="266" t="s">
        <v>33746</v>
      </c>
    </row>
    <row r="2439" spans="1:4" x14ac:dyDescent="0.25">
      <c r="A2439" s="264" t="s">
        <v>33747</v>
      </c>
      <c r="B2439" s="265" t="s">
        <v>9512</v>
      </c>
      <c r="C2439" s="265" t="s">
        <v>6676</v>
      </c>
      <c r="D2439" s="266" t="s">
        <v>33748</v>
      </c>
    </row>
    <row r="2440" spans="1:4" x14ac:dyDescent="0.25">
      <c r="A2440" s="264" t="s">
        <v>33749</v>
      </c>
      <c r="B2440" s="265" t="s">
        <v>9513</v>
      </c>
      <c r="C2440" s="265" t="s">
        <v>6676</v>
      </c>
      <c r="D2440" s="266" t="s">
        <v>32825</v>
      </c>
    </row>
    <row r="2441" spans="1:4" x14ac:dyDescent="0.25">
      <c r="A2441" s="264" t="s">
        <v>33750</v>
      </c>
      <c r="B2441" s="265" t="s">
        <v>9514</v>
      </c>
      <c r="C2441" s="265" t="s">
        <v>6676</v>
      </c>
      <c r="D2441" s="266" t="s">
        <v>33751</v>
      </c>
    </row>
    <row r="2442" spans="1:4" x14ac:dyDescent="0.25">
      <c r="A2442" s="264" t="s">
        <v>33752</v>
      </c>
      <c r="B2442" s="265" t="s">
        <v>9515</v>
      </c>
      <c r="C2442" s="265" t="s">
        <v>6676</v>
      </c>
      <c r="D2442" s="266" t="s">
        <v>11101</v>
      </c>
    </row>
    <row r="2443" spans="1:4" x14ac:dyDescent="0.25">
      <c r="A2443" s="264" t="s">
        <v>33753</v>
      </c>
      <c r="B2443" s="265" t="s">
        <v>9516</v>
      </c>
      <c r="C2443" s="265" t="s">
        <v>6676</v>
      </c>
      <c r="D2443" s="266" t="s">
        <v>33754</v>
      </c>
    </row>
    <row r="2444" spans="1:4" x14ac:dyDescent="0.25">
      <c r="A2444" s="264" t="s">
        <v>33755</v>
      </c>
      <c r="B2444" s="265" t="s">
        <v>9517</v>
      </c>
      <c r="C2444" s="265" t="s">
        <v>6676</v>
      </c>
      <c r="D2444" s="266" t="s">
        <v>29589</v>
      </c>
    </row>
    <row r="2445" spans="1:4" x14ac:dyDescent="0.25">
      <c r="A2445" s="264" t="s">
        <v>33756</v>
      </c>
      <c r="B2445" s="265" t="s">
        <v>25666</v>
      </c>
      <c r="C2445" s="265" t="s">
        <v>6676</v>
      </c>
      <c r="D2445" s="266" t="s">
        <v>33757</v>
      </c>
    </row>
    <row r="2446" spans="1:4" x14ac:dyDescent="0.25">
      <c r="A2446" s="264" t="s">
        <v>33758</v>
      </c>
      <c r="B2446" s="265" t="s">
        <v>25667</v>
      </c>
      <c r="C2446" s="265" t="s">
        <v>6676</v>
      </c>
      <c r="D2446" s="266" t="s">
        <v>33759</v>
      </c>
    </row>
    <row r="2447" spans="1:4" x14ac:dyDescent="0.25">
      <c r="A2447" s="264" t="s">
        <v>33760</v>
      </c>
      <c r="B2447" s="265" t="s">
        <v>9518</v>
      </c>
      <c r="C2447" s="265" t="s">
        <v>6676</v>
      </c>
      <c r="D2447" s="266" t="s">
        <v>33761</v>
      </c>
    </row>
    <row r="2448" spans="1:4" x14ac:dyDescent="0.25">
      <c r="A2448" s="264" t="s">
        <v>33762</v>
      </c>
      <c r="B2448" s="265" t="s">
        <v>9519</v>
      </c>
      <c r="C2448" s="265" t="s">
        <v>6676</v>
      </c>
      <c r="D2448" s="266" t="s">
        <v>33763</v>
      </c>
    </row>
    <row r="2449" spans="1:4" x14ac:dyDescent="0.25">
      <c r="A2449" s="264" t="s">
        <v>33764</v>
      </c>
      <c r="B2449" s="265" t="s">
        <v>9520</v>
      </c>
      <c r="C2449" s="265" t="s">
        <v>6676</v>
      </c>
      <c r="D2449" s="266" t="s">
        <v>33765</v>
      </c>
    </row>
    <row r="2450" spans="1:4" x14ac:dyDescent="0.25">
      <c r="A2450" s="264" t="s">
        <v>33766</v>
      </c>
      <c r="B2450" s="265" t="s">
        <v>9521</v>
      </c>
      <c r="C2450" s="265" t="s">
        <v>6676</v>
      </c>
      <c r="D2450" s="266" t="s">
        <v>33767</v>
      </c>
    </row>
    <row r="2451" spans="1:4" x14ac:dyDescent="0.25">
      <c r="A2451" s="264" t="s">
        <v>33768</v>
      </c>
      <c r="B2451" s="265" t="s">
        <v>9522</v>
      </c>
      <c r="C2451" s="265" t="s">
        <v>6676</v>
      </c>
      <c r="D2451" s="266" t="s">
        <v>28021</v>
      </c>
    </row>
    <row r="2452" spans="1:4" x14ac:dyDescent="0.25">
      <c r="A2452" s="264" t="s">
        <v>33769</v>
      </c>
      <c r="B2452" s="265" t="s">
        <v>9523</v>
      </c>
      <c r="C2452" s="265" t="s">
        <v>6676</v>
      </c>
      <c r="D2452" s="266" t="s">
        <v>33770</v>
      </c>
    </row>
    <row r="2453" spans="1:4" x14ac:dyDescent="0.25">
      <c r="A2453" s="264" t="s">
        <v>33771</v>
      </c>
      <c r="B2453" s="265" t="s">
        <v>9524</v>
      </c>
      <c r="C2453" s="265" t="s">
        <v>6676</v>
      </c>
      <c r="D2453" s="266" t="s">
        <v>33772</v>
      </c>
    </row>
    <row r="2454" spans="1:4" x14ac:dyDescent="0.25">
      <c r="A2454" s="264" t="s">
        <v>33773</v>
      </c>
      <c r="B2454" s="265" t="s">
        <v>9525</v>
      </c>
      <c r="C2454" s="265" t="s">
        <v>6676</v>
      </c>
      <c r="D2454" s="266" t="s">
        <v>33774</v>
      </c>
    </row>
    <row r="2455" spans="1:4" x14ac:dyDescent="0.25">
      <c r="A2455" s="264" t="s">
        <v>33775</v>
      </c>
      <c r="B2455" s="265" t="s">
        <v>9526</v>
      </c>
      <c r="C2455" s="265" t="s">
        <v>6676</v>
      </c>
      <c r="D2455" s="266" t="s">
        <v>33776</v>
      </c>
    </row>
    <row r="2456" spans="1:4" x14ac:dyDescent="0.25">
      <c r="A2456" s="264" t="s">
        <v>33777</v>
      </c>
      <c r="B2456" s="265" t="s">
        <v>9527</v>
      </c>
      <c r="C2456" s="265" t="s">
        <v>6676</v>
      </c>
      <c r="D2456" s="266" t="s">
        <v>33778</v>
      </c>
    </row>
    <row r="2457" spans="1:4" x14ac:dyDescent="0.25">
      <c r="A2457" s="264" t="s">
        <v>33779</v>
      </c>
      <c r="B2457" s="265" t="s">
        <v>9528</v>
      </c>
      <c r="C2457" s="265" t="s">
        <v>6676</v>
      </c>
      <c r="D2457" s="266" t="s">
        <v>33780</v>
      </c>
    </row>
    <row r="2458" spans="1:4" x14ac:dyDescent="0.25">
      <c r="A2458" s="264" t="s">
        <v>33781</v>
      </c>
      <c r="B2458" s="265" t="s">
        <v>9529</v>
      </c>
      <c r="C2458" s="265" t="s">
        <v>6676</v>
      </c>
      <c r="D2458" s="266" t="s">
        <v>33782</v>
      </c>
    </row>
    <row r="2459" spans="1:4" x14ac:dyDescent="0.25">
      <c r="A2459" s="264" t="s">
        <v>33783</v>
      </c>
      <c r="B2459" s="265" t="s">
        <v>9530</v>
      </c>
      <c r="C2459" s="265" t="s">
        <v>6676</v>
      </c>
      <c r="D2459" s="266" t="s">
        <v>33784</v>
      </c>
    </row>
    <row r="2460" spans="1:4" x14ac:dyDescent="0.25">
      <c r="A2460" s="264" t="s">
        <v>33785</v>
      </c>
      <c r="B2460" s="265" t="s">
        <v>9531</v>
      </c>
      <c r="C2460" s="265" t="s">
        <v>6676</v>
      </c>
      <c r="D2460" s="266" t="s">
        <v>33786</v>
      </c>
    </row>
    <row r="2461" spans="1:4" x14ac:dyDescent="0.25">
      <c r="A2461" s="264" t="s">
        <v>33787</v>
      </c>
      <c r="B2461" s="265" t="s">
        <v>9532</v>
      </c>
      <c r="C2461" s="265" t="s">
        <v>6679</v>
      </c>
      <c r="D2461" s="266" t="s">
        <v>27164</v>
      </c>
    </row>
    <row r="2462" spans="1:4" x14ac:dyDescent="0.25">
      <c r="A2462" s="264" t="s">
        <v>33788</v>
      </c>
      <c r="B2462" s="265" t="s">
        <v>9533</v>
      </c>
      <c r="C2462" s="265" t="s">
        <v>740</v>
      </c>
      <c r="D2462" s="266" t="s">
        <v>33789</v>
      </c>
    </row>
    <row r="2463" spans="1:4" x14ac:dyDescent="0.25">
      <c r="A2463" s="264" t="s">
        <v>33790</v>
      </c>
      <c r="B2463" s="265" t="s">
        <v>9534</v>
      </c>
      <c r="C2463" s="265" t="s">
        <v>6682</v>
      </c>
      <c r="D2463" s="266" t="s">
        <v>4350</v>
      </c>
    </row>
    <row r="2464" spans="1:4" x14ac:dyDescent="0.25">
      <c r="A2464" s="264" t="s">
        <v>33791</v>
      </c>
      <c r="B2464" s="265" t="s">
        <v>9535</v>
      </c>
      <c r="C2464" s="265" t="s">
        <v>6682</v>
      </c>
      <c r="D2464" s="266" t="s">
        <v>33792</v>
      </c>
    </row>
    <row r="2465" spans="1:4" x14ac:dyDescent="0.25">
      <c r="A2465" s="264" t="s">
        <v>33793</v>
      </c>
      <c r="B2465" s="265" t="s">
        <v>9536</v>
      </c>
      <c r="C2465" s="265" t="s">
        <v>6676</v>
      </c>
      <c r="D2465" s="266" t="s">
        <v>33794</v>
      </c>
    </row>
    <row r="2466" spans="1:4" x14ac:dyDescent="0.25">
      <c r="A2466" s="264" t="s">
        <v>33795</v>
      </c>
      <c r="B2466" s="265" t="s">
        <v>9537</v>
      </c>
      <c r="C2466" s="265" t="s">
        <v>6676</v>
      </c>
      <c r="D2466" s="266" t="s">
        <v>33796</v>
      </c>
    </row>
    <row r="2467" spans="1:4" x14ac:dyDescent="0.25">
      <c r="A2467" s="264" t="s">
        <v>33797</v>
      </c>
      <c r="B2467" s="265" t="s">
        <v>9538</v>
      </c>
      <c r="C2467" s="265" t="s">
        <v>6676</v>
      </c>
      <c r="D2467" s="266" t="s">
        <v>33798</v>
      </c>
    </row>
    <row r="2468" spans="1:4" x14ac:dyDescent="0.25">
      <c r="A2468" s="264" t="s">
        <v>33799</v>
      </c>
      <c r="B2468" s="265" t="s">
        <v>9539</v>
      </c>
      <c r="C2468" s="265" t="s">
        <v>6676</v>
      </c>
      <c r="D2468" s="266" t="s">
        <v>33800</v>
      </c>
    </row>
    <row r="2469" spans="1:4" x14ac:dyDescent="0.25">
      <c r="A2469" s="264" t="s">
        <v>33801</v>
      </c>
      <c r="B2469" s="265" t="s">
        <v>9540</v>
      </c>
      <c r="C2469" s="265" t="s">
        <v>6676</v>
      </c>
      <c r="D2469" s="266" t="s">
        <v>33802</v>
      </c>
    </row>
    <row r="2470" spans="1:4" x14ac:dyDescent="0.25">
      <c r="A2470" s="264" t="s">
        <v>33803</v>
      </c>
      <c r="B2470" s="265" t="s">
        <v>9541</v>
      </c>
      <c r="C2470" s="265" t="s">
        <v>6676</v>
      </c>
      <c r="D2470" s="266" t="s">
        <v>33804</v>
      </c>
    </row>
    <row r="2471" spans="1:4" x14ac:dyDescent="0.25">
      <c r="A2471" s="264" t="s">
        <v>33805</v>
      </c>
      <c r="B2471" s="265" t="s">
        <v>9542</v>
      </c>
      <c r="C2471" s="265" t="s">
        <v>6676</v>
      </c>
      <c r="D2471" s="266" t="s">
        <v>33806</v>
      </c>
    </row>
    <row r="2472" spans="1:4" x14ac:dyDescent="0.25">
      <c r="A2472" s="264" t="s">
        <v>33807</v>
      </c>
      <c r="B2472" s="265" t="s">
        <v>9543</v>
      </c>
      <c r="C2472" s="265" t="s">
        <v>6676</v>
      </c>
      <c r="D2472" s="266" t="s">
        <v>33808</v>
      </c>
    </row>
    <row r="2473" spans="1:4" x14ac:dyDescent="0.25">
      <c r="A2473" s="264" t="s">
        <v>33809</v>
      </c>
      <c r="B2473" s="265" t="s">
        <v>9544</v>
      </c>
      <c r="C2473" s="265" t="s">
        <v>6676</v>
      </c>
      <c r="D2473" s="266" t="s">
        <v>33810</v>
      </c>
    </row>
    <row r="2474" spans="1:4" x14ac:dyDescent="0.25">
      <c r="A2474" s="264" t="s">
        <v>33811</v>
      </c>
      <c r="B2474" s="265" t="s">
        <v>9545</v>
      </c>
      <c r="C2474" s="265" t="s">
        <v>6676</v>
      </c>
      <c r="D2474" s="266" t="s">
        <v>33812</v>
      </c>
    </row>
    <row r="2475" spans="1:4" x14ac:dyDescent="0.25">
      <c r="A2475" s="264" t="s">
        <v>33813</v>
      </c>
      <c r="B2475" s="265" t="s">
        <v>9546</v>
      </c>
      <c r="C2475" s="265" t="s">
        <v>6676</v>
      </c>
      <c r="D2475" s="266" t="s">
        <v>33814</v>
      </c>
    </row>
    <row r="2476" spans="1:4" x14ac:dyDescent="0.25">
      <c r="A2476" s="264" t="s">
        <v>33815</v>
      </c>
      <c r="B2476" s="265" t="s">
        <v>9547</v>
      </c>
      <c r="C2476" s="265" t="s">
        <v>6676</v>
      </c>
      <c r="D2476" s="266" t="s">
        <v>33816</v>
      </c>
    </row>
    <row r="2477" spans="1:4" x14ac:dyDescent="0.25">
      <c r="A2477" s="264" t="s">
        <v>33817</v>
      </c>
      <c r="B2477" s="265" t="s">
        <v>9548</v>
      </c>
      <c r="C2477" s="265" t="s">
        <v>6676</v>
      </c>
      <c r="D2477" s="266" t="s">
        <v>33818</v>
      </c>
    </row>
    <row r="2478" spans="1:4" x14ac:dyDescent="0.25">
      <c r="A2478" s="264" t="s">
        <v>33819</v>
      </c>
      <c r="B2478" s="265" t="s">
        <v>9549</v>
      </c>
      <c r="C2478" s="265" t="s">
        <v>6676</v>
      </c>
      <c r="D2478" s="266" t="s">
        <v>33820</v>
      </c>
    </row>
    <row r="2479" spans="1:4" x14ac:dyDescent="0.25">
      <c r="A2479" s="264" t="s">
        <v>33821</v>
      </c>
      <c r="B2479" s="265" t="s">
        <v>9550</v>
      </c>
      <c r="C2479" s="265" t="s">
        <v>6676</v>
      </c>
      <c r="D2479" s="266" t="s">
        <v>33822</v>
      </c>
    </row>
    <row r="2480" spans="1:4" x14ac:dyDescent="0.25">
      <c r="A2480" s="264" t="s">
        <v>33823</v>
      </c>
      <c r="B2480" s="265" t="s">
        <v>9551</v>
      </c>
      <c r="C2480" s="265" t="s">
        <v>6676</v>
      </c>
      <c r="D2480" s="266" t="s">
        <v>33824</v>
      </c>
    </row>
    <row r="2481" spans="1:4" x14ac:dyDescent="0.25">
      <c r="A2481" s="264" t="s">
        <v>33825</v>
      </c>
      <c r="B2481" s="265" t="s">
        <v>9552</v>
      </c>
      <c r="C2481" s="265" t="s">
        <v>6676</v>
      </c>
      <c r="D2481" s="266" t="s">
        <v>33826</v>
      </c>
    </row>
    <row r="2482" spans="1:4" x14ac:dyDescent="0.25">
      <c r="A2482" s="264" t="s">
        <v>33827</v>
      </c>
      <c r="B2482" s="265" t="s">
        <v>9553</v>
      </c>
      <c r="C2482" s="265" t="s">
        <v>6676</v>
      </c>
      <c r="D2482" s="266" t="s">
        <v>33828</v>
      </c>
    </row>
    <row r="2483" spans="1:4" x14ac:dyDescent="0.25">
      <c r="A2483" s="264" t="s">
        <v>33829</v>
      </c>
      <c r="B2483" s="265" t="s">
        <v>9554</v>
      </c>
      <c r="C2483" s="265" t="s">
        <v>6676</v>
      </c>
      <c r="D2483" s="266" t="s">
        <v>33830</v>
      </c>
    </row>
    <row r="2484" spans="1:4" x14ac:dyDescent="0.25">
      <c r="A2484" s="264" t="s">
        <v>33831</v>
      </c>
      <c r="B2484" s="265" t="s">
        <v>9555</v>
      </c>
      <c r="C2484" s="265" t="s">
        <v>6676</v>
      </c>
      <c r="D2484" s="266" t="s">
        <v>33832</v>
      </c>
    </row>
    <row r="2485" spans="1:4" x14ac:dyDescent="0.25">
      <c r="A2485" s="264" t="s">
        <v>33833</v>
      </c>
      <c r="B2485" s="265" t="s">
        <v>9556</v>
      </c>
      <c r="C2485" s="265" t="s">
        <v>6676</v>
      </c>
      <c r="D2485" s="266" t="s">
        <v>33834</v>
      </c>
    </row>
    <row r="2486" spans="1:4" x14ac:dyDescent="0.25">
      <c r="A2486" s="264" t="s">
        <v>33835</v>
      </c>
      <c r="B2486" s="265" t="s">
        <v>9557</v>
      </c>
      <c r="C2486" s="265" t="s">
        <v>6676</v>
      </c>
      <c r="D2486" s="266" t="s">
        <v>33836</v>
      </c>
    </row>
    <row r="2487" spans="1:4" x14ac:dyDescent="0.25">
      <c r="A2487" s="264" t="s">
        <v>33837</v>
      </c>
      <c r="B2487" s="265" t="s">
        <v>9558</v>
      </c>
      <c r="C2487" s="265" t="s">
        <v>6676</v>
      </c>
      <c r="D2487" s="266" t="s">
        <v>33838</v>
      </c>
    </row>
    <row r="2488" spans="1:4" x14ac:dyDescent="0.25">
      <c r="A2488" s="264" t="s">
        <v>33839</v>
      </c>
      <c r="B2488" s="265" t="s">
        <v>9559</v>
      </c>
      <c r="C2488" s="265" t="s">
        <v>6676</v>
      </c>
      <c r="D2488" s="266" t="s">
        <v>33840</v>
      </c>
    </row>
    <row r="2489" spans="1:4" x14ac:dyDescent="0.25">
      <c r="A2489" s="264" t="s">
        <v>33841</v>
      </c>
      <c r="B2489" s="265" t="s">
        <v>9560</v>
      </c>
      <c r="C2489" s="265" t="s">
        <v>6676</v>
      </c>
      <c r="D2489" s="266" t="s">
        <v>33842</v>
      </c>
    </row>
    <row r="2490" spans="1:4" x14ac:dyDescent="0.25">
      <c r="A2490" s="264" t="s">
        <v>33843</v>
      </c>
      <c r="B2490" s="265" t="s">
        <v>9561</v>
      </c>
      <c r="C2490" s="265" t="s">
        <v>6676</v>
      </c>
      <c r="D2490" s="266" t="s">
        <v>33844</v>
      </c>
    </row>
    <row r="2491" spans="1:4" x14ac:dyDescent="0.25">
      <c r="A2491" s="264" t="s">
        <v>33845</v>
      </c>
      <c r="B2491" s="265" t="s">
        <v>9562</v>
      </c>
      <c r="C2491" s="265" t="s">
        <v>6676</v>
      </c>
      <c r="D2491" s="266" t="s">
        <v>33846</v>
      </c>
    </row>
    <row r="2492" spans="1:4" x14ac:dyDescent="0.25">
      <c r="A2492" s="264" t="s">
        <v>33847</v>
      </c>
      <c r="B2492" s="265" t="s">
        <v>9563</v>
      </c>
      <c r="C2492" s="265" t="s">
        <v>6676</v>
      </c>
      <c r="D2492" s="266" t="s">
        <v>33848</v>
      </c>
    </row>
    <row r="2493" spans="1:4" x14ac:dyDescent="0.25">
      <c r="A2493" s="264" t="s">
        <v>33849</v>
      </c>
      <c r="B2493" s="265" t="s">
        <v>9564</v>
      </c>
      <c r="C2493" s="265" t="s">
        <v>6676</v>
      </c>
      <c r="D2493" s="266" t="s">
        <v>33850</v>
      </c>
    </row>
    <row r="2494" spans="1:4" x14ac:dyDescent="0.25">
      <c r="A2494" s="264" t="s">
        <v>33851</v>
      </c>
      <c r="B2494" s="265" t="s">
        <v>9565</v>
      </c>
      <c r="C2494" s="265" t="s">
        <v>6676</v>
      </c>
      <c r="D2494" s="266" t="s">
        <v>33852</v>
      </c>
    </row>
    <row r="2495" spans="1:4" x14ac:dyDescent="0.25">
      <c r="A2495" s="264" t="s">
        <v>33853</v>
      </c>
      <c r="B2495" s="265" t="s">
        <v>9566</v>
      </c>
      <c r="C2495" s="265" t="s">
        <v>6676</v>
      </c>
      <c r="D2495" s="266" t="s">
        <v>33854</v>
      </c>
    </row>
    <row r="2496" spans="1:4" x14ac:dyDescent="0.25">
      <c r="A2496" s="264" t="s">
        <v>33855</v>
      </c>
      <c r="B2496" s="265" t="s">
        <v>9567</v>
      </c>
      <c r="C2496" s="265" t="s">
        <v>6676</v>
      </c>
      <c r="D2496" s="266" t="s">
        <v>33856</v>
      </c>
    </row>
    <row r="2497" spans="1:4" x14ac:dyDescent="0.25">
      <c r="A2497" s="264" t="s">
        <v>33857</v>
      </c>
      <c r="B2497" s="265" t="s">
        <v>9568</v>
      </c>
      <c r="C2497" s="265" t="s">
        <v>6676</v>
      </c>
      <c r="D2497" s="266" t="s">
        <v>33858</v>
      </c>
    </row>
    <row r="2498" spans="1:4" x14ac:dyDescent="0.25">
      <c r="A2498" s="264" t="s">
        <v>33859</v>
      </c>
      <c r="B2498" s="265" t="s">
        <v>9569</v>
      </c>
      <c r="C2498" s="265" t="s">
        <v>6676</v>
      </c>
      <c r="D2498" s="266" t="s">
        <v>33860</v>
      </c>
    </row>
    <row r="2499" spans="1:4" x14ac:dyDescent="0.25">
      <c r="A2499" s="264" t="s">
        <v>33861</v>
      </c>
      <c r="B2499" s="265" t="s">
        <v>9570</v>
      </c>
      <c r="C2499" s="265" t="s">
        <v>6676</v>
      </c>
      <c r="D2499" s="266" t="s">
        <v>4876</v>
      </c>
    </row>
    <row r="2500" spans="1:4" x14ac:dyDescent="0.25">
      <c r="A2500" s="264" t="s">
        <v>33862</v>
      </c>
      <c r="B2500" s="265" t="s">
        <v>9571</v>
      </c>
      <c r="C2500" s="265" t="s">
        <v>6676</v>
      </c>
      <c r="D2500" s="266" t="s">
        <v>33863</v>
      </c>
    </row>
    <row r="2501" spans="1:4" x14ac:dyDescent="0.25">
      <c r="A2501" s="264" t="s">
        <v>33864</v>
      </c>
      <c r="B2501" s="265" t="s">
        <v>9572</v>
      </c>
      <c r="C2501" s="265" t="s">
        <v>6676</v>
      </c>
      <c r="D2501" s="266" t="s">
        <v>33865</v>
      </c>
    </row>
    <row r="2502" spans="1:4" x14ac:dyDescent="0.25">
      <c r="A2502" s="264" t="s">
        <v>33866</v>
      </c>
      <c r="B2502" s="265" t="s">
        <v>9573</v>
      </c>
      <c r="C2502" s="265" t="s">
        <v>6676</v>
      </c>
      <c r="D2502" s="266" t="s">
        <v>33867</v>
      </c>
    </row>
    <row r="2503" spans="1:4" x14ac:dyDescent="0.25">
      <c r="A2503" s="264" t="s">
        <v>33868</v>
      </c>
      <c r="B2503" s="265" t="s">
        <v>9574</v>
      </c>
      <c r="C2503" s="265" t="s">
        <v>6676</v>
      </c>
      <c r="D2503" s="266" t="s">
        <v>33869</v>
      </c>
    </row>
    <row r="2504" spans="1:4" x14ac:dyDescent="0.25">
      <c r="A2504" s="264" t="s">
        <v>33870</v>
      </c>
      <c r="B2504" s="265" t="s">
        <v>9575</v>
      </c>
      <c r="C2504" s="265" t="s">
        <v>6676</v>
      </c>
      <c r="D2504" s="266" t="s">
        <v>33871</v>
      </c>
    </row>
    <row r="2505" spans="1:4" x14ac:dyDescent="0.25">
      <c r="A2505" s="264" t="s">
        <v>33872</v>
      </c>
      <c r="B2505" s="265" t="s">
        <v>9576</v>
      </c>
      <c r="C2505" s="265" t="s">
        <v>6676</v>
      </c>
      <c r="D2505" s="266" t="s">
        <v>33873</v>
      </c>
    </row>
    <row r="2506" spans="1:4" x14ac:dyDescent="0.25">
      <c r="A2506" s="264" t="s">
        <v>33874</v>
      </c>
      <c r="B2506" s="265" t="s">
        <v>9577</v>
      </c>
      <c r="C2506" s="265" t="s">
        <v>6676</v>
      </c>
      <c r="D2506" s="266" t="s">
        <v>33875</v>
      </c>
    </row>
    <row r="2507" spans="1:4" x14ac:dyDescent="0.25">
      <c r="A2507" s="264" t="s">
        <v>33876</v>
      </c>
      <c r="B2507" s="265" t="s">
        <v>9578</v>
      </c>
      <c r="C2507" s="265" t="s">
        <v>6676</v>
      </c>
      <c r="D2507" s="266" t="s">
        <v>33877</v>
      </c>
    </row>
    <row r="2508" spans="1:4" x14ac:dyDescent="0.25">
      <c r="A2508" s="264" t="s">
        <v>33878</v>
      </c>
      <c r="B2508" s="265" t="s">
        <v>9579</v>
      </c>
      <c r="C2508" s="265" t="s">
        <v>6676</v>
      </c>
      <c r="D2508" s="266" t="s">
        <v>33879</v>
      </c>
    </row>
    <row r="2509" spans="1:4" x14ac:dyDescent="0.25">
      <c r="A2509" s="264" t="s">
        <v>33880</v>
      </c>
      <c r="B2509" s="265" t="s">
        <v>9580</v>
      </c>
      <c r="C2509" s="265" t="s">
        <v>6676</v>
      </c>
      <c r="D2509" s="266" t="s">
        <v>33881</v>
      </c>
    </row>
    <row r="2510" spans="1:4" x14ac:dyDescent="0.25">
      <c r="A2510" s="264" t="s">
        <v>33882</v>
      </c>
      <c r="B2510" s="265" t="s">
        <v>9581</v>
      </c>
      <c r="C2510" s="265" t="s">
        <v>6676</v>
      </c>
      <c r="D2510" s="266" t="s">
        <v>33883</v>
      </c>
    </row>
    <row r="2511" spans="1:4" x14ac:dyDescent="0.25">
      <c r="A2511" s="264" t="s">
        <v>33884</v>
      </c>
      <c r="B2511" s="265" t="s">
        <v>9582</v>
      </c>
      <c r="C2511" s="265" t="s">
        <v>6676</v>
      </c>
      <c r="D2511" s="266" t="s">
        <v>33885</v>
      </c>
    </row>
    <row r="2512" spans="1:4" x14ac:dyDescent="0.25">
      <c r="A2512" s="264" t="s">
        <v>33886</v>
      </c>
      <c r="B2512" s="265" t="s">
        <v>9583</v>
      </c>
      <c r="C2512" s="265" t="s">
        <v>6676</v>
      </c>
      <c r="D2512" s="266" t="s">
        <v>33887</v>
      </c>
    </row>
    <row r="2513" spans="1:4" x14ac:dyDescent="0.25">
      <c r="A2513" s="264" t="s">
        <v>33888</v>
      </c>
      <c r="B2513" s="265" t="s">
        <v>9584</v>
      </c>
      <c r="C2513" s="265" t="s">
        <v>6676</v>
      </c>
      <c r="D2513" s="266" t="s">
        <v>33889</v>
      </c>
    </row>
    <row r="2514" spans="1:4" x14ac:dyDescent="0.25">
      <c r="A2514" s="264" t="s">
        <v>33890</v>
      </c>
      <c r="B2514" s="265" t="s">
        <v>9585</v>
      </c>
      <c r="C2514" s="265" t="s">
        <v>6676</v>
      </c>
      <c r="D2514" s="266" t="s">
        <v>33891</v>
      </c>
    </row>
    <row r="2515" spans="1:4" x14ac:dyDescent="0.25">
      <c r="A2515" s="264" t="s">
        <v>33892</v>
      </c>
      <c r="B2515" s="265" t="s">
        <v>9586</v>
      </c>
      <c r="C2515" s="265" t="s">
        <v>6676</v>
      </c>
      <c r="D2515" s="266" t="s">
        <v>33893</v>
      </c>
    </row>
    <row r="2516" spans="1:4" x14ac:dyDescent="0.25">
      <c r="A2516" s="264" t="s">
        <v>33894</v>
      </c>
      <c r="B2516" s="265" t="s">
        <v>9587</v>
      </c>
      <c r="C2516" s="265" t="s">
        <v>6676</v>
      </c>
      <c r="D2516" s="266" t="s">
        <v>33895</v>
      </c>
    </row>
    <row r="2517" spans="1:4" x14ac:dyDescent="0.25">
      <c r="A2517" s="264" t="s">
        <v>33896</v>
      </c>
      <c r="B2517" s="265" t="s">
        <v>9588</v>
      </c>
      <c r="C2517" s="265" t="s">
        <v>6676</v>
      </c>
      <c r="D2517" s="266" t="s">
        <v>33897</v>
      </c>
    </row>
    <row r="2518" spans="1:4" x14ac:dyDescent="0.25">
      <c r="A2518" s="264" t="s">
        <v>33898</v>
      </c>
      <c r="B2518" s="265" t="s">
        <v>9589</v>
      </c>
      <c r="C2518" s="265" t="s">
        <v>6676</v>
      </c>
      <c r="D2518" s="266" t="s">
        <v>33899</v>
      </c>
    </row>
    <row r="2519" spans="1:4" x14ac:dyDescent="0.25">
      <c r="A2519" s="264" t="s">
        <v>33900</v>
      </c>
      <c r="B2519" s="265" t="s">
        <v>9590</v>
      </c>
      <c r="C2519" s="265" t="s">
        <v>6676</v>
      </c>
      <c r="D2519" s="266" t="s">
        <v>33901</v>
      </c>
    </row>
    <row r="2520" spans="1:4" x14ac:dyDescent="0.25">
      <c r="A2520" s="264" t="s">
        <v>33902</v>
      </c>
      <c r="B2520" s="265" t="s">
        <v>9591</v>
      </c>
      <c r="C2520" s="265" t="s">
        <v>6676</v>
      </c>
      <c r="D2520" s="266" t="s">
        <v>33903</v>
      </c>
    </row>
    <row r="2521" spans="1:4" x14ac:dyDescent="0.25">
      <c r="A2521" s="264" t="s">
        <v>33904</v>
      </c>
      <c r="B2521" s="265" t="s">
        <v>9592</v>
      </c>
      <c r="C2521" s="265" t="s">
        <v>6676</v>
      </c>
      <c r="D2521" s="266" t="s">
        <v>30633</v>
      </c>
    </row>
    <row r="2522" spans="1:4" x14ac:dyDescent="0.25">
      <c r="A2522" s="264" t="s">
        <v>33905</v>
      </c>
      <c r="B2522" s="265" t="s">
        <v>9593</v>
      </c>
      <c r="C2522" s="265" t="s">
        <v>6676</v>
      </c>
      <c r="D2522" s="266" t="s">
        <v>33906</v>
      </c>
    </row>
    <row r="2523" spans="1:4" x14ac:dyDescent="0.25">
      <c r="A2523" s="264" t="s">
        <v>33907</v>
      </c>
      <c r="B2523" s="265" t="s">
        <v>9594</v>
      </c>
      <c r="C2523" s="265" t="s">
        <v>6676</v>
      </c>
      <c r="D2523" s="266" t="s">
        <v>33908</v>
      </c>
    </row>
    <row r="2524" spans="1:4" x14ac:dyDescent="0.25">
      <c r="A2524" s="264" t="s">
        <v>33909</v>
      </c>
      <c r="B2524" s="265" t="s">
        <v>9595</v>
      </c>
      <c r="C2524" s="265" t="s">
        <v>6676</v>
      </c>
      <c r="D2524" s="266" t="s">
        <v>33910</v>
      </c>
    </row>
    <row r="2525" spans="1:4" x14ac:dyDescent="0.25">
      <c r="A2525" s="264" t="s">
        <v>33911</v>
      </c>
      <c r="B2525" s="265" t="s">
        <v>9596</v>
      </c>
      <c r="C2525" s="265" t="s">
        <v>6676</v>
      </c>
      <c r="D2525" s="266" t="s">
        <v>33912</v>
      </c>
    </row>
    <row r="2526" spans="1:4" x14ac:dyDescent="0.25">
      <c r="A2526" s="264" t="s">
        <v>33913</v>
      </c>
      <c r="B2526" s="265" t="s">
        <v>9597</v>
      </c>
      <c r="C2526" s="265" t="s">
        <v>6676</v>
      </c>
      <c r="D2526" s="266" t="s">
        <v>33914</v>
      </c>
    </row>
    <row r="2527" spans="1:4" x14ac:dyDescent="0.25">
      <c r="A2527" s="264" t="s">
        <v>33915</v>
      </c>
      <c r="B2527" s="265" t="s">
        <v>9598</v>
      </c>
      <c r="C2527" s="265" t="s">
        <v>6676</v>
      </c>
      <c r="D2527" s="266" t="s">
        <v>33916</v>
      </c>
    </row>
    <row r="2528" spans="1:4" x14ac:dyDescent="0.25">
      <c r="A2528" s="264" t="s">
        <v>33917</v>
      </c>
      <c r="B2528" s="265" t="s">
        <v>9599</v>
      </c>
      <c r="C2528" s="265" t="s">
        <v>6676</v>
      </c>
      <c r="D2528" s="266" t="s">
        <v>33918</v>
      </c>
    </row>
    <row r="2529" spans="1:4" x14ac:dyDescent="0.25">
      <c r="A2529" s="264" t="s">
        <v>33919</v>
      </c>
      <c r="B2529" s="265" t="s">
        <v>9600</v>
      </c>
      <c r="C2529" s="265" t="s">
        <v>6676</v>
      </c>
      <c r="D2529" s="266" t="s">
        <v>33920</v>
      </c>
    </row>
    <row r="2530" spans="1:4" x14ac:dyDescent="0.25">
      <c r="A2530" s="264" t="s">
        <v>33921</v>
      </c>
      <c r="B2530" s="265" t="s">
        <v>9601</v>
      </c>
      <c r="C2530" s="265" t="s">
        <v>6676</v>
      </c>
      <c r="D2530" s="266" t="s">
        <v>33922</v>
      </c>
    </row>
    <row r="2531" spans="1:4" x14ac:dyDescent="0.25">
      <c r="A2531" s="264" t="s">
        <v>33923</v>
      </c>
      <c r="B2531" s="265" t="s">
        <v>9602</v>
      </c>
      <c r="C2531" s="265" t="s">
        <v>6676</v>
      </c>
      <c r="D2531" s="266" t="s">
        <v>33924</v>
      </c>
    </row>
    <row r="2532" spans="1:4" x14ac:dyDescent="0.25">
      <c r="A2532" s="264" t="s">
        <v>33925</v>
      </c>
      <c r="B2532" s="265" t="s">
        <v>9603</v>
      </c>
      <c r="C2532" s="265" t="s">
        <v>6676</v>
      </c>
      <c r="D2532" s="266" t="s">
        <v>33926</v>
      </c>
    </row>
    <row r="2533" spans="1:4" x14ac:dyDescent="0.25">
      <c r="A2533" s="264" t="s">
        <v>33927</v>
      </c>
      <c r="B2533" s="265" t="s">
        <v>9604</v>
      </c>
      <c r="C2533" s="265" t="s">
        <v>6676</v>
      </c>
      <c r="D2533" s="266" t="s">
        <v>33928</v>
      </c>
    </row>
    <row r="2534" spans="1:4" x14ac:dyDescent="0.25">
      <c r="A2534" s="264" t="s">
        <v>33929</v>
      </c>
      <c r="B2534" s="265" t="s">
        <v>9605</v>
      </c>
      <c r="C2534" s="265" t="s">
        <v>6676</v>
      </c>
      <c r="D2534" s="266" t="s">
        <v>33930</v>
      </c>
    </row>
    <row r="2535" spans="1:4" x14ac:dyDescent="0.25">
      <c r="A2535" s="264" t="s">
        <v>33931</v>
      </c>
      <c r="B2535" s="265" t="s">
        <v>9606</v>
      </c>
      <c r="C2535" s="265" t="s">
        <v>6676</v>
      </c>
      <c r="D2535" s="266" t="s">
        <v>33932</v>
      </c>
    </row>
    <row r="2536" spans="1:4" x14ac:dyDescent="0.25">
      <c r="A2536" s="264" t="s">
        <v>33933</v>
      </c>
      <c r="B2536" s="265" t="s">
        <v>9607</v>
      </c>
      <c r="C2536" s="265" t="s">
        <v>6676</v>
      </c>
      <c r="D2536" s="266" t="s">
        <v>33934</v>
      </c>
    </row>
    <row r="2537" spans="1:4" x14ac:dyDescent="0.25">
      <c r="A2537" s="264" t="s">
        <v>33935</v>
      </c>
      <c r="B2537" s="265" t="s">
        <v>9608</v>
      </c>
      <c r="C2537" s="265" t="s">
        <v>6676</v>
      </c>
      <c r="D2537" s="266" t="s">
        <v>33936</v>
      </c>
    </row>
    <row r="2538" spans="1:4" x14ac:dyDescent="0.25">
      <c r="A2538" s="264" t="s">
        <v>33937</v>
      </c>
      <c r="B2538" s="265" t="s">
        <v>9609</v>
      </c>
      <c r="C2538" s="265" t="s">
        <v>6676</v>
      </c>
      <c r="D2538" s="266" t="s">
        <v>33938</v>
      </c>
    </row>
    <row r="2539" spans="1:4" x14ac:dyDescent="0.25">
      <c r="A2539" s="264" t="s">
        <v>33939</v>
      </c>
      <c r="B2539" s="265" t="s">
        <v>9610</v>
      </c>
      <c r="C2539" s="265" t="s">
        <v>6682</v>
      </c>
      <c r="D2539" s="374" t="s">
        <v>33940</v>
      </c>
    </row>
    <row r="2540" spans="1:4" x14ac:dyDescent="0.25">
      <c r="A2540" s="264" t="s">
        <v>33941</v>
      </c>
      <c r="B2540" s="265" t="s">
        <v>9611</v>
      </c>
      <c r="C2540" s="265" t="s">
        <v>6682</v>
      </c>
      <c r="D2540" s="374" t="s">
        <v>33942</v>
      </c>
    </row>
    <row r="2541" spans="1:4" x14ac:dyDescent="0.25">
      <c r="A2541" s="264" t="s">
        <v>33943</v>
      </c>
      <c r="B2541" s="265" t="s">
        <v>9612</v>
      </c>
      <c r="C2541" s="265" t="s">
        <v>6682</v>
      </c>
      <c r="D2541" s="374" t="s">
        <v>33944</v>
      </c>
    </row>
    <row r="2542" spans="1:4" x14ac:dyDescent="0.25">
      <c r="A2542" s="264" t="s">
        <v>33945</v>
      </c>
      <c r="B2542" s="265" t="s">
        <v>9613</v>
      </c>
      <c r="C2542" s="265" t="s">
        <v>6682</v>
      </c>
      <c r="D2542" s="374" t="s">
        <v>33946</v>
      </c>
    </row>
    <row r="2543" spans="1:4" x14ac:dyDescent="0.25">
      <c r="A2543" s="264" t="s">
        <v>33947</v>
      </c>
      <c r="B2543" s="265" t="s">
        <v>9614</v>
      </c>
      <c r="C2543" s="265" t="s">
        <v>6682</v>
      </c>
      <c r="D2543" s="374" t="s">
        <v>33948</v>
      </c>
    </row>
    <row r="2544" spans="1:4" x14ac:dyDescent="0.25">
      <c r="A2544" s="264" t="s">
        <v>33949</v>
      </c>
      <c r="B2544" s="265" t="s">
        <v>9615</v>
      </c>
      <c r="C2544" s="265" t="s">
        <v>6682</v>
      </c>
      <c r="D2544" s="374" t="s">
        <v>33950</v>
      </c>
    </row>
    <row r="2545" spans="1:4" x14ac:dyDescent="0.25">
      <c r="A2545" s="264" t="s">
        <v>33951</v>
      </c>
      <c r="B2545" s="265" t="s">
        <v>9616</v>
      </c>
      <c r="C2545" s="265" t="s">
        <v>6682</v>
      </c>
      <c r="D2545" s="374" t="s">
        <v>33952</v>
      </c>
    </row>
    <row r="2546" spans="1:4" x14ac:dyDescent="0.25">
      <c r="A2546" s="264" t="s">
        <v>33953</v>
      </c>
      <c r="B2546" s="265" t="s">
        <v>9617</v>
      </c>
      <c r="C2546" s="265" t="s">
        <v>6682</v>
      </c>
      <c r="D2546" s="374" t="s">
        <v>33954</v>
      </c>
    </row>
    <row r="2547" spans="1:4" x14ac:dyDescent="0.25">
      <c r="A2547" s="264" t="s">
        <v>33955</v>
      </c>
      <c r="B2547" s="265" t="s">
        <v>9618</v>
      </c>
      <c r="C2547" s="265" t="s">
        <v>6676</v>
      </c>
      <c r="D2547" s="266" t="s">
        <v>33956</v>
      </c>
    </row>
    <row r="2548" spans="1:4" x14ac:dyDescent="0.25">
      <c r="A2548" s="264" t="s">
        <v>33957</v>
      </c>
      <c r="B2548" s="265" t="s">
        <v>9619</v>
      </c>
      <c r="C2548" s="265" t="s">
        <v>6676</v>
      </c>
      <c r="D2548" s="266" t="s">
        <v>33958</v>
      </c>
    </row>
    <row r="2549" spans="1:4" x14ac:dyDescent="0.25">
      <c r="A2549" s="264" t="s">
        <v>33959</v>
      </c>
      <c r="B2549" s="265" t="s">
        <v>9620</v>
      </c>
      <c r="C2549" s="265" t="s">
        <v>6676</v>
      </c>
      <c r="D2549" s="266" t="s">
        <v>33960</v>
      </c>
    </row>
    <row r="2550" spans="1:4" x14ac:dyDescent="0.25">
      <c r="A2550" s="264" t="s">
        <v>33961</v>
      </c>
      <c r="B2550" s="265" t="s">
        <v>9621</v>
      </c>
      <c r="C2550" s="265" t="s">
        <v>6676</v>
      </c>
      <c r="D2550" s="266" t="s">
        <v>33962</v>
      </c>
    </row>
    <row r="2551" spans="1:4" x14ac:dyDescent="0.25">
      <c r="A2551" s="264" t="s">
        <v>33963</v>
      </c>
      <c r="B2551" s="265" t="s">
        <v>9622</v>
      </c>
      <c r="C2551" s="265" t="s">
        <v>6676</v>
      </c>
      <c r="D2551" s="266" t="s">
        <v>33964</v>
      </c>
    </row>
    <row r="2552" spans="1:4" x14ac:dyDescent="0.25">
      <c r="A2552" s="264" t="s">
        <v>33965</v>
      </c>
      <c r="B2552" s="265" t="s">
        <v>9623</v>
      </c>
      <c r="C2552" s="265" t="s">
        <v>6676</v>
      </c>
      <c r="D2552" s="266" t="s">
        <v>33966</v>
      </c>
    </row>
    <row r="2553" spans="1:4" x14ac:dyDescent="0.25">
      <c r="A2553" s="264" t="s">
        <v>33967</v>
      </c>
      <c r="B2553" s="265" t="s">
        <v>9624</v>
      </c>
      <c r="C2553" s="265" t="s">
        <v>6676</v>
      </c>
      <c r="D2553" s="266" t="s">
        <v>33968</v>
      </c>
    </row>
    <row r="2554" spans="1:4" x14ac:dyDescent="0.25">
      <c r="A2554" s="264" t="s">
        <v>33969</v>
      </c>
      <c r="B2554" s="265" t="s">
        <v>9625</v>
      </c>
      <c r="C2554" s="265" t="s">
        <v>6676</v>
      </c>
      <c r="D2554" s="266" t="s">
        <v>33970</v>
      </c>
    </row>
    <row r="2555" spans="1:4" x14ac:dyDescent="0.25">
      <c r="A2555" s="264" t="s">
        <v>33971</v>
      </c>
      <c r="B2555" s="265" t="s">
        <v>9626</v>
      </c>
      <c r="C2555" s="265" t="s">
        <v>6676</v>
      </c>
      <c r="D2555" s="266" t="s">
        <v>26759</v>
      </c>
    </row>
    <row r="2556" spans="1:4" x14ac:dyDescent="0.25">
      <c r="A2556" s="264" t="s">
        <v>33972</v>
      </c>
      <c r="B2556" s="265" t="s">
        <v>9627</v>
      </c>
      <c r="C2556" s="265" t="s">
        <v>6676</v>
      </c>
      <c r="D2556" s="266" t="s">
        <v>33973</v>
      </c>
    </row>
    <row r="2557" spans="1:4" x14ac:dyDescent="0.25">
      <c r="A2557" s="264" t="s">
        <v>33974</v>
      </c>
      <c r="B2557" s="265" t="s">
        <v>9628</v>
      </c>
      <c r="C2557" s="265" t="s">
        <v>6676</v>
      </c>
      <c r="D2557" s="266" t="s">
        <v>33975</v>
      </c>
    </row>
    <row r="2558" spans="1:4" x14ac:dyDescent="0.25">
      <c r="A2558" s="264" t="s">
        <v>33976</v>
      </c>
      <c r="B2558" s="265" t="s">
        <v>9629</v>
      </c>
      <c r="C2558" s="265" t="s">
        <v>6676</v>
      </c>
      <c r="D2558" s="266" t="s">
        <v>33721</v>
      </c>
    </row>
    <row r="2559" spans="1:4" x14ac:dyDescent="0.25">
      <c r="A2559" s="264" t="s">
        <v>33977</v>
      </c>
      <c r="B2559" s="265" t="s">
        <v>9630</v>
      </c>
      <c r="C2559" s="265" t="s">
        <v>6676</v>
      </c>
      <c r="D2559" s="266" t="s">
        <v>31380</v>
      </c>
    </row>
    <row r="2560" spans="1:4" x14ac:dyDescent="0.25">
      <c r="A2560" s="264" t="s">
        <v>33978</v>
      </c>
      <c r="B2560" s="265" t="s">
        <v>9631</v>
      </c>
      <c r="C2560" s="265" t="s">
        <v>6676</v>
      </c>
      <c r="D2560" s="266" t="s">
        <v>33979</v>
      </c>
    </row>
    <row r="2561" spans="1:4" x14ac:dyDescent="0.25">
      <c r="A2561" s="264" t="s">
        <v>33980</v>
      </c>
      <c r="B2561" s="265" t="s">
        <v>9632</v>
      </c>
      <c r="C2561" s="265" t="s">
        <v>6676</v>
      </c>
      <c r="D2561" s="266" t="s">
        <v>33981</v>
      </c>
    </row>
    <row r="2562" spans="1:4" x14ac:dyDescent="0.25">
      <c r="A2562" s="264" t="s">
        <v>33982</v>
      </c>
      <c r="B2562" s="265" t="s">
        <v>25671</v>
      </c>
      <c r="C2562" s="265" t="s">
        <v>6676</v>
      </c>
      <c r="D2562" s="266" t="s">
        <v>33983</v>
      </c>
    </row>
    <row r="2563" spans="1:4" x14ac:dyDescent="0.25">
      <c r="A2563" s="264" t="s">
        <v>33984</v>
      </c>
      <c r="B2563" s="265" t="s">
        <v>25672</v>
      </c>
      <c r="C2563" s="265" t="s">
        <v>6676</v>
      </c>
      <c r="D2563" s="266" t="s">
        <v>33985</v>
      </c>
    </row>
    <row r="2564" spans="1:4" x14ac:dyDescent="0.25">
      <c r="A2564" s="264" t="s">
        <v>33986</v>
      </c>
      <c r="B2564" s="265" t="s">
        <v>9633</v>
      </c>
      <c r="C2564" s="265" t="s">
        <v>6679</v>
      </c>
      <c r="D2564" s="266" t="s">
        <v>12840</v>
      </c>
    </row>
    <row r="2565" spans="1:4" x14ac:dyDescent="0.25">
      <c r="A2565" s="264" t="s">
        <v>33987</v>
      </c>
      <c r="B2565" s="265" t="s">
        <v>9634</v>
      </c>
      <c r="C2565" s="265" t="s">
        <v>6679</v>
      </c>
      <c r="D2565" s="266" t="s">
        <v>2930</v>
      </c>
    </row>
    <row r="2566" spans="1:4" x14ac:dyDescent="0.25">
      <c r="A2566" s="264" t="s">
        <v>33988</v>
      </c>
      <c r="B2566" s="265" t="s">
        <v>9635</v>
      </c>
      <c r="C2566" s="265" t="s">
        <v>6679</v>
      </c>
      <c r="D2566" s="266" t="s">
        <v>10593</v>
      </c>
    </row>
    <row r="2567" spans="1:4" x14ac:dyDescent="0.25">
      <c r="A2567" s="264" t="s">
        <v>33989</v>
      </c>
      <c r="B2567" s="265" t="s">
        <v>9636</v>
      </c>
      <c r="C2567" s="265" t="s">
        <v>6679</v>
      </c>
      <c r="D2567" s="266" t="s">
        <v>26723</v>
      </c>
    </row>
    <row r="2568" spans="1:4" x14ac:dyDescent="0.25">
      <c r="A2568" s="264" t="s">
        <v>33990</v>
      </c>
      <c r="B2568" s="265" t="s">
        <v>9637</v>
      </c>
      <c r="C2568" s="265" t="s">
        <v>6679</v>
      </c>
      <c r="D2568" s="266" t="s">
        <v>33991</v>
      </c>
    </row>
    <row r="2569" spans="1:4" x14ac:dyDescent="0.25">
      <c r="A2569" s="264" t="s">
        <v>33992</v>
      </c>
      <c r="B2569" s="265" t="s">
        <v>9638</v>
      </c>
      <c r="C2569" s="265" t="s">
        <v>6679</v>
      </c>
      <c r="D2569" s="266" t="s">
        <v>33993</v>
      </c>
    </row>
    <row r="2570" spans="1:4" x14ac:dyDescent="0.25">
      <c r="A2570" s="264" t="s">
        <v>33994</v>
      </c>
      <c r="B2570" s="265" t="s">
        <v>9639</v>
      </c>
      <c r="C2570" s="265" t="s">
        <v>6679</v>
      </c>
      <c r="D2570" s="266" t="s">
        <v>9979</v>
      </c>
    </row>
    <row r="2571" spans="1:4" x14ac:dyDescent="0.25">
      <c r="A2571" s="264" t="s">
        <v>33995</v>
      </c>
      <c r="B2571" s="265" t="s">
        <v>9640</v>
      </c>
      <c r="C2571" s="265" t="s">
        <v>6679</v>
      </c>
      <c r="D2571" s="266" t="s">
        <v>33996</v>
      </c>
    </row>
    <row r="2572" spans="1:4" x14ac:dyDescent="0.25">
      <c r="A2572" s="264" t="s">
        <v>33997</v>
      </c>
      <c r="B2572" s="265" t="s">
        <v>9641</v>
      </c>
      <c r="C2572" s="265" t="s">
        <v>6679</v>
      </c>
      <c r="D2572" s="266" t="s">
        <v>2570</v>
      </c>
    </row>
    <row r="2573" spans="1:4" x14ac:dyDescent="0.25">
      <c r="A2573" s="264" t="s">
        <v>33998</v>
      </c>
      <c r="B2573" s="265" t="s">
        <v>9643</v>
      </c>
      <c r="C2573" s="265" t="s">
        <v>6679</v>
      </c>
      <c r="D2573" s="266" t="s">
        <v>3778</v>
      </c>
    </row>
    <row r="2574" spans="1:4" x14ac:dyDescent="0.25">
      <c r="A2574" s="264" t="s">
        <v>33999</v>
      </c>
      <c r="B2574" s="265" t="s">
        <v>9644</v>
      </c>
      <c r="C2574" s="265" t="s">
        <v>6679</v>
      </c>
      <c r="D2574" s="266" t="s">
        <v>34000</v>
      </c>
    </row>
    <row r="2575" spans="1:4" x14ac:dyDescent="0.25">
      <c r="A2575" s="264" t="s">
        <v>34001</v>
      </c>
      <c r="B2575" s="265" t="s">
        <v>9645</v>
      </c>
      <c r="C2575" s="265" t="s">
        <v>6679</v>
      </c>
      <c r="D2575" s="266" t="s">
        <v>34002</v>
      </c>
    </row>
    <row r="2576" spans="1:4" x14ac:dyDescent="0.25">
      <c r="A2576" s="264" t="s">
        <v>34003</v>
      </c>
      <c r="B2576" s="265" t="s">
        <v>9646</v>
      </c>
      <c r="C2576" s="265" t="s">
        <v>6679</v>
      </c>
      <c r="D2576" s="266" t="s">
        <v>4497</v>
      </c>
    </row>
    <row r="2577" spans="1:4" x14ac:dyDescent="0.25">
      <c r="A2577" s="264" t="s">
        <v>34004</v>
      </c>
      <c r="B2577" s="265" t="s">
        <v>9647</v>
      </c>
      <c r="C2577" s="265" t="s">
        <v>6679</v>
      </c>
      <c r="D2577" s="266" t="s">
        <v>34005</v>
      </c>
    </row>
    <row r="2578" spans="1:4" x14ac:dyDescent="0.25">
      <c r="A2578" s="264" t="s">
        <v>34006</v>
      </c>
      <c r="B2578" s="265" t="s">
        <v>9648</v>
      </c>
      <c r="C2578" s="265" t="s">
        <v>6679</v>
      </c>
      <c r="D2578" s="266" t="s">
        <v>4197</v>
      </c>
    </row>
    <row r="2579" spans="1:4" x14ac:dyDescent="0.25">
      <c r="A2579" s="264" t="s">
        <v>34007</v>
      </c>
      <c r="B2579" s="265" t="s">
        <v>9649</v>
      </c>
      <c r="C2579" s="265" t="s">
        <v>6679</v>
      </c>
      <c r="D2579" s="266" t="s">
        <v>34008</v>
      </c>
    </row>
    <row r="2580" spans="1:4" x14ac:dyDescent="0.25">
      <c r="A2580" s="264" t="s">
        <v>34009</v>
      </c>
      <c r="B2580" s="265" t="s">
        <v>9650</v>
      </c>
      <c r="C2580" s="265" t="s">
        <v>6679</v>
      </c>
      <c r="D2580" s="266" t="s">
        <v>34010</v>
      </c>
    </row>
    <row r="2581" spans="1:4" x14ac:dyDescent="0.25">
      <c r="A2581" s="264" t="s">
        <v>34011</v>
      </c>
      <c r="B2581" s="265" t="s">
        <v>9651</v>
      </c>
      <c r="C2581" s="265" t="s">
        <v>6679</v>
      </c>
      <c r="D2581" s="266" t="s">
        <v>34012</v>
      </c>
    </row>
    <row r="2582" spans="1:4" x14ac:dyDescent="0.25">
      <c r="A2582" s="264" t="s">
        <v>34013</v>
      </c>
      <c r="B2582" s="265" t="s">
        <v>9652</v>
      </c>
      <c r="C2582" s="265" t="s">
        <v>6679</v>
      </c>
      <c r="D2582" s="266" t="s">
        <v>34014</v>
      </c>
    </row>
    <row r="2583" spans="1:4" x14ac:dyDescent="0.25">
      <c r="A2583" s="264" t="s">
        <v>34015</v>
      </c>
      <c r="B2583" s="265" t="s">
        <v>9653</v>
      </c>
      <c r="C2583" s="265" t="s">
        <v>6679</v>
      </c>
      <c r="D2583" s="266" t="s">
        <v>34016</v>
      </c>
    </row>
    <row r="2584" spans="1:4" x14ac:dyDescent="0.25">
      <c r="A2584" s="264" t="s">
        <v>34017</v>
      </c>
      <c r="B2584" s="265" t="s">
        <v>9654</v>
      </c>
      <c r="C2584" s="265" t="s">
        <v>6679</v>
      </c>
      <c r="D2584" s="266" t="s">
        <v>5480</v>
      </c>
    </row>
    <row r="2585" spans="1:4" x14ac:dyDescent="0.25">
      <c r="A2585" s="264" t="s">
        <v>34018</v>
      </c>
      <c r="B2585" s="265" t="s">
        <v>9655</v>
      </c>
      <c r="C2585" s="265" t="s">
        <v>6679</v>
      </c>
      <c r="D2585" s="266" t="s">
        <v>29972</v>
      </c>
    </row>
    <row r="2586" spans="1:4" x14ac:dyDescent="0.25">
      <c r="A2586" s="264" t="s">
        <v>34019</v>
      </c>
      <c r="B2586" s="265" t="s">
        <v>9656</v>
      </c>
      <c r="C2586" s="265" t="s">
        <v>6679</v>
      </c>
      <c r="D2586" s="266" t="s">
        <v>34020</v>
      </c>
    </row>
    <row r="2587" spans="1:4" x14ac:dyDescent="0.25">
      <c r="A2587" s="264" t="s">
        <v>34021</v>
      </c>
      <c r="B2587" s="265" t="s">
        <v>9657</v>
      </c>
      <c r="C2587" s="265" t="s">
        <v>6679</v>
      </c>
      <c r="D2587" s="266" t="s">
        <v>11279</v>
      </c>
    </row>
    <row r="2588" spans="1:4" x14ac:dyDescent="0.25">
      <c r="A2588" s="264" t="s">
        <v>34022</v>
      </c>
      <c r="B2588" s="265" t="s">
        <v>9658</v>
      </c>
      <c r="C2588" s="265" t="s">
        <v>6679</v>
      </c>
      <c r="D2588" s="266" t="s">
        <v>34023</v>
      </c>
    </row>
    <row r="2589" spans="1:4" x14ac:dyDescent="0.25">
      <c r="A2589" s="264" t="s">
        <v>34024</v>
      </c>
      <c r="B2589" s="265" t="s">
        <v>9659</v>
      </c>
      <c r="C2589" s="265" t="s">
        <v>6679</v>
      </c>
      <c r="D2589" s="266" t="s">
        <v>34025</v>
      </c>
    </row>
    <row r="2590" spans="1:4" x14ac:dyDescent="0.25">
      <c r="A2590" s="264" t="s">
        <v>34026</v>
      </c>
      <c r="B2590" s="265" t="s">
        <v>9660</v>
      </c>
      <c r="C2590" s="265" t="s">
        <v>6679</v>
      </c>
      <c r="D2590" s="266" t="s">
        <v>28176</v>
      </c>
    </row>
    <row r="2591" spans="1:4" x14ac:dyDescent="0.25">
      <c r="A2591" s="264" t="s">
        <v>34027</v>
      </c>
      <c r="B2591" s="265" t="s">
        <v>9661</v>
      </c>
      <c r="C2591" s="265" t="s">
        <v>6679</v>
      </c>
      <c r="D2591" s="266" t="s">
        <v>10916</v>
      </c>
    </row>
    <row r="2592" spans="1:4" x14ac:dyDescent="0.25">
      <c r="A2592" s="264" t="s">
        <v>34028</v>
      </c>
      <c r="B2592" s="265" t="s">
        <v>9662</v>
      </c>
      <c r="C2592" s="265" t="s">
        <v>6679</v>
      </c>
      <c r="D2592" s="266" t="s">
        <v>34029</v>
      </c>
    </row>
    <row r="2593" spans="1:4" x14ac:dyDescent="0.25">
      <c r="A2593" s="264" t="s">
        <v>34030</v>
      </c>
      <c r="B2593" s="265" t="s">
        <v>9663</v>
      </c>
      <c r="C2593" s="265" t="s">
        <v>6679</v>
      </c>
      <c r="D2593" s="266" t="s">
        <v>7248</v>
      </c>
    </row>
    <row r="2594" spans="1:4" x14ac:dyDescent="0.25">
      <c r="A2594" s="264" t="s">
        <v>34031</v>
      </c>
      <c r="B2594" s="265" t="s">
        <v>9664</v>
      </c>
      <c r="C2594" s="265" t="s">
        <v>6679</v>
      </c>
      <c r="D2594" s="266" t="s">
        <v>5093</v>
      </c>
    </row>
    <row r="2595" spans="1:4" x14ac:dyDescent="0.25">
      <c r="A2595" s="264" t="s">
        <v>34032</v>
      </c>
      <c r="B2595" s="265" t="s">
        <v>9665</v>
      </c>
      <c r="C2595" s="265" t="s">
        <v>6679</v>
      </c>
      <c r="D2595" s="266" t="s">
        <v>28231</v>
      </c>
    </row>
    <row r="2596" spans="1:4" x14ac:dyDescent="0.25">
      <c r="A2596" s="264" t="s">
        <v>34033</v>
      </c>
      <c r="B2596" s="265" t="s">
        <v>9667</v>
      </c>
      <c r="C2596" s="265" t="s">
        <v>6679</v>
      </c>
      <c r="D2596" s="266" t="s">
        <v>34034</v>
      </c>
    </row>
    <row r="2597" spans="1:4" x14ac:dyDescent="0.25">
      <c r="A2597" s="264" t="s">
        <v>34035</v>
      </c>
      <c r="B2597" s="265" t="s">
        <v>9668</v>
      </c>
      <c r="C2597" s="265" t="s">
        <v>6679</v>
      </c>
      <c r="D2597" s="266" t="s">
        <v>25824</v>
      </c>
    </row>
    <row r="2598" spans="1:4" x14ac:dyDescent="0.25">
      <c r="A2598" s="264" t="s">
        <v>34036</v>
      </c>
      <c r="B2598" s="265" t="s">
        <v>9669</v>
      </c>
      <c r="C2598" s="265" t="s">
        <v>6679</v>
      </c>
      <c r="D2598" s="266" t="s">
        <v>34037</v>
      </c>
    </row>
    <row r="2599" spans="1:4" x14ac:dyDescent="0.25">
      <c r="A2599" s="264" t="s">
        <v>34038</v>
      </c>
      <c r="B2599" s="265" t="s">
        <v>9670</v>
      </c>
      <c r="C2599" s="265" t="s">
        <v>6679</v>
      </c>
      <c r="D2599" s="266" t="s">
        <v>27950</v>
      </c>
    </row>
    <row r="2600" spans="1:4" x14ac:dyDescent="0.25">
      <c r="A2600" s="264" t="s">
        <v>34039</v>
      </c>
      <c r="B2600" s="265" t="s">
        <v>9671</v>
      </c>
      <c r="C2600" s="265" t="s">
        <v>6679</v>
      </c>
      <c r="D2600" s="266" t="s">
        <v>1478</v>
      </c>
    </row>
    <row r="2601" spans="1:4" x14ac:dyDescent="0.25">
      <c r="A2601" s="264" t="s">
        <v>34040</v>
      </c>
      <c r="B2601" s="265" t="s">
        <v>9672</v>
      </c>
      <c r="C2601" s="265" t="s">
        <v>6679</v>
      </c>
      <c r="D2601" s="266" t="s">
        <v>2930</v>
      </c>
    </row>
    <row r="2602" spans="1:4" x14ac:dyDescent="0.25">
      <c r="A2602" s="264" t="s">
        <v>34041</v>
      </c>
      <c r="B2602" s="265" t="s">
        <v>9673</v>
      </c>
      <c r="C2602" s="265" t="s">
        <v>6679</v>
      </c>
      <c r="D2602" s="266" t="s">
        <v>7778</v>
      </c>
    </row>
    <row r="2603" spans="1:4" x14ac:dyDescent="0.25">
      <c r="A2603" s="264" t="s">
        <v>34042</v>
      </c>
      <c r="B2603" s="265" t="s">
        <v>9674</v>
      </c>
      <c r="C2603" s="265" t="s">
        <v>6679</v>
      </c>
      <c r="D2603" s="266" t="s">
        <v>25751</v>
      </c>
    </row>
    <row r="2604" spans="1:4" x14ac:dyDescent="0.25">
      <c r="A2604" s="264" t="s">
        <v>34043</v>
      </c>
      <c r="B2604" s="265" t="s">
        <v>9676</v>
      </c>
      <c r="C2604" s="265" t="s">
        <v>6679</v>
      </c>
      <c r="D2604" s="266" t="s">
        <v>2979</v>
      </c>
    </row>
    <row r="2605" spans="1:4" x14ac:dyDescent="0.25">
      <c r="A2605" s="264" t="s">
        <v>34044</v>
      </c>
      <c r="B2605" s="265" t="s">
        <v>9677</v>
      </c>
      <c r="C2605" s="265" t="s">
        <v>6679</v>
      </c>
      <c r="D2605" s="266" t="s">
        <v>34045</v>
      </c>
    </row>
    <row r="2606" spans="1:4" x14ac:dyDescent="0.25">
      <c r="A2606" s="264" t="s">
        <v>34046</v>
      </c>
      <c r="B2606" s="265" t="s">
        <v>9678</v>
      </c>
      <c r="C2606" s="265" t="s">
        <v>6679</v>
      </c>
      <c r="D2606" s="266" t="s">
        <v>31667</v>
      </c>
    </row>
    <row r="2607" spans="1:4" x14ac:dyDescent="0.25">
      <c r="A2607" s="264" t="s">
        <v>34047</v>
      </c>
      <c r="B2607" s="265" t="s">
        <v>9679</v>
      </c>
      <c r="C2607" s="265" t="s">
        <v>6679</v>
      </c>
      <c r="D2607" s="266" t="s">
        <v>34048</v>
      </c>
    </row>
    <row r="2608" spans="1:4" x14ac:dyDescent="0.25">
      <c r="A2608" s="264" t="s">
        <v>34049</v>
      </c>
      <c r="B2608" s="265" t="s">
        <v>9680</v>
      </c>
      <c r="C2608" s="265" t="s">
        <v>6679</v>
      </c>
      <c r="D2608" s="266" t="s">
        <v>25784</v>
      </c>
    </row>
    <row r="2609" spans="1:4" x14ac:dyDescent="0.25">
      <c r="A2609" s="264" t="s">
        <v>34050</v>
      </c>
      <c r="B2609" s="265" t="s">
        <v>9681</v>
      </c>
      <c r="C2609" s="265" t="s">
        <v>6679</v>
      </c>
      <c r="D2609" s="266" t="s">
        <v>3026</v>
      </c>
    </row>
    <row r="2610" spans="1:4" x14ac:dyDescent="0.25">
      <c r="A2610" s="264" t="s">
        <v>34051</v>
      </c>
      <c r="B2610" s="265" t="s">
        <v>9682</v>
      </c>
      <c r="C2610" s="265" t="s">
        <v>6679</v>
      </c>
      <c r="D2610" s="266" t="s">
        <v>34052</v>
      </c>
    </row>
    <row r="2611" spans="1:4" x14ac:dyDescent="0.25">
      <c r="A2611" s="264" t="s">
        <v>34053</v>
      </c>
      <c r="B2611" s="265" t="s">
        <v>9683</v>
      </c>
      <c r="C2611" s="265" t="s">
        <v>6679</v>
      </c>
      <c r="D2611" s="266" t="s">
        <v>25784</v>
      </c>
    </row>
    <row r="2612" spans="1:4" x14ac:dyDescent="0.25">
      <c r="A2612" s="264" t="s">
        <v>34054</v>
      </c>
      <c r="B2612" s="265" t="s">
        <v>9684</v>
      </c>
      <c r="C2612" s="265" t="s">
        <v>6679</v>
      </c>
      <c r="D2612" s="266" t="s">
        <v>12041</v>
      </c>
    </row>
    <row r="2613" spans="1:4" x14ac:dyDescent="0.25">
      <c r="A2613" s="264" t="s">
        <v>34055</v>
      </c>
      <c r="B2613" s="265" t="s">
        <v>9685</v>
      </c>
      <c r="C2613" s="265" t="s">
        <v>6679</v>
      </c>
      <c r="D2613" s="266" t="s">
        <v>2992</v>
      </c>
    </row>
    <row r="2614" spans="1:4" x14ac:dyDescent="0.25">
      <c r="A2614" s="264" t="s">
        <v>34056</v>
      </c>
      <c r="B2614" s="265" t="s">
        <v>9686</v>
      </c>
      <c r="C2614" s="265" t="s">
        <v>6679</v>
      </c>
      <c r="D2614" s="266" t="s">
        <v>34057</v>
      </c>
    </row>
    <row r="2615" spans="1:4" x14ac:dyDescent="0.25">
      <c r="A2615" s="264" t="s">
        <v>34058</v>
      </c>
      <c r="B2615" s="265" t="s">
        <v>9687</v>
      </c>
      <c r="C2615" s="265" t="s">
        <v>6679</v>
      </c>
      <c r="D2615" s="266" t="s">
        <v>6860</v>
      </c>
    </row>
    <row r="2616" spans="1:4" x14ac:dyDescent="0.25">
      <c r="A2616" s="264" t="s">
        <v>34059</v>
      </c>
      <c r="B2616" s="265" t="s">
        <v>9688</v>
      </c>
      <c r="C2616" s="265" t="s">
        <v>6679</v>
      </c>
      <c r="D2616" s="266" t="s">
        <v>34060</v>
      </c>
    </row>
    <row r="2617" spans="1:4" x14ac:dyDescent="0.25">
      <c r="A2617" s="264" t="s">
        <v>34061</v>
      </c>
      <c r="B2617" s="265" t="s">
        <v>9690</v>
      </c>
      <c r="C2617" s="265" t="s">
        <v>6679</v>
      </c>
      <c r="D2617" s="266" t="s">
        <v>34062</v>
      </c>
    </row>
    <row r="2618" spans="1:4" x14ac:dyDescent="0.25">
      <c r="A2618" s="264" t="s">
        <v>34063</v>
      </c>
      <c r="B2618" s="265" t="s">
        <v>9691</v>
      </c>
      <c r="C2618" s="265" t="s">
        <v>6679</v>
      </c>
      <c r="D2618" s="266" t="s">
        <v>34064</v>
      </c>
    </row>
    <row r="2619" spans="1:4" x14ac:dyDescent="0.25">
      <c r="A2619" s="264" t="s">
        <v>34065</v>
      </c>
      <c r="B2619" s="265" t="s">
        <v>9692</v>
      </c>
      <c r="C2619" s="265" t="s">
        <v>6679</v>
      </c>
      <c r="D2619" s="266" t="s">
        <v>4173</v>
      </c>
    </row>
    <row r="2620" spans="1:4" x14ac:dyDescent="0.25">
      <c r="A2620" s="264" t="s">
        <v>34066</v>
      </c>
      <c r="B2620" s="265" t="s">
        <v>9693</v>
      </c>
      <c r="C2620" s="265" t="s">
        <v>6679</v>
      </c>
      <c r="D2620" s="266" t="s">
        <v>34067</v>
      </c>
    </row>
    <row r="2621" spans="1:4" x14ac:dyDescent="0.25">
      <c r="A2621" s="264" t="s">
        <v>34068</v>
      </c>
      <c r="B2621" s="265" t="s">
        <v>9694</v>
      </c>
      <c r="C2621" s="265" t="s">
        <v>6679</v>
      </c>
      <c r="D2621" s="266" t="s">
        <v>27940</v>
      </c>
    </row>
    <row r="2622" spans="1:4" x14ac:dyDescent="0.25">
      <c r="A2622" s="264" t="s">
        <v>34069</v>
      </c>
      <c r="B2622" s="265" t="s">
        <v>9695</v>
      </c>
      <c r="C2622" s="265" t="s">
        <v>6679</v>
      </c>
      <c r="D2622" s="266" t="s">
        <v>8456</v>
      </c>
    </row>
    <row r="2623" spans="1:4" x14ac:dyDescent="0.25">
      <c r="A2623" s="264" t="s">
        <v>34070</v>
      </c>
      <c r="B2623" s="265" t="s">
        <v>9696</v>
      </c>
      <c r="C2623" s="265" t="s">
        <v>6679</v>
      </c>
      <c r="D2623" s="266" t="s">
        <v>5431</v>
      </c>
    </row>
    <row r="2624" spans="1:4" x14ac:dyDescent="0.25">
      <c r="A2624" s="264" t="s">
        <v>34071</v>
      </c>
      <c r="B2624" s="265" t="s">
        <v>9697</v>
      </c>
      <c r="C2624" s="265" t="s">
        <v>6679</v>
      </c>
      <c r="D2624" s="266" t="s">
        <v>3028</v>
      </c>
    </row>
    <row r="2625" spans="1:4" x14ac:dyDescent="0.25">
      <c r="A2625" s="264" t="s">
        <v>34072</v>
      </c>
      <c r="B2625" s="265" t="s">
        <v>9698</v>
      </c>
      <c r="C2625" s="265" t="s">
        <v>6679</v>
      </c>
      <c r="D2625" s="266" t="s">
        <v>2684</v>
      </c>
    </row>
    <row r="2626" spans="1:4" x14ac:dyDescent="0.25">
      <c r="A2626" s="264" t="s">
        <v>34073</v>
      </c>
      <c r="B2626" s="265" t="s">
        <v>9699</v>
      </c>
      <c r="C2626" s="265" t="s">
        <v>6679</v>
      </c>
      <c r="D2626" s="266" t="s">
        <v>34074</v>
      </c>
    </row>
    <row r="2627" spans="1:4" x14ac:dyDescent="0.25">
      <c r="A2627" s="264" t="s">
        <v>34075</v>
      </c>
      <c r="B2627" s="265" t="s">
        <v>9700</v>
      </c>
      <c r="C2627" s="265" t="s">
        <v>6679</v>
      </c>
      <c r="D2627" s="266" t="s">
        <v>34076</v>
      </c>
    </row>
    <row r="2628" spans="1:4" x14ac:dyDescent="0.25">
      <c r="A2628" s="264" t="s">
        <v>34077</v>
      </c>
      <c r="B2628" s="265" t="s">
        <v>9701</v>
      </c>
      <c r="C2628" s="265" t="s">
        <v>6679</v>
      </c>
      <c r="D2628" s="266" t="s">
        <v>4864</v>
      </c>
    </row>
    <row r="2629" spans="1:4" x14ac:dyDescent="0.25">
      <c r="A2629" s="264" t="s">
        <v>34078</v>
      </c>
      <c r="B2629" s="265" t="s">
        <v>9702</v>
      </c>
      <c r="C2629" s="265" t="s">
        <v>6679</v>
      </c>
      <c r="D2629" s="266" t="s">
        <v>2924</v>
      </c>
    </row>
    <row r="2630" spans="1:4" x14ac:dyDescent="0.25">
      <c r="A2630" s="264" t="s">
        <v>34079</v>
      </c>
      <c r="B2630" s="265" t="s">
        <v>9703</v>
      </c>
      <c r="C2630" s="265" t="s">
        <v>6679</v>
      </c>
      <c r="D2630" s="266" t="s">
        <v>2930</v>
      </c>
    </row>
    <row r="2631" spans="1:4" x14ac:dyDescent="0.25">
      <c r="A2631" s="264" t="s">
        <v>34080</v>
      </c>
      <c r="B2631" s="265" t="s">
        <v>9704</v>
      </c>
      <c r="C2631" s="265" t="s">
        <v>6679</v>
      </c>
      <c r="D2631" s="266" t="s">
        <v>31266</v>
      </c>
    </row>
    <row r="2632" spans="1:4" x14ac:dyDescent="0.25">
      <c r="A2632" s="264" t="s">
        <v>34081</v>
      </c>
      <c r="B2632" s="265" t="s">
        <v>9705</v>
      </c>
      <c r="C2632" s="265" t="s">
        <v>6679</v>
      </c>
      <c r="D2632" s="266" t="s">
        <v>34082</v>
      </c>
    </row>
    <row r="2633" spans="1:4" x14ac:dyDescent="0.25">
      <c r="A2633" s="264" t="s">
        <v>34083</v>
      </c>
      <c r="B2633" s="265" t="s">
        <v>9706</v>
      </c>
      <c r="C2633" s="265" t="s">
        <v>6679</v>
      </c>
      <c r="D2633" s="266" t="s">
        <v>34076</v>
      </c>
    </row>
    <row r="2634" spans="1:4" x14ac:dyDescent="0.25">
      <c r="A2634" s="264" t="s">
        <v>34084</v>
      </c>
      <c r="B2634" s="265" t="s">
        <v>9707</v>
      </c>
      <c r="C2634" s="265" t="s">
        <v>6679</v>
      </c>
      <c r="D2634" s="266" t="s">
        <v>10593</v>
      </c>
    </row>
    <row r="2635" spans="1:4" x14ac:dyDescent="0.25">
      <c r="A2635" s="264" t="s">
        <v>34085</v>
      </c>
      <c r="B2635" s="265" t="s">
        <v>9708</v>
      </c>
      <c r="C2635" s="265" t="s">
        <v>6679</v>
      </c>
      <c r="D2635" s="266" t="s">
        <v>25380</v>
      </c>
    </row>
    <row r="2636" spans="1:4" x14ac:dyDescent="0.25">
      <c r="A2636" s="264" t="s">
        <v>34086</v>
      </c>
      <c r="B2636" s="265" t="s">
        <v>9709</v>
      </c>
      <c r="C2636" s="265" t="s">
        <v>6679</v>
      </c>
      <c r="D2636" s="266" t="s">
        <v>34087</v>
      </c>
    </row>
    <row r="2637" spans="1:4" x14ac:dyDescent="0.25">
      <c r="A2637" s="264" t="s">
        <v>34088</v>
      </c>
      <c r="B2637" s="265" t="s">
        <v>9710</v>
      </c>
      <c r="C2637" s="265" t="s">
        <v>6679</v>
      </c>
      <c r="D2637" s="266" t="s">
        <v>25380</v>
      </c>
    </row>
    <row r="2638" spans="1:4" x14ac:dyDescent="0.25">
      <c r="A2638" s="264" t="s">
        <v>34089</v>
      </c>
      <c r="B2638" s="265" t="s">
        <v>9711</v>
      </c>
      <c r="C2638" s="265" t="s">
        <v>6679</v>
      </c>
      <c r="D2638" s="266" t="s">
        <v>34087</v>
      </c>
    </row>
    <row r="2639" spans="1:4" x14ac:dyDescent="0.25">
      <c r="A2639" s="264" t="s">
        <v>34090</v>
      </c>
      <c r="B2639" s="265" t="s">
        <v>9712</v>
      </c>
      <c r="C2639" s="265" t="s">
        <v>6679</v>
      </c>
      <c r="D2639" s="266" t="s">
        <v>31707</v>
      </c>
    </row>
    <row r="2640" spans="1:4" x14ac:dyDescent="0.25">
      <c r="A2640" s="264" t="s">
        <v>34091</v>
      </c>
      <c r="B2640" s="265" t="s">
        <v>9714</v>
      </c>
      <c r="C2640" s="265" t="s">
        <v>6679</v>
      </c>
      <c r="D2640" s="266" t="s">
        <v>34092</v>
      </c>
    </row>
    <row r="2641" spans="1:4" x14ac:dyDescent="0.25">
      <c r="A2641" s="264" t="s">
        <v>34093</v>
      </c>
      <c r="B2641" s="265" t="s">
        <v>9715</v>
      </c>
      <c r="C2641" s="265" t="s">
        <v>6679</v>
      </c>
      <c r="D2641" s="266" t="s">
        <v>34094</v>
      </c>
    </row>
    <row r="2642" spans="1:4" x14ac:dyDescent="0.25">
      <c r="A2642" s="264" t="s">
        <v>34095</v>
      </c>
      <c r="B2642" s="265" t="s">
        <v>9716</v>
      </c>
      <c r="C2642" s="265" t="s">
        <v>6679</v>
      </c>
      <c r="D2642" s="266" t="s">
        <v>12302</v>
      </c>
    </row>
    <row r="2643" spans="1:4" x14ac:dyDescent="0.25">
      <c r="A2643" s="264" t="s">
        <v>34096</v>
      </c>
      <c r="B2643" s="265" t="s">
        <v>9717</v>
      </c>
      <c r="C2643" s="265" t="s">
        <v>6679</v>
      </c>
      <c r="D2643" s="266" t="s">
        <v>34097</v>
      </c>
    </row>
    <row r="2644" spans="1:4" x14ac:dyDescent="0.25">
      <c r="A2644" s="264" t="s">
        <v>34098</v>
      </c>
      <c r="B2644" s="265" t="s">
        <v>9718</v>
      </c>
      <c r="C2644" s="265" t="s">
        <v>6679</v>
      </c>
      <c r="D2644" s="266" t="s">
        <v>26558</v>
      </c>
    </row>
    <row r="2645" spans="1:4" x14ac:dyDescent="0.25">
      <c r="A2645" s="264" t="s">
        <v>34099</v>
      </c>
      <c r="B2645" s="265" t="s">
        <v>9719</v>
      </c>
      <c r="C2645" s="265" t="s">
        <v>6679</v>
      </c>
      <c r="D2645" s="266" t="s">
        <v>4927</v>
      </c>
    </row>
    <row r="2646" spans="1:4" x14ac:dyDescent="0.25">
      <c r="A2646" s="264" t="s">
        <v>34100</v>
      </c>
      <c r="B2646" s="265" t="s">
        <v>9720</v>
      </c>
      <c r="C2646" s="265" t="s">
        <v>6679</v>
      </c>
      <c r="D2646" s="266" t="s">
        <v>34101</v>
      </c>
    </row>
    <row r="2647" spans="1:4" x14ac:dyDescent="0.25">
      <c r="A2647" s="264" t="s">
        <v>34102</v>
      </c>
      <c r="B2647" s="265" t="s">
        <v>9721</v>
      </c>
      <c r="C2647" s="265" t="s">
        <v>6679</v>
      </c>
      <c r="D2647" s="266" t="s">
        <v>5558</v>
      </c>
    </row>
    <row r="2648" spans="1:4" x14ac:dyDescent="0.25">
      <c r="A2648" s="264" t="s">
        <v>34103</v>
      </c>
      <c r="B2648" s="265" t="s">
        <v>9722</v>
      </c>
      <c r="C2648" s="265" t="s">
        <v>6679</v>
      </c>
      <c r="D2648" s="266" t="s">
        <v>12029</v>
      </c>
    </row>
    <row r="2649" spans="1:4" x14ac:dyDescent="0.25">
      <c r="A2649" s="264" t="s">
        <v>34104</v>
      </c>
      <c r="B2649" s="265" t="s">
        <v>9723</v>
      </c>
      <c r="C2649" s="265" t="s">
        <v>6679</v>
      </c>
      <c r="D2649" s="266" t="s">
        <v>34105</v>
      </c>
    </row>
    <row r="2650" spans="1:4" x14ac:dyDescent="0.25">
      <c r="A2650" s="264" t="s">
        <v>34106</v>
      </c>
      <c r="B2650" s="265" t="s">
        <v>9724</v>
      </c>
      <c r="C2650" s="265" t="s">
        <v>6679</v>
      </c>
      <c r="D2650" s="266" t="s">
        <v>34107</v>
      </c>
    </row>
    <row r="2651" spans="1:4" x14ac:dyDescent="0.25">
      <c r="A2651" s="264" t="s">
        <v>34108</v>
      </c>
      <c r="B2651" s="265" t="s">
        <v>9725</v>
      </c>
      <c r="C2651" s="265" t="s">
        <v>6679</v>
      </c>
      <c r="D2651" s="266" t="s">
        <v>2659</v>
      </c>
    </row>
    <row r="2652" spans="1:4" x14ac:dyDescent="0.25">
      <c r="A2652" s="264" t="s">
        <v>34109</v>
      </c>
      <c r="B2652" s="265" t="s">
        <v>9726</v>
      </c>
      <c r="C2652" s="265" t="s">
        <v>6679</v>
      </c>
      <c r="D2652" s="266" t="s">
        <v>34110</v>
      </c>
    </row>
    <row r="2653" spans="1:4" x14ac:dyDescent="0.25">
      <c r="A2653" s="264" t="s">
        <v>34111</v>
      </c>
      <c r="B2653" s="265" t="s">
        <v>9727</v>
      </c>
      <c r="C2653" s="265" t="s">
        <v>6679</v>
      </c>
      <c r="D2653" s="266" t="s">
        <v>34112</v>
      </c>
    </row>
    <row r="2654" spans="1:4" x14ac:dyDescent="0.25">
      <c r="A2654" s="264" t="s">
        <v>34113</v>
      </c>
      <c r="B2654" s="265" t="s">
        <v>9728</v>
      </c>
      <c r="C2654" s="265" t="s">
        <v>6679</v>
      </c>
      <c r="D2654" s="266" t="s">
        <v>6856</v>
      </c>
    </row>
    <row r="2655" spans="1:4" x14ac:dyDescent="0.25">
      <c r="A2655" s="264" t="s">
        <v>34114</v>
      </c>
      <c r="B2655" s="265" t="s">
        <v>9729</v>
      </c>
      <c r="C2655" s="265" t="s">
        <v>6679</v>
      </c>
      <c r="D2655" s="266" t="s">
        <v>34115</v>
      </c>
    </row>
    <row r="2656" spans="1:4" x14ac:dyDescent="0.25">
      <c r="A2656" s="264" t="s">
        <v>34116</v>
      </c>
      <c r="B2656" s="265" t="s">
        <v>9730</v>
      </c>
      <c r="C2656" s="265" t="s">
        <v>6679</v>
      </c>
      <c r="D2656" s="266" t="s">
        <v>2924</v>
      </c>
    </row>
    <row r="2657" spans="1:4" x14ac:dyDescent="0.25">
      <c r="A2657" s="264" t="s">
        <v>34117</v>
      </c>
      <c r="B2657" s="265" t="s">
        <v>9731</v>
      </c>
      <c r="C2657" s="265" t="s">
        <v>6679</v>
      </c>
      <c r="D2657" s="266" t="s">
        <v>1933</v>
      </c>
    </row>
    <row r="2658" spans="1:4" x14ac:dyDescent="0.25">
      <c r="A2658" s="264" t="s">
        <v>34118</v>
      </c>
      <c r="B2658" s="265" t="s">
        <v>9732</v>
      </c>
      <c r="C2658" s="265" t="s">
        <v>6679</v>
      </c>
      <c r="D2658" s="266" t="s">
        <v>9689</v>
      </c>
    </row>
    <row r="2659" spans="1:4" x14ac:dyDescent="0.25">
      <c r="A2659" s="264" t="s">
        <v>34119</v>
      </c>
      <c r="B2659" s="265" t="s">
        <v>9733</v>
      </c>
      <c r="C2659" s="265" t="s">
        <v>6679</v>
      </c>
      <c r="D2659" s="266" t="s">
        <v>34064</v>
      </c>
    </row>
    <row r="2660" spans="1:4" x14ac:dyDescent="0.25">
      <c r="A2660" s="264" t="s">
        <v>34120</v>
      </c>
      <c r="B2660" s="265" t="s">
        <v>9734</v>
      </c>
      <c r="C2660" s="265" t="s">
        <v>6679</v>
      </c>
      <c r="D2660" s="266" t="s">
        <v>1514</v>
      </c>
    </row>
    <row r="2661" spans="1:4" x14ac:dyDescent="0.25">
      <c r="A2661" s="264" t="s">
        <v>34121</v>
      </c>
      <c r="B2661" s="265" t="s">
        <v>9735</v>
      </c>
      <c r="C2661" s="265" t="s">
        <v>6679</v>
      </c>
      <c r="D2661" s="266" t="s">
        <v>34122</v>
      </c>
    </row>
    <row r="2662" spans="1:4" x14ac:dyDescent="0.25">
      <c r="A2662" s="264" t="s">
        <v>34123</v>
      </c>
      <c r="B2662" s="265" t="s">
        <v>9736</v>
      </c>
      <c r="C2662" s="265" t="s">
        <v>6679</v>
      </c>
      <c r="D2662" s="266" t="s">
        <v>34124</v>
      </c>
    </row>
    <row r="2663" spans="1:4" x14ac:dyDescent="0.25">
      <c r="A2663" s="264" t="s">
        <v>34125</v>
      </c>
      <c r="B2663" s="265" t="s">
        <v>9738</v>
      </c>
      <c r="C2663" s="265" t="s">
        <v>6679</v>
      </c>
      <c r="D2663" s="266" t="s">
        <v>3684</v>
      </c>
    </row>
    <row r="2664" spans="1:4" x14ac:dyDescent="0.25">
      <c r="A2664" s="264" t="s">
        <v>34126</v>
      </c>
      <c r="B2664" s="265" t="s">
        <v>9739</v>
      </c>
      <c r="C2664" s="265" t="s">
        <v>6679</v>
      </c>
      <c r="D2664" s="266" t="s">
        <v>26673</v>
      </c>
    </row>
    <row r="2665" spans="1:4" x14ac:dyDescent="0.25">
      <c r="A2665" s="264" t="s">
        <v>34127</v>
      </c>
      <c r="B2665" s="265" t="s">
        <v>9740</v>
      </c>
      <c r="C2665" s="265" t="s">
        <v>6679</v>
      </c>
      <c r="D2665" s="266" t="s">
        <v>27276</v>
      </c>
    </row>
    <row r="2666" spans="1:4" x14ac:dyDescent="0.25">
      <c r="A2666" s="264" t="s">
        <v>34128</v>
      </c>
      <c r="B2666" s="265" t="s">
        <v>9741</v>
      </c>
      <c r="C2666" s="265" t="s">
        <v>6679</v>
      </c>
      <c r="D2666" s="266" t="s">
        <v>34129</v>
      </c>
    </row>
    <row r="2667" spans="1:4" x14ac:dyDescent="0.25">
      <c r="A2667" s="264" t="s">
        <v>34130</v>
      </c>
      <c r="B2667" s="265" t="s">
        <v>9742</v>
      </c>
      <c r="C2667" s="265" t="s">
        <v>6679</v>
      </c>
      <c r="D2667" s="266" t="s">
        <v>34131</v>
      </c>
    </row>
    <row r="2668" spans="1:4" x14ac:dyDescent="0.25">
      <c r="A2668" s="264" t="s">
        <v>34132</v>
      </c>
      <c r="B2668" s="265" t="s">
        <v>9743</v>
      </c>
      <c r="C2668" s="265" t="s">
        <v>6679</v>
      </c>
      <c r="D2668" s="266" t="s">
        <v>34133</v>
      </c>
    </row>
    <row r="2669" spans="1:4" x14ac:dyDescent="0.25">
      <c r="A2669" s="264" t="s">
        <v>34134</v>
      </c>
      <c r="B2669" s="265" t="s">
        <v>9744</v>
      </c>
      <c r="C2669" s="265" t="s">
        <v>6679</v>
      </c>
      <c r="D2669" s="266" t="s">
        <v>31418</v>
      </c>
    </row>
    <row r="2670" spans="1:4" x14ac:dyDescent="0.25">
      <c r="A2670" s="264" t="s">
        <v>34135</v>
      </c>
      <c r="B2670" s="265" t="s">
        <v>9745</v>
      </c>
      <c r="C2670" s="265" t="s">
        <v>6679</v>
      </c>
      <c r="D2670" s="266" t="s">
        <v>34136</v>
      </c>
    </row>
    <row r="2671" spans="1:4" x14ac:dyDescent="0.25">
      <c r="A2671" s="264" t="s">
        <v>34137</v>
      </c>
      <c r="B2671" s="265" t="s">
        <v>9746</v>
      </c>
      <c r="C2671" s="265" t="s">
        <v>6679</v>
      </c>
      <c r="D2671" s="266" t="s">
        <v>34138</v>
      </c>
    </row>
    <row r="2672" spans="1:4" x14ac:dyDescent="0.25">
      <c r="A2672" s="264" t="s">
        <v>34139</v>
      </c>
      <c r="B2672" s="265" t="s">
        <v>9747</v>
      </c>
      <c r="C2672" s="265" t="s">
        <v>6682</v>
      </c>
      <c r="D2672" s="374" t="s">
        <v>34140</v>
      </c>
    </row>
    <row r="2673" spans="1:4" x14ac:dyDescent="0.25">
      <c r="A2673" s="264" t="s">
        <v>34141</v>
      </c>
      <c r="B2673" s="265" t="s">
        <v>9748</v>
      </c>
      <c r="C2673" s="265" t="s">
        <v>6682</v>
      </c>
      <c r="D2673" s="266" t="s">
        <v>34142</v>
      </c>
    </row>
    <row r="2674" spans="1:4" x14ac:dyDescent="0.25">
      <c r="A2674" s="264" t="s">
        <v>34143</v>
      </c>
      <c r="B2674" s="265" t="s">
        <v>9749</v>
      </c>
      <c r="C2674" s="265" t="s">
        <v>6682</v>
      </c>
      <c r="D2674" s="266" t="s">
        <v>34144</v>
      </c>
    </row>
    <row r="2675" spans="1:4" x14ac:dyDescent="0.25">
      <c r="A2675" s="264" t="s">
        <v>34145</v>
      </c>
      <c r="B2675" s="265" t="s">
        <v>9750</v>
      </c>
      <c r="C2675" s="265" t="s">
        <v>6682</v>
      </c>
      <c r="D2675" s="266" t="s">
        <v>34146</v>
      </c>
    </row>
    <row r="2676" spans="1:4" x14ac:dyDescent="0.25">
      <c r="A2676" s="264" t="s">
        <v>34147</v>
      </c>
      <c r="B2676" s="265" t="s">
        <v>9751</v>
      </c>
      <c r="C2676" s="265" t="s">
        <v>6682</v>
      </c>
      <c r="D2676" s="266" t="s">
        <v>34148</v>
      </c>
    </row>
    <row r="2677" spans="1:4" x14ac:dyDescent="0.25">
      <c r="A2677" s="264" t="s">
        <v>34149</v>
      </c>
      <c r="B2677" s="265" t="s">
        <v>9752</v>
      </c>
      <c r="C2677" s="265" t="s">
        <v>6682</v>
      </c>
      <c r="D2677" s="266" t="s">
        <v>34150</v>
      </c>
    </row>
    <row r="2678" spans="1:4" x14ac:dyDescent="0.25">
      <c r="A2678" s="264" t="s">
        <v>34151</v>
      </c>
      <c r="B2678" s="265" t="s">
        <v>9753</v>
      </c>
      <c r="C2678" s="265" t="s">
        <v>6682</v>
      </c>
      <c r="D2678" s="266" t="s">
        <v>34152</v>
      </c>
    </row>
    <row r="2679" spans="1:4" x14ac:dyDescent="0.25">
      <c r="A2679" s="264" t="s">
        <v>34153</v>
      </c>
      <c r="B2679" s="265" t="s">
        <v>9754</v>
      </c>
      <c r="C2679" s="265" t="s">
        <v>6682</v>
      </c>
      <c r="D2679" s="266" t="s">
        <v>34154</v>
      </c>
    </row>
    <row r="2680" spans="1:4" x14ac:dyDescent="0.25">
      <c r="A2680" s="264" t="s">
        <v>34155</v>
      </c>
      <c r="B2680" s="265" t="s">
        <v>9755</v>
      </c>
      <c r="C2680" s="265" t="s">
        <v>6682</v>
      </c>
      <c r="D2680" s="266" t="s">
        <v>34156</v>
      </c>
    </row>
    <row r="2681" spans="1:4" x14ac:dyDescent="0.25">
      <c r="A2681" s="264" t="s">
        <v>34157</v>
      </c>
      <c r="B2681" s="265" t="s">
        <v>9756</v>
      </c>
      <c r="C2681" s="265" t="s">
        <v>6682</v>
      </c>
      <c r="D2681" s="266" t="s">
        <v>34158</v>
      </c>
    </row>
    <row r="2682" spans="1:4" x14ac:dyDescent="0.25">
      <c r="A2682" s="264" t="s">
        <v>34159</v>
      </c>
      <c r="B2682" s="265" t="s">
        <v>9757</v>
      </c>
      <c r="C2682" s="265" t="s">
        <v>6682</v>
      </c>
      <c r="D2682" s="266" t="s">
        <v>34160</v>
      </c>
    </row>
    <row r="2683" spans="1:4" x14ac:dyDescent="0.25">
      <c r="A2683" s="264" t="s">
        <v>34161</v>
      </c>
      <c r="B2683" s="265" t="s">
        <v>9758</v>
      </c>
      <c r="C2683" s="265" t="s">
        <v>6682</v>
      </c>
      <c r="D2683" s="266" t="s">
        <v>34162</v>
      </c>
    </row>
    <row r="2684" spans="1:4" x14ac:dyDescent="0.25">
      <c r="A2684" s="264" t="s">
        <v>34163</v>
      </c>
      <c r="B2684" s="265" t="s">
        <v>9759</v>
      </c>
      <c r="C2684" s="265" t="s">
        <v>6682</v>
      </c>
      <c r="D2684" s="266" t="s">
        <v>34164</v>
      </c>
    </row>
    <row r="2685" spans="1:4" x14ac:dyDescent="0.25">
      <c r="A2685" s="264" t="s">
        <v>34165</v>
      </c>
      <c r="B2685" s="265" t="s">
        <v>9760</v>
      </c>
      <c r="C2685" s="265" t="s">
        <v>6682</v>
      </c>
      <c r="D2685" s="266" t="s">
        <v>34166</v>
      </c>
    </row>
    <row r="2686" spans="1:4" x14ac:dyDescent="0.25">
      <c r="A2686" s="264" t="s">
        <v>34167</v>
      </c>
      <c r="B2686" s="265" t="s">
        <v>9761</v>
      </c>
      <c r="C2686" s="265" t="s">
        <v>6682</v>
      </c>
      <c r="D2686" s="266" t="s">
        <v>34168</v>
      </c>
    </row>
    <row r="2687" spans="1:4" x14ac:dyDescent="0.25">
      <c r="A2687" s="264" t="s">
        <v>34169</v>
      </c>
      <c r="B2687" s="265" t="s">
        <v>9762</v>
      </c>
      <c r="C2687" s="265" t="s">
        <v>6682</v>
      </c>
      <c r="D2687" s="266" t="s">
        <v>34170</v>
      </c>
    </row>
    <row r="2688" spans="1:4" x14ac:dyDescent="0.25">
      <c r="A2688" s="264" t="s">
        <v>34171</v>
      </c>
      <c r="B2688" s="265" t="s">
        <v>9763</v>
      </c>
      <c r="C2688" s="265" t="s">
        <v>6682</v>
      </c>
      <c r="D2688" s="266" t="s">
        <v>34172</v>
      </c>
    </row>
    <row r="2689" spans="1:4" x14ac:dyDescent="0.25">
      <c r="A2689" s="264" t="s">
        <v>34173</v>
      </c>
      <c r="B2689" s="265" t="s">
        <v>9764</v>
      </c>
      <c r="C2689" s="265" t="s">
        <v>6682</v>
      </c>
      <c r="D2689" s="266" t="s">
        <v>34174</v>
      </c>
    </row>
    <row r="2690" spans="1:4" x14ac:dyDescent="0.25">
      <c r="A2690" s="264" t="s">
        <v>34175</v>
      </c>
      <c r="B2690" s="265" t="s">
        <v>9765</v>
      </c>
      <c r="C2690" s="265" t="s">
        <v>6682</v>
      </c>
      <c r="D2690" s="266" t="s">
        <v>34176</v>
      </c>
    </row>
    <row r="2691" spans="1:4" x14ac:dyDescent="0.25">
      <c r="A2691" s="264" t="s">
        <v>34177</v>
      </c>
      <c r="B2691" s="265" t="s">
        <v>9766</v>
      </c>
      <c r="C2691" s="265" t="s">
        <v>6682</v>
      </c>
      <c r="D2691" s="266" t="s">
        <v>34178</v>
      </c>
    </row>
    <row r="2692" spans="1:4" x14ac:dyDescent="0.25">
      <c r="A2692" s="264" t="s">
        <v>34179</v>
      </c>
      <c r="B2692" s="265" t="s">
        <v>9767</v>
      </c>
      <c r="C2692" s="265" t="s">
        <v>6682</v>
      </c>
      <c r="D2692" s="266" t="s">
        <v>34180</v>
      </c>
    </row>
    <row r="2693" spans="1:4" x14ac:dyDescent="0.25">
      <c r="A2693" s="264" t="s">
        <v>34181</v>
      </c>
      <c r="B2693" s="265" t="s">
        <v>9768</v>
      </c>
      <c r="C2693" s="265" t="s">
        <v>6682</v>
      </c>
      <c r="D2693" s="266" t="s">
        <v>34182</v>
      </c>
    </row>
    <row r="2694" spans="1:4" x14ac:dyDescent="0.25">
      <c r="A2694" s="264" t="s">
        <v>34183</v>
      </c>
      <c r="B2694" s="265" t="s">
        <v>9769</v>
      </c>
      <c r="C2694" s="265" t="s">
        <v>6682</v>
      </c>
      <c r="D2694" s="266" t="s">
        <v>34184</v>
      </c>
    </row>
    <row r="2695" spans="1:4" x14ac:dyDescent="0.25">
      <c r="A2695" s="264" t="s">
        <v>34185</v>
      </c>
      <c r="B2695" s="265" t="s">
        <v>9770</v>
      </c>
      <c r="C2695" s="265" t="s">
        <v>6682</v>
      </c>
      <c r="D2695" s="266" t="s">
        <v>34186</v>
      </c>
    </row>
    <row r="2696" spans="1:4" x14ac:dyDescent="0.25">
      <c r="A2696" s="264" t="s">
        <v>34187</v>
      </c>
      <c r="B2696" s="265" t="s">
        <v>9771</v>
      </c>
      <c r="C2696" s="265" t="s">
        <v>6682</v>
      </c>
      <c r="D2696" s="266" t="s">
        <v>34188</v>
      </c>
    </row>
    <row r="2697" spans="1:4" x14ac:dyDescent="0.25">
      <c r="A2697" s="264" t="s">
        <v>34189</v>
      </c>
      <c r="B2697" s="265" t="s">
        <v>9772</v>
      </c>
      <c r="C2697" s="265" t="s">
        <v>6682</v>
      </c>
      <c r="D2697" s="266" t="s">
        <v>34190</v>
      </c>
    </row>
    <row r="2698" spans="1:4" x14ac:dyDescent="0.25">
      <c r="A2698" s="264" t="s">
        <v>34191</v>
      </c>
      <c r="B2698" s="265" t="s">
        <v>9773</v>
      </c>
      <c r="C2698" s="265" t="s">
        <v>6682</v>
      </c>
      <c r="D2698" s="266" t="s">
        <v>34192</v>
      </c>
    </row>
    <row r="2699" spans="1:4" x14ac:dyDescent="0.25">
      <c r="A2699" s="264" t="s">
        <v>34193</v>
      </c>
      <c r="B2699" s="265" t="s">
        <v>9774</v>
      </c>
      <c r="C2699" s="265" t="s">
        <v>6682</v>
      </c>
      <c r="D2699" s="266" t="s">
        <v>34194</v>
      </c>
    </row>
    <row r="2700" spans="1:4" x14ac:dyDescent="0.25">
      <c r="A2700" s="264" t="s">
        <v>34195</v>
      </c>
      <c r="B2700" s="265" t="s">
        <v>9775</v>
      </c>
      <c r="C2700" s="265" t="s">
        <v>6682</v>
      </c>
      <c r="D2700" s="266" t="s">
        <v>34196</v>
      </c>
    </row>
    <row r="2701" spans="1:4" x14ac:dyDescent="0.25">
      <c r="A2701" s="264" t="s">
        <v>34197</v>
      </c>
      <c r="B2701" s="265" t="s">
        <v>28407</v>
      </c>
      <c r="C2701" s="265" t="s">
        <v>6682</v>
      </c>
      <c r="D2701" s="266" t="s">
        <v>34198</v>
      </c>
    </row>
    <row r="2702" spans="1:4" x14ac:dyDescent="0.25">
      <c r="A2702" s="264" t="s">
        <v>34199</v>
      </c>
      <c r="B2702" s="265" t="s">
        <v>28408</v>
      </c>
      <c r="C2702" s="265" t="s">
        <v>6682</v>
      </c>
      <c r="D2702" s="266" t="s">
        <v>34200</v>
      </c>
    </row>
    <row r="2703" spans="1:4" x14ac:dyDescent="0.25">
      <c r="A2703" s="264" t="s">
        <v>34201</v>
      </c>
      <c r="B2703" s="265" t="s">
        <v>28409</v>
      </c>
      <c r="C2703" s="265" t="s">
        <v>6682</v>
      </c>
      <c r="D2703" s="266" t="s">
        <v>34202</v>
      </c>
    </row>
    <row r="2704" spans="1:4" x14ac:dyDescent="0.25">
      <c r="A2704" s="264" t="s">
        <v>34203</v>
      </c>
      <c r="B2704" s="265" t="s">
        <v>28410</v>
      </c>
      <c r="C2704" s="265" t="s">
        <v>6682</v>
      </c>
      <c r="D2704" s="266" t="s">
        <v>34204</v>
      </c>
    </row>
    <row r="2705" spans="1:4" x14ac:dyDescent="0.25">
      <c r="A2705" s="264" t="s">
        <v>34205</v>
      </c>
      <c r="B2705" s="265" t="s">
        <v>28411</v>
      </c>
      <c r="C2705" s="265" t="s">
        <v>6682</v>
      </c>
      <c r="D2705" s="266" t="s">
        <v>34206</v>
      </c>
    </row>
    <row r="2706" spans="1:4" x14ac:dyDescent="0.25">
      <c r="A2706" s="264" t="s">
        <v>34207</v>
      </c>
      <c r="B2706" s="265" t="s">
        <v>28412</v>
      </c>
      <c r="C2706" s="265" t="s">
        <v>6682</v>
      </c>
      <c r="D2706" s="266" t="s">
        <v>34208</v>
      </c>
    </row>
    <row r="2707" spans="1:4" x14ac:dyDescent="0.25">
      <c r="A2707" s="264" t="s">
        <v>34209</v>
      </c>
      <c r="B2707" s="265" t="s">
        <v>28413</v>
      </c>
      <c r="C2707" s="265" t="s">
        <v>6682</v>
      </c>
      <c r="D2707" s="266" t="s">
        <v>34210</v>
      </c>
    </row>
    <row r="2708" spans="1:4" x14ac:dyDescent="0.25">
      <c r="A2708" s="264" t="s">
        <v>34211</v>
      </c>
      <c r="B2708" s="265" t="s">
        <v>28414</v>
      </c>
      <c r="C2708" s="265" t="s">
        <v>6682</v>
      </c>
      <c r="D2708" s="266" t="s">
        <v>34212</v>
      </c>
    </row>
    <row r="2709" spans="1:4" x14ac:dyDescent="0.25">
      <c r="A2709" s="264" t="s">
        <v>34213</v>
      </c>
      <c r="B2709" s="265" t="s">
        <v>28415</v>
      </c>
      <c r="C2709" s="265" t="s">
        <v>6682</v>
      </c>
      <c r="D2709" s="266" t="s">
        <v>34214</v>
      </c>
    </row>
    <row r="2710" spans="1:4" x14ac:dyDescent="0.25">
      <c r="A2710" s="264" t="s">
        <v>34215</v>
      </c>
      <c r="B2710" s="265" t="s">
        <v>28416</v>
      </c>
      <c r="C2710" s="265" t="s">
        <v>6682</v>
      </c>
      <c r="D2710" s="266" t="s">
        <v>34216</v>
      </c>
    </row>
    <row r="2711" spans="1:4" x14ac:dyDescent="0.25">
      <c r="A2711" s="264" t="s">
        <v>34217</v>
      </c>
      <c r="B2711" s="265" t="s">
        <v>9776</v>
      </c>
      <c r="C2711" s="265" t="s">
        <v>6682</v>
      </c>
      <c r="D2711" s="266" t="s">
        <v>34218</v>
      </c>
    </row>
    <row r="2712" spans="1:4" x14ac:dyDescent="0.25">
      <c r="A2712" s="264" t="s">
        <v>34219</v>
      </c>
      <c r="B2712" s="265" t="s">
        <v>9777</v>
      </c>
      <c r="C2712" s="265" t="s">
        <v>6682</v>
      </c>
      <c r="D2712" s="266" t="s">
        <v>34220</v>
      </c>
    </row>
    <row r="2713" spans="1:4" x14ac:dyDescent="0.25">
      <c r="A2713" s="264" t="s">
        <v>34221</v>
      </c>
      <c r="B2713" s="265" t="s">
        <v>9778</v>
      </c>
      <c r="C2713" s="265" t="s">
        <v>6682</v>
      </c>
      <c r="D2713" s="266" t="s">
        <v>34222</v>
      </c>
    </row>
    <row r="2714" spans="1:4" x14ac:dyDescent="0.25">
      <c r="A2714" s="264" t="s">
        <v>34223</v>
      </c>
      <c r="B2714" s="265" t="s">
        <v>9779</v>
      </c>
      <c r="C2714" s="265" t="s">
        <v>6682</v>
      </c>
      <c r="D2714" s="266" t="s">
        <v>34224</v>
      </c>
    </row>
    <row r="2715" spans="1:4" x14ac:dyDescent="0.25">
      <c r="A2715" s="264" t="s">
        <v>34225</v>
      </c>
      <c r="B2715" s="265" t="s">
        <v>9780</v>
      </c>
      <c r="C2715" s="265" t="s">
        <v>6682</v>
      </c>
      <c r="D2715" s="266" t="s">
        <v>34226</v>
      </c>
    </row>
    <row r="2716" spans="1:4" x14ac:dyDescent="0.25">
      <c r="A2716" s="264" t="s">
        <v>34227</v>
      </c>
      <c r="B2716" s="265" t="s">
        <v>9781</v>
      </c>
      <c r="C2716" s="265" t="s">
        <v>6682</v>
      </c>
      <c r="D2716" s="266" t="s">
        <v>34228</v>
      </c>
    </row>
    <row r="2717" spans="1:4" x14ac:dyDescent="0.25">
      <c r="A2717" s="264" t="s">
        <v>34229</v>
      </c>
      <c r="B2717" s="265" t="s">
        <v>9782</v>
      </c>
      <c r="C2717" s="265" t="s">
        <v>6682</v>
      </c>
      <c r="D2717" s="266" t="s">
        <v>34230</v>
      </c>
    </row>
    <row r="2718" spans="1:4" x14ac:dyDescent="0.25">
      <c r="A2718" s="264" t="s">
        <v>34231</v>
      </c>
      <c r="B2718" s="265" t="s">
        <v>9783</v>
      </c>
      <c r="C2718" s="265" t="s">
        <v>6682</v>
      </c>
      <c r="D2718" s="266" t="s">
        <v>34232</v>
      </c>
    </row>
    <row r="2719" spans="1:4" x14ac:dyDescent="0.25">
      <c r="A2719" s="264" t="s">
        <v>34233</v>
      </c>
      <c r="B2719" s="265" t="s">
        <v>9784</v>
      </c>
      <c r="C2719" s="265" t="s">
        <v>6682</v>
      </c>
      <c r="D2719" s="266" t="s">
        <v>34234</v>
      </c>
    </row>
    <row r="2720" spans="1:4" x14ac:dyDescent="0.25">
      <c r="A2720" s="264" t="s">
        <v>34235</v>
      </c>
      <c r="B2720" s="265" t="s">
        <v>9785</v>
      </c>
      <c r="C2720" s="265" t="s">
        <v>6682</v>
      </c>
      <c r="D2720" s="266" t="s">
        <v>34236</v>
      </c>
    </row>
    <row r="2721" spans="1:4" x14ac:dyDescent="0.25">
      <c r="A2721" s="264" t="s">
        <v>34237</v>
      </c>
      <c r="B2721" s="265" t="s">
        <v>9786</v>
      </c>
      <c r="C2721" s="265" t="s">
        <v>6682</v>
      </c>
      <c r="D2721" s="266" t="s">
        <v>34238</v>
      </c>
    </row>
    <row r="2722" spans="1:4" x14ac:dyDescent="0.25">
      <c r="A2722" s="264" t="s">
        <v>34239</v>
      </c>
      <c r="B2722" s="265" t="s">
        <v>9787</v>
      </c>
      <c r="C2722" s="265" t="s">
        <v>6682</v>
      </c>
      <c r="D2722" s="266" t="s">
        <v>34240</v>
      </c>
    </row>
    <row r="2723" spans="1:4" x14ac:dyDescent="0.25">
      <c r="A2723" s="264" t="s">
        <v>34241</v>
      </c>
      <c r="B2723" s="265" t="s">
        <v>9788</v>
      </c>
      <c r="C2723" s="265" t="s">
        <v>6682</v>
      </c>
      <c r="D2723" s="266" t="s">
        <v>34242</v>
      </c>
    </row>
    <row r="2724" spans="1:4" x14ac:dyDescent="0.25">
      <c r="A2724" s="264" t="s">
        <v>34243</v>
      </c>
      <c r="B2724" s="265" t="s">
        <v>9789</v>
      </c>
      <c r="C2724" s="265" t="s">
        <v>6682</v>
      </c>
      <c r="D2724" s="266" t="s">
        <v>34244</v>
      </c>
    </row>
    <row r="2725" spans="1:4" x14ac:dyDescent="0.25">
      <c r="A2725" s="264" t="s">
        <v>34245</v>
      </c>
      <c r="B2725" s="265" t="s">
        <v>9790</v>
      </c>
      <c r="C2725" s="265" t="s">
        <v>6682</v>
      </c>
      <c r="D2725" s="266" t="s">
        <v>34246</v>
      </c>
    </row>
    <row r="2726" spans="1:4" x14ac:dyDescent="0.25">
      <c r="A2726" s="264" t="s">
        <v>34247</v>
      </c>
      <c r="B2726" s="265" t="s">
        <v>28417</v>
      </c>
      <c r="C2726" s="265" t="s">
        <v>6682</v>
      </c>
      <c r="D2726" s="266" t="s">
        <v>34248</v>
      </c>
    </row>
    <row r="2727" spans="1:4" x14ac:dyDescent="0.25">
      <c r="A2727" s="264" t="s">
        <v>34249</v>
      </c>
      <c r="B2727" s="265" t="s">
        <v>28418</v>
      </c>
      <c r="C2727" s="265" t="s">
        <v>6682</v>
      </c>
      <c r="D2727" s="266" t="s">
        <v>34250</v>
      </c>
    </row>
    <row r="2728" spans="1:4" x14ac:dyDescent="0.25">
      <c r="A2728" s="264" t="s">
        <v>34251</v>
      </c>
      <c r="B2728" s="265" t="s">
        <v>9791</v>
      </c>
      <c r="C2728" s="265" t="s">
        <v>6682</v>
      </c>
      <c r="D2728" s="266" t="s">
        <v>34252</v>
      </c>
    </row>
    <row r="2729" spans="1:4" x14ac:dyDescent="0.25">
      <c r="A2729" s="264" t="s">
        <v>34253</v>
      </c>
      <c r="B2729" s="265" t="s">
        <v>9792</v>
      </c>
      <c r="C2729" s="265" t="s">
        <v>6682</v>
      </c>
      <c r="D2729" s="266" t="s">
        <v>34254</v>
      </c>
    </row>
    <row r="2730" spans="1:4" x14ac:dyDescent="0.25">
      <c r="A2730" s="264" t="s">
        <v>34255</v>
      </c>
      <c r="B2730" s="265" t="s">
        <v>9793</v>
      </c>
      <c r="C2730" s="265" t="s">
        <v>6682</v>
      </c>
      <c r="D2730" s="266" t="s">
        <v>34256</v>
      </c>
    </row>
    <row r="2731" spans="1:4" x14ac:dyDescent="0.25">
      <c r="A2731" s="264" t="s">
        <v>34257</v>
      </c>
      <c r="B2731" s="265" t="s">
        <v>9794</v>
      </c>
      <c r="C2731" s="265" t="s">
        <v>6682</v>
      </c>
      <c r="D2731" s="266" t="s">
        <v>34258</v>
      </c>
    </row>
    <row r="2732" spans="1:4" x14ac:dyDescent="0.25">
      <c r="A2732" s="264" t="s">
        <v>34259</v>
      </c>
      <c r="B2732" s="265" t="s">
        <v>9795</v>
      </c>
      <c r="C2732" s="265" t="s">
        <v>6682</v>
      </c>
      <c r="D2732" s="266" t="s">
        <v>27353</v>
      </c>
    </row>
    <row r="2733" spans="1:4" x14ac:dyDescent="0.25">
      <c r="A2733" s="264" t="s">
        <v>34260</v>
      </c>
      <c r="B2733" s="265" t="s">
        <v>9796</v>
      </c>
      <c r="C2733" s="265" t="s">
        <v>6682</v>
      </c>
      <c r="D2733" s="266" t="s">
        <v>34261</v>
      </c>
    </row>
    <row r="2734" spans="1:4" x14ac:dyDescent="0.25">
      <c r="A2734" s="264" t="s">
        <v>34262</v>
      </c>
      <c r="B2734" s="265" t="s">
        <v>9797</v>
      </c>
      <c r="C2734" s="265" t="s">
        <v>6682</v>
      </c>
      <c r="D2734" s="266" t="s">
        <v>34263</v>
      </c>
    </row>
    <row r="2735" spans="1:4" x14ac:dyDescent="0.25">
      <c r="A2735" s="264" t="s">
        <v>34264</v>
      </c>
      <c r="B2735" s="265" t="s">
        <v>9798</v>
      </c>
      <c r="C2735" s="265" t="s">
        <v>6682</v>
      </c>
      <c r="D2735" s="266" t="s">
        <v>34265</v>
      </c>
    </row>
    <row r="2736" spans="1:4" x14ac:dyDescent="0.25">
      <c r="A2736" s="264" t="s">
        <v>34266</v>
      </c>
      <c r="B2736" s="265" t="s">
        <v>9799</v>
      </c>
      <c r="C2736" s="265" t="s">
        <v>6682</v>
      </c>
      <c r="D2736" s="266" t="s">
        <v>34267</v>
      </c>
    </row>
    <row r="2737" spans="1:4" x14ac:dyDescent="0.25">
      <c r="A2737" s="264" t="s">
        <v>34268</v>
      </c>
      <c r="B2737" s="265" t="s">
        <v>9800</v>
      </c>
      <c r="C2737" s="265" t="s">
        <v>6682</v>
      </c>
      <c r="D2737" s="266" t="s">
        <v>34269</v>
      </c>
    </row>
    <row r="2738" spans="1:4" x14ac:dyDescent="0.25">
      <c r="A2738" s="264" t="s">
        <v>34270</v>
      </c>
      <c r="B2738" s="265" t="s">
        <v>9801</v>
      </c>
      <c r="C2738" s="265" t="s">
        <v>6682</v>
      </c>
      <c r="D2738" s="266" t="s">
        <v>34271</v>
      </c>
    </row>
    <row r="2739" spans="1:4" x14ac:dyDescent="0.25">
      <c r="A2739" s="264" t="s">
        <v>34272</v>
      </c>
      <c r="B2739" s="265" t="s">
        <v>9802</v>
      </c>
      <c r="C2739" s="265" t="s">
        <v>6682</v>
      </c>
      <c r="D2739" s="266" t="s">
        <v>34273</v>
      </c>
    </row>
    <row r="2740" spans="1:4" x14ac:dyDescent="0.25">
      <c r="A2740" s="264" t="s">
        <v>34274</v>
      </c>
      <c r="B2740" s="265" t="s">
        <v>9803</v>
      </c>
      <c r="C2740" s="265" t="s">
        <v>6682</v>
      </c>
      <c r="D2740" s="266" t="s">
        <v>34275</v>
      </c>
    </row>
    <row r="2741" spans="1:4" x14ac:dyDescent="0.25">
      <c r="A2741" s="264" t="s">
        <v>34276</v>
      </c>
      <c r="B2741" s="265" t="s">
        <v>9804</v>
      </c>
      <c r="C2741" s="265" t="s">
        <v>6682</v>
      </c>
      <c r="D2741" s="266" t="s">
        <v>34277</v>
      </c>
    </row>
    <row r="2742" spans="1:4" x14ac:dyDescent="0.25">
      <c r="A2742" s="264" t="s">
        <v>34278</v>
      </c>
      <c r="B2742" s="265" t="s">
        <v>9805</v>
      </c>
      <c r="C2742" s="265" t="s">
        <v>6682</v>
      </c>
      <c r="D2742" s="374" t="s">
        <v>34279</v>
      </c>
    </row>
    <row r="2743" spans="1:4" x14ac:dyDescent="0.25">
      <c r="A2743" s="264" t="s">
        <v>34280</v>
      </c>
      <c r="B2743" s="265" t="s">
        <v>9806</v>
      </c>
      <c r="C2743" s="265" t="s">
        <v>6682</v>
      </c>
      <c r="D2743" s="266" t="s">
        <v>34281</v>
      </c>
    </row>
    <row r="2744" spans="1:4" x14ac:dyDescent="0.25">
      <c r="A2744" s="264" t="s">
        <v>34282</v>
      </c>
      <c r="B2744" s="265" t="s">
        <v>9807</v>
      </c>
      <c r="C2744" s="265" t="s">
        <v>6682</v>
      </c>
      <c r="D2744" s="266" t="s">
        <v>34283</v>
      </c>
    </row>
    <row r="2745" spans="1:4" x14ac:dyDescent="0.25">
      <c r="A2745" s="264" t="s">
        <v>34284</v>
      </c>
      <c r="B2745" s="265" t="s">
        <v>9808</v>
      </c>
      <c r="C2745" s="265" t="s">
        <v>6682</v>
      </c>
      <c r="D2745" s="266" t="s">
        <v>34285</v>
      </c>
    </row>
    <row r="2746" spans="1:4" x14ac:dyDescent="0.25">
      <c r="A2746" s="264" t="s">
        <v>34286</v>
      </c>
      <c r="B2746" s="265" t="s">
        <v>9809</v>
      </c>
      <c r="C2746" s="265" t="s">
        <v>6682</v>
      </c>
      <c r="D2746" s="374" t="s">
        <v>34287</v>
      </c>
    </row>
    <row r="2747" spans="1:4" x14ac:dyDescent="0.25">
      <c r="A2747" s="264" t="s">
        <v>34288</v>
      </c>
      <c r="B2747" s="265" t="s">
        <v>9810</v>
      </c>
      <c r="C2747" s="265" t="s">
        <v>6682</v>
      </c>
      <c r="D2747" s="266" t="s">
        <v>34289</v>
      </c>
    </row>
    <row r="2748" spans="1:4" x14ac:dyDescent="0.25">
      <c r="A2748" s="264" t="s">
        <v>34290</v>
      </c>
      <c r="B2748" s="265" t="s">
        <v>9811</v>
      </c>
      <c r="C2748" s="265" t="s">
        <v>6679</v>
      </c>
      <c r="D2748" s="266" t="s">
        <v>34291</v>
      </c>
    </row>
    <row r="2749" spans="1:4" x14ac:dyDescent="0.25">
      <c r="A2749" s="264" t="s">
        <v>34292</v>
      </c>
      <c r="B2749" s="265" t="s">
        <v>9812</v>
      </c>
      <c r="C2749" s="265" t="s">
        <v>6682</v>
      </c>
      <c r="D2749" s="266" t="s">
        <v>34293</v>
      </c>
    </row>
    <row r="2750" spans="1:4" x14ac:dyDescent="0.25">
      <c r="A2750" s="264" t="s">
        <v>34294</v>
      </c>
      <c r="B2750" s="265" t="s">
        <v>9813</v>
      </c>
      <c r="C2750" s="265" t="s">
        <v>6682</v>
      </c>
      <c r="D2750" s="266" t="s">
        <v>34295</v>
      </c>
    </row>
    <row r="2751" spans="1:4" x14ac:dyDescent="0.25">
      <c r="A2751" s="264" t="s">
        <v>34296</v>
      </c>
      <c r="B2751" s="265" t="s">
        <v>9814</v>
      </c>
      <c r="C2751" s="265" t="s">
        <v>6676</v>
      </c>
      <c r="D2751" s="266" t="s">
        <v>34297</v>
      </c>
    </row>
    <row r="2752" spans="1:4" x14ac:dyDescent="0.25">
      <c r="A2752" s="264" t="s">
        <v>34298</v>
      </c>
      <c r="B2752" s="265" t="s">
        <v>9815</v>
      </c>
      <c r="C2752" s="265" t="s">
        <v>6676</v>
      </c>
      <c r="D2752" s="266" t="s">
        <v>34299</v>
      </c>
    </row>
    <row r="2753" spans="1:4" x14ac:dyDescent="0.25">
      <c r="A2753" s="264" t="s">
        <v>34300</v>
      </c>
      <c r="B2753" s="265" t="s">
        <v>9816</v>
      </c>
      <c r="C2753" s="265" t="s">
        <v>6682</v>
      </c>
      <c r="D2753" s="266" t="s">
        <v>34301</v>
      </c>
    </row>
    <row r="2754" spans="1:4" x14ac:dyDescent="0.25">
      <c r="A2754" s="264" t="s">
        <v>34302</v>
      </c>
      <c r="B2754" s="265" t="s">
        <v>9817</v>
      </c>
      <c r="C2754" s="265" t="s">
        <v>6682</v>
      </c>
      <c r="D2754" s="266" t="s">
        <v>34303</v>
      </c>
    </row>
    <row r="2755" spans="1:4" x14ac:dyDescent="0.25">
      <c r="A2755" s="264" t="s">
        <v>34304</v>
      </c>
      <c r="B2755" s="265" t="s">
        <v>9818</v>
      </c>
      <c r="C2755" s="265" t="s">
        <v>740</v>
      </c>
      <c r="D2755" s="266" t="s">
        <v>34305</v>
      </c>
    </row>
    <row r="2756" spans="1:4" x14ac:dyDescent="0.25">
      <c r="A2756" s="264" t="s">
        <v>34306</v>
      </c>
      <c r="B2756" s="265" t="s">
        <v>9819</v>
      </c>
      <c r="C2756" s="265" t="s">
        <v>740</v>
      </c>
      <c r="D2756" s="266" t="s">
        <v>34307</v>
      </c>
    </row>
    <row r="2757" spans="1:4" x14ac:dyDescent="0.25">
      <c r="A2757" s="264" t="s">
        <v>34308</v>
      </c>
      <c r="B2757" s="265" t="s">
        <v>9820</v>
      </c>
      <c r="C2757" s="265" t="s">
        <v>740</v>
      </c>
      <c r="D2757" s="266" t="s">
        <v>34309</v>
      </c>
    </row>
    <row r="2758" spans="1:4" x14ac:dyDescent="0.25">
      <c r="A2758" s="264" t="s">
        <v>34310</v>
      </c>
      <c r="B2758" s="265" t="s">
        <v>9821</v>
      </c>
      <c r="C2758" s="265" t="s">
        <v>740</v>
      </c>
      <c r="D2758" s="266" t="s">
        <v>34311</v>
      </c>
    </row>
    <row r="2759" spans="1:4" x14ac:dyDescent="0.25">
      <c r="A2759" s="264" t="s">
        <v>34312</v>
      </c>
      <c r="B2759" s="265" t="s">
        <v>9823</v>
      </c>
      <c r="C2759" s="265" t="s">
        <v>740</v>
      </c>
      <c r="D2759" s="266" t="s">
        <v>12851</v>
      </c>
    </row>
    <row r="2760" spans="1:4" x14ac:dyDescent="0.25">
      <c r="A2760" s="264" t="s">
        <v>34313</v>
      </c>
      <c r="B2760" s="265" t="s">
        <v>9824</v>
      </c>
      <c r="C2760" s="265" t="s">
        <v>740</v>
      </c>
      <c r="D2760" s="266" t="s">
        <v>34314</v>
      </c>
    </row>
    <row r="2761" spans="1:4" x14ac:dyDescent="0.25">
      <c r="A2761" s="264" t="s">
        <v>34315</v>
      </c>
      <c r="B2761" s="265" t="s">
        <v>9825</v>
      </c>
      <c r="C2761" s="265" t="s">
        <v>740</v>
      </c>
      <c r="D2761" s="266" t="s">
        <v>34316</v>
      </c>
    </row>
    <row r="2762" spans="1:4" x14ac:dyDescent="0.25">
      <c r="A2762" s="264" t="s">
        <v>34317</v>
      </c>
      <c r="B2762" s="265" t="s">
        <v>9826</v>
      </c>
      <c r="C2762" s="265" t="s">
        <v>740</v>
      </c>
      <c r="D2762" s="266" t="s">
        <v>34318</v>
      </c>
    </row>
    <row r="2763" spans="1:4" x14ac:dyDescent="0.25">
      <c r="A2763" s="264" t="s">
        <v>34319</v>
      </c>
      <c r="B2763" s="265" t="s">
        <v>9827</v>
      </c>
      <c r="C2763" s="265" t="s">
        <v>740</v>
      </c>
      <c r="D2763" s="266" t="s">
        <v>34320</v>
      </c>
    </row>
    <row r="2764" spans="1:4" x14ac:dyDescent="0.25">
      <c r="A2764" s="264" t="s">
        <v>34321</v>
      </c>
      <c r="B2764" s="265" t="s">
        <v>9828</v>
      </c>
      <c r="C2764" s="265" t="s">
        <v>740</v>
      </c>
      <c r="D2764" s="266" t="s">
        <v>34322</v>
      </c>
    </row>
    <row r="2765" spans="1:4" x14ac:dyDescent="0.25">
      <c r="A2765" s="264" t="s">
        <v>34323</v>
      </c>
      <c r="B2765" s="265" t="s">
        <v>9829</v>
      </c>
      <c r="C2765" s="265" t="s">
        <v>740</v>
      </c>
      <c r="D2765" s="266" t="s">
        <v>34324</v>
      </c>
    </row>
    <row r="2766" spans="1:4" x14ac:dyDescent="0.25">
      <c r="A2766" s="264" t="s">
        <v>34325</v>
      </c>
      <c r="B2766" s="265" t="s">
        <v>9831</v>
      </c>
      <c r="C2766" s="265" t="s">
        <v>740</v>
      </c>
      <c r="D2766" s="266" t="s">
        <v>34326</v>
      </c>
    </row>
    <row r="2767" spans="1:4" x14ac:dyDescent="0.25">
      <c r="A2767" s="264" t="s">
        <v>34327</v>
      </c>
      <c r="B2767" s="265" t="s">
        <v>9832</v>
      </c>
      <c r="C2767" s="265" t="s">
        <v>740</v>
      </c>
      <c r="D2767" s="266" t="s">
        <v>34328</v>
      </c>
    </row>
    <row r="2768" spans="1:4" x14ac:dyDescent="0.25">
      <c r="A2768" s="264" t="s">
        <v>34329</v>
      </c>
      <c r="B2768" s="265" t="s">
        <v>9833</v>
      </c>
      <c r="C2768" s="265" t="s">
        <v>740</v>
      </c>
      <c r="D2768" s="266" t="s">
        <v>34330</v>
      </c>
    </row>
    <row r="2769" spans="1:4" x14ac:dyDescent="0.25">
      <c r="A2769" s="264" t="s">
        <v>34331</v>
      </c>
      <c r="B2769" s="265" t="s">
        <v>9835</v>
      </c>
      <c r="C2769" s="265" t="s">
        <v>740</v>
      </c>
      <c r="D2769" s="266" t="s">
        <v>34332</v>
      </c>
    </row>
    <row r="2770" spans="1:4" x14ac:dyDescent="0.25">
      <c r="A2770" s="264" t="s">
        <v>34333</v>
      </c>
      <c r="B2770" s="265" t="s">
        <v>9836</v>
      </c>
      <c r="C2770" s="265" t="s">
        <v>740</v>
      </c>
      <c r="D2770" s="266" t="s">
        <v>34334</v>
      </c>
    </row>
    <row r="2771" spans="1:4" x14ac:dyDescent="0.25">
      <c r="A2771" s="264" t="s">
        <v>34335</v>
      </c>
      <c r="B2771" s="265" t="s">
        <v>9837</v>
      </c>
      <c r="C2771" s="265" t="s">
        <v>740</v>
      </c>
      <c r="D2771" s="266" t="s">
        <v>34336</v>
      </c>
    </row>
    <row r="2772" spans="1:4" x14ac:dyDescent="0.25">
      <c r="A2772" s="264" t="s">
        <v>34337</v>
      </c>
      <c r="B2772" s="265" t="s">
        <v>9838</v>
      </c>
      <c r="C2772" s="265" t="s">
        <v>740</v>
      </c>
      <c r="D2772" s="266" t="s">
        <v>34338</v>
      </c>
    </row>
    <row r="2773" spans="1:4" x14ac:dyDescent="0.25">
      <c r="A2773" s="264" t="s">
        <v>34339</v>
      </c>
      <c r="B2773" s="265" t="s">
        <v>9839</v>
      </c>
      <c r="C2773" s="265" t="s">
        <v>740</v>
      </c>
      <c r="D2773" s="266" t="s">
        <v>27997</v>
      </c>
    </row>
    <row r="2774" spans="1:4" x14ac:dyDescent="0.25">
      <c r="A2774" s="264" t="s">
        <v>34340</v>
      </c>
      <c r="B2774" s="265" t="s">
        <v>9840</v>
      </c>
      <c r="C2774" s="265" t="s">
        <v>740</v>
      </c>
      <c r="D2774" s="266" t="s">
        <v>4860</v>
      </c>
    </row>
    <row r="2775" spans="1:4" x14ac:dyDescent="0.25">
      <c r="A2775" s="264" t="s">
        <v>34341</v>
      </c>
      <c r="B2775" s="265" t="s">
        <v>9841</v>
      </c>
      <c r="C2775" s="265" t="s">
        <v>740</v>
      </c>
      <c r="D2775" s="266" t="s">
        <v>10835</v>
      </c>
    </row>
    <row r="2776" spans="1:4" x14ac:dyDescent="0.25">
      <c r="A2776" s="264" t="s">
        <v>34342</v>
      </c>
      <c r="B2776" s="265" t="s">
        <v>9842</v>
      </c>
      <c r="C2776" s="265" t="s">
        <v>740</v>
      </c>
      <c r="D2776" s="266" t="s">
        <v>34343</v>
      </c>
    </row>
    <row r="2777" spans="1:4" x14ac:dyDescent="0.25">
      <c r="A2777" s="264" t="s">
        <v>34344</v>
      </c>
      <c r="B2777" s="265" t="s">
        <v>9843</v>
      </c>
      <c r="C2777" s="265" t="s">
        <v>740</v>
      </c>
      <c r="D2777" s="266" t="s">
        <v>30971</v>
      </c>
    </row>
    <row r="2778" spans="1:4" x14ac:dyDescent="0.25">
      <c r="A2778" s="264" t="s">
        <v>34345</v>
      </c>
      <c r="B2778" s="265" t="s">
        <v>9844</v>
      </c>
      <c r="C2778" s="265" t="s">
        <v>740</v>
      </c>
      <c r="D2778" s="266" t="s">
        <v>34346</v>
      </c>
    </row>
    <row r="2779" spans="1:4" x14ac:dyDescent="0.25">
      <c r="A2779" s="264" t="s">
        <v>34347</v>
      </c>
      <c r="B2779" s="265" t="s">
        <v>9845</v>
      </c>
      <c r="C2779" s="265" t="s">
        <v>740</v>
      </c>
      <c r="D2779" s="266" t="s">
        <v>6764</v>
      </c>
    </row>
    <row r="2780" spans="1:4" x14ac:dyDescent="0.25">
      <c r="A2780" s="264" t="s">
        <v>34348</v>
      </c>
      <c r="B2780" s="265" t="s">
        <v>9846</v>
      </c>
      <c r="C2780" s="265" t="s">
        <v>740</v>
      </c>
      <c r="D2780" s="266" t="s">
        <v>28331</v>
      </c>
    </row>
    <row r="2781" spans="1:4" x14ac:dyDescent="0.25">
      <c r="A2781" s="264" t="s">
        <v>34349</v>
      </c>
      <c r="B2781" s="265" t="s">
        <v>9847</v>
      </c>
      <c r="C2781" s="265" t="s">
        <v>740</v>
      </c>
      <c r="D2781" s="266" t="s">
        <v>34350</v>
      </c>
    </row>
    <row r="2782" spans="1:4" x14ac:dyDescent="0.25">
      <c r="A2782" s="264" t="s">
        <v>34351</v>
      </c>
      <c r="B2782" s="265" t="s">
        <v>9848</v>
      </c>
      <c r="C2782" s="265" t="s">
        <v>740</v>
      </c>
      <c r="D2782" s="266" t="s">
        <v>34352</v>
      </c>
    </row>
    <row r="2783" spans="1:4" x14ac:dyDescent="0.25">
      <c r="A2783" s="264" t="s">
        <v>34353</v>
      </c>
      <c r="B2783" s="265" t="s">
        <v>9849</v>
      </c>
      <c r="C2783" s="265" t="s">
        <v>740</v>
      </c>
      <c r="D2783" s="266" t="s">
        <v>34354</v>
      </c>
    </row>
    <row r="2784" spans="1:4" x14ac:dyDescent="0.25">
      <c r="A2784" s="264" t="s">
        <v>34355</v>
      </c>
      <c r="B2784" s="265" t="s">
        <v>9850</v>
      </c>
      <c r="C2784" s="265" t="s">
        <v>740</v>
      </c>
      <c r="D2784" s="266" t="s">
        <v>26574</v>
      </c>
    </row>
    <row r="2785" spans="1:4" x14ac:dyDescent="0.25">
      <c r="A2785" s="264" t="s">
        <v>34356</v>
      </c>
      <c r="B2785" s="265" t="s">
        <v>9851</v>
      </c>
      <c r="C2785" s="265" t="s">
        <v>740</v>
      </c>
      <c r="D2785" s="266" t="s">
        <v>34357</v>
      </c>
    </row>
    <row r="2786" spans="1:4" x14ac:dyDescent="0.25">
      <c r="A2786" s="264" t="s">
        <v>34358</v>
      </c>
      <c r="B2786" s="265" t="s">
        <v>9852</v>
      </c>
      <c r="C2786" s="265" t="s">
        <v>740</v>
      </c>
      <c r="D2786" s="266" t="s">
        <v>34359</v>
      </c>
    </row>
    <row r="2787" spans="1:4" x14ac:dyDescent="0.25">
      <c r="A2787" s="264" t="s">
        <v>34360</v>
      </c>
      <c r="B2787" s="265" t="s">
        <v>9853</v>
      </c>
      <c r="C2787" s="265" t="s">
        <v>740</v>
      </c>
      <c r="D2787" s="266" t="s">
        <v>34361</v>
      </c>
    </row>
    <row r="2788" spans="1:4" x14ac:dyDescent="0.25">
      <c r="A2788" s="264" t="s">
        <v>34362</v>
      </c>
      <c r="B2788" s="265" t="s">
        <v>9854</v>
      </c>
      <c r="C2788" s="265" t="s">
        <v>6682</v>
      </c>
      <c r="D2788" s="374" t="s">
        <v>34363</v>
      </c>
    </row>
    <row r="2789" spans="1:4" x14ac:dyDescent="0.25">
      <c r="A2789" s="264" t="s">
        <v>34364</v>
      </c>
      <c r="B2789" s="265" t="s">
        <v>9855</v>
      </c>
      <c r="C2789" s="265" t="s">
        <v>6682</v>
      </c>
      <c r="D2789" s="374" t="s">
        <v>34365</v>
      </c>
    </row>
    <row r="2790" spans="1:4" x14ac:dyDescent="0.25">
      <c r="A2790" s="264" t="s">
        <v>34366</v>
      </c>
      <c r="B2790" s="265" t="s">
        <v>9856</v>
      </c>
      <c r="C2790" s="265" t="s">
        <v>6682</v>
      </c>
      <c r="D2790" s="374" t="s">
        <v>34367</v>
      </c>
    </row>
    <row r="2791" spans="1:4" x14ac:dyDescent="0.25">
      <c r="A2791" s="264" t="s">
        <v>34368</v>
      </c>
      <c r="B2791" s="265" t="s">
        <v>9857</v>
      </c>
      <c r="C2791" s="265" t="s">
        <v>6682</v>
      </c>
      <c r="D2791" s="374" t="s">
        <v>34369</v>
      </c>
    </row>
    <row r="2792" spans="1:4" x14ac:dyDescent="0.25">
      <c r="A2792" s="264" t="s">
        <v>34370</v>
      </c>
      <c r="B2792" s="265" t="s">
        <v>28419</v>
      </c>
      <c r="C2792" s="265" t="s">
        <v>6682</v>
      </c>
      <c r="D2792" s="374" t="s">
        <v>34371</v>
      </c>
    </row>
    <row r="2793" spans="1:4" x14ac:dyDescent="0.25">
      <c r="A2793" s="264" t="s">
        <v>34372</v>
      </c>
      <c r="B2793" s="265" t="s">
        <v>25681</v>
      </c>
      <c r="C2793" s="265" t="s">
        <v>6682</v>
      </c>
      <c r="D2793" s="374" t="s">
        <v>34373</v>
      </c>
    </row>
    <row r="2794" spans="1:4" x14ac:dyDescent="0.25">
      <c r="A2794" s="264" t="s">
        <v>34374</v>
      </c>
      <c r="B2794" s="265" t="s">
        <v>9858</v>
      </c>
      <c r="C2794" s="265" t="s">
        <v>6682</v>
      </c>
      <c r="D2794" s="374" t="s">
        <v>34375</v>
      </c>
    </row>
    <row r="2795" spans="1:4" x14ac:dyDescent="0.25">
      <c r="A2795" s="264" t="s">
        <v>34376</v>
      </c>
      <c r="B2795" s="265" t="s">
        <v>9859</v>
      </c>
      <c r="C2795" s="265" t="s">
        <v>6682</v>
      </c>
      <c r="D2795" s="374" t="s">
        <v>34377</v>
      </c>
    </row>
    <row r="2796" spans="1:4" x14ac:dyDescent="0.25">
      <c r="A2796" s="264" t="s">
        <v>34378</v>
      </c>
      <c r="B2796" s="265" t="s">
        <v>9860</v>
      </c>
      <c r="C2796" s="265" t="s">
        <v>6676</v>
      </c>
      <c r="D2796" s="266" t="s">
        <v>34379</v>
      </c>
    </row>
    <row r="2797" spans="1:4" x14ac:dyDescent="0.25">
      <c r="A2797" s="264" t="s">
        <v>34380</v>
      </c>
      <c r="B2797" s="265" t="s">
        <v>9861</v>
      </c>
      <c r="C2797" s="265" t="s">
        <v>6676</v>
      </c>
      <c r="D2797" s="266" t="s">
        <v>34381</v>
      </c>
    </row>
    <row r="2798" spans="1:4" x14ac:dyDescent="0.25">
      <c r="A2798" s="264" t="s">
        <v>34382</v>
      </c>
      <c r="B2798" s="265" t="s">
        <v>9862</v>
      </c>
      <c r="C2798" s="265" t="s">
        <v>6676</v>
      </c>
      <c r="D2798" s="266" t="s">
        <v>34383</v>
      </c>
    </row>
    <row r="2799" spans="1:4" x14ac:dyDescent="0.25">
      <c r="A2799" s="264" t="s">
        <v>34384</v>
      </c>
      <c r="B2799" s="265" t="s">
        <v>9863</v>
      </c>
      <c r="C2799" s="265" t="s">
        <v>6676</v>
      </c>
      <c r="D2799" s="266" t="s">
        <v>34385</v>
      </c>
    </row>
    <row r="2800" spans="1:4" x14ac:dyDescent="0.25">
      <c r="A2800" s="264" t="s">
        <v>34386</v>
      </c>
      <c r="B2800" s="265" t="s">
        <v>9864</v>
      </c>
      <c r="C2800" s="265" t="s">
        <v>6676</v>
      </c>
      <c r="D2800" s="266" t="s">
        <v>34387</v>
      </c>
    </row>
    <row r="2801" spans="1:4" x14ac:dyDescent="0.25">
      <c r="A2801" s="264" t="s">
        <v>34388</v>
      </c>
      <c r="B2801" s="265" t="s">
        <v>9865</v>
      </c>
      <c r="C2801" s="265" t="s">
        <v>6676</v>
      </c>
      <c r="D2801" s="266" t="s">
        <v>34389</v>
      </c>
    </row>
    <row r="2802" spans="1:4" x14ac:dyDescent="0.25">
      <c r="A2802" s="264" t="s">
        <v>34390</v>
      </c>
      <c r="B2802" s="265" t="s">
        <v>9866</v>
      </c>
      <c r="C2802" s="265" t="s">
        <v>6676</v>
      </c>
      <c r="D2802" s="266" t="s">
        <v>28081</v>
      </c>
    </row>
    <row r="2803" spans="1:4" x14ac:dyDescent="0.25">
      <c r="A2803" s="264" t="s">
        <v>34391</v>
      </c>
      <c r="B2803" s="265" t="s">
        <v>9867</v>
      </c>
      <c r="C2803" s="265" t="s">
        <v>6676</v>
      </c>
      <c r="D2803" s="266" t="s">
        <v>34392</v>
      </c>
    </row>
    <row r="2804" spans="1:4" x14ac:dyDescent="0.25">
      <c r="A2804" s="264" t="s">
        <v>34393</v>
      </c>
      <c r="B2804" s="265" t="s">
        <v>9868</v>
      </c>
      <c r="C2804" s="265" t="s">
        <v>6676</v>
      </c>
      <c r="D2804" s="266" t="s">
        <v>34394</v>
      </c>
    </row>
    <row r="2805" spans="1:4" x14ac:dyDescent="0.25">
      <c r="A2805" s="264" t="s">
        <v>34395</v>
      </c>
      <c r="B2805" s="265" t="s">
        <v>9869</v>
      </c>
      <c r="C2805" s="265" t="s">
        <v>6676</v>
      </c>
      <c r="D2805" s="266" t="s">
        <v>34396</v>
      </c>
    </row>
    <row r="2806" spans="1:4" x14ac:dyDescent="0.25">
      <c r="A2806" s="264" t="s">
        <v>34397</v>
      </c>
      <c r="B2806" s="265" t="s">
        <v>9870</v>
      </c>
      <c r="C2806" s="265" t="s">
        <v>6676</v>
      </c>
      <c r="D2806" s="266" t="s">
        <v>34398</v>
      </c>
    </row>
    <row r="2807" spans="1:4" x14ac:dyDescent="0.25">
      <c r="A2807" s="264" t="s">
        <v>34399</v>
      </c>
      <c r="B2807" s="265" t="s">
        <v>9871</v>
      </c>
      <c r="C2807" s="265" t="s">
        <v>6676</v>
      </c>
      <c r="D2807" s="266" t="s">
        <v>34400</v>
      </c>
    </row>
    <row r="2808" spans="1:4" x14ac:dyDescent="0.25">
      <c r="A2808" s="264" t="s">
        <v>34401</v>
      </c>
      <c r="B2808" s="265" t="s">
        <v>9872</v>
      </c>
      <c r="C2808" s="265" t="s">
        <v>740</v>
      </c>
      <c r="D2808" s="266" t="s">
        <v>34402</v>
      </c>
    </row>
    <row r="2809" spans="1:4" x14ac:dyDescent="0.25">
      <c r="A2809" s="264" t="s">
        <v>34403</v>
      </c>
      <c r="B2809" s="265" t="s">
        <v>9873</v>
      </c>
      <c r="C2809" s="265" t="s">
        <v>740</v>
      </c>
      <c r="D2809" s="266" t="s">
        <v>34404</v>
      </c>
    </row>
    <row r="2810" spans="1:4" x14ac:dyDescent="0.25">
      <c r="A2810" s="264" t="s">
        <v>34405</v>
      </c>
      <c r="B2810" s="265" t="s">
        <v>9874</v>
      </c>
      <c r="C2810" s="265" t="s">
        <v>740</v>
      </c>
      <c r="D2810" s="266" t="s">
        <v>34406</v>
      </c>
    </row>
    <row r="2811" spans="1:4" x14ac:dyDescent="0.25">
      <c r="A2811" s="264" t="s">
        <v>34407</v>
      </c>
      <c r="B2811" s="265" t="s">
        <v>9875</v>
      </c>
      <c r="C2811" s="265" t="s">
        <v>740</v>
      </c>
      <c r="D2811" s="266" t="s">
        <v>34408</v>
      </c>
    </row>
    <row r="2812" spans="1:4" x14ac:dyDescent="0.25">
      <c r="A2812" s="264" t="s">
        <v>34409</v>
      </c>
      <c r="B2812" s="265" t="s">
        <v>9876</v>
      </c>
      <c r="C2812" s="265" t="s">
        <v>740</v>
      </c>
      <c r="D2812" s="266" t="s">
        <v>34410</v>
      </c>
    </row>
    <row r="2813" spans="1:4" x14ac:dyDescent="0.25">
      <c r="A2813" s="264" t="s">
        <v>34411</v>
      </c>
      <c r="B2813" s="265" t="s">
        <v>9877</v>
      </c>
      <c r="C2813" s="265" t="s">
        <v>740</v>
      </c>
      <c r="D2813" s="266" t="s">
        <v>34412</v>
      </c>
    </row>
    <row r="2814" spans="1:4" x14ac:dyDescent="0.25">
      <c r="A2814" s="264" t="s">
        <v>34413</v>
      </c>
      <c r="B2814" s="265" t="s">
        <v>9878</v>
      </c>
      <c r="C2814" s="265" t="s">
        <v>740</v>
      </c>
      <c r="D2814" s="266" t="s">
        <v>34414</v>
      </c>
    </row>
    <row r="2815" spans="1:4" x14ac:dyDescent="0.25">
      <c r="A2815" s="264" t="s">
        <v>34415</v>
      </c>
      <c r="B2815" s="265" t="s">
        <v>9879</v>
      </c>
      <c r="C2815" s="265" t="s">
        <v>740</v>
      </c>
      <c r="D2815" s="266" t="s">
        <v>34416</v>
      </c>
    </row>
    <row r="2816" spans="1:4" x14ac:dyDescent="0.25">
      <c r="A2816" s="264" t="s">
        <v>34417</v>
      </c>
      <c r="B2816" s="265" t="s">
        <v>9880</v>
      </c>
      <c r="C2816" s="265" t="s">
        <v>740</v>
      </c>
      <c r="D2816" s="266" t="s">
        <v>34418</v>
      </c>
    </row>
    <row r="2817" spans="1:4" x14ac:dyDescent="0.25">
      <c r="A2817" s="264" t="s">
        <v>34419</v>
      </c>
      <c r="B2817" s="265" t="s">
        <v>9881</v>
      </c>
      <c r="C2817" s="265" t="s">
        <v>740</v>
      </c>
      <c r="D2817" s="266" t="s">
        <v>34420</v>
      </c>
    </row>
    <row r="2818" spans="1:4" x14ac:dyDescent="0.25">
      <c r="A2818" s="264" t="s">
        <v>34421</v>
      </c>
      <c r="B2818" s="265" t="s">
        <v>9882</v>
      </c>
      <c r="C2818" s="265" t="s">
        <v>740</v>
      </c>
      <c r="D2818" s="266" t="s">
        <v>34422</v>
      </c>
    </row>
    <row r="2819" spans="1:4" x14ac:dyDescent="0.25">
      <c r="A2819" s="264" t="s">
        <v>34423</v>
      </c>
      <c r="B2819" s="265" t="s">
        <v>9883</v>
      </c>
      <c r="C2819" s="265" t="s">
        <v>6679</v>
      </c>
      <c r="D2819" s="266" t="s">
        <v>7167</v>
      </c>
    </row>
    <row r="2820" spans="1:4" x14ac:dyDescent="0.25">
      <c r="A2820" s="264" t="s">
        <v>34424</v>
      </c>
      <c r="B2820" s="265" t="s">
        <v>9884</v>
      </c>
      <c r="C2820" s="265" t="s">
        <v>6679</v>
      </c>
      <c r="D2820" s="266" t="s">
        <v>33538</v>
      </c>
    </row>
    <row r="2821" spans="1:4" x14ac:dyDescent="0.25">
      <c r="A2821" s="264" t="s">
        <v>34425</v>
      </c>
      <c r="B2821" s="265" t="s">
        <v>9885</v>
      </c>
      <c r="C2821" s="265" t="s">
        <v>6679</v>
      </c>
      <c r="D2821" s="266" t="s">
        <v>27747</v>
      </c>
    </row>
    <row r="2822" spans="1:4" x14ac:dyDescent="0.25">
      <c r="A2822" s="264" t="s">
        <v>34426</v>
      </c>
      <c r="B2822" s="265" t="s">
        <v>9886</v>
      </c>
      <c r="C2822" s="265" t="s">
        <v>6679</v>
      </c>
      <c r="D2822" s="266" t="s">
        <v>32860</v>
      </c>
    </row>
    <row r="2823" spans="1:4" x14ac:dyDescent="0.25">
      <c r="A2823" s="264" t="s">
        <v>34427</v>
      </c>
      <c r="B2823" s="265" t="s">
        <v>9887</v>
      </c>
      <c r="C2823" s="265" t="s">
        <v>6679</v>
      </c>
      <c r="D2823" s="266" t="s">
        <v>34428</v>
      </c>
    </row>
    <row r="2824" spans="1:4" x14ac:dyDescent="0.25">
      <c r="A2824" s="264" t="s">
        <v>34429</v>
      </c>
      <c r="B2824" s="265" t="s">
        <v>9888</v>
      </c>
      <c r="C2824" s="265" t="s">
        <v>6679</v>
      </c>
      <c r="D2824" s="266" t="s">
        <v>34067</v>
      </c>
    </row>
    <row r="2825" spans="1:4" x14ac:dyDescent="0.25">
      <c r="A2825" s="264" t="s">
        <v>34430</v>
      </c>
      <c r="B2825" s="265" t="s">
        <v>9889</v>
      </c>
      <c r="C2825" s="265" t="s">
        <v>6679</v>
      </c>
      <c r="D2825" s="266" t="s">
        <v>34431</v>
      </c>
    </row>
    <row r="2826" spans="1:4" x14ac:dyDescent="0.25">
      <c r="A2826" s="264" t="s">
        <v>34432</v>
      </c>
      <c r="B2826" s="265" t="s">
        <v>9890</v>
      </c>
      <c r="C2826" s="265" t="s">
        <v>6679</v>
      </c>
      <c r="D2826" s="266" t="s">
        <v>27188</v>
      </c>
    </row>
    <row r="2827" spans="1:4" x14ac:dyDescent="0.25">
      <c r="A2827" s="264" t="s">
        <v>34433</v>
      </c>
      <c r="B2827" s="265" t="s">
        <v>9891</v>
      </c>
      <c r="C2827" s="265" t="s">
        <v>6679</v>
      </c>
      <c r="D2827" s="266" t="s">
        <v>34434</v>
      </c>
    </row>
    <row r="2828" spans="1:4" x14ac:dyDescent="0.25">
      <c r="A2828" s="264" t="s">
        <v>34435</v>
      </c>
      <c r="B2828" s="265" t="s">
        <v>9892</v>
      </c>
      <c r="C2828" s="265" t="s">
        <v>6679</v>
      </c>
      <c r="D2828" s="266" t="s">
        <v>9737</v>
      </c>
    </row>
    <row r="2829" spans="1:4" x14ac:dyDescent="0.25">
      <c r="A2829" s="264" t="s">
        <v>34436</v>
      </c>
      <c r="B2829" s="265" t="s">
        <v>9893</v>
      </c>
      <c r="C2829" s="265" t="s">
        <v>6679</v>
      </c>
      <c r="D2829" s="266" t="s">
        <v>34437</v>
      </c>
    </row>
    <row r="2830" spans="1:4" x14ac:dyDescent="0.25">
      <c r="A2830" s="264" t="s">
        <v>34438</v>
      </c>
      <c r="B2830" s="265" t="s">
        <v>9894</v>
      </c>
      <c r="C2830" s="265" t="s">
        <v>6679</v>
      </c>
      <c r="D2830" s="266" t="s">
        <v>6955</v>
      </c>
    </row>
    <row r="2831" spans="1:4" x14ac:dyDescent="0.25">
      <c r="A2831" s="264" t="s">
        <v>34439</v>
      </c>
      <c r="B2831" s="265" t="s">
        <v>9895</v>
      </c>
      <c r="C2831" s="265" t="s">
        <v>6679</v>
      </c>
      <c r="D2831" s="266" t="s">
        <v>3068</v>
      </c>
    </row>
    <row r="2832" spans="1:4" x14ac:dyDescent="0.25">
      <c r="A2832" s="264" t="s">
        <v>34440</v>
      </c>
      <c r="B2832" s="265" t="s">
        <v>9897</v>
      </c>
      <c r="C2832" s="265" t="s">
        <v>6679</v>
      </c>
      <c r="D2832" s="266" t="s">
        <v>34441</v>
      </c>
    </row>
    <row r="2833" spans="1:4" x14ac:dyDescent="0.25">
      <c r="A2833" s="264" t="s">
        <v>34442</v>
      </c>
      <c r="B2833" s="265" t="s">
        <v>9898</v>
      </c>
      <c r="C2833" s="265" t="s">
        <v>6679</v>
      </c>
      <c r="D2833" s="266" t="s">
        <v>25675</v>
      </c>
    </row>
    <row r="2834" spans="1:4" x14ac:dyDescent="0.25">
      <c r="A2834" s="264" t="s">
        <v>34443</v>
      </c>
      <c r="B2834" s="265" t="s">
        <v>9899</v>
      </c>
      <c r="C2834" s="265" t="s">
        <v>6679</v>
      </c>
      <c r="D2834" s="266" t="s">
        <v>30562</v>
      </c>
    </row>
    <row r="2835" spans="1:4" x14ac:dyDescent="0.25">
      <c r="A2835" s="264" t="s">
        <v>34444</v>
      </c>
      <c r="B2835" s="265" t="s">
        <v>9900</v>
      </c>
      <c r="C2835" s="265" t="s">
        <v>6676</v>
      </c>
      <c r="D2835" s="266" t="s">
        <v>34445</v>
      </c>
    </row>
    <row r="2836" spans="1:4" x14ac:dyDescent="0.25">
      <c r="A2836" s="264" t="s">
        <v>34446</v>
      </c>
      <c r="B2836" s="265" t="s">
        <v>9901</v>
      </c>
      <c r="C2836" s="265" t="s">
        <v>6676</v>
      </c>
      <c r="D2836" s="266" t="s">
        <v>31152</v>
      </c>
    </row>
    <row r="2837" spans="1:4" x14ac:dyDescent="0.25">
      <c r="A2837" s="264" t="s">
        <v>34447</v>
      </c>
      <c r="B2837" s="265" t="s">
        <v>9902</v>
      </c>
      <c r="C2837" s="265" t="s">
        <v>6679</v>
      </c>
      <c r="D2837" s="266" t="s">
        <v>34448</v>
      </c>
    </row>
    <row r="2838" spans="1:4" x14ac:dyDescent="0.25">
      <c r="A2838" s="264" t="s">
        <v>34449</v>
      </c>
      <c r="B2838" s="265" t="s">
        <v>9903</v>
      </c>
      <c r="C2838" s="265" t="s">
        <v>6682</v>
      </c>
      <c r="D2838" s="266" t="s">
        <v>34450</v>
      </c>
    </row>
    <row r="2839" spans="1:4" x14ac:dyDescent="0.25">
      <c r="A2839" s="264" t="s">
        <v>34451</v>
      </c>
      <c r="B2839" s="265" t="s">
        <v>9904</v>
      </c>
      <c r="C2839" s="265" t="s">
        <v>6682</v>
      </c>
      <c r="D2839" s="266" t="s">
        <v>34452</v>
      </c>
    </row>
    <row r="2840" spans="1:4" x14ac:dyDescent="0.25">
      <c r="A2840" s="264" t="s">
        <v>34453</v>
      </c>
      <c r="B2840" s="265" t="s">
        <v>9905</v>
      </c>
      <c r="C2840" s="265" t="s">
        <v>6682</v>
      </c>
      <c r="D2840" s="266" t="s">
        <v>34454</v>
      </c>
    </row>
    <row r="2841" spans="1:4" x14ac:dyDescent="0.25">
      <c r="A2841" s="264" t="s">
        <v>34455</v>
      </c>
      <c r="B2841" s="265" t="s">
        <v>9906</v>
      </c>
      <c r="C2841" s="265" t="s">
        <v>6682</v>
      </c>
      <c r="D2841" s="266" t="s">
        <v>34456</v>
      </c>
    </row>
    <row r="2842" spans="1:4" x14ac:dyDescent="0.25">
      <c r="A2842" s="264" t="s">
        <v>34457</v>
      </c>
      <c r="B2842" s="265" t="s">
        <v>9907</v>
      </c>
      <c r="C2842" s="265" t="s">
        <v>6682</v>
      </c>
      <c r="D2842" s="374" t="s">
        <v>34458</v>
      </c>
    </row>
    <row r="2843" spans="1:4" x14ac:dyDescent="0.25">
      <c r="A2843" s="264" t="s">
        <v>34459</v>
      </c>
      <c r="B2843" s="265" t="s">
        <v>9908</v>
      </c>
      <c r="C2843" s="265" t="s">
        <v>6682</v>
      </c>
      <c r="D2843" s="374" t="s">
        <v>34460</v>
      </c>
    </row>
    <row r="2844" spans="1:4" x14ac:dyDescent="0.25">
      <c r="A2844" s="264" t="s">
        <v>34461</v>
      </c>
      <c r="B2844" s="265" t="s">
        <v>9909</v>
      </c>
      <c r="C2844" s="265" t="s">
        <v>6682</v>
      </c>
      <c r="D2844" s="266" t="s">
        <v>34454</v>
      </c>
    </row>
    <row r="2845" spans="1:4" x14ac:dyDescent="0.25">
      <c r="A2845" s="264" t="s">
        <v>34462</v>
      </c>
      <c r="B2845" s="265" t="s">
        <v>9910</v>
      </c>
      <c r="C2845" s="265" t="s">
        <v>6682</v>
      </c>
      <c r="D2845" s="374" t="s">
        <v>34463</v>
      </c>
    </row>
    <row r="2846" spans="1:4" x14ac:dyDescent="0.25">
      <c r="A2846" s="264" t="s">
        <v>34464</v>
      </c>
      <c r="B2846" s="265" t="s">
        <v>9911</v>
      </c>
      <c r="C2846" s="265" t="s">
        <v>6682</v>
      </c>
      <c r="D2846" s="266" t="s">
        <v>34465</v>
      </c>
    </row>
    <row r="2847" spans="1:4" x14ac:dyDescent="0.25">
      <c r="A2847" s="264" t="s">
        <v>34466</v>
      </c>
      <c r="B2847" s="265" t="s">
        <v>9912</v>
      </c>
      <c r="C2847" s="265" t="s">
        <v>6682</v>
      </c>
      <c r="D2847" s="266" t="s">
        <v>34467</v>
      </c>
    </row>
    <row r="2848" spans="1:4" x14ac:dyDescent="0.25">
      <c r="A2848" s="264" t="s">
        <v>34468</v>
      </c>
      <c r="B2848" s="265" t="s">
        <v>9913</v>
      </c>
      <c r="C2848" s="265" t="s">
        <v>6682</v>
      </c>
      <c r="D2848" s="266" t="s">
        <v>34469</v>
      </c>
    </row>
    <row r="2849" spans="1:4" x14ac:dyDescent="0.25">
      <c r="A2849" s="264" t="s">
        <v>34470</v>
      </c>
      <c r="B2849" s="265" t="s">
        <v>9914</v>
      </c>
      <c r="C2849" s="265" t="s">
        <v>6682</v>
      </c>
      <c r="D2849" s="374" t="s">
        <v>34471</v>
      </c>
    </row>
    <row r="2850" spans="1:4" x14ac:dyDescent="0.25">
      <c r="A2850" s="264" t="s">
        <v>34472</v>
      </c>
      <c r="B2850" s="265" t="s">
        <v>9915</v>
      </c>
      <c r="C2850" s="265" t="s">
        <v>740</v>
      </c>
      <c r="D2850" s="266" t="s">
        <v>34473</v>
      </c>
    </row>
    <row r="2851" spans="1:4" x14ac:dyDescent="0.25">
      <c r="A2851" s="264" t="s">
        <v>34474</v>
      </c>
      <c r="B2851" s="265" t="s">
        <v>9916</v>
      </c>
      <c r="C2851" s="265" t="s">
        <v>740</v>
      </c>
      <c r="D2851" s="266" t="s">
        <v>34475</v>
      </c>
    </row>
    <row r="2852" spans="1:4" x14ac:dyDescent="0.25">
      <c r="A2852" s="264" t="s">
        <v>34476</v>
      </c>
      <c r="B2852" s="265" t="s">
        <v>9917</v>
      </c>
      <c r="C2852" s="265" t="s">
        <v>740</v>
      </c>
      <c r="D2852" s="266" t="s">
        <v>34477</v>
      </c>
    </row>
    <row r="2853" spans="1:4" x14ac:dyDescent="0.25">
      <c r="A2853" s="264" t="s">
        <v>34478</v>
      </c>
      <c r="B2853" s="265" t="s">
        <v>9918</v>
      </c>
      <c r="C2853" s="265" t="s">
        <v>740</v>
      </c>
      <c r="D2853" s="266" t="s">
        <v>4610</v>
      </c>
    </row>
    <row r="2854" spans="1:4" x14ac:dyDescent="0.25">
      <c r="A2854" s="264" t="s">
        <v>34479</v>
      </c>
      <c r="B2854" s="265" t="s">
        <v>9919</v>
      </c>
      <c r="C2854" s="265" t="s">
        <v>740</v>
      </c>
      <c r="D2854" s="266" t="s">
        <v>34480</v>
      </c>
    </row>
    <row r="2855" spans="1:4" x14ac:dyDescent="0.25">
      <c r="A2855" s="264" t="s">
        <v>34481</v>
      </c>
      <c r="B2855" s="265" t="s">
        <v>9920</v>
      </c>
      <c r="C2855" s="265" t="s">
        <v>740</v>
      </c>
      <c r="D2855" s="266" t="s">
        <v>34482</v>
      </c>
    </row>
    <row r="2856" spans="1:4" x14ac:dyDescent="0.25">
      <c r="A2856" s="264" t="s">
        <v>34483</v>
      </c>
      <c r="B2856" s="265" t="s">
        <v>9921</v>
      </c>
      <c r="C2856" s="265" t="s">
        <v>740</v>
      </c>
      <c r="D2856" s="266" t="s">
        <v>34484</v>
      </c>
    </row>
    <row r="2857" spans="1:4" x14ac:dyDescent="0.25">
      <c r="A2857" s="264" t="s">
        <v>34485</v>
      </c>
      <c r="B2857" s="265" t="s">
        <v>9922</v>
      </c>
      <c r="C2857" s="265" t="s">
        <v>740</v>
      </c>
      <c r="D2857" s="266" t="s">
        <v>34486</v>
      </c>
    </row>
    <row r="2858" spans="1:4" x14ac:dyDescent="0.25">
      <c r="A2858" s="264" t="s">
        <v>34487</v>
      </c>
      <c r="B2858" s="265" t="s">
        <v>9923</v>
      </c>
      <c r="C2858" s="265" t="s">
        <v>740</v>
      </c>
      <c r="D2858" s="266" t="s">
        <v>32365</v>
      </c>
    </row>
    <row r="2859" spans="1:4" x14ac:dyDescent="0.25">
      <c r="A2859" s="264" t="s">
        <v>34488</v>
      </c>
      <c r="B2859" s="265" t="s">
        <v>9924</v>
      </c>
      <c r="C2859" s="265" t="s">
        <v>740</v>
      </c>
      <c r="D2859" s="266" t="s">
        <v>34489</v>
      </c>
    </row>
    <row r="2860" spans="1:4" x14ac:dyDescent="0.25">
      <c r="A2860" s="264" t="s">
        <v>34490</v>
      </c>
      <c r="B2860" s="265" t="s">
        <v>9925</v>
      </c>
      <c r="C2860" s="265" t="s">
        <v>740</v>
      </c>
      <c r="D2860" s="266" t="s">
        <v>34491</v>
      </c>
    </row>
    <row r="2861" spans="1:4" x14ac:dyDescent="0.25">
      <c r="A2861" s="264" t="s">
        <v>34492</v>
      </c>
      <c r="B2861" s="265" t="s">
        <v>9926</v>
      </c>
      <c r="C2861" s="265" t="s">
        <v>740</v>
      </c>
      <c r="D2861" s="266" t="s">
        <v>34493</v>
      </c>
    </row>
    <row r="2862" spans="1:4" x14ac:dyDescent="0.25">
      <c r="A2862" s="264" t="s">
        <v>34494</v>
      </c>
      <c r="B2862" s="265" t="s">
        <v>9927</v>
      </c>
      <c r="C2862" s="265" t="s">
        <v>740</v>
      </c>
      <c r="D2862" s="266" t="s">
        <v>27938</v>
      </c>
    </row>
    <row r="2863" spans="1:4" x14ac:dyDescent="0.25">
      <c r="A2863" s="264" t="s">
        <v>34495</v>
      </c>
      <c r="B2863" s="265" t="s">
        <v>9928</v>
      </c>
      <c r="C2863" s="265" t="s">
        <v>740</v>
      </c>
      <c r="D2863" s="266" t="s">
        <v>34496</v>
      </c>
    </row>
    <row r="2864" spans="1:4" x14ac:dyDescent="0.25">
      <c r="A2864" s="264" t="s">
        <v>34497</v>
      </c>
      <c r="B2864" s="265" t="s">
        <v>9929</v>
      </c>
      <c r="C2864" s="265" t="s">
        <v>740</v>
      </c>
      <c r="D2864" s="266" t="s">
        <v>34498</v>
      </c>
    </row>
    <row r="2865" spans="1:4" x14ac:dyDescent="0.25">
      <c r="A2865" s="264" t="s">
        <v>34499</v>
      </c>
      <c r="B2865" s="265" t="s">
        <v>9930</v>
      </c>
      <c r="C2865" s="265" t="s">
        <v>740</v>
      </c>
      <c r="D2865" s="266" t="s">
        <v>34500</v>
      </c>
    </row>
    <row r="2866" spans="1:4" x14ac:dyDescent="0.25">
      <c r="A2866" s="264" t="s">
        <v>34501</v>
      </c>
      <c r="B2866" s="265" t="s">
        <v>9931</v>
      </c>
      <c r="C2866" s="265" t="s">
        <v>740</v>
      </c>
      <c r="D2866" s="266" t="s">
        <v>34502</v>
      </c>
    </row>
    <row r="2867" spans="1:4" x14ac:dyDescent="0.25">
      <c r="A2867" s="264" t="s">
        <v>34503</v>
      </c>
      <c r="B2867" s="265" t="s">
        <v>9932</v>
      </c>
      <c r="C2867" s="265" t="s">
        <v>740</v>
      </c>
      <c r="D2867" s="266" t="s">
        <v>34504</v>
      </c>
    </row>
    <row r="2868" spans="1:4" x14ac:dyDescent="0.25">
      <c r="A2868" s="264" t="s">
        <v>34505</v>
      </c>
      <c r="B2868" s="265" t="s">
        <v>9933</v>
      </c>
      <c r="C2868" s="265" t="s">
        <v>740</v>
      </c>
      <c r="D2868" s="266" t="s">
        <v>34506</v>
      </c>
    </row>
    <row r="2869" spans="1:4" x14ac:dyDescent="0.25">
      <c r="A2869" s="264" t="s">
        <v>34507</v>
      </c>
      <c r="B2869" s="265" t="s">
        <v>9934</v>
      </c>
      <c r="C2869" s="265" t="s">
        <v>740</v>
      </c>
      <c r="D2869" s="266" t="s">
        <v>30607</v>
      </c>
    </row>
    <row r="2870" spans="1:4" x14ac:dyDescent="0.25">
      <c r="A2870" s="264" t="s">
        <v>34508</v>
      </c>
      <c r="B2870" s="265" t="s">
        <v>9935</v>
      </c>
      <c r="C2870" s="265" t="s">
        <v>740</v>
      </c>
      <c r="D2870" s="266" t="s">
        <v>34509</v>
      </c>
    </row>
    <row r="2871" spans="1:4" x14ac:dyDescent="0.25">
      <c r="A2871" s="264" t="s">
        <v>34510</v>
      </c>
      <c r="B2871" s="265" t="s">
        <v>9936</v>
      </c>
      <c r="C2871" s="265" t="s">
        <v>740</v>
      </c>
      <c r="D2871" s="266" t="s">
        <v>33248</v>
      </c>
    </row>
    <row r="2872" spans="1:4" x14ac:dyDescent="0.25">
      <c r="A2872" s="264" t="s">
        <v>34511</v>
      </c>
      <c r="B2872" s="265" t="s">
        <v>9937</v>
      </c>
      <c r="C2872" s="265" t="s">
        <v>740</v>
      </c>
      <c r="D2872" s="266" t="s">
        <v>34512</v>
      </c>
    </row>
    <row r="2873" spans="1:4" x14ac:dyDescent="0.25">
      <c r="A2873" s="264" t="s">
        <v>34513</v>
      </c>
      <c r="B2873" s="265" t="s">
        <v>9938</v>
      </c>
      <c r="C2873" s="265" t="s">
        <v>740</v>
      </c>
      <c r="D2873" s="266" t="s">
        <v>34514</v>
      </c>
    </row>
    <row r="2874" spans="1:4" x14ac:dyDescent="0.25">
      <c r="A2874" s="264" t="s">
        <v>34515</v>
      </c>
      <c r="B2874" s="265" t="s">
        <v>9939</v>
      </c>
      <c r="C2874" s="265" t="s">
        <v>6676</v>
      </c>
      <c r="D2874" s="266" t="s">
        <v>34516</v>
      </c>
    </row>
    <row r="2875" spans="1:4" x14ac:dyDescent="0.25">
      <c r="A2875" s="264" t="s">
        <v>34517</v>
      </c>
      <c r="B2875" s="265" t="s">
        <v>9940</v>
      </c>
      <c r="C2875" s="265" t="s">
        <v>740</v>
      </c>
      <c r="D2875" s="266" t="s">
        <v>34518</v>
      </c>
    </row>
    <row r="2876" spans="1:4" x14ac:dyDescent="0.25">
      <c r="A2876" s="264" t="s">
        <v>34519</v>
      </c>
      <c r="B2876" s="265" t="s">
        <v>9941</v>
      </c>
      <c r="C2876" s="265" t="s">
        <v>740</v>
      </c>
      <c r="D2876" s="266" t="s">
        <v>34520</v>
      </c>
    </row>
    <row r="2877" spans="1:4" x14ac:dyDescent="0.25">
      <c r="A2877" s="264" t="s">
        <v>34521</v>
      </c>
      <c r="B2877" s="265" t="s">
        <v>9942</v>
      </c>
      <c r="C2877" s="265" t="s">
        <v>740</v>
      </c>
      <c r="D2877" s="266" t="s">
        <v>34522</v>
      </c>
    </row>
    <row r="2878" spans="1:4" x14ac:dyDescent="0.25">
      <c r="A2878" s="264" t="s">
        <v>34523</v>
      </c>
      <c r="B2878" s="265" t="s">
        <v>9943</v>
      </c>
      <c r="C2878" s="265" t="s">
        <v>740</v>
      </c>
      <c r="D2878" s="266" t="s">
        <v>34524</v>
      </c>
    </row>
    <row r="2879" spans="1:4" x14ac:dyDescent="0.25">
      <c r="A2879" s="264" t="s">
        <v>34525</v>
      </c>
      <c r="B2879" s="265" t="s">
        <v>9944</v>
      </c>
      <c r="C2879" s="265" t="s">
        <v>740</v>
      </c>
      <c r="D2879" s="266" t="s">
        <v>30176</v>
      </c>
    </row>
    <row r="2880" spans="1:4" x14ac:dyDescent="0.25">
      <c r="A2880" s="264" t="s">
        <v>34526</v>
      </c>
      <c r="B2880" s="265" t="s">
        <v>9945</v>
      </c>
      <c r="C2880" s="265" t="s">
        <v>740</v>
      </c>
      <c r="D2880" s="266" t="s">
        <v>30174</v>
      </c>
    </row>
    <row r="2881" spans="1:4" x14ac:dyDescent="0.25">
      <c r="A2881" s="264" t="s">
        <v>34527</v>
      </c>
      <c r="B2881" s="265" t="s">
        <v>9946</v>
      </c>
      <c r="C2881" s="265" t="s">
        <v>740</v>
      </c>
      <c r="D2881" s="266" t="s">
        <v>34528</v>
      </c>
    </row>
    <row r="2882" spans="1:4" x14ac:dyDescent="0.25">
      <c r="A2882" s="264" t="s">
        <v>34529</v>
      </c>
      <c r="B2882" s="265" t="s">
        <v>9947</v>
      </c>
      <c r="C2882" s="265" t="s">
        <v>740</v>
      </c>
      <c r="D2882" s="266" t="s">
        <v>34530</v>
      </c>
    </row>
    <row r="2883" spans="1:4" x14ac:dyDescent="0.25">
      <c r="A2883" s="264" t="s">
        <v>34531</v>
      </c>
      <c r="B2883" s="265" t="s">
        <v>9948</v>
      </c>
      <c r="C2883" s="265" t="s">
        <v>740</v>
      </c>
      <c r="D2883" s="266" t="s">
        <v>34532</v>
      </c>
    </row>
    <row r="2884" spans="1:4" x14ac:dyDescent="0.25">
      <c r="A2884" s="264" t="s">
        <v>34533</v>
      </c>
      <c r="B2884" s="265" t="s">
        <v>9949</v>
      </c>
      <c r="C2884" s="265" t="s">
        <v>6676</v>
      </c>
      <c r="D2884" s="266" t="s">
        <v>34534</v>
      </c>
    </row>
    <row r="2885" spans="1:4" x14ac:dyDescent="0.25">
      <c r="A2885" s="264" t="s">
        <v>34535</v>
      </c>
      <c r="B2885" s="265" t="s">
        <v>9950</v>
      </c>
      <c r="C2885" s="265" t="s">
        <v>6676</v>
      </c>
      <c r="D2885" s="266" t="s">
        <v>34536</v>
      </c>
    </row>
    <row r="2886" spans="1:4" x14ac:dyDescent="0.25">
      <c r="A2886" s="264" t="s">
        <v>34537</v>
      </c>
      <c r="B2886" s="265" t="s">
        <v>28420</v>
      </c>
      <c r="C2886" s="265" t="s">
        <v>6676</v>
      </c>
      <c r="D2886" s="266" t="s">
        <v>27294</v>
      </c>
    </row>
    <row r="2887" spans="1:4" x14ac:dyDescent="0.25">
      <c r="A2887" s="264" t="s">
        <v>34538</v>
      </c>
      <c r="B2887" s="265" t="s">
        <v>9951</v>
      </c>
      <c r="C2887" s="265" t="s">
        <v>6656</v>
      </c>
      <c r="D2887" s="266" t="s">
        <v>34539</v>
      </c>
    </row>
    <row r="2888" spans="1:4" x14ac:dyDescent="0.25">
      <c r="A2888" s="264" t="s">
        <v>34540</v>
      </c>
      <c r="B2888" s="265" t="s">
        <v>9952</v>
      </c>
      <c r="C2888" s="265" t="s">
        <v>740</v>
      </c>
      <c r="D2888" s="266" t="s">
        <v>34541</v>
      </c>
    </row>
    <row r="2889" spans="1:4" x14ac:dyDescent="0.25">
      <c r="A2889" s="264" t="s">
        <v>34542</v>
      </c>
      <c r="B2889" s="265" t="s">
        <v>9953</v>
      </c>
      <c r="C2889" s="265" t="s">
        <v>6676</v>
      </c>
      <c r="D2889" s="266" t="s">
        <v>34543</v>
      </c>
    </row>
    <row r="2890" spans="1:4" x14ac:dyDescent="0.25">
      <c r="A2890" s="264" t="s">
        <v>34544</v>
      </c>
      <c r="B2890" s="265" t="s">
        <v>9954</v>
      </c>
      <c r="C2890" s="265" t="s">
        <v>6676</v>
      </c>
      <c r="D2890" s="266" t="s">
        <v>34545</v>
      </c>
    </row>
    <row r="2891" spans="1:4" x14ac:dyDescent="0.25">
      <c r="A2891" s="264" t="s">
        <v>34546</v>
      </c>
      <c r="B2891" s="265" t="s">
        <v>9955</v>
      </c>
      <c r="C2891" s="265" t="s">
        <v>6676</v>
      </c>
      <c r="D2891" s="266" t="s">
        <v>34547</v>
      </c>
    </row>
    <row r="2892" spans="1:4" x14ac:dyDescent="0.25">
      <c r="A2892" s="264" t="s">
        <v>34548</v>
      </c>
      <c r="B2892" s="265" t="s">
        <v>9956</v>
      </c>
      <c r="C2892" s="265" t="s">
        <v>6676</v>
      </c>
      <c r="D2892" s="266" t="s">
        <v>34549</v>
      </c>
    </row>
    <row r="2893" spans="1:4" x14ac:dyDescent="0.25">
      <c r="A2893" s="264" t="s">
        <v>34550</v>
      </c>
      <c r="B2893" s="265" t="s">
        <v>9957</v>
      </c>
      <c r="C2893" s="265" t="s">
        <v>6676</v>
      </c>
      <c r="D2893" s="266" t="s">
        <v>34551</v>
      </c>
    </row>
    <row r="2894" spans="1:4" x14ac:dyDescent="0.25">
      <c r="A2894" s="264" t="s">
        <v>34552</v>
      </c>
      <c r="B2894" s="265" t="s">
        <v>9958</v>
      </c>
      <c r="C2894" s="265" t="s">
        <v>6676</v>
      </c>
      <c r="D2894" s="266" t="s">
        <v>34553</v>
      </c>
    </row>
    <row r="2895" spans="1:4" x14ac:dyDescent="0.25">
      <c r="A2895" s="264" t="s">
        <v>34554</v>
      </c>
      <c r="B2895" s="265" t="s">
        <v>9959</v>
      </c>
      <c r="C2895" s="265" t="s">
        <v>6676</v>
      </c>
      <c r="D2895" s="266" t="s">
        <v>34555</v>
      </c>
    </row>
    <row r="2896" spans="1:4" x14ac:dyDescent="0.25">
      <c r="A2896" s="264" t="s">
        <v>34556</v>
      </c>
      <c r="B2896" s="265" t="s">
        <v>9960</v>
      </c>
      <c r="C2896" s="265" t="s">
        <v>6676</v>
      </c>
      <c r="D2896" s="266" t="s">
        <v>34557</v>
      </c>
    </row>
    <row r="2897" spans="1:4" x14ac:dyDescent="0.25">
      <c r="A2897" s="264" t="s">
        <v>34558</v>
      </c>
      <c r="B2897" s="265" t="s">
        <v>9961</v>
      </c>
      <c r="C2897" s="265" t="s">
        <v>6676</v>
      </c>
      <c r="D2897" s="266" t="s">
        <v>34559</v>
      </c>
    </row>
    <row r="2898" spans="1:4" x14ac:dyDescent="0.25">
      <c r="A2898" s="264" t="s">
        <v>34560</v>
      </c>
      <c r="B2898" s="265" t="s">
        <v>9962</v>
      </c>
      <c r="C2898" s="265" t="s">
        <v>6676</v>
      </c>
      <c r="D2898" s="266" t="s">
        <v>34561</v>
      </c>
    </row>
    <row r="2899" spans="1:4" x14ac:dyDescent="0.25">
      <c r="A2899" s="264" t="s">
        <v>34562</v>
      </c>
      <c r="B2899" s="265" t="s">
        <v>9963</v>
      </c>
      <c r="C2899" s="265" t="s">
        <v>6676</v>
      </c>
      <c r="D2899" s="266" t="s">
        <v>34563</v>
      </c>
    </row>
    <row r="2900" spans="1:4" x14ac:dyDescent="0.25">
      <c r="A2900" s="264" t="s">
        <v>34564</v>
      </c>
      <c r="B2900" s="265" t="s">
        <v>9964</v>
      </c>
      <c r="C2900" s="265" t="s">
        <v>6676</v>
      </c>
      <c r="D2900" s="266" t="s">
        <v>34565</v>
      </c>
    </row>
    <row r="2901" spans="1:4" x14ac:dyDescent="0.25">
      <c r="A2901" s="264" t="s">
        <v>34566</v>
      </c>
      <c r="B2901" s="265" t="s">
        <v>9965</v>
      </c>
      <c r="C2901" s="265" t="s">
        <v>6676</v>
      </c>
      <c r="D2901" s="266" t="s">
        <v>34567</v>
      </c>
    </row>
    <row r="2902" spans="1:4" x14ac:dyDescent="0.25">
      <c r="A2902" s="264" t="s">
        <v>34568</v>
      </c>
      <c r="B2902" s="265" t="s">
        <v>9966</v>
      </c>
      <c r="C2902" s="265" t="s">
        <v>6676</v>
      </c>
      <c r="D2902" s="266" t="s">
        <v>34569</v>
      </c>
    </row>
    <row r="2903" spans="1:4" x14ac:dyDescent="0.25">
      <c r="A2903" s="264" t="s">
        <v>34570</v>
      </c>
      <c r="B2903" s="265" t="s">
        <v>9967</v>
      </c>
      <c r="C2903" s="265" t="s">
        <v>6676</v>
      </c>
      <c r="D2903" s="266" t="s">
        <v>34571</v>
      </c>
    </row>
    <row r="2904" spans="1:4" x14ac:dyDescent="0.25">
      <c r="A2904" s="264" t="s">
        <v>34572</v>
      </c>
      <c r="B2904" s="265" t="s">
        <v>9968</v>
      </c>
      <c r="C2904" s="265" t="s">
        <v>6676</v>
      </c>
      <c r="D2904" s="266" t="s">
        <v>34573</v>
      </c>
    </row>
    <row r="2905" spans="1:4" x14ac:dyDescent="0.25">
      <c r="A2905" s="264" t="s">
        <v>34574</v>
      </c>
      <c r="B2905" s="265" t="s">
        <v>25685</v>
      </c>
      <c r="C2905" s="265" t="s">
        <v>740</v>
      </c>
      <c r="D2905" s="266" t="s">
        <v>34575</v>
      </c>
    </row>
    <row r="2906" spans="1:4" x14ac:dyDescent="0.25">
      <c r="A2906" s="264" t="s">
        <v>34576</v>
      </c>
      <c r="B2906" s="265" t="s">
        <v>25686</v>
      </c>
      <c r="C2906" s="265" t="s">
        <v>740</v>
      </c>
      <c r="D2906" s="266" t="s">
        <v>34577</v>
      </c>
    </row>
    <row r="2907" spans="1:4" x14ac:dyDescent="0.25">
      <c r="A2907" s="264" t="s">
        <v>34578</v>
      </c>
      <c r="B2907" s="265" t="s">
        <v>25687</v>
      </c>
      <c r="C2907" s="265" t="s">
        <v>740</v>
      </c>
      <c r="D2907" s="266" t="s">
        <v>4716</v>
      </c>
    </row>
    <row r="2908" spans="1:4" x14ac:dyDescent="0.25">
      <c r="A2908" s="264" t="s">
        <v>34579</v>
      </c>
      <c r="B2908" s="265" t="s">
        <v>25688</v>
      </c>
      <c r="C2908" s="265" t="s">
        <v>740</v>
      </c>
      <c r="D2908" s="266" t="s">
        <v>34580</v>
      </c>
    </row>
    <row r="2909" spans="1:4" x14ac:dyDescent="0.25">
      <c r="A2909" s="264" t="s">
        <v>34581</v>
      </c>
      <c r="B2909" s="265" t="s">
        <v>25689</v>
      </c>
      <c r="C2909" s="265" t="s">
        <v>740</v>
      </c>
      <c r="D2909" s="266" t="s">
        <v>34582</v>
      </c>
    </row>
    <row r="2910" spans="1:4" x14ac:dyDescent="0.25">
      <c r="A2910" s="264" t="s">
        <v>34583</v>
      </c>
      <c r="B2910" s="265" t="s">
        <v>25690</v>
      </c>
      <c r="C2910" s="265" t="s">
        <v>740</v>
      </c>
      <c r="D2910" s="266" t="s">
        <v>34584</v>
      </c>
    </row>
    <row r="2911" spans="1:4" x14ac:dyDescent="0.25">
      <c r="A2911" s="264" t="s">
        <v>34585</v>
      </c>
      <c r="B2911" s="265" t="s">
        <v>25691</v>
      </c>
      <c r="C2911" s="265" t="s">
        <v>740</v>
      </c>
      <c r="D2911" s="266" t="s">
        <v>27345</v>
      </c>
    </row>
    <row r="2912" spans="1:4" x14ac:dyDescent="0.25">
      <c r="A2912" s="264" t="s">
        <v>34586</v>
      </c>
      <c r="B2912" s="265" t="s">
        <v>25692</v>
      </c>
      <c r="C2912" s="265" t="s">
        <v>740</v>
      </c>
      <c r="D2912" s="266" t="s">
        <v>34582</v>
      </c>
    </row>
    <row r="2913" spans="1:4" x14ac:dyDescent="0.25">
      <c r="A2913" s="264" t="s">
        <v>34587</v>
      </c>
      <c r="B2913" s="265" t="s">
        <v>25694</v>
      </c>
      <c r="C2913" s="265" t="s">
        <v>740</v>
      </c>
      <c r="D2913" s="266" t="s">
        <v>34588</v>
      </c>
    </row>
    <row r="2914" spans="1:4" x14ac:dyDescent="0.25">
      <c r="A2914" s="264" t="s">
        <v>34589</v>
      </c>
      <c r="B2914" s="265" t="s">
        <v>9969</v>
      </c>
      <c r="C2914" s="265" t="s">
        <v>740</v>
      </c>
      <c r="D2914" s="266" t="s">
        <v>8227</v>
      </c>
    </row>
    <row r="2915" spans="1:4" x14ac:dyDescent="0.25">
      <c r="A2915" s="264" t="s">
        <v>34590</v>
      </c>
      <c r="B2915" s="265" t="s">
        <v>9970</v>
      </c>
      <c r="C2915" s="265" t="s">
        <v>740</v>
      </c>
      <c r="D2915" s="266" t="s">
        <v>10016</v>
      </c>
    </row>
    <row r="2916" spans="1:4" x14ac:dyDescent="0.25">
      <c r="A2916" s="264" t="s">
        <v>34591</v>
      </c>
      <c r="B2916" s="265" t="s">
        <v>9971</v>
      </c>
      <c r="C2916" s="265" t="s">
        <v>740</v>
      </c>
      <c r="D2916" s="266" t="s">
        <v>26829</v>
      </c>
    </row>
    <row r="2917" spans="1:4" x14ac:dyDescent="0.25">
      <c r="A2917" s="264" t="s">
        <v>34592</v>
      </c>
      <c r="B2917" s="265" t="s">
        <v>9972</v>
      </c>
      <c r="C2917" s="265" t="s">
        <v>740</v>
      </c>
      <c r="D2917" s="266" t="s">
        <v>6742</v>
      </c>
    </row>
    <row r="2918" spans="1:4" x14ac:dyDescent="0.25">
      <c r="A2918" s="264" t="s">
        <v>34593</v>
      </c>
      <c r="B2918" s="265" t="s">
        <v>9973</v>
      </c>
      <c r="C2918" s="265" t="s">
        <v>740</v>
      </c>
      <c r="D2918" s="266" t="s">
        <v>34594</v>
      </c>
    </row>
    <row r="2919" spans="1:4" x14ac:dyDescent="0.25">
      <c r="A2919" s="264" t="s">
        <v>34595</v>
      </c>
      <c r="B2919" s="265" t="s">
        <v>9974</v>
      </c>
      <c r="C2919" s="265" t="s">
        <v>740</v>
      </c>
      <c r="D2919" s="266" t="s">
        <v>25824</v>
      </c>
    </row>
    <row r="2920" spans="1:4" x14ac:dyDescent="0.25">
      <c r="A2920" s="264" t="s">
        <v>34596</v>
      </c>
      <c r="B2920" s="265" t="s">
        <v>9975</v>
      </c>
      <c r="C2920" s="265" t="s">
        <v>740</v>
      </c>
      <c r="D2920" s="266" t="s">
        <v>3231</v>
      </c>
    </row>
    <row r="2921" spans="1:4" x14ac:dyDescent="0.25">
      <c r="A2921" s="264" t="s">
        <v>34597</v>
      </c>
      <c r="B2921" s="265" t="s">
        <v>9977</v>
      </c>
      <c r="C2921" s="265" t="s">
        <v>740</v>
      </c>
      <c r="D2921" s="266" t="s">
        <v>34598</v>
      </c>
    </row>
    <row r="2922" spans="1:4" x14ac:dyDescent="0.25">
      <c r="A2922" s="264" t="s">
        <v>34599</v>
      </c>
      <c r="B2922" s="265" t="s">
        <v>9978</v>
      </c>
      <c r="C2922" s="265" t="s">
        <v>740</v>
      </c>
      <c r="D2922" s="266" t="s">
        <v>33996</v>
      </c>
    </row>
    <row r="2923" spans="1:4" x14ac:dyDescent="0.25">
      <c r="A2923" s="264" t="s">
        <v>34600</v>
      </c>
      <c r="B2923" s="265" t="s">
        <v>9980</v>
      </c>
      <c r="C2923" s="265" t="s">
        <v>740</v>
      </c>
      <c r="D2923" s="266" t="s">
        <v>7573</v>
      </c>
    </row>
    <row r="2924" spans="1:4" x14ac:dyDescent="0.25">
      <c r="A2924" s="264" t="s">
        <v>34601</v>
      </c>
      <c r="B2924" s="265" t="s">
        <v>9981</v>
      </c>
      <c r="C2924" s="265" t="s">
        <v>740</v>
      </c>
      <c r="D2924" s="266" t="s">
        <v>1594</v>
      </c>
    </row>
    <row r="2925" spans="1:4" x14ac:dyDescent="0.25">
      <c r="A2925" s="264" t="s">
        <v>34602</v>
      </c>
      <c r="B2925" s="265" t="s">
        <v>9982</v>
      </c>
      <c r="C2925" s="265" t="s">
        <v>740</v>
      </c>
      <c r="D2925" s="266" t="s">
        <v>27684</v>
      </c>
    </row>
    <row r="2926" spans="1:4" x14ac:dyDescent="0.25">
      <c r="A2926" s="264" t="s">
        <v>34603</v>
      </c>
      <c r="B2926" s="265" t="s">
        <v>9983</v>
      </c>
      <c r="C2926" s="265" t="s">
        <v>740</v>
      </c>
      <c r="D2926" s="266" t="s">
        <v>2903</v>
      </c>
    </row>
    <row r="2927" spans="1:4" x14ac:dyDescent="0.25">
      <c r="A2927" s="264" t="s">
        <v>34604</v>
      </c>
      <c r="B2927" s="265" t="s">
        <v>9984</v>
      </c>
      <c r="C2927" s="265" t="s">
        <v>740</v>
      </c>
      <c r="D2927" s="266" t="s">
        <v>2899</v>
      </c>
    </row>
    <row r="2928" spans="1:4" x14ac:dyDescent="0.25">
      <c r="A2928" s="264" t="s">
        <v>34605</v>
      </c>
      <c r="B2928" s="265" t="s">
        <v>9985</v>
      </c>
      <c r="C2928" s="265" t="s">
        <v>740</v>
      </c>
      <c r="D2928" s="266" t="s">
        <v>34606</v>
      </c>
    </row>
    <row r="2929" spans="1:4" x14ac:dyDescent="0.25">
      <c r="A2929" s="264" t="s">
        <v>34607</v>
      </c>
      <c r="B2929" s="265" t="s">
        <v>9986</v>
      </c>
      <c r="C2929" s="265" t="s">
        <v>740</v>
      </c>
      <c r="D2929" s="266" t="s">
        <v>26555</v>
      </c>
    </row>
    <row r="2930" spans="1:4" x14ac:dyDescent="0.25">
      <c r="A2930" s="264" t="s">
        <v>34608</v>
      </c>
      <c r="B2930" s="265" t="s">
        <v>9987</v>
      </c>
      <c r="C2930" s="265" t="s">
        <v>740</v>
      </c>
      <c r="D2930" s="266" t="s">
        <v>34609</v>
      </c>
    </row>
    <row r="2931" spans="1:4" x14ac:dyDescent="0.25">
      <c r="A2931" s="264" t="s">
        <v>34610</v>
      </c>
      <c r="B2931" s="265" t="s">
        <v>9988</v>
      </c>
      <c r="C2931" s="265" t="s">
        <v>740</v>
      </c>
      <c r="D2931" s="266" t="s">
        <v>25748</v>
      </c>
    </row>
    <row r="2932" spans="1:4" x14ac:dyDescent="0.25">
      <c r="A2932" s="264" t="s">
        <v>34611</v>
      </c>
      <c r="B2932" s="265" t="s">
        <v>9989</v>
      </c>
      <c r="C2932" s="265" t="s">
        <v>740</v>
      </c>
      <c r="D2932" s="266" t="s">
        <v>31619</v>
      </c>
    </row>
    <row r="2933" spans="1:4" x14ac:dyDescent="0.25">
      <c r="A2933" s="264" t="s">
        <v>34612</v>
      </c>
      <c r="B2933" s="265" t="s">
        <v>9990</v>
      </c>
      <c r="C2933" s="265" t="s">
        <v>740</v>
      </c>
      <c r="D2933" s="266" t="s">
        <v>34613</v>
      </c>
    </row>
    <row r="2934" spans="1:4" x14ac:dyDescent="0.25">
      <c r="A2934" s="264" t="s">
        <v>34614</v>
      </c>
      <c r="B2934" s="265" t="s">
        <v>9991</v>
      </c>
      <c r="C2934" s="265" t="s">
        <v>740</v>
      </c>
      <c r="D2934" s="266" t="s">
        <v>34615</v>
      </c>
    </row>
    <row r="2935" spans="1:4" x14ac:dyDescent="0.25">
      <c r="A2935" s="264" t="s">
        <v>34616</v>
      </c>
      <c r="B2935" s="265" t="s">
        <v>9992</v>
      </c>
      <c r="C2935" s="265" t="s">
        <v>740</v>
      </c>
      <c r="D2935" s="266" t="s">
        <v>34617</v>
      </c>
    </row>
    <row r="2936" spans="1:4" x14ac:dyDescent="0.25">
      <c r="A2936" s="264" t="s">
        <v>34618</v>
      </c>
      <c r="B2936" s="265" t="s">
        <v>9993</v>
      </c>
      <c r="C2936" s="265" t="s">
        <v>740</v>
      </c>
      <c r="D2936" s="266" t="s">
        <v>34619</v>
      </c>
    </row>
    <row r="2937" spans="1:4" x14ac:dyDescent="0.25">
      <c r="A2937" s="264" t="s">
        <v>34620</v>
      </c>
      <c r="B2937" s="265" t="s">
        <v>9995</v>
      </c>
      <c r="C2937" s="265" t="s">
        <v>740</v>
      </c>
      <c r="D2937" s="266" t="s">
        <v>34621</v>
      </c>
    </row>
    <row r="2938" spans="1:4" x14ac:dyDescent="0.25">
      <c r="A2938" s="264" t="s">
        <v>34622</v>
      </c>
      <c r="B2938" s="265" t="s">
        <v>9996</v>
      </c>
      <c r="C2938" s="265" t="s">
        <v>740</v>
      </c>
      <c r="D2938" s="266" t="s">
        <v>6076</v>
      </c>
    </row>
    <row r="2939" spans="1:4" x14ac:dyDescent="0.25">
      <c r="A2939" s="264" t="s">
        <v>34623</v>
      </c>
      <c r="B2939" s="265" t="s">
        <v>9998</v>
      </c>
      <c r="C2939" s="265" t="s">
        <v>740</v>
      </c>
      <c r="D2939" s="266" t="s">
        <v>34624</v>
      </c>
    </row>
    <row r="2940" spans="1:4" x14ac:dyDescent="0.25">
      <c r="A2940" s="264" t="s">
        <v>34625</v>
      </c>
      <c r="B2940" s="265" t="s">
        <v>9999</v>
      </c>
      <c r="C2940" s="265" t="s">
        <v>740</v>
      </c>
      <c r="D2940" s="266" t="s">
        <v>34626</v>
      </c>
    </row>
    <row r="2941" spans="1:4" x14ac:dyDescent="0.25">
      <c r="A2941" s="264" t="s">
        <v>34627</v>
      </c>
      <c r="B2941" s="265" t="s">
        <v>10000</v>
      </c>
      <c r="C2941" s="265" t="s">
        <v>740</v>
      </c>
      <c r="D2941" s="266" t="s">
        <v>3141</v>
      </c>
    </row>
    <row r="2942" spans="1:4" x14ac:dyDescent="0.25">
      <c r="A2942" s="264" t="s">
        <v>34628</v>
      </c>
      <c r="B2942" s="265" t="s">
        <v>10001</v>
      </c>
      <c r="C2942" s="265" t="s">
        <v>740</v>
      </c>
      <c r="D2942" s="266" t="s">
        <v>34629</v>
      </c>
    </row>
    <row r="2943" spans="1:4" x14ac:dyDescent="0.25">
      <c r="A2943" s="264" t="s">
        <v>34630</v>
      </c>
      <c r="B2943" s="265" t="s">
        <v>10002</v>
      </c>
      <c r="C2943" s="265" t="s">
        <v>740</v>
      </c>
      <c r="D2943" s="266" t="s">
        <v>34631</v>
      </c>
    </row>
    <row r="2944" spans="1:4" x14ac:dyDescent="0.25">
      <c r="A2944" s="264" t="s">
        <v>34632</v>
      </c>
      <c r="B2944" s="265" t="s">
        <v>10003</v>
      </c>
      <c r="C2944" s="265" t="s">
        <v>740</v>
      </c>
      <c r="D2944" s="266" t="s">
        <v>34633</v>
      </c>
    </row>
    <row r="2945" spans="1:4" x14ac:dyDescent="0.25">
      <c r="A2945" s="264" t="s">
        <v>34634</v>
      </c>
      <c r="B2945" s="265" t="s">
        <v>10004</v>
      </c>
      <c r="C2945" s="265" t="s">
        <v>740</v>
      </c>
      <c r="D2945" s="266" t="s">
        <v>34635</v>
      </c>
    </row>
    <row r="2946" spans="1:4" x14ac:dyDescent="0.25">
      <c r="A2946" s="264" t="s">
        <v>34636</v>
      </c>
      <c r="B2946" s="265" t="s">
        <v>25701</v>
      </c>
      <c r="C2946" s="265" t="s">
        <v>740</v>
      </c>
      <c r="D2946" s="266" t="s">
        <v>5502</v>
      </c>
    </row>
    <row r="2947" spans="1:4" x14ac:dyDescent="0.25">
      <c r="A2947" s="264" t="s">
        <v>34637</v>
      </c>
      <c r="B2947" s="265" t="s">
        <v>28421</v>
      </c>
      <c r="C2947" s="265" t="s">
        <v>740</v>
      </c>
      <c r="D2947" s="266" t="s">
        <v>34638</v>
      </c>
    </row>
    <row r="2948" spans="1:4" x14ac:dyDescent="0.25">
      <c r="A2948" s="264" t="s">
        <v>34639</v>
      </c>
      <c r="B2948" s="265" t="s">
        <v>28422</v>
      </c>
      <c r="C2948" s="265" t="s">
        <v>740</v>
      </c>
      <c r="D2948" s="266" t="s">
        <v>34640</v>
      </c>
    </row>
    <row r="2949" spans="1:4" x14ac:dyDescent="0.25">
      <c r="A2949" s="264" t="s">
        <v>34641</v>
      </c>
      <c r="B2949" s="265" t="s">
        <v>10005</v>
      </c>
      <c r="C2949" s="265" t="s">
        <v>740</v>
      </c>
      <c r="D2949" s="266" t="s">
        <v>25594</v>
      </c>
    </row>
    <row r="2950" spans="1:4" x14ac:dyDescent="0.25">
      <c r="A2950" s="264" t="s">
        <v>34642</v>
      </c>
      <c r="B2950" s="265" t="s">
        <v>6628</v>
      </c>
      <c r="C2950" s="265" t="s">
        <v>740</v>
      </c>
      <c r="D2950" s="266" t="s">
        <v>31692</v>
      </c>
    </row>
    <row r="2951" spans="1:4" x14ac:dyDescent="0.25">
      <c r="A2951" s="264" t="s">
        <v>34643</v>
      </c>
      <c r="B2951" s="265" t="s">
        <v>10007</v>
      </c>
      <c r="C2951" s="265" t="s">
        <v>740</v>
      </c>
      <c r="D2951" s="266" t="s">
        <v>29443</v>
      </c>
    </row>
    <row r="2952" spans="1:4" x14ac:dyDescent="0.25">
      <c r="A2952" s="264" t="s">
        <v>34644</v>
      </c>
      <c r="B2952" s="265" t="s">
        <v>10008</v>
      </c>
      <c r="C2952" s="265" t="s">
        <v>740</v>
      </c>
      <c r="D2952" s="266" t="s">
        <v>34645</v>
      </c>
    </row>
    <row r="2953" spans="1:4" x14ac:dyDescent="0.25">
      <c r="A2953" s="264" t="s">
        <v>34646</v>
      </c>
      <c r="B2953" s="265" t="s">
        <v>10009</v>
      </c>
      <c r="C2953" s="265" t="s">
        <v>6656</v>
      </c>
      <c r="D2953" s="266" t="s">
        <v>2667</v>
      </c>
    </row>
    <row r="2954" spans="1:4" x14ac:dyDescent="0.25">
      <c r="A2954" s="264" t="s">
        <v>34647</v>
      </c>
      <c r="B2954" s="265" t="s">
        <v>10010</v>
      </c>
      <c r="C2954" s="265" t="s">
        <v>6656</v>
      </c>
      <c r="D2954" s="266" t="s">
        <v>34648</v>
      </c>
    </row>
    <row r="2955" spans="1:4" x14ac:dyDescent="0.25">
      <c r="A2955" s="264" t="s">
        <v>34649</v>
      </c>
      <c r="B2955" s="265" t="s">
        <v>10011</v>
      </c>
      <c r="C2955" s="265" t="s">
        <v>6656</v>
      </c>
      <c r="D2955" s="266" t="s">
        <v>34650</v>
      </c>
    </row>
    <row r="2956" spans="1:4" x14ac:dyDescent="0.25">
      <c r="A2956" s="264" t="s">
        <v>34651</v>
      </c>
      <c r="B2956" s="265" t="s">
        <v>10012</v>
      </c>
      <c r="C2956" s="265" t="s">
        <v>6656</v>
      </c>
      <c r="D2956" s="266" t="s">
        <v>27941</v>
      </c>
    </row>
    <row r="2957" spans="1:4" x14ac:dyDescent="0.25">
      <c r="A2957" s="264" t="s">
        <v>34652</v>
      </c>
      <c r="B2957" s="265" t="s">
        <v>10013</v>
      </c>
      <c r="C2957" s="265" t="s">
        <v>6656</v>
      </c>
      <c r="D2957" s="266" t="s">
        <v>34653</v>
      </c>
    </row>
    <row r="2958" spans="1:4" x14ac:dyDescent="0.25">
      <c r="A2958" s="264" t="s">
        <v>34654</v>
      </c>
      <c r="B2958" s="265" t="s">
        <v>10014</v>
      </c>
      <c r="C2958" s="265" t="s">
        <v>6656</v>
      </c>
      <c r="D2958" s="266" t="s">
        <v>25886</v>
      </c>
    </row>
    <row r="2959" spans="1:4" x14ac:dyDescent="0.25">
      <c r="A2959" s="264" t="s">
        <v>34655</v>
      </c>
      <c r="B2959" s="265" t="s">
        <v>10015</v>
      </c>
      <c r="C2959" s="265" t="s">
        <v>6656</v>
      </c>
      <c r="D2959" s="266" t="s">
        <v>34016</v>
      </c>
    </row>
    <row r="2960" spans="1:4" x14ac:dyDescent="0.25">
      <c r="A2960" s="264" t="s">
        <v>34656</v>
      </c>
      <c r="B2960" s="265" t="s">
        <v>10017</v>
      </c>
      <c r="C2960" s="265" t="s">
        <v>6656</v>
      </c>
      <c r="D2960" s="266" t="s">
        <v>34657</v>
      </c>
    </row>
    <row r="2961" spans="1:4" x14ac:dyDescent="0.25">
      <c r="A2961" s="264" t="s">
        <v>34658</v>
      </c>
      <c r="B2961" s="265" t="s">
        <v>10019</v>
      </c>
      <c r="C2961" s="265" t="s">
        <v>6656</v>
      </c>
      <c r="D2961" s="266" t="s">
        <v>34659</v>
      </c>
    </row>
    <row r="2962" spans="1:4" x14ac:dyDescent="0.25">
      <c r="A2962" s="264" t="s">
        <v>34660</v>
      </c>
      <c r="B2962" s="265" t="s">
        <v>10020</v>
      </c>
      <c r="C2962" s="265" t="s">
        <v>6656</v>
      </c>
      <c r="D2962" s="266" t="s">
        <v>4224</v>
      </c>
    </row>
    <row r="2963" spans="1:4" x14ac:dyDescent="0.25">
      <c r="A2963" s="264" t="s">
        <v>34661</v>
      </c>
      <c r="B2963" s="265" t="s">
        <v>10021</v>
      </c>
      <c r="C2963" s="265" t="s">
        <v>6656</v>
      </c>
      <c r="D2963" s="266" t="s">
        <v>26829</v>
      </c>
    </row>
    <row r="2964" spans="1:4" x14ac:dyDescent="0.25">
      <c r="A2964" s="264" t="s">
        <v>34662</v>
      </c>
      <c r="B2964" s="265" t="s">
        <v>10022</v>
      </c>
      <c r="C2964" s="265" t="s">
        <v>6656</v>
      </c>
      <c r="D2964" s="266" t="s">
        <v>34663</v>
      </c>
    </row>
    <row r="2965" spans="1:4" x14ac:dyDescent="0.25">
      <c r="A2965" s="264" t="s">
        <v>34664</v>
      </c>
      <c r="B2965" s="265" t="s">
        <v>10023</v>
      </c>
      <c r="C2965" s="265" t="s">
        <v>6656</v>
      </c>
      <c r="D2965" s="266" t="s">
        <v>30162</v>
      </c>
    </row>
    <row r="2966" spans="1:4" x14ac:dyDescent="0.25">
      <c r="A2966" s="264" t="s">
        <v>34665</v>
      </c>
      <c r="B2966" s="265" t="s">
        <v>10024</v>
      </c>
      <c r="C2966" s="265" t="s">
        <v>6656</v>
      </c>
      <c r="D2966" s="266" t="s">
        <v>25703</v>
      </c>
    </row>
    <row r="2967" spans="1:4" x14ac:dyDescent="0.25">
      <c r="A2967" s="264" t="s">
        <v>34666</v>
      </c>
      <c r="B2967" s="265" t="s">
        <v>10025</v>
      </c>
      <c r="C2967" s="265" t="s">
        <v>6656</v>
      </c>
      <c r="D2967" s="266" t="s">
        <v>27075</v>
      </c>
    </row>
    <row r="2968" spans="1:4" x14ac:dyDescent="0.25">
      <c r="A2968" s="264" t="s">
        <v>34667</v>
      </c>
      <c r="B2968" s="265" t="s">
        <v>10026</v>
      </c>
      <c r="C2968" s="265" t="s">
        <v>6656</v>
      </c>
      <c r="D2968" s="266" t="s">
        <v>34668</v>
      </c>
    </row>
    <row r="2969" spans="1:4" x14ac:dyDescent="0.25">
      <c r="A2969" s="264" t="s">
        <v>34669</v>
      </c>
      <c r="B2969" s="265" t="s">
        <v>10027</v>
      </c>
      <c r="C2969" s="265" t="s">
        <v>6656</v>
      </c>
      <c r="D2969" s="266" t="s">
        <v>34670</v>
      </c>
    </row>
    <row r="2970" spans="1:4" x14ac:dyDescent="0.25">
      <c r="A2970" s="264" t="s">
        <v>34671</v>
      </c>
      <c r="B2970" s="265" t="s">
        <v>10028</v>
      </c>
      <c r="C2970" s="265" t="s">
        <v>6656</v>
      </c>
      <c r="D2970" s="266" t="s">
        <v>34672</v>
      </c>
    </row>
    <row r="2971" spans="1:4" x14ac:dyDescent="0.25">
      <c r="A2971" s="264" t="s">
        <v>34673</v>
      </c>
      <c r="B2971" s="265" t="s">
        <v>10029</v>
      </c>
      <c r="C2971" s="265" t="s">
        <v>6656</v>
      </c>
      <c r="D2971" s="266" t="s">
        <v>34674</v>
      </c>
    </row>
    <row r="2972" spans="1:4" x14ac:dyDescent="0.25">
      <c r="A2972" s="264" t="s">
        <v>34675</v>
      </c>
      <c r="B2972" s="265" t="s">
        <v>10030</v>
      </c>
      <c r="C2972" s="265" t="s">
        <v>6656</v>
      </c>
      <c r="D2972" s="266" t="s">
        <v>34676</v>
      </c>
    </row>
    <row r="2973" spans="1:4" x14ac:dyDescent="0.25">
      <c r="A2973" s="264" t="s">
        <v>34677</v>
      </c>
      <c r="B2973" s="265" t="s">
        <v>10031</v>
      </c>
      <c r="C2973" s="265" t="s">
        <v>6656</v>
      </c>
      <c r="D2973" s="266" t="s">
        <v>3630</v>
      </c>
    </row>
    <row r="2974" spans="1:4" x14ac:dyDescent="0.25">
      <c r="A2974" s="264" t="s">
        <v>34678</v>
      </c>
      <c r="B2974" s="265" t="s">
        <v>10032</v>
      </c>
      <c r="C2974" s="265" t="s">
        <v>6656</v>
      </c>
      <c r="D2974" s="266" t="s">
        <v>34679</v>
      </c>
    </row>
    <row r="2975" spans="1:4" x14ac:dyDescent="0.25">
      <c r="A2975" s="264" t="s">
        <v>34680</v>
      </c>
      <c r="B2975" s="265" t="s">
        <v>10033</v>
      </c>
      <c r="C2975" s="265" t="s">
        <v>6656</v>
      </c>
      <c r="D2975" s="266" t="s">
        <v>30157</v>
      </c>
    </row>
    <row r="2976" spans="1:4" x14ac:dyDescent="0.25">
      <c r="A2976" s="264" t="s">
        <v>34681</v>
      </c>
      <c r="B2976" s="265" t="s">
        <v>10034</v>
      </c>
      <c r="C2976" s="265" t="s">
        <v>6656</v>
      </c>
      <c r="D2976" s="266" t="s">
        <v>25790</v>
      </c>
    </row>
    <row r="2977" spans="1:4" x14ac:dyDescent="0.25">
      <c r="A2977" s="264" t="s">
        <v>34682</v>
      </c>
      <c r="B2977" s="265" t="s">
        <v>10035</v>
      </c>
      <c r="C2977" s="265" t="s">
        <v>6656</v>
      </c>
      <c r="D2977" s="266" t="s">
        <v>34683</v>
      </c>
    </row>
    <row r="2978" spans="1:4" x14ac:dyDescent="0.25">
      <c r="A2978" s="264" t="s">
        <v>34684</v>
      </c>
      <c r="B2978" s="265" t="s">
        <v>10036</v>
      </c>
      <c r="C2978" s="265" t="s">
        <v>6656</v>
      </c>
      <c r="D2978" s="266" t="s">
        <v>27650</v>
      </c>
    </row>
    <row r="2979" spans="1:4" x14ac:dyDescent="0.25">
      <c r="A2979" s="264" t="s">
        <v>34685</v>
      </c>
      <c r="B2979" s="265" t="s">
        <v>10037</v>
      </c>
      <c r="C2979" s="265" t="s">
        <v>6656</v>
      </c>
      <c r="D2979" s="266" t="s">
        <v>27188</v>
      </c>
    </row>
    <row r="2980" spans="1:4" x14ac:dyDescent="0.25">
      <c r="A2980" s="264" t="s">
        <v>34686</v>
      </c>
      <c r="B2980" s="265" t="s">
        <v>10038</v>
      </c>
      <c r="C2980" s="265" t="s">
        <v>6656</v>
      </c>
      <c r="D2980" s="266" t="s">
        <v>34687</v>
      </c>
    </row>
    <row r="2981" spans="1:4" x14ac:dyDescent="0.25">
      <c r="A2981" s="264" t="s">
        <v>34688</v>
      </c>
      <c r="B2981" s="265" t="s">
        <v>10039</v>
      </c>
      <c r="C2981" s="265" t="s">
        <v>6656</v>
      </c>
      <c r="D2981" s="266" t="s">
        <v>34689</v>
      </c>
    </row>
    <row r="2982" spans="1:4" x14ac:dyDescent="0.25">
      <c r="A2982" s="264" t="s">
        <v>34690</v>
      </c>
      <c r="B2982" s="265" t="s">
        <v>10040</v>
      </c>
      <c r="C2982" s="265" t="s">
        <v>6656</v>
      </c>
      <c r="D2982" s="266" t="s">
        <v>34691</v>
      </c>
    </row>
    <row r="2983" spans="1:4" x14ac:dyDescent="0.25">
      <c r="A2983" s="264" t="s">
        <v>34692</v>
      </c>
      <c r="B2983" s="265" t="s">
        <v>10041</v>
      </c>
      <c r="C2983" s="265" t="s">
        <v>6656</v>
      </c>
      <c r="D2983" s="266" t="s">
        <v>34693</v>
      </c>
    </row>
    <row r="2984" spans="1:4" x14ac:dyDescent="0.25">
      <c r="A2984" s="264" t="s">
        <v>34694</v>
      </c>
      <c r="B2984" s="265" t="s">
        <v>10042</v>
      </c>
      <c r="C2984" s="265" t="s">
        <v>6656</v>
      </c>
      <c r="D2984" s="266" t="s">
        <v>34695</v>
      </c>
    </row>
    <row r="2985" spans="1:4" x14ac:dyDescent="0.25">
      <c r="A2985" s="264" t="s">
        <v>34696</v>
      </c>
      <c r="B2985" s="265" t="s">
        <v>10043</v>
      </c>
      <c r="C2985" s="265" t="s">
        <v>6656</v>
      </c>
      <c r="D2985" s="266" t="s">
        <v>34697</v>
      </c>
    </row>
    <row r="2986" spans="1:4" x14ac:dyDescent="0.25">
      <c r="A2986" s="264" t="s">
        <v>34698</v>
      </c>
      <c r="B2986" s="265" t="s">
        <v>10044</v>
      </c>
      <c r="C2986" s="265" t="s">
        <v>6656</v>
      </c>
      <c r="D2986" s="266" t="s">
        <v>3326</v>
      </c>
    </row>
    <row r="2987" spans="1:4" x14ac:dyDescent="0.25">
      <c r="A2987" s="264" t="s">
        <v>34699</v>
      </c>
      <c r="B2987" s="265" t="s">
        <v>10045</v>
      </c>
      <c r="C2987" s="265" t="s">
        <v>6656</v>
      </c>
      <c r="D2987" s="266" t="s">
        <v>25711</v>
      </c>
    </row>
    <row r="2988" spans="1:4" x14ac:dyDescent="0.25">
      <c r="A2988" s="264" t="s">
        <v>34700</v>
      </c>
      <c r="B2988" s="265" t="s">
        <v>10046</v>
      </c>
      <c r="C2988" s="265" t="s">
        <v>6656</v>
      </c>
      <c r="D2988" s="266" t="s">
        <v>34701</v>
      </c>
    </row>
    <row r="2989" spans="1:4" x14ac:dyDescent="0.25">
      <c r="A2989" s="264" t="s">
        <v>34702</v>
      </c>
      <c r="B2989" s="265" t="s">
        <v>10048</v>
      </c>
      <c r="C2989" s="265" t="s">
        <v>6656</v>
      </c>
      <c r="D2989" s="266" t="s">
        <v>32139</v>
      </c>
    </row>
    <row r="2990" spans="1:4" x14ac:dyDescent="0.25">
      <c r="A2990" s="264" t="s">
        <v>34703</v>
      </c>
      <c r="B2990" s="265" t="s">
        <v>10049</v>
      </c>
      <c r="C2990" s="265" t="s">
        <v>6656</v>
      </c>
      <c r="D2990" s="266" t="s">
        <v>34704</v>
      </c>
    </row>
    <row r="2991" spans="1:4" x14ac:dyDescent="0.25">
      <c r="A2991" s="264" t="s">
        <v>34705</v>
      </c>
      <c r="B2991" s="265" t="s">
        <v>10050</v>
      </c>
      <c r="C2991" s="265" t="s">
        <v>6656</v>
      </c>
      <c r="D2991" s="266" t="s">
        <v>34706</v>
      </c>
    </row>
    <row r="2992" spans="1:4" x14ac:dyDescent="0.25">
      <c r="A2992" s="264" t="s">
        <v>34707</v>
      </c>
      <c r="B2992" s="265" t="s">
        <v>10051</v>
      </c>
      <c r="C2992" s="265" t="s">
        <v>6656</v>
      </c>
      <c r="D2992" s="266" t="s">
        <v>34708</v>
      </c>
    </row>
    <row r="2993" spans="1:4" x14ac:dyDescent="0.25">
      <c r="A2993" s="264" t="s">
        <v>34709</v>
      </c>
      <c r="B2993" s="265" t="s">
        <v>10052</v>
      </c>
      <c r="C2993" s="265" t="s">
        <v>6656</v>
      </c>
      <c r="D2993" s="266" t="s">
        <v>30410</v>
      </c>
    </row>
    <row r="2994" spans="1:4" x14ac:dyDescent="0.25">
      <c r="A2994" s="264" t="s">
        <v>34710</v>
      </c>
      <c r="B2994" s="265" t="s">
        <v>10053</v>
      </c>
      <c r="C2994" s="265" t="s">
        <v>6656</v>
      </c>
      <c r="D2994" s="266" t="s">
        <v>34711</v>
      </c>
    </row>
    <row r="2995" spans="1:4" x14ac:dyDescent="0.25">
      <c r="A2995" s="264" t="s">
        <v>34712</v>
      </c>
      <c r="B2995" s="265" t="s">
        <v>10054</v>
      </c>
      <c r="C2995" s="265" t="s">
        <v>6656</v>
      </c>
      <c r="D2995" s="266" t="s">
        <v>34713</v>
      </c>
    </row>
    <row r="2996" spans="1:4" x14ac:dyDescent="0.25">
      <c r="A2996" s="264" t="s">
        <v>34714</v>
      </c>
      <c r="B2996" s="265" t="s">
        <v>10055</v>
      </c>
      <c r="C2996" s="265" t="s">
        <v>6656</v>
      </c>
      <c r="D2996" s="266" t="s">
        <v>34715</v>
      </c>
    </row>
    <row r="2997" spans="1:4" x14ac:dyDescent="0.25">
      <c r="A2997" s="264" t="s">
        <v>34716</v>
      </c>
      <c r="B2997" s="265" t="s">
        <v>10056</v>
      </c>
      <c r="C2997" s="265" t="s">
        <v>6656</v>
      </c>
      <c r="D2997" s="266" t="s">
        <v>34717</v>
      </c>
    </row>
    <row r="2998" spans="1:4" x14ac:dyDescent="0.25">
      <c r="A2998" s="264" t="s">
        <v>34718</v>
      </c>
      <c r="B2998" s="265" t="s">
        <v>10057</v>
      </c>
      <c r="C2998" s="265" t="s">
        <v>6656</v>
      </c>
      <c r="D2998" s="266" t="s">
        <v>34719</v>
      </c>
    </row>
    <row r="2999" spans="1:4" x14ac:dyDescent="0.25">
      <c r="A2999" s="264" t="s">
        <v>34720</v>
      </c>
      <c r="B2999" s="265" t="s">
        <v>10058</v>
      </c>
      <c r="C2999" s="265" t="s">
        <v>6656</v>
      </c>
      <c r="D2999" s="266" t="s">
        <v>2976</v>
      </c>
    </row>
    <row r="3000" spans="1:4" x14ac:dyDescent="0.25">
      <c r="A3000" s="264" t="s">
        <v>34721</v>
      </c>
      <c r="B3000" s="265" t="s">
        <v>10059</v>
      </c>
      <c r="C3000" s="265" t="s">
        <v>6656</v>
      </c>
      <c r="D3000" s="266" t="s">
        <v>7573</v>
      </c>
    </row>
    <row r="3001" spans="1:4" x14ac:dyDescent="0.25">
      <c r="A3001" s="264" t="s">
        <v>34722</v>
      </c>
      <c r="B3001" s="265" t="s">
        <v>10060</v>
      </c>
      <c r="C3001" s="265" t="s">
        <v>6656</v>
      </c>
      <c r="D3001" s="266" t="s">
        <v>34723</v>
      </c>
    </row>
    <row r="3002" spans="1:4" x14ac:dyDescent="0.25">
      <c r="A3002" s="264" t="s">
        <v>34724</v>
      </c>
      <c r="B3002" s="265" t="s">
        <v>10061</v>
      </c>
      <c r="C3002" s="265" t="s">
        <v>6656</v>
      </c>
      <c r="D3002" s="266" t="s">
        <v>34725</v>
      </c>
    </row>
    <row r="3003" spans="1:4" x14ac:dyDescent="0.25">
      <c r="A3003" s="264" t="s">
        <v>34726</v>
      </c>
      <c r="B3003" s="265" t="s">
        <v>10062</v>
      </c>
      <c r="C3003" s="265" t="s">
        <v>740</v>
      </c>
      <c r="D3003" s="266" t="s">
        <v>29874</v>
      </c>
    </row>
    <row r="3004" spans="1:4" x14ac:dyDescent="0.25">
      <c r="A3004" s="264" t="s">
        <v>34727</v>
      </c>
      <c r="B3004" s="265" t="s">
        <v>10063</v>
      </c>
      <c r="C3004" s="265" t="s">
        <v>740</v>
      </c>
      <c r="D3004" s="266" t="s">
        <v>2551</v>
      </c>
    </row>
    <row r="3005" spans="1:4" x14ac:dyDescent="0.25">
      <c r="A3005" s="264" t="s">
        <v>34728</v>
      </c>
      <c r="B3005" s="265" t="s">
        <v>10064</v>
      </c>
      <c r="C3005" s="265" t="s">
        <v>740</v>
      </c>
      <c r="D3005" s="266" t="s">
        <v>4124</v>
      </c>
    </row>
    <row r="3006" spans="1:4" x14ac:dyDescent="0.25">
      <c r="A3006" s="264" t="s">
        <v>34729</v>
      </c>
      <c r="B3006" s="265" t="s">
        <v>10065</v>
      </c>
      <c r="C3006" s="265" t="s">
        <v>740</v>
      </c>
      <c r="D3006" s="266" t="s">
        <v>3530</v>
      </c>
    </row>
    <row r="3007" spans="1:4" x14ac:dyDescent="0.25">
      <c r="A3007" s="264" t="s">
        <v>34730</v>
      </c>
      <c r="B3007" s="265" t="s">
        <v>10066</v>
      </c>
      <c r="C3007" s="265" t="s">
        <v>740</v>
      </c>
      <c r="D3007" s="266" t="s">
        <v>34731</v>
      </c>
    </row>
    <row r="3008" spans="1:4" x14ac:dyDescent="0.25">
      <c r="A3008" s="264" t="s">
        <v>34732</v>
      </c>
      <c r="B3008" s="265" t="s">
        <v>10067</v>
      </c>
      <c r="C3008" s="265" t="s">
        <v>740</v>
      </c>
      <c r="D3008" s="266" t="s">
        <v>5109</v>
      </c>
    </row>
    <row r="3009" spans="1:4" x14ac:dyDescent="0.25">
      <c r="A3009" s="264" t="s">
        <v>34733</v>
      </c>
      <c r="B3009" s="265" t="s">
        <v>10068</v>
      </c>
      <c r="C3009" s="265" t="s">
        <v>740</v>
      </c>
      <c r="D3009" s="266" t="s">
        <v>25808</v>
      </c>
    </row>
    <row r="3010" spans="1:4" x14ac:dyDescent="0.25">
      <c r="A3010" s="264" t="s">
        <v>34734</v>
      </c>
      <c r="B3010" s="265" t="s">
        <v>10069</v>
      </c>
      <c r="C3010" s="265" t="s">
        <v>740</v>
      </c>
      <c r="D3010" s="266" t="s">
        <v>34735</v>
      </c>
    </row>
    <row r="3011" spans="1:4" x14ac:dyDescent="0.25">
      <c r="A3011" s="264" t="s">
        <v>34736</v>
      </c>
      <c r="B3011" s="265" t="s">
        <v>10070</v>
      </c>
      <c r="C3011" s="265" t="s">
        <v>740</v>
      </c>
      <c r="D3011" s="266" t="s">
        <v>31400</v>
      </c>
    </row>
    <row r="3012" spans="1:4" x14ac:dyDescent="0.25">
      <c r="A3012" s="264" t="s">
        <v>34737</v>
      </c>
      <c r="B3012" s="265" t="s">
        <v>10071</v>
      </c>
      <c r="C3012" s="265" t="s">
        <v>740</v>
      </c>
      <c r="D3012" s="266" t="s">
        <v>34738</v>
      </c>
    </row>
    <row r="3013" spans="1:4" x14ac:dyDescent="0.25">
      <c r="A3013" s="264" t="s">
        <v>34739</v>
      </c>
      <c r="B3013" s="265" t="s">
        <v>10072</v>
      </c>
      <c r="C3013" s="265" t="s">
        <v>740</v>
      </c>
      <c r="D3013" s="266" t="s">
        <v>3264</v>
      </c>
    </row>
    <row r="3014" spans="1:4" x14ac:dyDescent="0.25">
      <c r="A3014" s="264" t="s">
        <v>34740</v>
      </c>
      <c r="B3014" s="265" t="s">
        <v>10074</v>
      </c>
      <c r="C3014" s="265" t="s">
        <v>740</v>
      </c>
      <c r="D3014" s="266" t="s">
        <v>34741</v>
      </c>
    </row>
    <row r="3015" spans="1:4" x14ac:dyDescent="0.25">
      <c r="A3015" s="264" t="s">
        <v>34742</v>
      </c>
      <c r="B3015" s="265" t="s">
        <v>10075</v>
      </c>
      <c r="C3015" s="265" t="s">
        <v>740</v>
      </c>
      <c r="D3015" s="266" t="s">
        <v>12840</v>
      </c>
    </row>
    <row r="3016" spans="1:4" x14ac:dyDescent="0.25">
      <c r="A3016" s="264" t="s">
        <v>34743</v>
      </c>
      <c r="B3016" s="265" t="s">
        <v>10076</v>
      </c>
      <c r="C3016" s="265" t="s">
        <v>740</v>
      </c>
      <c r="D3016" s="266" t="s">
        <v>27343</v>
      </c>
    </row>
    <row r="3017" spans="1:4" x14ac:dyDescent="0.25">
      <c r="A3017" s="264" t="s">
        <v>34744</v>
      </c>
      <c r="B3017" s="265" t="s">
        <v>10077</v>
      </c>
      <c r="C3017" s="265" t="s">
        <v>740</v>
      </c>
      <c r="D3017" s="266" t="s">
        <v>34745</v>
      </c>
    </row>
    <row r="3018" spans="1:4" x14ac:dyDescent="0.25">
      <c r="A3018" s="264" t="s">
        <v>34746</v>
      </c>
      <c r="B3018" s="265" t="s">
        <v>10078</v>
      </c>
      <c r="C3018" s="265" t="s">
        <v>740</v>
      </c>
      <c r="D3018" s="266" t="s">
        <v>34747</v>
      </c>
    </row>
    <row r="3019" spans="1:4" x14ac:dyDescent="0.25">
      <c r="A3019" s="264" t="s">
        <v>34748</v>
      </c>
      <c r="B3019" s="265" t="s">
        <v>10079</v>
      </c>
      <c r="C3019" s="265" t="s">
        <v>740</v>
      </c>
      <c r="D3019" s="266" t="s">
        <v>34749</v>
      </c>
    </row>
    <row r="3020" spans="1:4" x14ac:dyDescent="0.25">
      <c r="A3020" s="264" t="s">
        <v>34750</v>
      </c>
      <c r="B3020" s="265" t="s">
        <v>10080</v>
      </c>
      <c r="C3020" s="265" t="s">
        <v>740</v>
      </c>
      <c r="D3020" s="266" t="s">
        <v>34751</v>
      </c>
    </row>
    <row r="3021" spans="1:4" x14ac:dyDescent="0.25">
      <c r="A3021" s="264" t="s">
        <v>34752</v>
      </c>
      <c r="B3021" s="265" t="s">
        <v>10081</v>
      </c>
      <c r="C3021" s="265" t="s">
        <v>740</v>
      </c>
      <c r="D3021" s="266" t="s">
        <v>2576</v>
      </c>
    </row>
    <row r="3022" spans="1:4" x14ac:dyDescent="0.25">
      <c r="A3022" s="264" t="s">
        <v>34753</v>
      </c>
      <c r="B3022" s="265" t="s">
        <v>10082</v>
      </c>
      <c r="C3022" s="265" t="s">
        <v>740</v>
      </c>
      <c r="D3022" s="266" t="s">
        <v>34754</v>
      </c>
    </row>
    <row r="3023" spans="1:4" x14ac:dyDescent="0.25">
      <c r="A3023" s="264" t="s">
        <v>34755</v>
      </c>
      <c r="B3023" s="265" t="s">
        <v>10083</v>
      </c>
      <c r="C3023" s="265" t="s">
        <v>740</v>
      </c>
      <c r="D3023" s="266" t="s">
        <v>34756</v>
      </c>
    </row>
    <row r="3024" spans="1:4" x14ac:dyDescent="0.25">
      <c r="A3024" s="264" t="s">
        <v>34757</v>
      </c>
      <c r="B3024" s="265" t="s">
        <v>10084</v>
      </c>
      <c r="C3024" s="265" t="s">
        <v>740</v>
      </c>
      <c r="D3024" s="266" t="s">
        <v>34758</v>
      </c>
    </row>
    <row r="3025" spans="1:4" x14ac:dyDescent="0.25">
      <c r="A3025" s="264" t="s">
        <v>34759</v>
      </c>
      <c r="B3025" s="265" t="s">
        <v>10085</v>
      </c>
      <c r="C3025" s="265" t="s">
        <v>740</v>
      </c>
      <c r="D3025" s="266" t="s">
        <v>34760</v>
      </c>
    </row>
    <row r="3026" spans="1:4" x14ac:dyDescent="0.25">
      <c r="A3026" s="264" t="s">
        <v>34761</v>
      </c>
      <c r="B3026" s="265" t="s">
        <v>10086</v>
      </c>
      <c r="C3026" s="265" t="s">
        <v>740</v>
      </c>
      <c r="D3026" s="266" t="s">
        <v>34762</v>
      </c>
    </row>
    <row r="3027" spans="1:4" x14ac:dyDescent="0.25">
      <c r="A3027" s="264" t="s">
        <v>34763</v>
      </c>
      <c r="B3027" s="265" t="s">
        <v>10087</v>
      </c>
      <c r="C3027" s="265" t="s">
        <v>740</v>
      </c>
      <c r="D3027" s="266" t="s">
        <v>34764</v>
      </c>
    </row>
    <row r="3028" spans="1:4" x14ac:dyDescent="0.25">
      <c r="A3028" s="264" t="s">
        <v>34765</v>
      </c>
      <c r="B3028" s="265" t="s">
        <v>10088</v>
      </c>
      <c r="C3028" s="265" t="s">
        <v>740</v>
      </c>
      <c r="D3028" s="266" t="s">
        <v>34766</v>
      </c>
    </row>
    <row r="3029" spans="1:4" x14ac:dyDescent="0.25">
      <c r="A3029" s="264" t="s">
        <v>34767</v>
      </c>
      <c r="B3029" s="265" t="s">
        <v>10089</v>
      </c>
      <c r="C3029" s="265" t="s">
        <v>740</v>
      </c>
      <c r="D3029" s="266" t="s">
        <v>25695</v>
      </c>
    </row>
    <row r="3030" spans="1:4" x14ac:dyDescent="0.25">
      <c r="A3030" s="264" t="s">
        <v>34768</v>
      </c>
      <c r="B3030" s="265" t="s">
        <v>10090</v>
      </c>
      <c r="C3030" s="265" t="s">
        <v>740</v>
      </c>
      <c r="D3030" s="266" t="s">
        <v>5492</v>
      </c>
    </row>
    <row r="3031" spans="1:4" x14ac:dyDescent="0.25">
      <c r="A3031" s="264" t="s">
        <v>34769</v>
      </c>
      <c r="B3031" s="265" t="s">
        <v>10091</v>
      </c>
      <c r="C3031" s="265" t="s">
        <v>740</v>
      </c>
      <c r="D3031" s="266" t="s">
        <v>7168</v>
      </c>
    </row>
    <row r="3032" spans="1:4" x14ac:dyDescent="0.25">
      <c r="A3032" s="264" t="s">
        <v>34770</v>
      </c>
      <c r="B3032" s="265" t="s">
        <v>10092</v>
      </c>
      <c r="C3032" s="265" t="s">
        <v>740</v>
      </c>
      <c r="D3032" s="266" t="s">
        <v>34771</v>
      </c>
    </row>
    <row r="3033" spans="1:4" x14ac:dyDescent="0.25">
      <c r="A3033" s="264" t="s">
        <v>34772</v>
      </c>
      <c r="B3033" s="265" t="s">
        <v>10093</v>
      </c>
      <c r="C3033" s="265" t="s">
        <v>740</v>
      </c>
      <c r="D3033" s="266" t="s">
        <v>34773</v>
      </c>
    </row>
    <row r="3034" spans="1:4" x14ac:dyDescent="0.25">
      <c r="A3034" s="264" t="s">
        <v>34774</v>
      </c>
      <c r="B3034" s="265" t="s">
        <v>10094</v>
      </c>
      <c r="C3034" s="265" t="s">
        <v>740</v>
      </c>
      <c r="D3034" s="266" t="s">
        <v>7208</v>
      </c>
    </row>
    <row r="3035" spans="1:4" x14ac:dyDescent="0.25">
      <c r="A3035" s="264" t="s">
        <v>34775</v>
      </c>
      <c r="B3035" s="265" t="s">
        <v>10095</v>
      </c>
      <c r="C3035" s="265" t="s">
        <v>6656</v>
      </c>
      <c r="D3035" s="266" t="s">
        <v>34776</v>
      </c>
    </row>
    <row r="3036" spans="1:4" x14ac:dyDescent="0.25">
      <c r="A3036" s="264" t="s">
        <v>34777</v>
      </c>
      <c r="B3036" s="265" t="s">
        <v>10096</v>
      </c>
      <c r="C3036" s="265" t="s">
        <v>6656</v>
      </c>
      <c r="D3036" s="266" t="s">
        <v>27645</v>
      </c>
    </row>
    <row r="3037" spans="1:4" x14ac:dyDescent="0.25">
      <c r="A3037" s="264" t="s">
        <v>34778</v>
      </c>
      <c r="B3037" s="265" t="s">
        <v>10097</v>
      </c>
      <c r="C3037" s="265" t="s">
        <v>6656</v>
      </c>
      <c r="D3037" s="266" t="s">
        <v>34779</v>
      </c>
    </row>
    <row r="3038" spans="1:4" x14ac:dyDescent="0.25">
      <c r="A3038" s="264" t="s">
        <v>34780</v>
      </c>
      <c r="B3038" s="265" t="s">
        <v>10098</v>
      </c>
      <c r="C3038" s="265" t="s">
        <v>6656</v>
      </c>
      <c r="D3038" s="266" t="s">
        <v>27348</v>
      </c>
    </row>
    <row r="3039" spans="1:4" x14ac:dyDescent="0.25">
      <c r="A3039" s="264" t="s">
        <v>34781</v>
      </c>
      <c r="B3039" s="265" t="s">
        <v>10099</v>
      </c>
      <c r="C3039" s="265" t="s">
        <v>6656</v>
      </c>
      <c r="D3039" s="266" t="s">
        <v>27697</v>
      </c>
    </row>
    <row r="3040" spans="1:4" x14ac:dyDescent="0.25">
      <c r="A3040" s="264" t="s">
        <v>34782</v>
      </c>
      <c r="B3040" s="265" t="s">
        <v>10100</v>
      </c>
      <c r="C3040" s="265" t="s">
        <v>6656</v>
      </c>
      <c r="D3040" s="266" t="s">
        <v>34783</v>
      </c>
    </row>
    <row r="3041" spans="1:4" x14ac:dyDescent="0.25">
      <c r="A3041" s="264" t="s">
        <v>34784</v>
      </c>
      <c r="B3041" s="265" t="s">
        <v>10101</v>
      </c>
      <c r="C3041" s="265" t="s">
        <v>6656</v>
      </c>
      <c r="D3041" s="266" t="s">
        <v>34785</v>
      </c>
    </row>
    <row r="3042" spans="1:4" x14ac:dyDescent="0.25">
      <c r="A3042" s="264" t="s">
        <v>34786</v>
      </c>
      <c r="B3042" s="265" t="s">
        <v>10102</v>
      </c>
      <c r="C3042" s="265" t="s">
        <v>6656</v>
      </c>
      <c r="D3042" s="266" t="s">
        <v>34787</v>
      </c>
    </row>
    <row r="3043" spans="1:4" x14ac:dyDescent="0.25">
      <c r="A3043" s="264" t="s">
        <v>34788</v>
      </c>
      <c r="B3043" s="265" t="s">
        <v>10103</v>
      </c>
      <c r="C3043" s="265" t="s">
        <v>6656</v>
      </c>
      <c r="D3043" s="266" t="s">
        <v>34789</v>
      </c>
    </row>
    <row r="3044" spans="1:4" x14ac:dyDescent="0.25">
      <c r="A3044" s="264" t="s">
        <v>34790</v>
      </c>
      <c r="B3044" s="265" t="s">
        <v>10104</v>
      </c>
      <c r="C3044" s="265" t="s">
        <v>6656</v>
      </c>
      <c r="D3044" s="266" t="s">
        <v>7167</v>
      </c>
    </row>
    <row r="3045" spans="1:4" x14ac:dyDescent="0.25">
      <c r="A3045" s="264" t="s">
        <v>34791</v>
      </c>
      <c r="B3045" s="265" t="s">
        <v>10105</v>
      </c>
      <c r="C3045" s="265" t="s">
        <v>6656</v>
      </c>
      <c r="D3045" s="266" t="s">
        <v>4479</v>
      </c>
    </row>
    <row r="3046" spans="1:4" x14ac:dyDescent="0.25">
      <c r="A3046" s="264" t="s">
        <v>34792</v>
      </c>
      <c r="B3046" s="265" t="s">
        <v>10106</v>
      </c>
      <c r="C3046" s="265" t="s">
        <v>6656</v>
      </c>
      <c r="D3046" s="266" t="s">
        <v>26378</v>
      </c>
    </row>
    <row r="3047" spans="1:4" x14ac:dyDescent="0.25">
      <c r="A3047" s="264" t="s">
        <v>34793</v>
      </c>
      <c r="B3047" s="265" t="s">
        <v>10107</v>
      </c>
      <c r="C3047" s="265" t="s">
        <v>6656</v>
      </c>
      <c r="D3047" s="266" t="s">
        <v>1487</v>
      </c>
    </row>
    <row r="3048" spans="1:4" x14ac:dyDescent="0.25">
      <c r="A3048" s="264" t="s">
        <v>34794</v>
      </c>
      <c r="B3048" s="265" t="s">
        <v>10108</v>
      </c>
      <c r="C3048" s="265" t="s">
        <v>6656</v>
      </c>
      <c r="D3048" s="266" t="s">
        <v>28251</v>
      </c>
    </row>
    <row r="3049" spans="1:4" x14ac:dyDescent="0.25">
      <c r="A3049" s="264" t="s">
        <v>34795</v>
      </c>
      <c r="B3049" s="265" t="s">
        <v>10109</v>
      </c>
      <c r="C3049" s="265" t="s">
        <v>6656</v>
      </c>
      <c r="D3049" s="266" t="s">
        <v>34796</v>
      </c>
    </row>
    <row r="3050" spans="1:4" x14ac:dyDescent="0.25">
      <c r="A3050" s="264" t="s">
        <v>34797</v>
      </c>
      <c r="B3050" s="265" t="s">
        <v>10110</v>
      </c>
      <c r="C3050" s="265" t="s">
        <v>6656</v>
      </c>
      <c r="D3050" s="266" t="s">
        <v>4377</v>
      </c>
    </row>
    <row r="3051" spans="1:4" x14ac:dyDescent="0.25">
      <c r="A3051" s="264" t="s">
        <v>34798</v>
      </c>
      <c r="B3051" s="265" t="s">
        <v>10111</v>
      </c>
      <c r="C3051" s="265" t="s">
        <v>6656</v>
      </c>
      <c r="D3051" s="266" t="s">
        <v>25966</v>
      </c>
    </row>
    <row r="3052" spans="1:4" x14ac:dyDescent="0.25">
      <c r="A3052" s="264" t="s">
        <v>34799</v>
      </c>
      <c r="B3052" s="265" t="s">
        <v>10112</v>
      </c>
      <c r="C3052" s="265" t="s">
        <v>6656</v>
      </c>
      <c r="D3052" s="266" t="s">
        <v>34800</v>
      </c>
    </row>
    <row r="3053" spans="1:4" x14ac:dyDescent="0.25">
      <c r="A3053" s="264" t="s">
        <v>34801</v>
      </c>
      <c r="B3053" s="265" t="s">
        <v>10113</v>
      </c>
      <c r="C3053" s="265" t="s">
        <v>6656</v>
      </c>
      <c r="D3053" s="266" t="s">
        <v>6923</v>
      </c>
    </row>
    <row r="3054" spans="1:4" x14ac:dyDescent="0.25">
      <c r="A3054" s="264" t="s">
        <v>34802</v>
      </c>
      <c r="B3054" s="265" t="s">
        <v>10114</v>
      </c>
      <c r="C3054" s="265" t="s">
        <v>6656</v>
      </c>
      <c r="D3054" s="266" t="s">
        <v>34803</v>
      </c>
    </row>
    <row r="3055" spans="1:4" x14ac:dyDescent="0.25">
      <c r="A3055" s="264" t="s">
        <v>34804</v>
      </c>
      <c r="B3055" s="265" t="s">
        <v>10115</v>
      </c>
      <c r="C3055" s="265" t="s">
        <v>6656</v>
      </c>
      <c r="D3055" s="266" t="s">
        <v>3237</v>
      </c>
    </row>
    <row r="3056" spans="1:4" x14ac:dyDescent="0.25">
      <c r="A3056" s="264" t="s">
        <v>34805</v>
      </c>
      <c r="B3056" s="265" t="s">
        <v>10116</v>
      </c>
      <c r="C3056" s="265" t="s">
        <v>6656</v>
      </c>
      <c r="D3056" s="266" t="s">
        <v>34806</v>
      </c>
    </row>
    <row r="3057" spans="1:4" x14ac:dyDescent="0.25">
      <c r="A3057" s="264" t="s">
        <v>34807</v>
      </c>
      <c r="B3057" s="265" t="s">
        <v>10117</v>
      </c>
      <c r="C3057" s="265" t="s">
        <v>6656</v>
      </c>
      <c r="D3057" s="266" t="s">
        <v>34808</v>
      </c>
    </row>
    <row r="3058" spans="1:4" x14ac:dyDescent="0.25">
      <c r="A3058" s="264" t="s">
        <v>34809</v>
      </c>
      <c r="B3058" s="265" t="s">
        <v>10118</v>
      </c>
      <c r="C3058" s="265" t="s">
        <v>6656</v>
      </c>
      <c r="D3058" s="266" t="s">
        <v>34810</v>
      </c>
    </row>
    <row r="3059" spans="1:4" x14ac:dyDescent="0.25">
      <c r="A3059" s="264" t="s">
        <v>34811</v>
      </c>
      <c r="B3059" s="265" t="s">
        <v>10119</v>
      </c>
      <c r="C3059" s="265" t="s">
        <v>6656</v>
      </c>
      <c r="D3059" s="266" t="s">
        <v>34812</v>
      </c>
    </row>
    <row r="3060" spans="1:4" x14ac:dyDescent="0.25">
      <c r="A3060" s="264" t="s">
        <v>34813</v>
      </c>
      <c r="B3060" s="265" t="s">
        <v>10120</v>
      </c>
      <c r="C3060" s="265" t="s">
        <v>6656</v>
      </c>
      <c r="D3060" s="266" t="s">
        <v>34814</v>
      </c>
    </row>
    <row r="3061" spans="1:4" x14ac:dyDescent="0.25">
      <c r="A3061" s="264" t="s">
        <v>34815</v>
      </c>
      <c r="B3061" s="265" t="s">
        <v>10121</v>
      </c>
      <c r="C3061" s="265" t="s">
        <v>6656</v>
      </c>
      <c r="D3061" s="266" t="s">
        <v>34816</v>
      </c>
    </row>
    <row r="3062" spans="1:4" x14ac:dyDescent="0.25">
      <c r="A3062" s="264" t="s">
        <v>34817</v>
      </c>
      <c r="B3062" s="265" t="s">
        <v>10122</v>
      </c>
      <c r="C3062" s="265" t="s">
        <v>6656</v>
      </c>
      <c r="D3062" s="266" t="s">
        <v>34818</v>
      </c>
    </row>
    <row r="3063" spans="1:4" x14ac:dyDescent="0.25">
      <c r="A3063" s="264" t="s">
        <v>34819</v>
      </c>
      <c r="B3063" s="265" t="s">
        <v>10123</v>
      </c>
      <c r="C3063" s="265" t="s">
        <v>6656</v>
      </c>
      <c r="D3063" s="266" t="s">
        <v>34820</v>
      </c>
    </row>
    <row r="3064" spans="1:4" x14ac:dyDescent="0.25">
      <c r="A3064" s="264" t="s">
        <v>34821</v>
      </c>
      <c r="B3064" s="265" t="s">
        <v>10124</v>
      </c>
      <c r="C3064" s="265" t="s">
        <v>6656</v>
      </c>
      <c r="D3064" s="266" t="s">
        <v>34822</v>
      </c>
    </row>
    <row r="3065" spans="1:4" x14ac:dyDescent="0.25">
      <c r="A3065" s="264" t="s">
        <v>34823</v>
      </c>
      <c r="B3065" s="265" t="s">
        <v>10125</v>
      </c>
      <c r="C3065" s="265" t="s">
        <v>6656</v>
      </c>
      <c r="D3065" s="266" t="s">
        <v>34824</v>
      </c>
    </row>
    <row r="3066" spans="1:4" x14ac:dyDescent="0.25">
      <c r="A3066" s="264" t="s">
        <v>34825</v>
      </c>
      <c r="B3066" s="265" t="s">
        <v>10126</v>
      </c>
      <c r="C3066" s="265" t="s">
        <v>6656</v>
      </c>
      <c r="D3066" s="266" t="s">
        <v>34826</v>
      </c>
    </row>
    <row r="3067" spans="1:4" x14ac:dyDescent="0.25">
      <c r="A3067" s="264" t="s">
        <v>34827</v>
      </c>
      <c r="B3067" s="265" t="s">
        <v>10127</v>
      </c>
      <c r="C3067" s="265" t="s">
        <v>6656</v>
      </c>
      <c r="D3067" s="266" t="s">
        <v>34828</v>
      </c>
    </row>
    <row r="3068" spans="1:4" x14ac:dyDescent="0.25">
      <c r="A3068" s="264" t="s">
        <v>34829</v>
      </c>
      <c r="B3068" s="265" t="s">
        <v>10128</v>
      </c>
      <c r="C3068" s="265" t="s">
        <v>6656</v>
      </c>
      <c r="D3068" s="266" t="s">
        <v>27560</v>
      </c>
    </row>
    <row r="3069" spans="1:4" x14ac:dyDescent="0.25">
      <c r="A3069" s="264" t="s">
        <v>34830</v>
      </c>
      <c r="B3069" s="265" t="s">
        <v>10129</v>
      </c>
      <c r="C3069" s="265" t="s">
        <v>6656</v>
      </c>
      <c r="D3069" s="266" t="s">
        <v>34831</v>
      </c>
    </row>
    <row r="3070" spans="1:4" x14ac:dyDescent="0.25">
      <c r="A3070" s="264" t="s">
        <v>34832</v>
      </c>
      <c r="B3070" s="265" t="s">
        <v>10130</v>
      </c>
      <c r="C3070" s="265" t="s">
        <v>6656</v>
      </c>
      <c r="D3070" s="266" t="s">
        <v>6249</v>
      </c>
    </row>
    <row r="3071" spans="1:4" x14ac:dyDescent="0.25">
      <c r="A3071" s="264" t="s">
        <v>34833</v>
      </c>
      <c r="B3071" s="265" t="s">
        <v>10132</v>
      </c>
      <c r="C3071" s="265" t="s">
        <v>6656</v>
      </c>
      <c r="D3071" s="266" t="s">
        <v>34834</v>
      </c>
    </row>
    <row r="3072" spans="1:4" x14ac:dyDescent="0.25">
      <c r="A3072" s="264" t="s">
        <v>34835</v>
      </c>
      <c r="B3072" s="265" t="s">
        <v>10133</v>
      </c>
      <c r="C3072" s="265" t="s">
        <v>6656</v>
      </c>
      <c r="D3072" s="266" t="s">
        <v>34836</v>
      </c>
    </row>
    <row r="3073" spans="1:4" x14ac:dyDescent="0.25">
      <c r="A3073" s="264" t="s">
        <v>34837</v>
      </c>
      <c r="B3073" s="265" t="s">
        <v>10134</v>
      </c>
      <c r="C3073" s="265" t="s">
        <v>6656</v>
      </c>
      <c r="D3073" s="266" t="s">
        <v>34838</v>
      </c>
    </row>
    <row r="3074" spans="1:4" x14ac:dyDescent="0.25">
      <c r="A3074" s="264" t="s">
        <v>34839</v>
      </c>
      <c r="B3074" s="265" t="s">
        <v>10135</v>
      </c>
      <c r="C3074" s="265" t="s">
        <v>6656</v>
      </c>
      <c r="D3074" s="266" t="s">
        <v>29575</v>
      </c>
    </row>
    <row r="3075" spans="1:4" x14ac:dyDescent="0.25">
      <c r="A3075" s="264" t="s">
        <v>34840</v>
      </c>
      <c r="B3075" s="265" t="s">
        <v>10137</v>
      </c>
      <c r="C3075" s="265" t="s">
        <v>6656</v>
      </c>
      <c r="D3075" s="266" t="s">
        <v>34841</v>
      </c>
    </row>
    <row r="3076" spans="1:4" x14ac:dyDescent="0.25">
      <c r="A3076" s="264" t="s">
        <v>34842</v>
      </c>
      <c r="B3076" s="265" t="s">
        <v>10138</v>
      </c>
      <c r="C3076" s="265" t="s">
        <v>6656</v>
      </c>
      <c r="D3076" s="266" t="s">
        <v>34843</v>
      </c>
    </row>
    <row r="3077" spans="1:4" x14ac:dyDescent="0.25">
      <c r="A3077" s="264" t="s">
        <v>34844</v>
      </c>
      <c r="B3077" s="265" t="s">
        <v>10139</v>
      </c>
      <c r="C3077" s="265" t="s">
        <v>6656</v>
      </c>
      <c r="D3077" s="266" t="s">
        <v>34845</v>
      </c>
    </row>
    <row r="3078" spans="1:4" x14ac:dyDescent="0.25">
      <c r="A3078" s="264" t="s">
        <v>34846</v>
      </c>
      <c r="B3078" s="265" t="s">
        <v>10140</v>
      </c>
      <c r="C3078" s="265" t="s">
        <v>6656</v>
      </c>
      <c r="D3078" s="266" t="s">
        <v>34847</v>
      </c>
    </row>
    <row r="3079" spans="1:4" x14ac:dyDescent="0.25">
      <c r="A3079" s="264" t="s">
        <v>34848</v>
      </c>
      <c r="B3079" s="265" t="s">
        <v>10141</v>
      </c>
      <c r="C3079" s="265" t="s">
        <v>6656</v>
      </c>
      <c r="D3079" s="266" t="s">
        <v>34849</v>
      </c>
    </row>
    <row r="3080" spans="1:4" x14ac:dyDescent="0.25">
      <c r="A3080" s="264" t="s">
        <v>34850</v>
      </c>
      <c r="B3080" s="265" t="s">
        <v>10142</v>
      </c>
      <c r="C3080" s="265" t="s">
        <v>6656</v>
      </c>
      <c r="D3080" s="266" t="s">
        <v>34851</v>
      </c>
    </row>
    <row r="3081" spans="1:4" x14ac:dyDescent="0.25">
      <c r="A3081" s="264" t="s">
        <v>34852</v>
      </c>
      <c r="B3081" s="265" t="s">
        <v>10143</v>
      </c>
      <c r="C3081" s="265" t="s">
        <v>6656</v>
      </c>
      <c r="D3081" s="266" t="s">
        <v>34853</v>
      </c>
    </row>
    <row r="3082" spans="1:4" x14ac:dyDescent="0.25">
      <c r="A3082" s="264" t="s">
        <v>34854</v>
      </c>
      <c r="B3082" s="265" t="s">
        <v>10144</v>
      </c>
      <c r="C3082" s="265" t="s">
        <v>6656</v>
      </c>
      <c r="D3082" s="266" t="s">
        <v>34855</v>
      </c>
    </row>
    <row r="3083" spans="1:4" x14ac:dyDescent="0.25">
      <c r="A3083" s="264" t="s">
        <v>34856</v>
      </c>
      <c r="B3083" s="265" t="s">
        <v>10145</v>
      </c>
      <c r="C3083" s="265" t="s">
        <v>6656</v>
      </c>
      <c r="D3083" s="266" t="s">
        <v>34857</v>
      </c>
    </row>
    <row r="3084" spans="1:4" x14ac:dyDescent="0.25">
      <c r="A3084" s="264" t="s">
        <v>34858</v>
      </c>
      <c r="B3084" s="265" t="s">
        <v>10146</v>
      </c>
      <c r="C3084" s="265" t="s">
        <v>6656</v>
      </c>
      <c r="D3084" s="266" t="s">
        <v>34859</v>
      </c>
    </row>
    <row r="3085" spans="1:4" x14ac:dyDescent="0.25">
      <c r="A3085" s="264" t="s">
        <v>34860</v>
      </c>
      <c r="B3085" s="265" t="s">
        <v>10147</v>
      </c>
      <c r="C3085" s="265" t="s">
        <v>6656</v>
      </c>
      <c r="D3085" s="266" t="s">
        <v>34861</v>
      </c>
    </row>
    <row r="3086" spans="1:4" x14ac:dyDescent="0.25">
      <c r="A3086" s="264" t="s">
        <v>34862</v>
      </c>
      <c r="B3086" s="265" t="s">
        <v>10148</v>
      </c>
      <c r="C3086" s="265" t="s">
        <v>6656</v>
      </c>
      <c r="D3086" s="374" t="s">
        <v>34863</v>
      </c>
    </row>
    <row r="3087" spans="1:4" x14ac:dyDescent="0.25">
      <c r="A3087" s="264" t="s">
        <v>34864</v>
      </c>
      <c r="B3087" s="265" t="s">
        <v>10149</v>
      </c>
      <c r="C3087" s="265" t="s">
        <v>6656</v>
      </c>
      <c r="D3087" s="266" t="s">
        <v>34865</v>
      </c>
    </row>
    <row r="3088" spans="1:4" x14ac:dyDescent="0.25">
      <c r="A3088" s="264" t="s">
        <v>34866</v>
      </c>
      <c r="B3088" s="265" t="s">
        <v>10150</v>
      </c>
      <c r="C3088" s="265" t="s">
        <v>6656</v>
      </c>
      <c r="D3088" s="266" t="s">
        <v>34867</v>
      </c>
    </row>
    <row r="3089" spans="1:4" x14ac:dyDescent="0.25">
      <c r="A3089" s="264" t="s">
        <v>34868</v>
      </c>
      <c r="B3089" s="265" t="s">
        <v>10151</v>
      </c>
      <c r="C3089" s="265" t="s">
        <v>6656</v>
      </c>
      <c r="D3089" s="266" t="s">
        <v>34869</v>
      </c>
    </row>
    <row r="3090" spans="1:4" x14ac:dyDescent="0.25">
      <c r="A3090" s="264" t="s">
        <v>34870</v>
      </c>
      <c r="B3090" s="265" t="s">
        <v>10152</v>
      </c>
      <c r="C3090" s="265" t="s">
        <v>6656</v>
      </c>
      <c r="D3090" s="266" t="s">
        <v>34871</v>
      </c>
    </row>
    <row r="3091" spans="1:4" x14ac:dyDescent="0.25">
      <c r="A3091" s="264" t="s">
        <v>34872</v>
      </c>
      <c r="B3091" s="265" t="s">
        <v>10153</v>
      </c>
      <c r="C3091" s="265" t="s">
        <v>6656</v>
      </c>
      <c r="D3091" s="266" t="s">
        <v>34873</v>
      </c>
    </row>
    <row r="3092" spans="1:4" x14ac:dyDescent="0.25">
      <c r="A3092" s="264" t="s">
        <v>34874</v>
      </c>
      <c r="B3092" s="265" t="s">
        <v>10154</v>
      </c>
      <c r="C3092" s="265" t="s">
        <v>6656</v>
      </c>
      <c r="D3092" s="266" t="s">
        <v>34875</v>
      </c>
    </row>
    <row r="3093" spans="1:4" x14ac:dyDescent="0.25">
      <c r="A3093" s="264" t="s">
        <v>34876</v>
      </c>
      <c r="B3093" s="265" t="s">
        <v>10155</v>
      </c>
      <c r="C3093" s="265" t="s">
        <v>6656</v>
      </c>
      <c r="D3093" s="266" t="s">
        <v>34877</v>
      </c>
    </row>
    <row r="3094" spans="1:4" x14ac:dyDescent="0.25">
      <c r="A3094" s="264" t="s">
        <v>34878</v>
      </c>
      <c r="B3094" s="265" t="s">
        <v>10156</v>
      </c>
      <c r="C3094" s="265" t="s">
        <v>6656</v>
      </c>
      <c r="D3094" s="266" t="s">
        <v>34879</v>
      </c>
    </row>
    <row r="3095" spans="1:4" x14ac:dyDescent="0.25">
      <c r="A3095" s="264" t="s">
        <v>34880</v>
      </c>
      <c r="B3095" s="265" t="s">
        <v>10157</v>
      </c>
      <c r="C3095" s="265" t="s">
        <v>6656</v>
      </c>
      <c r="D3095" s="266" t="s">
        <v>34881</v>
      </c>
    </row>
    <row r="3096" spans="1:4" x14ac:dyDescent="0.25">
      <c r="A3096" s="264" t="s">
        <v>34882</v>
      </c>
      <c r="B3096" s="265" t="s">
        <v>10158</v>
      </c>
      <c r="C3096" s="265" t="s">
        <v>6656</v>
      </c>
      <c r="D3096" s="266" t="s">
        <v>34828</v>
      </c>
    </row>
    <row r="3097" spans="1:4" x14ac:dyDescent="0.25">
      <c r="A3097" s="264" t="s">
        <v>34883</v>
      </c>
      <c r="B3097" s="265" t="s">
        <v>10159</v>
      </c>
      <c r="C3097" s="265" t="s">
        <v>6656</v>
      </c>
      <c r="D3097" s="266" t="s">
        <v>34884</v>
      </c>
    </row>
    <row r="3098" spans="1:4" x14ac:dyDescent="0.25">
      <c r="A3098" s="264" t="s">
        <v>34885</v>
      </c>
      <c r="B3098" s="265" t="s">
        <v>10160</v>
      </c>
      <c r="C3098" s="265" t="s">
        <v>6656</v>
      </c>
      <c r="D3098" s="266" t="s">
        <v>34886</v>
      </c>
    </row>
    <row r="3099" spans="1:4" x14ac:dyDescent="0.25">
      <c r="A3099" s="264" t="s">
        <v>34887</v>
      </c>
      <c r="B3099" s="265" t="s">
        <v>10161</v>
      </c>
      <c r="C3099" s="265" t="s">
        <v>6656</v>
      </c>
      <c r="D3099" s="266" t="s">
        <v>34888</v>
      </c>
    </row>
    <row r="3100" spans="1:4" x14ac:dyDescent="0.25">
      <c r="A3100" s="264" t="s">
        <v>34889</v>
      </c>
      <c r="B3100" s="265" t="s">
        <v>10162</v>
      </c>
      <c r="C3100" s="265" t="s">
        <v>6656</v>
      </c>
      <c r="D3100" s="266" t="s">
        <v>34890</v>
      </c>
    </row>
    <row r="3101" spans="1:4" x14ac:dyDescent="0.25">
      <c r="A3101" s="264" t="s">
        <v>34891</v>
      </c>
      <c r="B3101" s="265" t="s">
        <v>10163</v>
      </c>
      <c r="C3101" s="265" t="s">
        <v>6656</v>
      </c>
      <c r="D3101" s="266" t="s">
        <v>34892</v>
      </c>
    </row>
    <row r="3102" spans="1:4" x14ac:dyDescent="0.25">
      <c r="A3102" s="264" t="s">
        <v>34893</v>
      </c>
      <c r="B3102" s="265" t="s">
        <v>10164</v>
      </c>
      <c r="C3102" s="265" t="s">
        <v>6656</v>
      </c>
      <c r="D3102" s="266" t="s">
        <v>34894</v>
      </c>
    </row>
    <row r="3103" spans="1:4" x14ac:dyDescent="0.25">
      <c r="A3103" s="264" t="s">
        <v>34895</v>
      </c>
      <c r="B3103" s="265" t="s">
        <v>10166</v>
      </c>
      <c r="C3103" s="265" t="s">
        <v>6656</v>
      </c>
      <c r="D3103" s="266" t="s">
        <v>34896</v>
      </c>
    </row>
    <row r="3104" spans="1:4" x14ac:dyDescent="0.25">
      <c r="A3104" s="264" t="s">
        <v>34897</v>
      </c>
      <c r="B3104" s="265" t="s">
        <v>10167</v>
      </c>
      <c r="C3104" s="265" t="s">
        <v>6656</v>
      </c>
      <c r="D3104" s="266" t="s">
        <v>34898</v>
      </c>
    </row>
    <row r="3105" spans="1:4" x14ac:dyDescent="0.25">
      <c r="A3105" s="264" t="s">
        <v>34899</v>
      </c>
      <c r="B3105" s="265" t="s">
        <v>10168</v>
      </c>
      <c r="C3105" s="265" t="s">
        <v>6656</v>
      </c>
      <c r="D3105" s="266" t="s">
        <v>34900</v>
      </c>
    </row>
    <row r="3106" spans="1:4" x14ac:dyDescent="0.25">
      <c r="A3106" s="264" t="s">
        <v>34901</v>
      </c>
      <c r="B3106" s="265" t="s">
        <v>10169</v>
      </c>
      <c r="C3106" s="265" t="s">
        <v>6656</v>
      </c>
      <c r="D3106" s="266" t="s">
        <v>30145</v>
      </c>
    </row>
    <row r="3107" spans="1:4" x14ac:dyDescent="0.25">
      <c r="A3107" s="264" t="s">
        <v>34902</v>
      </c>
      <c r="B3107" s="265" t="s">
        <v>10170</v>
      </c>
      <c r="C3107" s="265" t="s">
        <v>6656</v>
      </c>
      <c r="D3107" s="266" t="s">
        <v>34012</v>
      </c>
    </row>
    <row r="3108" spans="1:4" x14ac:dyDescent="0.25">
      <c r="A3108" s="264" t="s">
        <v>34903</v>
      </c>
      <c r="B3108" s="265" t="s">
        <v>10171</v>
      </c>
      <c r="C3108" s="265" t="s">
        <v>6656</v>
      </c>
      <c r="D3108" s="266" t="s">
        <v>12733</v>
      </c>
    </row>
    <row r="3109" spans="1:4" x14ac:dyDescent="0.25">
      <c r="A3109" s="264" t="s">
        <v>34904</v>
      </c>
      <c r="B3109" s="265" t="s">
        <v>10172</v>
      </c>
      <c r="C3109" s="265" t="s">
        <v>6656</v>
      </c>
      <c r="D3109" s="266" t="s">
        <v>12733</v>
      </c>
    </row>
    <row r="3110" spans="1:4" x14ac:dyDescent="0.25">
      <c r="A3110" s="264" t="s">
        <v>34905</v>
      </c>
      <c r="B3110" s="265" t="s">
        <v>10173</v>
      </c>
      <c r="C3110" s="265" t="s">
        <v>6656</v>
      </c>
      <c r="D3110" s="266" t="s">
        <v>2568</v>
      </c>
    </row>
    <row r="3111" spans="1:4" x14ac:dyDescent="0.25">
      <c r="A3111" s="264" t="s">
        <v>34906</v>
      </c>
      <c r="B3111" s="265" t="s">
        <v>10174</v>
      </c>
      <c r="C3111" s="265" t="s">
        <v>6656</v>
      </c>
      <c r="D3111" s="266" t="s">
        <v>34674</v>
      </c>
    </row>
    <row r="3112" spans="1:4" x14ac:dyDescent="0.25">
      <c r="A3112" s="264" t="s">
        <v>34907</v>
      </c>
      <c r="B3112" s="265" t="s">
        <v>10175</v>
      </c>
      <c r="C3112" s="265" t="s">
        <v>6656</v>
      </c>
      <c r="D3112" s="266" t="s">
        <v>26834</v>
      </c>
    </row>
    <row r="3113" spans="1:4" x14ac:dyDescent="0.25">
      <c r="A3113" s="264" t="s">
        <v>34908</v>
      </c>
      <c r="B3113" s="265" t="s">
        <v>10176</v>
      </c>
      <c r="C3113" s="265" t="s">
        <v>6656</v>
      </c>
      <c r="D3113" s="266" t="s">
        <v>34909</v>
      </c>
    </row>
    <row r="3114" spans="1:4" x14ac:dyDescent="0.25">
      <c r="A3114" s="264" t="s">
        <v>34910</v>
      </c>
      <c r="B3114" s="265" t="s">
        <v>10177</v>
      </c>
      <c r="C3114" s="265" t="s">
        <v>6656</v>
      </c>
      <c r="D3114" s="266" t="s">
        <v>34911</v>
      </c>
    </row>
    <row r="3115" spans="1:4" x14ac:dyDescent="0.25">
      <c r="A3115" s="264" t="s">
        <v>34912</v>
      </c>
      <c r="B3115" s="265" t="s">
        <v>10178</v>
      </c>
      <c r="C3115" s="265" t="s">
        <v>6656</v>
      </c>
      <c r="D3115" s="266" t="s">
        <v>29772</v>
      </c>
    </row>
    <row r="3116" spans="1:4" x14ac:dyDescent="0.25">
      <c r="A3116" s="264" t="s">
        <v>34913</v>
      </c>
      <c r="B3116" s="265" t="s">
        <v>10179</v>
      </c>
      <c r="C3116" s="265" t="s">
        <v>6656</v>
      </c>
      <c r="D3116" s="266" t="s">
        <v>29772</v>
      </c>
    </row>
    <row r="3117" spans="1:4" x14ac:dyDescent="0.25">
      <c r="A3117" s="264" t="s">
        <v>34914</v>
      </c>
      <c r="B3117" s="265" t="s">
        <v>10180</v>
      </c>
      <c r="C3117" s="265" t="s">
        <v>6656</v>
      </c>
      <c r="D3117" s="266" t="s">
        <v>34915</v>
      </c>
    </row>
    <row r="3118" spans="1:4" x14ac:dyDescent="0.25">
      <c r="A3118" s="264" t="s">
        <v>34916</v>
      </c>
      <c r="B3118" s="265" t="s">
        <v>10181</v>
      </c>
      <c r="C3118" s="265" t="s">
        <v>6656</v>
      </c>
      <c r="D3118" s="266" t="s">
        <v>34917</v>
      </c>
    </row>
    <row r="3119" spans="1:4" x14ac:dyDescent="0.25">
      <c r="A3119" s="264" t="s">
        <v>34918</v>
      </c>
      <c r="B3119" s="265" t="s">
        <v>10182</v>
      </c>
      <c r="C3119" s="265" t="s">
        <v>6656</v>
      </c>
      <c r="D3119" s="266" t="s">
        <v>27996</v>
      </c>
    </row>
    <row r="3120" spans="1:4" x14ac:dyDescent="0.25">
      <c r="A3120" s="264" t="s">
        <v>34919</v>
      </c>
      <c r="B3120" s="265" t="s">
        <v>10183</v>
      </c>
      <c r="C3120" s="265" t="s">
        <v>6656</v>
      </c>
      <c r="D3120" s="266" t="s">
        <v>34920</v>
      </c>
    </row>
    <row r="3121" spans="1:4" x14ac:dyDescent="0.25">
      <c r="A3121" s="264" t="s">
        <v>34921</v>
      </c>
      <c r="B3121" s="265" t="s">
        <v>10184</v>
      </c>
      <c r="C3121" s="265" t="s">
        <v>6656</v>
      </c>
      <c r="D3121" s="266" t="s">
        <v>34922</v>
      </c>
    </row>
    <row r="3122" spans="1:4" x14ac:dyDescent="0.25">
      <c r="A3122" s="264" t="s">
        <v>34923</v>
      </c>
      <c r="B3122" s="265" t="s">
        <v>10185</v>
      </c>
      <c r="C3122" s="265" t="s">
        <v>6656</v>
      </c>
      <c r="D3122" s="266" t="s">
        <v>26561</v>
      </c>
    </row>
    <row r="3123" spans="1:4" x14ac:dyDescent="0.25">
      <c r="A3123" s="264" t="s">
        <v>34924</v>
      </c>
      <c r="B3123" s="265" t="s">
        <v>10186</v>
      </c>
      <c r="C3123" s="265" t="s">
        <v>6656</v>
      </c>
      <c r="D3123" s="266" t="s">
        <v>26561</v>
      </c>
    </row>
    <row r="3124" spans="1:4" x14ac:dyDescent="0.25">
      <c r="A3124" s="264" t="s">
        <v>34925</v>
      </c>
      <c r="B3124" s="265" t="s">
        <v>10187</v>
      </c>
      <c r="C3124" s="265" t="s">
        <v>6656</v>
      </c>
      <c r="D3124" s="266" t="s">
        <v>34926</v>
      </c>
    </row>
    <row r="3125" spans="1:4" x14ac:dyDescent="0.25">
      <c r="A3125" s="264" t="s">
        <v>34927</v>
      </c>
      <c r="B3125" s="265" t="s">
        <v>10188</v>
      </c>
      <c r="C3125" s="265" t="s">
        <v>6656</v>
      </c>
      <c r="D3125" s="266" t="s">
        <v>32209</v>
      </c>
    </row>
    <row r="3126" spans="1:4" x14ac:dyDescent="0.25">
      <c r="A3126" s="264" t="s">
        <v>34928</v>
      </c>
      <c r="B3126" s="265" t="s">
        <v>10189</v>
      </c>
      <c r="C3126" s="265" t="s">
        <v>6656</v>
      </c>
      <c r="D3126" s="266" t="s">
        <v>26358</v>
      </c>
    </row>
    <row r="3127" spans="1:4" x14ac:dyDescent="0.25">
      <c r="A3127" s="264" t="s">
        <v>34929</v>
      </c>
      <c r="B3127" s="265" t="s">
        <v>10190</v>
      </c>
      <c r="C3127" s="265" t="s">
        <v>6656</v>
      </c>
      <c r="D3127" s="374" t="s">
        <v>34930</v>
      </c>
    </row>
    <row r="3128" spans="1:4" x14ac:dyDescent="0.25">
      <c r="A3128" s="264" t="s">
        <v>34931</v>
      </c>
      <c r="B3128" s="265" t="s">
        <v>10191</v>
      </c>
      <c r="C3128" s="265" t="s">
        <v>6656</v>
      </c>
      <c r="D3128" s="374" t="s">
        <v>34932</v>
      </c>
    </row>
    <row r="3129" spans="1:4" x14ac:dyDescent="0.25">
      <c r="A3129" s="264" t="s">
        <v>34933</v>
      </c>
      <c r="B3129" s="265" t="s">
        <v>10192</v>
      </c>
      <c r="C3129" s="265" t="s">
        <v>6656</v>
      </c>
      <c r="D3129" s="374" t="s">
        <v>34934</v>
      </c>
    </row>
    <row r="3130" spans="1:4" x14ac:dyDescent="0.25">
      <c r="A3130" s="264" t="s">
        <v>34935</v>
      </c>
      <c r="B3130" s="265" t="s">
        <v>10193</v>
      </c>
      <c r="C3130" s="265" t="s">
        <v>6656</v>
      </c>
      <c r="D3130" s="374" t="s">
        <v>34936</v>
      </c>
    </row>
    <row r="3131" spans="1:4" x14ac:dyDescent="0.25">
      <c r="A3131" s="264" t="s">
        <v>34937</v>
      </c>
      <c r="B3131" s="265" t="s">
        <v>10194</v>
      </c>
      <c r="C3131" s="265" t="s">
        <v>6656</v>
      </c>
      <c r="D3131" s="266" t="s">
        <v>34938</v>
      </c>
    </row>
    <row r="3132" spans="1:4" x14ac:dyDescent="0.25">
      <c r="A3132" s="264" t="s">
        <v>34939</v>
      </c>
      <c r="B3132" s="265" t="s">
        <v>10195</v>
      </c>
      <c r="C3132" s="265" t="s">
        <v>6656</v>
      </c>
      <c r="D3132" s="266" t="s">
        <v>34940</v>
      </c>
    </row>
    <row r="3133" spans="1:4" x14ac:dyDescent="0.25">
      <c r="A3133" s="264" t="s">
        <v>34941</v>
      </c>
      <c r="B3133" s="265" t="s">
        <v>10196</v>
      </c>
      <c r="C3133" s="265" t="s">
        <v>6656</v>
      </c>
      <c r="D3133" s="266" t="s">
        <v>34942</v>
      </c>
    </row>
    <row r="3134" spans="1:4" x14ac:dyDescent="0.25">
      <c r="A3134" s="264" t="s">
        <v>34943</v>
      </c>
      <c r="B3134" s="265" t="s">
        <v>10197</v>
      </c>
      <c r="C3134" s="265" t="s">
        <v>6656</v>
      </c>
      <c r="D3134" s="266" t="s">
        <v>34944</v>
      </c>
    </row>
    <row r="3135" spans="1:4" x14ac:dyDescent="0.25">
      <c r="A3135" s="264" t="s">
        <v>34945</v>
      </c>
      <c r="B3135" s="265" t="s">
        <v>10198</v>
      </c>
      <c r="C3135" s="265" t="s">
        <v>6656</v>
      </c>
      <c r="D3135" s="266" t="s">
        <v>34946</v>
      </c>
    </row>
    <row r="3136" spans="1:4" x14ac:dyDescent="0.25">
      <c r="A3136" s="264" t="s">
        <v>34947</v>
      </c>
      <c r="B3136" s="265" t="s">
        <v>10199</v>
      </c>
      <c r="C3136" s="265" t="s">
        <v>6656</v>
      </c>
      <c r="D3136" s="266" t="s">
        <v>34948</v>
      </c>
    </row>
    <row r="3137" spans="1:4" x14ac:dyDescent="0.25">
      <c r="A3137" s="264" t="s">
        <v>34949</v>
      </c>
      <c r="B3137" s="265" t="s">
        <v>10200</v>
      </c>
      <c r="C3137" s="265" t="s">
        <v>6656</v>
      </c>
      <c r="D3137" s="266" t="s">
        <v>34950</v>
      </c>
    </row>
    <row r="3138" spans="1:4" x14ac:dyDescent="0.25">
      <c r="A3138" s="264" t="s">
        <v>34951</v>
      </c>
      <c r="B3138" s="265" t="s">
        <v>10201</v>
      </c>
      <c r="C3138" s="265" t="s">
        <v>6656</v>
      </c>
      <c r="D3138" s="374" t="s">
        <v>34952</v>
      </c>
    </row>
    <row r="3139" spans="1:4" x14ac:dyDescent="0.25">
      <c r="A3139" s="264" t="s">
        <v>34953</v>
      </c>
      <c r="B3139" s="265" t="s">
        <v>10202</v>
      </c>
      <c r="C3139" s="265" t="s">
        <v>6656</v>
      </c>
      <c r="D3139" s="266" t="s">
        <v>34954</v>
      </c>
    </row>
    <row r="3140" spans="1:4" x14ac:dyDescent="0.25">
      <c r="A3140" s="264" t="s">
        <v>34955</v>
      </c>
      <c r="B3140" s="265" t="s">
        <v>10203</v>
      </c>
      <c r="C3140" s="265" t="s">
        <v>6656</v>
      </c>
      <c r="D3140" s="266" t="s">
        <v>28035</v>
      </c>
    </row>
    <row r="3141" spans="1:4" x14ac:dyDescent="0.25">
      <c r="A3141" s="264" t="s">
        <v>34956</v>
      </c>
      <c r="B3141" s="265" t="s">
        <v>10204</v>
      </c>
      <c r="C3141" s="265" t="s">
        <v>6656</v>
      </c>
      <c r="D3141" s="266" t="s">
        <v>25836</v>
      </c>
    </row>
    <row r="3142" spans="1:4" x14ac:dyDescent="0.25">
      <c r="A3142" s="264" t="s">
        <v>34957</v>
      </c>
      <c r="B3142" s="265" t="s">
        <v>10205</v>
      </c>
      <c r="C3142" s="265" t="s">
        <v>6656</v>
      </c>
      <c r="D3142" s="266" t="s">
        <v>34958</v>
      </c>
    </row>
    <row r="3143" spans="1:4" x14ac:dyDescent="0.25">
      <c r="A3143" s="264" t="s">
        <v>34959</v>
      </c>
      <c r="B3143" s="265" t="s">
        <v>10206</v>
      </c>
      <c r="C3143" s="265" t="s">
        <v>6656</v>
      </c>
      <c r="D3143" s="266" t="s">
        <v>34960</v>
      </c>
    </row>
    <row r="3144" spans="1:4" x14ac:dyDescent="0.25">
      <c r="A3144" s="264" t="s">
        <v>34961</v>
      </c>
      <c r="B3144" s="265" t="s">
        <v>10207</v>
      </c>
      <c r="C3144" s="265" t="s">
        <v>6656</v>
      </c>
      <c r="D3144" s="266" t="s">
        <v>34962</v>
      </c>
    </row>
    <row r="3145" spans="1:4" x14ac:dyDescent="0.25">
      <c r="A3145" s="264" t="s">
        <v>34963</v>
      </c>
      <c r="B3145" s="265" t="s">
        <v>10208</v>
      </c>
      <c r="C3145" s="265" t="s">
        <v>6656</v>
      </c>
      <c r="D3145" s="266" t="s">
        <v>34964</v>
      </c>
    </row>
    <row r="3146" spans="1:4" x14ac:dyDescent="0.25">
      <c r="A3146" s="264" t="s">
        <v>34965</v>
      </c>
      <c r="B3146" s="265" t="s">
        <v>10209</v>
      </c>
      <c r="C3146" s="265" t="s">
        <v>6656</v>
      </c>
      <c r="D3146" s="266" t="s">
        <v>34966</v>
      </c>
    </row>
    <row r="3147" spans="1:4" x14ac:dyDescent="0.25">
      <c r="A3147" s="264" t="s">
        <v>34967</v>
      </c>
      <c r="B3147" s="265" t="s">
        <v>10210</v>
      </c>
      <c r="C3147" s="265" t="s">
        <v>6656</v>
      </c>
      <c r="D3147" s="374" t="s">
        <v>34968</v>
      </c>
    </row>
    <row r="3148" spans="1:4" x14ac:dyDescent="0.25">
      <c r="A3148" s="264" t="s">
        <v>34969</v>
      </c>
      <c r="B3148" s="265" t="s">
        <v>10211</v>
      </c>
      <c r="C3148" s="265" t="s">
        <v>6656</v>
      </c>
      <c r="D3148" s="374" t="s">
        <v>34970</v>
      </c>
    </row>
    <row r="3149" spans="1:4" x14ac:dyDescent="0.25">
      <c r="A3149" s="264" t="s">
        <v>34971</v>
      </c>
      <c r="B3149" s="265" t="s">
        <v>10212</v>
      </c>
      <c r="C3149" s="265" t="s">
        <v>6656</v>
      </c>
      <c r="D3149" s="374" t="s">
        <v>34972</v>
      </c>
    </row>
    <row r="3150" spans="1:4" x14ac:dyDescent="0.25">
      <c r="A3150" s="264" t="s">
        <v>34973</v>
      </c>
      <c r="B3150" s="265" t="s">
        <v>10213</v>
      </c>
      <c r="C3150" s="265" t="s">
        <v>6656</v>
      </c>
      <c r="D3150" s="374" t="s">
        <v>34974</v>
      </c>
    </row>
    <row r="3151" spans="1:4" x14ac:dyDescent="0.25">
      <c r="A3151" s="264" t="s">
        <v>34975</v>
      </c>
      <c r="B3151" s="265" t="s">
        <v>10214</v>
      </c>
      <c r="C3151" s="265" t="s">
        <v>6656</v>
      </c>
      <c r="D3151" s="266" t="s">
        <v>34976</v>
      </c>
    </row>
    <row r="3152" spans="1:4" x14ac:dyDescent="0.25">
      <c r="A3152" s="264" t="s">
        <v>34977</v>
      </c>
      <c r="B3152" s="265" t="s">
        <v>10215</v>
      </c>
      <c r="C3152" s="265" t="s">
        <v>6656</v>
      </c>
      <c r="D3152" s="266" t="s">
        <v>34978</v>
      </c>
    </row>
    <row r="3153" spans="1:4" x14ac:dyDescent="0.25">
      <c r="A3153" s="264" t="s">
        <v>34979</v>
      </c>
      <c r="B3153" s="265" t="s">
        <v>10216</v>
      </c>
      <c r="C3153" s="265" t="s">
        <v>6656</v>
      </c>
      <c r="D3153" s="266" t="s">
        <v>34980</v>
      </c>
    </row>
    <row r="3154" spans="1:4" x14ac:dyDescent="0.25">
      <c r="A3154" s="264" t="s">
        <v>34981</v>
      </c>
      <c r="B3154" s="265" t="s">
        <v>10217</v>
      </c>
      <c r="C3154" s="265" t="s">
        <v>6656</v>
      </c>
      <c r="D3154" s="374" t="s">
        <v>34982</v>
      </c>
    </row>
    <row r="3155" spans="1:4" x14ac:dyDescent="0.25">
      <c r="A3155" s="264" t="s">
        <v>34983</v>
      </c>
      <c r="B3155" s="265" t="s">
        <v>10218</v>
      </c>
      <c r="C3155" s="265" t="s">
        <v>6656</v>
      </c>
      <c r="D3155" s="266" t="s">
        <v>34984</v>
      </c>
    </row>
    <row r="3156" spans="1:4" x14ac:dyDescent="0.25">
      <c r="A3156" s="264" t="s">
        <v>34985</v>
      </c>
      <c r="B3156" s="265" t="s">
        <v>10219</v>
      </c>
      <c r="C3156" s="265" t="s">
        <v>6656</v>
      </c>
      <c r="D3156" s="266" t="s">
        <v>34986</v>
      </c>
    </row>
    <row r="3157" spans="1:4" x14ac:dyDescent="0.25">
      <c r="A3157" s="264" t="s">
        <v>34987</v>
      </c>
      <c r="B3157" s="265" t="s">
        <v>10220</v>
      </c>
      <c r="C3157" s="265" t="s">
        <v>6656</v>
      </c>
      <c r="D3157" s="266" t="s">
        <v>27000</v>
      </c>
    </row>
    <row r="3158" spans="1:4" x14ac:dyDescent="0.25">
      <c r="A3158" s="264" t="s">
        <v>34988</v>
      </c>
      <c r="B3158" s="265" t="s">
        <v>10221</v>
      </c>
      <c r="C3158" s="265" t="s">
        <v>6656</v>
      </c>
      <c r="D3158" s="266" t="s">
        <v>5713</v>
      </c>
    </row>
    <row r="3159" spans="1:4" x14ac:dyDescent="0.25">
      <c r="A3159" s="264" t="s">
        <v>34989</v>
      </c>
      <c r="B3159" s="265" t="s">
        <v>10222</v>
      </c>
      <c r="C3159" s="265" t="s">
        <v>6656</v>
      </c>
      <c r="D3159" s="266" t="s">
        <v>30585</v>
      </c>
    </row>
    <row r="3160" spans="1:4" x14ac:dyDescent="0.25">
      <c r="A3160" s="264" t="s">
        <v>34990</v>
      </c>
      <c r="B3160" s="265" t="s">
        <v>10223</v>
      </c>
      <c r="C3160" s="265" t="s">
        <v>6656</v>
      </c>
      <c r="D3160" s="266" t="s">
        <v>34991</v>
      </c>
    </row>
    <row r="3161" spans="1:4" x14ac:dyDescent="0.25">
      <c r="A3161" s="264" t="s">
        <v>34992</v>
      </c>
      <c r="B3161" s="265" t="s">
        <v>10225</v>
      </c>
      <c r="C3161" s="265" t="s">
        <v>6656</v>
      </c>
      <c r="D3161" s="266" t="s">
        <v>34993</v>
      </c>
    </row>
    <row r="3162" spans="1:4" x14ac:dyDescent="0.25">
      <c r="A3162" s="264" t="s">
        <v>34994</v>
      </c>
      <c r="B3162" s="265" t="s">
        <v>10226</v>
      </c>
      <c r="C3162" s="265" t="s">
        <v>6656</v>
      </c>
      <c r="D3162" s="266" t="s">
        <v>29952</v>
      </c>
    </row>
    <row r="3163" spans="1:4" x14ac:dyDescent="0.25">
      <c r="A3163" s="264" t="s">
        <v>34995</v>
      </c>
      <c r="B3163" s="265" t="s">
        <v>10227</v>
      </c>
      <c r="C3163" s="265" t="s">
        <v>6656</v>
      </c>
      <c r="D3163" s="266" t="s">
        <v>33789</v>
      </c>
    </row>
    <row r="3164" spans="1:4" x14ac:dyDescent="0.25">
      <c r="A3164" s="264" t="s">
        <v>34996</v>
      </c>
      <c r="B3164" s="265" t="s">
        <v>10228</v>
      </c>
      <c r="C3164" s="265" t="s">
        <v>6656</v>
      </c>
      <c r="D3164" s="266" t="s">
        <v>29509</v>
      </c>
    </row>
    <row r="3165" spans="1:4" x14ac:dyDescent="0.25">
      <c r="A3165" s="264" t="s">
        <v>34997</v>
      </c>
      <c r="B3165" s="265" t="s">
        <v>10229</v>
      </c>
      <c r="C3165" s="265" t="s">
        <v>6656</v>
      </c>
      <c r="D3165" s="266" t="s">
        <v>27668</v>
      </c>
    </row>
    <row r="3166" spans="1:4" x14ac:dyDescent="0.25">
      <c r="A3166" s="264" t="s">
        <v>34998</v>
      </c>
      <c r="B3166" s="265" t="s">
        <v>10230</v>
      </c>
      <c r="C3166" s="265" t="s">
        <v>6656</v>
      </c>
      <c r="D3166" s="266" t="s">
        <v>34999</v>
      </c>
    </row>
    <row r="3167" spans="1:4" x14ac:dyDescent="0.25">
      <c r="A3167" s="264" t="s">
        <v>35000</v>
      </c>
      <c r="B3167" s="265" t="s">
        <v>10231</v>
      </c>
      <c r="C3167" s="265" t="s">
        <v>6656</v>
      </c>
      <c r="D3167" s="266" t="s">
        <v>30008</v>
      </c>
    </row>
    <row r="3168" spans="1:4" x14ac:dyDescent="0.25">
      <c r="A3168" s="264" t="s">
        <v>35001</v>
      </c>
      <c r="B3168" s="265" t="s">
        <v>10232</v>
      </c>
      <c r="C3168" s="265" t="s">
        <v>6656</v>
      </c>
      <c r="D3168" s="266" t="s">
        <v>35002</v>
      </c>
    </row>
    <row r="3169" spans="1:4" x14ac:dyDescent="0.25">
      <c r="A3169" s="264" t="s">
        <v>35003</v>
      </c>
      <c r="B3169" s="265" t="s">
        <v>10233</v>
      </c>
      <c r="C3169" s="265" t="s">
        <v>6656</v>
      </c>
      <c r="D3169" s="266" t="s">
        <v>35004</v>
      </c>
    </row>
    <row r="3170" spans="1:4" x14ac:dyDescent="0.25">
      <c r="A3170" s="264" t="s">
        <v>35005</v>
      </c>
      <c r="B3170" s="265" t="s">
        <v>10234</v>
      </c>
      <c r="C3170" s="265" t="s">
        <v>6656</v>
      </c>
      <c r="D3170" s="266" t="s">
        <v>35006</v>
      </c>
    </row>
    <row r="3171" spans="1:4" x14ac:dyDescent="0.25">
      <c r="A3171" s="264" t="s">
        <v>35007</v>
      </c>
      <c r="B3171" s="265" t="s">
        <v>10235</v>
      </c>
      <c r="C3171" s="265" t="s">
        <v>6656</v>
      </c>
      <c r="D3171" s="266" t="s">
        <v>35008</v>
      </c>
    </row>
    <row r="3172" spans="1:4" x14ac:dyDescent="0.25">
      <c r="A3172" s="264" t="s">
        <v>35009</v>
      </c>
      <c r="B3172" s="265" t="s">
        <v>10236</v>
      </c>
      <c r="C3172" s="265" t="s">
        <v>6656</v>
      </c>
      <c r="D3172" s="266" t="s">
        <v>35010</v>
      </c>
    </row>
    <row r="3173" spans="1:4" x14ac:dyDescent="0.25">
      <c r="A3173" s="264" t="s">
        <v>35011</v>
      </c>
      <c r="B3173" s="265" t="s">
        <v>10237</v>
      </c>
      <c r="C3173" s="265" t="s">
        <v>6656</v>
      </c>
      <c r="D3173" s="266" t="s">
        <v>35012</v>
      </c>
    </row>
    <row r="3174" spans="1:4" x14ac:dyDescent="0.25">
      <c r="A3174" s="264" t="s">
        <v>35013</v>
      </c>
      <c r="B3174" s="265" t="s">
        <v>10238</v>
      </c>
      <c r="C3174" s="265" t="s">
        <v>6656</v>
      </c>
      <c r="D3174" s="266" t="s">
        <v>35014</v>
      </c>
    </row>
    <row r="3175" spans="1:4" x14ac:dyDescent="0.25">
      <c r="A3175" s="264" t="s">
        <v>35015</v>
      </c>
      <c r="B3175" s="265" t="s">
        <v>10239</v>
      </c>
      <c r="C3175" s="265" t="s">
        <v>6656</v>
      </c>
      <c r="D3175" s="266" t="s">
        <v>35016</v>
      </c>
    </row>
    <row r="3176" spans="1:4" x14ac:dyDescent="0.25">
      <c r="A3176" s="264" t="s">
        <v>35017</v>
      </c>
      <c r="B3176" s="265" t="s">
        <v>10240</v>
      </c>
      <c r="C3176" s="265" t="s">
        <v>6656</v>
      </c>
      <c r="D3176" s="266" t="s">
        <v>35018</v>
      </c>
    </row>
    <row r="3177" spans="1:4" x14ac:dyDescent="0.25">
      <c r="A3177" s="264" t="s">
        <v>35019</v>
      </c>
      <c r="B3177" s="265" t="s">
        <v>10241</v>
      </c>
      <c r="C3177" s="265" t="s">
        <v>6656</v>
      </c>
      <c r="D3177" s="266" t="s">
        <v>35020</v>
      </c>
    </row>
    <row r="3178" spans="1:4" x14ac:dyDescent="0.25">
      <c r="A3178" s="264" t="s">
        <v>35021</v>
      </c>
      <c r="B3178" s="265" t="s">
        <v>10242</v>
      </c>
      <c r="C3178" s="265" t="s">
        <v>6656</v>
      </c>
      <c r="D3178" s="266" t="s">
        <v>35022</v>
      </c>
    </row>
    <row r="3179" spans="1:4" x14ac:dyDescent="0.25">
      <c r="A3179" s="264" t="s">
        <v>35023</v>
      </c>
      <c r="B3179" s="265" t="s">
        <v>10243</v>
      </c>
      <c r="C3179" s="265" t="s">
        <v>6656</v>
      </c>
      <c r="D3179" s="266" t="s">
        <v>35024</v>
      </c>
    </row>
    <row r="3180" spans="1:4" x14ac:dyDescent="0.25">
      <c r="A3180" s="264" t="s">
        <v>35025</v>
      </c>
      <c r="B3180" s="265" t="s">
        <v>10244</v>
      </c>
      <c r="C3180" s="265" t="s">
        <v>6656</v>
      </c>
      <c r="D3180" s="266" t="s">
        <v>35026</v>
      </c>
    </row>
    <row r="3181" spans="1:4" x14ac:dyDescent="0.25">
      <c r="A3181" s="264" t="s">
        <v>35027</v>
      </c>
      <c r="B3181" s="265" t="s">
        <v>10245</v>
      </c>
      <c r="C3181" s="265" t="s">
        <v>6656</v>
      </c>
      <c r="D3181" s="266" t="s">
        <v>35028</v>
      </c>
    </row>
    <row r="3182" spans="1:4" x14ac:dyDescent="0.25">
      <c r="A3182" s="264" t="s">
        <v>35029</v>
      </c>
      <c r="B3182" s="265" t="s">
        <v>10246</v>
      </c>
      <c r="C3182" s="265" t="s">
        <v>6656</v>
      </c>
      <c r="D3182" s="266" t="s">
        <v>35030</v>
      </c>
    </row>
    <row r="3183" spans="1:4" x14ac:dyDescent="0.25">
      <c r="A3183" s="264" t="s">
        <v>35031</v>
      </c>
      <c r="B3183" s="265" t="s">
        <v>10247</v>
      </c>
      <c r="C3183" s="265" t="s">
        <v>6656</v>
      </c>
      <c r="D3183" s="266" t="s">
        <v>35032</v>
      </c>
    </row>
    <row r="3184" spans="1:4" x14ac:dyDescent="0.25">
      <c r="A3184" s="264" t="s">
        <v>35033</v>
      </c>
      <c r="B3184" s="265" t="s">
        <v>10248</v>
      </c>
      <c r="C3184" s="265" t="s">
        <v>6656</v>
      </c>
      <c r="D3184" s="266" t="s">
        <v>35034</v>
      </c>
    </row>
    <row r="3185" spans="1:4" x14ac:dyDescent="0.25">
      <c r="A3185" s="264" t="s">
        <v>35035</v>
      </c>
      <c r="B3185" s="265" t="s">
        <v>10249</v>
      </c>
      <c r="C3185" s="265" t="s">
        <v>6656</v>
      </c>
      <c r="D3185" s="266" t="s">
        <v>35036</v>
      </c>
    </row>
    <row r="3186" spans="1:4" x14ac:dyDescent="0.25">
      <c r="A3186" s="264" t="s">
        <v>35037</v>
      </c>
      <c r="B3186" s="265" t="s">
        <v>10250</v>
      </c>
      <c r="C3186" s="265" t="s">
        <v>6656</v>
      </c>
      <c r="D3186" s="266" t="s">
        <v>35038</v>
      </c>
    </row>
    <row r="3187" spans="1:4" x14ac:dyDescent="0.25">
      <c r="A3187" s="264" t="s">
        <v>35039</v>
      </c>
      <c r="B3187" s="265" t="s">
        <v>10251</v>
      </c>
      <c r="C3187" s="265" t="s">
        <v>6656</v>
      </c>
      <c r="D3187" s="266" t="s">
        <v>35040</v>
      </c>
    </row>
    <row r="3188" spans="1:4" x14ac:dyDescent="0.25">
      <c r="A3188" s="264" t="s">
        <v>35041</v>
      </c>
      <c r="B3188" s="265" t="s">
        <v>10252</v>
      </c>
      <c r="C3188" s="265" t="s">
        <v>6656</v>
      </c>
      <c r="D3188" s="266" t="s">
        <v>35042</v>
      </c>
    </row>
    <row r="3189" spans="1:4" x14ac:dyDescent="0.25">
      <c r="A3189" s="264" t="s">
        <v>35043</v>
      </c>
      <c r="B3189" s="265" t="s">
        <v>10253</v>
      </c>
      <c r="C3189" s="265" t="s">
        <v>6656</v>
      </c>
      <c r="D3189" s="266" t="s">
        <v>35044</v>
      </c>
    </row>
    <row r="3190" spans="1:4" x14ac:dyDescent="0.25">
      <c r="A3190" s="264" t="s">
        <v>35045</v>
      </c>
      <c r="B3190" s="265" t="s">
        <v>10254</v>
      </c>
      <c r="C3190" s="265" t="s">
        <v>6656</v>
      </c>
      <c r="D3190" s="266" t="s">
        <v>35046</v>
      </c>
    </row>
    <row r="3191" spans="1:4" x14ac:dyDescent="0.25">
      <c r="A3191" s="264" t="s">
        <v>35047</v>
      </c>
      <c r="B3191" s="265" t="s">
        <v>10255</v>
      </c>
      <c r="C3191" s="265" t="s">
        <v>6656</v>
      </c>
      <c r="D3191" s="266" t="s">
        <v>35048</v>
      </c>
    </row>
    <row r="3192" spans="1:4" x14ac:dyDescent="0.25">
      <c r="A3192" s="264" t="s">
        <v>35049</v>
      </c>
      <c r="B3192" s="265" t="s">
        <v>10256</v>
      </c>
      <c r="C3192" s="265" t="s">
        <v>6656</v>
      </c>
      <c r="D3192" s="266" t="s">
        <v>27932</v>
      </c>
    </row>
    <row r="3193" spans="1:4" x14ac:dyDescent="0.25">
      <c r="A3193" s="264" t="s">
        <v>35050</v>
      </c>
      <c r="B3193" s="265" t="s">
        <v>10257</v>
      </c>
      <c r="C3193" s="265" t="s">
        <v>6656</v>
      </c>
      <c r="D3193" s="266" t="s">
        <v>35051</v>
      </c>
    </row>
    <row r="3194" spans="1:4" x14ac:dyDescent="0.25">
      <c r="A3194" s="264" t="s">
        <v>35052</v>
      </c>
      <c r="B3194" s="265" t="s">
        <v>10258</v>
      </c>
      <c r="C3194" s="265" t="s">
        <v>6656</v>
      </c>
      <c r="D3194" s="266" t="s">
        <v>35053</v>
      </c>
    </row>
    <row r="3195" spans="1:4" x14ac:dyDescent="0.25">
      <c r="A3195" s="264" t="s">
        <v>35054</v>
      </c>
      <c r="B3195" s="265" t="s">
        <v>10259</v>
      </c>
      <c r="C3195" s="265" t="s">
        <v>6656</v>
      </c>
      <c r="D3195" s="266" t="s">
        <v>35055</v>
      </c>
    </row>
    <row r="3196" spans="1:4" x14ac:dyDescent="0.25">
      <c r="A3196" s="264" t="s">
        <v>35056</v>
      </c>
      <c r="B3196" s="265" t="s">
        <v>10260</v>
      </c>
      <c r="C3196" s="265" t="s">
        <v>6656</v>
      </c>
      <c r="D3196" s="266" t="s">
        <v>35057</v>
      </c>
    </row>
    <row r="3197" spans="1:4" x14ac:dyDescent="0.25">
      <c r="A3197" s="264" t="s">
        <v>35058</v>
      </c>
      <c r="B3197" s="265" t="s">
        <v>10261</v>
      </c>
      <c r="C3197" s="265" t="s">
        <v>6656</v>
      </c>
      <c r="D3197" s="266" t="s">
        <v>35059</v>
      </c>
    </row>
    <row r="3198" spans="1:4" x14ac:dyDescent="0.25">
      <c r="A3198" s="264" t="s">
        <v>35060</v>
      </c>
      <c r="B3198" s="265" t="s">
        <v>10262</v>
      </c>
      <c r="C3198" s="265" t="s">
        <v>6656</v>
      </c>
      <c r="D3198" s="266" t="s">
        <v>35061</v>
      </c>
    </row>
    <row r="3199" spans="1:4" x14ac:dyDescent="0.25">
      <c r="A3199" s="264" t="s">
        <v>35062</v>
      </c>
      <c r="B3199" s="265" t="s">
        <v>10263</v>
      </c>
      <c r="C3199" s="265" t="s">
        <v>6656</v>
      </c>
      <c r="D3199" s="266" t="s">
        <v>35063</v>
      </c>
    </row>
    <row r="3200" spans="1:4" x14ac:dyDescent="0.25">
      <c r="A3200" s="264" t="s">
        <v>35064</v>
      </c>
      <c r="B3200" s="265" t="s">
        <v>10264</v>
      </c>
      <c r="C3200" s="265" t="s">
        <v>6656</v>
      </c>
      <c r="D3200" s="266" t="s">
        <v>35065</v>
      </c>
    </row>
    <row r="3201" spans="1:4" x14ac:dyDescent="0.25">
      <c r="A3201" s="264" t="s">
        <v>35066</v>
      </c>
      <c r="B3201" s="265" t="s">
        <v>10265</v>
      </c>
      <c r="C3201" s="265" t="s">
        <v>6656</v>
      </c>
      <c r="D3201" s="266" t="s">
        <v>35067</v>
      </c>
    </row>
    <row r="3202" spans="1:4" x14ac:dyDescent="0.25">
      <c r="A3202" s="264" t="s">
        <v>35068</v>
      </c>
      <c r="B3202" s="265" t="s">
        <v>10266</v>
      </c>
      <c r="C3202" s="265" t="s">
        <v>6656</v>
      </c>
      <c r="D3202" s="266" t="s">
        <v>3056</v>
      </c>
    </row>
    <row r="3203" spans="1:4" x14ac:dyDescent="0.25">
      <c r="A3203" s="264" t="s">
        <v>35069</v>
      </c>
      <c r="B3203" s="265" t="s">
        <v>10267</v>
      </c>
      <c r="C3203" s="265" t="s">
        <v>6656</v>
      </c>
      <c r="D3203" s="266" t="s">
        <v>35070</v>
      </c>
    </row>
    <row r="3204" spans="1:4" x14ac:dyDescent="0.25">
      <c r="A3204" s="264" t="s">
        <v>35071</v>
      </c>
      <c r="B3204" s="265" t="s">
        <v>10268</v>
      </c>
      <c r="C3204" s="265" t="s">
        <v>6656</v>
      </c>
      <c r="D3204" s="266" t="s">
        <v>35072</v>
      </c>
    </row>
    <row r="3205" spans="1:4" x14ac:dyDescent="0.25">
      <c r="A3205" s="264" t="s">
        <v>35073</v>
      </c>
      <c r="B3205" s="265" t="s">
        <v>10269</v>
      </c>
      <c r="C3205" s="265" t="s">
        <v>6656</v>
      </c>
      <c r="D3205" s="266" t="s">
        <v>35074</v>
      </c>
    </row>
    <row r="3206" spans="1:4" x14ac:dyDescent="0.25">
      <c r="A3206" s="264" t="s">
        <v>35075</v>
      </c>
      <c r="B3206" s="265" t="s">
        <v>10270</v>
      </c>
      <c r="C3206" s="265" t="s">
        <v>6656</v>
      </c>
      <c r="D3206" s="266" t="s">
        <v>29465</v>
      </c>
    </row>
    <row r="3207" spans="1:4" x14ac:dyDescent="0.25">
      <c r="A3207" s="264" t="s">
        <v>35076</v>
      </c>
      <c r="B3207" s="265" t="s">
        <v>10271</v>
      </c>
      <c r="C3207" s="265" t="s">
        <v>6656</v>
      </c>
      <c r="D3207" s="266" t="s">
        <v>35077</v>
      </c>
    </row>
    <row r="3208" spans="1:4" x14ac:dyDescent="0.25">
      <c r="A3208" s="264" t="s">
        <v>35078</v>
      </c>
      <c r="B3208" s="265" t="s">
        <v>10272</v>
      </c>
      <c r="C3208" s="265" t="s">
        <v>6656</v>
      </c>
      <c r="D3208" s="266" t="s">
        <v>35079</v>
      </c>
    </row>
    <row r="3209" spans="1:4" x14ac:dyDescent="0.25">
      <c r="A3209" s="264" t="s">
        <v>35080</v>
      </c>
      <c r="B3209" s="265" t="s">
        <v>10273</v>
      </c>
      <c r="C3209" s="265" t="s">
        <v>6656</v>
      </c>
      <c r="D3209" s="266" t="s">
        <v>2908</v>
      </c>
    </row>
    <row r="3210" spans="1:4" x14ac:dyDescent="0.25">
      <c r="A3210" s="264" t="s">
        <v>35081</v>
      </c>
      <c r="B3210" s="265" t="s">
        <v>10274</v>
      </c>
      <c r="C3210" s="265" t="s">
        <v>6656</v>
      </c>
      <c r="D3210" s="266" t="s">
        <v>27091</v>
      </c>
    </row>
    <row r="3211" spans="1:4" x14ac:dyDescent="0.25">
      <c r="A3211" s="264" t="s">
        <v>35082</v>
      </c>
      <c r="B3211" s="265" t="s">
        <v>10275</v>
      </c>
      <c r="C3211" s="265" t="s">
        <v>6656</v>
      </c>
      <c r="D3211" s="266" t="s">
        <v>35083</v>
      </c>
    </row>
    <row r="3212" spans="1:4" x14ac:dyDescent="0.25">
      <c r="A3212" s="264" t="s">
        <v>35084</v>
      </c>
      <c r="B3212" s="265" t="s">
        <v>10276</v>
      </c>
      <c r="C3212" s="265" t="s">
        <v>6656</v>
      </c>
      <c r="D3212" s="266" t="s">
        <v>35085</v>
      </c>
    </row>
    <row r="3213" spans="1:4" x14ac:dyDescent="0.25">
      <c r="A3213" s="264" t="s">
        <v>35086</v>
      </c>
      <c r="B3213" s="265" t="s">
        <v>10277</v>
      </c>
      <c r="C3213" s="265" t="s">
        <v>6656</v>
      </c>
      <c r="D3213" s="266" t="s">
        <v>31011</v>
      </c>
    </row>
    <row r="3214" spans="1:4" x14ac:dyDescent="0.25">
      <c r="A3214" s="264" t="s">
        <v>35087</v>
      </c>
      <c r="B3214" s="265" t="s">
        <v>10278</v>
      </c>
      <c r="C3214" s="265" t="s">
        <v>6656</v>
      </c>
      <c r="D3214" s="266" t="s">
        <v>35088</v>
      </c>
    </row>
    <row r="3215" spans="1:4" x14ac:dyDescent="0.25">
      <c r="A3215" s="264" t="s">
        <v>35089</v>
      </c>
      <c r="B3215" s="265" t="s">
        <v>10279</v>
      </c>
      <c r="C3215" s="265" t="s">
        <v>6656</v>
      </c>
      <c r="D3215" s="266" t="s">
        <v>35090</v>
      </c>
    </row>
    <row r="3216" spans="1:4" x14ac:dyDescent="0.25">
      <c r="A3216" s="264" t="s">
        <v>35091</v>
      </c>
      <c r="B3216" s="265" t="s">
        <v>10280</v>
      </c>
      <c r="C3216" s="265" t="s">
        <v>6656</v>
      </c>
      <c r="D3216" s="266" t="s">
        <v>35092</v>
      </c>
    </row>
    <row r="3217" spans="1:4" x14ac:dyDescent="0.25">
      <c r="A3217" s="264" t="s">
        <v>35093</v>
      </c>
      <c r="B3217" s="265" t="s">
        <v>10281</v>
      </c>
      <c r="C3217" s="265" t="s">
        <v>6656</v>
      </c>
      <c r="D3217" s="266" t="s">
        <v>35094</v>
      </c>
    </row>
    <row r="3218" spans="1:4" x14ac:dyDescent="0.25">
      <c r="A3218" s="264" t="s">
        <v>35095</v>
      </c>
      <c r="B3218" s="265" t="s">
        <v>10282</v>
      </c>
      <c r="C3218" s="265" t="s">
        <v>6656</v>
      </c>
      <c r="D3218" s="266" t="s">
        <v>35096</v>
      </c>
    </row>
    <row r="3219" spans="1:4" x14ac:dyDescent="0.25">
      <c r="A3219" s="264" t="s">
        <v>35097</v>
      </c>
      <c r="B3219" s="265" t="s">
        <v>10283</v>
      </c>
      <c r="C3219" s="265" t="s">
        <v>6656</v>
      </c>
      <c r="D3219" s="266" t="s">
        <v>35098</v>
      </c>
    </row>
    <row r="3220" spans="1:4" x14ac:dyDescent="0.25">
      <c r="A3220" s="264" t="s">
        <v>35099</v>
      </c>
      <c r="B3220" s="265" t="s">
        <v>10284</v>
      </c>
      <c r="C3220" s="265" t="s">
        <v>6656</v>
      </c>
      <c r="D3220" s="266" t="s">
        <v>35100</v>
      </c>
    </row>
    <row r="3221" spans="1:4" x14ac:dyDescent="0.25">
      <c r="A3221" s="264" t="s">
        <v>35101</v>
      </c>
      <c r="B3221" s="265" t="s">
        <v>10285</v>
      </c>
      <c r="C3221" s="265" t="s">
        <v>6656</v>
      </c>
      <c r="D3221" s="266" t="s">
        <v>35102</v>
      </c>
    </row>
    <row r="3222" spans="1:4" x14ac:dyDescent="0.25">
      <c r="A3222" s="264" t="s">
        <v>35103</v>
      </c>
      <c r="B3222" s="265" t="s">
        <v>10286</v>
      </c>
      <c r="C3222" s="265" t="s">
        <v>6656</v>
      </c>
      <c r="D3222" s="266" t="s">
        <v>35104</v>
      </c>
    </row>
    <row r="3223" spans="1:4" x14ac:dyDescent="0.25">
      <c r="A3223" s="264" t="s">
        <v>35105</v>
      </c>
      <c r="B3223" s="265" t="s">
        <v>10287</v>
      </c>
      <c r="C3223" s="265" t="s">
        <v>6656</v>
      </c>
      <c r="D3223" s="266" t="s">
        <v>35106</v>
      </c>
    </row>
    <row r="3224" spans="1:4" x14ac:dyDescent="0.25">
      <c r="A3224" s="264" t="s">
        <v>35107</v>
      </c>
      <c r="B3224" s="265" t="s">
        <v>10288</v>
      </c>
      <c r="C3224" s="265" t="s">
        <v>6656</v>
      </c>
      <c r="D3224" s="266" t="s">
        <v>27686</v>
      </c>
    </row>
    <row r="3225" spans="1:4" x14ac:dyDescent="0.25">
      <c r="A3225" s="264" t="s">
        <v>35108</v>
      </c>
      <c r="B3225" s="265" t="s">
        <v>10289</v>
      </c>
      <c r="C3225" s="265" t="s">
        <v>6656</v>
      </c>
      <c r="D3225" s="266" t="s">
        <v>35109</v>
      </c>
    </row>
    <row r="3226" spans="1:4" x14ac:dyDescent="0.25">
      <c r="A3226" s="264" t="s">
        <v>35110</v>
      </c>
      <c r="B3226" s="265" t="s">
        <v>10290</v>
      </c>
      <c r="C3226" s="265" t="s">
        <v>6656</v>
      </c>
      <c r="D3226" s="266" t="s">
        <v>35111</v>
      </c>
    </row>
    <row r="3227" spans="1:4" x14ac:dyDescent="0.25">
      <c r="A3227" s="264" t="s">
        <v>35112</v>
      </c>
      <c r="B3227" s="265" t="s">
        <v>10291</v>
      </c>
      <c r="C3227" s="265" t="s">
        <v>6656</v>
      </c>
      <c r="D3227" s="266" t="s">
        <v>35113</v>
      </c>
    </row>
    <row r="3228" spans="1:4" x14ac:dyDescent="0.25">
      <c r="A3228" s="264" t="s">
        <v>35114</v>
      </c>
      <c r="B3228" s="265" t="s">
        <v>10292</v>
      </c>
      <c r="C3228" s="265" t="s">
        <v>6656</v>
      </c>
      <c r="D3228" s="266" t="s">
        <v>35115</v>
      </c>
    </row>
    <row r="3229" spans="1:4" x14ac:dyDescent="0.25">
      <c r="A3229" s="264" t="s">
        <v>35116</v>
      </c>
      <c r="B3229" s="265" t="s">
        <v>10293</v>
      </c>
      <c r="C3229" s="265" t="s">
        <v>6656</v>
      </c>
      <c r="D3229" s="266" t="s">
        <v>29830</v>
      </c>
    </row>
    <row r="3230" spans="1:4" x14ac:dyDescent="0.25">
      <c r="A3230" s="264" t="s">
        <v>35117</v>
      </c>
      <c r="B3230" s="265" t="s">
        <v>10294</v>
      </c>
      <c r="C3230" s="265" t="s">
        <v>6656</v>
      </c>
      <c r="D3230" s="266" t="s">
        <v>35118</v>
      </c>
    </row>
    <row r="3231" spans="1:4" x14ac:dyDescent="0.25">
      <c r="A3231" s="264" t="s">
        <v>35119</v>
      </c>
      <c r="B3231" s="265" t="s">
        <v>10295</v>
      </c>
      <c r="C3231" s="265" t="s">
        <v>6656</v>
      </c>
      <c r="D3231" s="266" t="s">
        <v>35120</v>
      </c>
    </row>
    <row r="3232" spans="1:4" x14ac:dyDescent="0.25">
      <c r="A3232" s="264" t="s">
        <v>35121</v>
      </c>
      <c r="B3232" s="265" t="s">
        <v>10296</v>
      </c>
      <c r="C3232" s="265" t="s">
        <v>6656</v>
      </c>
      <c r="D3232" s="266" t="s">
        <v>33586</v>
      </c>
    </row>
    <row r="3233" spans="1:4" x14ac:dyDescent="0.25">
      <c r="A3233" s="264" t="s">
        <v>35122</v>
      </c>
      <c r="B3233" s="265" t="s">
        <v>10297</v>
      </c>
      <c r="C3233" s="265" t="s">
        <v>6656</v>
      </c>
      <c r="D3233" s="266" t="s">
        <v>35123</v>
      </c>
    </row>
    <row r="3234" spans="1:4" x14ac:dyDescent="0.25">
      <c r="A3234" s="264" t="s">
        <v>35124</v>
      </c>
      <c r="B3234" s="265" t="s">
        <v>10298</v>
      </c>
      <c r="C3234" s="265" t="s">
        <v>6656</v>
      </c>
      <c r="D3234" s="266" t="s">
        <v>35125</v>
      </c>
    </row>
    <row r="3235" spans="1:4" x14ac:dyDescent="0.25">
      <c r="A3235" s="264" t="s">
        <v>35126</v>
      </c>
      <c r="B3235" s="265" t="s">
        <v>10299</v>
      </c>
      <c r="C3235" s="265" t="s">
        <v>6656</v>
      </c>
      <c r="D3235" s="266" t="s">
        <v>35127</v>
      </c>
    </row>
    <row r="3236" spans="1:4" x14ac:dyDescent="0.25">
      <c r="A3236" s="264" t="s">
        <v>35128</v>
      </c>
      <c r="B3236" s="265" t="s">
        <v>10300</v>
      </c>
      <c r="C3236" s="265" t="s">
        <v>6656</v>
      </c>
      <c r="D3236" s="266" t="s">
        <v>35129</v>
      </c>
    </row>
    <row r="3237" spans="1:4" x14ac:dyDescent="0.25">
      <c r="A3237" s="264" t="s">
        <v>35130</v>
      </c>
      <c r="B3237" s="265" t="s">
        <v>10301</v>
      </c>
      <c r="C3237" s="265" t="s">
        <v>6656</v>
      </c>
      <c r="D3237" s="266" t="s">
        <v>31482</v>
      </c>
    </row>
    <row r="3238" spans="1:4" x14ac:dyDescent="0.25">
      <c r="A3238" s="264" t="s">
        <v>35131</v>
      </c>
      <c r="B3238" s="265" t="s">
        <v>10302</v>
      </c>
      <c r="C3238" s="265" t="s">
        <v>6656</v>
      </c>
      <c r="D3238" s="266" t="s">
        <v>33014</v>
      </c>
    </row>
    <row r="3239" spans="1:4" x14ac:dyDescent="0.25">
      <c r="A3239" s="264" t="s">
        <v>35132</v>
      </c>
      <c r="B3239" s="265" t="s">
        <v>10303</v>
      </c>
      <c r="C3239" s="265" t="s">
        <v>6656</v>
      </c>
      <c r="D3239" s="266" t="s">
        <v>35133</v>
      </c>
    </row>
    <row r="3240" spans="1:4" x14ac:dyDescent="0.25">
      <c r="A3240" s="264" t="s">
        <v>35134</v>
      </c>
      <c r="B3240" s="265" t="s">
        <v>10304</v>
      </c>
      <c r="C3240" s="265" t="s">
        <v>6656</v>
      </c>
      <c r="D3240" s="266" t="s">
        <v>35135</v>
      </c>
    </row>
    <row r="3241" spans="1:4" x14ac:dyDescent="0.25">
      <c r="A3241" s="264" t="s">
        <v>35136</v>
      </c>
      <c r="B3241" s="265" t="s">
        <v>10305</v>
      </c>
      <c r="C3241" s="265" t="s">
        <v>6656</v>
      </c>
      <c r="D3241" s="266" t="s">
        <v>35137</v>
      </c>
    </row>
    <row r="3242" spans="1:4" x14ac:dyDescent="0.25">
      <c r="A3242" s="264" t="s">
        <v>35138</v>
      </c>
      <c r="B3242" s="265" t="s">
        <v>10306</v>
      </c>
      <c r="C3242" s="265" t="s">
        <v>6656</v>
      </c>
      <c r="D3242" s="266" t="s">
        <v>35139</v>
      </c>
    </row>
    <row r="3243" spans="1:4" x14ac:dyDescent="0.25">
      <c r="A3243" s="264" t="s">
        <v>35140</v>
      </c>
      <c r="B3243" s="265" t="s">
        <v>10307</v>
      </c>
      <c r="C3243" s="265" t="s">
        <v>6656</v>
      </c>
      <c r="D3243" s="266" t="s">
        <v>35141</v>
      </c>
    </row>
    <row r="3244" spans="1:4" x14ac:dyDescent="0.25">
      <c r="A3244" s="264" t="s">
        <v>35142</v>
      </c>
      <c r="B3244" s="265" t="s">
        <v>10308</v>
      </c>
      <c r="C3244" s="265" t="s">
        <v>6656</v>
      </c>
      <c r="D3244" s="266" t="s">
        <v>35143</v>
      </c>
    </row>
    <row r="3245" spans="1:4" x14ac:dyDescent="0.25">
      <c r="A3245" s="264" t="s">
        <v>35144</v>
      </c>
      <c r="B3245" s="265" t="s">
        <v>10309</v>
      </c>
      <c r="C3245" s="265" t="s">
        <v>6656</v>
      </c>
      <c r="D3245" s="266" t="s">
        <v>35145</v>
      </c>
    </row>
    <row r="3246" spans="1:4" x14ac:dyDescent="0.25">
      <c r="A3246" s="264" t="s">
        <v>35146</v>
      </c>
      <c r="B3246" s="265" t="s">
        <v>10310</v>
      </c>
      <c r="C3246" s="265" t="s">
        <v>6656</v>
      </c>
      <c r="D3246" s="266" t="s">
        <v>5106</v>
      </c>
    </row>
    <row r="3247" spans="1:4" x14ac:dyDescent="0.25">
      <c r="A3247" s="264" t="s">
        <v>35147</v>
      </c>
      <c r="B3247" s="265" t="s">
        <v>28423</v>
      </c>
      <c r="C3247" s="265" t="s">
        <v>6656</v>
      </c>
      <c r="D3247" s="266" t="s">
        <v>35148</v>
      </c>
    </row>
    <row r="3248" spans="1:4" x14ac:dyDescent="0.25">
      <c r="A3248" s="264" t="s">
        <v>35149</v>
      </c>
      <c r="B3248" s="265" t="s">
        <v>28424</v>
      </c>
      <c r="C3248" s="265" t="s">
        <v>6656</v>
      </c>
      <c r="D3248" s="266" t="s">
        <v>35150</v>
      </c>
    </row>
    <row r="3249" spans="1:4" x14ac:dyDescent="0.25">
      <c r="A3249" s="264" t="s">
        <v>35151</v>
      </c>
      <c r="B3249" s="265" t="s">
        <v>28425</v>
      </c>
      <c r="C3249" s="265" t="s">
        <v>6656</v>
      </c>
      <c r="D3249" s="266" t="s">
        <v>35152</v>
      </c>
    </row>
    <row r="3250" spans="1:4" x14ac:dyDescent="0.25">
      <c r="A3250" s="264" t="s">
        <v>35153</v>
      </c>
      <c r="B3250" s="265" t="s">
        <v>28426</v>
      </c>
      <c r="C3250" s="265" t="s">
        <v>6656</v>
      </c>
      <c r="D3250" s="266" t="s">
        <v>35154</v>
      </c>
    </row>
    <row r="3251" spans="1:4" x14ac:dyDescent="0.25">
      <c r="A3251" s="264" t="s">
        <v>35155</v>
      </c>
      <c r="B3251" s="265" t="s">
        <v>28427</v>
      </c>
      <c r="C3251" s="265" t="s">
        <v>6656</v>
      </c>
      <c r="D3251" s="266" t="s">
        <v>6958</v>
      </c>
    </row>
    <row r="3252" spans="1:4" x14ac:dyDescent="0.25">
      <c r="A3252" s="264" t="s">
        <v>35156</v>
      </c>
      <c r="B3252" s="265" t="s">
        <v>28428</v>
      </c>
      <c r="C3252" s="265" t="s">
        <v>6656</v>
      </c>
      <c r="D3252" s="266" t="s">
        <v>35157</v>
      </c>
    </row>
    <row r="3253" spans="1:4" x14ac:dyDescent="0.25">
      <c r="A3253" s="264" t="s">
        <v>35158</v>
      </c>
      <c r="B3253" s="265" t="s">
        <v>28429</v>
      </c>
      <c r="C3253" s="265" t="s">
        <v>6656</v>
      </c>
      <c r="D3253" s="266" t="s">
        <v>35159</v>
      </c>
    </row>
    <row r="3254" spans="1:4" x14ac:dyDescent="0.25">
      <c r="A3254" s="264" t="s">
        <v>35160</v>
      </c>
      <c r="B3254" s="265" t="s">
        <v>28430</v>
      </c>
      <c r="C3254" s="265" t="s">
        <v>6656</v>
      </c>
      <c r="D3254" s="266" t="s">
        <v>35161</v>
      </c>
    </row>
    <row r="3255" spans="1:4" x14ac:dyDescent="0.25">
      <c r="A3255" s="264" t="s">
        <v>35162</v>
      </c>
      <c r="B3255" s="265" t="s">
        <v>28431</v>
      </c>
      <c r="C3255" s="265" t="s">
        <v>6656</v>
      </c>
      <c r="D3255" s="266" t="s">
        <v>35163</v>
      </c>
    </row>
    <row r="3256" spans="1:4" x14ac:dyDescent="0.25">
      <c r="A3256" s="264" t="s">
        <v>35164</v>
      </c>
      <c r="B3256" s="265" t="s">
        <v>28432</v>
      </c>
      <c r="C3256" s="265" t="s">
        <v>6656</v>
      </c>
      <c r="D3256" s="266" t="s">
        <v>27986</v>
      </c>
    </row>
    <row r="3257" spans="1:4" x14ac:dyDescent="0.25">
      <c r="A3257" s="264" t="s">
        <v>35165</v>
      </c>
      <c r="B3257" s="265" t="s">
        <v>28433</v>
      </c>
      <c r="C3257" s="265" t="s">
        <v>6656</v>
      </c>
      <c r="D3257" s="266" t="s">
        <v>3745</v>
      </c>
    </row>
    <row r="3258" spans="1:4" x14ac:dyDescent="0.25">
      <c r="A3258" s="264" t="s">
        <v>35166</v>
      </c>
      <c r="B3258" s="265" t="s">
        <v>10311</v>
      </c>
      <c r="C3258" s="265" t="s">
        <v>6656</v>
      </c>
      <c r="D3258" s="374" t="s">
        <v>35167</v>
      </c>
    </row>
    <row r="3259" spans="1:4" x14ac:dyDescent="0.25">
      <c r="A3259" s="264" t="s">
        <v>35168</v>
      </c>
      <c r="B3259" s="265" t="s">
        <v>10312</v>
      </c>
      <c r="C3259" s="265" t="s">
        <v>6656</v>
      </c>
      <c r="D3259" s="374" t="s">
        <v>35169</v>
      </c>
    </row>
    <row r="3260" spans="1:4" x14ac:dyDescent="0.25">
      <c r="A3260" s="264" t="s">
        <v>35170</v>
      </c>
      <c r="B3260" s="265" t="s">
        <v>10313</v>
      </c>
      <c r="C3260" s="265" t="s">
        <v>6656</v>
      </c>
      <c r="D3260" s="374" t="s">
        <v>35171</v>
      </c>
    </row>
    <row r="3261" spans="1:4" x14ac:dyDescent="0.25">
      <c r="A3261" s="264" t="s">
        <v>35172</v>
      </c>
      <c r="B3261" s="265" t="s">
        <v>10314</v>
      </c>
      <c r="C3261" s="265" t="s">
        <v>6656</v>
      </c>
      <c r="D3261" s="374" t="s">
        <v>35173</v>
      </c>
    </row>
    <row r="3262" spans="1:4" x14ac:dyDescent="0.25">
      <c r="A3262" s="264" t="s">
        <v>35174</v>
      </c>
      <c r="B3262" s="265" t="s">
        <v>10315</v>
      </c>
      <c r="C3262" s="265" t="s">
        <v>6656</v>
      </c>
      <c r="D3262" s="374" t="s">
        <v>35175</v>
      </c>
    </row>
    <row r="3263" spans="1:4" x14ac:dyDescent="0.25">
      <c r="A3263" s="264" t="s">
        <v>35176</v>
      </c>
      <c r="B3263" s="265" t="s">
        <v>10316</v>
      </c>
      <c r="C3263" s="265" t="s">
        <v>6656</v>
      </c>
      <c r="D3263" s="374" t="s">
        <v>35177</v>
      </c>
    </row>
    <row r="3264" spans="1:4" x14ac:dyDescent="0.25">
      <c r="A3264" s="264" t="s">
        <v>35178</v>
      </c>
      <c r="B3264" s="265" t="s">
        <v>10317</v>
      </c>
      <c r="C3264" s="265" t="s">
        <v>6656</v>
      </c>
      <c r="D3264" s="374" t="s">
        <v>35179</v>
      </c>
    </row>
    <row r="3265" spans="1:4" x14ac:dyDescent="0.25">
      <c r="A3265" s="264" t="s">
        <v>35180</v>
      </c>
      <c r="B3265" s="265" t="s">
        <v>10318</v>
      </c>
      <c r="C3265" s="265" t="s">
        <v>6656</v>
      </c>
      <c r="D3265" s="374" t="s">
        <v>35181</v>
      </c>
    </row>
    <row r="3266" spans="1:4" x14ac:dyDescent="0.25">
      <c r="A3266" s="264" t="s">
        <v>35182</v>
      </c>
      <c r="B3266" s="265" t="s">
        <v>10319</v>
      </c>
      <c r="C3266" s="265" t="s">
        <v>6656</v>
      </c>
      <c r="D3266" s="374" t="s">
        <v>35183</v>
      </c>
    </row>
    <row r="3267" spans="1:4" x14ac:dyDescent="0.25">
      <c r="A3267" s="264" t="s">
        <v>35184</v>
      </c>
      <c r="B3267" s="265" t="s">
        <v>10320</v>
      </c>
      <c r="C3267" s="265" t="s">
        <v>6656</v>
      </c>
      <c r="D3267" s="374" t="s">
        <v>35185</v>
      </c>
    </row>
    <row r="3268" spans="1:4" x14ac:dyDescent="0.25">
      <c r="A3268" s="264" t="s">
        <v>35186</v>
      </c>
      <c r="B3268" s="265" t="s">
        <v>10321</v>
      </c>
      <c r="C3268" s="265" t="s">
        <v>6656</v>
      </c>
      <c r="D3268" s="374" t="s">
        <v>35187</v>
      </c>
    </row>
    <row r="3269" spans="1:4" x14ac:dyDescent="0.25">
      <c r="A3269" s="264" t="s">
        <v>35188</v>
      </c>
      <c r="B3269" s="265" t="s">
        <v>10322</v>
      </c>
      <c r="C3269" s="265" t="s">
        <v>6656</v>
      </c>
      <c r="D3269" s="374" t="s">
        <v>35189</v>
      </c>
    </row>
    <row r="3270" spans="1:4" x14ac:dyDescent="0.25">
      <c r="A3270" s="264" t="s">
        <v>35190</v>
      </c>
      <c r="B3270" s="265" t="s">
        <v>10323</v>
      </c>
      <c r="C3270" s="265" t="s">
        <v>6656</v>
      </c>
      <c r="D3270" s="374" t="s">
        <v>35191</v>
      </c>
    </row>
    <row r="3271" spans="1:4" x14ac:dyDescent="0.25">
      <c r="A3271" s="264" t="s">
        <v>35192</v>
      </c>
      <c r="B3271" s="265" t="s">
        <v>10324</v>
      </c>
      <c r="C3271" s="265" t="s">
        <v>6656</v>
      </c>
      <c r="D3271" s="374" t="s">
        <v>35193</v>
      </c>
    </row>
    <row r="3272" spans="1:4" x14ac:dyDescent="0.25">
      <c r="A3272" s="264" t="s">
        <v>35194</v>
      </c>
      <c r="B3272" s="265" t="s">
        <v>10325</v>
      </c>
      <c r="C3272" s="265" t="s">
        <v>6656</v>
      </c>
      <c r="D3272" s="374" t="s">
        <v>35195</v>
      </c>
    </row>
    <row r="3273" spans="1:4" x14ac:dyDescent="0.25">
      <c r="A3273" s="264" t="s">
        <v>35196</v>
      </c>
      <c r="B3273" s="265" t="s">
        <v>10326</v>
      </c>
      <c r="C3273" s="265" t="s">
        <v>6656</v>
      </c>
      <c r="D3273" s="374" t="s">
        <v>35197</v>
      </c>
    </row>
    <row r="3274" spans="1:4" x14ac:dyDescent="0.25">
      <c r="A3274" s="264" t="s">
        <v>35198</v>
      </c>
      <c r="B3274" s="265" t="s">
        <v>10327</v>
      </c>
      <c r="C3274" s="265" t="s">
        <v>6656</v>
      </c>
      <c r="D3274" s="374" t="s">
        <v>35199</v>
      </c>
    </row>
    <row r="3275" spans="1:4" x14ac:dyDescent="0.25">
      <c r="A3275" s="264" t="s">
        <v>35200</v>
      </c>
      <c r="B3275" s="265" t="s">
        <v>10328</v>
      </c>
      <c r="C3275" s="265" t="s">
        <v>6656</v>
      </c>
      <c r="D3275" s="374" t="s">
        <v>35201</v>
      </c>
    </row>
    <row r="3276" spans="1:4" x14ac:dyDescent="0.25">
      <c r="A3276" s="264" t="s">
        <v>35202</v>
      </c>
      <c r="B3276" s="265" t="s">
        <v>10329</v>
      </c>
      <c r="C3276" s="265" t="s">
        <v>6656</v>
      </c>
      <c r="D3276" s="374" t="s">
        <v>35203</v>
      </c>
    </row>
    <row r="3277" spans="1:4" x14ac:dyDescent="0.25">
      <c r="A3277" s="264" t="s">
        <v>35204</v>
      </c>
      <c r="B3277" s="265" t="s">
        <v>10330</v>
      </c>
      <c r="C3277" s="265" t="s">
        <v>6656</v>
      </c>
      <c r="D3277" s="374" t="s">
        <v>35205</v>
      </c>
    </row>
    <row r="3278" spans="1:4" x14ac:dyDescent="0.25">
      <c r="A3278" s="264" t="s">
        <v>35206</v>
      </c>
      <c r="B3278" s="265" t="s">
        <v>28434</v>
      </c>
      <c r="C3278" s="265" t="s">
        <v>6656</v>
      </c>
      <c r="D3278" s="374" t="s">
        <v>35207</v>
      </c>
    </row>
    <row r="3279" spans="1:4" x14ac:dyDescent="0.25">
      <c r="A3279" s="264" t="s">
        <v>35208</v>
      </c>
      <c r="B3279" s="265" t="s">
        <v>28435</v>
      </c>
      <c r="C3279" s="265" t="s">
        <v>6656</v>
      </c>
      <c r="D3279" s="374" t="s">
        <v>35209</v>
      </c>
    </row>
    <row r="3280" spans="1:4" x14ac:dyDescent="0.25">
      <c r="A3280" s="264" t="s">
        <v>35210</v>
      </c>
      <c r="B3280" s="265" t="s">
        <v>28436</v>
      </c>
      <c r="C3280" s="265" t="s">
        <v>6656</v>
      </c>
      <c r="D3280" s="374" t="s">
        <v>35211</v>
      </c>
    </row>
    <row r="3281" spans="1:4" x14ac:dyDescent="0.25">
      <c r="A3281" s="264" t="s">
        <v>35212</v>
      </c>
      <c r="B3281" s="265" t="s">
        <v>28437</v>
      </c>
      <c r="C3281" s="265" t="s">
        <v>6656</v>
      </c>
      <c r="D3281" s="374" t="s">
        <v>35213</v>
      </c>
    </row>
    <row r="3282" spans="1:4" x14ac:dyDescent="0.25">
      <c r="A3282" s="264" t="s">
        <v>35214</v>
      </c>
      <c r="B3282" s="265" t="s">
        <v>10331</v>
      </c>
      <c r="C3282" s="265" t="s">
        <v>6656</v>
      </c>
      <c r="D3282" s="266" t="s">
        <v>35215</v>
      </c>
    </row>
    <row r="3283" spans="1:4" x14ac:dyDescent="0.25">
      <c r="A3283" s="264" t="s">
        <v>35216</v>
      </c>
      <c r="B3283" s="265" t="s">
        <v>10332</v>
      </c>
      <c r="C3283" s="265" t="s">
        <v>6656</v>
      </c>
      <c r="D3283" s="266" t="s">
        <v>35217</v>
      </c>
    </row>
    <row r="3284" spans="1:4" x14ac:dyDescent="0.25">
      <c r="A3284" s="264" t="s">
        <v>35218</v>
      </c>
      <c r="B3284" s="265" t="s">
        <v>10333</v>
      </c>
      <c r="C3284" s="265" t="s">
        <v>6656</v>
      </c>
      <c r="D3284" s="266" t="s">
        <v>35219</v>
      </c>
    </row>
    <row r="3285" spans="1:4" x14ac:dyDescent="0.25">
      <c r="A3285" s="264" t="s">
        <v>35220</v>
      </c>
      <c r="B3285" s="265" t="s">
        <v>10334</v>
      </c>
      <c r="C3285" s="265" t="s">
        <v>6656</v>
      </c>
      <c r="D3285" s="374" t="s">
        <v>35221</v>
      </c>
    </row>
    <row r="3286" spans="1:4" x14ac:dyDescent="0.25">
      <c r="A3286" s="264" t="s">
        <v>35222</v>
      </c>
      <c r="B3286" s="265" t="s">
        <v>10335</v>
      </c>
      <c r="C3286" s="265" t="s">
        <v>6656</v>
      </c>
      <c r="D3286" s="266" t="s">
        <v>35223</v>
      </c>
    </row>
    <row r="3287" spans="1:4" x14ac:dyDescent="0.25">
      <c r="A3287" s="264" t="s">
        <v>35224</v>
      </c>
      <c r="B3287" s="265" t="s">
        <v>10336</v>
      </c>
      <c r="C3287" s="265" t="s">
        <v>6656</v>
      </c>
      <c r="D3287" s="266" t="s">
        <v>35225</v>
      </c>
    </row>
    <row r="3288" spans="1:4" x14ac:dyDescent="0.25">
      <c r="A3288" s="264" t="s">
        <v>35226</v>
      </c>
      <c r="B3288" s="265" t="s">
        <v>10337</v>
      </c>
      <c r="C3288" s="265" t="s">
        <v>6656</v>
      </c>
      <c r="D3288" s="266" t="s">
        <v>35227</v>
      </c>
    </row>
    <row r="3289" spans="1:4" x14ac:dyDescent="0.25">
      <c r="A3289" s="264" t="s">
        <v>35228</v>
      </c>
      <c r="B3289" s="265" t="s">
        <v>10338</v>
      </c>
      <c r="C3289" s="265" t="s">
        <v>6656</v>
      </c>
      <c r="D3289" s="374" t="s">
        <v>35229</v>
      </c>
    </row>
    <row r="3290" spans="1:4" x14ac:dyDescent="0.25">
      <c r="A3290" s="264" t="s">
        <v>35230</v>
      </c>
      <c r="B3290" s="265" t="s">
        <v>10339</v>
      </c>
      <c r="C3290" s="265" t="s">
        <v>6656</v>
      </c>
      <c r="D3290" s="374" t="s">
        <v>35231</v>
      </c>
    </row>
    <row r="3291" spans="1:4" x14ac:dyDescent="0.25">
      <c r="A3291" s="264" t="s">
        <v>35232</v>
      </c>
      <c r="B3291" s="265" t="s">
        <v>10340</v>
      </c>
      <c r="C3291" s="265" t="s">
        <v>6656</v>
      </c>
      <c r="D3291" s="374" t="s">
        <v>35233</v>
      </c>
    </row>
    <row r="3292" spans="1:4" x14ac:dyDescent="0.25">
      <c r="A3292" s="264" t="s">
        <v>35234</v>
      </c>
      <c r="B3292" s="265" t="s">
        <v>10341</v>
      </c>
      <c r="C3292" s="265" t="s">
        <v>6656</v>
      </c>
      <c r="D3292" s="374" t="s">
        <v>35235</v>
      </c>
    </row>
    <row r="3293" spans="1:4" x14ac:dyDescent="0.25">
      <c r="A3293" s="264" t="s">
        <v>35236</v>
      </c>
      <c r="B3293" s="265" t="s">
        <v>10342</v>
      </c>
      <c r="C3293" s="265" t="s">
        <v>6656</v>
      </c>
      <c r="D3293" s="374" t="s">
        <v>35237</v>
      </c>
    </row>
    <row r="3294" spans="1:4" x14ac:dyDescent="0.25">
      <c r="A3294" s="264" t="s">
        <v>35238</v>
      </c>
      <c r="B3294" s="265" t="s">
        <v>10343</v>
      </c>
      <c r="C3294" s="265" t="s">
        <v>6656</v>
      </c>
      <c r="D3294" s="374" t="s">
        <v>35239</v>
      </c>
    </row>
    <row r="3295" spans="1:4" x14ac:dyDescent="0.25">
      <c r="A3295" s="264" t="s">
        <v>35240</v>
      </c>
      <c r="B3295" s="265" t="s">
        <v>10344</v>
      </c>
      <c r="C3295" s="265" t="s">
        <v>6656</v>
      </c>
      <c r="D3295" s="374" t="s">
        <v>35241</v>
      </c>
    </row>
    <row r="3296" spans="1:4" x14ac:dyDescent="0.25">
      <c r="A3296" s="264" t="s">
        <v>35242</v>
      </c>
      <c r="B3296" s="265" t="s">
        <v>10345</v>
      </c>
      <c r="C3296" s="265" t="s">
        <v>6656</v>
      </c>
      <c r="D3296" s="374" t="s">
        <v>35243</v>
      </c>
    </row>
    <row r="3297" spans="1:4" x14ac:dyDescent="0.25">
      <c r="A3297" s="264" t="s">
        <v>35244</v>
      </c>
      <c r="B3297" s="265" t="s">
        <v>10346</v>
      </c>
      <c r="C3297" s="265" t="s">
        <v>6656</v>
      </c>
      <c r="D3297" s="374" t="s">
        <v>35245</v>
      </c>
    </row>
    <row r="3298" spans="1:4" x14ac:dyDescent="0.25">
      <c r="A3298" s="264" t="s">
        <v>35246</v>
      </c>
      <c r="B3298" s="265" t="s">
        <v>10347</v>
      </c>
      <c r="C3298" s="265" t="s">
        <v>6656</v>
      </c>
      <c r="D3298" s="374" t="s">
        <v>35247</v>
      </c>
    </row>
    <row r="3299" spans="1:4" x14ac:dyDescent="0.25">
      <c r="A3299" s="264" t="s">
        <v>35248</v>
      </c>
      <c r="B3299" s="265" t="s">
        <v>10348</v>
      </c>
      <c r="C3299" s="265" t="s">
        <v>6656</v>
      </c>
      <c r="D3299" s="374" t="s">
        <v>35249</v>
      </c>
    </row>
    <row r="3300" spans="1:4" x14ac:dyDescent="0.25">
      <c r="A3300" s="264" t="s">
        <v>35250</v>
      </c>
      <c r="B3300" s="265" t="s">
        <v>10349</v>
      </c>
      <c r="C3300" s="265" t="s">
        <v>6656</v>
      </c>
      <c r="D3300" s="374" t="s">
        <v>35251</v>
      </c>
    </row>
    <row r="3301" spans="1:4" x14ac:dyDescent="0.25">
      <c r="A3301" s="264" t="s">
        <v>35252</v>
      </c>
      <c r="B3301" s="265" t="s">
        <v>10350</v>
      </c>
      <c r="C3301" s="265" t="s">
        <v>6656</v>
      </c>
      <c r="D3301" s="374" t="s">
        <v>35253</v>
      </c>
    </row>
    <row r="3302" spans="1:4" x14ac:dyDescent="0.25">
      <c r="A3302" s="264" t="s">
        <v>35254</v>
      </c>
      <c r="B3302" s="265" t="s">
        <v>28438</v>
      </c>
      <c r="C3302" s="265" t="s">
        <v>6656</v>
      </c>
      <c r="D3302" s="374" t="s">
        <v>35255</v>
      </c>
    </row>
    <row r="3303" spans="1:4" x14ac:dyDescent="0.25">
      <c r="A3303" s="264" t="s">
        <v>35256</v>
      </c>
      <c r="B3303" s="265" t="s">
        <v>28439</v>
      </c>
      <c r="C3303" s="265" t="s">
        <v>6656</v>
      </c>
      <c r="D3303" s="374" t="s">
        <v>35257</v>
      </c>
    </row>
    <row r="3304" spans="1:4" x14ac:dyDescent="0.25">
      <c r="A3304" s="264" t="s">
        <v>35258</v>
      </c>
      <c r="B3304" s="265" t="s">
        <v>28440</v>
      </c>
      <c r="C3304" s="265" t="s">
        <v>6656</v>
      </c>
      <c r="D3304" s="374" t="s">
        <v>35259</v>
      </c>
    </row>
    <row r="3305" spans="1:4" x14ac:dyDescent="0.25">
      <c r="A3305" s="264" t="s">
        <v>35260</v>
      </c>
      <c r="B3305" s="265" t="s">
        <v>28441</v>
      </c>
      <c r="C3305" s="265" t="s">
        <v>6656</v>
      </c>
      <c r="D3305" s="374" t="s">
        <v>35261</v>
      </c>
    </row>
    <row r="3306" spans="1:4" x14ac:dyDescent="0.25">
      <c r="A3306" s="264" t="s">
        <v>35262</v>
      </c>
      <c r="B3306" s="265" t="s">
        <v>10351</v>
      </c>
      <c r="C3306" s="265" t="s">
        <v>6656</v>
      </c>
      <c r="D3306" s="266" t="s">
        <v>35263</v>
      </c>
    </row>
    <row r="3307" spans="1:4" x14ac:dyDescent="0.25">
      <c r="A3307" s="264" t="s">
        <v>35264</v>
      </c>
      <c r="B3307" s="265" t="s">
        <v>10352</v>
      </c>
      <c r="C3307" s="265" t="s">
        <v>6656</v>
      </c>
      <c r="D3307" s="266" t="s">
        <v>35265</v>
      </c>
    </row>
    <row r="3308" spans="1:4" x14ac:dyDescent="0.25">
      <c r="A3308" s="264" t="s">
        <v>35266</v>
      </c>
      <c r="B3308" s="265" t="s">
        <v>10353</v>
      </c>
      <c r="C3308" s="265" t="s">
        <v>6656</v>
      </c>
      <c r="D3308" s="266" t="s">
        <v>35267</v>
      </c>
    </row>
    <row r="3309" spans="1:4" x14ac:dyDescent="0.25">
      <c r="A3309" s="264" t="s">
        <v>35268</v>
      </c>
      <c r="B3309" s="265" t="s">
        <v>10354</v>
      </c>
      <c r="C3309" s="265" t="s">
        <v>6656</v>
      </c>
      <c r="D3309" s="266" t="s">
        <v>35269</v>
      </c>
    </row>
    <row r="3310" spans="1:4" x14ac:dyDescent="0.25">
      <c r="A3310" s="264" t="s">
        <v>35270</v>
      </c>
      <c r="B3310" s="265" t="s">
        <v>10355</v>
      </c>
      <c r="C3310" s="265" t="s">
        <v>6656</v>
      </c>
      <c r="D3310" s="266" t="s">
        <v>35271</v>
      </c>
    </row>
    <row r="3311" spans="1:4" x14ac:dyDescent="0.25">
      <c r="A3311" s="264" t="s">
        <v>35272</v>
      </c>
      <c r="B3311" s="265" t="s">
        <v>10356</v>
      </c>
      <c r="C3311" s="265" t="s">
        <v>6656</v>
      </c>
      <c r="D3311" s="266" t="s">
        <v>35273</v>
      </c>
    </row>
    <row r="3312" spans="1:4" x14ac:dyDescent="0.25">
      <c r="A3312" s="264" t="s">
        <v>35274</v>
      </c>
      <c r="B3312" s="265" t="s">
        <v>10357</v>
      </c>
      <c r="C3312" s="265" t="s">
        <v>6656</v>
      </c>
      <c r="D3312" s="266" t="s">
        <v>1810</v>
      </c>
    </row>
    <row r="3313" spans="1:4" x14ac:dyDescent="0.25">
      <c r="A3313" s="264" t="s">
        <v>35275</v>
      </c>
      <c r="B3313" s="265" t="s">
        <v>10358</v>
      </c>
      <c r="C3313" s="265" t="s">
        <v>6656</v>
      </c>
      <c r="D3313" s="266" t="s">
        <v>35276</v>
      </c>
    </row>
    <row r="3314" spans="1:4" x14ac:dyDescent="0.25">
      <c r="A3314" s="264" t="s">
        <v>35277</v>
      </c>
      <c r="B3314" s="265" t="s">
        <v>10359</v>
      </c>
      <c r="C3314" s="265" t="s">
        <v>6656</v>
      </c>
      <c r="D3314" s="266" t="s">
        <v>35278</v>
      </c>
    </row>
    <row r="3315" spans="1:4" x14ac:dyDescent="0.25">
      <c r="A3315" s="264" t="s">
        <v>35279</v>
      </c>
      <c r="B3315" s="265" t="s">
        <v>10360</v>
      </c>
      <c r="C3315" s="265" t="s">
        <v>6656</v>
      </c>
      <c r="D3315" s="266" t="s">
        <v>35280</v>
      </c>
    </row>
    <row r="3316" spans="1:4" x14ac:dyDescent="0.25">
      <c r="A3316" s="264" t="s">
        <v>35281</v>
      </c>
      <c r="B3316" s="265" t="s">
        <v>10361</v>
      </c>
      <c r="C3316" s="265" t="s">
        <v>6656</v>
      </c>
      <c r="D3316" s="266" t="s">
        <v>35282</v>
      </c>
    </row>
    <row r="3317" spans="1:4" x14ac:dyDescent="0.25">
      <c r="A3317" s="264" t="s">
        <v>35283</v>
      </c>
      <c r="B3317" s="265" t="s">
        <v>10362</v>
      </c>
      <c r="C3317" s="265" t="s">
        <v>6656</v>
      </c>
      <c r="D3317" s="266" t="s">
        <v>2207</v>
      </c>
    </row>
    <row r="3318" spans="1:4" x14ac:dyDescent="0.25">
      <c r="A3318" s="264" t="s">
        <v>35284</v>
      </c>
      <c r="B3318" s="265" t="s">
        <v>10363</v>
      </c>
      <c r="C3318" s="265" t="s">
        <v>6656</v>
      </c>
      <c r="D3318" s="266" t="s">
        <v>35285</v>
      </c>
    </row>
    <row r="3319" spans="1:4" x14ac:dyDescent="0.25">
      <c r="A3319" s="264" t="s">
        <v>35286</v>
      </c>
      <c r="B3319" s="265" t="s">
        <v>10364</v>
      </c>
      <c r="C3319" s="265" t="s">
        <v>6656</v>
      </c>
      <c r="D3319" s="266" t="s">
        <v>35287</v>
      </c>
    </row>
    <row r="3320" spans="1:4" x14ac:dyDescent="0.25">
      <c r="A3320" s="264" t="s">
        <v>35288</v>
      </c>
      <c r="B3320" s="265" t="s">
        <v>10365</v>
      </c>
      <c r="C3320" s="265" t="s">
        <v>6656</v>
      </c>
      <c r="D3320" s="266" t="s">
        <v>9979</v>
      </c>
    </row>
    <row r="3321" spans="1:4" x14ac:dyDescent="0.25">
      <c r="A3321" s="264" t="s">
        <v>35289</v>
      </c>
      <c r="B3321" s="265" t="s">
        <v>10366</v>
      </c>
      <c r="C3321" s="265" t="s">
        <v>6656</v>
      </c>
      <c r="D3321" s="266" t="s">
        <v>8227</v>
      </c>
    </row>
    <row r="3322" spans="1:4" x14ac:dyDescent="0.25">
      <c r="A3322" s="264" t="s">
        <v>35290</v>
      </c>
      <c r="B3322" s="265" t="s">
        <v>10367</v>
      </c>
      <c r="C3322" s="265" t="s">
        <v>6656</v>
      </c>
      <c r="D3322" s="266" t="s">
        <v>4313</v>
      </c>
    </row>
    <row r="3323" spans="1:4" x14ac:dyDescent="0.25">
      <c r="A3323" s="264" t="s">
        <v>35291</v>
      </c>
      <c r="B3323" s="265" t="s">
        <v>10368</v>
      </c>
      <c r="C3323" s="265" t="s">
        <v>740</v>
      </c>
      <c r="D3323" s="266" t="s">
        <v>31551</v>
      </c>
    </row>
    <row r="3324" spans="1:4" x14ac:dyDescent="0.25">
      <c r="A3324" s="264" t="s">
        <v>35292</v>
      </c>
      <c r="B3324" s="265" t="s">
        <v>10369</v>
      </c>
      <c r="C3324" s="265" t="s">
        <v>740</v>
      </c>
      <c r="D3324" s="266" t="s">
        <v>27941</v>
      </c>
    </row>
    <row r="3325" spans="1:4" x14ac:dyDescent="0.25">
      <c r="A3325" s="264" t="s">
        <v>35293</v>
      </c>
      <c r="B3325" s="265" t="s">
        <v>10370</v>
      </c>
      <c r="C3325" s="265" t="s">
        <v>740</v>
      </c>
      <c r="D3325" s="266" t="s">
        <v>31383</v>
      </c>
    </row>
    <row r="3326" spans="1:4" x14ac:dyDescent="0.25">
      <c r="A3326" s="264" t="s">
        <v>35294</v>
      </c>
      <c r="B3326" s="265" t="s">
        <v>10371</v>
      </c>
      <c r="C3326" s="265" t="s">
        <v>740</v>
      </c>
      <c r="D3326" s="266" t="s">
        <v>31130</v>
      </c>
    </row>
    <row r="3327" spans="1:4" x14ac:dyDescent="0.25">
      <c r="A3327" s="264" t="s">
        <v>35295</v>
      </c>
      <c r="B3327" s="265" t="s">
        <v>10372</v>
      </c>
      <c r="C3327" s="265" t="s">
        <v>740</v>
      </c>
      <c r="D3327" s="266" t="s">
        <v>6978</v>
      </c>
    </row>
    <row r="3328" spans="1:4" x14ac:dyDescent="0.25">
      <c r="A3328" s="264" t="s">
        <v>35296</v>
      </c>
      <c r="B3328" s="265" t="s">
        <v>10373</v>
      </c>
      <c r="C3328" s="265" t="s">
        <v>740</v>
      </c>
      <c r="D3328" s="266" t="s">
        <v>35297</v>
      </c>
    </row>
    <row r="3329" spans="1:4" x14ac:dyDescent="0.25">
      <c r="A3329" s="264" t="s">
        <v>35298</v>
      </c>
      <c r="B3329" s="265" t="s">
        <v>10374</v>
      </c>
      <c r="C3329" s="265" t="s">
        <v>740</v>
      </c>
      <c r="D3329" s="266" t="s">
        <v>35299</v>
      </c>
    </row>
    <row r="3330" spans="1:4" x14ac:dyDescent="0.25">
      <c r="A3330" s="264" t="s">
        <v>35300</v>
      </c>
      <c r="B3330" s="265" t="s">
        <v>10375</v>
      </c>
      <c r="C3330" s="265" t="s">
        <v>740</v>
      </c>
      <c r="D3330" s="266" t="s">
        <v>35301</v>
      </c>
    </row>
    <row r="3331" spans="1:4" x14ac:dyDescent="0.25">
      <c r="A3331" s="264" t="s">
        <v>35302</v>
      </c>
      <c r="B3331" s="265" t="s">
        <v>10376</v>
      </c>
      <c r="C3331" s="265" t="s">
        <v>6656</v>
      </c>
      <c r="D3331" s="266" t="s">
        <v>35303</v>
      </c>
    </row>
    <row r="3332" spans="1:4" x14ac:dyDescent="0.25">
      <c r="A3332" s="264" t="s">
        <v>35304</v>
      </c>
      <c r="B3332" s="265" t="s">
        <v>10377</v>
      </c>
      <c r="C3332" s="265" t="s">
        <v>6656</v>
      </c>
      <c r="D3332" s="266" t="s">
        <v>35305</v>
      </c>
    </row>
    <row r="3333" spans="1:4" x14ac:dyDescent="0.25">
      <c r="A3333" s="264" t="s">
        <v>35306</v>
      </c>
      <c r="B3333" s="265" t="s">
        <v>10378</v>
      </c>
      <c r="C3333" s="265" t="s">
        <v>6656</v>
      </c>
      <c r="D3333" s="266" t="s">
        <v>35307</v>
      </c>
    </row>
    <row r="3334" spans="1:4" x14ac:dyDescent="0.25">
      <c r="A3334" s="264" t="s">
        <v>35308</v>
      </c>
      <c r="B3334" s="265" t="s">
        <v>10379</v>
      </c>
      <c r="C3334" s="265" t="s">
        <v>6656</v>
      </c>
      <c r="D3334" s="266" t="s">
        <v>35309</v>
      </c>
    </row>
    <row r="3335" spans="1:4" x14ac:dyDescent="0.25">
      <c r="A3335" s="264" t="s">
        <v>35310</v>
      </c>
      <c r="B3335" s="265" t="s">
        <v>10380</v>
      </c>
      <c r="C3335" s="265" t="s">
        <v>6656</v>
      </c>
      <c r="D3335" s="266" t="s">
        <v>35311</v>
      </c>
    </row>
    <row r="3336" spans="1:4" x14ac:dyDescent="0.25">
      <c r="A3336" s="264" t="s">
        <v>35312</v>
      </c>
      <c r="B3336" s="265" t="s">
        <v>10381</v>
      </c>
      <c r="C3336" s="265" t="s">
        <v>6656</v>
      </c>
      <c r="D3336" s="266" t="s">
        <v>35313</v>
      </c>
    </row>
    <row r="3337" spans="1:4" x14ac:dyDescent="0.25">
      <c r="A3337" s="264" t="s">
        <v>35314</v>
      </c>
      <c r="B3337" s="265" t="s">
        <v>10382</v>
      </c>
      <c r="C3337" s="265" t="s">
        <v>6656</v>
      </c>
      <c r="D3337" s="266" t="s">
        <v>35315</v>
      </c>
    </row>
    <row r="3338" spans="1:4" x14ac:dyDescent="0.25">
      <c r="A3338" s="264" t="s">
        <v>35316</v>
      </c>
      <c r="B3338" s="265" t="s">
        <v>10383</v>
      </c>
      <c r="C3338" s="265" t="s">
        <v>6656</v>
      </c>
      <c r="D3338" s="266" t="s">
        <v>35317</v>
      </c>
    </row>
    <row r="3339" spans="1:4" x14ac:dyDescent="0.25">
      <c r="A3339" s="264" t="s">
        <v>35318</v>
      </c>
      <c r="B3339" s="265" t="s">
        <v>10384</v>
      </c>
      <c r="C3339" s="265" t="s">
        <v>6656</v>
      </c>
      <c r="D3339" s="266" t="s">
        <v>35319</v>
      </c>
    </row>
    <row r="3340" spans="1:4" x14ac:dyDescent="0.25">
      <c r="A3340" s="264" t="s">
        <v>35320</v>
      </c>
      <c r="B3340" s="265" t="s">
        <v>10385</v>
      </c>
      <c r="C3340" s="265" t="s">
        <v>6656</v>
      </c>
      <c r="D3340" s="266" t="s">
        <v>35321</v>
      </c>
    </row>
    <row r="3341" spans="1:4" x14ac:dyDescent="0.25">
      <c r="A3341" s="264" t="s">
        <v>35322</v>
      </c>
      <c r="B3341" s="265" t="s">
        <v>10386</v>
      </c>
      <c r="C3341" s="265" t="s">
        <v>6656</v>
      </c>
      <c r="D3341" s="266" t="s">
        <v>35323</v>
      </c>
    </row>
    <row r="3342" spans="1:4" x14ac:dyDescent="0.25">
      <c r="A3342" s="264" t="s">
        <v>35324</v>
      </c>
      <c r="B3342" s="265" t="s">
        <v>10387</v>
      </c>
      <c r="C3342" s="265" t="s">
        <v>6656</v>
      </c>
      <c r="D3342" s="266" t="s">
        <v>35325</v>
      </c>
    </row>
    <row r="3343" spans="1:4" x14ac:dyDescent="0.25">
      <c r="A3343" s="264" t="s">
        <v>35326</v>
      </c>
      <c r="B3343" s="265" t="s">
        <v>10388</v>
      </c>
      <c r="C3343" s="265" t="s">
        <v>6656</v>
      </c>
      <c r="D3343" s="266" t="s">
        <v>35327</v>
      </c>
    </row>
    <row r="3344" spans="1:4" x14ac:dyDescent="0.25">
      <c r="A3344" s="264" t="s">
        <v>35328</v>
      </c>
      <c r="B3344" s="265" t="s">
        <v>10389</v>
      </c>
      <c r="C3344" s="265" t="s">
        <v>6656</v>
      </c>
      <c r="D3344" s="374" t="s">
        <v>35329</v>
      </c>
    </row>
    <row r="3345" spans="1:4" x14ac:dyDescent="0.25">
      <c r="A3345" s="264" t="s">
        <v>35330</v>
      </c>
      <c r="B3345" s="265" t="s">
        <v>10390</v>
      </c>
      <c r="C3345" s="265" t="s">
        <v>6656</v>
      </c>
      <c r="D3345" s="266" t="s">
        <v>35331</v>
      </c>
    </row>
    <row r="3346" spans="1:4" x14ac:dyDescent="0.25">
      <c r="A3346" s="264" t="s">
        <v>35332</v>
      </c>
      <c r="B3346" s="265" t="s">
        <v>10391</v>
      </c>
      <c r="C3346" s="265" t="s">
        <v>6656</v>
      </c>
      <c r="D3346" s="266" t="s">
        <v>25862</v>
      </c>
    </row>
    <row r="3347" spans="1:4" x14ac:dyDescent="0.25">
      <c r="A3347" s="264" t="s">
        <v>35333</v>
      </c>
      <c r="B3347" s="265" t="s">
        <v>10392</v>
      </c>
      <c r="C3347" s="265" t="s">
        <v>6656</v>
      </c>
      <c r="D3347" s="266" t="s">
        <v>7838</v>
      </c>
    </row>
    <row r="3348" spans="1:4" x14ac:dyDescent="0.25">
      <c r="A3348" s="264" t="s">
        <v>35334</v>
      </c>
      <c r="B3348" s="265" t="s">
        <v>10393</v>
      </c>
      <c r="C3348" s="265" t="s">
        <v>6656</v>
      </c>
      <c r="D3348" s="266" t="s">
        <v>35335</v>
      </c>
    </row>
    <row r="3349" spans="1:4" x14ac:dyDescent="0.25">
      <c r="A3349" s="264" t="s">
        <v>35336</v>
      </c>
      <c r="B3349" s="265" t="s">
        <v>10394</v>
      </c>
      <c r="C3349" s="265" t="s">
        <v>6656</v>
      </c>
      <c r="D3349" s="266" t="s">
        <v>35337</v>
      </c>
    </row>
    <row r="3350" spans="1:4" x14ac:dyDescent="0.25">
      <c r="A3350" s="264" t="s">
        <v>35338</v>
      </c>
      <c r="B3350" s="265" t="s">
        <v>10395</v>
      </c>
      <c r="C3350" s="265" t="s">
        <v>6656</v>
      </c>
      <c r="D3350" s="266" t="s">
        <v>35339</v>
      </c>
    </row>
    <row r="3351" spans="1:4" x14ac:dyDescent="0.25">
      <c r="A3351" s="264" t="s">
        <v>35340</v>
      </c>
      <c r="B3351" s="265" t="s">
        <v>10396</v>
      </c>
      <c r="C3351" s="265" t="s">
        <v>6656</v>
      </c>
      <c r="D3351" s="266" t="s">
        <v>35341</v>
      </c>
    </row>
    <row r="3352" spans="1:4" x14ac:dyDescent="0.25">
      <c r="A3352" s="264" t="s">
        <v>35342</v>
      </c>
      <c r="B3352" s="265" t="s">
        <v>10397</v>
      </c>
      <c r="C3352" s="265" t="s">
        <v>6656</v>
      </c>
      <c r="D3352" s="266" t="s">
        <v>35343</v>
      </c>
    </row>
    <row r="3353" spans="1:4" x14ac:dyDescent="0.25">
      <c r="A3353" s="264" t="s">
        <v>35344</v>
      </c>
      <c r="B3353" s="265" t="s">
        <v>10398</v>
      </c>
      <c r="C3353" s="265" t="s">
        <v>6656</v>
      </c>
      <c r="D3353" s="266" t="s">
        <v>35345</v>
      </c>
    </row>
    <row r="3354" spans="1:4" x14ac:dyDescent="0.25">
      <c r="A3354" s="264" t="s">
        <v>35346</v>
      </c>
      <c r="B3354" s="265" t="s">
        <v>10399</v>
      </c>
      <c r="C3354" s="265" t="s">
        <v>6656</v>
      </c>
      <c r="D3354" s="266" t="s">
        <v>35347</v>
      </c>
    </row>
    <row r="3355" spans="1:4" x14ac:dyDescent="0.25">
      <c r="A3355" s="264" t="s">
        <v>35348</v>
      </c>
      <c r="B3355" s="265" t="s">
        <v>10400</v>
      </c>
      <c r="C3355" s="265" t="s">
        <v>6656</v>
      </c>
      <c r="D3355" s="266" t="s">
        <v>35349</v>
      </c>
    </row>
    <row r="3356" spans="1:4" x14ac:dyDescent="0.25">
      <c r="A3356" s="264" t="s">
        <v>35350</v>
      </c>
      <c r="B3356" s="265" t="s">
        <v>10401</v>
      </c>
      <c r="C3356" s="265" t="s">
        <v>6656</v>
      </c>
      <c r="D3356" s="266" t="s">
        <v>35351</v>
      </c>
    </row>
    <row r="3357" spans="1:4" x14ac:dyDescent="0.25">
      <c r="A3357" s="264" t="s">
        <v>35352</v>
      </c>
      <c r="B3357" s="265" t="s">
        <v>10402</v>
      </c>
      <c r="C3357" s="265" t="s">
        <v>6656</v>
      </c>
      <c r="D3357" s="266" t="s">
        <v>35353</v>
      </c>
    </row>
    <row r="3358" spans="1:4" x14ac:dyDescent="0.25">
      <c r="A3358" s="264" t="s">
        <v>35354</v>
      </c>
      <c r="B3358" s="265" t="s">
        <v>10403</v>
      </c>
      <c r="C3358" s="265" t="s">
        <v>6656</v>
      </c>
      <c r="D3358" s="266" t="s">
        <v>35355</v>
      </c>
    </row>
    <row r="3359" spans="1:4" x14ac:dyDescent="0.25">
      <c r="A3359" s="264" t="s">
        <v>35356</v>
      </c>
      <c r="B3359" s="265" t="s">
        <v>10404</v>
      </c>
      <c r="C3359" s="265" t="s">
        <v>6656</v>
      </c>
      <c r="D3359" s="266" t="s">
        <v>35357</v>
      </c>
    </row>
    <row r="3360" spans="1:4" x14ac:dyDescent="0.25">
      <c r="A3360" s="264" t="s">
        <v>35358</v>
      </c>
      <c r="B3360" s="265" t="s">
        <v>10405</v>
      </c>
      <c r="C3360" s="265" t="s">
        <v>6656</v>
      </c>
      <c r="D3360" s="266" t="s">
        <v>35359</v>
      </c>
    </row>
    <row r="3361" spans="1:4" x14ac:dyDescent="0.25">
      <c r="A3361" s="264" t="s">
        <v>35360</v>
      </c>
      <c r="B3361" s="265" t="s">
        <v>10406</v>
      </c>
      <c r="C3361" s="265" t="s">
        <v>6656</v>
      </c>
      <c r="D3361" s="266" t="s">
        <v>35361</v>
      </c>
    </row>
    <row r="3362" spans="1:4" x14ac:dyDescent="0.25">
      <c r="A3362" s="264" t="s">
        <v>35362</v>
      </c>
      <c r="B3362" s="265" t="s">
        <v>10407</v>
      </c>
      <c r="C3362" s="265" t="s">
        <v>6656</v>
      </c>
      <c r="D3362" s="266" t="s">
        <v>35363</v>
      </c>
    </row>
    <row r="3363" spans="1:4" x14ac:dyDescent="0.25">
      <c r="A3363" s="264" t="s">
        <v>35364</v>
      </c>
      <c r="B3363" s="265" t="s">
        <v>10408</v>
      </c>
      <c r="C3363" s="265" t="s">
        <v>6656</v>
      </c>
      <c r="D3363" s="266" t="s">
        <v>35365</v>
      </c>
    </row>
    <row r="3364" spans="1:4" x14ac:dyDescent="0.25">
      <c r="A3364" s="264" t="s">
        <v>35366</v>
      </c>
      <c r="B3364" s="265" t="s">
        <v>10409</v>
      </c>
      <c r="C3364" s="265" t="s">
        <v>6656</v>
      </c>
      <c r="D3364" s="266" t="s">
        <v>35367</v>
      </c>
    </row>
    <row r="3365" spans="1:4" x14ac:dyDescent="0.25">
      <c r="A3365" s="264" t="s">
        <v>35368</v>
      </c>
      <c r="B3365" s="265" t="s">
        <v>10410</v>
      </c>
      <c r="C3365" s="265" t="s">
        <v>6656</v>
      </c>
      <c r="D3365" s="266" t="s">
        <v>35369</v>
      </c>
    </row>
    <row r="3366" spans="1:4" x14ac:dyDescent="0.25">
      <c r="A3366" s="264" t="s">
        <v>35370</v>
      </c>
      <c r="B3366" s="265" t="s">
        <v>10411</v>
      </c>
      <c r="C3366" s="265" t="s">
        <v>6656</v>
      </c>
      <c r="D3366" s="374" t="s">
        <v>35371</v>
      </c>
    </row>
    <row r="3367" spans="1:4" x14ac:dyDescent="0.25">
      <c r="A3367" s="264" t="s">
        <v>35372</v>
      </c>
      <c r="B3367" s="265" t="s">
        <v>10412</v>
      </c>
      <c r="C3367" s="265" t="s">
        <v>6656</v>
      </c>
      <c r="D3367" s="374" t="s">
        <v>35373</v>
      </c>
    </row>
    <row r="3368" spans="1:4" x14ac:dyDescent="0.25">
      <c r="A3368" s="264" t="s">
        <v>35374</v>
      </c>
      <c r="B3368" s="265" t="s">
        <v>10413</v>
      </c>
      <c r="C3368" s="265" t="s">
        <v>6656</v>
      </c>
      <c r="D3368" s="374" t="s">
        <v>35375</v>
      </c>
    </row>
    <row r="3369" spans="1:4" x14ac:dyDescent="0.25">
      <c r="A3369" s="264" t="s">
        <v>35376</v>
      </c>
      <c r="B3369" s="265" t="s">
        <v>10414</v>
      </c>
      <c r="C3369" s="265" t="s">
        <v>6656</v>
      </c>
      <c r="D3369" s="374" t="s">
        <v>35377</v>
      </c>
    </row>
    <row r="3370" spans="1:4" x14ac:dyDescent="0.25">
      <c r="A3370" s="264" t="s">
        <v>35378</v>
      </c>
      <c r="B3370" s="265" t="s">
        <v>10415</v>
      </c>
      <c r="C3370" s="265" t="s">
        <v>6656</v>
      </c>
      <c r="D3370" s="266" t="s">
        <v>35379</v>
      </c>
    </row>
    <row r="3371" spans="1:4" x14ac:dyDescent="0.25">
      <c r="A3371" s="264" t="s">
        <v>35380</v>
      </c>
      <c r="B3371" s="265" t="s">
        <v>10416</v>
      </c>
      <c r="C3371" s="265" t="s">
        <v>6656</v>
      </c>
      <c r="D3371" s="266" t="s">
        <v>35381</v>
      </c>
    </row>
    <row r="3372" spans="1:4" x14ac:dyDescent="0.25">
      <c r="A3372" s="264" t="s">
        <v>35382</v>
      </c>
      <c r="B3372" s="265" t="s">
        <v>10417</v>
      </c>
      <c r="C3372" s="265" t="s">
        <v>6656</v>
      </c>
      <c r="D3372" s="266" t="s">
        <v>35383</v>
      </c>
    </row>
    <row r="3373" spans="1:4" x14ac:dyDescent="0.25">
      <c r="A3373" s="264" t="s">
        <v>35384</v>
      </c>
      <c r="B3373" s="265" t="s">
        <v>10418</v>
      </c>
      <c r="C3373" s="265" t="s">
        <v>6656</v>
      </c>
      <c r="D3373" s="374" t="s">
        <v>35385</v>
      </c>
    </row>
    <row r="3374" spans="1:4" x14ac:dyDescent="0.25">
      <c r="A3374" s="264" t="s">
        <v>35386</v>
      </c>
      <c r="B3374" s="265" t="s">
        <v>10419</v>
      </c>
      <c r="C3374" s="265" t="s">
        <v>6656</v>
      </c>
      <c r="D3374" s="374" t="s">
        <v>35387</v>
      </c>
    </row>
    <row r="3375" spans="1:4" x14ac:dyDescent="0.25">
      <c r="A3375" s="264" t="s">
        <v>35388</v>
      </c>
      <c r="B3375" s="265" t="s">
        <v>10420</v>
      </c>
      <c r="C3375" s="265" t="s">
        <v>6656</v>
      </c>
      <c r="D3375" s="266" t="s">
        <v>35389</v>
      </c>
    </row>
    <row r="3376" spans="1:4" x14ac:dyDescent="0.25">
      <c r="A3376" s="264" t="s">
        <v>35390</v>
      </c>
      <c r="B3376" s="265" t="s">
        <v>10421</v>
      </c>
      <c r="C3376" s="265" t="s">
        <v>6656</v>
      </c>
      <c r="D3376" s="374" t="s">
        <v>35391</v>
      </c>
    </row>
    <row r="3377" spans="1:4" x14ac:dyDescent="0.25">
      <c r="A3377" s="264" t="s">
        <v>35392</v>
      </c>
      <c r="B3377" s="265" t="s">
        <v>10422</v>
      </c>
      <c r="C3377" s="265" t="s">
        <v>6656</v>
      </c>
      <c r="D3377" s="374" t="s">
        <v>35393</v>
      </c>
    </row>
    <row r="3378" spans="1:4" x14ac:dyDescent="0.25">
      <c r="A3378" s="264" t="s">
        <v>35394</v>
      </c>
      <c r="B3378" s="265" t="s">
        <v>10423</v>
      </c>
      <c r="C3378" s="265" t="s">
        <v>6656</v>
      </c>
      <c r="D3378" s="266" t="s">
        <v>35395</v>
      </c>
    </row>
    <row r="3379" spans="1:4" x14ac:dyDescent="0.25">
      <c r="A3379" s="264" t="s">
        <v>35396</v>
      </c>
      <c r="B3379" s="265" t="s">
        <v>10424</v>
      </c>
      <c r="C3379" s="265" t="s">
        <v>6656</v>
      </c>
      <c r="D3379" s="374" t="s">
        <v>35397</v>
      </c>
    </row>
    <row r="3380" spans="1:4" x14ac:dyDescent="0.25">
      <c r="A3380" s="264" t="s">
        <v>35398</v>
      </c>
      <c r="B3380" s="265" t="s">
        <v>10425</v>
      </c>
      <c r="C3380" s="265" t="s">
        <v>6656</v>
      </c>
      <c r="D3380" s="374" t="s">
        <v>35399</v>
      </c>
    </row>
    <row r="3381" spans="1:4" x14ac:dyDescent="0.25">
      <c r="A3381" s="264" t="s">
        <v>35400</v>
      </c>
      <c r="B3381" s="265" t="s">
        <v>10426</v>
      </c>
      <c r="C3381" s="265" t="s">
        <v>6656</v>
      </c>
      <c r="D3381" s="266" t="s">
        <v>35401</v>
      </c>
    </row>
    <row r="3382" spans="1:4" x14ac:dyDescent="0.25">
      <c r="A3382" s="264" t="s">
        <v>35402</v>
      </c>
      <c r="B3382" s="265" t="s">
        <v>10427</v>
      </c>
      <c r="C3382" s="265" t="s">
        <v>6656</v>
      </c>
      <c r="D3382" s="266" t="s">
        <v>35403</v>
      </c>
    </row>
    <row r="3383" spans="1:4" x14ac:dyDescent="0.25">
      <c r="A3383" s="264" t="s">
        <v>35404</v>
      </c>
      <c r="B3383" s="265" t="s">
        <v>10428</v>
      </c>
      <c r="C3383" s="265" t="s">
        <v>6656</v>
      </c>
      <c r="D3383" s="374" t="s">
        <v>35405</v>
      </c>
    </row>
    <row r="3384" spans="1:4" x14ac:dyDescent="0.25">
      <c r="A3384" s="264" t="s">
        <v>35406</v>
      </c>
      <c r="B3384" s="265" t="s">
        <v>10429</v>
      </c>
      <c r="C3384" s="265" t="s">
        <v>6656</v>
      </c>
      <c r="D3384" s="374" t="s">
        <v>35407</v>
      </c>
    </row>
    <row r="3385" spans="1:4" x14ac:dyDescent="0.25">
      <c r="A3385" s="264" t="s">
        <v>35408</v>
      </c>
      <c r="B3385" s="265" t="s">
        <v>10430</v>
      </c>
      <c r="C3385" s="265" t="s">
        <v>6656</v>
      </c>
      <c r="D3385" s="266" t="s">
        <v>35409</v>
      </c>
    </row>
    <row r="3386" spans="1:4" x14ac:dyDescent="0.25">
      <c r="A3386" s="264" t="s">
        <v>35410</v>
      </c>
      <c r="B3386" s="265" t="s">
        <v>10431</v>
      </c>
      <c r="C3386" s="265" t="s">
        <v>6656</v>
      </c>
      <c r="D3386" s="374" t="s">
        <v>35411</v>
      </c>
    </row>
    <row r="3387" spans="1:4" x14ac:dyDescent="0.25">
      <c r="A3387" s="264" t="s">
        <v>35412</v>
      </c>
      <c r="B3387" s="265" t="s">
        <v>10432</v>
      </c>
      <c r="C3387" s="265" t="s">
        <v>6656</v>
      </c>
      <c r="D3387" s="374" t="s">
        <v>35413</v>
      </c>
    </row>
    <row r="3388" spans="1:4" x14ac:dyDescent="0.25">
      <c r="A3388" s="264" t="s">
        <v>35414</v>
      </c>
      <c r="B3388" s="265" t="s">
        <v>10433</v>
      </c>
      <c r="C3388" s="265" t="s">
        <v>6656</v>
      </c>
      <c r="D3388" s="374" t="s">
        <v>35415</v>
      </c>
    </row>
    <row r="3389" spans="1:4" x14ac:dyDescent="0.25">
      <c r="A3389" s="264" t="s">
        <v>35416</v>
      </c>
      <c r="B3389" s="265" t="s">
        <v>10434</v>
      </c>
      <c r="C3389" s="265" t="s">
        <v>6656</v>
      </c>
      <c r="D3389" s="374" t="s">
        <v>35417</v>
      </c>
    </row>
    <row r="3390" spans="1:4" x14ac:dyDescent="0.25">
      <c r="A3390" s="264" t="s">
        <v>35418</v>
      </c>
      <c r="B3390" s="265" t="s">
        <v>10435</v>
      </c>
      <c r="C3390" s="265" t="s">
        <v>6656</v>
      </c>
      <c r="D3390" s="266" t="s">
        <v>35419</v>
      </c>
    </row>
    <row r="3391" spans="1:4" x14ac:dyDescent="0.25">
      <c r="A3391" s="264" t="s">
        <v>35420</v>
      </c>
      <c r="B3391" s="265" t="s">
        <v>10436</v>
      </c>
      <c r="C3391" s="265" t="s">
        <v>6656</v>
      </c>
      <c r="D3391" s="374" t="s">
        <v>35421</v>
      </c>
    </row>
    <row r="3392" spans="1:4" x14ac:dyDescent="0.25">
      <c r="A3392" s="264" t="s">
        <v>35422</v>
      </c>
      <c r="B3392" s="265" t="s">
        <v>10437</v>
      </c>
      <c r="C3392" s="265" t="s">
        <v>6656</v>
      </c>
      <c r="D3392" s="374" t="s">
        <v>35423</v>
      </c>
    </row>
    <row r="3393" spans="1:4" x14ac:dyDescent="0.25">
      <c r="A3393" s="264" t="s">
        <v>35424</v>
      </c>
      <c r="B3393" s="265" t="s">
        <v>10438</v>
      </c>
      <c r="C3393" s="265" t="s">
        <v>6656</v>
      </c>
      <c r="D3393" s="374" t="s">
        <v>35425</v>
      </c>
    </row>
    <row r="3394" spans="1:4" x14ac:dyDescent="0.25">
      <c r="A3394" s="264" t="s">
        <v>35426</v>
      </c>
      <c r="B3394" s="265" t="s">
        <v>10439</v>
      </c>
      <c r="C3394" s="265" t="s">
        <v>6656</v>
      </c>
      <c r="D3394" s="374" t="s">
        <v>35427</v>
      </c>
    </row>
    <row r="3395" spans="1:4" x14ac:dyDescent="0.25">
      <c r="A3395" s="264" t="s">
        <v>35428</v>
      </c>
      <c r="B3395" s="265" t="s">
        <v>28442</v>
      </c>
      <c r="C3395" s="265" t="s">
        <v>6656</v>
      </c>
      <c r="D3395" s="266" t="s">
        <v>35429</v>
      </c>
    </row>
    <row r="3396" spans="1:4" x14ac:dyDescent="0.25">
      <c r="A3396" s="264" t="s">
        <v>35430</v>
      </c>
      <c r="B3396" s="265" t="s">
        <v>28443</v>
      </c>
      <c r="C3396" s="265" t="s">
        <v>6656</v>
      </c>
      <c r="D3396" s="266" t="s">
        <v>35431</v>
      </c>
    </row>
    <row r="3397" spans="1:4" x14ac:dyDescent="0.25">
      <c r="A3397" s="264" t="s">
        <v>35432</v>
      </c>
      <c r="B3397" s="265" t="s">
        <v>10440</v>
      </c>
      <c r="C3397" s="265" t="s">
        <v>6656</v>
      </c>
      <c r="D3397" s="374" t="s">
        <v>35433</v>
      </c>
    </row>
    <row r="3398" spans="1:4" x14ac:dyDescent="0.25">
      <c r="A3398" s="264" t="s">
        <v>35434</v>
      </c>
      <c r="B3398" s="265" t="s">
        <v>10441</v>
      </c>
      <c r="C3398" s="265" t="s">
        <v>6656</v>
      </c>
      <c r="D3398" s="374" t="s">
        <v>35435</v>
      </c>
    </row>
    <row r="3399" spans="1:4" x14ac:dyDescent="0.25">
      <c r="A3399" s="264" t="s">
        <v>35436</v>
      </c>
      <c r="B3399" s="265" t="s">
        <v>10442</v>
      </c>
      <c r="C3399" s="265" t="s">
        <v>6656</v>
      </c>
      <c r="D3399" s="374" t="s">
        <v>35437</v>
      </c>
    </row>
    <row r="3400" spans="1:4" x14ac:dyDescent="0.25">
      <c r="A3400" s="264" t="s">
        <v>35438</v>
      </c>
      <c r="B3400" s="265" t="s">
        <v>10443</v>
      </c>
      <c r="C3400" s="265" t="s">
        <v>6656</v>
      </c>
      <c r="D3400" s="374" t="s">
        <v>35439</v>
      </c>
    </row>
    <row r="3401" spans="1:4" x14ac:dyDescent="0.25">
      <c r="A3401" s="264" t="s">
        <v>35440</v>
      </c>
      <c r="B3401" s="265" t="s">
        <v>10444</v>
      </c>
      <c r="C3401" s="265" t="s">
        <v>6656</v>
      </c>
      <c r="D3401" s="374" t="s">
        <v>35441</v>
      </c>
    </row>
    <row r="3402" spans="1:4" x14ac:dyDescent="0.25">
      <c r="A3402" s="264" t="s">
        <v>35442</v>
      </c>
      <c r="B3402" s="265" t="s">
        <v>10445</v>
      </c>
      <c r="C3402" s="265" t="s">
        <v>6656</v>
      </c>
      <c r="D3402" s="374" t="s">
        <v>35443</v>
      </c>
    </row>
    <row r="3403" spans="1:4" x14ac:dyDescent="0.25">
      <c r="A3403" s="264" t="s">
        <v>35444</v>
      </c>
      <c r="B3403" s="265" t="s">
        <v>10446</v>
      </c>
      <c r="C3403" s="265" t="s">
        <v>6656</v>
      </c>
      <c r="D3403" s="374" t="s">
        <v>35445</v>
      </c>
    </row>
    <row r="3404" spans="1:4" x14ac:dyDescent="0.25">
      <c r="A3404" s="264" t="s">
        <v>35446</v>
      </c>
      <c r="B3404" s="265" t="s">
        <v>10447</v>
      </c>
      <c r="C3404" s="265" t="s">
        <v>6656</v>
      </c>
      <c r="D3404" s="266" t="s">
        <v>35447</v>
      </c>
    </row>
    <row r="3405" spans="1:4" x14ac:dyDescent="0.25">
      <c r="A3405" s="264" t="s">
        <v>35448</v>
      </c>
      <c r="B3405" s="265" t="s">
        <v>10448</v>
      </c>
      <c r="C3405" s="265" t="s">
        <v>6656</v>
      </c>
      <c r="D3405" s="266" t="s">
        <v>35449</v>
      </c>
    </row>
    <row r="3406" spans="1:4" x14ac:dyDescent="0.25">
      <c r="A3406" s="264" t="s">
        <v>35450</v>
      </c>
      <c r="B3406" s="265" t="s">
        <v>10449</v>
      </c>
      <c r="C3406" s="265" t="s">
        <v>6656</v>
      </c>
      <c r="D3406" s="374" t="s">
        <v>35451</v>
      </c>
    </row>
    <row r="3407" spans="1:4" x14ac:dyDescent="0.25">
      <c r="A3407" s="264" t="s">
        <v>35452</v>
      </c>
      <c r="B3407" s="265" t="s">
        <v>10450</v>
      </c>
      <c r="C3407" s="265" t="s">
        <v>6656</v>
      </c>
      <c r="D3407" s="374" t="s">
        <v>35453</v>
      </c>
    </row>
    <row r="3408" spans="1:4" x14ac:dyDescent="0.25">
      <c r="A3408" s="264" t="s">
        <v>35454</v>
      </c>
      <c r="B3408" s="265" t="s">
        <v>10451</v>
      </c>
      <c r="C3408" s="265" t="s">
        <v>6656</v>
      </c>
      <c r="D3408" s="374" t="s">
        <v>35455</v>
      </c>
    </row>
    <row r="3409" spans="1:4" x14ac:dyDescent="0.25">
      <c r="A3409" s="264" t="s">
        <v>35456</v>
      </c>
      <c r="B3409" s="265" t="s">
        <v>10452</v>
      </c>
      <c r="C3409" s="265" t="s">
        <v>740</v>
      </c>
      <c r="D3409" s="266" t="s">
        <v>35457</v>
      </c>
    </row>
    <row r="3410" spans="1:4" x14ac:dyDescent="0.25">
      <c r="A3410" s="264" t="s">
        <v>35458</v>
      </c>
      <c r="B3410" s="265" t="s">
        <v>10453</v>
      </c>
      <c r="C3410" s="265" t="s">
        <v>740</v>
      </c>
      <c r="D3410" s="266" t="s">
        <v>35459</v>
      </c>
    </row>
    <row r="3411" spans="1:4" x14ac:dyDescent="0.25">
      <c r="A3411" s="264" t="s">
        <v>35460</v>
      </c>
      <c r="B3411" s="265" t="s">
        <v>10454</v>
      </c>
      <c r="C3411" s="265" t="s">
        <v>740</v>
      </c>
      <c r="D3411" s="266" t="s">
        <v>32158</v>
      </c>
    </row>
    <row r="3412" spans="1:4" x14ac:dyDescent="0.25">
      <c r="A3412" s="264" t="s">
        <v>35461</v>
      </c>
      <c r="B3412" s="265" t="s">
        <v>10455</v>
      </c>
      <c r="C3412" s="265" t="s">
        <v>740</v>
      </c>
      <c r="D3412" s="266" t="s">
        <v>35462</v>
      </c>
    </row>
    <row r="3413" spans="1:4" x14ac:dyDescent="0.25">
      <c r="A3413" s="264" t="s">
        <v>35463</v>
      </c>
      <c r="B3413" s="265" t="s">
        <v>10456</v>
      </c>
      <c r="C3413" s="265" t="s">
        <v>740</v>
      </c>
      <c r="D3413" s="266" t="s">
        <v>35464</v>
      </c>
    </row>
    <row r="3414" spans="1:4" x14ac:dyDescent="0.25">
      <c r="A3414" s="264" t="s">
        <v>35465</v>
      </c>
      <c r="B3414" s="265" t="s">
        <v>10457</v>
      </c>
      <c r="C3414" s="265" t="s">
        <v>740</v>
      </c>
      <c r="D3414" s="266" t="s">
        <v>35466</v>
      </c>
    </row>
    <row r="3415" spans="1:4" x14ac:dyDescent="0.25">
      <c r="A3415" s="264" t="s">
        <v>35467</v>
      </c>
      <c r="B3415" s="265" t="s">
        <v>10458</v>
      </c>
      <c r="C3415" s="265" t="s">
        <v>740</v>
      </c>
      <c r="D3415" s="266" t="s">
        <v>35468</v>
      </c>
    </row>
    <row r="3416" spans="1:4" x14ac:dyDescent="0.25">
      <c r="A3416" s="264" t="s">
        <v>35469</v>
      </c>
      <c r="B3416" s="265" t="s">
        <v>10459</v>
      </c>
      <c r="C3416" s="265" t="s">
        <v>6656</v>
      </c>
      <c r="D3416" s="266" t="s">
        <v>35022</v>
      </c>
    </row>
    <row r="3417" spans="1:4" x14ac:dyDescent="0.25">
      <c r="A3417" s="264" t="s">
        <v>35470</v>
      </c>
      <c r="B3417" s="265" t="s">
        <v>10460</v>
      </c>
      <c r="C3417" s="265" t="s">
        <v>6656</v>
      </c>
      <c r="D3417" s="266" t="s">
        <v>35471</v>
      </c>
    </row>
    <row r="3418" spans="1:4" x14ac:dyDescent="0.25">
      <c r="A3418" s="264" t="s">
        <v>35472</v>
      </c>
      <c r="B3418" s="265" t="s">
        <v>10461</v>
      </c>
      <c r="C3418" s="265" t="s">
        <v>6656</v>
      </c>
      <c r="D3418" s="266" t="s">
        <v>35473</v>
      </c>
    </row>
    <row r="3419" spans="1:4" x14ac:dyDescent="0.25">
      <c r="A3419" s="264" t="s">
        <v>35474</v>
      </c>
      <c r="B3419" s="265" t="s">
        <v>10462</v>
      </c>
      <c r="C3419" s="265" t="s">
        <v>6656</v>
      </c>
      <c r="D3419" s="266" t="s">
        <v>35475</v>
      </c>
    </row>
    <row r="3420" spans="1:4" x14ac:dyDescent="0.25">
      <c r="A3420" s="264" t="s">
        <v>35476</v>
      </c>
      <c r="B3420" s="265" t="s">
        <v>10463</v>
      </c>
      <c r="C3420" s="265" t="s">
        <v>6656</v>
      </c>
      <c r="D3420" s="266" t="s">
        <v>30266</v>
      </c>
    </row>
    <row r="3421" spans="1:4" x14ac:dyDescent="0.25">
      <c r="A3421" s="264" t="s">
        <v>35477</v>
      </c>
      <c r="B3421" s="265" t="s">
        <v>10464</v>
      </c>
      <c r="C3421" s="265" t="s">
        <v>6656</v>
      </c>
      <c r="D3421" s="266" t="s">
        <v>35478</v>
      </c>
    </row>
    <row r="3422" spans="1:4" x14ac:dyDescent="0.25">
      <c r="A3422" s="264" t="s">
        <v>35479</v>
      </c>
      <c r="B3422" s="265" t="s">
        <v>10465</v>
      </c>
      <c r="C3422" s="265" t="s">
        <v>6656</v>
      </c>
      <c r="D3422" s="266" t="s">
        <v>25659</v>
      </c>
    </row>
    <row r="3423" spans="1:4" x14ac:dyDescent="0.25">
      <c r="A3423" s="264" t="s">
        <v>35480</v>
      </c>
      <c r="B3423" s="265" t="s">
        <v>10466</v>
      </c>
      <c r="C3423" s="265" t="s">
        <v>6656</v>
      </c>
      <c r="D3423" s="266" t="s">
        <v>29467</v>
      </c>
    </row>
    <row r="3424" spans="1:4" x14ac:dyDescent="0.25">
      <c r="A3424" s="264" t="s">
        <v>35481</v>
      </c>
      <c r="B3424" s="265" t="s">
        <v>10467</v>
      </c>
      <c r="C3424" s="265" t="s">
        <v>6656</v>
      </c>
      <c r="D3424" s="266" t="s">
        <v>35482</v>
      </c>
    </row>
    <row r="3425" spans="1:4" x14ac:dyDescent="0.25">
      <c r="A3425" s="264" t="s">
        <v>35483</v>
      </c>
      <c r="B3425" s="265" t="s">
        <v>10468</v>
      </c>
      <c r="C3425" s="265" t="s">
        <v>6656</v>
      </c>
      <c r="D3425" s="266" t="s">
        <v>35484</v>
      </c>
    </row>
    <row r="3426" spans="1:4" x14ac:dyDescent="0.25">
      <c r="A3426" s="264" t="s">
        <v>35485</v>
      </c>
      <c r="B3426" s="265" t="s">
        <v>10470</v>
      </c>
      <c r="C3426" s="265" t="s">
        <v>6656</v>
      </c>
      <c r="D3426" s="266" t="s">
        <v>35486</v>
      </c>
    </row>
    <row r="3427" spans="1:4" x14ac:dyDescent="0.25">
      <c r="A3427" s="264" t="s">
        <v>35487</v>
      </c>
      <c r="B3427" s="265" t="s">
        <v>10471</v>
      </c>
      <c r="C3427" s="265" t="s">
        <v>6656</v>
      </c>
      <c r="D3427" s="266" t="s">
        <v>25775</v>
      </c>
    </row>
    <row r="3428" spans="1:4" x14ac:dyDescent="0.25">
      <c r="A3428" s="264" t="s">
        <v>35488</v>
      </c>
      <c r="B3428" s="265" t="s">
        <v>10472</v>
      </c>
      <c r="C3428" s="265" t="s">
        <v>6656</v>
      </c>
      <c r="D3428" s="266" t="s">
        <v>35489</v>
      </c>
    </row>
    <row r="3429" spans="1:4" x14ac:dyDescent="0.25">
      <c r="A3429" s="264" t="s">
        <v>35490</v>
      </c>
      <c r="B3429" s="265" t="s">
        <v>10473</v>
      </c>
      <c r="C3429" s="265" t="s">
        <v>6656</v>
      </c>
      <c r="D3429" s="266" t="s">
        <v>3070</v>
      </c>
    </row>
    <row r="3430" spans="1:4" x14ac:dyDescent="0.25">
      <c r="A3430" s="264" t="s">
        <v>35491</v>
      </c>
      <c r="B3430" s="265" t="s">
        <v>10474</v>
      </c>
      <c r="C3430" s="265" t="s">
        <v>6656</v>
      </c>
      <c r="D3430" s="266" t="s">
        <v>35492</v>
      </c>
    </row>
    <row r="3431" spans="1:4" x14ac:dyDescent="0.25">
      <c r="A3431" s="264" t="s">
        <v>35493</v>
      </c>
      <c r="B3431" s="265" t="s">
        <v>10475</v>
      </c>
      <c r="C3431" s="265" t="s">
        <v>6682</v>
      </c>
      <c r="D3431" s="374" t="s">
        <v>35494</v>
      </c>
    </row>
    <row r="3432" spans="1:4" x14ac:dyDescent="0.25">
      <c r="A3432" s="264" t="s">
        <v>35495</v>
      </c>
      <c r="B3432" s="265" t="s">
        <v>10476</v>
      </c>
      <c r="C3432" s="265" t="s">
        <v>6682</v>
      </c>
      <c r="D3432" s="266" t="s">
        <v>35496</v>
      </c>
    </row>
    <row r="3433" spans="1:4" x14ac:dyDescent="0.25">
      <c r="A3433" s="264" t="s">
        <v>35497</v>
      </c>
      <c r="B3433" s="265" t="s">
        <v>10477</v>
      </c>
      <c r="C3433" s="265" t="s">
        <v>6656</v>
      </c>
      <c r="D3433" s="266" t="s">
        <v>7080</v>
      </c>
    </row>
    <row r="3434" spans="1:4" x14ac:dyDescent="0.25">
      <c r="A3434" s="264" t="s">
        <v>35498</v>
      </c>
      <c r="B3434" s="265" t="s">
        <v>10478</v>
      </c>
      <c r="C3434" s="265" t="s">
        <v>6656</v>
      </c>
      <c r="D3434" s="266" t="s">
        <v>34473</v>
      </c>
    </row>
    <row r="3435" spans="1:4" x14ac:dyDescent="0.25">
      <c r="A3435" s="264" t="s">
        <v>35499</v>
      </c>
      <c r="B3435" s="265" t="s">
        <v>10479</v>
      </c>
      <c r="C3435" s="265" t="s">
        <v>6656</v>
      </c>
      <c r="D3435" s="266" t="s">
        <v>34754</v>
      </c>
    </row>
    <row r="3436" spans="1:4" x14ac:dyDescent="0.25">
      <c r="A3436" s="264" t="s">
        <v>35500</v>
      </c>
      <c r="B3436" s="265" t="s">
        <v>10480</v>
      </c>
      <c r="C3436" s="265" t="s">
        <v>6656</v>
      </c>
      <c r="D3436" s="266" t="s">
        <v>35501</v>
      </c>
    </row>
    <row r="3437" spans="1:4" x14ac:dyDescent="0.25">
      <c r="A3437" s="264" t="s">
        <v>35502</v>
      </c>
      <c r="B3437" s="265" t="s">
        <v>10481</v>
      </c>
      <c r="C3437" s="265" t="s">
        <v>6656</v>
      </c>
      <c r="D3437" s="266" t="s">
        <v>35503</v>
      </c>
    </row>
    <row r="3438" spans="1:4" x14ac:dyDescent="0.25">
      <c r="A3438" s="264" t="s">
        <v>35504</v>
      </c>
      <c r="B3438" s="265" t="s">
        <v>10482</v>
      </c>
      <c r="C3438" s="265" t="s">
        <v>6656</v>
      </c>
      <c r="D3438" s="266" t="s">
        <v>35505</v>
      </c>
    </row>
    <row r="3439" spans="1:4" x14ac:dyDescent="0.25">
      <c r="A3439" s="264" t="s">
        <v>35506</v>
      </c>
      <c r="B3439" s="265" t="s">
        <v>10483</v>
      </c>
      <c r="C3439" s="265" t="s">
        <v>740</v>
      </c>
      <c r="D3439" s="266" t="s">
        <v>3494</v>
      </c>
    </row>
    <row r="3440" spans="1:4" x14ac:dyDescent="0.25">
      <c r="A3440" s="264" t="s">
        <v>35507</v>
      </c>
      <c r="B3440" s="265" t="s">
        <v>10484</v>
      </c>
      <c r="C3440" s="265" t="s">
        <v>740</v>
      </c>
      <c r="D3440" s="266" t="s">
        <v>4067</v>
      </c>
    </row>
    <row r="3441" spans="1:4" x14ac:dyDescent="0.25">
      <c r="A3441" s="264" t="s">
        <v>35508</v>
      </c>
      <c r="B3441" s="265" t="s">
        <v>10485</v>
      </c>
      <c r="C3441" s="265" t="s">
        <v>740</v>
      </c>
      <c r="D3441" s="266" t="s">
        <v>4067</v>
      </c>
    </row>
    <row r="3442" spans="1:4" x14ac:dyDescent="0.25">
      <c r="A3442" s="264" t="s">
        <v>35509</v>
      </c>
      <c r="B3442" s="265" t="s">
        <v>10486</v>
      </c>
      <c r="C3442" s="265" t="s">
        <v>6656</v>
      </c>
      <c r="D3442" s="266" t="s">
        <v>5042</v>
      </c>
    </row>
    <row r="3443" spans="1:4" x14ac:dyDescent="0.25">
      <c r="A3443" s="264" t="s">
        <v>35510</v>
      </c>
      <c r="B3443" s="265" t="s">
        <v>10487</v>
      </c>
      <c r="C3443" s="265" t="s">
        <v>6656</v>
      </c>
      <c r="D3443" s="266" t="s">
        <v>2526</v>
      </c>
    </row>
    <row r="3444" spans="1:4" x14ac:dyDescent="0.25">
      <c r="A3444" s="264" t="s">
        <v>35511</v>
      </c>
      <c r="B3444" s="265" t="s">
        <v>10488</v>
      </c>
      <c r="C3444" s="265" t="s">
        <v>6656</v>
      </c>
      <c r="D3444" s="266" t="s">
        <v>35512</v>
      </c>
    </row>
    <row r="3445" spans="1:4" x14ac:dyDescent="0.25">
      <c r="A3445" s="264" t="s">
        <v>35513</v>
      </c>
      <c r="B3445" s="265" t="s">
        <v>10490</v>
      </c>
      <c r="C3445" s="265" t="s">
        <v>6656</v>
      </c>
      <c r="D3445" s="266" t="s">
        <v>35514</v>
      </c>
    </row>
    <row r="3446" spans="1:4" x14ac:dyDescent="0.25">
      <c r="A3446" s="264" t="s">
        <v>35515</v>
      </c>
      <c r="B3446" s="265" t="s">
        <v>10491</v>
      </c>
      <c r="C3446" s="265" t="s">
        <v>6656</v>
      </c>
      <c r="D3446" s="266" t="s">
        <v>34115</v>
      </c>
    </row>
    <row r="3447" spans="1:4" x14ac:dyDescent="0.25">
      <c r="A3447" s="264" t="s">
        <v>35516</v>
      </c>
      <c r="B3447" s="265" t="s">
        <v>10492</v>
      </c>
      <c r="C3447" s="265" t="s">
        <v>6656</v>
      </c>
      <c r="D3447" s="266" t="s">
        <v>3543</v>
      </c>
    </row>
    <row r="3448" spans="1:4" x14ac:dyDescent="0.25">
      <c r="A3448" s="264" t="s">
        <v>35517</v>
      </c>
      <c r="B3448" s="265" t="s">
        <v>10493</v>
      </c>
      <c r="C3448" s="265" t="s">
        <v>740</v>
      </c>
      <c r="D3448" s="266" t="s">
        <v>35518</v>
      </c>
    </row>
    <row r="3449" spans="1:4" x14ac:dyDescent="0.25">
      <c r="A3449" s="264" t="s">
        <v>35519</v>
      </c>
      <c r="B3449" s="265" t="s">
        <v>10494</v>
      </c>
      <c r="C3449" s="265" t="s">
        <v>740</v>
      </c>
      <c r="D3449" s="266" t="s">
        <v>33538</v>
      </c>
    </row>
    <row r="3450" spans="1:4" x14ac:dyDescent="0.25">
      <c r="A3450" s="264" t="s">
        <v>35520</v>
      </c>
      <c r="B3450" s="265" t="s">
        <v>10495</v>
      </c>
      <c r="C3450" s="265" t="s">
        <v>6656</v>
      </c>
      <c r="D3450" s="374" t="s">
        <v>35521</v>
      </c>
    </row>
    <row r="3451" spans="1:4" x14ac:dyDescent="0.25">
      <c r="A3451" s="264" t="s">
        <v>35522</v>
      </c>
      <c r="B3451" s="265" t="s">
        <v>10496</v>
      </c>
      <c r="C3451" s="265" t="s">
        <v>6656</v>
      </c>
      <c r="D3451" s="266" t="s">
        <v>35523</v>
      </c>
    </row>
    <row r="3452" spans="1:4" x14ac:dyDescent="0.25">
      <c r="A3452" s="264" t="s">
        <v>35524</v>
      </c>
      <c r="B3452" s="265" t="s">
        <v>10497</v>
      </c>
      <c r="C3452" s="265" t="s">
        <v>6656</v>
      </c>
      <c r="D3452" s="266" t="s">
        <v>28130</v>
      </c>
    </row>
    <row r="3453" spans="1:4" x14ac:dyDescent="0.25">
      <c r="A3453" s="264" t="s">
        <v>35525</v>
      </c>
      <c r="B3453" s="265" t="s">
        <v>10498</v>
      </c>
      <c r="C3453" s="265" t="s">
        <v>6656</v>
      </c>
      <c r="D3453" s="266" t="s">
        <v>35526</v>
      </c>
    </row>
    <row r="3454" spans="1:4" x14ac:dyDescent="0.25">
      <c r="A3454" s="264" t="s">
        <v>35527</v>
      </c>
      <c r="B3454" s="265" t="s">
        <v>10499</v>
      </c>
      <c r="C3454" s="265" t="s">
        <v>6656</v>
      </c>
      <c r="D3454" s="266" t="s">
        <v>35528</v>
      </c>
    </row>
    <row r="3455" spans="1:4" x14ac:dyDescent="0.25">
      <c r="A3455" s="264" t="s">
        <v>35529</v>
      </c>
      <c r="B3455" s="265" t="s">
        <v>10500</v>
      </c>
      <c r="C3455" s="265" t="s">
        <v>6656</v>
      </c>
      <c r="D3455" s="266" t="s">
        <v>35530</v>
      </c>
    </row>
    <row r="3456" spans="1:4" x14ac:dyDescent="0.25">
      <c r="A3456" s="264" t="s">
        <v>35531</v>
      </c>
      <c r="B3456" s="265" t="s">
        <v>10501</v>
      </c>
      <c r="C3456" s="265" t="s">
        <v>6656</v>
      </c>
      <c r="D3456" s="266" t="s">
        <v>35532</v>
      </c>
    </row>
    <row r="3457" spans="1:4" x14ac:dyDescent="0.25">
      <c r="A3457" s="264" t="s">
        <v>35533</v>
      </c>
      <c r="B3457" s="265" t="s">
        <v>10502</v>
      </c>
      <c r="C3457" s="265" t="s">
        <v>6656</v>
      </c>
      <c r="D3457" s="266" t="s">
        <v>35534</v>
      </c>
    </row>
    <row r="3458" spans="1:4" x14ac:dyDescent="0.25">
      <c r="A3458" s="264" t="s">
        <v>35535</v>
      </c>
      <c r="B3458" s="265" t="s">
        <v>10503</v>
      </c>
      <c r="C3458" s="265" t="s">
        <v>6656</v>
      </c>
      <c r="D3458" s="374" t="s">
        <v>35536</v>
      </c>
    </row>
    <row r="3459" spans="1:4" x14ac:dyDescent="0.25">
      <c r="A3459" s="264" t="s">
        <v>35537</v>
      </c>
      <c r="B3459" s="265" t="s">
        <v>10504</v>
      </c>
      <c r="C3459" s="265" t="s">
        <v>6656</v>
      </c>
      <c r="D3459" s="266" t="s">
        <v>35538</v>
      </c>
    </row>
    <row r="3460" spans="1:4" x14ac:dyDescent="0.25">
      <c r="A3460" s="264" t="s">
        <v>35539</v>
      </c>
      <c r="B3460" s="265" t="s">
        <v>10505</v>
      </c>
      <c r="C3460" s="265" t="s">
        <v>6656</v>
      </c>
      <c r="D3460" s="266" t="s">
        <v>35540</v>
      </c>
    </row>
    <row r="3461" spans="1:4" x14ac:dyDescent="0.25">
      <c r="A3461" s="264" t="s">
        <v>35541</v>
      </c>
      <c r="B3461" s="265" t="s">
        <v>10506</v>
      </c>
      <c r="C3461" s="265" t="s">
        <v>6656</v>
      </c>
      <c r="D3461" s="266" t="s">
        <v>35542</v>
      </c>
    </row>
    <row r="3462" spans="1:4" x14ac:dyDescent="0.25">
      <c r="A3462" s="264" t="s">
        <v>35543</v>
      </c>
      <c r="B3462" s="265" t="s">
        <v>10507</v>
      </c>
      <c r="C3462" s="265" t="s">
        <v>6656</v>
      </c>
      <c r="D3462" s="374" t="s">
        <v>35544</v>
      </c>
    </row>
    <row r="3463" spans="1:4" x14ac:dyDescent="0.25">
      <c r="A3463" s="264" t="s">
        <v>35545</v>
      </c>
      <c r="B3463" s="265" t="s">
        <v>10508</v>
      </c>
      <c r="C3463" s="265" t="s">
        <v>6656</v>
      </c>
      <c r="D3463" s="266" t="s">
        <v>35546</v>
      </c>
    </row>
    <row r="3464" spans="1:4" x14ac:dyDescent="0.25">
      <c r="A3464" s="264" t="s">
        <v>35547</v>
      </c>
      <c r="B3464" s="265" t="s">
        <v>10509</v>
      </c>
      <c r="C3464" s="265" t="s">
        <v>740</v>
      </c>
      <c r="D3464" s="266" t="s">
        <v>2247</v>
      </c>
    </row>
    <row r="3465" spans="1:4" x14ac:dyDescent="0.25">
      <c r="A3465" s="264" t="s">
        <v>35548</v>
      </c>
      <c r="B3465" s="265" t="s">
        <v>10510</v>
      </c>
      <c r="C3465" s="265" t="s">
        <v>740</v>
      </c>
      <c r="D3465" s="266" t="s">
        <v>35549</v>
      </c>
    </row>
    <row r="3466" spans="1:4" x14ac:dyDescent="0.25">
      <c r="A3466" s="264" t="s">
        <v>35550</v>
      </c>
      <c r="B3466" s="265" t="s">
        <v>10511</v>
      </c>
      <c r="C3466" s="265" t="s">
        <v>740</v>
      </c>
      <c r="D3466" s="266" t="s">
        <v>35551</v>
      </c>
    </row>
    <row r="3467" spans="1:4" x14ac:dyDescent="0.25">
      <c r="A3467" s="264" t="s">
        <v>35552</v>
      </c>
      <c r="B3467" s="265" t="s">
        <v>10512</v>
      </c>
      <c r="C3467" s="265" t="s">
        <v>740</v>
      </c>
      <c r="D3467" s="266" t="s">
        <v>7031</v>
      </c>
    </row>
    <row r="3468" spans="1:4" x14ac:dyDescent="0.25">
      <c r="A3468" s="264" t="s">
        <v>35553</v>
      </c>
      <c r="B3468" s="265" t="s">
        <v>10513</v>
      </c>
      <c r="C3468" s="265" t="s">
        <v>740</v>
      </c>
      <c r="D3468" s="266" t="s">
        <v>34112</v>
      </c>
    </row>
    <row r="3469" spans="1:4" x14ac:dyDescent="0.25">
      <c r="A3469" s="264" t="s">
        <v>35554</v>
      </c>
      <c r="B3469" s="265" t="s">
        <v>10515</v>
      </c>
      <c r="C3469" s="265" t="s">
        <v>740</v>
      </c>
      <c r="D3469" s="266" t="s">
        <v>3802</v>
      </c>
    </row>
    <row r="3470" spans="1:4" x14ac:dyDescent="0.25">
      <c r="A3470" s="264" t="s">
        <v>35555</v>
      </c>
      <c r="B3470" s="265" t="s">
        <v>10516</v>
      </c>
      <c r="C3470" s="265" t="s">
        <v>740</v>
      </c>
      <c r="D3470" s="266" t="s">
        <v>35556</v>
      </c>
    </row>
    <row r="3471" spans="1:4" x14ac:dyDescent="0.25">
      <c r="A3471" s="264" t="s">
        <v>35557</v>
      </c>
      <c r="B3471" s="265" t="s">
        <v>10517</v>
      </c>
      <c r="C3471" s="265" t="s">
        <v>740</v>
      </c>
      <c r="D3471" s="266" t="s">
        <v>4698</v>
      </c>
    </row>
    <row r="3472" spans="1:4" x14ac:dyDescent="0.25">
      <c r="A3472" s="264" t="s">
        <v>35558</v>
      </c>
      <c r="B3472" s="265" t="s">
        <v>10518</v>
      </c>
      <c r="C3472" s="265" t="s">
        <v>740</v>
      </c>
      <c r="D3472" s="266" t="s">
        <v>35559</v>
      </c>
    </row>
    <row r="3473" spans="1:4" x14ac:dyDescent="0.25">
      <c r="A3473" s="264" t="s">
        <v>35560</v>
      </c>
      <c r="B3473" s="265" t="s">
        <v>10519</v>
      </c>
      <c r="C3473" s="265" t="s">
        <v>740</v>
      </c>
      <c r="D3473" s="266" t="s">
        <v>35561</v>
      </c>
    </row>
    <row r="3474" spans="1:4" x14ac:dyDescent="0.25">
      <c r="A3474" s="264" t="s">
        <v>35562</v>
      </c>
      <c r="B3474" s="265" t="s">
        <v>10520</v>
      </c>
      <c r="C3474" s="265" t="s">
        <v>740</v>
      </c>
      <c r="D3474" s="266" t="s">
        <v>35563</v>
      </c>
    </row>
    <row r="3475" spans="1:4" x14ac:dyDescent="0.25">
      <c r="A3475" s="264" t="s">
        <v>35564</v>
      </c>
      <c r="B3475" s="265" t="s">
        <v>10521</v>
      </c>
      <c r="C3475" s="265" t="s">
        <v>740</v>
      </c>
      <c r="D3475" s="266" t="s">
        <v>35565</v>
      </c>
    </row>
    <row r="3476" spans="1:4" x14ac:dyDescent="0.25">
      <c r="A3476" s="264" t="s">
        <v>35566</v>
      </c>
      <c r="B3476" s="265" t="s">
        <v>10522</v>
      </c>
      <c r="C3476" s="265" t="s">
        <v>740</v>
      </c>
      <c r="D3476" s="266" t="s">
        <v>35567</v>
      </c>
    </row>
    <row r="3477" spans="1:4" x14ac:dyDescent="0.25">
      <c r="A3477" s="264" t="s">
        <v>35568</v>
      </c>
      <c r="B3477" s="265" t="s">
        <v>10523</v>
      </c>
      <c r="C3477" s="265" t="s">
        <v>740</v>
      </c>
      <c r="D3477" s="266" t="s">
        <v>3796</v>
      </c>
    </row>
    <row r="3478" spans="1:4" x14ac:dyDescent="0.25">
      <c r="A3478" s="264" t="s">
        <v>35569</v>
      </c>
      <c r="B3478" s="265" t="s">
        <v>10524</v>
      </c>
      <c r="C3478" s="265" t="s">
        <v>740</v>
      </c>
      <c r="D3478" s="266" t="s">
        <v>7104</v>
      </c>
    </row>
    <row r="3479" spans="1:4" x14ac:dyDescent="0.25">
      <c r="A3479" s="264" t="s">
        <v>35570</v>
      </c>
      <c r="B3479" s="265" t="s">
        <v>10525</v>
      </c>
      <c r="C3479" s="265" t="s">
        <v>740</v>
      </c>
      <c r="D3479" s="266" t="s">
        <v>34048</v>
      </c>
    </row>
    <row r="3480" spans="1:4" x14ac:dyDescent="0.25">
      <c r="A3480" s="264" t="s">
        <v>35571</v>
      </c>
      <c r="B3480" s="265" t="s">
        <v>10526</v>
      </c>
      <c r="C3480" s="265" t="s">
        <v>740</v>
      </c>
      <c r="D3480" s="266" t="s">
        <v>6325</v>
      </c>
    </row>
    <row r="3481" spans="1:4" x14ac:dyDescent="0.25">
      <c r="A3481" s="264" t="s">
        <v>35572</v>
      </c>
      <c r="B3481" s="265" t="s">
        <v>10527</v>
      </c>
      <c r="C3481" s="265" t="s">
        <v>740</v>
      </c>
      <c r="D3481" s="266" t="s">
        <v>26146</v>
      </c>
    </row>
    <row r="3482" spans="1:4" x14ac:dyDescent="0.25">
      <c r="A3482" s="264" t="s">
        <v>35573</v>
      </c>
      <c r="B3482" s="265" t="s">
        <v>10528</v>
      </c>
      <c r="C3482" s="265" t="s">
        <v>740</v>
      </c>
      <c r="D3482" s="266" t="s">
        <v>35574</v>
      </c>
    </row>
    <row r="3483" spans="1:4" x14ac:dyDescent="0.25">
      <c r="A3483" s="264" t="s">
        <v>35575</v>
      </c>
      <c r="B3483" s="265" t="s">
        <v>10529</v>
      </c>
      <c r="C3483" s="265" t="s">
        <v>740</v>
      </c>
      <c r="D3483" s="266" t="s">
        <v>5492</v>
      </c>
    </row>
    <row r="3484" spans="1:4" x14ac:dyDescent="0.25">
      <c r="A3484" s="264" t="s">
        <v>35576</v>
      </c>
      <c r="B3484" s="265" t="s">
        <v>10530</v>
      </c>
      <c r="C3484" s="265" t="s">
        <v>740</v>
      </c>
      <c r="D3484" s="266" t="s">
        <v>3543</v>
      </c>
    </row>
    <row r="3485" spans="1:4" x14ac:dyDescent="0.25">
      <c r="A3485" s="264" t="s">
        <v>35577</v>
      </c>
      <c r="B3485" s="265" t="s">
        <v>10531</v>
      </c>
      <c r="C3485" s="265" t="s">
        <v>740</v>
      </c>
      <c r="D3485" s="266" t="s">
        <v>25675</v>
      </c>
    </row>
    <row r="3486" spans="1:4" x14ac:dyDescent="0.25">
      <c r="A3486" s="264" t="s">
        <v>35578</v>
      </c>
      <c r="B3486" s="265" t="s">
        <v>10532</v>
      </c>
      <c r="C3486" s="265" t="s">
        <v>740</v>
      </c>
      <c r="D3486" s="266" t="s">
        <v>6874</v>
      </c>
    </row>
    <row r="3487" spans="1:4" x14ac:dyDescent="0.25">
      <c r="A3487" s="264" t="s">
        <v>35579</v>
      </c>
      <c r="B3487" s="265" t="s">
        <v>10533</v>
      </c>
      <c r="C3487" s="265" t="s">
        <v>740</v>
      </c>
      <c r="D3487" s="266" t="s">
        <v>2862</v>
      </c>
    </row>
    <row r="3488" spans="1:4" x14ac:dyDescent="0.25">
      <c r="A3488" s="264" t="s">
        <v>35580</v>
      </c>
      <c r="B3488" s="265" t="s">
        <v>10534</v>
      </c>
      <c r="C3488" s="265" t="s">
        <v>740</v>
      </c>
      <c r="D3488" s="266" t="s">
        <v>35581</v>
      </c>
    </row>
    <row r="3489" spans="1:4" x14ac:dyDescent="0.25">
      <c r="A3489" s="264" t="s">
        <v>35582</v>
      </c>
      <c r="B3489" s="265" t="s">
        <v>10535</v>
      </c>
      <c r="C3489" s="265" t="s">
        <v>740</v>
      </c>
      <c r="D3489" s="266" t="s">
        <v>35583</v>
      </c>
    </row>
    <row r="3490" spans="1:4" x14ac:dyDescent="0.25">
      <c r="A3490" s="264" t="s">
        <v>35584</v>
      </c>
      <c r="B3490" s="265" t="s">
        <v>10537</v>
      </c>
      <c r="C3490" s="265" t="s">
        <v>740</v>
      </c>
      <c r="D3490" s="266" t="s">
        <v>14015</v>
      </c>
    </row>
    <row r="3491" spans="1:4" x14ac:dyDescent="0.25">
      <c r="A3491" s="264" t="s">
        <v>35585</v>
      </c>
      <c r="B3491" s="265" t="s">
        <v>10538</v>
      </c>
      <c r="C3491" s="265" t="s">
        <v>740</v>
      </c>
      <c r="D3491" s="266" t="s">
        <v>25723</v>
      </c>
    </row>
    <row r="3492" spans="1:4" x14ac:dyDescent="0.25">
      <c r="A3492" s="264" t="s">
        <v>35586</v>
      </c>
      <c r="B3492" s="265" t="s">
        <v>10539</v>
      </c>
      <c r="C3492" s="265" t="s">
        <v>740</v>
      </c>
      <c r="D3492" s="266" t="s">
        <v>35587</v>
      </c>
    </row>
    <row r="3493" spans="1:4" x14ac:dyDescent="0.25">
      <c r="A3493" s="264" t="s">
        <v>35588</v>
      </c>
      <c r="B3493" s="265" t="s">
        <v>10540</v>
      </c>
      <c r="C3493" s="265" t="s">
        <v>740</v>
      </c>
      <c r="D3493" s="266" t="s">
        <v>2952</v>
      </c>
    </row>
    <row r="3494" spans="1:4" x14ac:dyDescent="0.25">
      <c r="A3494" s="264" t="s">
        <v>35589</v>
      </c>
      <c r="B3494" s="265" t="s">
        <v>10541</v>
      </c>
      <c r="C3494" s="265" t="s">
        <v>740</v>
      </c>
      <c r="D3494" s="266" t="s">
        <v>35590</v>
      </c>
    </row>
    <row r="3495" spans="1:4" x14ac:dyDescent="0.25">
      <c r="A3495" s="264" t="s">
        <v>35591</v>
      </c>
      <c r="B3495" s="265" t="s">
        <v>10542</v>
      </c>
      <c r="C3495" s="265" t="s">
        <v>740</v>
      </c>
      <c r="D3495" s="266" t="s">
        <v>7286</v>
      </c>
    </row>
    <row r="3496" spans="1:4" x14ac:dyDescent="0.25">
      <c r="A3496" s="264" t="s">
        <v>35592</v>
      </c>
      <c r="B3496" s="265" t="s">
        <v>10543</v>
      </c>
      <c r="C3496" s="265" t="s">
        <v>740</v>
      </c>
      <c r="D3496" s="266" t="s">
        <v>4431</v>
      </c>
    </row>
    <row r="3497" spans="1:4" x14ac:dyDescent="0.25">
      <c r="A3497" s="264" t="s">
        <v>35593</v>
      </c>
      <c r="B3497" s="265" t="s">
        <v>10544</v>
      </c>
      <c r="C3497" s="265" t="s">
        <v>740</v>
      </c>
      <c r="D3497" s="266" t="s">
        <v>3404</v>
      </c>
    </row>
    <row r="3498" spans="1:4" x14ac:dyDescent="0.25">
      <c r="A3498" s="264" t="s">
        <v>35594</v>
      </c>
      <c r="B3498" s="265" t="s">
        <v>10546</v>
      </c>
      <c r="C3498" s="265" t="s">
        <v>740</v>
      </c>
      <c r="D3498" s="266" t="s">
        <v>35595</v>
      </c>
    </row>
    <row r="3499" spans="1:4" x14ac:dyDescent="0.25">
      <c r="A3499" s="264" t="s">
        <v>35596</v>
      </c>
      <c r="B3499" s="265" t="s">
        <v>10547</v>
      </c>
      <c r="C3499" s="265" t="s">
        <v>740</v>
      </c>
      <c r="D3499" s="266" t="s">
        <v>35597</v>
      </c>
    </row>
    <row r="3500" spans="1:4" x14ac:dyDescent="0.25">
      <c r="A3500" s="264" t="s">
        <v>35598</v>
      </c>
      <c r="B3500" s="265" t="s">
        <v>10548</v>
      </c>
      <c r="C3500" s="265" t="s">
        <v>6656</v>
      </c>
      <c r="D3500" s="266" t="s">
        <v>35599</v>
      </c>
    </row>
    <row r="3501" spans="1:4" x14ac:dyDescent="0.25">
      <c r="A3501" s="264" t="s">
        <v>35600</v>
      </c>
      <c r="B3501" s="265" t="s">
        <v>10550</v>
      </c>
      <c r="C3501" s="265" t="s">
        <v>6656</v>
      </c>
      <c r="D3501" s="266" t="s">
        <v>35601</v>
      </c>
    </row>
    <row r="3502" spans="1:4" x14ac:dyDescent="0.25">
      <c r="A3502" s="264" t="s">
        <v>35602</v>
      </c>
      <c r="B3502" s="265" t="s">
        <v>10551</v>
      </c>
      <c r="C3502" s="265" t="s">
        <v>6656</v>
      </c>
      <c r="D3502" s="266" t="s">
        <v>35603</v>
      </c>
    </row>
    <row r="3503" spans="1:4" x14ac:dyDescent="0.25">
      <c r="A3503" s="264" t="s">
        <v>35604</v>
      </c>
      <c r="B3503" s="265" t="s">
        <v>10552</v>
      </c>
      <c r="C3503" s="265" t="s">
        <v>6656</v>
      </c>
      <c r="D3503" s="266" t="s">
        <v>35605</v>
      </c>
    </row>
    <row r="3504" spans="1:4" x14ac:dyDescent="0.25">
      <c r="A3504" s="264" t="s">
        <v>35606</v>
      </c>
      <c r="B3504" s="265" t="s">
        <v>10553</v>
      </c>
      <c r="C3504" s="265" t="s">
        <v>6656</v>
      </c>
      <c r="D3504" s="266" t="s">
        <v>35607</v>
      </c>
    </row>
    <row r="3505" spans="1:4" x14ac:dyDescent="0.25">
      <c r="A3505" s="264" t="s">
        <v>35608</v>
      </c>
      <c r="B3505" s="265" t="s">
        <v>10554</v>
      </c>
      <c r="C3505" s="265" t="s">
        <v>6656</v>
      </c>
      <c r="D3505" s="266" t="s">
        <v>35609</v>
      </c>
    </row>
    <row r="3506" spans="1:4" x14ac:dyDescent="0.25">
      <c r="A3506" s="264" t="s">
        <v>35610</v>
      </c>
      <c r="B3506" s="265" t="s">
        <v>10555</v>
      </c>
      <c r="C3506" s="265" t="s">
        <v>6656</v>
      </c>
      <c r="D3506" s="266" t="s">
        <v>35611</v>
      </c>
    </row>
    <row r="3507" spans="1:4" x14ac:dyDescent="0.25">
      <c r="A3507" s="264" t="s">
        <v>35612</v>
      </c>
      <c r="B3507" s="265" t="s">
        <v>10556</v>
      </c>
      <c r="C3507" s="265" t="s">
        <v>6656</v>
      </c>
      <c r="D3507" s="266" t="s">
        <v>35613</v>
      </c>
    </row>
    <row r="3508" spans="1:4" x14ac:dyDescent="0.25">
      <c r="A3508" s="264" t="s">
        <v>35614</v>
      </c>
      <c r="B3508" s="265" t="s">
        <v>10557</v>
      </c>
      <c r="C3508" s="265" t="s">
        <v>6656</v>
      </c>
      <c r="D3508" s="266" t="s">
        <v>35615</v>
      </c>
    </row>
    <row r="3509" spans="1:4" x14ac:dyDescent="0.25">
      <c r="A3509" s="264" t="s">
        <v>35616</v>
      </c>
      <c r="B3509" s="265" t="s">
        <v>10558</v>
      </c>
      <c r="C3509" s="265" t="s">
        <v>6676</v>
      </c>
      <c r="D3509" s="266" t="s">
        <v>1512</v>
      </c>
    </row>
    <row r="3510" spans="1:4" x14ac:dyDescent="0.25">
      <c r="A3510" s="264" t="s">
        <v>35617</v>
      </c>
      <c r="B3510" s="265" t="s">
        <v>10559</v>
      </c>
      <c r="C3510" s="265" t="s">
        <v>6656</v>
      </c>
      <c r="D3510" s="374" t="s">
        <v>35618</v>
      </c>
    </row>
    <row r="3511" spans="1:4" x14ac:dyDescent="0.25">
      <c r="A3511" s="264" t="s">
        <v>35619</v>
      </c>
      <c r="B3511" s="265" t="s">
        <v>10560</v>
      </c>
      <c r="C3511" s="265" t="s">
        <v>6656</v>
      </c>
      <c r="D3511" s="374" t="s">
        <v>35620</v>
      </c>
    </row>
    <row r="3512" spans="1:4" x14ac:dyDescent="0.25">
      <c r="A3512" s="264" t="s">
        <v>35621</v>
      </c>
      <c r="B3512" s="265" t="s">
        <v>10561</v>
      </c>
      <c r="C3512" s="265" t="s">
        <v>6656</v>
      </c>
      <c r="D3512" s="374" t="s">
        <v>35622</v>
      </c>
    </row>
    <row r="3513" spans="1:4" x14ac:dyDescent="0.25">
      <c r="A3513" s="264" t="s">
        <v>35623</v>
      </c>
      <c r="B3513" s="265" t="s">
        <v>10562</v>
      </c>
      <c r="C3513" s="265" t="s">
        <v>6656</v>
      </c>
      <c r="D3513" s="374" t="s">
        <v>35624</v>
      </c>
    </row>
    <row r="3514" spans="1:4" x14ac:dyDescent="0.25">
      <c r="A3514" s="264" t="s">
        <v>35625</v>
      </c>
      <c r="B3514" s="265" t="s">
        <v>10563</v>
      </c>
      <c r="C3514" s="265" t="s">
        <v>6656</v>
      </c>
      <c r="D3514" s="374" t="s">
        <v>35626</v>
      </c>
    </row>
    <row r="3515" spans="1:4" x14ac:dyDescent="0.25">
      <c r="A3515" s="264" t="s">
        <v>35627</v>
      </c>
      <c r="B3515" s="265" t="s">
        <v>10564</v>
      </c>
      <c r="C3515" s="265" t="s">
        <v>6656</v>
      </c>
      <c r="D3515" s="374" t="s">
        <v>35628</v>
      </c>
    </row>
    <row r="3516" spans="1:4" x14ac:dyDescent="0.25">
      <c r="A3516" s="264" t="s">
        <v>35629</v>
      </c>
      <c r="B3516" s="265" t="s">
        <v>10565</v>
      </c>
      <c r="C3516" s="265" t="s">
        <v>6656</v>
      </c>
      <c r="D3516" s="374" t="s">
        <v>35630</v>
      </c>
    </row>
    <row r="3517" spans="1:4" x14ac:dyDescent="0.25">
      <c r="A3517" s="264" t="s">
        <v>35631</v>
      </c>
      <c r="B3517" s="265" t="s">
        <v>10566</v>
      </c>
      <c r="C3517" s="265" t="s">
        <v>6656</v>
      </c>
      <c r="D3517" s="374" t="s">
        <v>35632</v>
      </c>
    </row>
    <row r="3518" spans="1:4" x14ac:dyDescent="0.25">
      <c r="A3518" s="264" t="s">
        <v>35633</v>
      </c>
      <c r="B3518" s="265" t="s">
        <v>10567</v>
      </c>
      <c r="C3518" s="265" t="s">
        <v>6656</v>
      </c>
      <c r="D3518" s="374" t="s">
        <v>35634</v>
      </c>
    </row>
    <row r="3519" spans="1:4" x14ac:dyDescent="0.25">
      <c r="A3519" s="264" t="s">
        <v>35635</v>
      </c>
      <c r="B3519" s="265" t="s">
        <v>10568</v>
      </c>
      <c r="C3519" s="265" t="s">
        <v>6656</v>
      </c>
      <c r="D3519" s="374" t="s">
        <v>35636</v>
      </c>
    </row>
    <row r="3520" spans="1:4" x14ac:dyDescent="0.25">
      <c r="A3520" s="264" t="s">
        <v>35637</v>
      </c>
      <c r="B3520" s="265" t="s">
        <v>10569</v>
      </c>
      <c r="C3520" s="265" t="s">
        <v>6656</v>
      </c>
      <c r="D3520" s="374" t="s">
        <v>35638</v>
      </c>
    </row>
    <row r="3521" spans="1:4" x14ac:dyDescent="0.25">
      <c r="A3521" s="264" t="s">
        <v>35639</v>
      </c>
      <c r="B3521" s="265" t="s">
        <v>10570</v>
      </c>
      <c r="C3521" s="265" t="s">
        <v>6656</v>
      </c>
      <c r="D3521" s="374" t="s">
        <v>35640</v>
      </c>
    </row>
    <row r="3522" spans="1:4" x14ac:dyDescent="0.25">
      <c r="A3522" s="264" t="s">
        <v>35641</v>
      </c>
      <c r="B3522" s="265" t="s">
        <v>25726</v>
      </c>
      <c r="C3522" s="265" t="s">
        <v>6656</v>
      </c>
      <c r="D3522" s="374" t="s">
        <v>35642</v>
      </c>
    </row>
    <row r="3523" spans="1:4" x14ac:dyDescent="0.25">
      <c r="A3523" s="264" t="s">
        <v>35643</v>
      </c>
      <c r="B3523" s="265" t="s">
        <v>25727</v>
      </c>
      <c r="C3523" s="265" t="s">
        <v>6656</v>
      </c>
      <c r="D3523" s="374" t="s">
        <v>35644</v>
      </c>
    </row>
    <row r="3524" spans="1:4" x14ac:dyDescent="0.25">
      <c r="A3524" s="264" t="s">
        <v>35645</v>
      </c>
      <c r="B3524" s="265" t="s">
        <v>25728</v>
      </c>
      <c r="C3524" s="265" t="s">
        <v>6656</v>
      </c>
      <c r="D3524" s="374" t="s">
        <v>35646</v>
      </c>
    </row>
    <row r="3525" spans="1:4" x14ac:dyDescent="0.25">
      <c r="A3525" s="264" t="s">
        <v>35647</v>
      </c>
      <c r="B3525" s="265" t="s">
        <v>25729</v>
      </c>
      <c r="C3525" s="265" t="s">
        <v>6656</v>
      </c>
      <c r="D3525" s="374" t="s">
        <v>35648</v>
      </c>
    </row>
    <row r="3526" spans="1:4" x14ac:dyDescent="0.25">
      <c r="A3526" s="264" t="s">
        <v>35649</v>
      </c>
      <c r="B3526" s="265" t="s">
        <v>25730</v>
      </c>
      <c r="C3526" s="265" t="s">
        <v>6656</v>
      </c>
      <c r="D3526" s="374" t="s">
        <v>35650</v>
      </c>
    </row>
    <row r="3527" spans="1:4" x14ac:dyDescent="0.25">
      <c r="A3527" s="264" t="s">
        <v>35651</v>
      </c>
      <c r="B3527" s="265" t="s">
        <v>25731</v>
      </c>
      <c r="C3527" s="265" t="s">
        <v>6656</v>
      </c>
      <c r="D3527" s="374" t="s">
        <v>35652</v>
      </c>
    </row>
    <row r="3528" spans="1:4" x14ac:dyDescent="0.25">
      <c r="A3528" s="264" t="s">
        <v>35653</v>
      </c>
      <c r="B3528" s="265" t="s">
        <v>25732</v>
      </c>
      <c r="C3528" s="265" t="s">
        <v>6656</v>
      </c>
      <c r="D3528" s="374" t="s">
        <v>35654</v>
      </c>
    </row>
    <row r="3529" spans="1:4" x14ac:dyDescent="0.25">
      <c r="A3529" s="264" t="s">
        <v>35655</v>
      </c>
      <c r="B3529" s="265" t="s">
        <v>10571</v>
      </c>
      <c r="C3529" s="265" t="s">
        <v>6656</v>
      </c>
      <c r="D3529" s="374" t="s">
        <v>35656</v>
      </c>
    </row>
    <row r="3530" spans="1:4" x14ac:dyDescent="0.25">
      <c r="A3530" s="264" t="s">
        <v>35657</v>
      </c>
      <c r="B3530" s="265" t="s">
        <v>10572</v>
      </c>
      <c r="C3530" s="265" t="s">
        <v>6656</v>
      </c>
      <c r="D3530" s="374" t="s">
        <v>35658</v>
      </c>
    </row>
    <row r="3531" spans="1:4" x14ac:dyDescent="0.25">
      <c r="A3531" s="264" t="s">
        <v>35659</v>
      </c>
      <c r="B3531" s="265" t="s">
        <v>10573</v>
      </c>
      <c r="C3531" s="265" t="s">
        <v>6656</v>
      </c>
      <c r="D3531" s="374" t="s">
        <v>35660</v>
      </c>
    </row>
    <row r="3532" spans="1:4" x14ac:dyDescent="0.25">
      <c r="A3532" s="264" t="s">
        <v>35661</v>
      </c>
      <c r="B3532" s="265" t="s">
        <v>10574</v>
      </c>
      <c r="C3532" s="265" t="s">
        <v>6656</v>
      </c>
      <c r="D3532" s="374" t="s">
        <v>35662</v>
      </c>
    </row>
    <row r="3533" spans="1:4" x14ac:dyDescent="0.25">
      <c r="A3533" s="264" t="s">
        <v>35663</v>
      </c>
      <c r="B3533" s="265" t="s">
        <v>10575</v>
      </c>
      <c r="C3533" s="265" t="s">
        <v>6656</v>
      </c>
      <c r="D3533" s="374" t="s">
        <v>35664</v>
      </c>
    </row>
    <row r="3534" spans="1:4" x14ac:dyDescent="0.25">
      <c r="A3534" s="264" t="s">
        <v>35665</v>
      </c>
      <c r="B3534" s="265" t="s">
        <v>10576</v>
      </c>
      <c r="C3534" s="265" t="s">
        <v>6656</v>
      </c>
      <c r="D3534" s="374" t="s">
        <v>35666</v>
      </c>
    </row>
    <row r="3535" spans="1:4" x14ac:dyDescent="0.25">
      <c r="A3535" s="264" t="s">
        <v>35667</v>
      </c>
      <c r="B3535" s="265" t="s">
        <v>10577</v>
      </c>
      <c r="C3535" s="265" t="s">
        <v>6656</v>
      </c>
      <c r="D3535" s="374" t="s">
        <v>35668</v>
      </c>
    </row>
    <row r="3536" spans="1:4" x14ac:dyDescent="0.25">
      <c r="A3536" s="264" t="s">
        <v>35669</v>
      </c>
      <c r="B3536" s="265" t="s">
        <v>10578</v>
      </c>
      <c r="C3536" s="265" t="s">
        <v>6656</v>
      </c>
      <c r="D3536" s="374" t="s">
        <v>35670</v>
      </c>
    </row>
    <row r="3537" spans="1:4" x14ac:dyDescent="0.25">
      <c r="A3537" s="264" t="s">
        <v>35671</v>
      </c>
      <c r="B3537" s="265" t="s">
        <v>10579</v>
      </c>
      <c r="C3537" s="265" t="s">
        <v>6656</v>
      </c>
      <c r="D3537" s="374" t="s">
        <v>35672</v>
      </c>
    </row>
    <row r="3538" spans="1:4" x14ac:dyDescent="0.25">
      <c r="A3538" s="264" t="s">
        <v>35673</v>
      </c>
      <c r="B3538" s="265" t="s">
        <v>10580</v>
      </c>
      <c r="C3538" s="265" t="s">
        <v>6656</v>
      </c>
      <c r="D3538" s="374" t="s">
        <v>35674</v>
      </c>
    </row>
    <row r="3539" spans="1:4" x14ac:dyDescent="0.25">
      <c r="A3539" s="264" t="s">
        <v>35675</v>
      </c>
      <c r="B3539" s="265" t="s">
        <v>10581</v>
      </c>
      <c r="C3539" s="265" t="s">
        <v>6656</v>
      </c>
      <c r="D3539" s="374" t="s">
        <v>35676</v>
      </c>
    </row>
    <row r="3540" spans="1:4" x14ac:dyDescent="0.25">
      <c r="A3540" s="264" t="s">
        <v>35677</v>
      </c>
      <c r="B3540" s="265" t="s">
        <v>10582</v>
      </c>
      <c r="C3540" s="265" t="s">
        <v>6656</v>
      </c>
      <c r="D3540" s="374" t="s">
        <v>35678</v>
      </c>
    </row>
    <row r="3541" spans="1:4" x14ac:dyDescent="0.25">
      <c r="A3541" s="264" t="s">
        <v>35679</v>
      </c>
      <c r="B3541" s="265" t="s">
        <v>10583</v>
      </c>
      <c r="C3541" s="265" t="s">
        <v>6656</v>
      </c>
      <c r="D3541" s="374" t="s">
        <v>35680</v>
      </c>
    </row>
    <row r="3542" spans="1:4" x14ac:dyDescent="0.25">
      <c r="A3542" s="264" t="s">
        <v>35681</v>
      </c>
      <c r="B3542" s="265" t="s">
        <v>10584</v>
      </c>
      <c r="C3542" s="265" t="s">
        <v>6656</v>
      </c>
      <c r="D3542" s="374" t="s">
        <v>35682</v>
      </c>
    </row>
    <row r="3543" spans="1:4" x14ac:dyDescent="0.25">
      <c r="A3543" s="264" t="s">
        <v>35683</v>
      </c>
      <c r="B3543" s="265" t="s">
        <v>10585</v>
      </c>
      <c r="C3543" s="265" t="s">
        <v>6656</v>
      </c>
      <c r="D3543" s="374" t="s">
        <v>35684</v>
      </c>
    </row>
    <row r="3544" spans="1:4" x14ac:dyDescent="0.25">
      <c r="A3544" s="264" t="s">
        <v>35685</v>
      </c>
      <c r="B3544" s="265" t="s">
        <v>10586</v>
      </c>
      <c r="C3544" s="265" t="s">
        <v>6656</v>
      </c>
      <c r="D3544" s="374" t="s">
        <v>35686</v>
      </c>
    </row>
    <row r="3545" spans="1:4" x14ac:dyDescent="0.25">
      <c r="A3545" s="264" t="s">
        <v>35687</v>
      </c>
      <c r="B3545" s="265" t="s">
        <v>10587</v>
      </c>
      <c r="C3545" s="265" t="s">
        <v>6656</v>
      </c>
      <c r="D3545" s="266" t="s">
        <v>35688</v>
      </c>
    </row>
    <row r="3546" spans="1:4" x14ac:dyDescent="0.25">
      <c r="A3546" s="264" t="s">
        <v>35689</v>
      </c>
      <c r="B3546" s="265" t="s">
        <v>25733</v>
      </c>
      <c r="C3546" s="265" t="s">
        <v>740</v>
      </c>
      <c r="D3546" s="266" t="s">
        <v>35690</v>
      </c>
    </row>
    <row r="3547" spans="1:4" x14ac:dyDescent="0.25">
      <c r="A3547" s="264" t="s">
        <v>35691</v>
      </c>
      <c r="B3547" s="265" t="s">
        <v>25734</v>
      </c>
      <c r="C3547" s="265" t="s">
        <v>740</v>
      </c>
      <c r="D3547" s="266" t="s">
        <v>35692</v>
      </c>
    </row>
    <row r="3548" spans="1:4" x14ac:dyDescent="0.25">
      <c r="A3548" s="264" t="s">
        <v>35693</v>
      </c>
      <c r="B3548" s="265" t="s">
        <v>25735</v>
      </c>
      <c r="C3548" s="265" t="s">
        <v>740</v>
      </c>
      <c r="D3548" s="266" t="s">
        <v>35694</v>
      </c>
    </row>
    <row r="3549" spans="1:4" x14ac:dyDescent="0.25">
      <c r="A3549" s="264" t="s">
        <v>35695</v>
      </c>
      <c r="B3549" s="265" t="s">
        <v>25736</v>
      </c>
      <c r="C3549" s="265" t="s">
        <v>740</v>
      </c>
      <c r="D3549" s="266" t="s">
        <v>35696</v>
      </c>
    </row>
    <row r="3550" spans="1:4" x14ac:dyDescent="0.25">
      <c r="A3550" s="264" t="s">
        <v>35697</v>
      </c>
      <c r="B3550" s="265" t="s">
        <v>10588</v>
      </c>
      <c r="C3550" s="265" t="s">
        <v>6656</v>
      </c>
      <c r="D3550" s="374" t="s">
        <v>35698</v>
      </c>
    </row>
    <row r="3551" spans="1:4" x14ac:dyDescent="0.25">
      <c r="A3551" s="264" t="s">
        <v>35699</v>
      </c>
      <c r="B3551" s="265" t="s">
        <v>10589</v>
      </c>
      <c r="C3551" s="265" t="s">
        <v>6656</v>
      </c>
      <c r="D3551" s="374" t="s">
        <v>35700</v>
      </c>
    </row>
    <row r="3552" spans="1:4" x14ac:dyDescent="0.25">
      <c r="A3552" s="264" t="s">
        <v>35701</v>
      </c>
      <c r="B3552" s="265" t="s">
        <v>10590</v>
      </c>
      <c r="C3552" s="265" t="s">
        <v>740</v>
      </c>
      <c r="D3552" s="266" t="s">
        <v>27417</v>
      </c>
    </row>
    <row r="3553" spans="1:4" x14ac:dyDescent="0.25">
      <c r="A3553" s="264" t="s">
        <v>35702</v>
      </c>
      <c r="B3553" s="265" t="s">
        <v>10591</v>
      </c>
      <c r="C3553" s="265" t="s">
        <v>740</v>
      </c>
      <c r="D3553" s="266" t="s">
        <v>35703</v>
      </c>
    </row>
    <row r="3554" spans="1:4" x14ac:dyDescent="0.25">
      <c r="A3554" s="264" t="s">
        <v>35704</v>
      </c>
      <c r="B3554" s="265" t="s">
        <v>10592</v>
      </c>
      <c r="C3554" s="265" t="s">
        <v>740</v>
      </c>
      <c r="D3554" s="266" t="s">
        <v>1514</v>
      </c>
    </row>
    <row r="3555" spans="1:4" x14ac:dyDescent="0.25">
      <c r="A3555" s="264" t="s">
        <v>35705</v>
      </c>
      <c r="B3555" s="265" t="s">
        <v>10594</v>
      </c>
      <c r="C3555" s="265" t="s">
        <v>740</v>
      </c>
      <c r="D3555" s="266" t="s">
        <v>31046</v>
      </c>
    </row>
    <row r="3556" spans="1:4" x14ac:dyDescent="0.25">
      <c r="A3556" s="264" t="s">
        <v>35706</v>
      </c>
      <c r="B3556" s="265" t="s">
        <v>10595</v>
      </c>
      <c r="C3556" s="265" t="s">
        <v>740</v>
      </c>
      <c r="D3556" s="266" t="s">
        <v>35707</v>
      </c>
    </row>
    <row r="3557" spans="1:4" x14ac:dyDescent="0.25">
      <c r="A3557" s="264" t="s">
        <v>35708</v>
      </c>
      <c r="B3557" s="265" t="s">
        <v>10596</v>
      </c>
      <c r="C3557" s="265" t="s">
        <v>740</v>
      </c>
      <c r="D3557" s="266" t="s">
        <v>35709</v>
      </c>
    </row>
    <row r="3558" spans="1:4" x14ac:dyDescent="0.25">
      <c r="A3558" s="264" t="s">
        <v>35710</v>
      </c>
      <c r="B3558" s="265" t="s">
        <v>10597</v>
      </c>
      <c r="C3558" s="265" t="s">
        <v>740</v>
      </c>
      <c r="D3558" s="266" t="s">
        <v>31402</v>
      </c>
    </row>
    <row r="3559" spans="1:4" x14ac:dyDescent="0.25">
      <c r="A3559" s="264" t="s">
        <v>35711</v>
      </c>
      <c r="B3559" s="265" t="s">
        <v>10598</v>
      </c>
      <c r="C3559" s="265" t="s">
        <v>6656</v>
      </c>
      <c r="D3559" s="266" t="s">
        <v>35712</v>
      </c>
    </row>
    <row r="3560" spans="1:4" x14ac:dyDescent="0.25">
      <c r="A3560" s="264" t="s">
        <v>35713</v>
      </c>
      <c r="B3560" s="265" t="s">
        <v>10599</v>
      </c>
      <c r="C3560" s="265" t="s">
        <v>6656</v>
      </c>
      <c r="D3560" s="374" t="s">
        <v>35714</v>
      </c>
    </row>
    <row r="3561" spans="1:4" x14ac:dyDescent="0.25">
      <c r="A3561" s="264" t="s">
        <v>35715</v>
      </c>
      <c r="B3561" s="265" t="s">
        <v>10600</v>
      </c>
      <c r="C3561" s="265" t="s">
        <v>6656</v>
      </c>
      <c r="D3561" s="374" t="s">
        <v>35716</v>
      </c>
    </row>
    <row r="3562" spans="1:4" x14ac:dyDescent="0.25">
      <c r="A3562" s="264" t="s">
        <v>35717</v>
      </c>
      <c r="B3562" s="265" t="s">
        <v>10601</v>
      </c>
      <c r="C3562" s="265" t="s">
        <v>6656</v>
      </c>
      <c r="D3562" s="374" t="s">
        <v>35718</v>
      </c>
    </row>
    <row r="3563" spans="1:4" x14ac:dyDescent="0.25">
      <c r="A3563" s="264" t="s">
        <v>35719</v>
      </c>
      <c r="B3563" s="265" t="s">
        <v>10602</v>
      </c>
      <c r="C3563" s="265" t="s">
        <v>6656</v>
      </c>
      <c r="D3563" s="266" t="s">
        <v>35720</v>
      </c>
    </row>
    <row r="3564" spans="1:4" x14ac:dyDescent="0.25">
      <c r="A3564" s="264" t="s">
        <v>35721</v>
      </c>
      <c r="B3564" s="265" t="s">
        <v>10603</v>
      </c>
      <c r="C3564" s="265" t="s">
        <v>6656</v>
      </c>
      <c r="D3564" s="266" t="s">
        <v>27931</v>
      </c>
    </row>
    <row r="3565" spans="1:4" x14ac:dyDescent="0.25">
      <c r="A3565" s="264" t="s">
        <v>35722</v>
      </c>
      <c r="B3565" s="265" t="s">
        <v>10604</v>
      </c>
      <c r="C3565" s="265" t="s">
        <v>6656</v>
      </c>
      <c r="D3565" s="266" t="s">
        <v>35723</v>
      </c>
    </row>
    <row r="3566" spans="1:4" x14ac:dyDescent="0.25">
      <c r="A3566" s="264" t="s">
        <v>35724</v>
      </c>
      <c r="B3566" s="265" t="s">
        <v>10605</v>
      </c>
      <c r="C3566" s="265" t="s">
        <v>6656</v>
      </c>
      <c r="D3566" s="374" t="s">
        <v>35725</v>
      </c>
    </row>
    <row r="3567" spans="1:4" x14ac:dyDescent="0.25">
      <c r="A3567" s="264" t="s">
        <v>35726</v>
      </c>
      <c r="B3567" s="265" t="s">
        <v>10606</v>
      </c>
      <c r="C3567" s="265" t="s">
        <v>740</v>
      </c>
      <c r="D3567" s="266" t="s">
        <v>35727</v>
      </c>
    </row>
    <row r="3568" spans="1:4" x14ac:dyDescent="0.25">
      <c r="A3568" s="264" t="s">
        <v>35728</v>
      </c>
      <c r="B3568" s="265" t="s">
        <v>10607</v>
      </c>
      <c r="C3568" s="265" t="s">
        <v>740</v>
      </c>
      <c r="D3568" s="266" t="s">
        <v>35729</v>
      </c>
    </row>
    <row r="3569" spans="1:4" x14ac:dyDescent="0.25">
      <c r="A3569" s="264" t="s">
        <v>35730</v>
      </c>
      <c r="B3569" s="265" t="s">
        <v>10608</v>
      </c>
      <c r="C3569" s="265" t="s">
        <v>6656</v>
      </c>
      <c r="D3569" s="374" t="s">
        <v>35731</v>
      </c>
    </row>
    <row r="3570" spans="1:4" x14ac:dyDescent="0.25">
      <c r="A3570" s="264" t="s">
        <v>35732</v>
      </c>
      <c r="B3570" s="265" t="s">
        <v>28444</v>
      </c>
      <c r="C3570" s="265" t="s">
        <v>740</v>
      </c>
      <c r="D3570" s="266" t="s">
        <v>10136</v>
      </c>
    </row>
    <row r="3571" spans="1:4" x14ac:dyDescent="0.25">
      <c r="A3571" s="264" t="s">
        <v>35733</v>
      </c>
      <c r="B3571" s="265" t="s">
        <v>28445</v>
      </c>
      <c r="C3571" s="265" t="s">
        <v>740</v>
      </c>
      <c r="D3571" s="266" t="s">
        <v>35734</v>
      </c>
    </row>
    <row r="3572" spans="1:4" x14ac:dyDescent="0.25">
      <c r="A3572" s="264" t="s">
        <v>35735</v>
      </c>
      <c r="B3572" s="265" t="s">
        <v>28446</v>
      </c>
      <c r="C3572" s="265" t="s">
        <v>740</v>
      </c>
      <c r="D3572" s="266" t="s">
        <v>35736</v>
      </c>
    </row>
    <row r="3573" spans="1:4" x14ac:dyDescent="0.25">
      <c r="A3573" s="264" t="s">
        <v>35737</v>
      </c>
      <c r="B3573" s="265" t="s">
        <v>28447</v>
      </c>
      <c r="C3573" s="265" t="s">
        <v>740</v>
      </c>
      <c r="D3573" s="266" t="s">
        <v>3779</v>
      </c>
    </row>
    <row r="3574" spans="1:4" x14ac:dyDescent="0.25">
      <c r="A3574" s="264" t="s">
        <v>35738</v>
      </c>
      <c r="B3574" s="265" t="s">
        <v>28448</v>
      </c>
      <c r="C3574" s="265" t="s">
        <v>740</v>
      </c>
      <c r="D3574" s="266" t="s">
        <v>31279</v>
      </c>
    </row>
    <row r="3575" spans="1:4" x14ac:dyDescent="0.25">
      <c r="A3575" s="264" t="s">
        <v>35739</v>
      </c>
      <c r="B3575" s="265" t="s">
        <v>28449</v>
      </c>
      <c r="C3575" s="265" t="s">
        <v>740</v>
      </c>
      <c r="D3575" s="266" t="s">
        <v>3462</v>
      </c>
    </row>
    <row r="3576" spans="1:4" x14ac:dyDescent="0.25">
      <c r="A3576" s="264" t="s">
        <v>35740</v>
      </c>
      <c r="B3576" s="265" t="s">
        <v>28450</v>
      </c>
      <c r="C3576" s="265" t="s">
        <v>740</v>
      </c>
      <c r="D3576" s="266" t="s">
        <v>35741</v>
      </c>
    </row>
    <row r="3577" spans="1:4" x14ac:dyDescent="0.25">
      <c r="A3577" s="264" t="s">
        <v>35742</v>
      </c>
      <c r="B3577" s="265" t="s">
        <v>28451</v>
      </c>
      <c r="C3577" s="265" t="s">
        <v>740</v>
      </c>
      <c r="D3577" s="266" t="s">
        <v>4020</v>
      </c>
    </row>
    <row r="3578" spans="1:4" x14ac:dyDescent="0.25">
      <c r="A3578" s="264" t="s">
        <v>35743</v>
      </c>
      <c r="B3578" s="265" t="s">
        <v>28452</v>
      </c>
      <c r="C3578" s="265" t="s">
        <v>740</v>
      </c>
      <c r="D3578" s="266" t="s">
        <v>34012</v>
      </c>
    </row>
    <row r="3579" spans="1:4" x14ac:dyDescent="0.25">
      <c r="A3579" s="264" t="s">
        <v>35744</v>
      </c>
      <c r="B3579" s="265" t="s">
        <v>28453</v>
      </c>
      <c r="C3579" s="265" t="s">
        <v>740</v>
      </c>
      <c r="D3579" s="266" t="s">
        <v>31132</v>
      </c>
    </row>
    <row r="3580" spans="1:4" x14ac:dyDescent="0.25">
      <c r="A3580" s="264" t="s">
        <v>35745</v>
      </c>
      <c r="B3580" s="265" t="s">
        <v>28454</v>
      </c>
      <c r="C3580" s="265" t="s">
        <v>740</v>
      </c>
      <c r="D3580" s="266" t="s">
        <v>35746</v>
      </c>
    </row>
    <row r="3581" spans="1:4" x14ac:dyDescent="0.25">
      <c r="A3581" s="264" t="s">
        <v>35747</v>
      </c>
      <c r="B3581" s="265" t="s">
        <v>28455</v>
      </c>
      <c r="C3581" s="265" t="s">
        <v>740</v>
      </c>
      <c r="D3581" s="266" t="s">
        <v>35748</v>
      </c>
    </row>
    <row r="3582" spans="1:4" x14ac:dyDescent="0.25">
      <c r="A3582" s="264" t="s">
        <v>35749</v>
      </c>
      <c r="B3582" s="265" t="s">
        <v>28456</v>
      </c>
      <c r="C3582" s="265" t="s">
        <v>740</v>
      </c>
      <c r="D3582" s="266" t="s">
        <v>35750</v>
      </c>
    </row>
    <row r="3583" spans="1:4" x14ac:dyDescent="0.25">
      <c r="A3583" s="264" t="s">
        <v>35751</v>
      </c>
      <c r="B3583" s="265" t="s">
        <v>10611</v>
      </c>
      <c r="C3583" s="265" t="s">
        <v>740</v>
      </c>
      <c r="D3583" s="266" t="s">
        <v>34441</v>
      </c>
    </row>
    <row r="3584" spans="1:4" x14ac:dyDescent="0.25">
      <c r="A3584" s="264" t="s">
        <v>35752</v>
      </c>
      <c r="B3584" s="265" t="s">
        <v>10612</v>
      </c>
      <c r="C3584" s="265" t="s">
        <v>740</v>
      </c>
      <c r="D3584" s="266" t="s">
        <v>35753</v>
      </c>
    </row>
    <row r="3585" spans="1:4" x14ac:dyDescent="0.25">
      <c r="A3585" s="264" t="s">
        <v>35754</v>
      </c>
      <c r="B3585" s="265" t="s">
        <v>10613</v>
      </c>
      <c r="C3585" s="265" t="s">
        <v>740</v>
      </c>
      <c r="D3585" s="266" t="s">
        <v>35755</v>
      </c>
    </row>
    <row r="3586" spans="1:4" x14ac:dyDescent="0.25">
      <c r="A3586" s="264" t="s">
        <v>35756</v>
      </c>
      <c r="B3586" s="265" t="s">
        <v>10614</v>
      </c>
      <c r="C3586" s="265" t="s">
        <v>740</v>
      </c>
      <c r="D3586" s="266" t="s">
        <v>35757</v>
      </c>
    </row>
    <row r="3587" spans="1:4" x14ac:dyDescent="0.25">
      <c r="A3587" s="264" t="s">
        <v>35758</v>
      </c>
      <c r="B3587" s="265" t="s">
        <v>10615</v>
      </c>
      <c r="C3587" s="265" t="s">
        <v>740</v>
      </c>
      <c r="D3587" s="266" t="s">
        <v>29655</v>
      </c>
    </row>
    <row r="3588" spans="1:4" x14ac:dyDescent="0.25">
      <c r="A3588" s="264" t="s">
        <v>35759</v>
      </c>
      <c r="B3588" s="265" t="s">
        <v>10616</v>
      </c>
      <c r="C3588" s="265" t="s">
        <v>740</v>
      </c>
      <c r="D3588" s="266" t="s">
        <v>33451</v>
      </c>
    </row>
    <row r="3589" spans="1:4" x14ac:dyDescent="0.25">
      <c r="A3589" s="264" t="s">
        <v>35760</v>
      </c>
      <c r="B3589" s="265" t="s">
        <v>10617</v>
      </c>
      <c r="C3589" s="265" t="s">
        <v>740</v>
      </c>
      <c r="D3589" s="266" t="s">
        <v>35761</v>
      </c>
    </row>
    <row r="3590" spans="1:4" x14ac:dyDescent="0.25">
      <c r="A3590" s="264" t="s">
        <v>35762</v>
      </c>
      <c r="B3590" s="265" t="s">
        <v>10618</v>
      </c>
      <c r="C3590" s="265" t="s">
        <v>740</v>
      </c>
      <c r="D3590" s="266" t="s">
        <v>35763</v>
      </c>
    </row>
    <row r="3591" spans="1:4" x14ac:dyDescent="0.25">
      <c r="A3591" s="264" t="s">
        <v>35764</v>
      </c>
      <c r="B3591" s="265" t="s">
        <v>10619</v>
      </c>
      <c r="C3591" s="265" t="s">
        <v>740</v>
      </c>
      <c r="D3591" s="266" t="s">
        <v>35765</v>
      </c>
    </row>
    <row r="3592" spans="1:4" x14ac:dyDescent="0.25">
      <c r="A3592" s="264" t="s">
        <v>35766</v>
      </c>
      <c r="B3592" s="265" t="s">
        <v>10620</v>
      </c>
      <c r="C3592" s="265" t="s">
        <v>740</v>
      </c>
      <c r="D3592" s="266" t="s">
        <v>35767</v>
      </c>
    </row>
    <row r="3593" spans="1:4" x14ac:dyDescent="0.25">
      <c r="A3593" s="264" t="s">
        <v>35768</v>
      </c>
      <c r="B3593" s="265" t="s">
        <v>10621</v>
      </c>
      <c r="C3593" s="265" t="s">
        <v>740</v>
      </c>
      <c r="D3593" s="266" t="s">
        <v>30627</v>
      </c>
    </row>
    <row r="3594" spans="1:4" x14ac:dyDescent="0.25">
      <c r="A3594" s="264" t="s">
        <v>35769</v>
      </c>
      <c r="B3594" s="265" t="s">
        <v>10622</v>
      </c>
      <c r="C3594" s="265" t="s">
        <v>740</v>
      </c>
      <c r="D3594" s="266" t="s">
        <v>35770</v>
      </c>
    </row>
    <row r="3595" spans="1:4" x14ac:dyDescent="0.25">
      <c r="A3595" s="264" t="s">
        <v>35771</v>
      </c>
      <c r="B3595" s="265" t="s">
        <v>10623</v>
      </c>
      <c r="C3595" s="265" t="s">
        <v>740</v>
      </c>
      <c r="D3595" s="266" t="s">
        <v>35772</v>
      </c>
    </row>
    <row r="3596" spans="1:4" x14ac:dyDescent="0.25">
      <c r="A3596" s="264" t="s">
        <v>35773</v>
      </c>
      <c r="B3596" s="265" t="s">
        <v>10624</v>
      </c>
      <c r="C3596" s="265" t="s">
        <v>740</v>
      </c>
      <c r="D3596" s="266" t="s">
        <v>35774</v>
      </c>
    </row>
    <row r="3597" spans="1:4" x14ac:dyDescent="0.25">
      <c r="A3597" s="264" t="s">
        <v>35775</v>
      </c>
      <c r="B3597" s="265" t="s">
        <v>6710</v>
      </c>
      <c r="C3597" s="265" t="s">
        <v>740</v>
      </c>
      <c r="D3597" s="266" t="s">
        <v>35776</v>
      </c>
    </row>
    <row r="3598" spans="1:4" x14ac:dyDescent="0.25">
      <c r="A3598" s="264" t="s">
        <v>35777</v>
      </c>
      <c r="B3598" s="265" t="s">
        <v>10625</v>
      </c>
      <c r="C3598" s="265" t="s">
        <v>740</v>
      </c>
      <c r="D3598" s="266" t="s">
        <v>25798</v>
      </c>
    </row>
    <row r="3599" spans="1:4" x14ac:dyDescent="0.25">
      <c r="A3599" s="264" t="s">
        <v>35778</v>
      </c>
      <c r="B3599" s="265" t="s">
        <v>10626</v>
      </c>
      <c r="C3599" s="265" t="s">
        <v>740</v>
      </c>
      <c r="D3599" s="266" t="s">
        <v>11802</v>
      </c>
    </row>
    <row r="3600" spans="1:4" x14ac:dyDescent="0.25">
      <c r="A3600" s="264" t="s">
        <v>35779</v>
      </c>
      <c r="B3600" s="265" t="s">
        <v>10627</v>
      </c>
      <c r="C3600" s="265" t="s">
        <v>740</v>
      </c>
      <c r="D3600" s="266" t="s">
        <v>35780</v>
      </c>
    </row>
    <row r="3601" spans="1:4" x14ac:dyDescent="0.25">
      <c r="A3601" s="264" t="s">
        <v>35781</v>
      </c>
      <c r="B3601" s="265" t="s">
        <v>10628</v>
      </c>
      <c r="C3601" s="265" t="s">
        <v>740</v>
      </c>
      <c r="D3601" s="266" t="s">
        <v>35782</v>
      </c>
    </row>
    <row r="3602" spans="1:4" x14ac:dyDescent="0.25">
      <c r="A3602" s="264" t="s">
        <v>35783</v>
      </c>
      <c r="B3602" s="265" t="s">
        <v>10629</v>
      </c>
      <c r="C3602" s="265" t="s">
        <v>740</v>
      </c>
      <c r="D3602" s="266" t="s">
        <v>35784</v>
      </c>
    </row>
    <row r="3603" spans="1:4" x14ac:dyDescent="0.25">
      <c r="A3603" s="264" t="s">
        <v>35785</v>
      </c>
      <c r="B3603" s="265" t="s">
        <v>10630</v>
      </c>
      <c r="C3603" s="265" t="s">
        <v>740</v>
      </c>
      <c r="D3603" s="266" t="s">
        <v>35786</v>
      </c>
    </row>
    <row r="3604" spans="1:4" x14ac:dyDescent="0.25">
      <c r="A3604" s="264" t="s">
        <v>35787</v>
      </c>
      <c r="B3604" s="265" t="s">
        <v>10631</v>
      </c>
      <c r="C3604" s="265" t="s">
        <v>740</v>
      </c>
      <c r="D3604" s="266" t="s">
        <v>7176</v>
      </c>
    </row>
    <row r="3605" spans="1:4" x14ac:dyDescent="0.25">
      <c r="A3605" s="264" t="s">
        <v>35788</v>
      </c>
      <c r="B3605" s="265" t="s">
        <v>10632</v>
      </c>
      <c r="C3605" s="265" t="s">
        <v>740</v>
      </c>
      <c r="D3605" s="266" t="s">
        <v>35789</v>
      </c>
    </row>
    <row r="3606" spans="1:4" x14ac:dyDescent="0.25">
      <c r="A3606" s="264" t="s">
        <v>35790</v>
      </c>
      <c r="B3606" s="265" t="s">
        <v>10634</v>
      </c>
      <c r="C3606" s="265" t="s">
        <v>740</v>
      </c>
      <c r="D3606" s="266" t="s">
        <v>35791</v>
      </c>
    </row>
    <row r="3607" spans="1:4" x14ac:dyDescent="0.25">
      <c r="A3607" s="264" t="s">
        <v>35792</v>
      </c>
      <c r="B3607" s="265" t="s">
        <v>10635</v>
      </c>
      <c r="C3607" s="265" t="s">
        <v>740</v>
      </c>
      <c r="D3607" s="266" t="s">
        <v>35690</v>
      </c>
    </row>
    <row r="3608" spans="1:4" x14ac:dyDescent="0.25">
      <c r="A3608" s="264" t="s">
        <v>35793</v>
      </c>
      <c r="B3608" s="265" t="s">
        <v>10636</v>
      </c>
      <c r="C3608" s="265" t="s">
        <v>740</v>
      </c>
      <c r="D3608" s="266" t="s">
        <v>35794</v>
      </c>
    </row>
    <row r="3609" spans="1:4" x14ac:dyDescent="0.25">
      <c r="A3609" s="264" t="s">
        <v>35795</v>
      </c>
      <c r="B3609" s="265" t="s">
        <v>28457</v>
      </c>
      <c r="C3609" s="265" t="s">
        <v>740</v>
      </c>
      <c r="D3609" s="266" t="s">
        <v>4450</v>
      </c>
    </row>
    <row r="3610" spans="1:4" x14ac:dyDescent="0.25">
      <c r="A3610" s="264" t="s">
        <v>35796</v>
      </c>
      <c r="B3610" s="265" t="s">
        <v>10637</v>
      </c>
      <c r="C3610" s="265" t="s">
        <v>740</v>
      </c>
      <c r="D3610" s="266" t="s">
        <v>35797</v>
      </c>
    </row>
    <row r="3611" spans="1:4" x14ac:dyDescent="0.25">
      <c r="A3611" s="264" t="s">
        <v>35798</v>
      </c>
      <c r="B3611" s="265" t="s">
        <v>10638</v>
      </c>
      <c r="C3611" s="265" t="s">
        <v>740</v>
      </c>
      <c r="D3611" s="266" t="s">
        <v>35799</v>
      </c>
    </row>
    <row r="3612" spans="1:4" x14ac:dyDescent="0.25">
      <c r="A3612" s="264" t="s">
        <v>35800</v>
      </c>
      <c r="B3612" s="265" t="s">
        <v>10639</v>
      </c>
      <c r="C3612" s="265" t="s">
        <v>740</v>
      </c>
      <c r="D3612" s="266" t="s">
        <v>35801</v>
      </c>
    </row>
    <row r="3613" spans="1:4" x14ac:dyDescent="0.25">
      <c r="A3613" s="264" t="s">
        <v>35802</v>
      </c>
      <c r="B3613" s="265" t="s">
        <v>10640</v>
      </c>
      <c r="C3613" s="265" t="s">
        <v>740</v>
      </c>
      <c r="D3613" s="266" t="s">
        <v>35803</v>
      </c>
    </row>
    <row r="3614" spans="1:4" x14ac:dyDescent="0.25">
      <c r="A3614" s="264" t="s">
        <v>35804</v>
      </c>
      <c r="B3614" s="265" t="s">
        <v>10641</v>
      </c>
      <c r="C3614" s="265" t="s">
        <v>740</v>
      </c>
      <c r="D3614" s="266" t="s">
        <v>35805</v>
      </c>
    </row>
    <row r="3615" spans="1:4" x14ac:dyDescent="0.25">
      <c r="A3615" s="264" t="s">
        <v>35806</v>
      </c>
      <c r="B3615" s="265" t="s">
        <v>10642</v>
      </c>
      <c r="C3615" s="265" t="s">
        <v>740</v>
      </c>
      <c r="D3615" s="266" t="s">
        <v>35807</v>
      </c>
    </row>
    <row r="3616" spans="1:4" x14ac:dyDescent="0.25">
      <c r="A3616" s="264" t="s">
        <v>35808</v>
      </c>
      <c r="B3616" s="265" t="s">
        <v>10643</v>
      </c>
      <c r="C3616" s="265" t="s">
        <v>740</v>
      </c>
      <c r="D3616" s="266" t="s">
        <v>4508</v>
      </c>
    </row>
    <row r="3617" spans="1:4" x14ac:dyDescent="0.25">
      <c r="A3617" s="264" t="s">
        <v>35809</v>
      </c>
      <c r="B3617" s="265" t="s">
        <v>10644</v>
      </c>
      <c r="C3617" s="265" t="s">
        <v>740</v>
      </c>
      <c r="D3617" s="266" t="s">
        <v>35810</v>
      </c>
    </row>
    <row r="3618" spans="1:4" x14ac:dyDescent="0.25">
      <c r="A3618" s="264" t="s">
        <v>35811</v>
      </c>
      <c r="B3618" s="265" t="s">
        <v>10645</v>
      </c>
      <c r="C3618" s="265" t="s">
        <v>740</v>
      </c>
      <c r="D3618" s="266" t="s">
        <v>35812</v>
      </c>
    </row>
    <row r="3619" spans="1:4" x14ac:dyDescent="0.25">
      <c r="A3619" s="264" t="s">
        <v>35813</v>
      </c>
      <c r="B3619" s="265" t="s">
        <v>10646</v>
      </c>
      <c r="C3619" s="265" t="s">
        <v>740</v>
      </c>
      <c r="D3619" s="266" t="s">
        <v>35814</v>
      </c>
    </row>
    <row r="3620" spans="1:4" x14ac:dyDescent="0.25">
      <c r="A3620" s="264" t="s">
        <v>35815</v>
      </c>
      <c r="B3620" s="265" t="s">
        <v>10647</v>
      </c>
      <c r="C3620" s="265" t="s">
        <v>740</v>
      </c>
      <c r="D3620" s="266" t="s">
        <v>35816</v>
      </c>
    </row>
    <row r="3621" spans="1:4" x14ac:dyDescent="0.25">
      <c r="A3621" s="264" t="s">
        <v>35817</v>
      </c>
      <c r="B3621" s="265" t="s">
        <v>10648</v>
      </c>
      <c r="C3621" s="265" t="s">
        <v>740</v>
      </c>
      <c r="D3621" s="266" t="s">
        <v>35818</v>
      </c>
    </row>
    <row r="3622" spans="1:4" x14ac:dyDescent="0.25">
      <c r="A3622" s="264" t="s">
        <v>35819</v>
      </c>
      <c r="B3622" s="265" t="s">
        <v>10649</v>
      </c>
      <c r="C3622" s="265" t="s">
        <v>740</v>
      </c>
      <c r="D3622" s="266" t="s">
        <v>27918</v>
      </c>
    </row>
    <row r="3623" spans="1:4" x14ac:dyDescent="0.25">
      <c r="A3623" s="264" t="s">
        <v>35820</v>
      </c>
      <c r="B3623" s="265" t="s">
        <v>10650</v>
      </c>
      <c r="C3623" s="265" t="s">
        <v>740</v>
      </c>
      <c r="D3623" s="266" t="s">
        <v>26019</v>
      </c>
    </row>
    <row r="3624" spans="1:4" x14ac:dyDescent="0.25">
      <c r="A3624" s="264" t="s">
        <v>35821</v>
      </c>
      <c r="B3624" s="265" t="s">
        <v>10651</v>
      </c>
      <c r="C3624" s="265" t="s">
        <v>740</v>
      </c>
      <c r="D3624" s="266" t="s">
        <v>35822</v>
      </c>
    </row>
    <row r="3625" spans="1:4" x14ac:dyDescent="0.25">
      <c r="A3625" s="264" t="s">
        <v>35823</v>
      </c>
      <c r="B3625" s="265" t="s">
        <v>10652</v>
      </c>
      <c r="C3625" s="265" t="s">
        <v>740</v>
      </c>
      <c r="D3625" s="266" t="s">
        <v>35824</v>
      </c>
    </row>
    <row r="3626" spans="1:4" x14ac:dyDescent="0.25">
      <c r="A3626" s="264" t="s">
        <v>35825</v>
      </c>
      <c r="B3626" s="265" t="s">
        <v>10653</v>
      </c>
      <c r="C3626" s="265" t="s">
        <v>740</v>
      </c>
      <c r="D3626" s="266" t="s">
        <v>35826</v>
      </c>
    </row>
    <row r="3627" spans="1:4" x14ac:dyDescent="0.25">
      <c r="A3627" s="264" t="s">
        <v>35827</v>
      </c>
      <c r="B3627" s="265" t="s">
        <v>10654</v>
      </c>
      <c r="C3627" s="265" t="s">
        <v>740</v>
      </c>
      <c r="D3627" s="266" t="s">
        <v>35828</v>
      </c>
    </row>
    <row r="3628" spans="1:4" x14ac:dyDescent="0.25">
      <c r="A3628" s="264" t="s">
        <v>35829</v>
      </c>
      <c r="B3628" s="265" t="s">
        <v>10655</v>
      </c>
      <c r="C3628" s="265" t="s">
        <v>740</v>
      </c>
      <c r="D3628" s="266" t="s">
        <v>28136</v>
      </c>
    </row>
    <row r="3629" spans="1:4" x14ac:dyDescent="0.25">
      <c r="A3629" s="264" t="s">
        <v>35830</v>
      </c>
      <c r="B3629" s="265" t="s">
        <v>10656</v>
      </c>
      <c r="C3629" s="265" t="s">
        <v>740</v>
      </c>
      <c r="D3629" s="266" t="s">
        <v>35831</v>
      </c>
    </row>
    <row r="3630" spans="1:4" x14ac:dyDescent="0.25">
      <c r="A3630" s="264" t="s">
        <v>35832</v>
      </c>
      <c r="B3630" s="265" t="s">
        <v>10657</v>
      </c>
      <c r="C3630" s="265" t="s">
        <v>740</v>
      </c>
      <c r="D3630" s="266" t="s">
        <v>35833</v>
      </c>
    </row>
    <row r="3631" spans="1:4" x14ac:dyDescent="0.25">
      <c r="A3631" s="264" t="s">
        <v>35834</v>
      </c>
      <c r="B3631" s="265" t="s">
        <v>10658</v>
      </c>
      <c r="C3631" s="265" t="s">
        <v>740</v>
      </c>
      <c r="D3631" s="266" t="s">
        <v>35835</v>
      </c>
    </row>
    <row r="3632" spans="1:4" x14ac:dyDescent="0.25">
      <c r="A3632" s="264" t="s">
        <v>35836</v>
      </c>
      <c r="B3632" s="265" t="s">
        <v>10659</v>
      </c>
      <c r="C3632" s="265" t="s">
        <v>740</v>
      </c>
      <c r="D3632" s="266" t="s">
        <v>35837</v>
      </c>
    </row>
    <row r="3633" spans="1:4" x14ac:dyDescent="0.25">
      <c r="A3633" s="264" t="s">
        <v>35838</v>
      </c>
      <c r="B3633" s="265" t="s">
        <v>10660</v>
      </c>
      <c r="C3633" s="265" t="s">
        <v>740</v>
      </c>
      <c r="D3633" s="266" t="s">
        <v>35839</v>
      </c>
    </row>
    <row r="3634" spans="1:4" x14ac:dyDescent="0.25">
      <c r="A3634" s="264" t="s">
        <v>35840</v>
      </c>
      <c r="B3634" s="265" t="s">
        <v>10661</v>
      </c>
      <c r="C3634" s="265" t="s">
        <v>740</v>
      </c>
      <c r="D3634" s="266" t="s">
        <v>35841</v>
      </c>
    </row>
    <row r="3635" spans="1:4" x14ac:dyDescent="0.25">
      <c r="A3635" s="264" t="s">
        <v>35842</v>
      </c>
      <c r="B3635" s="265" t="s">
        <v>10662</v>
      </c>
      <c r="C3635" s="265" t="s">
        <v>740</v>
      </c>
      <c r="D3635" s="266" t="s">
        <v>35843</v>
      </c>
    </row>
    <row r="3636" spans="1:4" x14ac:dyDescent="0.25">
      <c r="A3636" s="264" t="s">
        <v>35844</v>
      </c>
      <c r="B3636" s="265" t="s">
        <v>10663</v>
      </c>
      <c r="C3636" s="265" t="s">
        <v>740</v>
      </c>
      <c r="D3636" s="266" t="s">
        <v>35845</v>
      </c>
    </row>
    <row r="3637" spans="1:4" x14ac:dyDescent="0.25">
      <c r="A3637" s="264" t="s">
        <v>35846</v>
      </c>
      <c r="B3637" s="265" t="s">
        <v>10664</v>
      </c>
      <c r="C3637" s="265" t="s">
        <v>740</v>
      </c>
      <c r="D3637" s="266" t="s">
        <v>35847</v>
      </c>
    </row>
    <row r="3638" spans="1:4" x14ac:dyDescent="0.25">
      <c r="A3638" s="264" t="s">
        <v>35848</v>
      </c>
      <c r="B3638" s="265" t="s">
        <v>10665</v>
      </c>
      <c r="C3638" s="265" t="s">
        <v>740</v>
      </c>
      <c r="D3638" s="266" t="s">
        <v>35849</v>
      </c>
    </row>
    <row r="3639" spans="1:4" x14ac:dyDescent="0.25">
      <c r="A3639" s="264" t="s">
        <v>35850</v>
      </c>
      <c r="B3639" s="265" t="s">
        <v>10666</v>
      </c>
      <c r="C3639" s="265" t="s">
        <v>740</v>
      </c>
      <c r="D3639" s="266" t="s">
        <v>35851</v>
      </c>
    </row>
    <row r="3640" spans="1:4" x14ac:dyDescent="0.25">
      <c r="A3640" s="264" t="s">
        <v>35852</v>
      </c>
      <c r="B3640" s="265" t="s">
        <v>10667</v>
      </c>
      <c r="C3640" s="265" t="s">
        <v>740</v>
      </c>
      <c r="D3640" s="266" t="s">
        <v>35853</v>
      </c>
    </row>
    <row r="3641" spans="1:4" x14ac:dyDescent="0.25">
      <c r="A3641" s="264" t="s">
        <v>35854</v>
      </c>
      <c r="B3641" s="265" t="s">
        <v>10668</v>
      </c>
      <c r="C3641" s="265" t="s">
        <v>740</v>
      </c>
      <c r="D3641" s="266" t="s">
        <v>35855</v>
      </c>
    </row>
    <row r="3642" spans="1:4" x14ac:dyDescent="0.25">
      <c r="A3642" s="264" t="s">
        <v>35856</v>
      </c>
      <c r="B3642" s="265" t="s">
        <v>10669</v>
      </c>
      <c r="C3642" s="265" t="s">
        <v>740</v>
      </c>
      <c r="D3642" s="266" t="s">
        <v>33497</v>
      </c>
    </row>
    <row r="3643" spans="1:4" x14ac:dyDescent="0.25">
      <c r="A3643" s="264" t="s">
        <v>35857</v>
      </c>
      <c r="B3643" s="265" t="s">
        <v>10670</v>
      </c>
      <c r="C3643" s="265" t="s">
        <v>740</v>
      </c>
      <c r="D3643" s="266" t="s">
        <v>35858</v>
      </c>
    </row>
    <row r="3644" spans="1:4" x14ac:dyDescent="0.25">
      <c r="A3644" s="264" t="s">
        <v>35859</v>
      </c>
      <c r="B3644" s="265" t="s">
        <v>10671</v>
      </c>
      <c r="C3644" s="265" t="s">
        <v>740</v>
      </c>
      <c r="D3644" s="266" t="s">
        <v>26287</v>
      </c>
    </row>
    <row r="3645" spans="1:4" x14ac:dyDescent="0.25">
      <c r="A3645" s="264" t="s">
        <v>35860</v>
      </c>
      <c r="B3645" s="265" t="s">
        <v>10672</v>
      </c>
      <c r="C3645" s="265" t="s">
        <v>740</v>
      </c>
      <c r="D3645" s="266" t="s">
        <v>30806</v>
      </c>
    </row>
    <row r="3646" spans="1:4" x14ac:dyDescent="0.25">
      <c r="A3646" s="264" t="s">
        <v>35861</v>
      </c>
      <c r="B3646" s="265" t="s">
        <v>10673</v>
      </c>
      <c r="C3646" s="265" t="s">
        <v>740</v>
      </c>
      <c r="D3646" s="266" t="s">
        <v>35862</v>
      </c>
    </row>
    <row r="3647" spans="1:4" x14ac:dyDescent="0.25">
      <c r="A3647" s="264" t="s">
        <v>35863</v>
      </c>
      <c r="B3647" s="265" t="s">
        <v>10674</v>
      </c>
      <c r="C3647" s="265" t="s">
        <v>740</v>
      </c>
      <c r="D3647" s="266" t="s">
        <v>35864</v>
      </c>
    </row>
    <row r="3648" spans="1:4" x14ac:dyDescent="0.25">
      <c r="A3648" s="264" t="s">
        <v>35865</v>
      </c>
      <c r="B3648" s="265" t="s">
        <v>10675</v>
      </c>
      <c r="C3648" s="265" t="s">
        <v>740</v>
      </c>
      <c r="D3648" s="266" t="s">
        <v>35866</v>
      </c>
    </row>
    <row r="3649" spans="1:4" x14ac:dyDescent="0.25">
      <c r="A3649" s="264" t="s">
        <v>35867</v>
      </c>
      <c r="B3649" s="265" t="s">
        <v>10676</v>
      </c>
      <c r="C3649" s="265" t="s">
        <v>740</v>
      </c>
      <c r="D3649" s="266" t="s">
        <v>33694</v>
      </c>
    </row>
    <row r="3650" spans="1:4" x14ac:dyDescent="0.25">
      <c r="A3650" s="264" t="s">
        <v>35868</v>
      </c>
      <c r="B3650" s="265" t="s">
        <v>10677</v>
      </c>
      <c r="C3650" s="265" t="s">
        <v>740</v>
      </c>
      <c r="D3650" s="266" t="s">
        <v>35869</v>
      </c>
    </row>
    <row r="3651" spans="1:4" x14ac:dyDescent="0.25">
      <c r="A3651" s="264" t="s">
        <v>35870</v>
      </c>
      <c r="B3651" s="265" t="s">
        <v>10678</v>
      </c>
      <c r="C3651" s="265" t="s">
        <v>740</v>
      </c>
      <c r="D3651" s="266" t="s">
        <v>34942</v>
      </c>
    </row>
    <row r="3652" spans="1:4" x14ac:dyDescent="0.25">
      <c r="A3652" s="264" t="s">
        <v>35871</v>
      </c>
      <c r="B3652" s="265" t="s">
        <v>10679</v>
      </c>
      <c r="C3652" s="265" t="s">
        <v>740</v>
      </c>
      <c r="D3652" s="266" t="s">
        <v>35872</v>
      </c>
    </row>
    <row r="3653" spans="1:4" x14ac:dyDescent="0.25">
      <c r="A3653" s="264" t="s">
        <v>35873</v>
      </c>
      <c r="B3653" s="265" t="s">
        <v>10680</v>
      </c>
      <c r="C3653" s="265" t="s">
        <v>740</v>
      </c>
      <c r="D3653" s="266" t="s">
        <v>35874</v>
      </c>
    </row>
    <row r="3654" spans="1:4" x14ac:dyDescent="0.25">
      <c r="A3654" s="264" t="s">
        <v>35875</v>
      </c>
      <c r="B3654" s="265" t="s">
        <v>10681</v>
      </c>
      <c r="C3654" s="265" t="s">
        <v>740</v>
      </c>
      <c r="D3654" s="266" t="s">
        <v>35876</v>
      </c>
    </row>
    <row r="3655" spans="1:4" x14ac:dyDescent="0.25">
      <c r="A3655" s="264" t="s">
        <v>35877</v>
      </c>
      <c r="B3655" s="265" t="s">
        <v>10682</v>
      </c>
      <c r="C3655" s="265" t="s">
        <v>740</v>
      </c>
      <c r="D3655" s="266" t="s">
        <v>35878</v>
      </c>
    </row>
    <row r="3656" spans="1:4" x14ac:dyDescent="0.25">
      <c r="A3656" s="264" t="s">
        <v>35879</v>
      </c>
      <c r="B3656" s="265" t="s">
        <v>10683</v>
      </c>
      <c r="C3656" s="265" t="s">
        <v>740</v>
      </c>
      <c r="D3656" s="266" t="s">
        <v>35880</v>
      </c>
    </row>
    <row r="3657" spans="1:4" x14ac:dyDescent="0.25">
      <c r="A3657" s="264" t="s">
        <v>35881</v>
      </c>
      <c r="B3657" s="265" t="s">
        <v>10684</v>
      </c>
      <c r="C3657" s="265" t="s">
        <v>740</v>
      </c>
      <c r="D3657" s="266" t="s">
        <v>35882</v>
      </c>
    </row>
    <row r="3658" spans="1:4" x14ac:dyDescent="0.25">
      <c r="A3658" s="264" t="s">
        <v>35883</v>
      </c>
      <c r="B3658" s="265" t="s">
        <v>10685</v>
      </c>
      <c r="C3658" s="265" t="s">
        <v>740</v>
      </c>
      <c r="D3658" s="266" t="s">
        <v>35884</v>
      </c>
    </row>
    <row r="3659" spans="1:4" x14ac:dyDescent="0.25">
      <c r="A3659" s="264" t="s">
        <v>35885</v>
      </c>
      <c r="B3659" s="265" t="s">
        <v>10686</v>
      </c>
      <c r="C3659" s="265" t="s">
        <v>740</v>
      </c>
      <c r="D3659" s="266" t="s">
        <v>35886</v>
      </c>
    </row>
    <row r="3660" spans="1:4" x14ac:dyDescent="0.25">
      <c r="A3660" s="264" t="s">
        <v>35887</v>
      </c>
      <c r="B3660" s="265" t="s">
        <v>10687</v>
      </c>
      <c r="C3660" s="265" t="s">
        <v>740</v>
      </c>
      <c r="D3660" s="266" t="s">
        <v>35888</v>
      </c>
    </row>
    <row r="3661" spans="1:4" x14ac:dyDescent="0.25">
      <c r="A3661" s="264" t="s">
        <v>35889</v>
      </c>
      <c r="B3661" s="265" t="s">
        <v>10688</v>
      </c>
      <c r="C3661" s="265" t="s">
        <v>740</v>
      </c>
      <c r="D3661" s="266" t="s">
        <v>35890</v>
      </c>
    </row>
    <row r="3662" spans="1:4" x14ac:dyDescent="0.25">
      <c r="A3662" s="264" t="s">
        <v>35891</v>
      </c>
      <c r="B3662" s="265" t="s">
        <v>10689</v>
      </c>
      <c r="C3662" s="265" t="s">
        <v>740</v>
      </c>
      <c r="D3662" s="266" t="s">
        <v>35892</v>
      </c>
    </row>
    <row r="3663" spans="1:4" x14ac:dyDescent="0.25">
      <c r="A3663" s="264" t="s">
        <v>35893</v>
      </c>
      <c r="B3663" s="265" t="s">
        <v>10690</v>
      </c>
      <c r="C3663" s="265" t="s">
        <v>740</v>
      </c>
      <c r="D3663" s="266" t="s">
        <v>6760</v>
      </c>
    </row>
    <row r="3664" spans="1:4" x14ac:dyDescent="0.25">
      <c r="A3664" s="264" t="s">
        <v>35894</v>
      </c>
      <c r="B3664" s="265" t="s">
        <v>10691</v>
      </c>
      <c r="C3664" s="265" t="s">
        <v>740</v>
      </c>
      <c r="D3664" s="266" t="s">
        <v>25570</v>
      </c>
    </row>
    <row r="3665" spans="1:4" x14ac:dyDescent="0.25">
      <c r="A3665" s="264" t="s">
        <v>35895</v>
      </c>
      <c r="B3665" s="265" t="s">
        <v>10692</v>
      </c>
      <c r="C3665" s="265" t="s">
        <v>740</v>
      </c>
      <c r="D3665" s="266" t="s">
        <v>35896</v>
      </c>
    </row>
    <row r="3666" spans="1:4" x14ac:dyDescent="0.25">
      <c r="A3666" s="264" t="s">
        <v>35897</v>
      </c>
      <c r="B3666" s="265" t="s">
        <v>10693</v>
      </c>
      <c r="C3666" s="265" t="s">
        <v>740</v>
      </c>
      <c r="D3666" s="266" t="s">
        <v>35898</v>
      </c>
    </row>
    <row r="3667" spans="1:4" x14ac:dyDescent="0.25">
      <c r="A3667" s="264" t="s">
        <v>35899</v>
      </c>
      <c r="B3667" s="265" t="s">
        <v>10694</v>
      </c>
      <c r="C3667" s="265" t="s">
        <v>740</v>
      </c>
      <c r="D3667" s="266" t="s">
        <v>35900</v>
      </c>
    </row>
    <row r="3668" spans="1:4" x14ac:dyDescent="0.25">
      <c r="A3668" s="264" t="s">
        <v>35901</v>
      </c>
      <c r="B3668" s="265" t="s">
        <v>10695</v>
      </c>
      <c r="C3668" s="265" t="s">
        <v>740</v>
      </c>
      <c r="D3668" s="266" t="s">
        <v>35902</v>
      </c>
    </row>
    <row r="3669" spans="1:4" x14ac:dyDescent="0.25">
      <c r="A3669" s="264" t="s">
        <v>35903</v>
      </c>
      <c r="B3669" s="265" t="s">
        <v>10696</v>
      </c>
      <c r="C3669" s="265" t="s">
        <v>740</v>
      </c>
      <c r="D3669" s="266" t="s">
        <v>35904</v>
      </c>
    </row>
    <row r="3670" spans="1:4" x14ac:dyDescent="0.25">
      <c r="A3670" s="264" t="s">
        <v>35905</v>
      </c>
      <c r="B3670" s="265" t="s">
        <v>10697</v>
      </c>
      <c r="C3670" s="265" t="s">
        <v>740</v>
      </c>
      <c r="D3670" s="266" t="s">
        <v>35906</v>
      </c>
    </row>
    <row r="3671" spans="1:4" x14ac:dyDescent="0.25">
      <c r="A3671" s="264" t="s">
        <v>35907</v>
      </c>
      <c r="B3671" s="265" t="s">
        <v>10698</v>
      </c>
      <c r="C3671" s="265" t="s">
        <v>740</v>
      </c>
      <c r="D3671" s="266" t="s">
        <v>35908</v>
      </c>
    </row>
    <row r="3672" spans="1:4" x14ac:dyDescent="0.25">
      <c r="A3672" s="264" t="s">
        <v>35909</v>
      </c>
      <c r="B3672" s="265" t="s">
        <v>10699</v>
      </c>
      <c r="C3672" s="265" t="s">
        <v>740</v>
      </c>
      <c r="D3672" s="266" t="s">
        <v>35910</v>
      </c>
    </row>
    <row r="3673" spans="1:4" x14ac:dyDescent="0.25">
      <c r="A3673" s="264" t="s">
        <v>35911</v>
      </c>
      <c r="B3673" s="265" t="s">
        <v>28458</v>
      </c>
      <c r="C3673" s="265" t="s">
        <v>740</v>
      </c>
      <c r="D3673" s="266" t="s">
        <v>12842</v>
      </c>
    </row>
    <row r="3674" spans="1:4" x14ac:dyDescent="0.25">
      <c r="A3674" s="264" t="s">
        <v>35912</v>
      </c>
      <c r="B3674" s="265" t="s">
        <v>28459</v>
      </c>
      <c r="C3674" s="265" t="s">
        <v>740</v>
      </c>
      <c r="D3674" s="266" t="s">
        <v>6860</v>
      </c>
    </row>
    <row r="3675" spans="1:4" x14ac:dyDescent="0.25">
      <c r="A3675" s="264" t="s">
        <v>35913</v>
      </c>
      <c r="B3675" s="265" t="s">
        <v>28460</v>
      </c>
      <c r="C3675" s="265" t="s">
        <v>740</v>
      </c>
      <c r="D3675" s="266" t="s">
        <v>28075</v>
      </c>
    </row>
    <row r="3676" spans="1:4" x14ac:dyDescent="0.25">
      <c r="A3676" s="264" t="s">
        <v>35914</v>
      </c>
      <c r="B3676" s="265" t="s">
        <v>28461</v>
      </c>
      <c r="C3676" s="265" t="s">
        <v>740</v>
      </c>
      <c r="D3676" s="266" t="s">
        <v>7261</v>
      </c>
    </row>
    <row r="3677" spans="1:4" x14ac:dyDescent="0.25">
      <c r="A3677" s="264" t="s">
        <v>35915</v>
      </c>
      <c r="B3677" s="265" t="s">
        <v>28462</v>
      </c>
      <c r="C3677" s="265" t="s">
        <v>740</v>
      </c>
      <c r="D3677" s="266" t="s">
        <v>35916</v>
      </c>
    </row>
    <row r="3678" spans="1:4" x14ac:dyDescent="0.25">
      <c r="A3678" s="264" t="s">
        <v>35917</v>
      </c>
      <c r="B3678" s="265" t="s">
        <v>28463</v>
      </c>
      <c r="C3678" s="265" t="s">
        <v>740</v>
      </c>
      <c r="D3678" s="266" t="s">
        <v>26760</v>
      </c>
    </row>
    <row r="3679" spans="1:4" x14ac:dyDescent="0.25">
      <c r="A3679" s="264" t="s">
        <v>35918</v>
      </c>
      <c r="B3679" s="265" t="s">
        <v>28464</v>
      </c>
      <c r="C3679" s="265" t="s">
        <v>740</v>
      </c>
      <c r="D3679" s="266" t="s">
        <v>35919</v>
      </c>
    </row>
    <row r="3680" spans="1:4" x14ac:dyDescent="0.25">
      <c r="A3680" s="264" t="s">
        <v>35920</v>
      </c>
      <c r="B3680" s="265" t="s">
        <v>28465</v>
      </c>
      <c r="C3680" s="265" t="s">
        <v>740</v>
      </c>
      <c r="D3680" s="266" t="s">
        <v>35921</v>
      </c>
    </row>
    <row r="3681" spans="1:4" x14ac:dyDescent="0.25">
      <c r="A3681" s="264" t="s">
        <v>35922</v>
      </c>
      <c r="B3681" s="265" t="s">
        <v>10701</v>
      </c>
      <c r="C3681" s="265" t="s">
        <v>740</v>
      </c>
      <c r="D3681" s="266" t="s">
        <v>35923</v>
      </c>
    </row>
    <row r="3682" spans="1:4" x14ac:dyDescent="0.25">
      <c r="A3682" s="264" t="s">
        <v>35924</v>
      </c>
      <c r="B3682" s="265" t="s">
        <v>10702</v>
      </c>
      <c r="C3682" s="265" t="s">
        <v>740</v>
      </c>
      <c r="D3682" s="266" t="s">
        <v>35925</v>
      </c>
    </row>
    <row r="3683" spans="1:4" x14ac:dyDescent="0.25">
      <c r="A3683" s="264" t="s">
        <v>35926</v>
      </c>
      <c r="B3683" s="265" t="s">
        <v>10703</v>
      </c>
      <c r="C3683" s="265" t="s">
        <v>740</v>
      </c>
      <c r="D3683" s="266" t="s">
        <v>35927</v>
      </c>
    </row>
    <row r="3684" spans="1:4" x14ac:dyDescent="0.25">
      <c r="A3684" s="264" t="s">
        <v>35928</v>
      </c>
      <c r="B3684" s="265" t="s">
        <v>10704</v>
      </c>
      <c r="C3684" s="265" t="s">
        <v>740</v>
      </c>
      <c r="D3684" s="266" t="s">
        <v>35929</v>
      </c>
    </row>
    <row r="3685" spans="1:4" x14ac:dyDescent="0.25">
      <c r="A3685" s="264" t="s">
        <v>35930</v>
      </c>
      <c r="B3685" s="265" t="s">
        <v>10705</v>
      </c>
      <c r="C3685" s="265" t="s">
        <v>740</v>
      </c>
      <c r="D3685" s="266" t="s">
        <v>35931</v>
      </c>
    </row>
    <row r="3686" spans="1:4" x14ac:dyDescent="0.25">
      <c r="A3686" s="264" t="s">
        <v>35932</v>
      </c>
      <c r="B3686" s="265" t="s">
        <v>10706</v>
      </c>
      <c r="C3686" s="265" t="s">
        <v>740</v>
      </c>
      <c r="D3686" s="266" t="s">
        <v>35933</v>
      </c>
    </row>
    <row r="3687" spans="1:4" x14ac:dyDescent="0.25">
      <c r="A3687" s="264" t="s">
        <v>35934</v>
      </c>
      <c r="B3687" s="265" t="s">
        <v>10707</v>
      </c>
      <c r="C3687" s="265" t="s">
        <v>740</v>
      </c>
      <c r="D3687" s="266" t="s">
        <v>35935</v>
      </c>
    </row>
    <row r="3688" spans="1:4" x14ac:dyDescent="0.25">
      <c r="A3688" s="264" t="s">
        <v>35936</v>
      </c>
      <c r="B3688" s="265" t="s">
        <v>10708</v>
      </c>
      <c r="C3688" s="265" t="s">
        <v>740</v>
      </c>
      <c r="D3688" s="266" t="s">
        <v>35937</v>
      </c>
    </row>
    <row r="3689" spans="1:4" x14ac:dyDescent="0.25">
      <c r="A3689" s="264" t="s">
        <v>35938</v>
      </c>
      <c r="B3689" s="265" t="s">
        <v>10709</v>
      </c>
      <c r="C3689" s="265" t="s">
        <v>740</v>
      </c>
      <c r="D3689" s="266" t="s">
        <v>35939</v>
      </c>
    </row>
    <row r="3690" spans="1:4" x14ac:dyDescent="0.25">
      <c r="A3690" s="264" t="s">
        <v>35940</v>
      </c>
      <c r="B3690" s="265" t="s">
        <v>10710</v>
      </c>
      <c r="C3690" s="265" t="s">
        <v>740</v>
      </c>
      <c r="D3690" s="266" t="s">
        <v>35941</v>
      </c>
    </row>
    <row r="3691" spans="1:4" x14ac:dyDescent="0.25">
      <c r="A3691" s="264" t="s">
        <v>35942</v>
      </c>
      <c r="B3691" s="265" t="s">
        <v>10711</v>
      </c>
      <c r="C3691" s="265" t="s">
        <v>740</v>
      </c>
      <c r="D3691" s="266" t="s">
        <v>35943</v>
      </c>
    </row>
    <row r="3692" spans="1:4" x14ac:dyDescent="0.25">
      <c r="A3692" s="264" t="s">
        <v>35944</v>
      </c>
      <c r="B3692" s="265" t="s">
        <v>10712</v>
      </c>
      <c r="C3692" s="265" t="s">
        <v>740</v>
      </c>
      <c r="D3692" s="266" t="s">
        <v>29488</v>
      </c>
    </row>
    <row r="3693" spans="1:4" x14ac:dyDescent="0.25">
      <c r="A3693" s="264" t="s">
        <v>35945</v>
      </c>
      <c r="B3693" s="265" t="s">
        <v>10713</v>
      </c>
      <c r="C3693" s="265" t="s">
        <v>740</v>
      </c>
      <c r="D3693" s="266" t="s">
        <v>7065</v>
      </c>
    </row>
    <row r="3694" spans="1:4" x14ac:dyDescent="0.25">
      <c r="A3694" s="264" t="s">
        <v>35946</v>
      </c>
      <c r="B3694" s="265" t="s">
        <v>10714</v>
      </c>
      <c r="C3694" s="265" t="s">
        <v>740</v>
      </c>
      <c r="D3694" s="266" t="s">
        <v>1974</v>
      </c>
    </row>
    <row r="3695" spans="1:4" x14ac:dyDescent="0.25">
      <c r="A3695" s="264" t="s">
        <v>35947</v>
      </c>
      <c r="B3695" s="265" t="s">
        <v>10715</v>
      </c>
      <c r="C3695" s="265" t="s">
        <v>740</v>
      </c>
      <c r="D3695" s="266" t="s">
        <v>31201</v>
      </c>
    </row>
    <row r="3696" spans="1:4" x14ac:dyDescent="0.25">
      <c r="A3696" s="264" t="s">
        <v>35948</v>
      </c>
      <c r="B3696" s="265" t="s">
        <v>10716</v>
      </c>
      <c r="C3696" s="265" t="s">
        <v>740</v>
      </c>
      <c r="D3696" s="266" t="s">
        <v>35949</v>
      </c>
    </row>
    <row r="3697" spans="1:4" x14ac:dyDescent="0.25">
      <c r="A3697" s="264" t="s">
        <v>35950</v>
      </c>
      <c r="B3697" s="265" t="s">
        <v>10717</v>
      </c>
      <c r="C3697" s="265" t="s">
        <v>740</v>
      </c>
      <c r="D3697" s="266" t="s">
        <v>26678</v>
      </c>
    </row>
    <row r="3698" spans="1:4" x14ac:dyDescent="0.25">
      <c r="A3698" s="264" t="s">
        <v>35951</v>
      </c>
      <c r="B3698" s="265" t="s">
        <v>10718</v>
      </c>
      <c r="C3698" s="265" t="s">
        <v>740</v>
      </c>
      <c r="D3698" s="266" t="s">
        <v>31717</v>
      </c>
    </row>
    <row r="3699" spans="1:4" x14ac:dyDescent="0.25">
      <c r="A3699" s="264" t="s">
        <v>35952</v>
      </c>
      <c r="B3699" s="265" t="s">
        <v>10719</v>
      </c>
      <c r="C3699" s="265" t="s">
        <v>740</v>
      </c>
      <c r="D3699" s="266" t="s">
        <v>35953</v>
      </c>
    </row>
    <row r="3700" spans="1:4" x14ac:dyDescent="0.25">
      <c r="A3700" s="264" t="s">
        <v>35954</v>
      </c>
      <c r="B3700" s="265" t="s">
        <v>10720</v>
      </c>
      <c r="C3700" s="265" t="s">
        <v>740</v>
      </c>
      <c r="D3700" s="266" t="s">
        <v>35955</v>
      </c>
    </row>
    <row r="3701" spans="1:4" x14ac:dyDescent="0.25">
      <c r="A3701" s="264" t="s">
        <v>35956</v>
      </c>
      <c r="B3701" s="265" t="s">
        <v>10721</v>
      </c>
      <c r="C3701" s="265" t="s">
        <v>740</v>
      </c>
      <c r="D3701" s="266" t="s">
        <v>34834</v>
      </c>
    </row>
    <row r="3702" spans="1:4" x14ac:dyDescent="0.25">
      <c r="A3702" s="264" t="s">
        <v>35957</v>
      </c>
      <c r="B3702" s="265" t="s">
        <v>10722</v>
      </c>
      <c r="C3702" s="265" t="s">
        <v>740</v>
      </c>
      <c r="D3702" s="266" t="s">
        <v>35958</v>
      </c>
    </row>
    <row r="3703" spans="1:4" x14ac:dyDescent="0.25">
      <c r="A3703" s="264" t="s">
        <v>35959</v>
      </c>
      <c r="B3703" s="265" t="s">
        <v>10724</v>
      </c>
      <c r="C3703" s="265" t="s">
        <v>740</v>
      </c>
      <c r="D3703" s="266" t="s">
        <v>35960</v>
      </c>
    </row>
    <row r="3704" spans="1:4" x14ac:dyDescent="0.25">
      <c r="A3704" s="264" t="s">
        <v>35961</v>
      </c>
      <c r="B3704" s="265" t="s">
        <v>10725</v>
      </c>
      <c r="C3704" s="265" t="s">
        <v>740</v>
      </c>
      <c r="D3704" s="266" t="s">
        <v>35962</v>
      </c>
    </row>
    <row r="3705" spans="1:4" x14ac:dyDescent="0.25">
      <c r="A3705" s="264" t="s">
        <v>35963</v>
      </c>
      <c r="B3705" s="265" t="s">
        <v>10726</v>
      </c>
      <c r="C3705" s="265" t="s">
        <v>740</v>
      </c>
      <c r="D3705" s="266" t="s">
        <v>35964</v>
      </c>
    </row>
    <row r="3706" spans="1:4" x14ac:dyDescent="0.25">
      <c r="A3706" s="264" t="s">
        <v>35965</v>
      </c>
      <c r="B3706" s="265" t="s">
        <v>10727</v>
      </c>
      <c r="C3706" s="265" t="s">
        <v>740</v>
      </c>
      <c r="D3706" s="266" t="s">
        <v>35966</v>
      </c>
    </row>
    <row r="3707" spans="1:4" x14ac:dyDescent="0.25">
      <c r="A3707" s="264" t="s">
        <v>35967</v>
      </c>
      <c r="B3707" s="265" t="s">
        <v>10729</v>
      </c>
      <c r="C3707" s="265" t="s">
        <v>740</v>
      </c>
      <c r="D3707" s="266" t="s">
        <v>35161</v>
      </c>
    </row>
    <row r="3708" spans="1:4" x14ac:dyDescent="0.25">
      <c r="A3708" s="264" t="s">
        <v>35968</v>
      </c>
      <c r="B3708" s="265" t="s">
        <v>10730</v>
      </c>
      <c r="C3708" s="265" t="s">
        <v>740</v>
      </c>
      <c r="D3708" s="266" t="s">
        <v>29820</v>
      </c>
    </row>
    <row r="3709" spans="1:4" x14ac:dyDescent="0.25">
      <c r="A3709" s="264" t="s">
        <v>35969</v>
      </c>
      <c r="B3709" s="265" t="s">
        <v>10731</v>
      </c>
      <c r="C3709" s="265" t="s">
        <v>740</v>
      </c>
      <c r="D3709" s="266" t="s">
        <v>35970</v>
      </c>
    </row>
    <row r="3710" spans="1:4" x14ac:dyDescent="0.25">
      <c r="A3710" s="264" t="s">
        <v>35971</v>
      </c>
      <c r="B3710" s="265" t="s">
        <v>10732</v>
      </c>
      <c r="C3710" s="265" t="s">
        <v>740</v>
      </c>
      <c r="D3710" s="266" t="s">
        <v>27732</v>
      </c>
    </row>
    <row r="3711" spans="1:4" x14ac:dyDescent="0.25">
      <c r="A3711" s="264" t="s">
        <v>35972</v>
      </c>
      <c r="B3711" s="265" t="s">
        <v>10733</v>
      </c>
      <c r="C3711" s="265" t="s">
        <v>740</v>
      </c>
      <c r="D3711" s="266" t="s">
        <v>35973</v>
      </c>
    </row>
    <row r="3712" spans="1:4" x14ac:dyDescent="0.25">
      <c r="A3712" s="264" t="s">
        <v>35974</v>
      </c>
      <c r="B3712" s="265" t="s">
        <v>10734</v>
      </c>
      <c r="C3712" s="265" t="s">
        <v>740</v>
      </c>
      <c r="D3712" s="266" t="s">
        <v>35975</v>
      </c>
    </row>
    <row r="3713" spans="1:4" x14ac:dyDescent="0.25">
      <c r="A3713" s="264" t="s">
        <v>35976</v>
      </c>
      <c r="B3713" s="265" t="s">
        <v>10735</v>
      </c>
      <c r="C3713" s="265" t="s">
        <v>740</v>
      </c>
      <c r="D3713" s="266" t="s">
        <v>35977</v>
      </c>
    </row>
    <row r="3714" spans="1:4" x14ac:dyDescent="0.25">
      <c r="A3714" s="264" t="s">
        <v>35978</v>
      </c>
      <c r="B3714" s="265" t="s">
        <v>10736</v>
      </c>
      <c r="C3714" s="265" t="s">
        <v>740</v>
      </c>
      <c r="D3714" s="266" t="s">
        <v>29556</v>
      </c>
    </row>
    <row r="3715" spans="1:4" x14ac:dyDescent="0.25">
      <c r="A3715" s="264" t="s">
        <v>35979</v>
      </c>
      <c r="B3715" s="265" t="s">
        <v>10737</v>
      </c>
      <c r="C3715" s="265" t="s">
        <v>740</v>
      </c>
      <c r="D3715" s="266" t="s">
        <v>27068</v>
      </c>
    </row>
    <row r="3716" spans="1:4" x14ac:dyDescent="0.25">
      <c r="A3716" s="264" t="s">
        <v>35980</v>
      </c>
      <c r="B3716" s="265" t="s">
        <v>10738</v>
      </c>
      <c r="C3716" s="265" t="s">
        <v>740</v>
      </c>
      <c r="D3716" s="266" t="s">
        <v>35981</v>
      </c>
    </row>
    <row r="3717" spans="1:4" x14ac:dyDescent="0.25">
      <c r="A3717" s="264" t="s">
        <v>35982</v>
      </c>
      <c r="B3717" s="265" t="s">
        <v>10739</v>
      </c>
      <c r="C3717" s="265" t="s">
        <v>740</v>
      </c>
      <c r="D3717" s="266" t="s">
        <v>3284</v>
      </c>
    </row>
    <row r="3718" spans="1:4" x14ac:dyDescent="0.25">
      <c r="A3718" s="264" t="s">
        <v>35983</v>
      </c>
      <c r="B3718" s="265" t="s">
        <v>10740</v>
      </c>
      <c r="C3718" s="265" t="s">
        <v>740</v>
      </c>
      <c r="D3718" s="266" t="s">
        <v>34536</v>
      </c>
    </row>
    <row r="3719" spans="1:4" x14ac:dyDescent="0.25">
      <c r="A3719" s="264" t="s">
        <v>35984</v>
      </c>
      <c r="B3719" s="265" t="s">
        <v>10741</v>
      </c>
      <c r="C3719" s="265" t="s">
        <v>740</v>
      </c>
      <c r="D3719" s="266" t="s">
        <v>35985</v>
      </c>
    </row>
    <row r="3720" spans="1:4" x14ac:dyDescent="0.25">
      <c r="A3720" s="264" t="s">
        <v>35986</v>
      </c>
      <c r="B3720" s="265" t="s">
        <v>10742</v>
      </c>
      <c r="C3720" s="265" t="s">
        <v>740</v>
      </c>
      <c r="D3720" s="266" t="s">
        <v>35987</v>
      </c>
    </row>
    <row r="3721" spans="1:4" x14ac:dyDescent="0.25">
      <c r="A3721" s="264" t="s">
        <v>35988</v>
      </c>
      <c r="B3721" s="265" t="s">
        <v>10743</v>
      </c>
      <c r="C3721" s="265" t="s">
        <v>740</v>
      </c>
      <c r="D3721" s="266" t="s">
        <v>35989</v>
      </c>
    </row>
    <row r="3722" spans="1:4" x14ac:dyDescent="0.25">
      <c r="A3722" s="264" t="s">
        <v>35990</v>
      </c>
      <c r="B3722" s="265" t="s">
        <v>10744</v>
      </c>
      <c r="C3722" s="265" t="s">
        <v>740</v>
      </c>
      <c r="D3722" s="266" t="s">
        <v>35991</v>
      </c>
    </row>
    <row r="3723" spans="1:4" x14ac:dyDescent="0.25">
      <c r="A3723" s="264" t="s">
        <v>35992</v>
      </c>
      <c r="B3723" s="265" t="s">
        <v>10745</v>
      </c>
      <c r="C3723" s="265" t="s">
        <v>740</v>
      </c>
      <c r="D3723" s="266" t="s">
        <v>5914</v>
      </c>
    </row>
    <row r="3724" spans="1:4" x14ac:dyDescent="0.25">
      <c r="A3724" s="264" t="s">
        <v>35993</v>
      </c>
      <c r="B3724" s="265" t="s">
        <v>10746</v>
      </c>
      <c r="C3724" s="265" t="s">
        <v>740</v>
      </c>
      <c r="D3724" s="266" t="s">
        <v>25775</v>
      </c>
    </row>
    <row r="3725" spans="1:4" x14ac:dyDescent="0.25">
      <c r="A3725" s="264" t="s">
        <v>35994</v>
      </c>
      <c r="B3725" s="265" t="s">
        <v>10748</v>
      </c>
      <c r="C3725" s="265" t="s">
        <v>740</v>
      </c>
      <c r="D3725" s="266" t="s">
        <v>28365</v>
      </c>
    </row>
    <row r="3726" spans="1:4" x14ac:dyDescent="0.25">
      <c r="A3726" s="264" t="s">
        <v>35995</v>
      </c>
      <c r="B3726" s="265" t="s">
        <v>10749</v>
      </c>
      <c r="C3726" s="265" t="s">
        <v>740</v>
      </c>
      <c r="D3726" s="266" t="s">
        <v>28143</v>
      </c>
    </row>
    <row r="3727" spans="1:4" x14ac:dyDescent="0.25">
      <c r="A3727" s="264" t="s">
        <v>35996</v>
      </c>
      <c r="B3727" s="265" t="s">
        <v>10750</v>
      </c>
      <c r="C3727" s="265" t="s">
        <v>740</v>
      </c>
      <c r="D3727" s="266" t="s">
        <v>35997</v>
      </c>
    </row>
    <row r="3728" spans="1:4" x14ac:dyDescent="0.25">
      <c r="A3728" s="264" t="s">
        <v>35998</v>
      </c>
      <c r="B3728" s="265" t="s">
        <v>10751</v>
      </c>
      <c r="C3728" s="265" t="s">
        <v>740</v>
      </c>
      <c r="D3728" s="266" t="s">
        <v>35999</v>
      </c>
    </row>
    <row r="3729" spans="1:4" x14ac:dyDescent="0.25">
      <c r="A3729" s="264" t="s">
        <v>36000</v>
      </c>
      <c r="B3729" s="265" t="s">
        <v>10752</v>
      </c>
      <c r="C3729" s="265" t="s">
        <v>740</v>
      </c>
      <c r="D3729" s="266" t="s">
        <v>36001</v>
      </c>
    </row>
    <row r="3730" spans="1:4" x14ac:dyDescent="0.25">
      <c r="A3730" s="264" t="s">
        <v>36002</v>
      </c>
      <c r="B3730" s="265" t="s">
        <v>10753</v>
      </c>
      <c r="C3730" s="265" t="s">
        <v>740</v>
      </c>
      <c r="D3730" s="266" t="s">
        <v>36003</v>
      </c>
    </row>
    <row r="3731" spans="1:4" x14ac:dyDescent="0.25">
      <c r="A3731" s="264" t="s">
        <v>36004</v>
      </c>
      <c r="B3731" s="265" t="s">
        <v>10754</v>
      </c>
      <c r="C3731" s="265" t="s">
        <v>740</v>
      </c>
      <c r="D3731" s="266" t="s">
        <v>36005</v>
      </c>
    </row>
    <row r="3732" spans="1:4" x14ac:dyDescent="0.25">
      <c r="A3732" s="264" t="s">
        <v>36006</v>
      </c>
      <c r="B3732" s="265" t="s">
        <v>10755</v>
      </c>
      <c r="C3732" s="265" t="s">
        <v>740</v>
      </c>
      <c r="D3732" s="266" t="s">
        <v>34002</v>
      </c>
    </row>
    <row r="3733" spans="1:4" x14ac:dyDescent="0.25">
      <c r="A3733" s="264" t="s">
        <v>36007</v>
      </c>
      <c r="B3733" s="265" t="s">
        <v>10756</v>
      </c>
      <c r="C3733" s="265" t="s">
        <v>740</v>
      </c>
      <c r="D3733" s="266" t="s">
        <v>31418</v>
      </c>
    </row>
    <row r="3734" spans="1:4" x14ac:dyDescent="0.25">
      <c r="A3734" s="264" t="s">
        <v>36008</v>
      </c>
      <c r="B3734" s="265" t="s">
        <v>10757</v>
      </c>
      <c r="C3734" s="265" t="s">
        <v>740</v>
      </c>
      <c r="D3734" s="266" t="s">
        <v>27052</v>
      </c>
    </row>
    <row r="3735" spans="1:4" x14ac:dyDescent="0.25">
      <c r="A3735" s="264" t="s">
        <v>36009</v>
      </c>
      <c r="B3735" s="265" t="s">
        <v>10758</v>
      </c>
      <c r="C3735" s="265" t="s">
        <v>740</v>
      </c>
      <c r="D3735" s="266" t="s">
        <v>6958</v>
      </c>
    </row>
    <row r="3736" spans="1:4" x14ac:dyDescent="0.25">
      <c r="A3736" s="264" t="s">
        <v>36010</v>
      </c>
      <c r="B3736" s="265" t="s">
        <v>10759</v>
      </c>
      <c r="C3736" s="265" t="s">
        <v>740</v>
      </c>
      <c r="D3736" s="266" t="s">
        <v>29560</v>
      </c>
    </row>
    <row r="3737" spans="1:4" x14ac:dyDescent="0.25">
      <c r="A3737" s="264" t="s">
        <v>36011</v>
      </c>
      <c r="B3737" s="265" t="s">
        <v>10760</v>
      </c>
      <c r="C3737" s="265" t="s">
        <v>740</v>
      </c>
      <c r="D3737" s="266" t="s">
        <v>11561</v>
      </c>
    </row>
    <row r="3738" spans="1:4" x14ac:dyDescent="0.25">
      <c r="A3738" s="264" t="s">
        <v>36012</v>
      </c>
      <c r="B3738" s="265" t="s">
        <v>10761</v>
      </c>
      <c r="C3738" s="265" t="s">
        <v>740</v>
      </c>
      <c r="D3738" s="266" t="s">
        <v>36013</v>
      </c>
    </row>
    <row r="3739" spans="1:4" x14ac:dyDescent="0.25">
      <c r="A3739" s="264" t="s">
        <v>36014</v>
      </c>
      <c r="B3739" s="265" t="s">
        <v>10762</v>
      </c>
      <c r="C3739" s="265" t="s">
        <v>740</v>
      </c>
      <c r="D3739" s="266" t="s">
        <v>36015</v>
      </c>
    </row>
    <row r="3740" spans="1:4" x14ac:dyDescent="0.25">
      <c r="A3740" s="264" t="s">
        <v>36016</v>
      </c>
      <c r="B3740" s="265" t="s">
        <v>10763</v>
      </c>
      <c r="C3740" s="265" t="s">
        <v>740</v>
      </c>
      <c r="D3740" s="266" t="s">
        <v>36017</v>
      </c>
    </row>
    <row r="3741" spans="1:4" x14ac:dyDescent="0.25">
      <c r="A3741" s="264" t="s">
        <v>36018</v>
      </c>
      <c r="B3741" s="265" t="s">
        <v>10764</v>
      </c>
      <c r="C3741" s="265" t="s">
        <v>740</v>
      </c>
      <c r="D3741" s="266" t="s">
        <v>27906</v>
      </c>
    </row>
    <row r="3742" spans="1:4" x14ac:dyDescent="0.25">
      <c r="A3742" s="264" t="s">
        <v>36019</v>
      </c>
      <c r="B3742" s="265" t="s">
        <v>10765</v>
      </c>
      <c r="C3742" s="265" t="s">
        <v>740</v>
      </c>
      <c r="D3742" s="266" t="s">
        <v>36020</v>
      </c>
    </row>
    <row r="3743" spans="1:4" x14ac:dyDescent="0.25">
      <c r="A3743" s="264" t="s">
        <v>36021</v>
      </c>
      <c r="B3743" s="265" t="s">
        <v>10766</v>
      </c>
      <c r="C3743" s="265" t="s">
        <v>740</v>
      </c>
      <c r="D3743" s="266" t="s">
        <v>36022</v>
      </c>
    </row>
    <row r="3744" spans="1:4" x14ac:dyDescent="0.25">
      <c r="A3744" s="264" t="s">
        <v>36023</v>
      </c>
      <c r="B3744" s="265" t="s">
        <v>10767</v>
      </c>
      <c r="C3744" s="265" t="s">
        <v>740</v>
      </c>
      <c r="D3744" s="266" t="s">
        <v>36024</v>
      </c>
    </row>
    <row r="3745" spans="1:4" x14ac:dyDescent="0.25">
      <c r="A3745" s="264" t="s">
        <v>36025</v>
      </c>
      <c r="B3745" s="265" t="s">
        <v>10768</v>
      </c>
      <c r="C3745" s="265" t="s">
        <v>740</v>
      </c>
      <c r="D3745" s="266" t="s">
        <v>36026</v>
      </c>
    </row>
    <row r="3746" spans="1:4" x14ac:dyDescent="0.25">
      <c r="A3746" s="264" t="s">
        <v>36027</v>
      </c>
      <c r="B3746" s="265" t="s">
        <v>10769</v>
      </c>
      <c r="C3746" s="265" t="s">
        <v>740</v>
      </c>
      <c r="D3746" s="266" t="s">
        <v>36028</v>
      </c>
    </row>
    <row r="3747" spans="1:4" x14ac:dyDescent="0.25">
      <c r="A3747" s="264" t="s">
        <v>36029</v>
      </c>
      <c r="B3747" s="265" t="s">
        <v>10770</v>
      </c>
      <c r="C3747" s="265" t="s">
        <v>740</v>
      </c>
      <c r="D3747" s="266" t="s">
        <v>36030</v>
      </c>
    </row>
    <row r="3748" spans="1:4" x14ac:dyDescent="0.25">
      <c r="A3748" s="264" t="s">
        <v>36031</v>
      </c>
      <c r="B3748" s="265" t="s">
        <v>10771</v>
      </c>
      <c r="C3748" s="265" t="s">
        <v>740</v>
      </c>
      <c r="D3748" s="266" t="s">
        <v>35805</v>
      </c>
    </row>
    <row r="3749" spans="1:4" x14ac:dyDescent="0.25">
      <c r="A3749" s="264" t="s">
        <v>36032</v>
      </c>
      <c r="B3749" s="265" t="s">
        <v>10772</v>
      </c>
      <c r="C3749" s="265" t="s">
        <v>740</v>
      </c>
      <c r="D3749" s="266" t="s">
        <v>36033</v>
      </c>
    </row>
    <row r="3750" spans="1:4" x14ac:dyDescent="0.25">
      <c r="A3750" s="264" t="s">
        <v>36034</v>
      </c>
      <c r="B3750" s="265" t="s">
        <v>10773</v>
      </c>
      <c r="C3750" s="265" t="s">
        <v>740</v>
      </c>
      <c r="D3750" s="266" t="s">
        <v>4291</v>
      </c>
    </row>
    <row r="3751" spans="1:4" x14ac:dyDescent="0.25">
      <c r="A3751" s="264" t="s">
        <v>36035</v>
      </c>
      <c r="B3751" s="265" t="s">
        <v>10774</v>
      </c>
      <c r="C3751" s="265" t="s">
        <v>740</v>
      </c>
      <c r="D3751" s="266" t="s">
        <v>36036</v>
      </c>
    </row>
    <row r="3752" spans="1:4" x14ac:dyDescent="0.25">
      <c r="A3752" s="264" t="s">
        <v>36037</v>
      </c>
      <c r="B3752" s="265" t="s">
        <v>10775</v>
      </c>
      <c r="C3752" s="265" t="s">
        <v>740</v>
      </c>
      <c r="D3752" s="266" t="s">
        <v>36038</v>
      </c>
    </row>
    <row r="3753" spans="1:4" x14ac:dyDescent="0.25">
      <c r="A3753" s="264" t="s">
        <v>36039</v>
      </c>
      <c r="B3753" s="265" t="s">
        <v>10776</v>
      </c>
      <c r="C3753" s="265" t="s">
        <v>6656</v>
      </c>
      <c r="D3753" s="266" t="s">
        <v>36040</v>
      </c>
    </row>
    <row r="3754" spans="1:4" x14ac:dyDescent="0.25">
      <c r="A3754" s="264" t="s">
        <v>36041</v>
      </c>
      <c r="B3754" s="265" t="s">
        <v>10777</v>
      </c>
      <c r="C3754" s="265" t="s">
        <v>740</v>
      </c>
      <c r="D3754" s="266" t="s">
        <v>25714</v>
      </c>
    </row>
    <row r="3755" spans="1:4" x14ac:dyDescent="0.25">
      <c r="A3755" s="264" t="s">
        <v>36042</v>
      </c>
      <c r="B3755" s="265" t="s">
        <v>10778</v>
      </c>
      <c r="C3755" s="265" t="s">
        <v>740</v>
      </c>
      <c r="D3755" s="266" t="s">
        <v>33459</v>
      </c>
    </row>
    <row r="3756" spans="1:4" x14ac:dyDescent="0.25">
      <c r="A3756" s="264" t="s">
        <v>36043</v>
      </c>
      <c r="B3756" s="265" t="s">
        <v>10779</v>
      </c>
      <c r="C3756" s="265" t="s">
        <v>740</v>
      </c>
      <c r="D3756" s="266" t="s">
        <v>35057</v>
      </c>
    </row>
    <row r="3757" spans="1:4" x14ac:dyDescent="0.25">
      <c r="A3757" s="264" t="s">
        <v>36044</v>
      </c>
      <c r="B3757" s="265" t="s">
        <v>10780</v>
      </c>
      <c r="C3757" s="265" t="s">
        <v>740</v>
      </c>
      <c r="D3757" s="266" t="s">
        <v>36045</v>
      </c>
    </row>
    <row r="3758" spans="1:4" x14ac:dyDescent="0.25">
      <c r="A3758" s="264" t="s">
        <v>36046</v>
      </c>
      <c r="B3758" s="265" t="s">
        <v>10781</v>
      </c>
      <c r="C3758" s="265" t="s">
        <v>740</v>
      </c>
      <c r="D3758" s="266" t="s">
        <v>6731</v>
      </c>
    </row>
    <row r="3759" spans="1:4" x14ac:dyDescent="0.25">
      <c r="A3759" s="264" t="s">
        <v>36047</v>
      </c>
      <c r="B3759" s="265" t="s">
        <v>10782</v>
      </c>
      <c r="C3759" s="265" t="s">
        <v>740</v>
      </c>
      <c r="D3759" s="266" t="s">
        <v>36048</v>
      </c>
    </row>
    <row r="3760" spans="1:4" x14ac:dyDescent="0.25">
      <c r="A3760" s="264" t="s">
        <v>36049</v>
      </c>
      <c r="B3760" s="265" t="s">
        <v>10783</v>
      </c>
      <c r="C3760" s="265" t="s">
        <v>740</v>
      </c>
      <c r="D3760" s="266" t="s">
        <v>36050</v>
      </c>
    </row>
    <row r="3761" spans="1:4" x14ac:dyDescent="0.25">
      <c r="A3761" s="264" t="s">
        <v>36051</v>
      </c>
      <c r="B3761" s="265" t="s">
        <v>10784</v>
      </c>
      <c r="C3761" s="265" t="s">
        <v>740</v>
      </c>
      <c r="D3761" s="266" t="s">
        <v>36052</v>
      </c>
    </row>
    <row r="3762" spans="1:4" x14ac:dyDescent="0.25">
      <c r="A3762" s="264" t="s">
        <v>36053</v>
      </c>
      <c r="B3762" s="265" t="s">
        <v>10785</v>
      </c>
      <c r="C3762" s="265" t="s">
        <v>740</v>
      </c>
      <c r="D3762" s="266" t="s">
        <v>34448</v>
      </c>
    </row>
    <row r="3763" spans="1:4" x14ac:dyDescent="0.25">
      <c r="A3763" s="264" t="s">
        <v>36054</v>
      </c>
      <c r="B3763" s="265" t="s">
        <v>10786</v>
      </c>
      <c r="C3763" s="265" t="s">
        <v>740</v>
      </c>
      <c r="D3763" s="266" t="s">
        <v>27631</v>
      </c>
    </row>
    <row r="3764" spans="1:4" x14ac:dyDescent="0.25">
      <c r="A3764" s="264" t="s">
        <v>36055</v>
      </c>
      <c r="B3764" s="265" t="s">
        <v>10787</v>
      </c>
      <c r="C3764" s="265" t="s">
        <v>740</v>
      </c>
      <c r="D3764" s="266" t="s">
        <v>35791</v>
      </c>
    </row>
    <row r="3765" spans="1:4" x14ac:dyDescent="0.25">
      <c r="A3765" s="264" t="s">
        <v>36056</v>
      </c>
      <c r="B3765" s="265" t="s">
        <v>10788</v>
      </c>
      <c r="C3765" s="265" t="s">
        <v>740</v>
      </c>
      <c r="D3765" s="266" t="s">
        <v>36057</v>
      </c>
    </row>
    <row r="3766" spans="1:4" x14ac:dyDescent="0.25">
      <c r="A3766" s="264" t="s">
        <v>36058</v>
      </c>
      <c r="B3766" s="265" t="s">
        <v>10789</v>
      </c>
      <c r="C3766" s="265" t="s">
        <v>740</v>
      </c>
      <c r="D3766" s="266" t="s">
        <v>36059</v>
      </c>
    </row>
    <row r="3767" spans="1:4" x14ac:dyDescent="0.25">
      <c r="A3767" s="264" t="s">
        <v>36060</v>
      </c>
      <c r="B3767" s="265" t="s">
        <v>10790</v>
      </c>
      <c r="C3767" s="265" t="s">
        <v>740</v>
      </c>
      <c r="D3767" s="266" t="s">
        <v>28334</v>
      </c>
    </row>
    <row r="3768" spans="1:4" x14ac:dyDescent="0.25">
      <c r="A3768" s="264" t="s">
        <v>36061</v>
      </c>
      <c r="B3768" s="265" t="s">
        <v>10791</v>
      </c>
      <c r="C3768" s="265" t="s">
        <v>740</v>
      </c>
      <c r="D3768" s="266" t="s">
        <v>36062</v>
      </c>
    </row>
    <row r="3769" spans="1:4" x14ac:dyDescent="0.25">
      <c r="A3769" s="264" t="s">
        <v>36063</v>
      </c>
      <c r="B3769" s="265" t="s">
        <v>10792</v>
      </c>
      <c r="C3769" s="265" t="s">
        <v>740</v>
      </c>
      <c r="D3769" s="266" t="s">
        <v>36064</v>
      </c>
    </row>
    <row r="3770" spans="1:4" x14ac:dyDescent="0.25">
      <c r="A3770" s="264" t="s">
        <v>36065</v>
      </c>
      <c r="B3770" s="265" t="s">
        <v>10793</v>
      </c>
      <c r="C3770" s="265" t="s">
        <v>740</v>
      </c>
      <c r="D3770" s="266" t="s">
        <v>36066</v>
      </c>
    </row>
    <row r="3771" spans="1:4" x14ac:dyDescent="0.25">
      <c r="A3771" s="264" t="s">
        <v>36067</v>
      </c>
      <c r="B3771" s="265" t="s">
        <v>10794</v>
      </c>
      <c r="C3771" s="265" t="s">
        <v>6656</v>
      </c>
      <c r="D3771" s="266" t="s">
        <v>36068</v>
      </c>
    </row>
    <row r="3772" spans="1:4" x14ac:dyDescent="0.25">
      <c r="A3772" s="264" t="s">
        <v>36069</v>
      </c>
      <c r="B3772" s="265" t="s">
        <v>10795</v>
      </c>
      <c r="C3772" s="265" t="s">
        <v>6656</v>
      </c>
      <c r="D3772" s="266" t="s">
        <v>30430</v>
      </c>
    </row>
    <row r="3773" spans="1:4" x14ac:dyDescent="0.25">
      <c r="A3773" s="264" t="s">
        <v>36070</v>
      </c>
      <c r="B3773" s="265" t="s">
        <v>10796</v>
      </c>
      <c r="C3773" s="265" t="s">
        <v>6656</v>
      </c>
      <c r="D3773" s="266" t="s">
        <v>36071</v>
      </c>
    </row>
    <row r="3774" spans="1:4" x14ac:dyDescent="0.25">
      <c r="A3774" s="264" t="s">
        <v>36072</v>
      </c>
      <c r="B3774" s="265" t="s">
        <v>10797</v>
      </c>
      <c r="C3774" s="265" t="s">
        <v>6656</v>
      </c>
      <c r="D3774" s="266" t="s">
        <v>36071</v>
      </c>
    </row>
    <row r="3775" spans="1:4" x14ac:dyDescent="0.25">
      <c r="A3775" s="264" t="s">
        <v>36073</v>
      </c>
      <c r="B3775" s="265" t="s">
        <v>10798</v>
      </c>
      <c r="C3775" s="265" t="s">
        <v>6656</v>
      </c>
      <c r="D3775" s="266" t="s">
        <v>36071</v>
      </c>
    </row>
    <row r="3776" spans="1:4" x14ac:dyDescent="0.25">
      <c r="A3776" s="264" t="s">
        <v>36074</v>
      </c>
      <c r="B3776" s="265" t="s">
        <v>10799</v>
      </c>
      <c r="C3776" s="265" t="s">
        <v>6656</v>
      </c>
      <c r="D3776" s="266" t="s">
        <v>36075</v>
      </c>
    </row>
    <row r="3777" spans="1:4" x14ac:dyDescent="0.25">
      <c r="A3777" s="264" t="s">
        <v>36076</v>
      </c>
      <c r="B3777" s="265" t="s">
        <v>10800</v>
      </c>
      <c r="C3777" s="265" t="s">
        <v>6656</v>
      </c>
      <c r="D3777" s="266" t="s">
        <v>36077</v>
      </c>
    </row>
    <row r="3778" spans="1:4" x14ac:dyDescent="0.25">
      <c r="A3778" s="264" t="s">
        <v>36078</v>
      </c>
      <c r="B3778" s="265" t="s">
        <v>10801</v>
      </c>
      <c r="C3778" s="265" t="s">
        <v>6656</v>
      </c>
      <c r="D3778" s="266" t="s">
        <v>36079</v>
      </c>
    </row>
    <row r="3779" spans="1:4" x14ac:dyDescent="0.25">
      <c r="A3779" s="264" t="s">
        <v>36080</v>
      </c>
      <c r="B3779" s="265" t="s">
        <v>10802</v>
      </c>
      <c r="C3779" s="265" t="s">
        <v>740</v>
      </c>
      <c r="D3779" s="266" t="s">
        <v>36081</v>
      </c>
    </row>
    <row r="3780" spans="1:4" x14ac:dyDescent="0.25">
      <c r="A3780" s="264" t="s">
        <v>36082</v>
      </c>
      <c r="B3780" s="265" t="s">
        <v>10803</v>
      </c>
      <c r="C3780" s="265" t="s">
        <v>6656</v>
      </c>
      <c r="D3780" s="266" t="s">
        <v>34964</v>
      </c>
    </row>
    <row r="3781" spans="1:4" x14ac:dyDescent="0.25">
      <c r="A3781" s="264" t="s">
        <v>36083</v>
      </c>
      <c r="B3781" s="265" t="s">
        <v>10804</v>
      </c>
      <c r="C3781" s="265" t="s">
        <v>6656</v>
      </c>
      <c r="D3781" s="266" t="s">
        <v>36084</v>
      </c>
    </row>
    <row r="3782" spans="1:4" x14ac:dyDescent="0.25">
      <c r="A3782" s="264" t="s">
        <v>36085</v>
      </c>
      <c r="B3782" s="265" t="s">
        <v>10805</v>
      </c>
      <c r="C3782" s="265" t="s">
        <v>6656</v>
      </c>
      <c r="D3782" s="266" t="s">
        <v>36086</v>
      </c>
    </row>
    <row r="3783" spans="1:4" x14ac:dyDescent="0.25">
      <c r="A3783" s="264" t="s">
        <v>36087</v>
      </c>
      <c r="B3783" s="265" t="s">
        <v>10806</v>
      </c>
      <c r="C3783" s="265" t="s">
        <v>6656</v>
      </c>
      <c r="D3783" s="266" t="s">
        <v>36086</v>
      </c>
    </row>
    <row r="3784" spans="1:4" x14ac:dyDescent="0.25">
      <c r="A3784" s="264" t="s">
        <v>36088</v>
      </c>
      <c r="B3784" s="265" t="s">
        <v>10807</v>
      </c>
      <c r="C3784" s="265" t="s">
        <v>6656</v>
      </c>
      <c r="D3784" s="266" t="s">
        <v>36086</v>
      </c>
    </row>
    <row r="3785" spans="1:4" x14ac:dyDescent="0.25">
      <c r="A3785" s="264" t="s">
        <v>36089</v>
      </c>
      <c r="B3785" s="265" t="s">
        <v>10808</v>
      </c>
      <c r="C3785" s="265" t="s">
        <v>6656</v>
      </c>
      <c r="D3785" s="266" t="s">
        <v>36090</v>
      </c>
    </row>
    <row r="3786" spans="1:4" x14ac:dyDescent="0.25">
      <c r="A3786" s="264" t="s">
        <v>36091</v>
      </c>
      <c r="B3786" s="265" t="s">
        <v>10809</v>
      </c>
      <c r="C3786" s="265" t="s">
        <v>6656</v>
      </c>
      <c r="D3786" s="266" t="s">
        <v>36092</v>
      </c>
    </row>
    <row r="3787" spans="1:4" x14ac:dyDescent="0.25">
      <c r="A3787" s="264" t="s">
        <v>36093</v>
      </c>
      <c r="B3787" s="265" t="s">
        <v>10810</v>
      </c>
      <c r="C3787" s="265" t="s">
        <v>6656</v>
      </c>
      <c r="D3787" s="266" t="s">
        <v>36094</v>
      </c>
    </row>
    <row r="3788" spans="1:4" x14ac:dyDescent="0.25">
      <c r="A3788" s="264" t="s">
        <v>36095</v>
      </c>
      <c r="B3788" s="265" t="s">
        <v>10811</v>
      </c>
      <c r="C3788" s="265" t="s">
        <v>740</v>
      </c>
      <c r="D3788" s="266" t="s">
        <v>36096</v>
      </c>
    </row>
    <row r="3789" spans="1:4" x14ac:dyDescent="0.25">
      <c r="A3789" s="264" t="s">
        <v>36097</v>
      </c>
      <c r="B3789" s="265" t="s">
        <v>10813</v>
      </c>
      <c r="C3789" s="265" t="s">
        <v>740</v>
      </c>
      <c r="D3789" s="266" t="s">
        <v>36098</v>
      </c>
    </row>
    <row r="3790" spans="1:4" x14ac:dyDescent="0.25">
      <c r="A3790" s="264" t="s">
        <v>36099</v>
      </c>
      <c r="B3790" s="265" t="s">
        <v>10814</v>
      </c>
      <c r="C3790" s="265" t="s">
        <v>740</v>
      </c>
      <c r="D3790" s="266" t="s">
        <v>36100</v>
      </c>
    </row>
    <row r="3791" spans="1:4" x14ac:dyDescent="0.25">
      <c r="A3791" s="264" t="s">
        <v>36101</v>
      </c>
      <c r="B3791" s="265" t="s">
        <v>10815</v>
      </c>
      <c r="C3791" s="265" t="s">
        <v>740</v>
      </c>
      <c r="D3791" s="266" t="s">
        <v>36102</v>
      </c>
    </row>
    <row r="3792" spans="1:4" x14ac:dyDescent="0.25">
      <c r="A3792" s="264" t="s">
        <v>36103</v>
      </c>
      <c r="B3792" s="265" t="s">
        <v>10816</v>
      </c>
      <c r="C3792" s="265" t="s">
        <v>740</v>
      </c>
      <c r="D3792" s="266" t="s">
        <v>36104</v>
      </c>
    </row>
    <row r="3793" spans="1:4" x14ac:dyDescent="0.25">
      <c r="A3793" s="264" t="s">
        <v>36105</v>
      </c>
      <c r="B3793" s="265" t="s">
        <v>10817</v>
      </c>
      <c r="C3793" s="265" t="s">
        <v>740</v>
      </c>
      <c r="D3793" s="266" t="s">
        <v>36106</v>
      </c>
    </row>
    <row r="3794" spans="1:4" x14ac:dyDescent="0.25">
      <c r="A3794" s="264" t="s">
        <v>36107</v>
      </c>
      <c r="B3794" s="265" t="s">
        <v>10818</v>
      </c>
      <c r="C3794" s="265" t="s">
        <v>740</v>
      </c>
      <c r="D3794" s="266" t="s">
        <v>36036</v>
      </c>
    </row>
    <row r="3795" spans="1:4" x14ac:dyDescent="0.25">
      <c r="A3795" s="264" t="s">
        <v>36108</v>
      </c>
      <c r="B3795" s="265" t="s">
        <v>10819</v>
      </c>
      <c r="C3795" s="265" t="s">
        <v>740</v>
      </c>
      <c r="D3795" s="266" t="s">
        <v>36109</v>
      </c>
    </row>
    <row r="3796" spans="1:4" x14ac:dyDescent="0.25">
      <c r="A3796" s="264" t="s">
        <v>36110</v>
      </c>
      <c r="B3796" s="265" t="s">
        <v>10820</v>
      </c>
      <c r="C3796" s="265" t="s">
        <v>740</v>
      </c>
      <c r="D3796" s="266" t="s">
        <v>36111</v>
      </c>
    </row>
    <row r="3797" spans="1:4" x14ac:dyDescent="0.25">
      <c r="A3797" s="264" t="s">
        <v>36112</v>
      </c>
      <c r="B3797" s="265" t="s">
        <v>10821</v>
      </c>
      <c r="C3797" s="265" t="s">
        <v>740</v>
      </c>
      <c r="D3797" s="266" t="s">
        <v>36113</v>
      </c>
    </row>
    <row r="3798" spans="1:4" x14ac:dyDescent="0.25">
      <c r="A3798" s="264" t="s">
        <v>36114</v>
      </c>
      <c r="B3798" s="265" t="s">
        <v>10822</v>
      </c>
      <c r="C3798" s="265" t="s">
        <v>740</v>
      </c>
      <c r="D3798" s="266" t="s">
        <v>36115</v>
      </c>
    </row>
    <row r="3799" spans="1:4" x14ac:dyDescent="0.25">
      <c r="A3799" s="264" t="s">
        <v>36116</v>
      </c>
      <c r="B3799" s="265" t="s">
        <v>10823</v>
      </c>
      <c r="C3799" s="265" t="s">
        <v>740</v>
      </c>
      <c r="D3799" s="266" t="s">
        <v>36117</v>
      </c>
    </row>
    <row r="3800" spans="1:4" x14ac:dyDescent="0.25">
      <c r="A3800" s="264" t="s">
        <v>36118</v>
      </c>
      <c r="B3800" s="265" t="s">
        <v>28466</v>
      </c>
      <c r="C3800" s="265" t="s">
        <v>740</v>
      </c>
      <c r="D3800" s="266" t="s">
        <v>36119</v>
      </c>
    </row>
    <row r="3801" spans="1:4" x14ac:dyDescent="0.25">
      <c r="A3801" s="264" t="s">
        <v>36120</v>
      </c>
      <c r="B3801" s="265" t="s">
        <v>28467</v>
      </c>
      <c r="C3801" s="265" t="s">
        <v>740</v>
      </c>
      <c r="D3801" s="266" t="s">
        <v>36121</v>
      </c>
    </row>
    <row r="3802" spans="1:4" x14ac:dyDescent="0.25">
      <c r="A3802" s="264" t="s">
        <v>36122</v>
      </c>
      <c r="B3802" s="265" t="s">
        <v>10824</v>
      </c>
      <c r="C3802" s="265" t="s">
        <v>740</v>
      </c>
      <c r="D3802" s="266" t="s">
        <v>36123</v>
      </c>
    </row>
    <row r="3803" spans="1:4" x14ac:dyDescent="0.25">
      <c r="A3803" s="264" t="s">
        <v>36124</v>
      </c>
      <c r="B3803" s="265" t="s">
        <v>10825</v>
      </c>
      <c r="C3803" s="265" t="s">
        <v>740</v>
      </c>
      <c r="D3803" s="266" t="s">
        <v>36125</v>
      </c>
    </row>
    <row r="3804" spans="1:4" x14ac:dyDescent="0.25">
      <c r="A3804" s="264" t="s">
        <v>36126</v>
      </c>
      <c r="B3804" s="265" t="s">
        <v>10826</v>
      </c>
      <c r="C3804" s="265" t="s">
        <v>740</v>
      </c>
      <c r="D3804" s="266" t="s">
        <v>34330</v>
      </c>
    </row>
    <row r="3805" spans="1:4" x14ac:dyDescent="0.25">
      <c r="A3805" s="264" t="s">
        <v>36127</v>
      </c>
      <c r="B3805" s="265" t="s">
        <v>10827</v>
      </c>
      <c r="C3805" s="265" t="s">
        <v>740</v>
      </c>
      <c r="D3805" s="266" t="s">
        <v>4486</v>
      </c>
    </row>
    <row r="3806" spans="1:4" x14ac:dyDescent="0.25">
      <c r="A3806" s="264" t="s">
        <v>36128</v>
      </c>
      <c r="B3806" s="265" t="s">
        <v>28468</v>
      </c>
      <c r="C3806" s="265" t="s">
        <v>740</v>
      </c>
      <c r="D3806" s="266" t="s">
        <v>25710</v>
      </c>
    </row>
    <row r="3807" spans="1:4" x14ac:dyDescent="0.25">
      <c r="A3807" s="264" t="s">
        <v>36129</v>
      </c>
      <c r="B3807" s="265" t="s">
        <v>28469</v>
      </c>
      <c r="C3807" s="265" t="s">
        <v>740</v>
      </c>
      <c r="D3807" s="266" t="s">
        <v>36130</v>
      </c>
    </row>
    <row r="3808" spans="1:4" x14ac:dyDescent="0.25">
      <c r="A3808" s="264" t="s">
        <v>36131</v>
      </c>
      <c r="B3808" s="265" t="s">
        <v>10828</v>
      </c>
      <c r="C3808" s="265" t="s">
        <v>6656</v>
      </c>
      <c r="D3808" s="266" t="s">
        <v>6221</v>
      </c>
    </row>
    <row r="3809" spans="1:4" x14ac:dyDescent="0.25">
      <c r="A3809" s="264" t="s">
        <v>36132</v>
      </c>
      <c r="B3809" s="265" t="s">
        <v>10829</v>
      </c>
      <c r="C3809" s="265" t="s">
        <v>6656</v>
      </c>
      <c r="D3809" s="266" t="s">
        <v>3745</v>
      </c>
    </row>
    <row r="3810" spans="1:4" x14ac:dyDescent="0.25">
      <c r="A3810" s="264" t="s">
        <v>36133</v>
      </c>
      <c r="B3810" s="265" t="s">
        <v>10830</v>
      </c>
      <c r="C3810" s="265" t="s">
        <v>6656</v>
      </c>
      <c r="D3810" s="266" t="s">
        <v>36134</v>
      </c>
    </row>
    <row r="3811" spans="1:4" x14ac:dyDescent="0.25">
      <c r="A3811" s="264" t="s">
        <v>36135</v>
      </c>
      <c r="B3811" s="265" t="s">
        <v>10831</v>
      </c>
      <c r="C3811" s="265" t="s">
        <v>6656</v>
      </c>
      <c r="D3811" s="266" t="s">
        <v>36136</v>
      </c>
    </row>
    <row r="3812" spans="1:4" x14ac:dyDescent="0.25">
      <c r="A3812" s="264" t="s">
        <v>36137</v>
      </c>
      <c r="B3812" s="265" t="s">
        <v>10832</v>
      </c>
      <c r="C3812" s="265" t="s">
        <v>6656</v>
      </c>
      <c r="D3812" s="266" t="s">
        <v>6547</v>
      </c>
    </row>
    <row r="3813" spans="1:4" x14ac:dyDescent="0.25">
      <c r="A3813" s="264" t="s">
        <v>36138</v>
      </c>
      <c r="B3813" s="265" t="s">
        <v>10833</v>
      </c>
      <c r="C3813" s="265" t="s">
        <v>6656</v>
      </c>
      <c r="D3813" s="266" t="s">
        <v>36139</v>
      </c>
    </row>
    <row r="3814" spans="1:4" x14ac:dyDescent="0.25">
      <c r="A3814" s="264" t="s">
        <v>36140</v>
      </c>
      <c r="B3814" s="265" t="s">
        <v>10834</v>
      </c>
      <c r="C3814" s="265" t="s">
        <v>6656</v>
      </c>
      <c r="D3814" s="266" t="s">
        <v>36141</v>
      </c>
    </row>
    <row r="3815" spans="1:4" x14ac:dyDescent="0.25">
      <c r="A3815" s="264" t="s">
        <v>36142</v>
      </c>
      <c r="B3815" s="265" t="s">
        <v>10836</v>
      </c>
      <c r="C3815" s="265" t="s">
        <v>6656</v>
      </c>
      <c r="D3815" s="266" t="s">
        <v>27086</v>
      </c>
    </row>
    <row r="3816" spans="1:4" x14ac:dyDescent="0.25">
      <c r="A3816" s="264" t="s">
        <v>36143</v>
      </c>
      <c r="B3816" s="265" t="s">
        <v>10837</v>
      </c>
      <c r="C3816" s="265" t="s">
        <v>6656</v>
      </c>
      <c r="D3816" s="266" t="s">
        <v>25739</v>
      </c>
    </row>
    <row r="3817" spans="1:4" x14ac:dyDescent="0.25">
      <c r="A3817" s="264" t="s">
        <v>36144</v>
      </c>
      <c r="B3817" s="265" t="s">
        <v>10838</v>
      </c>
      <c r="C3817" s="265" t="s">
        <v>6656</v>
      </c>
      <c r="D3817" s="266" t="s">
        <v>2354</v>
      </c>
    </row>
    <row r="3818" spans="1:4" x14ac:dyDescent="0.25">
      <c r="A3818" s="264" t="s">
        <v>36145</v>
      </c>
      <c r="B3818" s="265" t="s">
        <v>10839</v>
      </c>
      <c r="C3818" s="265" t="s">
        <v>6656</v>
      </c>
      <c r="D3818" s="266" t="s">
        <v>36146</v>
      </c>
    </row>
    <row r="3819" spans="1:4" x14ac:dyDescent="0.25">
      <c r="A3819" s="264" t="s">
        <v>36147</v>
      </c>
      <c r="B3819" s="265" t="s">
        <v>10840</v>
      </c>
      <c r="C3819" s="265" t="s">
        <v>6656</v>
      </c>
      <c r="D3819" s="266" t="s">
        <v>36148</v>
      </c>
    </row>
    <row r="3820" spans="1:4" x14ac:dyDescent="0.25">
      <c r="A3820" s="264" t="s">
        <v>36149</v>
      </c>
      <c r="B3820" s="265" t="s">
        <v>10841</v>
      </c>
      <c r="C3820" s="265" t="s">
        <v>6656</v>
      </c>
      <c r="D3820" s="266" t="s">
        <v>3543</v>
      </c>
    </row>
    <row r="3821" spans="1:4" x14ac:dyDescent="0.25">
      <c r="A3821" s="264" t="s">
        <v>36150</v>
      </c>
      <c r="B3821" s="265" t="s">
        <v>10842</v>
      </c>
      <c r="C3821" s="265" t="s">
        <v>6656</v>
      </c>
      <c r="D3821" s="266" t="s">
        <v>30543</v>
      </c>
    </row>
    <row r="3822" spans="1:4" x14ac:dyDescent="0.25">
      <c r="A3822" s="264" t="s">
        <v>36151</v>
      </c>
      <c r="B3822" s="265" t="s">
        <v>10843</v>
      </c>
      <c r="C3822" s="265" t="s">
        <v>6656</v>
      </c>
      <c r="D3822" s="266" t="s">
        <v>29434</v>
      </c>
    </row>
    <row r="3823" spans="1:4" x14ac:dyDescent="0.25">
      <c r="A3823" s="264" t="s">
        <v>36152</v>
      </c>
      <c r="B3823" s="265" t="s">
        <v>10844</v>
      </c>
      <c r="C3823" s="265" t="s">
        <v>6656</v>
      </c>
      <c r="D3823" s="266" t="s">
        <v>25674</v>
      </c>
    </row>
    <row r="3824" spans="1:4" x14ac:dyDescent="0.25">
      <c r="A3824" s="264" t="s">
        <v>36153</v>
      </c>
      <c r="B3824" s="265" t="s">
        <v>10845</v>
      </c>
      <c r="C3824" s="265" t="s">
        <v>6656</v>
      </c>
      <c r="D3824" s="266" t="s">
        <v>34615</v>
      </c>
    </row>
    <row r="3825" spans="1:4" x14ac:dyDescent="0.25">
      <c r="A3825" s="264" t="s">
        <v>36154</v>
      </c>
      <c r="B3825" s="265" t="s">
        <v>10846</v>
      </c>
      <c r="C3825" s="265" t="s">
        <v>6656</v>
      </c>
      <c r="D3825" s="266" t="s">
        <v>34129</v>
      </c>
    </row>
    <row r="3826" spans="1:4" x14ac:dyDescent="0.25">
      <c r="A3826" s="264" t="s">
        <v>36155</v>
      </c>
      <c r="B3826" s="265" t="s">
        <v>10848</v>
      </c>
      <c r="C3826" s="265" t="s">
        <v>6656</v>
      </c>
      <c r="D3826" s="266" t="s">
        <v>36156</v>
      </c>
    </row>
    <row r="3827" spans="1:4" x14ac:dyDescent="0.25">
      <c r="A3827" s="264" t="s">
        <v>36157</v>
      </c>
      <c r="B3827" s="265" t="s">
        <v>10849</v>
      </c>
      <c r="C3827" s="265" t="s">
        <v>6656</v>
      </c>
      <c r="D3827" s="266" t="s">
        <v>3209</v>
      </c>
    </row>
    <row r="3828" spans="1:4" x14ac:dyDescent="0.25">
      <c r="A3828" s="264" t="s">
        <v>36158</v>
      </c>
      <c r="B3828" s="265" t="s">
        <v>10850</v>
      </c>
      <c r="C3828" s="265" t="s">
        <v>6656</v>
      </c>
      <c r="D3828" s="266" t="s">
        <v>5914</v>
      </c>
    </row>
    <row r="3829" spans="1:4" x14ac:dyDescent="0.25">
      <c r="A3829" s="264" t="s">
        <v>36159</v>
      </c>
      <c r="B3829" s="265" t="s">
        <v>10851</v>
      </c>
      <c r="C3829" s="265" t="s">
        <v>6656</v>
      </c>
      <c r="D3829" s="266" t="s">
        <v>34124</v>
      </c>
    </row>
    <row r="3830" spans="1:4" x14ac:dyDescent="0.25">
      <c r="A3830" s="264" t="s">
        <v>36160</v>
      </c>
      <c r="B3830" s="265" t="s">
        <v>10852</v>
      </c>
      <c r="C3830" s="265" t="s">
        <v>6656</v>
      </c>
      <c r="D3830" s="266" t="s">
        <v>36161</v>
      </c>
    </row>
    <row r="3831" spans="1:4" x14ac:dyDescent="0.25">
      <c r="A3831" s="264" t="s">
        <v>36162</v>
      </c>
      <c r="B3831" s="265" t="s">
        <v>10853</v>
      </c>
      <c r="C3831" s="265" t="s">
        <v>6656</v>
      </c>
      <c r="D3831" s="266" t="s">
        <v>27629</v>
      </c>
    </row>
    <row r="3832" spans="1:4" x14ac:dyDescent="0.25">
      <c r="A3832" s="264" t="s">
        <v>36163</v>
      </c>
      <c r="B3832" s="265" t="s">
        <v>10854</v>
      </c>
      <c r="C3832" s="265" t="s">
        <v>6656</v>
      </c>
      <c r="D3832" s="266" t="s">
        <v>34110</v>
      </c>
    </row>
    <row r="3833" spans="1:4" x14ac:dyDescent="0.25">
      <c r="A3833" s="264" t="s">
        <v>36164</v>
      </c>
      <c r="B3833" s="265" t="s">
        <v>10855</v>
      </c>
      <c r="C3833" s="265" t="s">
        <v>6656</v>
      </c>
      <c r="D3833" s="266" t="s">
        <v>6111</v>
      </c>
    </row>
    <row r="3834" spans="1:4" x14ac:dyDescent="0.25">
      <c r="A3834" s="264" t="s">
        <v>36165</v>
      </c>
      <c r="B3834" s="265" t="s">
        <v>10856</v>
      </c>
      <c r="C3834" s="265" t="s">
        <v>6656</v>
      </c>
      <c r="D3834" s="266" t="s">
        <v>36166</v>
      </c>
    </row>
    <row r="3835" spans="1:4" x14ac:dyDescent="0.25">
      <c r="A3835" s="264" t="s">
        <v>36167</v>
      </c>
      <c r="B3835" s="265" t="s">
        <v>10857</v>
      </c>
      <c r="C3835" s="265" t="s">
        <v>6656</v>
      </c>
      <c r="D3835" s="266" t="s">
        <v>35703</v>
      </c>
    </row>
    <row r="3836" spans="1:4" x14ac:dyDescent="0.25">
      <c r="A3836" s="264" t="s">
        <v>36168</v>
      </c>
      <c r="B3836" s="265" t="s">
        <v>10858</v>
      </c>
      <c r="C3836" s="265" t="s">
        <v>6656</v>
      </c>
      <c r="D3836" s="266" t="s">
        <v>36169</v>
      </c>
    </row>
    <row r="3837" spans="1:4" x14ac:dyDescent="0.25">
      <c r="A3837" s="264" t="s">
        <v>36170</v>
      </c>
      <c r="B3837" s="265" t="s">
        <v>10859</v>
      </c>
      <c r="C3837" s="265" t="s">
        <v>6656</v>
      </c>
      <c r="D3837" s="266" t="s">
        <v>2207</v>
      </c>
    </row>
    <row r="3838" spans="1:4" x14ac:dyDescent="0.25">
      <c r="A3838" s="264" t="s">
        <v>36171</v>
      </c>
      <c r="B3838" s="265" t="s">
        <v>10860</v>
      </c>
      <c r="C3838" s="265" t="s">
        <v>6656</v>
      </c>
      <c r="D3838" s="266" t="s">
        <v>2125</v>
      </c>
    </row>
    <row r="3839" spans="1:4" x14ac:dyDescent="0.25">
      <c r="A3839" s="264" t="s">
        <v>36172</v>
      </c>
      <c r="B3839" s="265" t="s">
        <v>10861</v>
      </c>
      <c r="C3839" s="265" t="s">
        <v>6656</v>
      </c>
      <c r="D3839" s="266" t="s">
        <v>36173</v>
      </c>
    </row>
    <row r="3840" spans="1:4" x14ac:dyDescent="0.25">
      <c r="A3840" s="264" t="s">
        <v>36174</v>
      </c>
      <c r="B3840" s="265" t="s">
        <v>10862</v>
      </c>
      <c r="C3840" s="265" t="s">
        <v>6656</v>
      </c>
      <c r="D3840" s="266" t="s">
        <v>7652</v>
      </c>
    </row>
    <row r="3841" spans="1:4" x14ac:dyDescent="0.25">
      <c r="A3841" s="264" t="s">
        <v>36175</v>
      </c>
      <c r="B3841" s="265" t="s">
        <v>10863</v>
      </c>
      <c r="C3841" s="265" t="s">
        <v>6656</v>
      </c>
      <c r="D3841" s="266" t="s">
        <v>36176</v>
      </c>
    </row>
    <row r="3842" spans="1:4" x14ac:dyDescent="0.25">
      <c r="A3842" s="264" t="s">
        <v>36177</v>
      </c>
      <c r="B3842" s="265" t="s">
        <v>10864</v>
      </c>
      <c r="C3842" s="265" t="s">
        <v>6656</v>
      </c>
      <c r="D3842" s="266" t="s">
        <v>36178</v>
      </c>
    </row>
    <row r="3843" spans="1:4" x14ac:dyDescent="0.25">
      <c r="A3843" s="264" t="s">
        <v>36179</v>
      </c>
      <c r="B3843" s="265" t="s">
        <v>10865</v>
      </c>
      <c r="C3843" s="265" t="s">
        <v>6656</v>
      </c>
      <c r="D3843" s="266" t="s">
        <v>25709</v>
      </c>
    </row>
    <row r="3844" spans="1:4" x14ac:dyDescent="0.25">
      <c r="A3844" s="264" t="s">
        <v>36180</v>
      </c>
      <c r="B3844" s="265" t="s">
        <v>10866</v>
      </c>
      <c r="C3844" s="265" t="s">
        <v>6656</v>
      </c>
      <c r="D3844" s="266" t="s">
        <v>36181</v>
      </c>
    </row>
    <row r="3845" spans="1:4" x14ac:dyDescent="0.25">
      <c r="A3845" s="264" t="s">
        <v>36182</v>
      </c>
      <c r="B3845" s="265" t="s">
        <v>10867</v>
      </c>
      <c r="C3845" s="265" t="s">
        <v>6656</v>
      </c>
      <c r="D3845" s="266" t="s">
        <v>34016</v>
      </c>
    </row>
    <row r="3846" spans="1:4" x14ac:dyDescent="0.25">
      <c r="A3846" s="264" t="s">
        <v>36183</v>
      </c>
      <c r="B3846" s="265" t="s">
        <v>10868</v>
      </c>
      <c r="C3846" s="265" t="s">
        <v>6656</v>
      </c>
      <c r="D3846" s="266" t="s">
        <v>36184</v>
      </c>
    </row>
    <row r="3847" spans="1:4" x14ac:dyDescent="0.25">
      <c r="A3847" s="264" t="s">
        <v>36185</v>
      </c>
      <c r="B3847" s="265" t="s">
        <v>10869</v>
      </c>
      <c r="C3847" s="265" t="s">
        <v>6656</v>
      </c>
      <c r="D3847" s="266" t="s">
        <v>34598</v>
      </c>
    </row>
    <row r="3848" spans="1:4" x14ac:dyDescent="0.25">
      <c r="A3848" s="264" t="s">
        <v>36186</v>
      </c>
      <c r="B3848" s="265" t="s">
        <v>10870</v>
      </c>
      <c r="C3848" s="265" t="s">
        <v>6656</v>
      </c>
      <c r="D3848" s="266" t="s">
        <v>4014</v>
      </c>
    </row>
    <row r="3849" spans="1:4" x14ac:dyDescent="0.25">
      <c r="A3849" s="264" t="s">
        <v>36187</v>
      </c>
      <c r="B3849" s="265" t="s">
        <v>10871</v>
      </c>
      <c r="C3849" s="265" t="s">
        <v>6656</v>
      </c>
      <c r="D3849" s="266" t="s">
        <v>5431</v>
      </c>
    </row>
    <row r="3850" spans="1:4" x14ac:dyDescent="0.25">
      <c r="A3850" s="264" t="s">
        <v>36188</v>
      </c>
      <c r="B3850" s="265" t="s">
        <v>10872</v>
      </c>
      <c r="C3850" s="265" t="s">
        <v>6656</v>
      </c>
      <c r="D3850" s="266" t="s">
        <v>27282</v>
      </c>
    </row>
    <row r="3851" spans="1:4" x14ac:dyDescent="0.25">
      <c r="A3851" s="264" t="s">
        <v>36189</v>
      </c>
      <c r="B3851" s="265" t="s">
        <v>10874</v>
      </c>
      <c r="C3851" s="265" t="s">
        <v>6656</v>
      </c>
      <c r="D3851" s="266" t="s">
        <v>10018</v>
      </c>
    </row>
    <row r="3852" spans="1:4" x14ac:dyDescent="0.25">
      <c r="A3852" s="264" t="s">
        <v>36190</v>
      </c>
      <c r="B3852" s="265" t="s">
        <v>10875</v>
      </c>
      <c r="C3852" s="265" t="s">
        <v>6656</v>
      </c>
      <c r="D3852" s="266" t="s">
        <v>36191</v>
      </c>
    </row>
    <row r="3853" spans="1:4" x14ac:dyDescent="0.25">
      <c r="A3853" s="264" t="s">
        <v>36192</v>
      </c>
      <c r="B3853" s="265" t="s">
        <v>10876</v>
      </c>
      <c r="C3853" s="265" t="s">
        <v>6656</v>
      </c>
      <c r="D3853" s="266" t="s">
        <v>33538</v>
      </c>
    </row>
    <row r="3854" spans="1:4" x14ac:dyDescent="0.25">
      <c r="A3854" s="264" t="s">
        <v>36193</v>
      </c>
      <c r="B3854" s="265" t="s">
        <v>10877</v>
      </c>
      <c r="C3854" s="265" t="s">
        <v>6656</v>
      </c>
      <c r="D3854" s="266" t="s">
        <v>3552</v>
      </c>
    </row>
    <row r="3855" spans="1:4" x14ac:dyDescent="0.25">
      <c r="A3855" s="264" t="s">
        <v>36194</v>
      </c>
      <c r="B3855" s="265" t="s">
        <v>10878</v>
      </c>
      <c r="C3855" s="265" t="s">
        <v>6656</v>
      </c>
      <c r="D3855" s="266" t="s">
        <v>4306</v>
      </c>
    </row>
    <row r="3856" spans="1:4" x14ac:dyDescent="0.25">
      <c r="A3856" s="264" t="s">
        <v>36195</v>
      </c>
      <c r="B3856" s="265" t="s">
        <v>10879</v>
      </c>
      <c r="C3856" s="265" t="s">
        <v>6656</v>
      </c>
      <c r="D3856" s="266" t="s">
        <v>6775</v>
      </c>
    </row>
    <row r="3857" spans="1:4" x14ac:dyDescent="0.25">
      <c r="A3857" s="264" t="s">
        <v>36196</v>
      </c>
      <c r="B3857" s="265" t="s">
        <v>10880</v>
      </c>
      <c r="C3857" s="265" t="s">
        <v>6656</v>
      </c>
      <c r="D3857" s="266" t="s">
        <v>7208</v>
      </c>
    </row>
    <row r="3858" spans="1:4" x14ac:dyDescent="0.25">
      <c r="A3858" s="264" t="s">
        <v>36197</v>
      </c>
      <c r="B3858" s="265" t="s">
        <v>10881</v>
      </c>
      <c r="C3858" s="265" t="s">
        <v>6656</v>
      </c>
      <c r="D3858" s="266" t="s">
        <v>4964</v>
      </c>
    </row>
    <row r="3859" spans="1:4" x14ac:dyDescent="0.25">
      <c r="A3859" s="264" t="s">
        <v>36198</v>
      </c>
      <c r="B3859" s="265" t="s">
        <v>10882</v>
      </c>
      <c r="C3859" s="265" t="s">
        <v>6656</v>
      </c>
      <c r="D3859" s="266" t="s">
        <v>1610</v>
      </c>
    </row>
    <row r="3860" spans="1:4" x14ac:dyDescent="0.25">
      <c r="A3860" s="264" t="s">
        <v>36199</v>
      </c>
      <c r="B3860" s="265" t="s">
        <v>10883</v>
      </c>
      <c r="C3860" s="265" t="s">
        <v>6656</v>
      </c>
      <c r="D3860" s="266" t="s">
        <v>36200</v>
      </c>
    </row>
    <row r="3861" spans="1:4" x14ac:dyDescent="0.25">
      <c r="A3861" s="264" t="s">
        <v>36201</v>
      </c>
      <c r="B3861" s="265" t="s">
        <v>10884</v>
      </c>
      <c r="C3861" s="265" t="s">
        <v>6656</v>
      </c>
      <c r="D3861" s="266" t="s">
        <v>3892</v>
      </c>
    </row>
    <row r="3862" spans="1:4" x14ac:dyDescent="0.25">
      <c r="A3862" s="264" t="s">
        <v>36202</v>
      </c>
      <c r="B3862" s="265" t="s">
        <v>10885</v>
      </c>
      <c r="C3862" s="265" t="s">
        <v>6656</v>
      </c>
      <c r="D3862" s="266" t="s">
        <v>2282</v>
      </c>
    </row>
    <row r="3863" spans="1:4" x14ac:dyDescent="0.25">
      <c r="A3863" s="264" t="s">
        <v>36203</v>
      </c>
      <c r="B3863" s="265" t="s">
        <v>10886</v>
      </c>
      <c r="C3863" s="265" t="s">
        <v>6656</v>
      </c>
      <c r="D3863" s="266" t="s">
        <v>25594</v>
      </c>
    </row>
    <row r="3864" spans="1:4" x14ac:dyDescent="0.25">
      <c r="A3864" s="264" t="s">
        <v>36204</v>
      </c>
      <c r="B3864" s="265" t="s">
        <v>10887</v>
      </c>
      <c r="C3864" s="265" t="s">
        <v>6656</v>
      </c>
      <c r="D3864" s="266" t="s">
        <v>36205</v>
      </c>
    </row>
    <row r="3865" spans="1:4" x14ac:dyDescent="0.25">
      <c r="A3865" s="264" t="s">
        <v>36206</v>
      </c>
      <c r="B3865" s="265" t="s">
        <v>10888</v>
      </c>
      <c r="C3865" s="265" t="s">
        <v>6656</v>
      </c>
      <c r="D3865" s="266" t="s">
        <v>34057</v>
      </c>
    </row>
    <row r="3866" spans="1:4" x14ac:dyDescent="0.25">
      <c r="A3866" s="264" t="s">
        <v>36207</v>
      </c>
      <c r="B3866" s="265" t="s">
        <v>10889</v>
      </c>
      <c r="C3866" s="265" t="s">
        <v>6656</v>
      </c>
      <c r="D3866" s="266" t="s">
        <v>2983</v>
      </c>
    </row>
    <row r="3867" spans="1:4" x14ac:dyDescent="0.25">
      <c r="A3867" s="264" t="s">
        <v>36208</v>
      </c>
      <c r="B3867" s="265" t="s">
        <v>10890</v>
      </c>
      <c r="C3867" s="265" t="s">
        <v>6656</v>
      </c>
      <c r="D3867" s="266" t="s">
        <v>31418</v>
      </c>
    </row>
    <row r="3868" spans="1:4" x14ac:dyDescent="0.25">
      <c r="A3868" s="264" t="s">
        <v>36209</v>
      </c>
      <c r="B3868" s="265" t="s">
        <v>10891</v>
      </c>
      <c r="C3868" s="265" t="s">
        <v>6656</v>
      </c>
      <c r="D3868" s="266" t="s">
        <v>31478</v>
      </c>
    </row>
    <row r="3869" spans="1:4" x14ac:dyDescent="0.25">
      <c r="A3869" s="264" t="s">
        <v>36210</v>
      </c>
      <c r="B3869" s="265" t="s">
        <v>10892</v>
      </c>
      <c r="C3869" s="265" t="s">
        <v>6656</v>
      </c>
      <c r="D3869" s="266" t="s">
        <v>36211</v>
      </c>
    </row>
    <row r="3870" spans="1:4" x14ac:dyDescent="0.25">
      <c r="A3870" s="264" t="s">
        <v>36212</v>
      </c>
      <c r="B3870" s="265" t="s">
        <v>10894</v>
      </c>
      <c r="C3870" s="265" t="s">
        <v>6656</v>
      </c>
      <c r="D3870" s="266" t="s">
        <v>36213</v>
      </c>
    </row>
    <row r="3871" spans="1:4" x14ac:dyDescent="0.25">
      <c r="A3871" s="264" t="s">
        <v>36214</v>
      </c>
      <c r="B3871" s="265" t="s">
        <v>10895</v>
      </c>
      <c r="C3871" s="265" t="s">
        <v>6656</v>
      </c>
      <c r="D3871" s="266" t="s">
        <v>36215</v>
      </c>
    </row>
    <row r="3872" spans="1:4" x14ac:dyDescent="0.25">
      <c r="A3872" s="264" t="s">
        <v>36216</v>
      </c>
      <c r="B3872" s="265" t="s">
        <v>10896</v>
      </c>
      <c r="C3872" s="265" t="s">
        <v>6656</v>
      </c>
      <c r="D3872" s="266" t="s">
        <v>4178</v>
      </c>
    </row>
    <row r="3873" spans="1:4" x14ac:dyDescent="0.25">
      <c r="A3873" s="264" t="s">
        <v>36217</v>
      </c>
      <c r="B3873" s="265" t="s">
        <v>10897</v>
      </c>
      <c r="C3873" s="265" t="s">
        <v>6656</v>
      </c>
      <c r="D3873" s="266" t="s">
        <v>25826</v>
      </c>
    </row>
    <row r="3874" spans="1:4" x14ac:dyDescent="0.25">
      <c r="A3874" s="264" t="s">
        <v>36218</v>
      </c>
      <c r="B3874" s="265" t="s">
        <v>10898</v>
      </c>
      <c r="C3874" s="265" t="s">
        <v>6656</v>
      </c>
      <c r="D3874" s="266" t="s">
        <v>36219</v>
      </c>
    </row>
    <row r="3875" spans="1:4" x14ac:dyDescent="0.25">
      <c r="A3875" s="264" t="s">
        <v>36220</v>
      </c>
      <c r="B3875" s="265" t="s">
        <v>10899</v>
      </c>
      <c r="C3875" s="265" t="s">
        <v>6656</v>
      </c>
      <c r="D3875" s="266" t="s">
        <v>34000</v>
      </c>
    </row>
    <row r="3876" spans="1:4" x14ac:dyDescent="0.25">
      <c r="A3876" s="264" t="s">
        <v>36221</v>
      </c>
      <c r="B3876" s="265" t="s">
        <v>10900</v>
      </c>
      <c r="C3876" s="265" t="s">
        <v>6656</v>
      </c>
      <c r="D3876" s="266" t="s">
        <v>34020</v>
      </c>
    </row>
    <row r="3877" spans="1:4" x14ac:dyDescent="0.25">
      <c r="A3877" s="264" t="s">
        <v>36222</v>
      </c>
      <c r="B3877" s="265" t="s">
        <v>10901</v>
      </c>
      <c r="C3877" s="265" t="s">
        <v>6656</v>
      </c>
      <c r="D3877" s="266" t="s">
        <v>36223</v>
      </c>
    </row>
    <row r="3878" spans="1:4" x14ac:dyDescent="0.25">
      <c r="A3878" s="264" t="s">
        <v>36224</v>
      </c>
      <c r="B3878" s="265" t="s">
        <v>10902</v>
      </c>
      <c r="C3878" s="265" t="s">
        <v>6656</v>
      </c>
      <c r="D3878" s="266" t="s">
        <v>32998</v>
      </c>
    </row>
    <row r="3879" spans="1:4" x14ac:dyDescent="0.25">
      <c r="A3879" s="264" t="s">
        <v>36225</v>
      </c>
      <c r="B3879" s="265" t="s">
        <v>10903</v>
      </c>
      <c r="C3879" s="265" t="s">
        <v>6656</v>
      </c>
      <c r="D3879" s="266" t="s">
        <v>30583</v>
      </c>
    </row>
    <row r="3880" spans="1:4" x14ac:dyDescent="0.25">
      <c r="A3880" s="264" t="s">
        <v>36226</v>
      </c>
      <c r="B3880" s="265" t="s">
        <v>10904</v>
      </c>
      <c r="C3880" s="265" t="s">
        <v>6656</v>
      </c>
      <c r="D3880" s="266" t="s">
        <v>36227</v>
      </c>
    </row>
    <row r="3881" spans="1:4" x14ac:dyDescent="0.25">
      <c r="A3881" s="264" t="s">
        <v>36228</v>
      </c>
      <c r="B3881" s="265" t="s">
        <v>10905</v>
      </c>
      <c r="C3881" s="265" t="s">
        <v>6656</v>
      </c>
      <c r="D3881" s="266" t="s">
        <v>35556</v>
      </c>
    </row>
    <row r="3882" spans="1:4" x14ac:dyDescent="0.25">
      <c r="A3882" s="264" t="s">
        <v>36229</v>
      </c>
      <c r="B3882" s="265" t="s">
        <v>10906</v>
      </c>
      <c r="C3882" s="265" t="s">
        <v>6656</v>
      </c>
      <c r="D3882" s="266" t="s">
        <v>1648</v>
      </c>
    </row>
    <row r="3883" spans="1:4" x14ac:dyDescent="0.25">
      <c r="A3883" s="264" t="s">
        <v>36230</v>
      </c>
      <c r="B3883" s="265" t="s">
        <v>10907</v>
      </c>
      <c r="C3883" s="265" t="s">
        <v>6656</v>
      </c>
      <c r="D3883" s="266" t="s">
        <v>33996</v>
      </c>
    </row>
    <row r="3884" spans="1:4" x14ac:dyDescent="0.25">
      <c r="A3884" s="264" t="s">
        <v>36231</v>
      </c>
      <c r="B3884" s="265" t="s">
        <v>10908</v>
      </c>
      <c r="C3884" s="265" t="s">
        <v>6656</v>
      </c>
      <c r="D3884" s="266" t="s">
        <v>36232</v>
      </c>
    </row>
    <row r="3885" spans="1:4" x14ac:dyDescent="0.25">
      <c r="A3885" s="264" t="s">
        <v>36233</v>
      </c>
      <c r="B3885" s="265" t="s">
        <v>10909</v>
      </c>
      <c r="C3885" s="265" t="s">
        <v>6656</v>
      </c>
      <c r="D3885" s="266" t="s">
        <v>5194</v>
      </c>
    </row>
    <row r="3886" spans="1:4" x14ac:dyDescent="0.25">
      <c r="A3886" s="264" t="s">
        <v>36234</v>
      </c>
      <c r="B3886" s="265" t="s">
        <v>10910</v>
      </c>
      <c r="C3886" s="265" t="s">
        <v>6656</v>
      </c>
      <c r="D3886" s="266" t="s">
        <v>27076</v>
      </c>
    </row>
    <row r="3887" spans="1:4" x14ac:dyDescent="0.25">
      <c r="A3887" s="264" t="s">
        <v>36235</v>
      </c>
      <c r="B3887" s="265" t="s">
        <v>10911</v>
      </c>
      <c r="C3887" s="265" t="s">
        <v>6656</v>
      </c>
      <c r="D3887" s="266" t="s">
        <v>36236</v>
      </c>
    </row>
    <row r="3888" spans="1:4" x14ac:dyDescent="0.25">
      <c r="A3888" s="264" t="s">
        <v>36237</v>
      </c>
      <c r="B3888" s="265" t="s">
        <v>10912</v>
      </c>
      <c r="C3888" s="265" t="s">
        <v>6656</v>
      </c>
      <c r="D3888" s="266" t="s">
        <v>25880</v>
      </c>
    </row>
    <row r="3889" spans="1:4" x14ac:dyDescent="0.25">
      <c r="A3889" s="264" t="s">
        <v>36238</v>
      </c>
      <c r="B3889" s="265" t="s">
        <v>10913</v>
      </c>
      <c r="C3889" s="265" t="s">
        <v>6656</v>
      </c>
      <c r="D3889" s="266" t="s">
        <v>6742</v>
      </c>
    </row>
    <row r="3890" spans="1:4" x14ac:dyDescent="0.25">
      <c r="A3890" s="264" t="s">
        <v>36239</v>
      </c>
      <c r="B3890" s="265" t="s">
        <v>10914</v>
      </c>
      <c r="C3890" s="265" t="s">
        <v>6656</v>
      </c>
      <c r="D3890" s="266" t="s">
        <v>36240</v>
      </c>
    </row>
    <row r="3891" spans="1:4" x14ac:dyDescent="0.25">
      <c r="A3891" s="264" t="s">
        <v>36241</v>
      </c>
      <c r="B3891" s="265" t="s">
        <v>10915</v>
      </c>
      <c r="C3891" s="265" t="s">
        <v>6656</v>
      </c>
      <c r="D3891" s="266" t="s">
        <v>34598</v>
      </c>
    </row>
    <row r="3892" spans="1:4" x14ac:dyDescent="0.25">
      <c r="A3892" s="264" t="s">
        <v>36242</v>
      </c>
      <c r="B3892" s="265" t="s">
        <v>10917</v>
      </c>
      <c r="C3892" s="265" t="s">
        <v>6656</v>
      </c>
      <c r="D3892" s="266" t="s">
        <v>10018</v>
      </c>
    </row>
    <row r="3893" spans="1:4" x14ac:dyDescent="0.25">
      <c r="A3893" s="264" t="s">
        <v>36243</v>
      </c>
      <c r="B3893" s="265" t="s">
        <v>10918</v>
      </c>
      <c r="C3893" s="265" t="s">
        <v>6656</v>
      </c>
      <c r="D3893" s="266" t="s">
        <v>27940</v>
      </c>
    </row>
    <row r="3894" spans="1:4" x14ac:dyDescent="0.25">
      <c r="A3894" s="264" t="s">
        <v>36244</v>
      </c>
      <c r="B3894" s="265" t="s">
        <v>10919</v>
      </c>
      <c r="C3894" s="265" t="s">
        <v>6656</v>
      </c>
      <c r="D3894" s="266" t="s">
        <v>6932</v>
      </c>
    </row>
    <row r="3895" spans="1:4" x14ac:dyDescent="0.25">
      <c r="A3895" s="264" t="s">
        <v>36245</v>
      </c>
      <c r="B3895" s="265" t="s">
        <v>10920</v>
      </c>
      <c r="C3895" s="265" t="s">
        <v>6656</v>
      </c>
      <c r="D3895" s="266" t="s">
        <v>36246</v>
      </c>
    </row>
    <row r="3896" spans="1:4" x14ac:dyDescent="0.25">
      <c r="A3896" s="264" t="s">
        <v>36247</v>
      </c>
      <c r="B3896" s="265" t="s">
        <v>10921</v>
      </c>
      <c r="C3896" s="265" t="s">
        <v>6656</v>
      </c>
      <c r="D3896" s="266" t="s">
        <v>36248</v>
      </c>
    </row>
    <row r="3897" spans="1:4" x14ac:dyDescent="0.25">
      <c r="A3897" s="264" t="s">
        <v>36249</v>
      </c>
      <c r="B3897" s="265" t="s">
        <v>10922</v>
      </c>
      <c r="C3897" s="265" t="s">
        <v>6656</v>
      </c>
      <c r="D3897" s="266" t="s">
        <v>27432</v>
      </c>
    </row>
    <row r="3898" spans="1:4" x14ac:dyDescent="0.25">
      <c r="A3898" s="264" t="s">
        <v>36250</v>
      </c>
      <c r="B3898" s="265" t="s">
        <v>10923</v>
      </c>
      <c r="C3898" s="265" t="s">
        <v>6656</v>
      </c>
      <c r="D3898" s="266" t="s">
        <v>13385</v>
      </c>
    </row>
    <row r="3899" spans="1:4" x14ac:dyDescent="0.25">
      <c r="A3899" s="264" t="s">
        <v>36251</v>
      </c>
      <c r="B3899" s="265" t="s">
        <v>10924</v>
      </c>
      <c r="C3899" s="265" t="s">
        <v>6656</v>
      </c>
      <c r="D3899" s="266" t="s">
        <v>12657</v>
      </c>
    </row>
    <row r="3900" spans="1:4" x14ac:dyDescent="0.25">
      <c r="A3900" s="264" t="s">
        <v>36252</v>
      </c>
      <c r="B3900" s="265" t="s">
        <v>10925</v>
      </c>
      <c r="C3900" s="265" t="s">
        <v>6656</v>
      </c>
      <c r="D3900" s="266" t="s">
        <v>3890</v>
      </c>
    </row>
    <row r="3901" spans="1:4" x14ac:dyDescent="0.25">
      <c r="A3901" s="264" t="s">
        <v>36253</v>
      </c>
      <c r="B3901" s="265" t="s">
        <v>10926</v>
      </c>
      <c r="C3901" s="265" t="s">
        <v>6656</v>
      </c>
      <c r="D3901" s="266" t="s">
        <v>4892</v>
      </c>
    </row>
    <row r="3902" spans="1:4" x14ac:dyDescent="0.25">
      <c r="A3902" s="264" t="s">
        <v>36254</v>
      </c>
      <c r="B3902" s="265" t="s">
        <v>10927</v>
      </c>
      <c r="C3902" s="265" t="s">
        <v>6656</v>
      </c>
      <c r="D3902" s="266" t="s">
        <v>7251</v>
      </c>
    </row>
    <row r="3903" spans="1:4" x14ac:dyDescent="0.25">
      <c r="A3903" s="264" t="s">
        <v>36255</v>
      </c>
      <c r="B3903" s="265" t="s">
        <v>10928</v>
      </c>
      <c r="C3903" s="265" t="s">
        <v>6656</v>
      </c>
      <c r="D3903" s="266" t="s">
        <v>36169</v>
      </c>
    </row>
    <row r="3904" spans="1:4" x14ac:dyDescent="0.25">
      <c r="A3904" s="264" t="s">
        <v>36256</v>
      </c>
      <c r="B3904" s="265" t="s">
        <v>10930</v>
      </c>
      <c r="C3904" s="265" t="s">
        <v>6656</v>
      </c>
      <c r="D3904" s="266" t="s">
        <v>26555</v>
      </c>
    </row>
    <row r="3905" spans="1:4" x14ac:dyDescent="0.25">
      <c r="A3905" s="264" t="s">
        <v>36257</v>
      </c>
      <c r="B3905" s="265" t="s">
        <v>10931</v>
      </c>
      <c r="C3905" s="265" t="s">
        <v>6656</v>
      </c>
      <c r="D3905" s="266" t="s">
        <v>7037</v>
      </c>
    </row>
    <row r="3906" spans="1:4" x14ac:dyDescent="0.25">
      <c r="A3906" s="264" t="s">
        <v>36258</v>
      </c>
      <c r="B3906" s="265" t="s">
        <v>10932</v>
      </c>
      <c r="C3906" s="265" t="s">
        <v>6656</v>
      </c>
      <c r="D3906" s="266" t="s">
        <v>36259</v>
      </c>
    </row>
    <row r="3907" spans="1:4" x14ac:dyDescent="0.25">
      <c r="A3907" s="264" t="s">
        <v>36260</v>
      </c>
      <c r="B3907" s="265" t="s">
        <v>10933</v>
      </c>
      <c r="C3907" s="265" t="s">
        <v>6656</v>
      </c>
      <c r="D3907" s="266" t="s">
        <v>1512</v>
      </c>
    </row>
    <row r="3908" spans="1:4" x14ac:dyDescent="0.25">
      <c r="A3908" s="264" t="s">
        <v>36261</v>
      </c>
      <c r="B3908" s="265" t="s">
        <v>10934</v>
      </c>
      <c r="C3908" s="265" t="s">
        <v>6656</v>
      </c>
      <c r="D3908" s="266" t="s">
        <v>2946</v>
      </c>
    </row>
    <row r="3909" spans="1:4" x14ac:dyDescent="0.25">
      <c r="A3909" s="264" t="s">
        <v>36262</v>
      </c>
      <c r="B3909" s="265" t="s">
        <v>10935</v>
      </c>
      <c r="C3909" s="265" t="s">
        <v>6656</v>
      </c>
      <c r="D3909" s="266" t="s">
        <v>7194</v>
      </c>
    </row>
    <row r="3910" spans="1:4" x14ac:dyDescent="0.25">
      <c r="A3910" s="264" t="s">
        <v>36263</v>
      </c>
      <c r="B3910" s="265" t="s">
        <v>10936</v>
      </c>
      <c r="C3910" s="265" t="s">
        <v>6656</v>
      </c>
      <c r="D3910" s="266" t="s">
        <v>34010</v>
      </c>
    </row>
    <row r="3911" spans="1:4" x14ac:dyDescent="0.25">
      <c r="A3911" s="264" t="s">
        <v>36264</v>
      </c>
      <c r="B3911" s="265" t="s">
        <v>10937</v>
      </c>
      <c r="C3911" s="265" t="s">
        <v>6656</v>
      </c>
      <c r="D3911" s="266" t="s">
        <v>36265</v>
      </c>
    </row>
    <row r="3912" spans="1:4" x14ac:dyDescent="0.25">
      <c r="A3912" s="264" t="s">
        <v>36266</v>
      </c>
      <c r="B3912" s="265" t="s">
        <v>10938</v>
      </c>
      <c r="C3912" s="265" t="s">
        <v>6656</v>
      </c>
      <c r="D3912" s="266" t="s">
        <v>36267</v>
      </c>
    </row>
    <row r="3913" spans="1:4" x14ac:dyDescent="0.25">
      <c r="A3913" s="264" t="s">
        <v>36268</v>
      </c>
      <c r="B3913" s="265" t="s">
        <v>10940</v>
      </c>
      <c r="C3913" s="265" t="s">
        <v>6656</v>
      </c>
      <c r="D3913" s="266" t="s">
        <v>3745</v>
      </c>
    </row>
    <row r="3914" spans="1:4" x14ac:dyDescent="0.25">
      <c r="A3914" s="264" t="s">
        <v>36269</v>
      </c>
      <c r="B3914" s="265" t="s">
        <v>10941</v>
      </c>
      <c r="C3914" s="265" t="s">
        <v>6656</v>
      </c>
      <c r="D3914" s="266" t="s">
        <v>36270</v>
      </c>
    </row>
    <row r="3915" spans="1:4" x14ac:dyDescent="0.25">
      <c r="A3915" s="264" t="s">
        <v>36271</v>
      </c>
      <c r="B3915" s="265" t="s">
        <v>10942</v>
      </c>
      <c r="C3915" s="265" t="s">
        <v>6656</v>
      </c>
      <c r="D3915" s="266" t="s">
        <v>36272</v>
      </c>
    </row>
    <row r="3916" spans="1:4" x14ac:dyDescent="0.25">
      <c r="A3916" s="264" t="s">
        <v>36273</v>
      </c>
      <c r="B3916" s="265" t="s">
        <v>10943</v>
      </c>
      <c r="C3916" s="265" t="s">
        <v>6656</v>
      </c>
      <c r="D3916" s="266" t="s">
        <v>36274</v>
      </c>
    </row>
    <row r="3917" spans="1:4" x14ac:dyDescent="0.25">
      <c r="A3917" s="264" t="s">
        <v>36275</v>
      </c>
      <c r="B3917" s="265" t="s">
        <v>10944</v>
      </c>
      <c r="C3917" s="265" t="s">
        <v>6656</v>
      </c>
      <c r="D3917" s="266" t="s">
        <v>36276</v>
      </c>
    </row>
    <row r="3918" spans="1:4" x14ac:dyDescent="0.25">
      <c r="A3918" s="264" t="s">
        <v>36277</v>
      </c>
      <c r="B3918" s="265" t="s">
        <v>10945</v>
      </c>
      <c r="C3918" s="265" t="s">
        <v>6656</v>
      </c>
      <c r="D3918" s="266" t="s">
        <v>30950</v>
      </c>
    </row>
    <row r="3919" spans="1:4" x14ac:dyDescent="0.25">
      <c r="A3919" s="264" t="s">
        <v>36278</v>
      </c>
      <c r="B3919" s="265" t="s">
        <v>10946</v>
      </c>
      <c r="C3919" s="265" t="s">
        <v>6656</v>
      </c>
      <c r="D3919" s="266" t="s">
        <v>36279</v>
      </c>
    </row>
    <row r="3920" spans="1:4" x14ac:dyDescent="0.25">
      <c r="A3920" s="264" t="s">
        <v>36280</v>
      </c>
      <c r="B3920" s="265" t="s">
        <v>10947</v>
      </c>
      <c r="C3920" s="265" t="s">
        <v>6656</v>
      </c>
      <c r="D3920" s="266" t="s">
        <v>36281</v>
      </c>
    </row>
    <row r="3921" spans="1:4" x14ac:dyDescent="0.25">
      <c r="A3921" s="264" t="s">
        <v>36282</v>
      </c>
      <c r="B3921" s="265" t="s">
        <v>10948</v>
      </c>
      <c r="C3921" s="265" t="s">
        <v>6656</v>
      </c>
      <c r="D3921" s="266" t="s">
        <v>3038</v>
      </c>
    </row>
    <row r="3922" spans="1:4" x14ac:dyDescent="0.25">
      <c r="A3922" s="264" t="s">
        <v>36283</v>
      </c>
      <c r="B3922" s="265" t="s">
        <v>10949</v>
      </c>
      <c r="C3922" s="265" t="s">
        <v>6656</v>
      </c>
      <c r="D3922" s="266" t="s">
        <v>27617</v>
      </c>
    </row>
    <row r="3923" spans="1:4" x14ac:dyDescent="0.25">
      <c r="A3923" s="264" t="s">
        <v>36284</v>
      </c>
      <c r="B3923" s="265" t="s">
        <v>10950</v>
      </c>
      <c r="C3923" s="265" t="s">
        <v>6656</v>
      </c>
      <c r="D3923" s="266" t="s">
        <v>31132</v>
      </c>
    </row>
    <row r="3924" spans="1:4" x14ac:dyDescent="0.25">
      <c r="A3924" s="264" t="s">
        <v>36285</v>
      </c>
      <c r="B3924" s="265" t="s">
        <v>10951</v>
      </c>
      <c r="C3924" s="265" t="s">
        <v>6656</v>
      </c>
      <c r="D3924" s="266" t="s">
        <v>36286</v>
      </c>
    </row>
    <row r="3925" spans="1:4" x14ac:dyDescent="0.25">
      <c r="A3925" s="264" t="s">
        <v>36287</v>
      </c>
      <c r="B3925" s="265" t="s">
        <v>10953</v>
      </c>
      <c r="C3925" s="265" t="s">
        <v>6656</v>
      </c>
      <c r="D3925" s="266" t="s">
        <v>6221</v>
      </c>
    </row>
    <row r="3926" spans="1:4" x14ac:dyDescent="0.25">
      <c r="A3926" s="264" t="s">
        <v>36288</v>
      </c>
      <c r="B3926" s="265" t="s">
        <v>10954</v>
      </c>
      <c r="C3926" s="265" t="s">
        <v>6656</v>
      </c>
      <c r="D3926" s="266" t="s">
        <v>36289</v>
      </c>
    </row>
    <row r="3927" spans="1:4" x14ac:dyDescent="0.25">
      <c r="A3927" s="264" t="s">
        <v>36290</v>
      </c>
      <c r="B3927" s="265" t="s">
        <v>10955</v>
      </c>
      <c r="C3927" s="265" t="s">
        <v>6656</v>
      </c>
      <c r="D3927" s="266" t="s">
        <v>36291</v>
      </c>
    </row>
    <row r="3928" spans="1:4" x14ac:dyDescent="0.25">
      <c r="A3928" s="264" t="s">
        <v>36292</v>
      </c>
      <c r="B3928" s="265" t="s">
        <v>10956</v>
      </c>
      <c r="C3928" s="265" t="s">
        <v>6656</v>
      </c>
      <c r="D3928" s="266" t="s">
        <v>36293</v>
      </c>
    </row>
    <row r="3929" spans="1:4" x14ac:dyDescent="0.25">
      <c r="A3929" s="264" t="s">
        <v>36294</v>
      </c>
      <c r="B3929" s="265" t="s">
        <v>10957</v>
      </c>
      <c r="C3929" s="265" t="s">
        <v>6656</v>
      </c>
      <c r="D3929" s="266" t="s">
        <v>31230</v>
      </c>
    </row>
    <row r="3930" spans="1:4" x14ac:dyDescent="0.25">
      <c r="A3930" s="264" t="s">
        <v>36295</v>
      </c>
      <c r="B3930" s="265" t="s">
        <v>10958</v>
      </c>
      <c r="C3930" s="265" t="s">
        <v>6656</v>
      </c>
      <c r="D3930" s="266" t="s">
        <v>36296</v>
      </c>
    </row>
    <row r="3931" spans="1:4" x14ac:dyDescent="0.25">
      <c r="A3931" s="264" t="s">
        <v>36297</v>
      </c>
      <c r="B3931" s="265" t="s">
        <v>10959</v>
      </c>
      <c r="C3931" s="265" t="s">
        <v>6656</v>
      </c>
      <c r="D3931" s="266" t="s">
        <v>36298</v>
      </c>
    </row>
    <row r="3932" spans="1:4" x14ac:dyDescent="0.25">
      <c r="A3932" s="264" t="s">
        <v>36299</v>
      </c>
      <c r="B3932" s="265" t="s">
        <v>10960</v>
      </c>
      <c r="C3932" s="265" t="s">
        <v>6656</v>
      </c>
      <c r="D3932" s="266" t="s">
        <v>36300</v>
      </c>
    </row>
    <row r="3933" spans="1:4" x14ac:dyDescent="0.25">
      <c r="A3933" s="264" t="s">
        <v>36301</v>
      </c>
      <c r="B3933" s="265" t="s">
        <v>10961</v>
      </c>
      <c r="C3933" s="265" t="s">
        <v>6656</v>
      </c>
      <c r="D3933" s="266" t="s">
        <v>2025</v>
      </c>
    </row>
    <row r="3934" spans="1:4" x14ac:dyDescent="0.25">
      <c r="A3934" s="264" t="s">
        <v>36302</v>
      </c>
      <c r="B3934" s="265" t="s">
        <v>10962</v>
      </c>
      <c r="C3934" s="265" t="s">
        <v>6656</v>
      </c>
      <c r="D3934" s="266" t="s">
        <v>36303</v>
      </c>
    </row>
    <row r="3935" spans="1:4" x14ac:dyDescent="0.25">
      <c r="A3935" s="264" t="s">
        <v>36304</v>
      </c>
      <c r="B3935" s="265" t="s">
        <v>10963</v>
      </c>
      <c r="C3935" s="265" t="s">
        <v>6656</v>
      </c>
      <c r="D3935" s="266" t="s">
        <v>36305</v>
      </c>
    </row>
    <row r="3936" spans="1:4" x14ac:dyDescent="0.25">
      <c r="A3936" s="264" t="s">
        <v>36306</v>
      </c>
      <c r="B3936" s="265" t="s">
        <v>10964</v>
      </c>
      <c r="C3936" s="265" t="s">
        <v>6656</v>
      </c>
      <c r="D3936" s="266" t="s">
        <v>36307</v>
      </c>
    </row>
    <row r="3937" spans="1:4" x14ac:dyDescent="0.25">
      <c r="A3937" s="264" t="s">
        <v>36308</v>
      </c>
      <c r="B3937" s="265" t="s">
        <v>10965</v>
      </c>
      <c r="C3937" s="265" t="s">
        <v>6656</v>
      </c>
      <c r="D3937" s="266" t="s">
        <v>36309</v>
      </c>
    </row>
    <row r="3938" spans="1:4" x14ac:dyDescent="0.25">
      <c r="A3938" s="264" t="s">
        <v>36310</v>
      </c>
      <c r="B3938" s="265" t="s">
        <v>10966</v>
      </c>
      <c r="C3938" s="265" t="s">
        <v>6656</v>
      </c>
      <c r="D3938" s="266" t="s">
        <v>26746</v>
      </c>
    </row>
    <row r="3939" spans="1:4" x14ac:dyDescent="0.25">
      <c r="A3939" s="264" t="s">
        <v>36311</v>
      </c>
      <c r="B3939" s="265" t="s">
        <v>10967</v>
      </c>
      <c r="C3939" s="265" t="s">
        <v>6656</v>
      </c>
      <c r="D3939" s="266" t="s">
        <v>4512</v>
      </c>
    </row>
    <row r="3940" spans="1:4" x14ac:dyDescent="0.25">
      <c r="A3940" s="264" t="s">
        <v>36312</v>
      </c>
      <c r="B3940" s="265" t="s">
        <v>10968</v>
      </c>
      <c r="C3940" s="265" t="s">
        <v>6656</v>
      </c>
      <c r="D3940" s="266" t="s">
        <v>36313</v>
      </c>
    </row>
    <row r="3941" spans="1:4" x14ac:dyDescent="0.25">
      <c r="A3941" s="264" t="s">
        <v>36314</v>
      </c>
      <c r="B3941" s="265" t="s">
        <v>10969</v>
      </c>
      <c r="C3941" s="265" t="s">
        <v>6656</v>
      </c>
      <c r="D3941" s="266" t="s">
        <v>35729</v>
      </c>
    </row>
    <row r="3942" spans="1:4" x14ac:dyDescent="0.25">
      <c r="A3942" s="264" t="s">
        <v>36315</v>
      </c>
      <c r="B3942" s="265" t="s">
        <v>10970</v>
      </c>
      <c r="C3942" s="265" t="s">
        <v>6656</v>
      </c>
      <c r="D3942" s="266" t="s">
        <v>36316</v>
      </c>
    </row>
    <row r="3943" spans="1:4" x14ac:dyDescent="0.25">
      <c r="A3943" s="264" t="s">
        <v>36317</v>
      </c>
      <c r="B3943" s="265" t="s">
        <v>10971</v>
      </c>
      <c r="C3943" s="265" t="s">
        <v>6656</v>
      </c>
      <c r="D3943" s="266" t="s">
        <v>4020</v>
      </c>
    </row>
    <row r="3944" spans="1:4" x14ac:dyDescent="0.25">
      <c r="A3944" s="264" t="s">
        <v>36318</v>
      </c>
      <c r="B3944" s="265" t="s">
        <v>10972</v>
      </c>
      <c r="C3944" s="265" t="s">
        <v>6656</v>
      </c>
      <c r="D3944" s="266" t="s">
        <v>2976</v>
      </c>
    </row>
    <row r="3945" spans="1:4" x14ac:dyDescent="0.25">
      <c r="A3945" s="264" t="s">
        <v>36319</v>
      </c>
      <c r="B3945" s="265" t="s">
        <v>10973</v>
      </c>
      <c r="C3945" s="265" t="s">
        <v>6656</v>
      </c>
      <c r="D3945" s="266" t="s">
        <v>31797</v>
      </c>
    </row>
    <row r="3946" spans="1:4" x14ac:dyDescent="0.25">
      <c r="A3946" s="264" t="s">
        <v>36320</v>
      </c>
      <c r="B3946" s="265" t="s">
        <v>10974</v>
      </c>
      <c r="C3946" s="265" t="s">
        <v>6656</v>
      </c>
      <c r="D3946" s="266" t="s">
        <v>36321</v>
      </c>
    </row>
    <row r="3947" spans="1:4" x14ac:dyDescent="0.25">
      <c r="A3947" s="264" t="s">
        <v>36322</v>
      </c>
      <c r="B3947" s="265" t="s">
        <v>10975</v>
      </c>
      <c r="C3947" s="265" t="s">
        <v>6656</v>
      </c>
      <c r="D3947" s="266" t="s">
        <v>2120</v>
      </c>
    </row>
    <row r="3948" spans="1:4" x14ac:dyDescent="0.25">
      <c r="A3948" s="264" t="s">
        <v>36323</v>
      </c>
      <c r="B3948" s="265" t="s">
        <v>10976</v>
      </c>
      <c r="C3948" s="265" t="s">
        <v>6656</v>
      </c>
      <c r="D3948" s="266" t="s">
        <v>36324</v>
      </c>
    </row>
    <row r="3949" spans="1:4" x14ac:dyDescent="0.25">
      <c r="A3949" s="264" t="s">
        <v>36325</v>
      </c>
      <c r="B3949" s="265" t="s">
        <v>10977</v>
      </c>
      <c r="C3949" s="265" t="s">
        <v>6656</v>
      </c>
      <c r="D3949" s="266" t="s">
        <v>36326</v>
      </c>
    </row>
    <row r="3950" spans="1:4" x14ac:dyDescent="0.25">
      <c r="A3950" s="264" t="s">
        <v>36327</v>
      </c>
      <c r="B3950" s="265" t="s">
        <v>10978</v>
      </c>
      <c r="C3950" s="265" t="s">
        <v>6656</v>
      </c>
      <c r="D3950" s="266" t="s">
        <v>4195</v>
      </c>
    </row>
    <row r="3951" spans="1:4" x14ac:dyDescent="0.25">
      <c r="A3951" s="264" t="s">
        <v>36328</v>
      </c>
      <c r="B3951" s="265" t="s">
        <v>10979</v>
      </c>
      <c r="C3951" s="265" t="s">
        <v>6656</v>
      </c>
      <c r="D3951" s="266" t="s">
        <v>3404</v>
      </c>
    </row>
    <row r="3952" spans="1:4" x14ac:dyDescent="0.25">
      <c r="A3952" s="264" t="s">
        <v>36329</v>
      </c>
      <c r="B3952" s="265" t="s">
        <v>10980</v>
      </c>
      <c r="C3952" s="265" t="s">
        <v>6656</v>
      </c>
      <c r="D3952" s="266" t="s">
        <v>25608</v>
      </c>
    </row>
    <row r="3953" spans="1:4" x14ac:dyDescent="0.25">
      <c r="A3953" s="264" t="s">
        <v>36330</v>
      </c>
      <c r="B3953" s="265" t="s">
        <v>10981</v>
      </c>
      <c r="C3953" s="265" t="s">
        <v>6656</v>
      </c>
      <c r="D3953" s="266" t="s">
        <v>36331</v>
      </c>
    </row>
    <row r="3954" spans="1:4" x14ac:dyDescent="0.25">
      <c r="A3954" s="264" t="s">
        <v>36332</v>
      </c>
      <c r="B3954" s="265" t="s">
        <v>10982</v>
      </c>
      <c r="C3954" s="265" t="s">
        <v>6656</v>
      </c>
      <c r="D3954" s="266" t="s">
        <v>10469</v>
      </c>
    </row>
    <row r="3955" spans="1:4" x14ac:dyDescent="0.25">
      <c r="A3955" s="264" t="s">
        <v>36333</v>
      </c>
      <c r="B3955" s="265" t="s">
        <v>10983</v>
      </c>
      <c r="C3955" s="265" t="s">
        <v>6656</v>
      </c>
      <c r="D3955" s="266" t="s">
        <v>36334</v>
      </c>
    </row>
    <row r="3956" spans="1:4" x14ac:dyDescent="0.25">
      <c r="A3956" s="264" t="s">
        <v>36335</v>
      </c>
      <c r="B3956" s="265" t="s">
        <v>10984</v>
      </c>
      <c r="C3956" s="265" t="s">
        <v>6656</v>
      </c>
      <c r="D3956" s="266" t="s">
        <v>36336</v>
      </c>
    </row>
    <row r="3957" spans="1:4" x14ac:dyDescent="0.25">
      <c r="A3957" s="264" t="s">
        <v>36337</v>
      </c>
      <c r="B3957" s="265" t="s">
        <v>10985</v>
      </c>
      <c r="C3957" s="265" t="s">
        <v>6656</v>
      </c>
      <c r="D3957" s="266" t="s">
        <v>4153</v>
      </c>
    </row>
    <row r="3958" spans="1:4" x14ac:dyDescent="0.25">
      <c r="A3958" s="264" t="s">
        <v>36338</v>
      </c>
      <c r="B3958" s="265" t="s">
        <v>10986</v>
      </c>
      <c r="C3958" s="265" t="s">
        <v>6656</v>
      </c>
      <c r="D3958" s="266" t="s">
        <v>36339</v>
      </c>
    </row>
    <row r="3959" spans="1:4" x14ac:dyDescent="0.25">
      <c r="A3959" s="264" t="s">
        <v>36340</v>
      </c>
      <c r="B3959" s="265" t="s">
        <v>10987</v>
      </c>
      <c r="C3959" s="265" t="s">
        <v>6656</v>
      </c>
      <c r="D3959" s="266" t="s">
        <v>36341</v>
      </c>
    </row>
    <row r="3960" spans="1:4" x14ac:dyDescent="0.25">
      <c r="A3960" s="264" t="s">
        <v>36342</v>
      </c>
      <c r="B3960" s="265" t="s">
        <v>10988</v>
      </c>
      <c r="C3960" s="265" t="s">
        <v>6656</v>
      </c>
      <c r="D3960" s="266" t="s">
        <v>30952</v>
      </c>
    </row>
    <row r="3961" spans="1:4" x14ac:dyDescent="0.25">
      <c r="A3961" s="264" t="s">
        <v>36343</v>
      </c>
      <c r="B3961" s="265" t="s">
        <v>10989</v>
      </c>
      <c r="C3961" s="265" t="s">
        <v>6656</v>
      </c>
      <c r="D3961" s="266" t="s">
        <v>3966</v>
      </c>
    </row>
    <row r="3962" spans="1:4" x14ac:dyDescent="0.25">
      <c r="A3962" s="264" t="s">
        <v>36344</v>
      </c>
      <c r="B3962" s="265" t="s">
        <v>10990</v>
      </c>
      <c r="C3962" s="265" t="s">
        <v>6656</v>
      </c>
      <c r="D3962" s="266" t="s">
        <v>34841</v>
      </c>
    </row>
    <row r="3963" spans="1:4" x14ac:dyDescent="0.25">
      <c r="A3963" s="264" t="s">
        <v>36345</v>
      </c>
      <c r="B3963" s="265" t="s">
        <v>10991</v>
      </c>
      <c r="C3963" s="265" t="s">
        <v>6656</v>
      </c>
      <c r="D3963" s="266" t="s">
        <v>27163</v>
      </c>
    </row>
    <row r="3964" spans="1:4" x14ac:dyDescent="0.25">
      <c r="A3964" s="264" t="s">
        <v>36346</v>
      </c>
      <c r="B3964" s="265" t="s">
        <v>10992</v>
      </c>
      <c r="C3964" s="265" t="s">
        <v>6656</v>
      </c>
      <c r="D3964" s="266" t="s">
        <v>29904</v>
      </c>
    </row>
    <row r="3965" spans="1:4" x14ac:dyDescent="0.25">
      <c r="A3965" s="264" t="s">
        <v>36347</v>
      </c>
      <c r="B3965" s="265" t="s">
        <v>10993</v>
      </c>
      <c r="C3965" s="265" t="s">
        <v>6656</v>
      </c>
      <c r="D3965" s="266" t="s">
        <v>36348</v>
      </c>
    </row>
    <row r="3966" spans="1:4" x14ac:dyDescent="0.25">
      <c r="A3966" s="264" t="s">
        <v>36349</v>
      </c>
      <c r="B3966" s="265" t="s">
        <v>10994</v>
      </c>
      <c r="C3966" s="265" t="s">
        <v>6656</v>
      </c>
      <c r="D3966" s="266" t="s">
        <v>36350</v>
      </c>
    </row>
    <row r="3967" spans="1:4" x14ac:dyDescent="0.25">
      <c r="A3967" s="264" t="s">
        <v>36351</v>
      </c>
      <c r="B3967" s="265" t="s">
        <v>10995</v>
      </c>
      <c r="C3967" s="265" t="s">
        <v>6656</v>
      </c>
      <c r="D3967" s="266" t="s">
        <v>36352</v>
      </c>
    </row>
    <row r="3968" spans="1:4" x14ac:dyDescent="0.25">
      <c r="A3968" s="264" t="s">
        <v>36353</v>
      </c>
      <c r="B3968" s="265" t="s">
        <v>10997</v>
      </c>
      <c r="C3968" s="265" t="s">
        <v>6656</v>
      </c>
      <c r="D3968" s="266" t="s">
        <v>36354</v>
      </c>
    </row>
    <row r="3969" spans="1:4" x14ac:dyDescent="0.25">
      <c r="A3969" s="264" t="s">
        <v>36355</v>
      </c>
      <c r="B3969" s="265" t="s">
        <v>10998</v>
      </c>
      <c r="C3969" s="265" t="s">
        <v>6656</v>
      </c>
      <c r="D3969" s="266" t="s">
        <v>34105</v>
      </c>
    </row>
    <row r="3970" spans="1:4" x14ac:dyDescent="0.25">
      <c r="A3970" s="264" t="s">
        <v>36356</v>
      </c>
      <c r="B3970" s="265" t="s">
        <v>10999</v>
      </c>
      <c r="C3970" s="265" t="s">
        <v>6656</v>
      </c>
      <c r="D3970" s="266" t="s">
        <v>36281</v>
      </c>
    </row>
    <row r="3971" spans="1:4" x14ac:dyDescent="0.25">
      <c r="A3971" s="264" t="s">
        <v>36357</v>
      </c>
      <c r="B3971" s="265" t="s">
        <v>11000</v>
      </c>
      <c r="C3971" s="265" t="s">
        <v>6656</v>
      </c>
      <c r="D3971" s="266" t="s">
        <v>6861</v>
      </c>
    </row>
    <row r="3972" spans="1:4" x14ac:dyDescent="0.25">
      <c r="A3972" s="264" t="s">
        <v>36358</v>
      </c>
      <c r="B3972" s="265" t="s">
        <v>11001</v>
      </c>
      <c r="C3972" s="265" t="s">
        <v>6656</v>
      </c>
      <c r="D3972" s="266" t="s">
        <v>36359</v>
      </c>
    </row>
    <row r="3973" spans="1:4" x14ac:dyDescent="0.25">
      <c r="A3973" s="264" t="s">
        <v>36360</v>
      </c>
      <c r="B3973" s="265" t="s">
        <v>11002</v>
      </c>
      <c r="C3973" s="265" t="s">
        <v>6656</v>
      </c>
      <c r="D3973" s="266" t="s">
        <v>36361</v>
      </c>
    </row>
    <row r="3974" spans="1:4" x14ac:dyDescent="0.25">
      <c r="A3974" s="264" t="s">
        <v>36362</v>
      </c>
      <c r="B3974" s="265" t="s">
        <v>11003</v>
      </c>
      <c r="C3974" s="265" t="s">
        <v>6656</v>
      </c>
      <c r="D3974" s="266" t="s">
        <v>3155</v>
      </c>
    </row>
    <row r="3975" spans="1:4" x14ac:dyDescent="0.25">
      <c r="A3975" s="264" t="s">
        <v>36363</v>
      </c>
      <c r="B3975" s="265" t="s">
        <v>11004</v>
      </c>
      <c r="C3975" s="265" t="s">
        <v>6656</v>
      </c>
      <c r="D3975" s="266" t="s">
        <v>36364</v>
      </c>
    </row>
    <row r="3976" spans="1:4" x14ac:dyDescent="0.25">
      <c r="A3976" s="264" t="s">
        <v>36365</v>
      </c>
      <c r="B3976" s="265" t="s">
        <v>11005</v>
      </c>
      <c r="C3976" s="265" t="s">
        <v>6656</v>
      </c>
      <c r="D3976" s="266" t="s">
        <v>27086</v>
      </c>
    </row>
    <row r="3977" spans="1:4" x14ac:dyDescent="0.25">
      <c r="A3977" s="264" t="s">
        <v>36366</v>
      </c>
      <c r="B3977" s="265" t="s">
        <v>11006</v>
      </c>
      <c r="C3977" s="265" t="s">
        <v>6656</v>
      </c>
      <c r="D3977" s="266" t="s">
        <v>34629</v>
      </c>
    </row>
    <row r="3978" spans="1:4" x14ac:dyDescent="0.25">
      <c r="A3978" s="264" t="s">
        <v>36367</v>
      </c>
      <c r="B3978" s="265" t="s">
        <v>11007</v>
      </c>
      <c r="C3978" s="265" t="s">
        <v>6656</v>
      </c>
      <c r="D3978" s="266" t="s">
        <v>36368</v>
      </c>
    </row>
    <row r="3979" spans="1:4" x14ac:dyDescent="0.25">
      <c r="A3979" s="264" t="s">
        <v>36369</v>
      </c>
      <c r="B3979" s="265" t="s">
        <v>11008</v>
      </c>
      <c r="C3979" s="265" t="s">
        <v>6656</v>
      </c>
      <c r="D3979" s="266" t="s">
        <v>36370</v>
      </c>
    </row>
    <row r="3980" spans="1:4" x14ac:dyDescent="0.25">
      <c r="A3980" s="264" t="s">
        <v>36371</v>
      </c>
      <c r="B3980" s="265" t="s">
        <v>11009</v>
      </c>
      <c r="C3980" s="265" t="s">
        <v>6656</v>
      </c>
      <c r="D3980" s="266" t="s">
        <v>36372</v>
      </c>
    </row>
    <row r="3981" spans="1:4" x14ac:dyDescent="0.25">
      <c r="A3981" s="264" t="s">
        <v>36373</v>
      </c>
      <c r="B3981" s="265" t="s">
        <v>11010</v>
      </c>
      <c r="C3981" s="265" t="s">
        <v>6656</v>
      </c>
      <c r="D3981" s="266" t="s">
        <v>36374</v>
      </c>
    </row>
    <row r="3982" spans="1:4" x14ac:dyDescent="0.25">
      <c r="A3982" s="264" t="s">
        <v>36375</v>
      </c>
      <c r="B3982" s="265" t="s">
        <v>11011</v>
      </c>
      <c r="C3982" s="265" t="s">
        <v>6656</v>
      </c>
      <c r="D3982" s="266" t="s">
        <v>30772</v>
      </c>
    </row>
    <row r="3983" spans="1:4" x14ac:dyDescent="0.25">
      <c r="A3983" s="264" t="s">
        <v>36376</v>
      </c>
      <c r="B3983" s="265" t="s">
        <v>11012</v>
      </c>
      <c r="C3983" s="265" t="s">
        <v>6656</v>
      </c>
      <c r="D3983" s="266" t="s">
        <v>36377</v>
      </c>
    </row>
    <row r="3984" spans="1:4" x14ac:dyDescent="0.25">
      <c r="A3984" s="264" t="s">
        <v>36378</v>
      </c>
      <c r="B3984" s="265" t="s">
        <v>11013</v>
      </c>
      <c r="C3984" s="265" t="s">
        <v>6656</v>
      </c>
      <c r="D3984" s="266" t="s">
        <v>36379</v>
      </c>
    </row>
    <row r="3985" spans="1:4" x14ac:dyDescent="0.25">
      <c r="A3985" s="264" t="s">
        <v>36380</v>
      </c>
      <c r="B3985" s="265" t="s">
        <v>11014</v>
      </c>
      <c r="C3985" s="265" t="s">
        <v>6656</v>
      </c>
      <c r="D3985" s="266" t="s">
        <v>36381</v>
      </c>
    </row>
    <row r="3986" spans="1:4" x14ac:dyDescent="0.25">
      <c r="A3986" s="264" t="s">
        <v>36382</v>
      </c>
      <c r="B3986" s="265" t="s">
        <v>11015</v>
      </c>
      <c r="C3986" s="265" t="s">
        <v>6656</v>
      </c>
      <c r="D3986" s="266" t="s">
        <v>36383</v>
      </c>
    </row>
    <row r="3987" spans="1:4" x14ac:dyDescent="0.25">
      <c r="A3987" s="264" t="s">
        <v>36384</v>
      </c>
      <c r="B3987" s="265" t="s">
        <v>11016</v>
      </c>
      <c r="C3987" s="265" t="s">
        <v>6656</v>
      </c>
      <c r="D3987" s="266" t="s">
        <v>36385</v>
      </c>
    </row>
    <row r="3988" spans="1:4" x14ac:dyDescent="0.25">
      <c r="A3988" s="264" t="s">
        <v>36386</v>
      </c>
      <c r="B3988" s="265" t="s">
        <v>11017</v>
      </c>
      <c r="C3988" s="265" t="s">
        <v>6656</v>
      </c>
      <c r="D3988" s="266" t="s">
        <v>36387</v>
      </c>
    </row>
    <row r="3989" spans="1:4" x14ac:dyDescent="0.25">
      <c r="A3989" s="264" t="s">
        <v>36388</v>
      </c>
      <c r="B3989" s="265" t="s">
        <v>11018</v>
      </c>
      <c r="C3989" s="265" t="s">
        <v>6656</v>
      </c>
      <c r="D3989" s="266" t="s">
        <v>34062</v>
      </c>
    </row>
    <row r="3990" spans="1:4" x14ac:dyDescent="0.25">
      <c r="A3990" s="264" t="s">
        <v>36389</v>
      </c>
      <c r="B3990" s="265" t="s">
        <v>11019</v>
      </c>
      <c r="C3990" s="265" t="s">
        <v>6656</v>
      </c>
      <c r="D3990" s="266" t="s">
        <v>36390</v>
      </c>
    </row>
    <row r="3991" spans="1:4" x14ac:dyDescent="0.25">
      <c r="A3991" s="264" t="s">
        <v>36391</v>
      </c>
      <c r="B3991" s="265" t="s">
        <v>11020</v>
      </c>
      <c r="C3991" s="265" t="s">
        <v>6656</v>
      </c>
      <c r="D3991" s="266" t="s">
        <v>36392</v>
      </c>
    </row>
    <row r="3992" spans="1:4" x14ac:dyDescent="0.25">
      <c r="A3992" s="264" t="s">
        <v>36393</v>
      </c>
      <c r="B3992" s="265" t="s">
        <v>11021</v>
      </c>
      <c r="C3992" s="265" t="s">
        <v>6656</v>
      </c>
      <c r="D3992" s="266" t="s">
        <v>36394</v>
      </c>
    </row>
    <row r="3993" spans="1:4" x14ac:dyDescent="0.25">
      <c r="A3993" s="264" t="s">
        <v>36395</v>
      </c>
      <c r="B3993" s="265" t="s">
        <v>11022</v>
      </c>
      <c r="C3993" s="265" t="s">
        <v>6656</v>
      </c>
      <c r="D3993" s="266" t="s">
        <v>36396</v>
      </c>
    </row>
    <row r="3994" spans="1:4" x14ac:dyDescent="0.25">
      <c r="A3994" s="264" t="s">
        <v>36397</v>
      </c>
      <c r="B3994" s="265" t="s">
        <v>11023</v>
      </c>
      <c r="C3994" s="265" t="s">
        <v>6656</v>
      </c>
      <c r="D3994" s="266" t="s">
        <v>7109</v>
      </c>
    </row>
    <row r="3995" spans="1:4" x14ac:dyDescent="0.25">
      <c r="A3995" s="264" t="s">
        <v>36398</v>
      </c>
      <c r="B3995" s="265" t="s">
        <v>11024</v>
      </c>
      <c r="C3995" s="265" t="s">
        <v>6656</v>
      </c>
      <c r="D3995" s="266" t="s">
        <v>36399</v>
      </c>
    </row>
    <row r="3996" spans="1:4" x14ac:dyDescent="0.25">
      <c r="A3996" s="264" t="s">
        <v>36400</v>
      </c>
      <c r="B3996" s="265" t="s">
        <v>11025</v>
      </c>
      <c r="C3996" s="265" t="s">
        <v>6656</v>
      </c>
      <c r="D3996" s="266" t="s">
        <v>36401</v>
      </c>
    </row>
    <row r="3997" spans="1:4" x14ac:dyDescent="0.25">
      <c r="A3997" s="264" t="s">
        <v>36402</v>
      </c>
      <c r="B3997" s="265" t="s">
        <v>11026</v>
      </c>
      <c r="C3997" s="265" t="s">
        <v>6656</v>
      </c>
      <c r="D3997" s="266" t="s">
        <v>36403</v>
      </c>
    </row>
    <row r="3998" spans="1:4" x14ac:dyDescent="0.25">
      <c r="A3998" s="264" t="s">
        <v>36404</v>
      </c>
      <c r="B3998" s="265" t="s">
        <v>11027</v>
      </c>
      <c r="C3998" s="265" t="s">
        <v>6656</v>
      </c>
      <c r="D3998" s="266" t="s">
        <v>36405</v>
      </c>
    </row>
    <row r="3999" spans="1:4" x14ac:dyDescent="0.25">
      <c r="A3999" s="264" t="s">
        <v>36406</v>
      </c>
      <c r="B3999" s="265" t="s">
        <v>11028</v>
      </c>
      <c r="C3999" s="265" t="s">
        <v>6656</v>
      </c>
      <c r="D3999" s="266" t="s">
        <v>31507</v>
      </c>
    </row>
    <row r="4000" spans="1:4" x14ac:dyDescent="0.25">
      <c r="A4000" s="264" t="s">
        <v>36407</v>
      </c>
      <c r="B4000" s="265" t="s">
        <v>11029</v>
      </c>
      <c r="C4000" s="265" t="s">
        <v>6656</v>
      </c>
      <c r="D4000" s="266" t="s">
        <v>25645</v>
      </c>
    </row>
    <row r="4001" spans="1:4" x14ac:dyDescent="0.25">
      <c r="A4001" s="264" t="s">
        <v>36408</v>
      </c>
      <c r="B4001" s="265" t="s">
        <v>11030</v>
      </c>
      <c r="C4001" s="265" t="s">
        <v>6656</v>
      </c>
      <c r="D4001" s="266" t="s">
        <v>36409</v>
      </c>
    </row>
    <row r="4002" spans="1:4" x14ac:dyDescent="0.25">
      <c r="A4002" s="264" t="s">
        <v>36410</v>
      </c>
      <c r="B4002" s="265" t="s">
        <v>11031</v>
      </c>
      <c r="C4002" s="265" t="s">
        <v>6656</v>
      </c>
      <c r="D4002" s="266" t="s">
        <v>36411</v>
      </c>
    </row>
    <row r="4003" spans="1:4" x14ac:dyDescent="0.25">
      <c r="A4003" s="264" t="s">
        <v>36412</v>
      </c>
      <c r="B4003" s="265" t="s">
        <v>11032</v>
      </c>
      <c r="C4003" s="265" t="s">
        <v>6656</v>
      </c>
      <c r="D4003" s="266" t="s">
        <v>6422</v>
      </c>
    </row>
    <row r="4004" spans="1:4" x14ac:dyDescent="0.25">
      <c r="A4004" s="264" t="s">
        <v>36413</v>
      </c>
      <c r="B4004" s="265" t="s">
        <v>11034</v>
      </c>
      <c r="C4004" s="265" t="s">
        <v>6656</v>
      </c>
      <c r="D4004" s="266" t="s">
        <v>1487</v>
      </c>
    </row>
    <row r="4005" spans="1:4" x14ac:dyDescent="0.25">
      <c r="A4005" s="264" t="s">
        <v>36414</v>
      </c>
      <c r="B4005" s="265" t="s">
        <v>11035</v>
      </c>
      <c r="C4005" s="265" t="s">
        <v>6656</v>
      </c>
      <c r="D4005" s="266" t="s">
        <v>34322</v>
      </c>
    </row>
    <row r="4006" spans="1:4" x14ac:dyDescent="0.25">
      <c r="A4006" s="264" t="s">
        <v>36415</v>
      </c>
      <c r="B4006" s="265" t="s">
        <v>11036</v>
      </c>
      <c r="C4006" s="265" t="s">
        <v>6656</v>
      </c>
      <c r="D4006" s="266" t="s">
        <v>25880</v>
      </c>
    </row>
    <row r="4007" spans="1:4" x14ac:dyDescent="0.25">
      <c r="A4007" s="264" t="s">
        <v>36416</v>
      </c>
      <c r="B4007" s="265" t="s">
        <v>11037</v>
      </c>
      <c r="C4007" s="265" t="s">
        <v>6656</v>
      </c>
      <c r="D4007" s="266" t="s">
        <v>26723</v>
      </c>
    </row>
    <row r="4008" spans="1:4" x14ac:dyDescent="0.25">
      <c r="A4008" s="264" t="s">
        <v>36417</v>
      </c>
      <c r="B4008" s="265" t="s">
        <v>11038</v>
      </c>
      <c r="C4008" s="265" t="s">
        <v>6656</v>
      </c>
      <c r="D4008" s="266" t="s">
        <v>5084</v>
      </c>
    </row>
    <row r="4009" spans="1:4" x14ac:dyDescent="0.25">
      <c r="A4009" s="264" t="s">
        <v>36418</v>
      </c>
      <c r="B4009" s="265" t="s">
        <v>11040</v>
      </c>
      <c r="C4009" s="265" t="s">
        <v>6656</v>
      </c>
      <c r="D4009" s="266" t="s">
        <v>29655</v>
      </c>
    </row>
    <row r="4010" spans="1:4" x14ac:dyDescent="0.25">
      <c r="A4010" s="264" t="s">
        <v>36419</v>
      </c>
      <c r="B4010" s="265" t="s">
        <v>11041</v>
      </c>
      <c r="C4010" s="265" t="s">
        <v>6656</v>
      </c>
      <c r="D4010" s="266" t="s">
        <v>26917</v>
      </c>
    </row>
    <row r="4011" spans="1:4" x14ac:dyDescent="0.25">
      <c r="A4011" s="264" t="s">
        <v>36420</v>
      </c>
      <c r="B4011" s="265" t="s">
        <v>11042</v>
      </c>
      <c r="C4011" s="265" t="s">
        <v>6656</v>
      </c>
      <c r="D4011" s="266" t="s">
        <v>35780</v>
      </c>
    </row>
    <row r="4012" spans="1:4" x14ac:dyDescent="0.25">
      <c r="A4012" s="264" t="s">
        <v>36421</v>
      </c>
      <c r="B4012" s="265" t="s">
        <v>11043</v>
      </c>
      <c r="C4012" s="265" t="s">
        <v>6656</v>
      </c>
      <c r="D4012" s="266" t="s">
        <v>4462</v>
      </c>
    </row>
    <row r="4013" spans="1:4" x14ac:dyDescent="0.25">
      <c r="A4013" s="264" t="s">
        <v>36422</v>
      </c>
      <c r="B4013" s="265" t="s">
        <v>11044</v>
      </c>
      <c r="C4013" s="265" t="s">
        <v>6656</v>
      </c>
      <c r="D4013" s="266" t="s">
        <v>26119</v>
      </c>
    </row>
    <row r="4014" spans="1:4" x14ac:dyDescent="0.25">
      <c r="A4014" s="264" t="s">
        <v>36423</v>
      </c>
      <c r="B4014" s="265" t="s">
        <v>11045</v>
      </c>
      <c r="C4014" s="265" t="s">
        <v>6656</v>
      </c>
      <c r="D4014" s="266" t="s">
        <v>36424</v>
      </c>
    </row>
    <row r="4015" spans="1:4" x14ac:dyDescent="0.25">
      <c r="A4015" s="264" t="s">
        <v>36425</v>
      </c>
      <c r="B4015" s="265" t="s">
        <v>11046</v>
      </c>
      <c r="C4015" s="265" t="s">
        <v>6656</v>
      </c>
      <c r="D4015" s="266" t="s">
        <v>36426</v>
      </c>
    </row>
    <row r="4016" spans="1:4" x14ac:dyDescent="0.25">
      <c r="A4016" s="264" t="s">
        <v>36427</v>
      </c>
      <c r="B4016" s="265" t="s">
        <v>11047</v>
      </c>
      <c r="C4016" s="265" t="s">
        <v>6656</v>
      </c>
      <c r="D4016" s="266" t="s">
        <v>2943</v>
      </c>
    </row>
    <row r="4017" spans="1:4" x14ac:dyDescent="0.25">
      <c r="A4017" s="264" t="s">
        <v>36428</v>
      </c>
      <c r="B4017" s="265" t="s">
        <v>11048</v>
      </c>
      <c r="C4017" s="265" t="s">
        <v>6656</v>
      </c>
      <c r="D4017" s="266" t="s">
        <v>36429</v>
      </c>
    </row>
    <row r="4018" spans="1:4" x14ac:dyDescent="0.25">
      <c r="A4018" s="264" t="s">
        <v>36430</v>
      </c>
      <c r="B4018" s="265" t="s">
        <v>11050</v>
      </c>
      <c r="C4018" s="265" t="s">
        <v>6656</v>
      </c>
      <c r="D4018" s="266" t="s">
        <v>3316</v>
      </c>
    </row>
    <row r="4019" spans="1:4" x14ac:dyDescent="0.25">
      <c r="A4019" s="264" t="s">
        <v>36431</v>
      </c>
      <c r="B4019" s="265" t="s">
        <v>11051</v>
      </c>
      <c r="C4019" s="265" t="s">
        <v>6656</v>
      </c>
      <c r="D4019" s="266" t="s">
        <v>29416</v>
      </c>
    </row>
    <row r="4020" spans="1:4" x14ac:dyDescent="0.25">
      <c r="A4020" s="264" t="s">
        <v>36432</v>
      </c>
      <c r="B4020" s="265" t="s">
        <v>11052</v>
      </c>
      <c r="C4020" s="265" t="s">
        <v>6656</v>
      </c>
      <c r="D4020" s="266" t="s">
        <v>27389</v>
      </c>
    </row>
    <row r="4021" spans="1:4" x14ac:dyDescent="0.25">
      <c r="A4021" s="264" t="s">
        <v>36433</v>
      </c>
      <c r="B4021" s="265" t="s">
        <v>11053</v>
      </c>
      <c r="C4021" s="265" t="s">
        <v>6656</v>
      </c>
      <c r="D4021" s="266" t="s">
        <v>27075</v>
      </c>
    </row>
    <row r="4022" spans="1:4" x14ac:dyDescent="0.25">
      <c r="A4022" s="264" t="s">
        <v>36434</v>
      </c>
      <c r="B4022" s="265" t="s">
        <v>11054</v>
      </c>
      <c r="C4022" s="265" t="s">
        <v>6656</v>
      </c>
      <c r="D4022" s="266" t="s">
        <v>36435</v>
      </c>
    </row>
    <row r="4023" spans="1:4" x14ac:dyDescent="0.25">
      <c r="A4023" s="264" t="s">
        <v>36436</v>
      </c>
      <c r="B4023" s="265" t="s">
        <v>11055</v>
      </c>
      <c r="C4023" s="265" t="s">
        <v>6656</v>
      </c>
      <c r="D4023" s="266" t="s">
        <v>34307</v>
      </c>
    </row>
    <row r="4024" spans="1:4" x14ac:dyDescent="0.25">
      <c r="A4024" s="264" t="s">
        <v>36437</v>
      </c>
      <c r="B4024" s="265" t="s">
        <v>11056</v>
      </c>
      <c r="C4024" s="265" t="s">
        <v>6656</v>
      </c>
      <c r="D4024" s="266" t="s">
        <v>36438</v>
      </c>
    </row>
    <row r="4025" spans="1:4" x14ac:dyDescent="0.25">
      <c r="A4025" s="264" t="s">
        <v>36439</v>
      </c>
      <c r="B4025" s="265" t="s">
        <v>11057</v>
      </c>
      <c r="C4025" s="265" t="s">
        <v>6656</v>
      </c>
      <c r="D4025" s="266" t="s">
        <v>34577</v>
      </c>
    </row>
    <row r="4026" spans="1:4" x14ac:dyDescent="0.25">
      <c r="A4026" s="264" t="s">
        <v>36440</v>
      </c>
      <c r="B4026" s="265" t="s">
        <v>11059</v>
      </c>
      <c r="C4026" s="265" t="s">
        <v>6656</v>
      </c>
      <c r="D4026" s="266" t="s">
        <v>27587</v>
      </c>
    </row>
    <row r="4027" spans="1:4" x14ac:dyDescent="0.25">
      <c r="A4027" s="264" t="s">
        <v>36441</v>
      </c>
      <c r="B4027" s="265" t="s">
        <v>11060</v>
      </c>
      <c r="C4027" s="265" t="s">
        <v>6656</v>
      </c>
      <c r="D4027" s="266" t="s">
        <v>36442</v>
      </c>
    </row>
    <row r="4028" spans="1:4" x14ac:dyDescent="0.25">
      <c r="A4028" s="264" t="s">
        <v>36443</v>
      </c>
      <c r="B4028" s="265" t="s">
        <v>11061</v>
      </c>
      <c r="C4028" s="265" t="s">
        <v>6656</v>
      </c>
      <c r="D4028" s="266" t="s">
        <v>34894</v>
      </c>
    </row>
    <row r="4029" spans="1:4" x14ac:dyDescent="0.25">
      <c r="A4029" s="264" t="s">
        <v>36444</v>
      </c>
      <c r="B4029" s="265" t="s">
        <v>11062</v>
      </c>
      <c r="C4029" s="265" t="s">
        <v>6656</v>
      </c>
      <c r="D4029" s="266" t="s">
        <v>36364</v>
      </c>
    </row>
    <row r="4030" spans="1:4" x14ac:dyDescent="0.25">
      <c r="A4030" s="264" t="s">
        <v>36445</v>
      </c>
      <c r="B4030" s="265" t="s">
        <v>11063</v>
      </c>
      <c r="C4030" s="265" t="s">
        <v>6656</v>
      </c>
      <c r="D4030" s="266" t="s">
        <v>36446</v>
      </c>
    </row>
    <row r="4031" spans="1:4" x14ac:dyDescent="0.25">
      <c r="A4031" s="264" t="s">
        <v>36447</v>
      </c>
      <c r="B4031" s="265" t="s">
        <v>11064</v>
      </c>
      <c r="C4031" s="265" t="s">
        <v>6656</v>
      </c>
      <c r="D4031" s="266" t="s">
        <v>36448</v>
      </c>
    </row>
    <row r="4032" spans="1:4" x14ac:dyDescent="0.25">
      <c r="A4032" s="264" t="s">
        <v>36449</v>
      </c>
      <c r="B4032" s="265" t="s">
        <v>11065</v>
      </c>
      <c r="C4032" s="265" t="s">
        <v>6656</v>
      </c>
      <c r="D4032" s="266" t="s">
        <v>36450</v>
      </c>
    </row>
    <row r="4033" spans="1:4" x14ac:dyDescent="0.25">
      <c r="A4033" s="264" t="s">
        <v>36451</v>
      </c>
      <c r="B4033" s="265" t="s">
        <v>11067</v>
      </c>
      <c r="C4033" s="265" t="s">
        <v>6656</v>
      </c>
      <c r="D4033" s="266" t="s">
        <v>25863</v>
      </c>
    </row>
    <row r="4034" spans="1:4" x14ac:dyDescent="0.25">
      <c r="A4034" s="264" t="s">
        <v>36452</v>
      </c>
      <c r="B4034" s="265" t="s">
        <v>11068</v>
      </c>
      <c r="C4034" s="265" t="s">
        <v>6656</v>
      </c>
      <c r="D4034" s="266" t="s">
        <v>27756</v>
      </c>
    </row>
    <row r="4035" spans="1:4" x14ac:dyDescent="0.25">
      <c r="A4035" s="264" t="s">
        <v>36453</v>
      </c>
      <c r="B4035" s="265" t="s">
        <v>11069</v>
      </c>
      <c r="C4035" s="265" t="s">
        <v>6656</v>
      </c>
      <c r="D4035" s="266" t="s">
        <v>25720</v>
      </c>
    </row>
    <row r="4036" spans="1:4" x14ac:dyDescent="0.25">
      <c r="A4036" s="264" t="s">
        <v>36454</v>
      </c>
      <c r="B4036" s="265" t="s">
        <v>11070</v>
      </c>
      <c r="C4036" s="265" t="s">
        <v>6656</v>
      </c>
      <c r="D4036" s="266" t="s">
        <v>34087</v>
      </c>
    </row>
    <row r="4037" spans="1:4" x14ac:dyDescent="0.25">
      <c r="A4037" s="264" t="s">
        <v>36455</v>
      </c>
      <c r="B4037" s="265" t="s">
        <v>11071</v>
      </c>
      <c r="C4037" s="265" t="s">
        <v>6656</v>
      </c>
      <c r="D4037" s="266" t="s">
        <v>28015</v>
      </c>
    </row>
    <row r="4038" spans="1:4" x14ac:dyDescent="0.25">
      <c r="A4038" s="264" t="s">
        <v>36456</v>
      </c>
      <c r="B4038" s="265" t="s">
        <v>11072</v>
      </c>
      <c r="C4038" s="265" t="s">
        <v>6656</v>
      </c>
      <c r="D4038" s="266" t="s">
        <v>25785</v>
      </c>
    </row>
    <row r="4039" spans="1:4" x14ac:dyDescent="0.25">
      <c r="A4039" s="264" t="s">
        <v>36457</v>
      </c>
      <c r="B4039" s="265" t="s">
        <v>11073</v>
      </c>
      <c r="C4039" s="265" t="s">
        <v>6656</v>
      </c>
      <c r="D4039" s="266" t="s">
        <v>2870</v>
      </c>
    </row>
    <row r="4040" spans="1:4" x14ac:dyDescent="0.25">
      <c r="A4040" s="264" t="s">
        <v>36458</v>
      </c>
      <c r="B4040" s="265" t="s">
        <v>11074</v>
      </c>
      <c r="C4040" s="265" t="s">
        <v>6656</v>
      </c>
      <c r="D4040" s="266" t="s">
        <v>36459</v>
      </c>
    </row>
    <row r="4041" spans="1:4" x14ac:dyDescent="0.25">
      <c r="A4041" s="264" t="s">
        <v>36460</v>
      </c>
      <c r="B4041" s="265" t="s">
        <v>11075</v>
      </c>
      <c r="C4041" s="265" t="s">
        <v>6656</v>
      </c>
      <c r="D4041" s="266" t="s">
        <v>36461</v>
      </c>
    </row>
    <row r="4042" spans="1:4" x14ac:dyDescent="0.25">
      <c r="A4042" s="264" t="s">
        <v>36462</v>
      </c>
      <c r="B4042" s="265" t="s">
        <v>11076</v>
      </c>
      <c r="C4042" s="265" t="s">
        <v>6656</v>
      </c>
      <c r="D4042" s="266" t="s">
        <v>36463</v>
      </c>
    </row>
    <row r="4043" spans="1:4" x14ac:dyDescent="0.25">
      <c r="A4043" s="264" t="s">
        <v>36464</v>
      </c>
      <c r="B4043" s="265" t="s">
        <v>11077</v>
      </c>
      <c r="C4043" s="265" t="s">
        <v>6656</v>
      </c>
      <c r="D4043" s="266" t="s">
        <v>25797</v>
      </c>
    </row>
    <row r="4044" spans="1:4" x14ac:dyDescent="0.25">
      <c r="A4044" s="264" t="s">
        <v>36465</v>
      </c>
      <c r="B4044" s="265" t="s">
        <v>11078</v>
      </c>
      <c r="C4044" s="265" t="s">
        <v>6656</v>
      </c>
      <c r="D4044" s="266" t="s">
        <v>31667</v>
      </c>
    </row>
    <row r="4045" spans="1:4" x14ac:dyDescent="0.25">
      <c r="A4045" s="264" t="s">
        <v>36466</v>
      </c>
      <c r="B4045" s="265" t="s">
        <v>11079</v>
      </c>
      <c r="C4045" s="265" t="s">
        <v>6656</v>
      </c>
      <c r="D4045" s="266" t="s">
        <v>36467</v>
      </c>
    </row>
    <row r="4046" spans="1:4" x14ac:dyDescent="0.25">
      <c r="A4046" s="264" t="s">
        <v>36468</v>
      </c>
      <c r="B4046" s="265" t="s">
        <v>11080</v>
      </c>
      <c r="C4046" s="265" t="s">
        <v>6656</v>
      </c>
      <c r="D4046" s="266" t="s">
        <v>36469</v>
      </c>
    </row>
    <row r="4047" spans="1:4" x14ac:dyDescent="0.25">
      <c r="A4047" s="264" t="s">
        <v>36470</v>
      </c>
      <c r="B4047" s="265" t="s">
        <v>11081</v>
      </c>
      <c r="C4047" s="265" t="s">
        <v>6656</v>
      </c>
      <c r="D4047" s="266" t="s">
        <v>36471</v>
      </c>
    </row>
    <row r="4048" spans="1:4" x14ac:dyDescent="0.25">
      <c r="A4048" s="264" t="s">
        <v>36472</v>
      </c>
      <c r="B4048" s="265" t="s">
        <v>11082</v>
      </c>
      <c r="C4048" s="265" t="s">
        <v>6656</v>
      </c>
      <c r="D4048" s="266" t="s">
        <v>36473</v>
      </c>
    </row>
    <row r="4049" spans="1:4" x14ac:dyDescent="0.25">
      <c r="A4049" s="264" t="s">
        <v>36474</v>
      </c>
      <c r="B4049" s="265" t="s">
        <v>11083</v>
      </c>
      <c r="C4049" s="265" t="s">
        <v>6656</v>
      </c>
      <c r="D4049" s="266" t="s">
        <v>36475</v>
      </c>
    </row>
    <row r="4050" spans="1:4" x14ac:dyDescent="0.25">
      <c r="A4050" s="264" t="s">
        <v>36476</v>
      </c>
      <c r="B4050" s="265" t="s">
        <v>11084</v>
      </c>
      <c r="C4050" s="265" t="s">
        <v>6656</v>
      </c>
      <c r="D4050" s="266" t="s">
        <v>36477</v>
      </c>
    </row>
    <row r="4051" spans="1:4" x14ac:dyDescent="0.25">
      <c r="A4051" s="264" t="s">
        <v>36478</v>
      </c>
      <c r="B4051" s="265" t="s">
        <v>11085</v>
      </c>
      <c r="C4051" s="265" t="s">
        <v>6656</v>
      </c>
      <c r="D4051" s="266" t="s">
        <v>36479</v>
      </c>
    </row>
    <row r="4052" spans="1:4" x14ac:dyDescent="0.25">
      <c r="A4052" s="264" t="s">
        <v>36480</v>
      </c>
      <c r="B4052" s="265" t="s">
        <v>11086</v>
      </c>
      <c r="C4052" s="265" t="s">
        <v>6656</v>
      </c>
      <c r="D4052" s="266" t="s">
        <v>10996</v>
      </c>
    </row>
    <row r="4053" spans="1:4" x14ac:dyDescent="0.25">
      <c r="A4053" s="264" t="s">
        <v>36481</v>
      </c>
      <c r="B4053" s="265" t="s">
        <v>11087</v>
      </c>
      <c r="C4053" s="265" t="s">
        <v>6656</v>
      </c>
      <c r="D4053" s="266" t="s">
        <v>27313</v>
      </c>
    </row>
    <row r="4054" spans="1:4" x14ac:dyDescent="0.25">
      <c r="A4054" s="264" t="s">
        <v>36482</v>
      </c>
      <c r="B4054" s="265" t="s">
        <v>11088</v>
      </c>
      <c r="C4054" s="265" t="s">
        <v>6656</v>
      </c>
      <c r="D4054" s="266" t="s">
        <v>36483</v>
      </c>
    </row>
    <row r="4055" spans="1:4" x14ac:dyDescent="0.25">
      <c r="A4055" s="264" t="s">
        <v>36484</v>
      </c>
      <c r="B4055" s="265" t="s">
        <v>11089</v>
      </c>
      <c r="C4055" s="265" t="s">
        <v>6656</v>
      </c>
      <c r="D4055" s="266" t="s">
        <v>36485</v>
      </c>
    </row>
    <row r="4056" spans="1:4" x14ac:dyDescent="0.25">
      <c r="A4056" s="264" t="s">
        <v>36486</v>
      </c>
      <c r="B4056" s="265" t="s">
        <v>11090</v>
      </c>
      <c r="C4056" s="265" t="s">
        <v>6656</v>
      </c>
      <c r="D4056" s="266" t="s">
        <v>31279</v>
      </c>
    </row>
    <row r="4057" spans="1:4" x14ac:dyDescent="0.25">
      <c r="A4057" s="264" t="s">
        <v>36487</v>
      </c>
      <c r="B4057" s="265" t="s">
        <v>11091</v>
      </c>
      <c r="C4057" s="265" t="s">
        <v>6656</v>
      </c>
      <c r="D4057" s="266" t="s">
        <v>36488</v>
      </c>
    </row>
    <row r="4058" spans="1:4" x14ac:dyDescent="0.25">
      <c r="A4058" s="264" t="s">
        <v>36489</v>
      </c>
      <c r="B4058" s="265" t="s">
        <v>11092</v>
      </c>
      <c r="C4058" s="265" t="s">
        <v>6656</v>
      </c>
      <c r="D4058" s="266" t="s">
        <v>3284</v>
      </c>
    </row>
    <row r="4059" spans="1:4" x14ac:dyDescent="0.25">
      <c r="A4059" s="264" t="s">
        <v>36490</v>
      </c>
      <c r="B4059" s="265" t="s">
        <v>11093</v>
      </c>
      <c r="C4059" s="265" t="s">
        <v>6656</v>
      </c>
      <c r="D4059" s="266" t="s">
        <v>36491</v>
      </c>
    </row>
    <row r="4060" spans="1:4" x14ac:dyDescent="0.25">
      <c r="A4060" s="264" t="s">
        <v>36492</v>
      </c>
      <c r="B4060" s="265" t="s">
        <v>11094</v>
      </c>
      <c r="C4060" s="265" t="s">
        <v>6656</v>
      </c>
      <c r="D4060" s="266" t="s">
        <v>26920</v>
      </c>
    </row>
    <row r="4061" spans="1:4" x14ac:dyDescent="0.25">
      <c r="A4061" s="264" t="s">
        <v>36493</v>
      </c>
      <c r="B4061" s="265" t="s">
        <v>11095</v>
      </c>
      <c r="C4061" s="265" t="s">
        <v>6656</v>
      </c>
      <c r="D4061" s="266" t="s">
        <v>36494</v>
      </c>
    </row>
    <row r="4062" spans="1:4" x14ac:dyDescent="0.25">
      <c r="A4062" s="264" t="s">
        <v>36495</v>
      </c>
      <c r="B4062" s="265" t="s">
        <v>11096</v>
      </c>
      <c r="C4062" s="265" t="s">
        <v>6656</v>
      </c>
      <c r="D4062" s="266" t="s">
        <v>36496</v>
      </c>
    </row>
    <row r="4063" spans="1:4" x14ac:dyDescent="0.25">
      <c r="A4063" s="264" t="s">
        <v>36497</v>
      </c>
      <c r="B4063" s="265" t="s">
        <v>11097</v>
      </c>
      <c r="C4063" s="265" t="s">
        <v>6656</v>
      </c>
      <c r="D4063" s="266" t="s">
        <v>36498</v>
      </c>
    </row>
    <row r="4064" spans="1:4" x14ac:dyDescent="0.25">
      <c r="A4064" s="264" t="s">
        <v>36499</v>
      </c>
      <c r="B4064" s="265" t="s">
        <v>11098</v>
      </c>
      <c r="C4064" s="265" t="s">
        <v>6656</v>
      </c>
      <c r="D4064" s="266" t="s">
        <v>36500</v>
      </c>
    </row>
    <row r="4065" spans="1:4" x14ac:dyDescent="0.25">
      <c r="A4065" s="264" t="s">
        <v>36501</v>
      </c>
      <c r="B4065" s="265" t="s">
        <v>11099</v>
      </c>
      <c r="C4065" s="265" t="s">
        <v>6656</v>
      </c>
      <c r="D4065" s="266" t="s">
        <v>36502</v>
      </c>
    </row>
    <row r="4066" spans="1:4" x14ac:dyDescent="0.25">
      <c r="A4066" s="264" t="s">
        <v>36503</v>
      </c>
      <c r="B4066" s="265" t="s">
        <v>11100</v>
      </c>
      <c r="C4066" s="265" t="s">
        <v>6656</v>
      </c>
      <c r="D4066" s="266" t="s">
        <v>36504</v>
      </c>
    </row>
    <row r="4067" spans="1:4" x14ac:dyDescent="0.25">
      <c r="A4067" s="264" t="s">
        <v>36505</v>
      </c>
      <c r="B4067" s="265" t="s">
        <v>11102</v>
      </c>
      <c r="C4067" s="265" t="s">
        <v>6656</v>
      </c>
      <c r="D4067" s="266" t="s">
        <v>36506</v>
      </c>
    </row>
    <row r="4068" spans="1:4" x14ac:dyDescent="0.25">
      <c r="A4068" s="264" t="s">
        <v>36507</v>
      </c>
      <c r="B4068" s="265" t="s">
        <v>11103</v>
      </c>
      <c r="C4068" s="265" t="s">
        <v>6656</v>
      </c>
      <c r="D4068" s="266" t="s">
        <v>36508</v>
      </c>
    </row>
    <row r="4069" spans="1:4" x14ac:dyDescent="0.25">
      <c r="A4069" s="264" t="s">
        <v>36509</v>
      </c>
      <c r="B4069" s="265" t="s">
        <v>11104</v>
      </c>
      <c r="C4069" s="265" t="s">
        <v>6656</v>
      </c>
      <c r="D4069" s="266" t="s">
        <v>36510</v>
      </c>
    </row>
    <row r="4070" spans="1:4" x14ac:dyDescent="0.25">
      <c r="A4070" s="264" t="s">
        <v>36511</v>
      </c>
      <c r="B4070" s="265" t="s">
        <v>11105</v>
      </c>
      <c r="C4070" s="265" t="s">
        <v>6656</v>
      </c>
      <c r="D4070" s="266" t="s">
        <v>36512</v>
      </c>
    </row>
    <row r="4071" spans="1:4" x14ac:dyDescent="0.25">
      <c r="A4071" s="264" t="s">
        <v>36513</v>
      </c>
      <c r="B4071" s="265" t="s">
        <v>11106</v>
      </c>
      <c r="C4071" s="265" t="s">
        <v>6656</v>
      </c>
      <c r="D4071" s="266" t="s">
        <v>6493</v>
      </c>
    </row>
    <row r="4072" spans="1:4" x14ac:dyDescent="0.25">
      <c r="A4072" s="264" t="s">
        <v>36514</v>
      </c>
      <c r="B4072" s="265" t="s">
        <v>11107</v>
      </c>
      <c r="C4072" s="265" t="s">
        <v>6656</v>
      </c>
      <c r="D4072" s="266" t="s">
        <v>25964</v>
      </c>
    </row>
    <row r="4073" spans="1:4" x14ac:dyDescent="0.25">
      <c r="A4073" s="264" t="s">
        <v>36515</v>
      </c>
      <c r="B4073" s="265" t="s">
        <v>11108</v>
      </c>
      <c r="C4073" s="265" t="s">
        <v>6656</v>
      </c>
      <c r="D4073" s="266" t="s">
        <v>36516</v>
      </c>
    </row>
    <row r="4074" spans="1:4" x14ac:dyDescent="0.25">
      <c r="A4074" s="264" t="s">
        <v>36517</v>
      </c>
      <c r="B4074" s="265" t="s">
        <v>11109</v>
      </c>
      <c r="C4074" s="265" t="s">
        <v>6656</v>
      </c>
      <c r="D4074" s="266" t="s">
        <v>25758</v>
      </c>
    </row>
    <row r="4075" spans="1:4" x14ac:dyDescent="0.25">
      <c r="A4075" s="264" t="s">
        <v>36518</v>
      </c>
      <c r="B4075" s="265" t="s">
        <v>11110</v>
      </c>
      <c r="C4075" s="265" t="s">
        <v>6656</v>
      </c>
      <c r="D4075" s="266" t="s">
        <v>36519</v>
      </c>
    </row>
    <row r="4076" spans="1:4" x14ac:dyDescent="0.25">
      <c r="A4076" s="264" t="s">
        <v>36520</v>
      </c>
      <c r="B4076" s="265" t="s">
        <v>11111</v>
      </c>
      <c r="C4076" s="265" t="s">
        <v>6656</v>
      </c>
      <c r="D4076" s="266" t="s">
        <v>36521</v>
      </c>
    </row>
    <row r="4077" spans="1:4" x14ac:dyDescent="0.25">
      <c r="A4077" s="264" t="s">
        <v>36522</v>
      </c>
      <c r="B4077" s="265" t="s">
        <v>11112</v>
      </c>
      <c r="C4077" s="265" t="s">
        <v>6656</v>
      </c>
      <c r="D4077" s="266" t="s">
        <v>10633</v>
      </c>
    </row>
    <row r="4078" spans="1:4" x14ac:dyDescent="0.25">
      <c r="A4078" s="264" t="s">
        <v>36523</v>
      </c>
      <c r="B4078" s="265" t="s">
        <v>11113</v>
      </c>
      <c r="C4078" s="265" t="s">
        <v>6656</v>
      </c>
      <c r="D4078" s="266" t="s">
        <v>36524</v>
      </c>
    </row>
    <row r="4079" spans="1:4" x14ac:dyDescent="0.25">
      <c r="A4079" s="264" t="s">
        <v>36525</v>
      </c>
      <c r="B4079" s="265" t="s">
        <v>11114</v>
      </c>
      <c r="C4079" s="265" t="s">
        <v>6656</v>
      </c>
      <c r="D4079" s="266" t="s">
        <v>34687</v>
      </c>
    </row>
    <row r="4080" spans="1:4" x14ac:dyDescent="0.25">
      <c r="A4080" s="264" t="s">
        <v>36526</v>
      </c>
      <c r="B4080" s="265" t="s">
        <v>11115</v>
      </c>
      <c r="C4080" s="265" t="s">
        <v>6656</v>
      </c>
      <c r="D4080" s="266" t="s">
        <v>30652</v>
      </c>
    </row>
    <row r="4081" spans="1:4" x14ac:dyDescent="0.25">
      <c r="A4081" s="264" t="s">
        <v>36527</v>
      </c>
      <c r="B4081" s="265" t="s">
        <v>11116</v>
      </c>
      <c r="C4081" s="265" t="s">
        <v>6656</v>
      </c>
      <c r="D4081" s="266" t="s">
        <v>36528</v>
      </c>
    </row>
    <row r="4082" spans="1:4" x14ac:dyDescent="0.25">
      <c r="A4082" s="264" t="s">
        <v>36529</v>
      </c>
      <c r="B4082" s="265" t="s">
        <v>11117</v>
      </c>
      <c r="C4082" s="265" t="s">
        <v>6656</v>
      </c>
      <c r="D4082" s="266" t="s">
        <v>36530</v>
      </c>
    </row>
    <row r="4083" spans="1:4" x14ac:dyDescent="0.25">
      <c r="A4083" s="264" t="s">
        <v>36531</v>
      </c>
      <c r="B4083" s="265" t="s">
        <v>11118</v>
      </c>
      <c r="C4083" s="265" t="s">
        <v>6656</v>
      </c>
      <c r="D4083" s="266" t="s">
        <v>36532</v>
      </c>
    </row>
    <row r="4084" spans="1:4" x14ac:dyDescent="0.25">
      <c r="A4084" s="264" t="s">
        <v>36533</v>
      </c>
      <c r="B4084" s="265" t="s">
        <v>11119</v>
      </c>
      <c r="C4084" s="265" t="s">
        <v>740</v>
      </c>
      <c r="D4084" s="266" t="s">
        <v>36534</v>
      </c>
    </row>
    <row r="4085" spans="1:4" x14ac:dyDescent="0.25">
      <c r="A4085" s="264" t="s">
        <v>36535</v>
      </c>
      <c r="B4085" s="265" t="s">
        <v>11120</v>
      </c>
      <c r="C4085" s="265" t="s">
        <v>6656</v>
      </c>
      <c r="D4085" s="266" t="s">
        <v>4499</v>
      </c>
    </row>
    <row r="4086" spans="1:4" x14ac:dyDescent="0.25">
      <c r="A4086" s="264" t="s">
        <v>36536</v>
      </c>
      <c r="B4086" s="265" t="s">
        <v>11121</v>
      </c>
      <c r="C4086" s="265" t="s">
        <v>6656</v>
      </c>
      <c r="D4086" s="266" t="s">
        <v>36537</v>
      </c>
    </row>
    <row r="4087" spans="1:4" x14ac:dyDescent="0.25">
      <c r="A4087" s="264" t="s">
        <v>36538</v>
      </c>
      <c r="B4087" s="265" t="s">
        <v>11122</v>
      </c>
      <c r="C4087" s="265" t="s">
        <v>6656</v>
      </c>
      <c r="D4087" s="266" t="s">
        <v>36539</v>
      </c>
    </row>
    <row r="4088" spans="1:4" x14ac:dyDescent="0.25">
      <c r="A4088" s="264" t="s">
        <v>36540</v>
      </c>
      <c r="B4088" s="265" t="s">
        <v>11123</v>
      </c>
      <c r="C4088" s="265" t="s">
        <v>6656</v>
      </c>
      <c r="D4088" s="266" t="s">
        <v>27188</v>
      </c>
    </row>
    <row r="4089" spans="1:4" x14ac:dyDescent="0.25">
      <c r="A4089" s="264" t="s">
        <v>36541</v>
      </c>
      <c r="B4089" s="265" t="s">
        <v>11124</v>
      </c>
      <c r="C4089" s="265" t="s">
        <v>6656</v>
      </c>
      <c r="D4089" s="266" t="s">
        <v>32190</v>
      </c>
    </row>
    <row r="4090" spans="1:4" x14ac:dyDescent="0.25">
      <c r="A4090" s="264" t="s">
        <v>36542</v>
      </c>
      <c r="B4090" s="265" t="s">
        <v>11125</v>
      </c>
      <c r="C4090" s="265" t="s">
        <v>6656</v>
      </c>
      <c r="D4090" s="266" t="s">
        <v>35923</v>
      </c>
    </row>
    <row r="4091" spans="1:4" x14ac:dyDescent="0.25">
      <c r="A4091" s="264" t="s">
        <v>36543</v>
      </c>
      <c r="B4091" s="265" t="s">
        <v>11126</v>
      </c>
      <c r="C4091" s="265" t="s">
        <v>6656</v>
      </c>
      <c r="D4091" s="266" t="s">
        <v>34107</v>
      </c>
    </row>
    <row r="4092" spans="1:4" x14ac:dyDescent="0.25">
      <c r="A4092" s="264" t="s">
        <v>36544</v>
      </c>
      <c r="B4092" s="265" t="s">
        <v>11127</v>
      </c>
      <c r="C4092" s="265" t="s">
        <v>6656</v>
      </c>
      <c r="D4092" s="266" t="s">
        <v>36545</v>
      </c>
    </row>
    <row r="4093" spans="1:4" x14ac:dyDescent="0.25">
      <c r="A4093" s="264" t="s">
        <v>36546</v>
      </c>
      <c r="B4093" s="265" t="s">
        <v>11128</v>
      </c>
      <c r="C4093" s="265" t="s">
        <v>6656</v>
      </c>
      <c r="D4093" s="266" t="s">
        <v>36547</v>
      </c>
    </row>
    <row r="4094" spans="1:4" x14ac:dyDescent="0.25">
      <c r="A4094" s="264" t="s">
        <v>36548</v>
      </c>
      <c r="B4094" s="265" t="s">
        <v>11129</v>
      </c>
      <c r="C4094" s="265" t="s">
        <v>6656</v>
      </c>
      <c r="D4094" s="266" t="s">
        <v>36549</v>
      </c>
    </row>
    <row r="4095" spans="1:4" x14ac:dyDescent="0.25">
      <c r="A4095" s="264" t="s">
        <v>36550</v>
      </c>
      <c r="B4095" s="265" t="s">
        <v>11130</v>
      </c>
      <c r="C4095" s="265" t="s">
        <v>6656</v>
      </c>
      <c r="D4095" s="266" t="s">
        <v>34101</v>
      </c>
    </row>
    <row r="4096" spans="1:4" x14ac:dyDescent="0.25">
      <c r="A4096" s="264" t="s">
        <v>36551</v>
      </c>
      <c r="B4096" s="265" t="s">
        <v>11131</v>
      </c>
      <c r="C4096" s="265" t="s">
        <v>6656</v>
      </c>
      <c r="D4096" s="266" t="s">
        <v>36552</v>
      </c>
    </row>
    <row r="4097" spans="1:4" x14ac:dyDescent="0.25">
      <c r="A4097" s="264" t="s">
        <v>36553</v>
      </c>
      <c r="B4097" s="265" t="s">
        <v>11132</v>
      </c>
      <c r="C4097" s="265" t="s">
        <v>6656</v>
      </c>
      <c r="D4097" s="266" t="s">
        <v>36554</v>
      </c>
    </row>
    <row r="4098" spans="1:4" x14ac:dyDescent="0.25">
      <c r="A4098" s="264" t="s">
        <v>36555</v>
      </c>
      <c r="B4098" s="265" t="s">
        <v>11133</v>
      </c>
      <c r="C4098" s="265" t="s">
        <v>6656</v>
      </c>
      <c r="D4098" s="266" t="s">
        <v>36556</v>
      </c>
    </row>
    <row r="4099" spans="1:4" x14ac:dyDescent="0.25">
      <c r="A4099" s="264" t="s">
        <v>36557</v>
      </c>
      <c r="B4099" s="265" t="s">
        <v>11134</v>
      </c>
      <c r="C4099" s="265" t="s">
        <v>6656</v>
      </c>
      <c r="D4099" s="266" t="s">
        <v>14263</v>
      </c>
    </row>
    <row r="4100" spans="1:4" x14ac:dyDescent="0.25">
      <c r="A4100" s="264" t="s">
        <v>36558</v>
      </c>
      <c r="B4100" s="265" t="s">
        <v>11135</v>
      </c>
      <c r="C4100" s="265" t="s">
        <v>6656</v>
      </c>
      <c r="D4100" s="266" t="s">
        <v>36559</v>
      </c>
    </row>
    <row r="4101" spans="1:4" x14ac:dyDescent="0.25">
      <c r="A4101" s="264" t="s">
        <v>36560</v>
      </c>
      <c r="B4101" s="265" t="s">
        <v>11136</v>
      </c>
      <c r="C4101" s="265" t="s">
        <v>6656</v>
      </c>
      <c r="D4101" s="266" t="s">
        <v>36561</v>
      </c>
    </row>
    <row r="4102" spans="1:4" x14ac:dyDescent="0.25">
      <c r="A4102" s="264" t="s">
        <v>36562</v>
      </c>
      <c r="B4102" s="265" t="s">
        <v>11137</v>
      </c>
      <c r="C4102" s="265" t="s">
        <v>6656</v>
      </c>
      <c r="D4102" s="266" t="s">
        <v>34704</v>
      </c>
    </row>
    <row r="4103" spans="1:4" x14ac:dyDescent="0.25">
      <c r="A4103" s="264" t="s">
        <v>36563</v>
      </c>
      <c r="B4103" s="265" t="s">
        <v>11138</v>
      </c>
      <c r="C4103" s="265" t="s">
        <v>6656</v>
      </c>
      <c r="D4103" s="266" t="s">
        <v>8379</v>
      </c>
    </row>
    <row r="4104" spans="1:4" x14ac:dyDescent="0.25">
      <c r="A4104" s="264" t="s">
        <v>36564</v>
      </c>
      <c r="B4104" s="265" t="s">
        <v>11139</v>
      </c>
      <c r="C4104" s="265" t="s">
        <v>6656</v>
      </c>
      <c r="D4104" s="266" t="s">
        <v>3361</v>
      </c>
    </row>
    <row r="4105" spans="1:4" x14ac:dyDescent="0.25">
      <c r="A4105" s="264" t="s">
        <v>36565</v>
      </c>
      <c r="B4105" s="265" t="s">
        <v>11140</v>
      </c>
      <c r="C4105" s="265" t="s">
        <v>6656</v>
      </c>
      <c r="D4105" s="266" t="s">
        <v>36566</v>
      </c>
    </row>
    <row r="4106" spans="1:4" x14ac:dyDescent="0.25">
      <c r="A4106" s="264" t="s">
        <v>36567</v>
      </c>
      <c r="B4106" s="265" t="s">
        <v>11141</v>
      </c>
      <c r="C4106" s="265" t="s">
        <v>6656</v>
      </c>
      <c r="D4106" s="266" t="s">
        <v>25777</v>
      </c>
    </row>
    <row r="4107" spans="1:4" x14ac:dyDescent="0.25">
      <c r="A4107" s="264" t="s">
        <v>36568</v>
      </c>
      <c r="B4107" s="265" t="s">
        <v>11142</v>
      </c>
      <c r="C4107" s="265" t="s">
        <v>6656</v>
      </c>
      <c r="D4107" s="266" t="s">
        <v>36569</v>
      </c>
    </row>
    <row r="4108" spans="1:4" x14ac:dyDescent="0.25">
      <c r="A4108" s="264" t="s">
        <v>36570</v>
      </c>
      <c r="B4108" s="265" t="s">
        <v>11143</v>
      </c>
      <c r="C4108" s="265" t="s">
        <v>6656</v>
      </c>
      <c r="D4108" s="266" t="s">
        <v>36571</v>
      </c>
    </row>
    <row r="4109" spans="1:4" x14ac:dyDescent="0.25">
      <c r="A4109" s="264" t="s">
        <v>36572</v>
      </c>
      <c r="B4109" s="265" t="s">
        <v>11144</v>
      </c>
      <c r="C4109" s="265" t="s">
        <v>6656</v>
      </c>
      <c r="D4109" s="266" t="s">
        <v>28072</v>
      </c>
    </row>
    <row r="4110" spans="1:4" x14ac:dyDescent="0.25">
      <c r="A4110" s="264" t="s">
        <v>36573</v>
      </c>
      <c r="B4110" s="265" t="s">
        <v>11145</v>
      </c>
      <c r="C4110" s="265" t="s">
        <v>6656</v>
      </c>
      <c r="D4110" s="266" t="s">
        <v>36574</v>
      </c>
    </row>
    <row r="4111" spans="1:4" x14ac:dyDescent="0.25">
      <c r="A4111" s="264" t="s">
        <v>36575</v>
      </c>
      <c r="B4111" s="265" t="s">
        <v>11146</v>
      </c>
      <c r="C4111" s="265" t="s">
        <v>6656</v>
      </c>
      <c r="D4111" s="266" t="s">
        <v>30102</v>
      </c>
    </row>
    <row r="4112" spans="1:4" x14ac:dyDescent="0.25">
      <c r="A4112" s="264" t="s">
        <v>36576</v>
      </c>
      <c r="B4112" s="265" t="s">
        <v>11147</v>
      </c>
      <c r="C4112" s="265" t="s">
        <v>6656</v>
      </c>
      <c r="D4112" s="266" t="s">
        <v>36577</v>
      </c>
    </row>
    <row r="4113" spans="1:4" x14ac:dyDescent="0.25">
      <c r="A4113" s="264" t="s">
        <v>36578</v>
      </c>
      <c r="B4113" s="265" t="s">
        <v>11148</v>
      </c>
      <c r="C4113" s="265" t="s">
        <v>6656</v>
      </c>
      <c r="D4113" s="266" t="s">
        <v>7182</v>
      </c>
    </row>
    <row r="4114" spans="1:4" x14ac:dyDescent="0.25">
      <c r="A4114" s="264" t="s">
        <v>36579</v>
      </c>
      <c r="B4114" s="265" t="s">
        <v>11150</v>
      </c>
      <c r="C4114" s="265" t="s">
        <v>6656</v>
      </c>
      <c r="D4114" s="266" t="s">
        <v>36580</v>
      </c>
    </row>
    <row r="4115" spans="1:4" x14ac:dyDescent="0.25">
      <c r="A4115" s="264" t="s">
        <v>36581</v>
      </c>
      <c r="B4115" s="265" t="s">
        <v>11151</v>
      </c>
      <c r="C4115" s="265" t="s">
        <v>6656</v>
      </c>
      <c r="D4115" s="266" t="s">
        <v>2659</v>
      </c>
    </row>
    <row r="4116" spans="1:4" x14ac:dyDescent="0.25">
      <c r="A4116" s="264" t="s">
        <v>36582</v>
      </c>
      <c r="B4116" s="265" t="s">
        <v>11152</v>
      </c>
      <c r="C4116" s="265" t="s">
        <v>6656</v>
      </c>
      <c r="D4116" s="266" t="s">
        <v>27546</v>
      </c>
    </row>
    <row r="4117" spans="1:4" x14ac:dyDescent="0.25">
      <c r="A4117" s="264" t="s">
        <v>36583</v>
      </c>
      <c r="B4117" s="265" t="s">
        <v>11153</v>
      </c>
      <c r="C4117" s="265" t="s">
        <v>6656</v>
      </c>
      <c r="D4117" s="266" t="s">
        <v>29499</v>
      </c>
    </row>
    <row r="4118" spans="1:4" x14ac:dyDescent="0.25">
      <c r="A4118" s="264" t="s">
        <v>36584</v>
      </c>
      <c r="B4118" s="265" t="s">
        <v>11154</v>
      </c>
      <c r="C4118" s="265" t="s">
        <v>6656</v>
      </c>
      <c r="D4118" s="266" t="s">
        <v>12691</v>
      </c>
    </row>
    <row r="4119" spans="1:4" x14ac:dyDescent="0.25">
      <c r="A4119" s="264" t="s">
        <v>36585</v>
      </c>
      <c r="B4119" s="265" t="s">
        <v>11155</v>
      </c>
      <c r="C4119" s="265" t="s">
        <v>6656</v>
      </c>
      <c r="D4119" s="266" t="s">
        <v>6967</v>
      </c>
    </row>
    <row r="4120" spans="1:4" x14ac:dyDescent="0.25">
      <c r="A4120" s="264" t="s">
        <v>36586</v>
      </c>
      <c r="B4120" s="265" t="s">
        <v>11156</v>
      </c>
      <c r="C4120" s="265" t="s">
        <v>6656</v>
      </c>
      <c r="D4120" s="266" t="s">
        <v>31230</v>
      </c>
    </row>
    <row r="4121" spans="1:4" x14ac:dyDescent="0.25">
      <c r="A4121" s="264" t="s">
        <v>36587</v>
      </c>
      <c r="B4121" s="265" t="s">
        <v>11157</v>
      </c>
      <c r="C4121" s="265" t="s">
        <v>6656</v>
      </c>
      <c r="D4121" s="266" t="s">
        <v>26165</v>
      </c>
    </row>
    <row r="4122" spans="1:4" x14ac:dyDescent="0.25">
      <c r="A4122" s="264" t="s">
        <v>36588</v>
      </c>
      <c r="B4122" s="265" t="s">
        <v>11158</v>
      </c>
      <c r="C4122" s="265" t="s">
        <v>6656</v>
      </c>
      <c r="D4122" s="266" t="s">
        <v>4909</v>
      </c>
    </row>
    <row r="4123" spans="1:4" x14ac:dyDescent="0.25">
      <c r="A4123" s="264" t="s">
        <v>36589</v>
      </c>
      <c r="B4123" s="265" t="s">
        <v>11159</v>
      </c>
      <c r="C4123" s="265" t="s">
        <v>6656</v>
      </c>
      <c r="D4123" s="266" t="s">
        <v>26792</v>
      </c>
    </row>
    <row r="4124" spans="1:4" x14ac:dyDescent="0.25">
      <c r="A4124" s="264" t="s">
        <v>36590</v>
      </c>
      <c r="B4124" s="265" t="s">
        <v>11160</v>
      </c>
      <c r="C4124" s="265" t="s">
        <v>6656</v>
      </c>
      <c r="D4124" s="266" t="s">
        <v>36591</v>
      </c>
    </row>
    <row r="4125" spans="1:4" x14ac:dyDescent="0.25">
      <c r="A4125" s="264" t="s">
        <v>36592</v>
      </c>
      <c r="B4125" s="265" t="s">
        <v>11161</v>
      </c>
      <c r="C4125" s="265" t="s">
        <v>6656</v>
      </c>
      <c r="D4125" s="266" t="s">
        <v>1653</v>
      </c>
    </row>
    <row r="4126" spans="1:4" x14ac:dyDescent="0.25">
      <c r="A4126" s="264" t="s">
        <v>36593</v>
      </c>
      <c r="B4126" s="265" t="s">
        <v>11162</v>
      </c>
      <c r="C4126" s="265" t="s">
        <v>6656</v>
      </c>
      <c r="D4126" s="266" t="s">
        <v>7739</v>
      </c>
    </row>
    <row r="4127" spans="1:4" x14ac:dyDescent="0.25">
      <c r="A4127" s="264" t="s">
        <v>36594</v>
      </c>
      <c r="B4127" s="265" t="s">
        <v>11163</v>
      </c>
      <c r="C4127" s="265" t="s">
        <v>6656</v>
      </c>
      <c r="D4127" s="266" t="s">
        <v>36595</v>
      </c>
    </row>
    <row r="4128" spans="1:4" x14ac:dyDescent="0.25">
      <c r="A4128" s="264" t="s">
        <v>36596</v>
      </c>
      <c r="B4128" s="265" t="s">
        <v>11164</v>
      </c>
      <c r="C4128" s="265" t="s">
        <v>6656</v>
      </c>
      <c r="D4128" s="266" t="s">
        <v>28078</v>
      </c>
    </row>
    <row r="4129" spans="1:4" x14ac:dyDescent="0.25">
      <c r="A4129" s="264" t="s">
        <v>36597</v>
      </c>
      <c r="B4129" s="265" t="s">
        <v>11165</v>
      </c>
      <c r="C4129" s="265" t="s">
        <v>6656</v>
      </c>
      <c r="D4129" s="266" t="s">
        <v>36598</v>
      </c>
    </row>
    <row r="4130" spans="1:4" x14ac:dyDescent="0.25">
      <c r="A4130" s="264" t="s">
        <v>36599</v>
      </c>
      <c r="B4130" s="265" t="s">
        <v>11166</v>
      </c>
      <c r="C4130" s="265" t="s">
        <v>6656</v>
      </c>
      <c r="D4130" s="266" t="s">
        <v>36600</v>
      </c>
    </row>
    <row r="4131" spans="1:4" x14ac:dyDescent="0.25">
      <c r="A4131" s="264" t="s">
        <v>36601</v>
      </c>
      <c r="B4131" s="265" t="s">
        <v>11167</v>
      </c>
      <c r="C4131" s="265" t="s">
        <v>6656</v>
      </c>
      <c r="D4131" s="266" t="s">
        <v>36602</v>
      </c>
    </row>
    <row r="4132" spans="1:4" x14ac:dyDescent="0.25">
      <c r="A4132" s="264" t="s">
        <v>36603</v>
      </c>
      <c r="B4132" s="265" t="s">
        <v>11168</v>
      </c>
      <c r="C4132" s="265" t="s">
        <v>740</v>
      </c>
      <c r="D4132" s="266" t="s">
        <v>36604</v>
      </c>
    </row>
    <row r="4133" spans="1:4" x14ac:dyDescent="0.25">
      <c r="A4133" s="264" t="s">
        <v>36605</v>
      </c>
      <c r="B4133" s="265" t="s">
        <v>11169</v>
      </c>
      <c r="C4133" s="265" t="s">
        <v>6656</v>
      </c>
      <c r="D4133" s="266" t="s">
        <v>34789</v>
      </c>
    </row>
    <row r="4134" spans="1:4" x14ac:dyDescent="0.25">
      <c r="A4134" s="264" t="s">
        <v>36606</v>
      </c>
      <c r="B4134" s="265" t="s">
        <v>11170</v>
      </c>
      <c r="C4134" s="265" t="s">
        <v>6656</v>
      </c>
      <c r="D4134" s="266" t="s">
        <v>36607</v>
      </c>
    </row>
    <row r="4135" spans="1:4" x14ac:dyDescent="0.25">
      <c r="A4135" s="264" t="s">
        <v>36608</v>
      </c>
      <c r="B4135" s="265" t="s">
        <v>11171</v>
      </c>
      <c r="C4135" s="265" t="s">
        <v>6656</v>
      </c>
      <c r="D4135" s="266" t="s">
        <v>36609</v>
      </c>
    </row>
    <row r="4136" spans="1:4" x14ac:dyDescent="0.25">
      <c r="A4136" s="264" t="s">
        <v>36610</v>
      </c>
      <c r="B4136" s="265" t="s">
        <v>11172</v>
      </c>
      <c r="C4136" s="265" t="s">
        <v>6656</v>
      </c>
      <c r="D4136" s="266" t="s">
        <v>25963</v>
      </c>
    </row>
    <row r="4137" spans="1:4" x14ac:dyDescent="0.25">
      <c r="A4137" s="264" t="s">
        <v>36611</v>
      </c>
      <c r="B4137" s="265" t="s">
        <v>11173</v>
      </c>
      <c r="C4137" s="265" t="s">
        <v>6656</v>
      </c>
      <c r="D4137" s="266" t="s">
        <v>36612</v>
      </c>
    </row>
    <row r="4138" spans="1:4" x14ac:dyDescent="0.25">
      <c r="A4138" s="264" t="s">
        <v>36613</v>
      </c>
      <c r="B4138" s="265" t="s">
        <v>11174</v>
      </c>
      <c r="C4138" s="265" t="s">
        <v>6656</v>
      </c>
      <c r="D4138" s="266" t="s">
        <v>36614</v>
      </c>
    </row>
    <row r="4139" spans="1:4" x14ac:dyDescent="0.25">
      <c r="A4139" s="264" t="s">
        <v>36615</v>
      </c>
      <c r="B4139" s="265" t="s">
        <v>11175</v>
      </c>
      <c r="C4139" s="265" t="s">
        <v>6656</v>
      </c>
      <c r="D4139" s="266" t="s">
        <v>36616</v>
      </c>
    </row>
    <row r="4140" spans="1:4" x14ac:dyDescent="0.25">
      <c r="A4140" s="264" t="s">
        <v>36617</v>
      </c>
      <c r="B4140" s="265" t="s">
        <v>11177</v>
      </c>
      <c r="C4140" s="265" t="s">
        <v>6656</v>
      </c>
      <c r="D4140" s="266" t="s">
        <v>36618</v>
      </c>
    </row>
    <row r="4141" spans="1:4" x14ac:dyDescent="0.25">
      <c r="A4141" s="264" t="s">
        <v>36619</v>
      </c>
      <c r="B4141" s="265" t="s">
        <v>11178</v>
      </c>
      <c r="C4141" s="265" t="s">
        <v>6656</v>
      </c>
      <c r="D4141" s="266" t="s">
        <v>36620</v>
      </c>
    </row>
    <row r="4142" spans="1:4" x14ac:dyDescent="0.25">
      <c r="A4142" s="264" t="s">
        <v>36621</v>
      </c>
      <c r="B4142" s="265" t="s">
        <v>11179</v>
      </c>
      <c r="C4142" s="265" t="s">
        <v>6656</v>
      </c>
      <c r="D4142" s="266" t="s">
        <v>35753</v>
      </c>
    </row>
    <row r="4143" spans="1:4" x14ac:dyDescent="0.25">
      <c r="A4143" s="264" t="s">
        <v>36622</v>
      </c>
      <c r="B4143" s="265" t="s">
        <v>11180</v>
      </c>
      <c r="C4143" s="265" t="s">
        <v>6656</v>
      </c>
      <c r="D4143" s="266" t="s">
        <v>36623</v>
      </c>
    </row>
    <row r="4144" spans="1:4" x14ac:dyDescent="0.25">
      <c r="A4144" s="264" t="s">
        <v>36624</v>
      </c>
      <c r="B4144" s="265" t="s">
        <v>11181</v>
      </c>
      <c r="C4144" s="265" t="s">
        <v>6656</v>
      </c>
      <c r="D4144" s="266" t="s">
        <v>25934</v>
      </c>
    </row>
    <row r="4145" spans="1:4" x14ac:dyDescent="0.25">
      <c r="A4145" s="264" t="s">
        <v>36625</v>
      </c>
      <c r="B4145" s="265" t="s">
        <v>11182</v>
      </c>
      <c r="C4145" s="265" t="s">
        <v>6656</v>
      </c>
      <c r="D4145" s="266" t="s">
        <v>36479</v>
      </c>
    </row>
    <row r="4146" spans="1:4" x14ac:dyDescent="0.25">
      <c r="A4146" s="264" t="s">
        <v>36626</v>
      </c>
      <c r="B4146" s="265" t="s">
        <v>11183</v>
      </c>
      <c r="C4146" s="265" t="s">
        <v>6656</v>
      </c>
      <c r="D4146" s="266" t="s">
        <v>36627</v>
      </c>
    </row>
    <row r="4147" spans="1:4" x14ac:dyDescent="0.25">
      <c r="A4147" s="264" t="s">
        <v>36628</v>
      </c>
      <c r="B4147" s="265" t="s">
        <v>11184</v>
      </c>
      <c r="C4147" s="265" t="s">
        <v>6656</v>
      </c>
      <c r="D4147" s="266" t="s">
        <v>27369</v>
      </c>
    </row>
    <row r="4148" spans="1:4" x14ac:dyDescent="0.25">
      <c r="A4148" s="264" t="s">
        <v>36629</v>
      </c>
      <c r="B4148" s="265" t="s">
        <v>11185</v>
      </c>
      <c r="C4148" s="265" t="s">
        <v>6656</v>
      </c>
      <c r="D4148" s="266" t="s">
        <v>36028</v>
      </c>
    </row>
    <row r="4149" spans="1:4" x14ac:dyDescent="0.25">
      <c r="A4149" s="264" t="s">
        <v>36630</v>
      </c>
      <c r="B4149" s="265" t="s">
        <v>11186</v>
      </c>
      <c r="C4149" s="265" t="s">
        <v>6656</v>
      </c>
      <c r="D4149" s="266" t="s">
        <v>36631</v>
      </c>
    </row>
    <row r="4150" spans="1:4" x14ac:dyDescent="0.25">
      <c r="A4150" s="264" t="s">
        <v>36632</v>
      </c>
      <c r="B4150" s="265" t="s">
        <v>11187</v>
      </c>
      <c r="C4150" s="265" t="s">
        <v>6656</v>
      </c>
      <c r="D4150" s="266" t="s">
        <v>36633</v>
      </c>
    </row>
    <row r="4151" spans="1:4" x14ac:dyDescent="0.25">
      <c r="A4151" s="264" t="s">
        <v>36634</v>
      </c>
      <c r="B4151" s="265" t="s">
        <v>11188</v>
      </c>
      <c r="C4151" s="265" t="s">
        <v>6656</v>
      </c>
      <c r="D4151" s="266" t="s">
        <v>36635</v>
      </c>
    </row>
    <row r="4152" spans="1:4" x14ac:dyDescent="0.25">
      <c r="A4152" s="264" t="s">
        <v>36636</v>
      </c>
      <c r="B4152" s="265" t="s">
        <v>11189</v>
      </c>
      <c r="C4152" s="265" t="s">
        <v>6656</v>
      </c>
      <c r="D4152" s="266" t="s">
        <v>33510</v>
      </c>
    </row>
    <row r="4153" spans="1:4" x14ac:dyDescent="0.25">
      <c r="A4153" s="264" t="s">
        <v>36637</v>
      </c>
      <c r="B4153" s="265" t="s">
        <v>11190</v>
      </c>
      <c r="C4153" s="265" t="s">
        <v>6656</v>
      </c>
      <c r="D4153" s="266" t="s">
        <v>32781</v>
      </c>
    </row>
    <row r="4154" spans="1:4" x14ac:dyDescent="0.25">
      <c r="A4154" s="264" t="s">
        <v>36638</v>
      </c>
      <c r="B4154" s="265" t="s">
        <v>11191</v>
      </c>
      <c r="C4154" s="265" t="s">
        <v>6656</v>
      </c>
      <c r="D4154" s="266" t="s">
        <v>25741</v>
      </c>
    </row>
    <row r="4155" spans="1:4" x14ac:dyDescent="0.25">
      <c r="A4155" s="264" t="s">
        <v>36639</v>
      </c>
      <c r="B4155" s="265" t="s">
        <v>11192</v>
      </c>
      <c r="C4155" s="265" t="s">
        <v>6656</v>
      </c>
      <c r="D4155" s="266" t="s">
        <v>36640</v>
      </c>
    </row>
    <row r="4156" spans="1:4" x14ac:dyDescent="0.25">
      <c r="A4156" s="264" t="s">
        <v>36641</v>
      </c>
      <c r="B4156" s="265" t="s">
        <v>11193</v>
      </c>
      <c r="C4156" s="265" t="s">
        <v>6656</v>
      </c>
      <c r="D4156" s="266" t="s">
        <v>8329</v>
      </c>
    </row>
    <row r="4157" spans="1:4" x14ac:dyDescent="0.25">
      <c r="A4157" s="264" t="s">
        <v>36642</v>
      </c>
      <c r="B4157" s="265" t="s">
        <v>11194</v>
      </c>
      <c r="C4157" s="265" t="s">
        <v>6656</v>
      </c>
      <c r="D4157" s="266" t="s">
        <v>34029</v>
      </c>
    </row>
    <row r="4158" spans="1:4" x14ac:dyDescent="0.25">
      <c r="A4158" s="264" t="s">
        <v>36643</v>
      </c>
      <c r="B4158" s="265" t="s">
        <v>11195</v>
      </c>
      <c r="C4158" s="265" t="s">
        <v>6656</v>
      </c>
      <c r="D4158" s="266" t="s">
        <v>5914</v>
      </c>
    </row>
    <row r="4159" spans="1:4" x14ac:dyDescent="0.25">
      <c r="A4159" s="264" t="s">
        <v>36644</v>
      </c>
      <c r="B4159" s="265" t="s">
        <v>11196</v>
      </c>
      <c r="C4159" s="265" t="s">
        <v>6656</v>
      </c>
      <c r="D4159" s="266" t="s">
        <v>36645</v>
      </c>
    </row>
    <row r="4160" spans="1:4" x14ac:dyDescent="0.25">
      <c r="A4160" s="264" t="s">
        <v>36646</v>
      </c>
      <c r="B4160" s="265" t="s">
        <v>11197</v>
      </c>
      <c r="C4160" s="265" t="s">
        <v>6656</v>
      </c>
      <c r="D4160" s="266" t="s">
        <v>36647</v>
      </c>
    </row>
    <row r="4161" spans="1:4" x14ac:dyDescent="0.25">
      <c r="A4161" s="264" t="s">
        <v>36648</v>
      </c>
      <c r="B4161" s="265" t="s">
        <v>11198</v>
      </c>
      <c r="C4161" s="265" t="s">
        <v>6656</v>
      </c>
      <c r="D4161" s="266" t="s">
        <v>36649</v>
      </c>
    </row>
    <row r="4162" spans="1:4" x14ac:dyDescent="0.25">
      <c r="A4162" s="264" t="s">
        <v>36650</v>
      </c>
      <c r="B4162" s="265" t="s">
        <v>11200</v>
      </c>
      <c r="C4162" s="265" t="s">
        <v>6656</v>
      </c>
      <c r="D4162" s="266" t="s">
        <v>3499</v>
      </c>
    </row>
    <row r="4163" spans="1:4" x14ac:dyDescent="0.25">
      <c r="A4163" s="264" t="s">
        <v>36651</v>
      </c>
      <c r="B4163" s="265" t="s">
        <v>11201</v>
      </c>
      <c r="C4163" s="265" t="s">
        <v>6656</v>
      </c>
      <c r="D4163" s="266" t="s">
        <v>36652</v>
      </c>
    </row>
    <row r="4164" spans="1:4" x14ac:dyDescent="0.25">
      <c r="A4164" s="264" t="s">
        <v>36653</v>
      </c>
      <c r="B4164" s="265" t="s">
        <v>11202</v>
      </c>
      <c r="C4164" s="265" t="s">
        <v>6656</v>
      </c>
      <c r="D4164" s="266" t="s">
        <v>27668</v>
      </c>
    </row>
    <row r="4165" spans="1:4" x14ac:dyDescent="0.25">
      <c r="A4165" s="264" t="s">
        <v>36654</v>
      </c>
      <c r="B4165" s="265" t="s">
        <v>11203</v>
      </c>
      <c r="C4165" s="265" t="s">
        <v>6656</v>
      </c>
      <c r="D4165" s="266" t="s">
        <v>36655</v>
      </c>
    </row>
    <row r="4166" spans="1:4" x14ac:dyDescent="0.25">
      <c r="A4166" s="264" t="s">
        <v>36656</v>
      </c>
      <c r="B4166" s="265" t="s">
        <v>11204</v>
      </c>
      <c r="C4166" s="265" t="s">
        <v>6656</v>
      </c>
      <c r="D4166" s="266" t="s">
        <v>3827</v>
      </c>
    </row>
    <row r="4167" spans="1:4" x14ac:dyDescent="0.25">
      <c r="A4167" s="264" t="s">
        <v>36657</v>
      </c>
      <c r="B4167" s="265" t="s">
        <v>11205</v>
      </c>
      <c r="C4167" s="265" t="s">
        <v>6656</v>
      </c>
      <c r="D4167" s="266" t="s">
        <v>36658</v>
      </c>
    </row>
    <row r="4168" spans="1:4" x14ac:dyDescent="0.25">
      <c r="A4168" s="264" t="s">
        <v>36659</v>
      </c>
      <c r="B4168" s="265" t="s">
        <v>11206</v>
      </c>
      <c r="C4168" s="265" t="s">
        <v>6656</v>
      </c>
      <c r="D4168" s="266" t="s">
        <v>6900</v>
      </c>
    </row>
    <row r="4169" spans="1:4" x14ac:dyDescent="0.25">
      <c r="A4169" s="264" t="s">
        <v>36660</v>
      </c>
      <c r="B4169" s="265" t="s">
        <v>11207</v>
      </c>
      <c r="C4169" s="265" t="s">
        <v>6656</v>
      </c>
      <c r="D4169" s="266" t="s">
        <v>27152</v>
      </c>
    </row>
    <row r="4170" spans="1:4" x14ac:dyDescent="0.25">
      <c r="A4170" s="264" t="s">
        <v>36661</v>
      </c>
      <c r="B4170" s="265" t="s">
        <v>11208</v>
      </c>
      <c r="C4170" s="265" t="s">
        <v>6656</v>
      </c>
      <c r="D4170" s="266" t="s">
        <v>36136</v>
      </c>
    </row>
    <row r="4171" spans="1:4" x14ac:dyDescent="0.25">
      <c r="A4171" s="264" t="s">
        <v>36662</v>
      </c>
      <c r="B4171" s="265" t="s">
        <v>11209</v>
      </c>
      <c r="C4171" s="265" t="s">
        <v>6656</v>
      </c>
      <c r="D4171" s="266" t="s">
        <v>36663</v>
      </c>
    </row>
    <row r="4172" spans="1:4" x14ac:dyDescent="0.25">
      <c r="A4172" s="264" t="s">
        <v>36664</v>
      </c>
      <c r="B4172" s="265" t="s">
        <v>11210</v>
      </c>
      <c r="C4172" s="265" t="s">
        <v>6656</v>
      </c>
      <c r="D4172" s="266" t="s">
        <v>35157</v>
      </c>
    </row>
    <row r="4173" spans="1:4" x14ac:dyDescent="0.25">
      <c r="A4173" s="264" t="s">
        <v>36665</v>
      </c>
      <c r="B4173" s="265" t="s">
        <v>11211</v>
      </c>
      <c r="C4173" s="265" t="s">
        <v>6656</v>
      </c>
      <c r="D4173" s="266" t="s">
        <v>36666</v>
      </c>
    </row>
    <row r="4174" spans="1:4" x14ac:dyDescent="0.25">
      <c r="A4174" s="264" t="s">
        <v>36667</v>
      </c>
      <c r="B4174" s="265" t="s">
        <v>11212</v>
      </c>
      <c r="C4174" s="265" t="s">
        <v>6656</v>
      </c>
      <c r="D4174" s="266" t="s">
        <v>13116</v>
      </c>
    </row>
    <row r="4175" spans="1:4" x14ac:dyDescent="0.25">
      <c r="A4175" s="264" t="s">
        <v>36668</v>
      </c>
      <c r="B4175" s="265" t="s">
        <v>11213</v>
      </c>
      <c r="C4175" s="265" t="s">
        <v>6656</v>
      </c>
      <c r="D4175" s="266" t="s">
        <v>36669</v>
      </c>
    </row>
    <row r="4176" spans="1:4" x14ac:dyDescent="0.25">
      <c r="A4176" s="264" t="s">
        <v>36670</v>
      </c>
      <c r="B4176" s="265" t="s">
        <v>11214</v>
      </c>
      <c r="C4176" s="265" t="s">
        <v>6656</v>
      </c>
      <c r="D4176" s="266" t="s">
        <v>36671</v>
      </c>
    </row>
    <row r="4177" spans="1:4" x14ac:dyDescent="0.25">
      <c r="A4177" s="264" t="s">
        <v>36672</v>
      </c>
      <c r="B4177" s="265" t="s">
        <v>11215</v>
      </c>
      <c r="C4177" s="265" t="s">
        <v>6656</v>
      </c>
      <c r="D4177" s="266" t="s">
        <v>31734</v>
      </c>
    </row>
    <row r="4178" spans="1:4" x14ac:dyDescent="0.25">
      <c r="A4178" s="264" t="s">
        <v>36673</v>
      </c>
      <c r="B4178" s="265" t="s">
        <v>11216</v>
      </c>
      <c r="C4178" s="265" t="s">
        <v>6656</v>
      </c>
      <c r="D4178" s="266" t="s">
        <v>36674</v>
      </c>
    </row>
    <row r="4179" spans="1:4" x14ac:dyDescent="0.25">
      <c r="A4179" s="264" t="s">
        <v>36675</v>
      </c>
      <c r="B4179" s="265" t="s">
        <v>11217</v>
      </c>
      <c r="C4179" s="265" t="s">
        <v>6656</v>
      </c>
      <c r="D4179" s="266" t="s">
        <v>36265</v>
      </c>
    </row>
    <row r="4180" spans="1:4" x14ac:dyDescent="0.25">
      <c r="A4180" s="264" t="s">
        <v>36676</v>
      </c>
      <c r="B4180" s="265" t="s">
        <v>11218</v>
      </c>
      <c r="C4180" s="265" t="s">
        <v>6656</v>
      </c>
      <c r="D4180" s="266" t="s">
        <v>36677</v>
      </c>
    </row>
    <row r="4181" spans="1:4" x14ac:dyDescent="0.25">
      <c r="A4181" s="264" t="s">
        <v>36678</v>
      </c>
      <c r="B4181" s="265" t="s">
        <v>11219</v>
      </c>
      <c r="C4181" s="265" t="s">
        <v>6656</v>
      </c>
      <c r="D4181" s="266" t="s">
        <v>36679</v>
      </c>
    </row>
    <row r="4182" spans="1:4" x14ac:dyDescent="0.25">
      <c r="A4182" s="264" t="s">
        <v>36680</v>
      </c>
      <c r="B4182" s="265" t="s">
        <v>11220</v>
      </c>
      <c r="C4182" s="265" t="s">
        <v>6656</v>
      </c>
      <c r="D4182" s="266" t="s">
        <v>36681</v>
      </c>
    </row>
    <row r="4183" spans="1:4" x14ac:dyDescent="0.25">
      <c r="A4183" s="264" t="s">
        <v>36682</v>
      </c>
      <c r="B4183" s="265" t="s">
        <v>11221</v>
      </c>
      <c r="C4183" s="265" t="s">
        <v>6656</v>
      </c>
      <c r="D4183" s="266" t="s">
        <v>27658</v>
      </c>
    </row>
    <row r="4184" spans="1:4" x14ac:dyDescent="0.25">
      <c r="A4184" s="264" t="s">
        <v>36683</v>
      </c>
      <c r="B4184" s="265" t="s">
        <v>11222</v>
      </c>
      <c r="C4184" s="265" t="s">
        <v>6656</v>
      </c>
      <c r="D4184" s="266" t="s">
        <v>36684</v>
      </c>
    </row>
    <row r="4185" spans="1:4" x14ac:dyDescent="0.25">
      <c r="A4185" s="264" t="s">
        <v>36685</v>
      </c>
      <c r="B4185" s="265" t="s">
        <v>11223</v>
      </c>
      <c r="C4185" s="265" t="s">
        <v>6656</v>
      </c>
      <c r="D4185" s="266" t="s">
        <v>31333</v>
      </c>
    </row>
    <row r="4186" spans="1:4" x14ac:dyDescent="0.25">
      <c r="A4186" s="264" t="s">
        <v>36686</v>
      </c>
      <c r="B4186" s="265" t="s">
        <v>11224</v>
      </c>
      <c r="C4186" s="265" t="s">
        <v>6656</v>
      </c>
      <c r="D4186" s="266" t="s">
        <v>36687</v>
      </c>
    </row>
    <row r="4187" spans="1:4" x14ac:dyDescent="0.25">
      <c r="A4187" s="264" t="s">
        <v>36688</v>
      </c>
      <c r="B4187" s="265" t="s">
        <v>11225</v>
      </c>
      <c r="C4187" s="265" t="s">
        <v>6656</v>
      </c>
      <c r="D4187" s="266" t="s">
        <v>13312</v>
      </c>
    </row>
    <row r="4188" spans="1:4" x14ac:dyDescent="0.25">
      <c r="A4188" s="264" t="s">
        <v>36689</v>
      </c>
      <c r="B4188" s="265" t="s">
        <v>11226</v>
      </c>
      <c r="C4188" s="265" t="s">
        <v>6656</v>
      </c>
      <c r="D4188" s="266" t="s">
        <v>36690</v>
      </c>
    </row>
    <row r="4189" spans="1:4" x14ac:dyDescent="0.25">
      <c r="A4189" s="264" t="s">
        <v>36691</v>
      </c>
      <c r="B4189" s="265" t="s">
        <v>11227</v>
      </c>
      <c r="C4189" s="265" t="s">
        <v>6656</v>
      </c>
      <c r="D4189" s="266" t="s">
        <v>36692</v>
      </c>
    </row>
    <row r="4190" spans="1:4" x14ac:dyDescent="0.25">
      <c r="A4190" s="264" t="s">
        <v>36693</v>
      </c>
      <c r="B4190" s="265" t="s">
        <v>11228</v>
      </c>
      <c r="C4190" s="265" t="s">
        <v>6656</v>
      </c>
      <c r="D4190" s="266" t="s">
        <v>36694</v>
      </c>
    </row>
    <row r="4191" spans="1:4" x14ac:dyDescent="0.25">
      <c r="A4191" s="264" t="s">
        <v>36695</v>
      </c>
      <c r="B4191" s="265" t="s">
        <v>11229</v>
      </c>
      <c r="C4191" s="265" t="s">
        <v>6656</v>
      </c>
      <c r="D4191" s="266" t="s">
        <v>36696</v>
      </c>
    </row>
    <row r="4192" spans="1:4" x14ac:dyDescent="0.25">
      <c r="A4192" s="264" t="s">
        <v>36697</v>
      </c>
      <c r="B4192" s="265" t="s">
        <v>11230</v>
      </c>
      <c r="C4192" s="265" t="s">
        <v>6656</v>
      </c>
      <c r="D4192" s="266" t="s">
        <v>36698</v>
      </c>
    </row>
    <row r="4193" spans="1:4" x14ac:dyDescent="0.25">
      <c r="A4193" s="264" t="s">
        <v>36699</v>
      </c>
      <c r="B4193" s="265" t="s">
        <v>11231</v>
      </c>
      <c r="C4193" s="265" t="s">
        <v>6656</v>
      </c>
      <c r="D4193" s="266" t="s">
        <v>36700</v>
      </c>
    </row>
    <row r="4194" spans="1:4" x14ac:dyDescent="0.25">
      <c r="A4194" s="264" t="s">
        <v>36701</v>
      </c>
      <c r="B4194" s="265" t="s">
        <v>11232</v>
      </c>
      <c r="C4194" s="265" t="s">
        <v>6656</v>
      </c>
      <c r="D4194" s="266" t="s">
        <v>36702</v>
      </c>
    </row>
    <row r="4195" spans="1:4" x14ac:dyDescent="0.25">
      <c r="A4195" s="264" t="s">
        <v>36703</v>
      </c>
      <c r="B4195" s="265" t="s">
        <v>11233</v>
      </c>
      <c r="C4195" s="265" t="s">
        <v>6656</v>
      </c>
      <c r="D4195" s="266" t="s">
        <v>36704</v>
      </c>
    </row>
    <row r="4196" spans="1:4" x14ac:dyDescent="0.25">
      <c r="A4196" s="264" t="s">
        <v>36705</v>
      </c>
      <c r="B4196" s="265" t="s">
        <v>11234</v>
      </c>
      <c r="C4196" s="265" t="s">
        <v>6656</v>
      </c>
      <c r="D4196" s="266" t="s">
        <v>27725</v>
      </c>
    </row>
    <row r="4197" spans="1:4" x14ac:dyDescent="0.25">
      <c r="A4197" s="264" t="s">
        <v>36706</v>
      </c>
      <c r="B4197" s="265" t="s">
        <v>11235</v>
      </c>
      <c r="C4197" s="265" t="s">
        <v>6656</v>
      </c>
      <c r="D4197" s="266" t="s">
        <v>36707</v>
      </c>
    </row>
    <row r="4198" spans="1:4" x14ac:dyDescent="0.25">
      <c r="A4198" s="264" t="s">
        <v>36708</v>
      </c>
      <c r="B4198" s="265" t="s">
        <v>11236</v>
      </c>
      <c r="C4198" s="265" t="s">
        <v>6656</v>
      </c>
      <c r="D4198" s="266" t="s">
        <v>35282</v>
      </c>
    </row>
    <row r="4199" spans="1:4" x14ac:dyDescent="0.25">
      <c r="A4199" s="264" t="s">
        <v>36709</v>
      </c>
      <c r="B4199" s="265" t="s">
        <v>11237</v>
      </c>
      <c r="C4199" s="265" t="s">
        <v>6656</v>
      </c>
      <c r="D4199" s="266" t="s">
        <v>36710</v>
      </c>
    </row>
    <row r="4200" spans="1:4" x14ac:dyDescent="0.25">
      <c r="A4200" s="264" t="s">
        <v>36711</v>
      </c>
      <c r="B4200" s="265" t="s">
        <v>11238</v>
      </c>
      <c r="C4200" s="265" t="s">
        <v>6656</v>
      </c>
      <c r="D4200" s="266" t="s">
        <v>36712</v>
      </c>
    </row>
    <row r="4201" spans="1:4" x14ac:dyDescent="0.25">
      <c r="A4201" s="264" t="s">
        <v>36713</v>
      </c>
      <c r="B4201" s="265" t="s">
        <v>11239</v>
      </c>
      <c r="C4201" s="265" t="s">
        <v>6656</v>
      </c>
      <c r="D4201" s="266" t="s">
        <v>34810</v>
      </c>
    </row>
    <row r="4202" spans="1:4" x14ac:dyDescent="0.25">
      <c r="A4202" s="264" t="s">
        <v>36714</v>
      </c>
      <c r="B4202" s="265" t="s">
        <v>11240</v>
      </c>
      <c r="C4202" s="265" t="s">
        <v>6656</v>
      </c>
      <c r="D4202" s="266" t="s">
        <v>2832</v>
      </c>
    </row>
    <row r="4203" spans="1:4" x14ac:dyDescent="0.25">
      <c r="A4203" s="264" t="s">
        <v>36715</v>
      </c>
      <c r="B4203" s="265" t="s">
        <v>11241</v>
      </c>
      <c r="C4203" s="265" t="s">
        <v>6656</v>
      </c>
      <c r="D4203" s="266" t="s">
        <v>36716</v>
      </c>
    </row>
    <row r="4204" spans="1:4" x14ac:dyDescent="0.25">
      <c r="A4204" s="264" t="s">
        <v>36717</v>
      </c>
      <c r="B4204" s="265" t="s">
        <v>11242</v>
      </c>
      <c r="C4204" s="265" t="s">
        <v>6656</v>
      </c>
      <c r="D4204" s="266" t="s">
        <v>36718</v>
      </c>
    </row>
    <row r="4205" spans="1:4" x14ac:dyDescent="0.25">
      <c r="A4205" s="264" t="s">
        <v>36719</v>
      </c>
      <c r="B4205" s="265" t="s">
        <v>11243</v>
      </c>
      <c r="C4205" s="265" t="s">
        <v>6656</v>
      </c>
      <c r="D4205" s="266" t="s">
        <v>36720</v>
      </c>
    </row>
    <row r="4206" spans="1:4" x14ac:dyDescent="0.25">
      <c r="A4206" s="264" t="s">
        <v>36721</v>
      </c>
      <c r="B4206" s="265" t="s">
        <v>11244</v>
      </c>
      <c r="C4206" s="265" t="s">
        <v>6656</v>
      </c>
      <c r="D4206" s="266" t="s">
        <v>36722</v>
      </c>
    </row>
    <row r="4207" spans="1:4" x14ac:dyDescent="0.25">
      <c r="A4207" s="264" t="s">
        <v>36723</v>
      </c>
      <c r="B4207" s="265" t="s">
        <v>11245</v>
      </c>
      <c r="C4207" s="265" t="s">
        <v>6656</v>
      </c>
      <c r="D4207" s="266" t="s">
        <v>36724</v>
      </c>
    </row>
    <row r="4208" spans="1:4" x14ac:dyDescent="0.25">
      <c r="A4208" s="264" t="s">
        <v>36725</v>
      </c>
      <c r="B4208" s="265" t="s">
        <v>11246</v>
      </c>
      <c r="C4208" s="265" t="s">
        <v>6656</v>
      </c>
      <c r="D4208" s="266" t="s">
        <v>36726</v>
      </c>
    </row>
    <row r="4209" spans="1:4" x14ac:dyDescent="0.25">
      <c r="A4209" s="264" t="s">
        <v>36727</v>
      </c>
      <c r="B4209" s="265" t="s">
        <v>11247</v>
      </c>
      <c r="C4209" s="265" t="s">
        <v>6656</v>
      </c>
      <c r="D4209" s="266" t="s">
        <v>26149</v>
      </c>
    </row>
    <row r="4210" spans="1:4" x14ac:dyDescent="0.25">
      <c r="A4210" s="264" t="s">
        <v>36728</v>
      </c>
      <c r="B4210" s="265" t="s">
        <v>11248</v>
      </c>
      <c r="C4210" s="265" t="s">
        <v>6656</v>
      </c>
      <c r="D4210" s="266" t="s">
        <v>36729</v>
      </c>
    </row>
    <row r="4211" spans="1:4" x14ac:dyDescent="0.25">
      <c r="A4211" s="264" t="s">
        <v>36730</v>
      </c>
      <c r="B4211" s="265" t="s">
        <v>11249</v>
      </c>
      <c r="C4211" s="265" t="s">
        <v>6656</v>
      </c>
      <c r="D4211" s="266" t="s">
        <v>36731</v>
      </c>
    </row>
    <row r="4212" spans="1:4" x14ac:dyDescent="0.25">
      <c r="A4212" s="264" t="s">
        <v>36732</v>
      </c>
      <c r="B4212" s="265" t="s">
        <v>11250</v>
      </c>
      <c r="C4212" s="265" t="s">
        <v>6656</v>
      </c>
      <c r="D4212" s="266" t="s">
        <v>34048</v>
      </c>
    </row>
    <row r="4213" spans="1:4" x14ac:dyDescent="0.25">
      <c r="A4213" s="264" t="s">
        <v>36733</v>
      </c>
      <c r="B4213" s="265" t="s">
        <v>11251</v>
      </c>
      <c r="C4213" s="265" t="s">
        <v>6656</v>
      </c>
      <c r="D4213" s="266" t="s">
        <v>27259</v>
      </c>
    </row>
    <row r="4214" spans="1:4" x14ac:dyDescent="0.25">
      <c r="A4214" s="264" t="s">
        <v>36734</v>
      </c>
      <c r="B4214" s="265" t="s">
        <v>11252</v>
      </c>
      <c r="C4214" s="265" t="s">
        <v>6656</v>
      </c>
      <c r="D4214" s="266" t="s">
        <v>36735</v>
      </c>
    </row>
    <row r="4215" spans="1:4" x14ac:dyDescent="0.25">
      <c r="A4215" s="264" t="s">
        <v>36736</v>
      </c>
      <c r="B4215" s="265" t="s">
        <v>11253</v>
      </c>
      <c r="C4215" s="265" t="s">
        <v>6656</v>
      </c>
      <c r="D4215" s="266" t="s">
        <v>36737</v>
      </c>
    </row>
    <row r="4216" spans="1:4" x14ac:dyDescent="0.25">
      <c r="A4216" s="264" t="s">
        <v>36738</v>
      </c>
      <c r="B4216" s="265" t="s">
        <v>11254</v>
      </c>
      <c r="C4216" s="265" t="s">
        <v>6656</v>
      </c>
      <c r="D4216" s="266" t="s">
        <v>36739</v>
      </c>
    </row>
    <row r="4217" spans="1:4" x14ac:dyDescent="0.25">
      <c r="A4217" s="264" t="s">
        <v>36740</v>
      </c>
      <c r="B4217" s="265" t="s">
        <v>11255</v>
      </c>
      <c r="C4217" s="265" t="s">
        <v>6656</v>
      </c>
      <c r="D4217" s="266" t="s">
        <v>28229</v>
      </c>
    </row>
    <row r="4218" spans="1:4" x14ac:dyDescent="0.25">
      <c r="A4218" s="264" t="s">
        <v>36741</v>
      </c>
      <c r="B4218" s="265" t="s">
        <v>11256</v>
      </c>
      <c r="C4218" s="265" t="s">
        <v>6656</v>
      </c>
      <c r="D4218" s="266" t="s">
        <v>36742</v>
      </c>
    </row>
    <row r="4219" spans="1:4" x14ac:dyDescent="0.25">
      <c r="A4219" s="264" t="s">
        <v>36743</v>
      </c>
      <c r="B4219" s="265" t="s">
        <v>11257</v>
      </c>
      <c r="C4219" s="265" t="s">
        <v>6656</v>
      </c>
      <c r="D4219" s="266" t="s">
        <v>36744</v>
      </c>
    </row>
    <row r="4220" spans="1:4" x14ac:dyDescent="0.25">
      <c r="A4220" s="264" t="s">
        <v>36745</v>
      </c>
      <c r="B4220" s="265" t="s">
        <v>11258</v>
      </c>
      <c r="C4220" s="265" t="s">
        <v>6656</v>
      </c>
      <c r="D4220" s="266" t="s">
        <v>36746</v>
      </c>
    </row>
    <row r="4221" spans="1:4" x14ac:dyDescent="0.25">
      <c r="A4221" s="264" t="s">
        <v>36747</v>
      </c>
      <c r="B4221" s="265" t="s">
        <v>11259</v>
      </c>
      <c r="C4221" s="265" t="s">
        <v>6656</v>
      </c>
      <c r="D4221" s="266" t="s">
        <v>29822</v>
      </c>
    </row>
    <row r="4222" spans="1:4" x14ac:dyDescent="0.25">
      <c r="A4222" s="264" t="s">
        <v>36748</v>
      </c>
      <c r="B4222" s="265" t="s">
        <v>11260</v>
      </c>
      <c r="C4222" s="265" t="s">
        <v>6656</v>
      </c>
      <c r="D4222" s="266" t="s">
        <v>36749</v>
      </c>
    </row>
    <row r="4223" spans="1:4" x14ac:dyDescent="0.25">
      <c r="A4223" s="264" t="s">
        <v>36750</v>
      </c>
      <c r="B4223" s="265" t="s">
        <v>11261</v>
      </c>
      <c r="C4223" s="265" t="s">
        <v>6656</v>
      </c>
      <c r="D4223" s="266" t="s">
        <v>36751</v>
      </c>
    </row>
    <row r="4224" spans="1:4" x14ac:dyDescent="0.25">
      <c r="A4224" s="264" t="s">
        <v>36752</v>
      </c>
      <c r="B4224" s="265" t="s">
        <v>11262</v>
      </c>
      <c r="C4224" s="265" t="s">
        <v>6656</v>
      </c>
      <c r="D4224" s="266" t="s">
        <v>36753</v>
      </c>
    </row>
    <row r="4225" spans="1:4" x14ac:dyDescent="0.25">
      <c r="A4225" s="264" t="s">
        <v>36754</v>
      </c>
      <c r="B4225" s="265" t="s">
        <v>11263</v>
      </c>
      <c r="C4225" s="265" t="s">
        <v>6656</v>
      </c>
      <c r="D4225" s="266" t="s">
        <v>25696</v>
      </c>
    </row>
    <row r="4226" spans="1:4" x14ac:dyDescent="0.25">
      <c r="A4226" s="264" t="s">
        <v>36755</v>
      </c>
      <c r="B4226" s="265" t="s">
        <v>11264</v>
      </c>
      <c r="C4226" s="265" t="s">
        <v>6656</v>
      </c>
      <c r="D4226" s="266" t="s">
        <v>36756</v>
      </c>
    </row>
    <row r="4227" spans="1:4" x14ac:dyDescent="0.25">
      <c r="A4227" s="264" t="s">
        <v>36757</v>
      </c>
      <c r="B4227" s="265" t="s">
        <v>11265</v>
      </c>
      <c r="C4227" s="265" t="s">
        <v>6656</v>
      </c>
      <c r="D4227" s="266" t="s">
        <v>27427</v>
      </c>
    </row>
    <row r="4228" spans="1:4" x14ac:dyDescent="0.25">
      <c r="A4228" s="264" t="s">
        <v>36758</v>
      </c>
      <c r="B4228" s="265" t="s">
        <v>11266</v>
      </c>
      <c r="C4228" s="265" t="s">
        <v>6656</v>
      </c>
      <c r="D4228" s="266" t="s">
        <v>36759</v>
      </c>
    </row>
    <row r="4229" spans="1:4" x14ac:dyDescent="0.25">
      <c r="A4229" s="264" t="s">
        <v>36760</v>
      </c>
      <c r="B4229" s="265" t="s">
        <v>11267</v>
      </c>
      <c r="C4229" s="265" t="s">
        <v>6656</v>
      </c>
      <c r="D4229" s="266" t="s">
        <v>36761</v>
      </c>
    </row>
    <row r="4230" spans="1:4" x14ac:dyDescent="0.25">
      <c r="A4230" s="264" t="s">
        <v>36762</v>
      </c>
      <c r="B4230" s="265" t="s">
        <v>11268</v>
      </c>
      <c r="C4230" s="265" t="s">
        <v>6656</v>
      </c>
      <c r="D4230" s="266" t="s">
        <v>36763</v>
      </c>
    </row>
    <row r="4231" spans="1:4" x14ac:dyDescent="0.25">
      <c r="A4231" s="264" t="s">
        <v>36764</v>
      </c>
      <c r="B4231" s="265" t="s">
        <v>11269</v>
      </c>
      <c r="C4231" s="265" t="s">
        <v>6656</v>
      </c>
      <c r="D4231" s="266" t="s">
        <v>25693</v>
      </c>
    </row>
    <row r="4232" spans="1:4" x14ac:dyDescent="0.25">
      <c r="A4232" s="264" t="s">
        <v>36765</v>
      </c>
      <c r="B4232" s="265" t="s">
        <v>11270</v>
      </c>
      <c r="C4232" s="265" t="s">
        <v>6656</v>
      </c>
      <c r="D4232" s="266" t="s">
        <v>7212</v>
      </c>
    </row>
    <row r="4233" spans="1:4" x14ac:dyDescent="0.25">
      <c r="A4233" s="264" t="s">
        <v>36766</v>
      </c>
      <c r="B4233" s="265" t="s">
        <v>11271</v>
      </c>
      <c r="C4233" s="265" t="s">
        <v>6656</v>
      </c>
      <c r="D4233" s="266" t="s">
        <v>36767</v>
      </c>
    </row>
    <row r="4234" spans="1:4" x14ac:dyDescent="0.25">
      <c r="A4234" s="264" t="s">
        <v>36768</v>
      </c>
      <c r="B4234" s="265" t="s">
        <v>11272</v>
      </c>
      <c r="C4234" s="265" t="s">
        <v>6656</v>
      </c>
      <c r="D4234" s="266" t="s">
        <v>36769</v>
      </c>
    </row>
    <row r="4235" spans="1:4" x14ac:dyDescent="0.25">
      <c r="A4235" s="264" t="s">
        <v>36770</v>
      </c>
      <c r="B4235" s="265" t="s">
        <v>11273</v>
      </c>
      <c r="C4235" s="265" t="s">
        <v>6656</v>
      </c>
      <c r="D4235" s="266" t="s">
        <v>36771</v>
      </c>
    </row>
    <row r="4236" spans="1:4" x14ac:dyDescent="0.25">
      <c r="A4236" s="264" t="s">
        <v>36772</v>
      </c>
      <c r="B4236" s="265" t="s">
        <v>11274</v>
      </c>
      <c r="C4236" s="265" t="s">
        <v>6656</v>
      </c>
      <c r="D4236" s="266" t="s">
        <v>36773</v>
      </c>
    </row>
    <row r="4237" spans="1:4" x14ac:dyDescent="0.25">
      <c r="A4237" s="264" t="s">
        <v>36774</v>
      </c>
      <c r="B4237" s="265" t="s">
        <v>11275</v>
      </c>
      <c r="C4237" s="265" t="s">
        <v>6656</v>
      </c>
      <c r="D4237" s="266" t="s">
        <v>31692</v>
      </c>
    </row>
    <row r="4238" spans="1:4" x14ac:dyDescent="0.25">
      <c r="A4238" s="264" t="s">
        <v>36775</v>
      </c>
      <c r="B4238" s="265" t="s">
        <v>11276</v>
      </c>
      <c r="C4238" s="265" t="s">
        <v>6656</v>
      </c>
      <c r="D4238" s="266" t="s">
        <v>7246</v>
      </c>
    </row>
    <row r="4239" spans="1:4" x14ac:dyDescent="0.25">
      <c r="A4239" s="264" t="s">
        <v>36776</v>
      </c>
      <c r="B4239" s="265" t="s">
        <v>11277</v>
      </c>
      <c r="C4239" s="265" t="s">
        <v>6656</v>
      </c>
      <c r="D4239" s="266" t="s">
        <v>28283</v>
      </c>
    </row>
    <row r="4240" spans="1:4" x14ac:dyDescent="0.25">
      <c r="A4240" s="264" t="s">
        <v>36777</v>
      </c>
      <c r="B4240" s="265" t="s">
        <v>11278</v>
      </c>
      <c r="C4240" s="265" t="s">
        <v>6656</v>
      </c>
      <c r="D4240" s="266" t="s">
        <v>36778</v>
      </c>
    </row>
    <row r="4241" spans="1:4" x14ac:dyDescent="0.25">
      <c r="A4241" s="264" t="s">
        <v>36779</v>
      </c>
      <c r="B4241" s="265" t="s">
        <v>11280</v>
      </c>
      <c r="C4241" s="265" t="s">
        <v>6656</v>
      </c>
      <c r="D4241" s="266" t="s">
        <v>36780</v>
      </c>
    </row>
    <row r="4242" spans="1:4" x14ac:dyDescent="0.25">
      <c r="A4242" s="264" t="s">
        <v>36781</v>
      </c>
      <c r="B4242" s="265" t="s">
        <v>11281</v>
      </c>
      <c r="C4242" s="265" t="s">
        <v>6656</v>
      </c>
      <c r="D4242" s="266" t="s">
        <v>33516</v>
      </c>
    </row>
    <row r="4243" spans="1:4" x14ac:dyDescent="0.25">
      <c r="A4243" s="264" t="s">
        <v>36782</v>
      </c>
      <c r="B4243" s="265" t="s">
        <v>11282</v>
      </c>
      <c r="C4243" s="265" t="s">
        <v>6656</v>
      </c>
      <c r="D4243" s="266" t="s">
        <v>36783</v>
      </c>
    </row>
    <row r="4244" spans="1:4" x14ac:dyDescent="0.25">
      <c r="A4244" s="264" t="s">
        <v>36784</v>
      </c>
      <c r="B4244" s="265" t="s">
        <v>11283</v>
      </c>
      <c r="C4244" s="265" t="s">
        <v>6656</v>
      </c>
      <c r="D4244" s="266" t="s">
        <v>36785</v>
      </c>
    </row>
    <row r="4245" spans="1:4" x14ac:dyDescent="0.25">
      <c r="A4245" s="264" t="s">
        <v>36786</v>
      </c>
      <c r="B4245" s="265" t="s">
        <v>11284</v>
      </c>
      <c r="C4245" s="265" t="s">
        <v>6656</v>
      </c>
      <c r="D4245" s="266" t="s">
        <v>36787</v>
      </c>
    </row>
    <row r="4246" spans="1:4" x14ac:dyDescent="0.25">
      <c r="A4246" s="264" t="s">
        <v>36788</v>
      </c>
      <c r="B4246" s="265" t="s">
        <v>11285</v>
      </c>
      <c r="C4246" s="265" t="s">
        <v>6656</v>
      </c>
      <c r="D4246" s="266" t="s">
        <v>36789</v>
      </c>
    </row>
    <row r="4247" spans="1:4" x14ac:dyDescent="0.25">
      <c r="A4247" s="264" t="s">
        <v>36790</v>
      </c>
      <c r="B4247" s="265" t="s">
        <v>11286</v>
      </c>
      <c r="C4247" s="265" t="s">
        <v>6656</v>
      </c>
      <c r="D4247" s="266" t="s">
        <v>11927</v>
      </c>
    </row>
    <row r="4248" spans="1:4" x14ac:dyDescent="0.25">
      <c r="A4248" s="264" t="s">
        <v>36791</v>
      </c>
      <c r="B4248" s="265" t="s">
        <v>11287</v>
      </c>
      <c r="C4248" s="265" t="s">
        <v>6656</v>
      </c>
      <c r="D4248" s="266" t="s">
        <v>36792</v>
      </c>
    </row>
    <row r="4249" spans="1:4" x14ac:dyDescent="0.25">
      <c r="A4249" s="264" t="s">
        <v>36793</v>
      </c>
      <c r="B4249" s="265" t="s">
        <v>11288</v>
      </c>
      <c r="C4249" s="265" t="s">
        <v>6656</v>
      </c>
      <c r="D4249" s="266" t="s">
        <v>4685</v>
      </c>
    </row>
    <row r="4250" spans="1:4" x14ac:dyDescent="0.25">
      <c r="A4250" s="264" t="s">
        <v>36794</v>
      </c>
      <c r="B4250" s="265" t="s">
        <v>11289</v>
      </c>
      <c r="C4250" s="265" t="s">
        <v>6656</v>
      </c>
      <c r="D4250" s="266" t="s">
        <v>34434</v>
      </c>
    </row>
    <row r="4251" spans="1:4" x14ac:dyDescent="0.25">
      <c r="A4251" s="264" t="s">
        <v>36795</v>
      </c>
      <c r="B4251" s="265" t="s">
        <v>11290</v>
      </c>
      <c r="C4251" s="265" t="s">
        <v>6656</v>
      </c>
      <c r="D4251" s="266" t="s">
        <v>36796</v>
      </c>
    </row>
    <row r="4252" spans="1:4" x14ac:dyDescent="0.25">
      <c r="A4252" s="264" t="s">
        <v>36797</v>
      </c>
      <c r="B4252" s="265" t="s">
        <v>11291</v>
      </c>
      <c r="C4252" s="265" t="s">
        <v>6656</v>
      </c>
      <c r="D4252" s="266" t="s">
        <v>36798</v>
      </c>
    </row>
    <row r="4253" spans="1:4" x14ac:dyDescent="0.25">
      <c r="A4253" s="264" t="s">
        <v>36799</v>
      </c>
      <c r="B4253" s="265" t="s">
        <v>11292</v>
      </c>
      <c r="C4253" s="265" t="s">
        <v>6656</v>
      </c>
      <c r="D4253" s="266" t="s">
        <v>36616</v>
      </c>
    </row>
    <row r="4254" spans="1:4" x14ac:dyDescent="0.25">
      <c r="A4254" s="264" t="s">
        <v>36800</v>
      </c>
      <c r="B4254" s="265" t="s">
        <v>11294</v>
      </c>
      <c r="C4254" s="265" t="s">
        <v>6656</v>
      </c>
      <c r="D4254" s="266" t="s">
        <v>36801</v>
      </c>
    </row>
    <row r="4255" spans="1:4" x14ac:dyDescent="0.25">
      <c r="A4255" s="264" t="s">
        <v>36802</v>
      </c>
      <c r="B4255" s="265" t="s">
        <v>11295</v>
      </c>
      <c r="C4255" s="265" t="s">
        <v>6656</v>
      </c>
      <c r="D4255" s="266" t="s">
        <v>36803</v>
      </c>
    </row>
    <row r="4256" spans="1:4" x14ac:dyDescent="0.25">
      <c r="A4256" s="264" t="s">
        <v>36804</v>
      </c>
      <c r="B4256" s="265" t="s">
        <v>11296</v>
      </c>
      <c r="C4256" s="265" t="s">
        <v>6656</v>
      </c>
      <c r="D4256" s="266" t="s">
        <v>36805</v>
      </c>
    </row>
    <row r="4257" spans="1:4" x14ac:dyDescent="0.25">
      <c r="A4257" s="264" t="s">
        <v>36806</v>
      </c>
      <c r="B4257" s="265" t="s">
        <v>11297</v>
      </c>
      <c r="C4257" s="265" t="s">
        <v>6656</v>
      </c>
      <c r="D4257" s="266" t="s">
        <v>33036</v>
      </c>
    </row>
    <row r="4258" spans="1:4" x14ac:dyDescent="0.25">
      <c r="A4258" s="264" t="s">
        <v>36807</v>
      </c>
      <c r="B4258" s="265" t="s">
        <v>11298</v>
      </c>
      <c r="C4258" s="265" t="s">
        <v>6656</v>
      </c>
      <c r="D4258" s="266" t="s">
        <v>36808</v>
      </c>
    </row>
    <row r="4259" spans="1:4" x14ac:dyDescent="0.25">
      <c r="A4259" s="264" t="s">
        <v>36809</v>
      </c>
      <c r="B4259" s="265" t="s">
        <v>11299</v>
      </c>
      <c r="C4259" s="265" t="s">
        <v>6656</v>
      </c>
      <c r="D4259" s="266" t="s">
        <v>36810</v>
      </c>
    </row>
    <row r="4260" spans="1:4" x14ac:dyDescent="0.25">
      <c r="A4260" s="264" t="s">
        <v>36811</v>
      </c>
      <c r="B4260" s="265" t="s">
        <v>11300</v>
      </c>
      <c r="C4260" s="265" t="s">
        <v>6656</v>
      </c>
      <c r="D4260" s="266" t="s">
        <v>36812</v>
      </c>
    </row>
    <row r="4261" spans="1:4" x14ac:dyDescent="0.25">
      <c r="A4261" s="264" t="s">
        <v>36813</v>
      </c>
      <c r="B4261" s="265" t="s">
        <v>11301</v>
      </c>
      <c r="C4261" s="265" t="s">
        <v>6656</v>
      </c>
      <c r="D4261" s="266" t="s">
        <v>36814</v>
      </c>
    </row>
    <row r="4262" spans="1:4" x14ac:dyDescent="0.25">
      <c r="A4262" s="264" t="s">
        <v>36815</v>
      </c>
      <c r="B4262" s="265" t="s">
        <v>11302</v>
      </c>
      <c r="C4262" s="265" t="s">
        <v>6656</v>
      </c>
      <c r="D4262" s="266" t="s">
        <v>27895</v>
      </c>
    </row>
    <row r="4263" spans="1:4" x14ac:dyDescent="0.25">
      <c r="A4263" s="264" t="s">
        <v>36816</v>
      </c>
      <c r="B4263" s="265" t="s">
        <v>11303</v>
      </c>
      <c r="C4263" s="265" t="s">
        <v>6656</v>
      </c>
      <c r="D4263" s="266" t="s">
        <v>36817</v>
      </c>
    </row>
    <row r="4264" spans="1:4" x14ac:dyDescent="0.25">
      <c r="A4264" s="264" t="s">
        <v>36818</v>
      </c>
      <c r="B4264" s="265" t="s">
        <v>11304</v>
      </c>
      <c r="C4264" s="265" t="s">
        <v>6656</v>
      </c>
      <c r="D4264" s="266" t="s">
        <v>36819</v>
      </c>
    </row>
    <row r="4265" spans="1:4" x14ac:dyDescent="0.25">
      <c r="A4265" s="264" t="s">
        <v>36820</v>
      </c>
      <c r="B4265" s="265" t="s">
        <v>11305</v>
      </c>
      <c r="C4265" s="265" t="s">
        <v>6656</v>
      </c>
      <c r="D4265" s="266" t="s">
        <v>36821</v>
      </c>
    </row>
    <row r="4266" spans="1:4" x14ac:dyDescent="0.25">
      <c r="A4266" s="264" t="s">
        <v>36822</v>
      </c>
      <c r="B4266" s="265" t="s">
        <v>11306</v>
      </c>
      <c r="C4266" s="265" t="s">
        <v>6656</v>
      </c>
      <c r="D4266" s="266" t="s">
        <v>33491</v>
      </c>
    </row>
    <row r="4267" spans="1:4" x14ac:dyDescent="0.25">
      <c r="A4267" s="264" t="s">
        <v>36823</v>
      </c>
      <c r="B4267" s="265" t="s">
        <v>11307</v>
      </c>
      <c r="C4267" s="265" t="s">
        <v>6656</v>
      </c>
      <c r="D4267" s="266" t="s">
        <v>36361</v>
      </c>
    </row>
    <row r="4268" spans="1:4" x14ac:dyDescent="0.25">
      <c r="A4268" s="264" t="s">
        <v>36824</v>
      </c>
      <c r="B4268" s="265" t="s">
        <v>11308</v>
      </c>
      <c r="C4268" s="265" t="s">
        <v>6656</v>
      </c>
      <c r="D4268" s="266" t="s">
        <v>36825</v>
      </c>
    </row>
    <row r="4269" spans="1:4" x14ac:dyDescent="0.25">
      <c r="A4269" s="264" t="s">
        <v>36826</v>
      </c>
      <c r="B4269" s="265" t="s">
        <v>11310</v>
      </c>
      <c r="C4269" s="265" t="s">
        <v>6656</v>
      </c>
      <c r="D4269" s="266" t="s">
        <v>36827</v>
      </c>
    </row>
    <row r="4270" spans="1:4" x14ac:dyDescent="0.25">
      <c r="A4270" s="264" t="s">
        <v>36828</v>
      </c>
      <c r="B4270" s="265" t="s">
        <v>11311</v>
      </c>
      <c r="C4270" s="265" t="s">
        <v>6656</v>
      </c>
      <c r="D4270" s="266" t="s">
        <v>36829</v>
      </c>
    </row>
    <row r="4271" spans="1:4" x14ac:dyDescent="0.25">
      <c r="A4271" s="264" t="s">
        <v>36830</v>
      </c>
      <c r="B4271" s="265" t="s">
        <v>11312</v>
      </c>
      <c r="C4271" s="265" t="s">
        <v>6656</v>
      </c>
      <c r="D4271" s="266" t="s">
        <v>36831</v>
      </c>
    </row>
    <row r="4272" spans="1:4" x14ac:dyDescent="0.25">
      <c r="A4272" s="264" t="s">
        <v>36832</v>
      </c>
      <c r="B4272" s="265" t="s">
        <v>11313</v>
      </c>
      <c r="C4272" s="265" t="s">
        <v>6656</v>
      </c>
      <c r="D4272" s="266" t="s">
        <v>36833</v>
      </c>
    </row>
    <row r="4273" spans="1:4" x14ac:dyDescent="0.25">
      <c r="A4273" s="264" t="s">
        <v>36834</v>
      </c>
      <c r="B4273" s="265" t="s">
        <v>11314</v>
      </c>
      <c r="C4273" s="265" t="s">
        <v>6656</v>
      </c>
      <c r="D4273" s="266" t="s">
        <v>36835</v>
      </c>
    </row>
    <row r="4274" spans="1:4" x14ac:dyDescent="0.25">
      <c r="A4274" s="264" t="s">
        <v>36836</v>
      </c>
      <c r="B4274" s="265" t="s">
        <v>11315</v>
      </c>
      <c r="C4274" s="265" t="s">
        <v>6656</v>
      </c>
      <c r="D4274" s="266" t="s">
        <v>36837</v>
      </c>
    </row>
    <row r="4275" spans="1:4" x14ac:dyDescent="0.25">
      <c r="A4275" s="264" t="s">
        <v>36838</v>
      </c>
      <c r="B4275" s="265" t="s">
        <v>11316</v>
      </c>
      <c r="C4275" s="265" t="s">
        <v>6656</v>
      </c>
      <c r="D4275" s="266" t="s">
        <v>36839</v>
      </c>
    </row>
    <row r="4276" spans="1:4" x14ac:dyDescent="0.25">
      <c r="A4276" s="264" t="s">
        <v>36840</v>
      </c>
      <c r="B4276" s="265" t="s">
        <v>11317</v>
      </c>
      <c r="C4276" s="265" t="s">
        <v>6656</v>
      </c>
      <c r="D4276" s="266" t="s">
        <v>36841</v>
      </c>
    </row>
    <row r="4277" spans="1:4" x14ac:dyDescent="0.25">
      <c r="A4277" s="264" t="s">
        <v>36842</v>
      </c>
      <c r="B4277" s="265" t="s">
        <v>11318</v>
      </c>
      <c r="C4277" s="265" t="s">
        <v>6656</v>
      </c>
      <c r="D4277" s="266" t="s">
        <v>31995</v>
      </c>
    </row>
    <row r="4278" spans="1:4" x14ac:dyDescent="0.25">
      <c r="A4278" s="264" t="s">
        <v>36843</v>
      </c>
      <c r="B4278" s="265" t="s">
        <v>11319</v>
      </c>
      <c r="C4278" s="265" t="s">
        <v>6656</v>
      </c>
      <c r="D4278" s="266" t="s">
        <v>36844</v>
      </c>
    </row>
    <row r="4279" spans="1:4" x14ac:dyDescent="0.25">
      <c r="A4279" s="264" t="s">
        <v>36845</v>
      </c>
      <c r="B4279" s="265" t="s">
        <v>11320</v>
      </c>
      <c r="C4279" s="265" t="s">
        <v>6656</v>
      </c>
      <c r="D4279" s="266" t="s">
        <v>36846</v>
      </c>
    </row>
    <row r="4280" spans="1:4" x14ac:dyDescent="0.25">
      <c r="A4280" s="264" t="s">
        <v>36847</v>
      </c>
      <c r="B4280" s="265" t="s">
        <v>11321</v>
      </c>
      <c r="C4280" s="265" t="s">
        <v>6656</v>
      </c>
      <c r="D4280" s="266" t="s">
        <v>36848</v>
      </c>
    </row>
    <row r="4281" spans="1:4" x14ac:dyDescent="0.25">
      <c r="A4281" s="264" t="s">
        <v>36849</v>
      </c>
      <c r="B4281" s="265" t="s">
        <v>11322</v>
      </c>
      <c r="C4281" s="265" t="s">
        <v>6656</v>
      </c>
      <c r="D4281" s="266" t="s">
        <v>36850</v>
      </c>
    </row>
    <row r="4282" spans="1:4" x14ac:dyDescent="0.25">
      <c r="A4282" s="264" t="s">
        <v>36851</v>
      </c>
      <c r="B4282" s="265" t="s">
        <v>11323</v>
      </c>
      <c r="C4282" s="265" t="s">
        <v>6656</v>
      </c>
      <c r="D4282" s="266" t="s">
        <v>36852</v>
      </c>
    </row>
    <row r="4283" spans="1:4" x14ac:dyDescent="0.25">
      <c r="A4283" s="264" t="s">
        <v>36853</v>
      </c>
      <c r="B4283" s="265" t="s">
        <v>11324</v>
      </c>
      <c r="C4283" s="265" t="s">
        <v>6656</v>
      </c>
      <c r="D4283" s="266" t="s">
        <v>36854</v>
      </c>
    </row>
    <row r="4284" spans="1:4" x14ac:dyDescent="0.25">
      <c r="A4284" s="264" t="s">
        <v>36855</v>
      </c>
      <c r="B4284" s="265" t="s">
        <v>11325</v>
      </c>
      <c r="C4284" s="265" t="s">
        <v>6656</v>
      </c>
      <c r="D4284" s="266" t="s">
        <v>36856</v>
      </c>
    </row>
    <row r="4285" spans="1:4" x14ac:dyDescent="0.25">
      <c r="A4285" s="264" t="s">
        <v>36857</v>
      </c>
      <c r="B4285" s="265" t="s">
        <v>11326</v>
      </c>
      <c r="C4285" s="265" t="s">
        <v>6656</v>
      </c>
      <c r="D4285" s="266" t="s">
        <v>34500</v>
      </c>
    </row>
    <row r="4286" spans="1:4" x14ac:dyDescent="0.25">
      <c r="A4286" s="264" t="s">
        <v>36858</v>
      </c>
      <c r="B4286" s="265" t="s">
        <v>11327</v>
      </c>
      <c r="C4286" s="265" t="s">
        <v>6656</v>
      </c>
      <c r="D4286" s="266" t="s">
        <v>31848</v>
      </c>
    </row>
    <row r="4287" spans="1:4" x14ac:dyDescent="0.25">
      <c r="A4287" s="264" t="s">
        <v>36859</v>
      </c>
      <c r="B4287" s="265" t="s">
        <v>11328</v>
      </c>
      <c r="C4287" s="265" t="s">
        <v>6656</v>
      </c>
      <c r="D4287" s="266" t="s">
        <v>36860</v>
      </c>
    </row>
    <row r="4288" spans="1:4" x14ac:dyDescent="0.25">
      <c r="A4288" s="264" t="s">
        <v>36861</v>
      </c>
      <c r="B4288" s="265" t="s">
        <v>11329</v>
      </c>
      <c r="C4288" s="265" t="s">
        <v>6656</v>
      </c>
      <c r="D4288" s="266" t="s">
        <v>36862</v>
      </c>
    </row>
    <row r="4289" spans="1:4" x14ac:dyDescent="0.25">
      <c r="A4289" s="264" t="s">
        <v>36863</v>
      </c>
      <c r="B4289" s="265" t="s">
        <v>11330</v>
      </c>
      <c r="C4289" s="265" t="s">
        <v>6656</v>
      </c>
      <c r="D4289" s="266" t="s">
        <v>36864</v>
      </c>
    </row>
    <row r="4290" spans="1:4" x14ac:dyDescent="0.25">
      <c r="A4290" s="264" t="s">
        <v>36865</v>
      </c>
      <c r="B4290" s="265" t="s">
        <v>11331</v>
      </c>
      <c r="C4290" s="265" t="s">
        <v>6656</v>
      </c>
      <c r="D4290" s="266" t="s">
        <v>36866</v>
      </c>
    </row>
    <row r="4291" spans="1:4" x14ac:dyDescent="0.25">
      <c r="A4291" s="264" t="s">
        <v>36867</v>
      </c>
      <c r="B4291" s="265" t="s">
        <v>11332</v>
      </c>
      <c r="C4291" s="265" t="s">
        <v>6656</v>
      </c>
      <c r="D4291" s="266" t="s">
        <v>36868</v>
      </c>
    </row>
    <row r="4292" spans="1:4" x14ac:dyDescent="0.25">
      <c r="A4292" s="264" t="s">
        <v>36869</v>
      </c>
      <c r="B4292" s="265" t="s">
        <v>11333</v>
      </c>
      <c r="C4292" s="265" t="s">
        <v>6656</v>
      </c>
      <c r="D4292" s="266" t="s">
        <v>36870</v>
      </c>
    </row>
    <row r="4293" spans="1:4" x14ac:dyDescent="0.25">
      <c r="A4293" s="264" t="s">
        <v>36871</v>
      </c>
      <c r="B4293" s="265" t="s">
        <v>11334</v>
      </c>
      <c r="C4293" s="265" t="s">
        <v>6656</v>
      </c>
      <c r="D4293" s="266" t="s">
        <v>36872</v>
      </c>
    </row>
    <row r="4294" spans="1:4" x14ac:dyDescent="0.25">
      <c r="A4294" s="264" t="s">
        <v>36873</v>
      </c>
      <c r="B4294" s="265" t="s">
        <v>11335</v>
      </c>
      <c r="C4294" s="265" t="s">
        <v>6656</v>
      </c>
      <c r="D4294" s="266" t="s">
        <v>36874</v>
      </c>
    </row>
    <row r="4295" spans="1:4" x14ac:dyDescent="0.25">
      <c r="A4295" s="264" t="s">
        <v>36875</v>
      </c>
      <c r="B4295" s="265" t="s">
        <v>11336</v>
      </c>
      <c r="C4295" s="265" t="s">
        <v>6656</v>
      </c>
      <c r="D4295" s="266" t="s">
        <v>36876</v>
      </c>
    </row>
    <row r="4296" spans="1:4" x14ac:dyDescent="0.25">
      <c r="A4296" s="264" t="s">
        <v>36877</v>
      </c>
      <c r="B4296" s="265" t="s">
        <v>11337</v>
      </c>
      <c r="C4296" s="265" t="s">
        <v>6656</v>
      </c>
      <c r="D4296" s="266" t="s">
        <v>36878</v>
      </c>
    </row>
    <row r="4297" spans="1:4" x14ac:dyDescent="0.25">
      <c r="A4297" s="264" t="s">
        <v>36879</v>
      </c>
      <c r="B4297" s="265" t="s">
        <v>11338</v>
      </c>
      <c r="C4297" s="265" t="s">
        <v>6656</v>
      </c>
      <c r="D4297" s="266" t="s">
        <v>36880</v>
      </c>
    </row>
    <row r="4298" spans="1:4" x14ac:dyDescent="0.25">
      <c r="A4298" s="264" t="s">
        <v>36881</v>
      </c>
      <c r="B4298" s="265" t="s">
        <v>11339</v>
      </c>
      <c r="C4298" s="265" t="s">
        <v>6656</v>
      </c>
      <c r="D4298" s="266" t="s">
        <v>36882</v>
      </c>
    </row>
    <row r="4299" spans="1:4" x14ac:dyDescent="0.25">
      <c r="A4299" s="264" t="s">
        <v>36883</v>
      </c>
      <c r="B4299" s="265" t="s">
        <v>11340</v>
      </c>
      <c r="C4299" s="265" t="s">
        <v>6656</v>
      </c>
      <c r="D4299" s="266" t="s">
        <v>36884</v>
      </c>
    </row>
    <row r="4300" spans="1:4" x14ac:dyDescent="0.25">
      <c r="A4300" s="264" t="s">
        <v>36885</v>
      </c>
      <c r="B4300" s="265" t="s">
        <v>11341</v>
      </c>
      <c r="C4300" s="265" t="s">
        <v>6656</v>
      </c>
      <c r="D4300" s="266" t="s">
        <v>36886</v>
      </c>
    </row>
    <row r="4301" spans="1:4" x14ac:dyDescent="0.25">
      <c r="A4301" s="264" t="s">
        <v>36887</v>
      </c>
      <c r="B4301" s="265" t="s">
        <v>11342</v>
      </c>
      <c r="C4301" s="265" t="s">
        <v>6656</v>
      </c>
      <c r="D4301" s="266" t="s">
        <v>36888</v>
      </c>
    </row>
    <row r="4302" spans="1:4" x14ac:dyDescent="0.25">
      <c r="A4302" s="264" t="s">
        <v>36889</v>
      </c>
      <c r="B4302" s="265" t="s">
        <v>11343</v>
      </c>
      <c r="C4302" s="265" t="s">
        <v>6656</v>
      </c>
      <c r="D4302" s="266" t="s">
        <v>36684</v>
      </c>
    </row>
    <row r="4303" spans="1:4" x14ac:dyDescent="0.25">
      <c r="A4303" s="264" t="s">
        <v>36890</v>
      </c>
      <c r="B4303" s="265" t="s">
        <v>11344</v>
      </c>
      <c r="C4303" s="265" t="s">
        <v>6656</v>
      </c>
      <c r="D4303" s="266" t="s">
        <v>26593</v>
      </c>
    </row>
    <row r="4304" spans="1:4" x14ac:dyDescent="0.25">
      <c r="A4304" s="264" t="s">
        <v>36891</v>
      </c>
      <c r="B4304" s="265" t="s">
        <v>11345</v>
      </c>
      <c r="C4304" s="265" t="s">
        <v>6656</v>
      </c>
      <c r="D4304" s="266" t="s">
        <v>26974</v>
      </c>
    </row>
    <row r="4305" spans="1:4" x14ac:dyDescent="0.25">
      <c r="A4305" s="264" t="s">
        <v>36892</v>
      </c>
      <c r="B4305" s="265" t="s">
        <v>11346</v>
      </c>
      <c r="C4305" s="265" t="s">
        <v>6656</v>
      </c>
      <c r="D4305" s="266" t="s">
        <v>36893</v>
      </c>
    </row>
    <row r="4306" spans="1:4" x14ac:dyDescent="0.25">
      <c r="A4306" s="264" t="s">
        <v>36894</v>
      </c>
      <c r="B4306" s="265" t="s">
        <v>11348</v>
      </c>
      <c r="C4306" s="265" t="s">
        <v>6656</v>
      </c>
      <c r="D4306" s="266" t="s">
        <v>36895</v>
      </c>
    </row>
    <row r="4307" spans="1:4" x14ac:dyDescent="0.25">
      <c r="A4307" s="264" t="s">
        <v>36896</v>
      </c>
      <c r="B4307" s="265" t="s">
        <v>11349</v>
      </c>
      <c r="C4307" s="265" t="s">
        <v>6656</v>
      </c>
      <c r="D4307" s="266" t="s">
        <v>30809</v>
      </c>
    </row>
    <row r="4308" spans="1:4" x14ac:dyDescent="0.25">
      <c r="A4308" s="264" t="s">
        <v>36897</v>
      </c>
      <c r="B4308" s="265" t="s">
        <v>11350</v>
      </c>
      <c r="C4308" s="265" t="s">
        <v>6656</v>
      </c>
      <c r="D4308" s="266" t="s">
        <v>36898</v>
      </c>
    </row>
    <row r="4309" spans="1:4" x14ac:dyDescent="0.25">
      <c r="A4309" s="264" t="s">
        <v>36899</v>
      </c>
      <c r="B4309" s="265" t="s">
        <v>11351</v>
      </c>
      <c r="C4309" s="265" t="s">
        <v>6656</v>
      </c>
      <c r="D4309" s="266" t="s">
        <v>36900</v>
      </c>
    </row>
    <row r="4310" spans="1:4" x14ac:dyDescent="0.25">
      <c r="A4310" s="264" t="s">
        <v>36901</v>
      </c>
      <c r="B4310" s="265" t="s">
        <v>11352</v>
      </c>
      <c r="C4310" s="265" t="s">
        <v>6656</v>
      </c>
      <c r="D4310" s="266" t="s">
        <v>36902</v>
      </c>
    </row>
    <row r="4311" spans="1:4" x14ac:dyDescent="0.25">
      <c r="A4311" s="264" t="s">
        <v>36903</v>
      </c>
      <c r="B4311" s="265" t="s">
        <v>11353</v>
      </c>
      <c r="C4311" s="265" t="s">
        <v>6656</v>
      </c>
      <c r="D4311" s="266" t="s">
        <v>36904</v>
      </c>
    </row>
    <row r="4312" spans="1:4" x14ac:dyDescent="0.25">
      <c r="A4312" s="264" t="s">
        <v>36905</v>
      </c>
      <c r="B4312" s="265" t="s">
        <v>11354</v>
      </c>
      <c r="C4312" s="265" t="s">
        <v>6656</v>
      </c>
      <c r="D4312" s="266" t="s">
        <v>36906</v>
      </c>
    </row>
    <row r="4313" spans="1:4" x14ac:dyDescent="0.25">
      <c r="A4313" s="264" t="s">
        <v>36907</v>
      </c>
      <c r="B4313" s="265" t="s">
        <v>11355</v>
      </c>
      <c r="C4313" s="265" t="s">
        <v>6656</v>
      </c>
      <c r="D4313" s="266" t="s">
        <v>26979</v>
      </c>
    </row>
    <row r="4314" spans="1:4" x14ac:dyDescent="0.25">
      <c r="A4314" s="264" t="s">
        <v>36908</v>
      </c>
      <c r="B4314" s="265" t="s">
        <v>11356</v>
      </c>
      <c r="C4314" s="265" t="s">
        <v>6656</v>
      </c>
      <c r="D4314" s="266" t="s">
        <v>36909</v>
      </c>
    </row>
    <row r="4315" spans="1:4" x14ac:dyDescent="0.25">
      <c r="A4315" s="264" t="s">
        <v>36910</v>
      </c>
      <c r="B4315" s="265" t="s">
        <v>11357</v>
      </c>
      <c r="C4315" s="265" t="s">
        <v>6656</v>
      </c>
      <c r="D4315" s="266" t="s">
        <v>36911</v>
      </c>
    </row>
    <row r="4316" spans="1:4" x14ac:dyDescent="0.25">
      <c r="A4316" s="264" t="s">
        <v>36912</v>
      </c>
      <c r="B4316" s="265" t="s">
        <v>11358</v>
      </c>
      <c r="C4316" s="265" t="s">
        <v>6656</v>
      </c>
      <c r="D4316" s="266" t="s">
        <v>36913</v>
      </c>
    </row>
    <row r="4317" spans="1:4" x14ac:dyDescent="0.25">
      <c r="A4317" s="264" t="s">
        <v>36914</v>
      </c>
      <c r="B4317" s="265" t="s">
        <v>11359</v>
      </c>
      <c r="C4317" s="265" t="s">
        <v>6656</v>
      </c>
      <c r="D4317" s="266" t="s">
        <v>36915</v>
      </c>
    </row>
    <row r="4318" spans="1:4" x14ac:dyDescent="0.25">
      <c r="A4318" s="264" t="s">
        <v>36916</v>
      </c>
      <c r="B4318" s="265" t="s">
        <v>11360</v>
      </c>
      <c r="C4318" s="265" t="s">
        <v>6656</v>
      </c>
      <c r="D4318" s="266" t="s">
        <v>36917</v>
      </c>
    </row>
    <row r="4319" spans="1:4" x14ac:dyDescent="0.25">
      <c r="A4319" s="264" t="s">
        <v>36918</v>
      </c>
      <c r="B4319" s="265" t="s">
        <v>11361</v>
      </c>
      <c r="C4319" s="265" t="s">
        <v>6656</v>
      </c>
      <c r="D4319" s="266" t="s">
        <v>36919</v>
      </c>
    </row>
    <row r="4320" spans="1:4" x14ac:dyDescent="0.25">
      <c r="A4320" s="264" t="s">
        <v>36920</v>
      </c>
      <c r="B4320" s="265" t="s">
        <v>11362</v>
      </c>
      <c r="C4320" s="265" t="s">
        <v>6656</v>
      </c>
      <c r="D4320" s="266" t="s">
        <v>36921</v>
      </c>
    </row>
    <row r="4321" spans="1:4" x14ac:dyDescent="0.25">
      <c r="A4321" s="264" t="s">
        <v>36922</v>
      </c>
      <c r="B4321" s="265" t="s">
        <v>11363</v>
      </c>
      <c r="C4321" s="265" t="s">
        <v>6656</v>
      </c>
      <c r="D4321" s="266" t="s">
        <v>36923</v>
      </c>
    </row>
    <row r="4322" spans="1:4" x14ac:dyDescent="0.25">
      <c r="A4322" s="264" t="s">
        <v>36924</v>
      </c>
      <c r="B4322" s="265" t="s">
        <v>11364</v>
      </c>
      <c r="C4322" s="265" t="s">
        <v>6656</v>
      </c>
      <c r="D4322" s="266" t="s">
        <v>27239</v>
      </c>
    </row>
    <row r="4323" spans="1:4" x14ac:dyDescent="0.25">
      <c r="A4323" s="264" t="s">
        <v>36925</v>
      </c>
      <c r="B4323" s="265" t="s">
        <v>11365</v>
      </c>
      <c r="C4323" s="265" t="s">
        <v>6656</v>
      </c>
      <c r="D4323" s="266" t="s">
        <v>36926</v>
      </c>
    </row>
    <row r="4324" spans="1:4" x14ac:dyDescent="0.25">
      <c r="A4324" s="264" t="s">
        <v>36927</v>
      </c>
      <c r="B4324" s="265" t="s">
        <v>11366</v>
      </c>
      <c r="C4324" s="265" t="s">
        <v>6656</v>
      </c>
      <c r="D4324" s="266" t="s">
        <v>36928</v>
      </c>
    </row>
    <row r="4325" spans="1:4" x14ac:dyDescent="0.25">
      <c r="A4325" s="264" t="s">
        <v>36929</v>
      </c>
      <c r="B4325" s="265" t="s">
        <v>11367</v>
      </c>
      <c r="C4325" s="265" t="s">
        <v>6656</v>
      </c>
      <c r="D4325" s="266" t="s">
        <v>36930</v>
      </c>
    </row>
    <row r="4326" spans="1:4" x14ac:dyDescent="0.25">
      <c r="A4326" s="264" t="s">
        <v>36931</v>
      </c>
      <c r="B4326" s="265" t="s">
        <v>11368</v>
      </c>
      <c r="C4326" s="265" t="s">
        <v>6656</v>
      </c>
      <c r="D4326" s="266" t="s">
        <v>31203</v>
      </c>
    </row>
    <row r="4327" spans="1:4" x14ac:dyDescent="0.25">
      <c r="A4327" s="264" t="s">
        <v>36932</v>
      </c>
      <c r="B4327" s="265" t="s">
        <v>11369</v>
      </c>
      <c r="C4327" s="265" t="s">
        <v>6656</v>
      </c>
      <c r="D4327" s="266" t="s">
        <v>36933</v>
      </c>
    </row>
    <row r="4328" spans="1:4" x14ac:dyDescent="0.25">
      <c r="A4328" s="264" t="s">
        <v>36934</v>
      </c>
      <c r="B4328" s="265" t="s">
        <v>11370</v>
      </c>
      <c r="C4328" s="265" t="s">
        <v>6656</v>
      </c>
      <c r="D4328" s="266" t="s">
        <v>36935</v>
      </c>
    </row>
    <row r="4329" spans="1:4" x14ac:dyDescent="0.25">
      <c r="A4329" s="264" t="s">
        <v>36936</v>
      </c>
      <c r="B4329" s="265" t="s">
        <v>11371</v>
      </c>
      <c r="C4329" s="265" t="s">
        <v>6656</v>
      </c>
      <c r="D4329" s="266" t="s">
        <v>36937</v>
      </c>
    </row>
    <row r="4330" spans="1:4" x14ac:dyDescent="0.25">
      <c r="A4330" s="264" t="s">
        <v>36938</v>
      </c>
      <c r="B4330" s="265" t="s">
        <v>11372</v>
      </c>
      <c r="C4330" s="265" t="s">
        <v>6656</v>
      </c>
      <c r="D4330" s="266" t="s">
        <v>25380</v>
      </c>
    </row>
    <row r="4331" spans="1:4" x14ac:dyDescent="0.25">
      <c r="A4331" s="264" t="s">
        <v>36939</v>
      </c>
      <c r="B4331" s="265" t="s">
        <v>11373</v>
      </c>
      <c r="C4331" s="265" t="s">
        <v>6656</v>
      </c>
      <c r="D4331" s="266" t="s">
        <v>36940</v>
      </c>
    </row>
    <row r="4332" spans="1:4" x14ac:dyDescent="0.25">
      <c r="A4332" s="264" t="s">
        <v>36941</v>
      </c>
      <c r="B4332" s="265" t="s">
        <v>11374</v>
      </c>
      <c r="C4332" s="265" t="s">
        <v>6656</v>
      </c>
      <c r="D4332" s="266" t="s">
        <v>36942</v>
      </c>
    </row>
    <row r="4333" spans="1:4" x14ac:dyDescent="0.25">
      <c r="A4333" s="264" t="s">
        <v>36943</v>
      </c>
      <c r="B4333" s="265" t="s">
        <v>11375</v>
      </c>
      <c r="C4333" s="265" t="s">
        <v>6656</v>
      </c>
      <c r="D4333" s="266" t="s">
        <v>36623</v>
      </c>
    </row>
    <row r="4334" spans="1:4" x14ac:dyDescent="0.25">
      <c r="A4334" s="264" t="s">
        <v>36944</v>
      </c>
      <c r="B4334" s="265" t="s">
        <v>11376</v>
      </c>
      <c r="C4334" s="265" t="s">
        <v>6656</v>
      </c>
      <c r="D4334" s="266" t="s">
        <v>36945</v>
      </c>
    </row>
    <row r="4335" spans="1:4" x14ac:dyDescent="0.25">
      <c r="A4335" s="264" t="s">
        <v>36946</v>
      </c>
      <c r="B4335" s="265" t="s">
        <v>11377</v>
      </c>
      <c r="C4335" s="265" t="s">
        <v>6656</v>
      </c>
      <c r="D4335" s="266" t="s">
        <v>36947</v>
      </c>
    </row>
    <row r="4336" spans="1:4" x14ac:dyDescent="0.25">
      <c r="A4336" s="264" t="s">
        <v>36948</v>
      </c>
      <c r="B4336" s="265" t="s">
        <v>11378</v>
      </c>
      <c r="C4336" s="265" t="s">
        <v>6656</v>
      </c>
      <c r="D4336" s="266" t="s">
        <v>35770</v>
      </c>
    </row>
    <row r="4337" spans="1:4" x14ac:dyDescent="0.25">
      <c r="A4337" s="264" t="s">
        <v>36949</v>
      </c>
      <c r="B4337" s="265" t="s">
        <v>11379</v>
      </c>
      <c r="C4337" s="265" t="s">
        <v>6656</v>
      </c>
      <c r="D4337" s="266" t="s">
        <v>27083</v>
      </c>
    </row>
    <row r="4338" spans="1:4" x14ac:dyDescent="0.25">
      <c r="A4338" s="264" t="s">
        <v>36950</v>
      </c>
      <c r="B4338" s="265" t="s">
        <v>11380</v>
      </c>
      <c r="C4338" s="265" t="s">
        <v>6656</v>
      </c>
      <c r="D4338" s="266" t="s">
        <v>7432</v>
      </c>
    </row>
    <row r="4339" spans="1:4" x14ac:dyDescent="0.25">
      <c r="A4339" s="264" t="s">
        <v>36951</v>
      </c>
      <c r="B4339" s="265" t="s">
        <v>11381</v>
      </c>
      <c r="C4339" s="265" t="s">
        <v>6656</v>
      </c>
      <c r="D4339" s="266" t="s">
        <v>33006</v>
      </c>
    </row>
    <row r="4340" spans="1:4" x14ac:dyDescent="0.25">
      <c r="A4340" s="264" t="s">
        <v>36952</v>
      </c>
      <c r="B4340" s="265" t="s">
        <v>11382</v>
      </c>
      <c r="C4340" s="265" t="s">
        <v>6656</v>
      </c>
      <c r="D4340" s="266" t="s">
        <v>36953</v>
      </c>
    </row>
    <row r="4341" spans="1:4" x14ac:dyDescent="0.25">
      <c r="A4341" s="264" t="s">
        <v>36954</v>
      </c>
      <c r="B4341" s="265" t="s">
        <v>11383</v>
      </c>
      <c r="C4341" s="265" t="s">
        <v>6656</v>
      </c>
      <c r="D4341" s="266" t="s">
        <v>36955</v>
      </c>
    </row>
    <row r="4342" spans="1:4" x14ac:dyDescent="0.25">
      <c r="A4342" s="264" t="s">
        <v>36956</v>
      </c>
      <c r="B4342" s="265" t="s">
        <v>11384</v>
      </c>
      <c r="C4342" s="265" t="s">
        <v>6656</v>
      </c>
      <c r="D4342" s="266" t="s">
        <v>34324</v>
      </c>
    </row>
    <row r="4343" spans="1:4" x14ac:dyDescent="0.25">
      <c r="A4343" s="264" t="s">
        <v>36957</v>
      </c>
      <c r="B4343" s="265" t="s">
        <v>11385</v>
      </c>
      <c r="C4343" s="265" t="s">
        <v>6656</v>
      </c>
      <c r="D4343" s="266" t="s">
        <v>36958</v>
      </c>
    </row>
    <row r="4344" spans="1:4" x14ac:dyDescent="0.25">
      <c r="A4344" s="264" t="s">
        <v>36959</v>
      </c>
      <c r="B4344" s="265" t="s">
        <v>11386</v>
      </c>
      <c r="C4344" s="265" t="s">
        <v>6656</v>
      </c>
      <c r="D4344" s="266" t="s">
        <v>36960</v>
      </c>
    </row>
    <row r="4345" spans="1:4" x14ac:dyDescent="0.25">
      <c r="A4345" s="264" t="s">
        <v>36961</v>
      </c>
      <c r="B4345" s="265" t="s">
        <v>11387</v>
      </c>
      <c r="C4345" s="265" t="s">
        <v>6656</v>
      </c>
      <c r="D4345" s="266" t="s">
        <v>36962</v>
      </c>
    </row>
    <row r="4346" spans="1:4" x14ac:dyDescent="0.25">
      <c r="A4346" s="264" t="s">
        <v>36963</v>
      </c>
      <c r="B4346" s="265" t="s">
        <v>11388</v>
      </c>
      <c r="C4346" s="265" t="s">
        <v>6656</v>
      </c>
      <c r="D4346" s="266" t="s">
        <v>36964</v>
      </c>
    </row>
    <row r="4347" spans="1:4" x14ac:dyDescent="0.25">
      <c r="A4347" s="264" t="s">
        <v>36965</v>
      </c>
      <c r="B4347" s="265" t="s">
        <v>11389</v>
      </c>
      <c r="C4347" s="265" t="s">
        <v>6656</v>
      </c>
      <c r="D4347" s="266" t="s">
        <v>36966</v>
      </c>
    </row>
    <row r="4348" spans="1:4" x14ac:dyDescent="0.25">
      <c r="A4348" s="264" t="s">
        <v>36967</v>
      </c>
      <c r="B4348" s="265" t="s">
        <v>11390</v>
      </c>
      <c r="C4348" s="265" t="s">
        <v>6656</v>
      </c>
      <c r="D4348" s="266" t="s">
        <v>36968</v>
      </c>
    </row>
    <row r="4349" spans="1:4" x14ac:dyDescent="0.25">
      <c r="A4349" s="264" t="s">
        <v>36969</v>
      </c>
      <c r="B4349" s="265" t="s">
        <v>11391</v>
      </c>
      <c r="C4349" s="265" t="s">
        <v>6656</v>
      </c>
      <c r="D4349" s="266" t="s">
        <v>36970</v>
      </c>
    </row>
    <row r="4350" spans="1:4" x14ac:dyDescent="0.25">
      <c r="A4350" s="264" t="s">
        <v>36971</v>
      </c>
      <c r="B4350" s="265" t="s">
        <v>11392</v>
      </c>
      <c r="C4350" s="265" t="s">
        <v>6656</v>
      </c>
      <c r="D4350" s="266" t="s">
        <v>36972</v>
      </c>
    </row>
    <row r="4351" spans="1:4" x14ac:dyDescent="0.25">
      <c r="A4351" s="264" t="s">
        <v>36973</v>
      </c>
      <c r="B4351" s="265" t="s">
        <v>11393</v>
      </c>
      <c r="C4351" s="265" t="s">
        <v>6656</v>
      </c>
      <c r="D4351" s="266" t="s">
        <v>36974</v>
      </c>
    </row>
    <row r="4352" spans="1:4" x14ac:dyDescent="0.25">
      <c r="A4352" s="264" t="s">
        <v>36975</v>
      </c>
      <c r="B4352" s="265" t="s">
        <v>11394</v>
      </c>
      <c r="C4352" s="265" t="s">
        <v>6656</v>
      </c>
      <c r="D4352" s="266" t="s">
        <v>36976</v>
      </c>
    </row>
    <row r="4353" spans="1:4" x14ac:dyDescent="0.25">
      <c r="A4353" s="264" t="s">
        <v>36977</v>
      </c>
      <c r="B4353" s="265" t="s">
        <v>11395</v>
      </c>
      <c r="C4353" s="265" t="s">
        <v>6656</v>
      </c>
      <c r="D4353" s="266" t="s">
        <v>36978</v>
      </c>
    </row>
    <row r="4354" spans="1:4" x14ac:dyDescent="0.25">
      <c r="A4354" s="264" t="s">
        <v>36979</v>
      </c>
      <c r="B4354" s="265" t="s">
        <v>11396</v>
      </c>
      <c r="C4354" s="265" t="s">
        <v>6656</v>
      </c>
      <c r="D4354" s="266" t="s">
        <v>31690</v>
      </c>
    </row>
    <row r="4355" spans="1:4" x14ac:dyDescent="0.25">
      <c r="A4355" s="264" t="s">
        <v>36980</v>
      </c>
      <c r="B4355" s="265" t="s">
        <v>11397</v>
      </c>
      <c r="C4355" s="265" t="s">
        <v>6656</v>
      </c>
      <c r="D4355" s="266" t="s">
        <v>36981</v>
      </c>
    </row>
    <row r="4356" spans="1:4" x14ac:dyDescent="0.25">
      <c r="A4356" s="264" t="s">
        <v>36982</v>
      </c>
      <c r="B4356" s="265" t="s">
        <v>11398</v>
      </c>
      <c r="C4356" s="265" t="s">
        <v>6656</v>
      </c>
      <c r="D4356" s="266" t="s">
        <v>36983</v>
      </c>
    </row>
    <row r="4357" spans="1:4" x14ac:dyDescent="0.25">
      <c r="A4357" s="264" t="s">
        <v>36984</v>
      </c>
      <c r="B4357" s="265" t="s">
        <v>11399</v>
      </c>
      <c r="C4357" s="265" t="s">
        <v>6656</v>
      </c>
      <c r="D4357" s="266" t="s">
        <v>36985</v>
      </c>
    </row>
    <row r="4358" spans="1:4" x14ac:dyDescent="0.25">
      <c r="A4358" s="264" t="s">
        <v>36986</v>
      </c>
      <c r="B4358" s="265" t="s">
        <v>11400</v>
      </c>
      <c r="C4358" s="265" t="s">
        <v>6656</v>
      </c>
      <c r="D4358" s="266" t="s">
        <v>36987</v>
      </c>
    </row>
    <row r="4359" spans="1:4" x14ac:dyDescent="0.25">
      <c r="A4359" s="264" t="s">
        <v>36988</v>
      </c>
      <c r="B4359" s="265" t="s">
        <v>11401</v>
      </c>
      <c r="C4359" s="265" t="s">
        <v>6656</v>
      </c>
      <c r="D4359" s="266" t="s">
        <v>36989</v>
      </c>
    </row>
    <row r="4360" spans="1:4" x14ac:dyDescent="0.25">
      <c r="A4360" s="264" t="s">
        <v>36990</v>
      </c>
      <c r="B4360" s="265" t="s">
        <v>11402</v>
      </c>
      <c r="C4360" s="265" t="s">
        <v>6656</v>
      </c>
      <c r="D4360" s="266" t="s">
        <v>36991</v>
      </c>
    </row>
    <row r="4361" spans="1:4" x14ac:dyDescent="0.25">
      <c r="A4361" s="264" t="s">
        <v>36992</v>
      </c>
      <c r="B4361" s="265" t="s">
        <v>11403</v>
      </c>
      <c r="C4361" s="265" t="s">
        <v>6656</v>
      </c>
      <c r="D4361" s="266" t="s">
        <v>36993</v>
      </c>
    </row>
    <row r="4362" spans="1:4" x14ac:dyDescent="0.25">
      <c r="A4362" s="264" t="s">
        <v>36994</v>
      </c>
      <c r="B4362" s="265" t="s">
        <v>11404</v>
      </c>
      <c r="C4362" s="265" t="s">
        <v>6656</v>
      </c>
      <c r="D4362" s="266" t="s">
        <v>36995</v>
      </c>
    </row>
    <row r="4363" spans="1:4" x14ac:dyDescent="0.25">
      <c r="A4363" s="264" t="s">
        <v>36996</v>
      </c>
      <c r="B4363" s="265" t="s">
        <v>11405</v>
      </c>
      <c r="C4363" s="265" t="s">
        <v>6656</v>
      </c>
      <c r="D4363" s="266" t="s">
        <v>36997</v>
      </c>
    </row>
    <row r="4364" spans="1:4" x14ac:dyDescent="0.25">
      <c r="A4364" s="264" t="s">
        <v>36998</v>
      </c>
      <c r="B4364" s="265" t="s">
        <v>11406</v>
      </c>
      <c r="C4364" s="265" t="s">
        <v>6656</v>
      </c>
      <c r="D4364" s="266" t="s">
        <v>36997</v>
      </c>
    </row>
    <row r="4365" spans="1:4" x14ac:dyDescent="0.25">
      <c r="A4365" s="264" t="s">
        <v>36999</v>
      </c>
      <c r="B4365" s="265" t="s">
        <v>11407</v>
      </c>
      <c r="C4365" s="265" t="s">
        <v>6656</v>
      </c>
      <c r="D4365" s="266" t="s">
        <v>36997</v>
      </c>
    </row>
    <row r="4366" spans="1:4" x14ac:dyDescent="0.25">
      <c r="A4366" s="264" t="s">
        <v>37000</v>
      </c>
      <c r="B4366" s="265" t="s">
        <v>11408</v>
      </c>
      <c r="C4366" s="265" t="s">
        <v>6656</v>
      </c>
      <c r="D4366" s="266" t="s">
        <v>37001</v>
      </c>
    </row>
    <row r="4367" spans="1:4" x14ac:dyDescent="0.25">
      <c r="A4367" s="264" t="s">
        <v>37002</v>
      </c>
      <c r="B4367" s="265" t="s">
        <v>11409</v>
      </c>
      <c r="C4367" s="265" t="s">
        <v>6656</v>
      </c>
      <c r="D4367" s="266" t="s">
        <v>37001</v>
      </c>
    </row>
    <row r="4368" spans="1:4" x14ac:dyDescent="0.25">
      <c r="A4368" s="264" t="s">
        <v>37003</v>
      </c>
      <c r="B4368" s="265" t="s">
        <v>11410</v>
      </c>
      <c r="C4368" s="265" t="s">
        <v>6656</v>
      </c>
      <c r="D4368" s="266" t="s">
        <v>37004</v>
      </c>
    </row>
    <row r="4369" spans="1:4" x14ac:dyDescent="0.25">
      <c r="A4369" s="264" t="s">
        <v>37005</v>
      </c>
      <c r="B4369" s="265" t="s">
        <v>11411</v>
      </c>
      <c r="C4369" s="265" t="s">
        <v>6656</v>
      </c>
      <c r="D4369" s="266" t="s">
        <v>37006</v>
      </c>
    </row>
    <row r="4370" spans="1:4" x14ac:dyDescent="0.25">
      <c r="A4370" s="264" t="s">
        <v>37007</v>
      </c>
      <c r="B4370" s="265" t="s">
        <v>11412</v>
      </c>
      <c r="C4370" s="265" t="s">
        <v>6656</v>
      </c>
      <c r="D4370" s="266" t="s">
        <v>37006</v>
      </c>
    </row>
    <row r="4371" spans="1:4" x14ac:dyDescent="0.25">
      <c r="A4371" s="264" t="s">
        <v>37008</v>
      </c>
      <c r="B4371" s="265" t="s">
        <v>11413</v>
      </c>
      <c r="C4371" s="265" t="s">
        <v>6656</v>
      </c>
      <c r="D4371" s="266" t="s">
        <v>28018</v>
      </c>
    </row>
    <row r="4372" spans="1:4" x14ac:dyDescent="0.25">
      <c r="A4372" s="264" t="s">
        <v>37009</v>
      </c>
      <c r="B4372" s="265" t="s">
        <v>11414</v>
      </c>
      <c r="C4372" s="265" t="s">
        <v>6656</v>
      </c>
      <c r="D4372" s="266" t="s">
        <v>29747</v>
      </c>
    </row>
    <row r="4373" spans="1:4" x14ac:dyDescent="0.25">
      <c r="A4373" s="264" t="s">
        <v>37010</v>
      </c>
      <c r="B4373" s="265" t="s">
        <v>11415</v>
      </c>
      <c r="C4373" s="265" t="s">
        <v>6656</v>
      </c>
      <c r="D4373" s="266" t="s">
        <v>37011</v>
      </c>
    </row>
    <row r="4374" spans="1:4" x14ac:dyDescent="0.25">
      <c r="A4374" s="264" t="s">
        <v>37012</v>
      </c>
      <c r="B4374" s="265" t="s">
        <v>11416</v>
      </c>
      <c r="C4374" s="265" t="s">
        <v>6656</v>
      </c>
      <c r="D4374" s="266" t="s">
        <v>32399</v>
      </c>
    </row>
    <row r="4375" spans="1:4" x14ac:dyDescent="0.25">
      <c r="A4375" s="264" t="s">
        <v>37013</v>
      </c>
      <c r="B4375" s="265" t="s">
        <v>11417</v>
      </c>
      <c r="C4375" s="265" t="s">
        <v>6656</v>
      </c>
      <c r="D4375" s="266" t="s">
        <v>32399</v>
      </c>
    </row>
    <row r="4376" spans="1:4" x14ac:dyDescent="0.25">
      <c r="A4376" s="264" t="s">
        <v>37014</v>
      </c>
      <c r="B4376" s="265" t="s">
        <v>11418</v>
      </c>
      <c r="C4376" s="265" t="s">
        <v>6656</v>
      </c>
      <c r="D4376" s="266" t="s">
        <v>37015</v>
      </c>
    </row>
    <row r="4377" spans="1:4" x14ac:dyDescent="0.25">
      <c r="A4377" s="264" t="s">
        <v>37016</v>
      </c>
      <c r="B4377" s="265" t="s">
        <v>11419</v>
      </c>
      <c r="C4377" s="265" t="s">
        <v>6656</v>
      </c>
      <c r="D4377" s="266" t="s">
        <v>37015</v>
      </c>
    </row>
    <row r="4378" spans="1:4" x14ac:dyDescent="0.25">
      <c r="A4378" s="264" t="s">
        <v>37017</v>
      </c>
      <c r="B4378" s="265" t="s">
        <v>11420</v>
      </c>
      <c r="C4378" s="265" t="s">
        <v>6656</v>
      </c>
      <c r="D4378" s="266" t="s">
        <v>37015</v>
      </c>
    </row>
    <row r="4379" spans="1:4" x14ac:dyDescent="0.25">
      <c r="A4379" s="264" t="s">
        <v>37018</v>
      </c>
      <c r="B4379" s="265" t="s">
        <v>11421</v>
      </c>
      <c r="C4379" s="265" t="s">
        <v>6656</v>
      </c>
      <c r="D4379" s="266" t="s">
        <v>37019</v>
      </c>
    </row>
    <row r="4380" spans="1:4" x14ac:dyDescent="0.25">
      <c r="A4380" s="264" t="s">
        <v>37020</v>
      </c>
      <c r="B4380" s="265" t="s">
        <v>11422</v>
      </c>
      <c r="C4380" s="265" t="s">
        <v>6656</v>
      </c>
      <c r="D4380" s="266" t="s">
        <v>37019</v>
      </c>
    </row>
    <row r="4381" spans="1:4" x14ac:dyDescent="0.25">
      <c r="A4381" s="264" t="s">
        <v>37021</v>
      </c>
      <c r="B4381" s="265" t="s">
        <v>11423</v>
      </c>
      <c r="C4381" s="265" t="s">
        <v>6656</v>
      </c>
      <c r="D4381" s="266" t="s">
        <v>37019</v>
      </c>
    </row>
    <row r="4382" spans="1:4" x14ac:dyDescent="0.25">
      <c r="A4382" s="264" t="s">
        <v>37022</v>
      </c>
      <c r="B4382" s="265" t="s">
        <v>11424</v>
      </c>
      <c r="C4382" s="265" t="s">
        <v>6656</v>
      </c>
      <c r="D4382" s="266" t="s">
        <v>37023</v>
      </c>
    </row>
    <row r="4383" spans="1:4" x14ac:dyDescent="0.25">
      <c r="A4383" s="264" t="s">
        <v>37024</v>
      </c>
      <c r="B4383" s="265" t="s">
        <v>11425</v>
      </c>
      <c r="C4383" s="265" t="s">
        <v>6656</v>
      </c>
      <c r="D4383" s="266" t="s">
        <v>37023</v>
      </c>
    </row>
    <row r="4384" spans="1:4" x14ac:dyDescent="0.25">
      <c r="A4384" s="264" t="s">
        <v>37025</v>
      </c>
      <c r="B4384" s="265" t="s">
        <v>11426</v>
      </c>
      <c r="C4384" s="265" t="s">
        <v>6656</v>
      </c>
      <c r="D4384" s="266" t="s">
        <v>37026</v>
      </c>
    </row>
    <row r="4385" spans="1:4" x14ac:dyDescent="0.25">
      <c r="A4385" s="264" t="s">
        <v>37027</v>
      </c>
      <c r="B4385" s="265" t="s">
        <v>11427</v>
      </c>
      <c r="C4385" s="265" t="s">
        <v>6656</v>
      </c>
      <c r="D4385" s="266" t="s">
        <v>37026</v>
      </c>
    </row>
    <row r="4386" spans="1:4" x14ac:dyDescent="0.25">
      <c r="A4386" s="264" t="s">
        <v>37028</v>
      </c>
      <c r="B4386" s="265" t="s">
        <v>11428</v>
      </c>
      <c r="C4386" s="265" t="s">
        <v>6656</v>
      </c>
      <c r="D4386" s="266" t="s">
        <v>37029</v>
      </c>
    </row>
    <row r="4387" spans="1:4" x14ac:dyDescent="0.25">
      <c r="A4387" s="264" t="s">
        <v>37030</v>
      </c>
      <c r="B4387" s="265" t="s">
        <v>11429</v>
      </c>
      <c r="C4387" s="265" t="s">
        <v>6656</v>
      </c>
      <c r="D4387" s="266" t="s">
        <v>37031</v>
      </c>
    </row>
    <row r="4388" spans="1:4" x14ac:dyDescent="0.25">
      <c r="A4388" s="264" t="s">
        <v>37032</v>
      </c>
      <c r="B4388" s="265" t="s">
        <v>11430</v>
      </c>
      <c r="C4388" s="265" t="s">
        <v>6656</v>
      </c>
      <c r="D4388" s="266" t="s">
        <v>37033</v>
      </c>
    </row>
    <row r="4389" spans="1:4" x14ac:dyDescent="0.25">
      <c r="A4389" s="264" t="s">
        <v>37034</v>
      </c>
      <c r="B4389" s="265" t="s">
        <v>11431</v>
      </c>
      <c r="C4389" s="265" t="s">
        <v>6656</v>
      </c>
      <c r="D4389" s="266" t="s">
        <v>37035</v>
      </c>
    </row>
    <row r="4390" spans="1:4" x14ac:dyDescent="0.25">
      <c r="A4390" s="264" t="s">
        <v>37036</v>
      </c>
      <c r="B4390" s="265" t="s">
        <v>11432</v>
      </c>
      <c r="C4390" s="265" t="s">
        <v>6656</v>
      </c>
      <c r="D4390" s="266" t="s">
        <v>37035</v>
      </c>
    </row>
    <row r="4391" spans="1:4" x14ac:dyDescent="0.25">
      <c r="A4391" s="264" t="s">
        <v>37037</v>
      </c>
      <c r="B4391" s="265" t="s">
        <v>11433</v>
      </c>
      <c r="C4391" s="265" t="s">
        <v>6656</v>
      </c>
      <c r="D4391" s="266" t="s">
        <v>37038</v>
      </c>
    </row>
    <row r="4392" spans="1:4" x14ac:dyDescent="0.25">
      <c r="A4392" s="264" t="s">
        <v>37039</v>
      </c>
      <c r="B4392" s="265" t="s">
        <v>11434</v>
      </c>
      <c r="C4392" s="265" t="s">
        <v>6656</v>
      </c>
      <c r="D4392" s="266" t="s">
        <v>37038</v>
      </c>
    </row>
    <row r="4393" spans="1:4" x14ac:dyDescent="0.25">
      <c r="A4393" s="264" t="s">
        <v>37040</v>
      </c>
      <c r="B4393" s="265" t="s">
        <v>11435</v>
      </c>
      <c r="C4393" s="265" t="s">
        <v>6656</v>
      </c>
      <c r="D4393" s="266" t="s">
        <v>37038</v>
      </c>
    </row>
    <row r="4394" spans="1:4" x14ac:dyDescent="0.25">
      <c r="A4394" s="264" t="s">
        <v>37041</v>
      </c>
      <c r="B4394" s="265" t="s">
        <v>11436</v>
      </c>
      <c r="C4394" s="265" t="s">
        <v>6656</v>
      </c>
      <c r="D4394" s="266" t="s">
        <v>37042</v>
      </c>
    </row>
    <row r="4395" spans="1:4" x14ac:dyDescent="0.25">
      <c r="A4395" s="264" t="s">
        <v>37043</v>
      </c>
      <c r="B4395" s="265" t="s">
        <v>11438</v>
      </c>
      <c r="C4395" s="265" t="s">
        <v>6656</v>
      </c>
      <c r="D4395" s="266" t="s">
        <v>37042</v>
      </c>
    </row>
    <row r="4396" spans="1:4" x14ac:dyDescent="0.25">
      <c r="A4396" s="264" t="s">
        <v>37044</v>
      </c>
      <c r="B4396" s="265" t="s">
        <v>11439</v>
      </c>
      <c r="C4396" s="265" t="s">
        <v>6656</v>
      </c>
      <c r="D4396" s="266" t="s">
        <v>37042</v>
      </c>
    </row>
    <row r="4397" spans="1:4" x14ac:dyDescent="0.25">
      <c r="A4397" s="264" t="s">
        <v>37045</v>
      </c>
      <c r="B4397" s="265" t="s">
        <v>11440</v>
      </c>
      <c r="C4397" s="265" t="s">
        <v>6656</v>
      </c>
      <c r="D4397" s="266" t="s">
        <v>37046</v>
      </c>
    </row>
    <row r="4398" spans="1:4" x14ac:dyDescent="0.25">
      <c r="A4398" s="264" t="s">
        <v>37047</v>
      </c>
      <c r="B4398" s="265" t="s">
        <v>11441</v>
      </c>
      <c r="C4398" s="265" t="s">
        <v>6656</v>
      </c>
      <c r="D4398" s="266" t="s">
        <v>37046</v>
      </c>
    </row>
    <row r="4399" spans="1:4" x14ac:dyDescent="0.25">
      <c r="A4399" s="264" t="s">
        <v>37048</v>
      </c>
      <c r="B4399" s="265" t="s">
        <v>11442</v>
      </c>
      <c r="C4399" s="265" t="s">
        <v>6656</v>
      </c>
      <c r="D4399" s="266" t="s">
        <v>37049</v>
      </c>
    </row>
    <row r="4400" spans="1:4" x14ac:dyDescent="0.25">
      <c r="A4400" s="264" t="s">
        <v>37050</v>
      </c>
      <c r="B4400" s="265" t="s">
        <v>11443</v>
      </c>
      <c r="C4400" s="265" t="s">
        <v>6656</v>
      </c>
      <c r="D4400" s="266" t="s">
        <v>37049</v>
      </c>
    </row>
    <row r="4401" spans="1:4" x14ac:dyDescent="0.25">
      <c r="A4401" s="264" t="s">
        <v>37051</v>
      </c>
      <c r="B4401" s="265" t="s">
        <v>11444</v>
      </c>
      <c r="C4401" s="265" t="s">
        <v>6656</v>
      </c>
      <c r="D4401" s="266" t="s">
        <v>37052</v>
      </c>
    </row>
    <row r="4402" spans="1:4" x14ac:dyDescent="0.25">
      <c r="A4402" s="264" t="s">
        <v>37053</v>
      </c>
      <c r="B4402" s="265" t="s">
        <v>11445</v>
      </c>
      <c r="C4402" s="265" t="s">
        <v>6656</v>
      </c>
      <c r="D4402" s="266" t="s">
        <v>29524</v>
      </c>
    </row>
    <row r="4403" spans="1:4" x14ac:dyDescent="0.25">
      <c r="A4403" s="264" t="s">
        <v>37054</v>
      </c>
      <c r="B4403" s="265" t="s">
        <v>11446</v>
      </c>
      <c r="C4403" s="265" t="s">
        <v>6656</v>
      </c>
      <c r="D4403" s="266" t="s">
        <v>37055</v>
      </c>
    </row>
    <row r="4404" spans="1:4" x14ac:dyDescent="0.25">
      <c r="A4404" s="264" t="s">
        <v>37056</v>
      </c>
      <c r="B4404" s="265" t="s">
        <v>11447</v>
      </c>
      <c r="C4404" s="265" t="s">
        <v>6656</v>
      </c>
      <c r="D4404" s="266" t="s">
        <v>6879</v>
      </c>
    </row>
    <row r="4405" spans="1:4" x14ac:dyDescent="0.25">
      <c r="A4405" s="264" t="s">
        <v>37057</v>
      </c>
      <c r="B4405" s="265" t="s">
        <v>11448</v>
      </c>
      <c r="C4405" s="265" t="s">
        <v>6656</v>
      </c>
      <c r="D4405" s="266" t="s">
        <v>37058</v>
      </c>
    </row>
    <row r="4406" spans="1:4" x14ac:dyDescent="0.25">
      <c r="A4406" s="264" t="s">
        <v>37059</v>
      </c>
      <c r="B4406" s="265" t="s">
        <v>11449</v>
      </c>
      <c r="C4406" s="265" t="s">
        <v>6656</v>
      </c>
      <c r="D4406" s="266" t="s">
        <v>36756</v>
      </c>
    </row>
    <row r="4407" spans="1:4" x14ac:dyDescent="0.25">
      <c r="A4407" s="264" t="s">
        <v>37060</v>
      </c>
      <c r="B4407" s="265" t="s">
        <v>11450</v>
      </c>
      <c r="C4407" s="265" t="s">
        <v>6656</v>
      </c>
      <c r="D4407" s="266" t="s">
        <v>2317</v>
      </c>
    </row>
    <row r="4408" spans="1:4" x14ac:dyDescent="0.25">
      <c r="A4408" s="264" t="s">
        <v>37061</v>
      </c>
      <c r="B4408" s="265" t="s">
        <v>11451</v>
      </c>
      <c r="C4408" s="265" t="s">
        <v>6656</v>
      </c>
      <c r="D4408" s="266" t="s">
        <v>37062</v>
      </c>
    </row>
    <row r="4409" spans="1:4" x14ac:dyDescent="0.25">
      <c r="A4409" s="264" t="s">
        <v>37063</v>
      </c>
      <c r="B4409" s="265" t="s">
        <v>11452</v>
      </c>
      <c r="C4409" s="265" t="s">
        <v>6656</v>
      </c>
      <c r="D4409" s="266" t="s">
        <v>37064</v>
      </c>
    </row>
    <row r="4410" spans="1:4" x14ac:dyDescent="0.25">
      <c r="A4410" s="264" t="s">
        <v>37065</v>
      </c>
      <c r="B4410" s="265" t="s">
        <v>11453</v>
      </c>
      <c r="C4410" s="265" t="s">
        <v>6656</v>
      </c>
      <c r="D4410" s="266" t="s">
        <v>7201</v>
      </c>
    </row>
    <row r="4411" spans="1:4" x14ac:dyDescent="0.25">
      <c r="A4411" s="264" t="s">
        <v>37066</v>
      </c>
      <c r="B4411" s="265" t="s">
        <v>11455</v>
      </c>
      <c r="C4411" s="265" t="s">
        <v>6656</v>
      </c>
      <c r="D4411" s="266" t="s">
        <v>37067</v>
      </c>
    </row>
    <row r="4412" spans="1:4" x14ac:dyDescent="0.25">
      <c r="A4412" s="264" t="s">
        <v>37068</v>
      </c>
      <c r="B4412" s="265" t="s">
        <v>11456</v>
      </c>
      <c r="C4412" s="265" t="s">
        <v>6656</v>
      </c>
      <c r="D4412" s="266" t="s">
        <v>37069</v>
      </c>
    </row>
    <row r="4413" spans="1:4" x14ac:dyDescent="0.25">
      <c r="A4413" s="264" t="s">
        <v>37070</v>
      </c>
      <c r="B4413" s="265" t="s">
        <v>11457</v>
      </c>
      <c r="C4413" s="265" t="s">
        <v>6656</v>
      </c>
      <c r="D4413" s="266" t="s">
        <v>37071</v>
      </c>
    </row>
    <row r="4414" spans="1:4" x14ac:dyDescent="0.25">
      <c r="A4414" s="264" t="s">
        <v>37072</v>
      </c>
      <c r="B4414" s="265" t="s">
        <v>11458</v>
      </c>
      <c r="C4414" s="265" t="s">
        <v>6656</v>
      </c>
      <c r="D4414" s="266" t="s">
        <v>37073</v>
      </c>
    </row>
    <row r="4415" spans="1:4" x14ac:dyDescent="0.25">
      <c r="A4415" s="264" t="s">
        <v>37074</v>
      </c>
      <c r="B4415" s="265" t="s">
        <v>11459</v>
      </c>
      <c r="C4415" s="265" t="s">
        <v>6656</v>
      </c>
      <c r="D4415" s="266" t="s">
        <v>36496</v>
      </c>
    </row>
    <row r="4416" spans="1:4" x14ac:dyDescent="0.25">
      <c r="A4416" s="264" t="s">
        <v>37075</v>
      </c>
      <c r="B4416" s="265" t="s">
        <v>11460</v>
      </c>
      <c r="C4416" s="265" t="s">
        <v>6656</v>
      </c>
      <c r="D4416" s="266" t="s">
        <v>37076</v>
      </c>
    </row>
    <row r="4417" spans="1:4" x14ac:dyDescent="0.25">
      <c r="A4417" s="264" t="s">
        <v>37077</v>
      </c>
      <c r="B4417" s="265" t="s">
        <v>11461</v>
      </c>
      <c r="C4417" s="265" t="s">
        <v>6656</v>
      </c>
      <c r="D4417" s="266" t="s">
        <v>37078</v>
      </c>
    </row>
    <row r="4418" spans="1:4" x14ac:dyDescent="0.25">
      <c r="A4418" s="264" t="s">
        <v>37079</v>
      </c>
      <c r="B4418" s="265" t="s">
        <v>11462</v>
      </c>
      <c r="C4418" s="265" t="s">
        <v>6656</v>
      </c>
      <c r="D4418" s="266" t="s">
        <v>37080</v>
      </c>
    </row>
    <row r="4419" spans="1:4" x14ac:dyDescent="0.25">
      <c r="A4419" s="264" t="s">
        <v>37081</v>
      </c>
      <c r="B4419" s="265" t="s">
        <v>11463</v>
      </c>
      <c r="C4419" s="265" t="s">
        <v>6656</v>
      </c>
      <c r="D4419" s="374" t="s">
        <v>37082</v>
      </c>
    </row>
    <row r="4420" spans="1:4" x14ac:dyDescent="0.25">
      <c r="A4420" s="264" t="s">
        <v>37083</v>
      </c>
      <c r="B4420" s="265" t="s">
        <v>11464</v>
      </c>
      <c r="C4420" s="265" t="s">
        <v>6656</v>
      </c>
      <c r="D4420" s="266" t="s">
        <v>36763</v>
      </c>
    </row>
    <row r="4421" spans="1:4" x14ac:dyDescent="0.25">
      <c r="A4421" s="264" t="s">
        <v>37084</v>
      </c>
      <c r="B4421" s="265" t="s">
        <v>11465</v>
      </c>
      <c r="C4421" s="265" t="s">
        <v>6656</v>
      </c>
      <c r="D4421" s="266" t="s">
        <v>37085</v>
      </c>
    </row>
    <row r="4422" spans="1:4" x14ac:dyDescent="0.25">
      <c r="A4422" s="264" t="s">
        <v>37086</v>
      </c>
      <c r="B4422" s="265" t="s">
        <v>11466</v>
      </c>
      <c r="C4422" s="265" t="s">
        <v>6656</v>
      </c>
      <c r="D4422" s="374" t="s">
        <v>37087</v>
      </c>
    </row>
    <row r="4423" spans="1:4" x14ac:dyDescent="0.25">
      <c r="A4423" s="264" t="s">
        <v>37088</v>
      </c>
      <c r="B4423" s="265" t="s">
        <v>11467</v>
      </c>
      <c r="C4423" s="265" t="s">
        <v>6656</v>
      </c>
      <c r="D4423" s="266" t="s">
        <v>34745</v>
      </c>
    </row>
    <row r="4424" spans="1:4" x14ac:dyDescent="0.25">
      <c r="A4424" s="264" t="s">
        <v>37089</v>
      </c>
      <c r="B4424" s="265" t="s">
        <v>11468</v>
      </c>
      <c r="C4424" s="265" t="s">
        <v>6656</v>
      </c>
      <c r="D4424" s="266" t="s">
        <v>37090</v>
      </c>
    </row>
    <row r="4425" spans="1:4" x14ac:dyDescent="0.25">
      <c r="A4425" s="264" t="s">
        <v>37091</v>
      </c>
      <c r="B4425" s="265" t="s">
        <v>11469</v>
      </c>
      <c r="C4425" s="265" t="s">
        <v>6656</v>
      </c>
      <c r="D4425" s="266" t="s">
        <v>34773</v>
      </c>
    </row>
    <row r="4426" spans="1:4" x14ac:dyDescent="0.25">
      <c r="A4426" s="264" t="s">
        <v>37092</v>
      </c>
      <c r="B4426" s="265" t="s">
        <v>11470</v>
      </c>
      <c r="C4426" s="265" t="s">
        <v>6656</v>
      </c>
      <c r="D4426" s="266" t="s">
        <v>37093</v>
      </c>
    </row>
    <row r="4427" spans="1:4" x14ac:dyDescent="0.25">
      <c r="A4427" s="264" t="s">
        <v>37094</v>
      </c>
      <c r="B4427" s="265" t="s">
        <v>11471</v>
      </c>
      <c r="C4427" s="265" t="s">
        <v>6656</v>
      </c>
      <c r="D4427" s="266" t="s">
        <v>30736</v>
      </c>
    </row>
    <row r="4428" spans="1:4" x14ac:dyDescent="0.25">
      <c r="A4428" s="264" t="s">
        <v>37095</v>
      </c>
      <c r="B4428" s="265" t="s">
        <v>11472</v>
      </c>
      <c r="C4428" s="265" t="s">
        <v>6656</v>
      </c>
      <c r="D4428" s="266" t="s">
        <v>37096</v>
      </c>
    </row>
    <row r="4429" spans="1:4" x14ac:dyDescent="0.25">
      <c r="A4429" s="264" t="s">
        <v>37097</v>
      </c>
      <c r="B4429" s="265" t="s">
        <v>11473</v>
      </c>
      <c r="C4429" s="265" t="s">
        <v>6656</v>
      </c>
      <c r="D4429" s="266" t="s">
        <v>27919</v>
      </c>
    </row>
    <row r="4430" spans="1:4" x14ac:dyDescent="0.25">
      <c r="A4430" s="264" t="s">
        <v>37098</v>
      </c>
      <c r="B4430" s="265" t="s">
        <v>11474</v>
      </c>
      <c r="C4430" s="265" t="s">
        <v>6656</v>
      </c>
      <c r="D4430" s="266" t="s">
        <v>37099</v>
      </c>
    </row>
    <row r="4431" spans="1:4" x14ac:dyDescent="0.25">
      <c r="A4431" s="264" t="s">
        <v>37100</v>
      </c>
      <c r="B4431" s="265" t="s">
        <v>11475</v>
      </c>
      <c r="C4431" s="265" t="s">
        <v>6656</v>
      </c>
      <c r="D4431" s="266" t="s">
        <v>5968</v>
      </c>
    </row>
    <row r="4432" spans="1:4" x14ac:dyDescent="0.25">
      <c r="A4432" s="264" t="s">
        <v>37101</v>
      </c>
      <c r="B4432" s="265" t="s">
        <v>11476</v>
      </c>
      <c r="C4432" s="265" t="s">
        <v>6656</v>
      </c>
      <c r="D4432" s="266" t="s">
        <v>37102</v>
      </c>
    </row>
    <row r="4433" spans="1:4" x14ac:dyDescent="0.25">
      <c r="A4433" s="264" t="s">
        <v>37103</v>
      </c>
      <c r="B4433" s="265" t="s">
        <v>11477</v>
      </c>
      <c r="C4433" s="265" t="s">
        <v>6656</v>
      </c>
      <c r="D4433" s="266" t="s">
        <v>27428</v>
      </c>
    </row>
    <row r="4434" spans="1:4" x14ac:dyDescent="0.25">
      <c r="A4434" s="264" t="s">
        <v>37104</v>
      </c>
      <c r="B4434" s="265" t="s">
        <v>11478</v>
      </c>
      <c r="C4434" s="265" t="s">
        <v>6656</v>
      </c>
      <c r="D4434" s="266" t="s">
        <v>37105</v>
      </c>
    </row>
    <row r="4435" spans="1:4" x14ac:dyDescent="0.25">
      <c r="A4435" s="264" t="s">
        <v>37106</v>
      </c>
      <c r="B4435" s="265" t="s">
        <v>11479</v>
      </c>
      <c r="C4435" s="265" t="s">
        <v>6656</v>
      </c>
      <c r="D4435" s="266" t="s">
        <v>37107</v>
      </c>
    </row>
    <row r="4436" spans="1:4" x14ac:dyDescent="0.25">
      <c r="A4436" s="264" t="s">
        <v>37108</v>
      </c>
      <c r="B4436" s="265" t="s">
        <v>11480</v>
      </c>
      <c r="C4436" s="265" t="s">
        <v>6656</v>
      </c>
      <c r="D4436" s="266" t="s">
        <v>37109</v>
      </c>
    </row>
    <row r="4437" spans="1:4" x14ac:dyDescent="0.25">
      <c r="A4437" s="264" t="s">
        <v>37110</v>
      </c>
      <c r="B4437" s="265" t="s">
        <v>11481</v>
      </c>
      <c r="C4437" s="265" t="s">
        <v>6656</v>
      </c>
      <c r="D4437" s="266" t="s">
        <v>7112</v>
      </c>
    </row>
    <row r="4438" spans="1:4" x14ac:dyDescent="0.25">
      <c r="A4438" s="264" t="s">
        <v>37111</v>
      </c>
      <c r="B4438" s="265" t="s">
        <v>11482</v>
      </c>
      <c r="C4438" s="265" t="s">
        <v>6656</v>
      </c>
      <c r="D4438" s="266" t="s">
        <v>37112</v>
      </c>
    </row>
    <row r="4439" spans="1:4" x14ac:dyDescent="0.25">
      <c r="A4439" s="264" t="s">
        <v>37113</v>
      </c>
      <c r="B4439" s="265" t="s">
        <v>11483</v>
      </c>
      <c r="C4439" s="265" t="s">
        <v>6656</v>
      </c>
      <c r="D4439" s="266" t="s">
        <v>33516</v>
      </c>
    </row>
    <row r="4440" spans="1:4" x14ac:dyDescent="0.25">
      <c r="A4440" s="264" t="s">
        <v>37114</v>
      </c>
      <c r="B4440" s="265" t="s">
        <v>11484</v>
      </c>
      <c r="C4440" s="265" t="s">
        <v>6656</v>
      </c>
      <c r="D4440" s="266" t="s">
        <v>25820</v>
      </c>
    </row>
    <row r="4441" spans="1:4" x14ac:dyDescent="0.25">
      <c r="A4441" s="264" t="s">
        <v>37115</v>
      </c>
      <c r="B4441" s="265" t="s">
        <v>11485</v>
      </c>
      <c r="C4441" s="265" t="s">
        <v>6656</v>
      </c>
      <c r="D4441" s="266" t="s">
        <v>37116</v>
      </c>
    </row>
    <row r="4442" spans="1:4" x14ac:dyDescent="0.25">
      <c r="A4442" s="264" t="s">
        <v>37117</v>
      </c>
      <c r="B4442" s="265" t="s">
        <v>11486</v>
      </c>
      <c r="C4442" s="265" t="s">
        <v>6656</v>
      </c>
      <c r="D4442" s="266" t="s">
        <v>25778</v>
      </c>
    </row>
    <row r="4443" spans="1:4" x14ac:dyDescent="0.25">
      <c r="A4443" s="264" t="s">
        <v>37118</v>
      </c>
      <c r="B4443" s="265" t="s">
        <v>11487</v>
      </c>
      <c r="C4443" s="265" t="s">
        <v>6656</v>
      </c>
      <c r="D4443" s="266" t="s">
        <v>28149</v>
      </c>
    </row>
    <row r="4444" spans="1:4" x14ac:dyDescent="0.25">
      <c r="A4444" s="264" t="s">
        <v>37119</v>
      </c>
      <c r="B4444" s="265" t="s">
        <v>11488</v>
      </c>
      <c r="C4444" s="265" t="s">
        <v>6656</v>
      </c>
      <c r="D4444" s="266" t="s">
        <v>27941</v>
      </c>
    </row>
    <row r="4445" spans="1:4" x14ac:dyDescent="0.25">
      <c r="A4445" s="264" t="s">
        <v>37120</v>
      </c>
      <c r="B4445" s="265" t="s">
        <v>11489</v>
      </c>
      <c r="C4445" s="265" t="s">
        <v>6656</v>
      </c>
      <c r="D4445" s="266" t="s">
        <v>37121</v>
      </c>
    </row>
    <row r="4446" spans="1:4" x14ac:dyDescent="0.25">
      <c r="A4446" s="264" t="s">
        <v>37122</v>
      </c>
      <c r="B4446" s="265" t="s">
        <v>11490</v>
      </c>
      <c r="C4446" s="265" t="s">
        <v>6656</v>
      </c>
      <c r="D4446" s="266" t="s">
        <v>37123</v>
      </c>
    </row>
    <row r="4447" spans="1:4" x14ac:dyDescent="0.25">
      <c r="A4447" s="264" t="s">
        <v>37124</v>
      </c>
      <c r="B4447" s="265" t="s">
        <v>11491</v>
      </c>
      <c r="C4447" s="265" t="s">
        <v>6656</v>
      </c>
      <c r="D4447" s="266" t="s">
        <v>31350</v>
      </c>
    </row>
    <row r="4448" spans="1:4" x14ac:dyDescent="0.25">
      <c r="A4448" s="264" t="s">
        <v>37125</v>
      </c>
      <c r="B4448" s="265" t="s">
        <v>11492</v>
      </c>
      <c r="C4448" s="265" t="s">
        <v>6656</v>
      </c>
      <c r="D4448" s="266" t="s">
        <v>37126</v>
      </c>
    </row>
    <row r="4449" spans="1:4" x14ac:dyDescent="0.25">
      <c r="A4449" s="264" t="s">
        <v>37127</v>
      </c>
      <c r="B4449" s="265" t="s">
        <v>11493</v>
      </c>
      <c r="C4449" s="265" t="s">
        <v>6656</v>
      </c>
      <c r="D4449" s="266" t="s">
        <v>37128</v>
      </c>
    </row>
    <row r="4450" spans="1:4" x14ac:dyDescent="0.25">
      <c r="A4450" s="264" t="s">
        <v>37129</v>
      </c>
      <c r="B4450" s="265" t="s">
        <v>11494</v>
      </c>
      <c r="C4450" s="265" t="s">
        <v>6656</v>
      </c>
      <c r="D4450" s="266" t="s">
        <v>9689</v>
      </c>
    </row>
    <row r="4451" spans="1:4" x14ac:dyDescent="0.25">
      <c r="A4451" s="264" t="s">
        <v>37130</v>
      </c>
      <c r="B4451" s="265" t="s">
        <v>11495</v>
      </c>
      <c r="C4451" s="265" t="s">
        <v>6656</v>
      </c>
      <c r="D4451" s="266" t="s">
        <v>3462</v>
      </c>
    </row>
    <row r="4452" spans="1:4" x14ac:dyDescent="0.25">
      <c r="A4452" s="264" t="s">
        <v>37131</v>
      </c>
      <c r="B4452" s="265" t="s">
        <v>11496</v>
      </c>
      <c r="C4452" s="265" t="s">
        <v>6656</v>
      </c>
      <c r="D4452" s="266" t="s">
        <v>34330</v>
      </c>
    </row>
    <row r="4453" spans="1:4" x14ac:dyDescent="0.25">
      <c r="A4453" s="264" t="s">
        <v>37132</v>
      </c>
      <c r="B4453" s="265" t="s">
        <v>11497</v>
      </c>
      <c r="C4453" s="265" t="s">
        <v>6656</v>
      </c>
      <c r="D4453" s="266" t="s">
        <v>37133</v>
      </c>
    </row>
    <row r="4454" spans="1:4" x14ac:dyDescent="0.25">
      <c r="A4454" s="264" t="s">
        <v>37134</v>
      </c>
      <c r="B4454" s="265" t="s">
        <v>11498</v>
      </c>
      <c r="C4454" s="265" t="s">
        <v>6656</v>
      </c>
      <c r="D4454" s="266" t="s">
        <v>37135</v>
      </c>
    </row>
    <row r="4455" spans="1:4" x14ac:dyDescent="0.25">
      <c r="A4455" s="264" t="s">
        <v>37136</v>
      </c>
      <c r="B4455" s="265" t="s">
        <v>11499</v>
      </c>
      <c r="C4455" s="265" t="s">
        <v>6656</v>
      </c>
      <c r="D4455" s="266" t="s">
        <v>25703</v>
      </c>
    </row>
    <row r="4456" spans="1:4" x14ac:dyDescent="0.25">
      <c r="A4456" s="264" t="s">
        <v>37137</v>
      </c>
      <c r="B4456" s="265" t="s">
        <v>11500</v>
      </c>
      <c r="C4456" s="265" t="s">
        <v>6656</v>
      </c>
      <c r="D4456" s="266" t="s">
        <v>37138</v>
      </c>
    </row>
    <row r="4457" spans="1:4" x14ac:dyDescent="0.25">
      <c r="A4457" s="264" t="s">
        <v>37139</v>
      </c>
      <c r="B4457" s="265" t="s">
        <v>11501</v>
      </c>
      <c r="C4457" s="265" t="s">
        <v>6656</v>
      </c>
      <c r="D4457" s="266" t="s">
        <v>5509</v>
      </c>
    </row>
    <row r="4458" spans="1:4" x14ac:dyDescent="0.25">
      <c r="A4458" s="264" t="s">
        <v>37140</v>
      </c>
      <c r="B4458" s="265" t="s">
        <v>11502</v>
      </c>
      <c r="C4458" s="265" t="s">
        <v>6656</v>
      </c>
      <c r="D4458" s="266" t="s">
        <v>29493</v>
      </c>
    </row>
    <row r="4459" spans="1:4" x14ac:dyDescent="0.25">
      <c r="A4459" s="264" t="s">
        <v>37141</v>
      </c>
      <c r="B4459" s="265" t="s">
        <v>11503</v>
      </c>
      <c r="C4459" s="265" t="s">
        <v>6656</v>
      </c>
      <c r="D4459" s="266" t="s">
        <v>37142</v>
      </c>
    </row>
    <row r="4460" spans="1:4" x14ac:dyDescent="0.25">
      <c r="A4460" s="264" t="s">
        <v>37143</v>
      </c>
      <c r="B4460" s="265" t="s">
        <v>11504</v>
      </c>
      <c r="C4460" s="265" t="s">
        <v>6656</v>
      </c>
      <c r="D4460" s="266" t="s">
        <v>36796</v>
      </c>
    </row>
    <row r="4461" spans="1:4" x14ac:dyDescent="0.25">
      <c r="A4461" s="264" t="s">
        <v>37144</v>
      </c>
      <c r="B4461" s="265" t="s">
        <v>11505</v>
      </c>
      <c r="C4461" s="265" t="s">
        <v>6656</v>
      </c>
      <c r="D4461" s="266" t="s">
        <v>30683</v>
      </c>
    </row>
    <row r="4462" spans="1:4" x14ac:dyDescent="0.25">
      <c r="A4462" s="264" t="s">
        <v>37145</v>
      </c>
      <c r="B4462" s="265" t="s">
        <v>11506</v>
      </c>
      <c r="C4462" s="265" t="s">
        <v>6656</v>
      </c>
      <c r="D4462" s="266" t="s">
        <v>37146</v>
      </c>
    </row>
    <row r="4463" spans="1:4" x14ac:dyDescent="0.25">
      <c r="A4463" s="264" t="s">
        <v>37147</v>
      </c>
      <c r="B4463" s="265" t="s">
        <v>11507</v>
      </c>
      <c r="C4463" s="265" t="s">
        <v>6656</v>
      </c>
      <c r="D4463" s="266" t="s">
        <v>37148</v>
      </c>
    </row>
    <row r="4464" spans="1:4" x14ac:dyDescent="0.25">
      <c r="A4464" s="264" t="s">
        <v>37149</v>
      </c>
      <c r="B4464" s="265" t="s">
        <v>11508</v>
      </c>
      <c r="C4464" s="265" t="s">
        <v>6656</v>
      </c>
      <c r="D4464" s="266" t="s">
        <v>27706</v>
      </c>
    </row>
    <row r="4465" spans="1:4" x14ac:dyDescent="0.25">
      <c r="A4465" s="264" t="s">
        <v>37150</v>
      </c>
      <c r="B4465" s="265" t="s">
        <v>11509</v>
      </c>
      <c r="C4465" s="265" t="s">
        <v>6656</v>
      </c>
      <c r="D4465" s="266" t="s">
        <v>37151</v>
      </c>
    </row>
    <row r="4466" spans="1:4" x14ac:dyDescent="0.25">
      <c r="A4466" s="264" t="s">
        <v>37152</v>
      </c>
      <c r="B4466" s="265" t="s">
        <v>11510</v>
      </c>
      <c r="C4466" s="265" t="s">
        <v>6656</v>
      </c>
      <c r="D4466" s="266" t="s">
        <v>25785</v>
      </c>
    </row>
    <row r="4467" spans="1:4" x14ac:dyDescent="0.25">
      <c r="A4467" s="264" t="s">
        <v>37153</v>
      </c>
      <c r="B4467" s="265" t="s">
        <v>11511</v>
      </c>
      <c r="C4467" s="265" t="s">
        <v>6656</v>
      </c>
      <c r="D4467" s="266" t="s">
        <v>37154</v>
      </c>
    </row>
    <row r="4468" spans="1:4" x14ac:dyDescent="0.25">
      <c r="A4468" s="264" t="s">
        <v>37155</v>
      </c>
      <c r="B4468" s="265" t="s">
        <v>11512</v>
      </c>
      <c r="C4468" s="265" t="s">
        <v>6656</v>
      </c>
      <c r="D4468" s="266" t="s">
        <v>37156</v>
      </c>
    </row>
    <row r="4469" spans="1:4" x14ac:dyDescent="0.25">
      <c r="A4469" s="264" t="s">
        <v>37157</v>
      </c>
      <c r="B4469" s="265" t="s">
        <v>11513</v>
      </c>
      <c r="C4469" s="265" t="s">
        <v>6656</v>
      </c>
      <c r="D4469" s="266" t="s">
        <v>25774</v>
      </c>
    </row>
    <row r="4470" spans="1:4" x14ac:dyDescent="0.25">
      <c r="A4470" s="264" t="s">
        <v>37158</v>
      </c>
      <c r="B4470" s="265" t="s">
        <v>11514</v>
      </c>
      <c r="C4470" s="265" t="s">
        <v>6656</v>
      </c>
      <c r="D4470" s="266" t="s">
        <v>37159</v>
      </c>
    </row>
    <row r="4471" spans="1:4" x14ac:dyDescent="0.25">
      <c r="A4471" s="264" t="s">
        <v>37160</v>
      </c>
      <c r="B4471" s="265" t="s">
        <v>11515</v>
      </c>
      <c r="C4471" s="265" t="s">
        <v>6656</v>
      </c>
      <c r="D4471" s="266" t="s">
        <v>37161</v>
      </c>
    </row>
    <row r="4472" spans="1:4" x14ac:dyDescent="0.25">
      <c r="A4472" s="264" t="s">
        <v>37162</v>
      </c>
      <c r="B4472" s="265" t="s">
        <v>11516</v>
      </c>
      <c r="C4472" s="265" t="s">
        <v>6656</v>
      </c>
      <c r="D4472" s="266" t="s">
        <v>37163</v>
      </c>
    </row>
    <row r="4473" spans="1:4" x14ac:dyDescent="0.25">
      <c r="A4473" s="264" t="s">
        <v>37164</v>
      </c>
      <c r="B4473" s="265" t="s">
        <v>11517</v>
      </c>
      <c r="C4473" s="265" t="s">
        <v>6656</v>
      </c>
      <c r="D4473" s="266" t="s">
        <v>37165</v>
      </c>
    </row>
    <row r="4474" spans="1:4" x14ac:dyDescent="0.25">
      <c r="A4474" s="264" t="s">
        <v>37166</v>
      </c>
      <c r="B4474" s="265" t="s">
        <v>11518</v>
      </c>
      <c r="C4474" s="265" t="s">
        <v>6656</v>
      </c>
      <c r="D4474" s="266" t="s">
        <v>4167</v>
      </c>
    </row>
    <row r="4475" spans="1:4" x14ac:dyDescent="0.25">
      <c r="A4475" s="264" t="s">
        <v>37167</v>
      </c>
      <c r="B4475" s="265" t="s">
        <v>11519</v>
      </c>
      <c r="C4475" s="265" t="s">
        <v>6656</v>
      </c>
      <c r="D4475" s="266" t="s">
        <v>4867</v>
      </c>
    </row>
    <row r="4476" spans="1:4" x14ac:dyDescent="0.25">
      <c r="A4476" s="264" t="s">
        <v>37168</v>
      </c>
      <c r="B4476" s="265" t="s">
        <v>11520</v>
      </c>
      <c r="C4476" s="265" t="s">
        <v>6656</v>
      </c>
      <c r="D4476" s="266" t="s">
        <v>27932</v>
      </c>
    </row>
    <row r="4477" spans="1:4" x14ac:dyDescent="0.25">
      <c r="A4477" s="264" t="s">
        <v>37169</v>
      </c>
      <c r="B4477" s="265" t="s">
        <v>11521</v>
      </c>
      <c r="C4477" s="265" t="s">
        <v>6656</v>
      </c>
      <c r="D4477" s="266" t="s">
        <v>37170</v>
      </c>
    </row>
    <row r="4478" spans="1:4" x14ac:dyDescent="0.25">
      <c r="A4478" s="264" t="s">
        <v>37171</v>
      </c>
      <c r="B4478" s="265" t="s">
        <v>11522</v>
      </c>
      <c r="C4478" s="265" t="s">
        <v>6656</v>
      </c>
      <c r="D4478" s="266" t="s">
        <v>37172</v>
      </c>
    </row>
    <row r="4479" spans="1:4" x14ac:dyDescent="0.25">
      <c r="A4479" s="264" t="s">
        <v>37173</v>
      </c>
      <c r="B4479" s="265" t="s">
        <v>11523</v>
      </c>
      <c r="C4479" s="265" t="s">
        <v>6656</v>
      </c>
      <c r="D4479" s="266" t="s">
        <v>32152</v>
      </c>
    </row>
    <row r="4480" spans="1:4" x14ac:dyDescent="0.25">
      <c r="A4480" s="264" t="s">
        <v>37174</v>
      </c>
      <c r="B4480" s="265" t="s">
        <v>11524</v>
      </c>
      <c r="C4480" s="265" t="s">
        <v>6656</v>
      </c>
      <c r="D4480" s="266" t="s">
        <v>37175</v>
      </c>
    </row>
    <row r="4481" spans="1:4" x14ac:dyDescent="0.25">
      <c r="A4481" s="264" t="s">
        <v>37176</v>
      </c>
      <c r="B4481" s="265" t="s">
        <v>11525</v>
      </c>
      <c r="C4481" s="265" t="s">
        <v>6656</v>
      </c>
      <c r="D4481" s="266" t="s">
        <v>37177</v>
      </c>
    </row>
    <row r="4482" spans="1:4" x14ac:dyDescent="0.25">
      <c r="A4482" s="264" t="s">
        <v>37178</v>
      </c>
      <c r="B4482" s="265" t="s">
        <v>11526</v>
      </c>
      <c r="C4482" s="265" t="s">
        <v>6656</v>
      </c>
      <c r="D4482" s="266" t="s">
        <v>37179</v>
      </c>
    </row>
    <row r="4483" spans="1:4" x14ac:dyDescent="0.25">
      <c r="A4483" s="264" t="s">
        <v>37180</v>
      </c>
      <c r="B4483" s="265" t="s">
        <v>11527</v>
      </c>
      <c r="C4483" s="265" t="s">
        <v>6656</v>
      </c>
      <c r="D4483" s="266" t="s">
        <v>37181</v>
      </c>
    </row>
    <row r="4484" spans="1:4" x14ac:dyDescent="0.25">
      <c r="A4484" s="264" t="s">
        <v>37182</v>
      </c>
      <c r="B4484" s="265" t="s">
        <v>11528</v>
      </c>
      <c r="C4484" s="265" t="s">
        <v>6656</v>
      </c>
      <c r="D4484" s="266" t="s">
        <v>37183</v>
      </c>
    </row>
    <row r="4485" spans="1:4" x14ac:dyDescent="0.25">
      <c r="A4485" s="264" t="s">
        <v>37184</v>
      </c>
      <c r="B4485" s="265" t="s">
        <v>11529</v>
      </c>
      <c r="C4485" s="265" t="s">
        <v>6656</v>
      </c>
      <c r="D4485" s="266" t="s">
        <v>37185</v>
      </c>
    </row>
    <row r="4486" spans="1:4" x14ac:dyDescent="0.25">
      <c r="A4486" s="264" t="s">
        <v>37186</v>
      </c>
      <c r="B4486" s="265" t="s">
        <v>11530</v>
      </c>
      <c r="C4486" s="265" t="s">
        <v>6656</v>
      </c>
      <c r="D4486" s="266" t="s">
        <v>37187</v>
      </c>
    </row>
    <row r="4487" spans="1:4" x14ac:dyDescent="0.25">
      <c r="A4487" s="264" t="s">
        <v>37188</v>
      </c>
      <c r="B4487" s="265" t="s">
        <v>11531</v>
      </c>
      <c r="C4487" s="265" t="s">
        <v>6656</v>
      </c>
      <c r="D4487" s="266" t="s">
        <v>37189</v>
      </c>
    </row>
    <row r="4488" spans="1:4" x14ac:dyDescent="0.25">
      <c r="A4488" s="264" t="s">
        <v>37190</v>
      </c>
      <c r="B4488" s="265" t="s">
        <v>11532</v>
      </c>
      <c r="C4488" s="265" t="s">
        <v>6656</v>
      </c>
      <c r="D4488" s="266" t="s">
        <v>37191</v>
      </c>
    </row>
    <row r="4489" spans="1:4" x14ac:dyDescent="0.25">
      <c r="A4489" s="264" t="s">
        <v>37192</v>
      </c>
      <c r="B4489" s="265" t="s">
        <v>11533</v>
      </c>
      <c r="C4489" s="265" t="s">
        <v>6656</v>
      </c>
      <c r="D4489" s="266" t="s">
        <v>37193</v>
      </c>
    </row>
    <row r="4490" spans="1:4" x14ac:dyDescent="0.25">
      <c r="A4490" s="264" t="s">
        <v>37194</v>
      </c>
      <c r="B4490" s="265" t="s">
        <v>11534</v>
      </c>
      <c r="C4490" s="265" t="s">
        <v>6656</v>
      </c>
      <c r="D4490" s="266" t="s">
        <v>37195</v>
      </c>
    </row>
    <row r="4491" spans="1:4" x14ac:dyDescent="0.25">
      <c r="A4491" s="264" t="s">
        <v>37196</v>
      </c>
      <c r="B4491" s="265" t="s">
        <v>11535</v>
      </c>
      <c r="C4491" s="265" t="s">
        <v>6656</v>
      </c>
      <c r="D4491" s="266" t="s">
        <v>4514</v>
      </c>
    </row>
    <row r="4492" spans="1:4" x14ac:dyDescent="0.25">
      <c r="A4492" s="264" t="s">
        <v>37197</v>
      </c>
      <c r="B4492" s="265" t="s">
        <v>11536</v>
      </c>
      <c r="C4492" s="265" t="s">
        <v>6656</v>
      </c>
      <c r="D4492" s="266" t="s">
        <v>37198</v>
      </c>
    </row>
    <row r="4493" spans="1:4" x14ac:dyDescent="0.25">
      <c r="A4493" s="264" t="s">
        <v>37199</v>
      </c>
      <c r="B4493" s="265" t="s">
        <v>11537</v>
      </c>
      <c r="C4493" s="265" t="s">
        <v>6656</v>
      </c>
      <c r="D4493" s="266" t="s">
        <v>37200</v>
      </c>
    </row>
    <row r="4494" spans="1:4" x14ac:dyDescent="0.25">
      <c r="A4494" s="264" t="s">
        <v>37201</v>
      </c>
      <c r="B4494" s="265" t="s">
        <v>11538</v>
      </c>
      <c r="C4494" s="265" t="s">
        <v>6656</v>
      </c>
      <c r="D4494" s="266" t="s">
        <v>37202</v>
      </c>
    </row>
    <row r="4495" spans="1:4" x14ac:dyDescent="0.25">
      <c r="A4495" s="264" t="s">
        <v>37203</v>
      </c>
      <c r="B4495" s="265" t="s">
        <v>11539</v>
      </c>
      <c r="C4495" s="265" t="s">
        <v>6656</v>
      </c>
      <c r="D4495" s="266" t="s">
        <v>37204</v>
      </c>
    </row>
    <row r="4496" spans="1:4" x14ac:dyDescent="0.25">
      <c r="A4496" s="264" t="s">
        <v>37205</v>
      </c>
      <c r="B4496" s="265" t="s">
        <v>11540</v>
      </c>
      <c r="C4496" s="265" t="s">
        <v>6656</v>
      </c>
      <c r="D4496" s="266" t="s">
        <v>37206</v>
      </c>
    </row>
    <row r="4497" spans="1:4" x14ac:dyDescent="0.25">
      <c r="A4497" s="264" t="s">
        <v>37207</v>
      </c>
      <c r="B4497" s="265" t="s">
        <v>11541</v>
      </c>
      <c r="C4497" s="265" t="s">
        <v>6656</v>
      </c>
      <c r="D4497" s="266" t="s">
        <v>37208</v>
      </c>
    </row>
    <row r="4498" spans="1:4" x14ac:dyDescent="0.25">
      <c r="A4498" s="264" t="s">
        <v>37209</v>
      </c>
      <c r="B4498" s="265" t="s">
        <v>11542</v>
      </c>
      <c r="C4498" s="265" t="s">
        <v>6656</v>
      </c>
      <c r="D4498" s="266" t="s">
        <v>37210</v>
      </c>
    </row>
    <row r="4499" spans="1:4" x14ac:dyDescent="0.25">
      <c r="A4499" s="264" t="s">
        <v>37211</v>
      </c>
      <c r="B4499" s="265" t="s">
        <v>11543</v>
      </c>
      <c r="C4499" s="265" t="s">
        <v>6656</v>
      </c>
      <c r="D4499" s="266" t="s">
        <v>37212</v>
      </c>
    </row>
    <row r="4500" spans="1:4" x14ac:dyDescent="0.25">
      <c r="A4500" s="264" t="s">
        <v>37213</v>
      </c>
      <c r="B4500" s="265" t="s">
        <v>11544</v>
      </c>
      <c r="C4500" s="265" t="s">
        <v>6656</v>
      </c>
      <c r="D4500" s="266" t="s">
        <v>37214</v>
      </c>
    </row>
    <row r="4501" spans="1:4" x14ac:dyDescent="0.25">
      <c r="A4501" s="264" t="s">
        <v>37215</v>
      </c>
      <c r="B4501" s="265" t="s">
        <v>11545</v>
      </c>
      <c r="C4501" s="265" t="s">
        <v>6656</v>
      </c>
      <c r="D4501" s="266" t="s">
        <v>37216</v>
      </c>
    </row>
    <row r="4502" spans="1:4" x14ac:dyDescent="0.25">
      <c r="A4502" s="264" t="s">
        <v>37217</v>
      </c>
      <c r="B4502" s="265" t="s">
        <v>11546</v>
      </c>
      <c r="C4502" s="265" t="s">
        <v>6656</v>
      </c>
      <c r="D4502" s="266" t="s">
        <v>37218</v>
      </c>
    </row>
    <row r="4503" spans="1:4" x14ac:dyDescent="0.25">
      <c r="A4503" s="264" t="s">
        <v>37219</v>
      </c>
      <c r="B4503" s="265" t="s">
        <v>11547</v>
      </c>
      <c r="C4503" s="265" t="s">
        <v>6656</v>
      </c>
      <c r="D4503" s="374" t="s">
        <v>37220</v>
      </c>
    </row>
    <row r="4504" spans="1:4" x14ac:dyDescent="0.25">
      <c r="A4504" s="264" t="s">
        <v>37221</v>
      </c>
      <c r="B4504" s="265" t="s">
        <v>11548</v>
      </c>
      <c r="C4504" s="265" t="s">
        <v>6656</v>
      </c>
      <c r="D4504" s="266" t="s">
        <v>1989</v>
      </c>
    </row>
    <row r="4505" spans="1:4" x14ac:dyDescent="0.25">
      <c r="A4505" s="264" t="s">
        <v>37222</v>
      </c>
      <c r="B4505" s="265" t="s">
        <v>11549</v>
      </c>
      <c r="C4505" s="265" t="s">
        <v>6656</v>
      </c>
      <c r="D4505" s="266" t="s">
        <v>37223</v>
      </c>
    </row>
    <row r="4506" spans="1:4" x14ac:dyDescent="0.25">
      <c r="A4506" s="264" t="s">
        <v>37224</v>
      </c>
      <c r="B4506" s="265" t="s">
        <v>11550</v>
      </c>
      <c r="C4506" s="265" t="s">
        <v>6656</v>
      </c>
      <c r="D4506" s="266" t="s">
        <v>2280</v>
      </c>
    </row>
    <row r="4507" spans="1:4" x14ac:dyDescent="0.25">
      <c r="A4507" s="264" t="s">
        <v>37225</v>
      </c>
      <c r="B4507" s="265" t="s">
        <v>11551</v>
      </c>
      <c r="C4507" s="265" t="s">
        <v>6656</v>
      </c>
      <c r="D4507" s="266" t="s">
        <v>37226</v>
      </c>
    </row>
    <row r="4508" spans="1:4" x14ac:dyDescent="0.25">
      <c r="A4508" s="264" t="s">
        <v>37227</v>
      </c>
      <c r="B4508" s="265" t="s">
        <v>11552</v>
      </c>
      <c r="C4508" s="265" t="s">
        <v>6656</v>
      </c>
      <c r="D4508" s="266" t="s">
        <v>36446</v>
      </c>
    </row>
    <row r="4509" spans="1:4" x14ac:dyDescent="0.25">
      <c r="A4509" s="264" t="s">
        <v>37228</v>
      </c>
      <c r="B4509" s="265" t="s">
        <v>11553</v>
      </c>
      <c r="C4509" s="265" t="s">
        <v>6656</v>
      </c>
      <c r="D4509" s="266" t="s">
        <v>27950</v>
      </c>
    </row>
    <row r="4510" spans="1:4" x14ac:dyDescent="0.25">
      <c r="A4510" s="264" t="s">
        <v>37229</v>
      </c>
      <c r="B4510" s="265" t="s">
        <v>11554</v>
      </c>
      <c r="C4510" s="265" t="s">
        <v>6656</v>
      </c>
      <c r="D4510" s="266" t="s">
        <v>28278</v>
      </c>
    </row>
    <row r="4511" spans="1:4" x14ac:dyDescent="0.25">
      <c r="A4511" s="264" t="s">
        <v>37230</v>
      </c>
      <c r="B4511" s="265" t="s">
        <v>11555</v>
      </c>
      <c r="C4511" s="265" t="s">
        <v>6656</v>
      </c>
      <c r="D4511" s="266" t="s">
        <v>25747</v>
      </c>
    </row>
    <row r="4512" spans="1:4" x14ac:dyDescent="0.25">
      <c r="A4512" s="264" t="s">
        <v>37231</v>
      </c>
      <c r="B4512" s="265" t="s">
        <v>11556</v>
      </c>
      <c r="C4512" s="265" t="s">
        <v>6656</v>
      </c>
      <c r="D4512" s="266" t="s">
        <v>4212</v>
      </c>
    </row>
    <row r="4513" spans="1:4" x14ac:dyDescent="0.25">
      <c r="A4513" s="264" t="s">
        <v>37232</v>
      </c>
      <c r="B4513" s="265" t="s">
        <v>11557</v>
      </c>
      <c r="C4513" s="265" t="s">
        <v>6656</v>
      </c>
      <c r="D4513" s="266" t="s">
        <v>37233</v>
      </c>
    </row>
    <row r="4514" spans="1:4" x14ac:dyDescent="0.25">
      <c r="A4514" s="264" t="s">
        <v>37234</v>
      </c>
      <c r="B4514" s="265" t="s">
        <v>11558</v>
      </c>
      <c r="C4514" s="265" t="s">
        <v>6656</v>
      </c>
      <c r="D4514" s="266" t="s">
        <v>37235</v>
      </c>
    </row>
    <row r="4515" spans="1:4" x14ac:dyDescent="0.25">
      <c r="A4515" s="264" t="s">
        <v>37236</v>
      </c>
      <c r="B4515" s="265" t="s">
        <v>11559</v>
      </c>
      <c r="C4515" s="265" t="s">
        <v>6656</v>
      </c>
      <c r="D4515" s="266" t="s">
        <v>34884</v>
      </c>
    </row>
    <row r="4516" spans="1:4" x14ac:dyDescent="0.25">
      <c r="A4516" s="264" t="s">
        <v>37237</v>
      </c>
      <c r="B4516" s="265" t="s">
        <v>11560</v>
      </c>
      <c r="C4516" s="265" t="s">
        <v>6656</v>
      </c>
      <c r="D4516" s="266" t="s">
        <v>37238</v>
      </c>
    </row>
    <row r="4517" spans="1:4" x14ac:dyDescent="0.25">
      <c r="A4517" s="264" t="s">
        <v>37239</v>
      </c>
      <c r="B4517" s="265" t="s">
        <v>11562</v>
      </c>
      <c r="C4517" s="265" t="s">
        <v>6656</v>
      </c>
      <c r="D4517" s="266" t="s">
        <v>35008</v>
      </c>
    </row>
    <row r="4518" spans="1:4" x14ac:dyDescent="0.25">
      <c r="A4518" s="264" t="s">
        <v>37240</v>
      </c>
      <c r="B4518" s="265" t="s">
        <v>11563</v>
      </c>
      <c r="C4518" s="265" t="s">
        <v>6656</v>
      </c>
      <c r="D4518" s="266" t="s">
        <v>37241</v>
      </c>
    </row>
    <row r="4519" spans="1:4" x14ac:dyDescent="0.25">
      <c r="A4519" s="264" t="s">
        <v>37242</v>
      </c>
      <c r="B4519" s="265" t="s">
        <v>11564</v>
      </c>
      <c r="C4519" s="265" t="s">
        <v>6656</v>
      </c>
      <c r="D4519" s="266" t="s">
        <v>37243</v>
      </c>
    </row>
    <row r="4520" spans="1:4" x14ac:dyDescent="0.25">
      <c r="A4520" s="264" t="s">
        <v>37244</v>
      </c>
      <c r="B4520" s="265" t="s">
        <v>11565</v>
      </c>
      <c r="C4520" s="265" t="s">
        <v>6656</v>
      </c>
      <c r="D4520" s="266" t="s">
        <v>3332</v>
      </c>
    </row>
    <row r="4521" spans="1:4" x14ac:dyDescent="0.25">
      <c r="A4521" s="264" t="s">
        <v>37245</v>
      </c>
      <c r="B4521" s="265" t="s">
        <v>11566</v>
      </c>
      <c r="C4521" s="265" t="s">
        <v>6656</v>
      </c>
      <c r="D4521" s="266" t="s">
        <v>4171</v>
      </c>
    </row>
    <row r="4522" spans="1:4" x14ac:dyDescent="0.25">
      <c r="A4522" s="264" t="s">
        <v>37246</v>
      </c>
      <c r="B4522" s="265" t="s">
        <v>11567</v>
      </c>
      <c r="C4522" s="265" t="s">
        <v>6656</v>
      </c>
      <c r="D4522" s="266" t="s">
        <v>6748</v>
      </c>
    </row>
    <row r="4523" spans="1:4" x14ac:dyDescent="0.25">
      <c r="A4523" s="264" t="s">
        <v>37247</v>
      </c>
      <c r="B4523" s="265" t="s">
        <v>11568</v>
      </c>
      <c r="C4523" s="265" t="s">
        <v>6656</v>
      </c>
      <c r="D4523" s="266" t="s">
        <v>37248</v>
      </c>
    </row>
    <row r="4524" spans="1:4" x14ac:dyDescent="0.25">
      <c r="A4524" s="264" t="s">
        <v>37249</v>
      </c>
      <c r="B4524" s="265" t="s">
        <v>11569</v>
      </c>
      <c r="C4524" s="265" t="s">
        <v>6656</v>
      </c>
      <c r="D4524" s="266" t="s">
        <v>12302</v>
      </c>
    </row>
    <row r="4525" spans="1:4" x14ac:dyDescent="0.25">
      <c r="A4525" s="264" t="s">
        <v>37250</v>
      </c>
      <c r="B4525" s="265" t="s">
        <v>11570</v>
      </c>
      <c r="C4525" s="265" t="s">
        <v>6656</v>
      </c>
      <c r="D4525" s="266" t="s">
        <v>12562</v>
      </c>
    </row>
    <row r="4526" spans="1:4" x14ac:dyDescent="0.25">
      <c r="A4526" s="264" t="s">
        <v>37251</v>
      </c>
      <c r="B4526" s="265" t="s">
        <v>11571</v>
      </c>
      <c r="C4526" s="265" t="s">
        <v>6656</v>
      </c>
      <c r="D4526" s="266" t="s">
        <v>7167</v>
      </c>
    </row>
    <row r="4527" spans="1:4" x14ac:dyDescent="0.25">
      <c r="A4527" s="264" t="s">
        <v>37252</v>
      </c>
      <c r="B4527" s="265" t="s">
        <v>11572</v>
      </c>
      <c r="C4527" s="265" t="s">
        <v>6656</v>
      </c>
      <c r="D4527" s="266" t="s">
        <v>37253</v>
      </c>
    </row>
    <row r="4528" spans="1:4" x14ac:dyDescent="0.25">
      <c r="A4528" s="264" t="s">
        <v>37254</v>
      </c>
      <c r="B4528" s="265" t="s">
        <v>11573</v>
      </c>
      <c r="C4528" s="265" t="s">
        <v>6656</v>
      </c>
      <c r="D4528" s="266" t="s">
        <v>36726</v>
      </c>
    </row>
    <row r="4529" spans="1:4" x14ac:dyDescent="0.25">
      <c r="A4529" s="264" t="s">
        <v>37255</v>
      </c>
      <c r="B4529" s="265" t="s">
        <v>11574</v>
      </c>
      <c r="C4529" s="265" t="s">
        <v>6656</v>
      </c>
      <c r="D4529" s="266" t="s">
        <v>37256</v>
      </c>
    </row>
    <row r="4530" spans="1:4" x14ac:dyDescent="0.25">
      <c r="A4530" s="264" t="s">
        <v>37257</v>
      </c>
      <c r="B4530" s="265" t="s">
        <v>11575</v>
      </c>
      <c r="C4530" s="265" t="s">
        <v>6656</v>
      </c>
      <c r="D4530" s="266" t="s">
        <v>37258</v>
      </c>
    </row>
    <row r="4531" spans="1:4" x14ac:dyDescent="0.25">
      <c r="A4531" s="264" t="s">
        <v>37259</v>
      </c>
      <c r="B4531" s="265" t="s">
        <v>11576</v>
      </c>
      <c r="C4531" s="265" t="s">
        <v>6656</v>
      </c>
      <c r="D4531" s="266" t="s">
        <v>37260</v>
      </c>
    </row>
    <row r="4532" spans="1:4" x14ac:dyDescent="0.25">
      <c r="A4532" s="264" t="s">
        <v>37261</v>
      </c>
      <c r="B4532" s="265" t="s">
        <v>11577</v>
      </c>
      <c r="C4532" s="265" t="s">
        <v>6656</v>
      </c>
      <c r="D4532" s="266" t="s">
        <v>37262</v>
      </c>
    </row>
    <row r="4533" spans="1:4" x14ac:dyDescent="0.25">
      <c r="A4533" s="264" t="s">
        <v>37263</v>
      </c>
      <c r="B4533" s="265" t="s">
        <v>11578</v>
      </c>
      <c r="C4533" s="265" t="s">
        <v>6656</v>
      </c>
      <c r="D4533" s="266" t="s">
        <v>37264</v>
      </c>
    </row>
    <row r="4534" spans="1:4" x14ac:dyDescent="0.25">
      <c r="A4534" s="264" t="s">
        <v>37265</v>
      </c>
      <c r="B4534" s="265" t="s">
        <v>11580</v>
      </c>
      <c r="C4534" s="265" t="s">
        <v>6656</v>
      </c>
      <c r="D4534" s="266" t="s">
        <v>37266</v>
      </c>
    </row>
    <row r="4535" spans="1:4" x14ac:dyDescent="0.25">
      <c r="A4535" s="264" t="s">
        <v>37267</v>
      </c>
      <c r="B4535" s="265" t="s">
        <v>11581</v>
      </c>
      <c r="C4535" s="265" t="s">
        <v>6656</v>
      </c>
      <c r="D4535" s="266" t="s">
        <v>37268</v>
      </c>
    </row>
    <row r="4536" spans="1:4" x14ac:dyDescent="0.25">
      <c r="A4536" s="264" t="s">
        <v>37269</v>
      </c>
      <c r="B4536" s="265" t="s">
        <v>11582</v>
      </c>
      <c r="C4536" s="265" t="s">
        <v>6656</v>
      </c>
      <c r="D4536" s="266" t="s">
        <v>31162</v>
      </c>
    </row>
    <row r="4537" spans="1:4" x14ac:dyDescent="0.25">
      <c r="A4537" s="264" t="s">
        <v>37270</v>
      </c>
      <c r="B4537" s="265" t="s">
        <v>11583</v>
      </c>
      <c r="C4537" s="265" t="s">
        <v>6656</v>
      </c>
      <c r="D4537" s="266" t="s">
        <v>37271</v>
      </c>
    </row>
    <row r="4538" spans="1:4" x14ac:dyDescent="0.25">
      <c r="A4538" s="264" t="s">
        <v>37272</v>
      </c>
      <c r="B4538" s="265" t="s">
        <v>11584</v>
      </c>
      <c r="C4538" s="265" t="s">
        <v>6656</v>
      </c>
      <c r="D4538" s="266" t="s">
        <v>37273</v>
      </c>
    </row>
    <row r="4539" spans="1:4" x14ac:dyDescent="0.25">
      <c r="A4539" s="264" t="s">
        <v>37274</v>
      </c>
      <c r="B4539" s="265" t="s">
        <v>11585</v>
      </c>
      <c r="C4539" s="265" t="s">
        <v>6656</v>
      </c>
      <c r="D4539" s="266" t="s">
        <v>5713</v>
      </c>
    </row>
    <row r="4540" spans="1:4" x14ac:dyDescent="0.25">
      <c r="A4540" s="264" t="s">
        <v>37275</v>
      </c>
      <c r="B4540" s="265" t="s">
        <v>11586</v>
      </c>
      <c r="C4540" s="265" t="s">
        <v>6656</v>
      </c>
      <c r="D4540" s="266" t="s">
        <v>36191</v>
      </c>
    </row>
    <row r="4541" spans="1:4" x14ac:dyDescent="0.25">
      <c r="A4541" s="264" t="s">
        <v>37276</v>
      </c>
      <c r="B4541" s="265" t="s">
        <v>11587</v>
      </c>
      <c r="C4541" s="265" t="s">
        <v>6656</v>
      </c>
      <c r="D4541" s="266" t="s">
        <v>28027</v>
      </c>
    </row>
    <row r="4542" spans="1:4" x14ac:dyDescent="0.25">
      <c r="A4542" s="264" t="s">
        <v>37277</v>
      </c>
      <c r="B4542" s="265" t="s">
        <v>11588</v>
      </c>
      <c r="C4542" s="265" t="s">
        <v>6656</v>
      </c>
      <c r="D4542" s="266" t="s">
        <v>6733</v>
      </c>
    </row>
    <row r="4543" spans="1:4" x14ac:dyDescent="0.25">
      <c r="A4543" s="264" t="s">
        <v>37278</v>
      </c>
      <c r="B4543" s="265" t="s">
        <v>11589</v>
      </c>
      <c r="C4543" s="265" t="s">
        <v>6656</v>
      </c>
      <c r="D4543" s="266" t="s">
        <v>37093</v>
      </c>
    </row>
    <row r="4544" spans="1:4" x14ac:dyDescent="0.25">
      <c r="A4544" s="264" t="s">
        <v>37279</v>
      </c>
      <c r="B4544" s="265" t="s">
        <v>11590</v>
      </c>
      <c r="C4544" s="265" t="s">
        <v>6656</v>
      </c>
      <c r="D4544" s="266" t="s">
        <v>37280</v>
      </c>
    </row>
    <row r="4545" spans="1:4" x14ac:dyDescent="0.25">
      <c r="A4545" s="264" t="s">
        <v>37281</v>
      </c>
      <c r="B4545" s="265" t="s">
        <v>11591</v>
      </c>
      <c r="C4545" s="265" t="s">
        <v>6656</v>
      </c>
      <c r="D4545" s="266" t="s">
        <v>37282</v>
      </c>
    </row>
    <row r="4546" spans="1:4" x14ac:dyDescent="0.25">
      <c r="A4546" s="264" t="s">
        <v>37283</v>
      </c>
      <c r="B4546" s="265" t="s">
        <v>11592</v>
      </c>
      <c r="C4546" s="265" t="s">
        <v>6656</v>
      </c>
      <c r="D4546" s="266" t="s">
        <v>37284</v>
      </c>
    </row>
    <row r="4547" spans="1:4" x14ac:dyDescent="0.25">
      <c r="A4547" s="264" t="s">
        <v>37285</v>
      </c>
      <c r="B4547" s="265" t="s">
        <v>11593</v>
      </c>
      <c r="C4547" s="265" t="s">
        <v>6656</v>
      </c>
      <c r="D4547" s="266" t="s">
        <v>30607</v>
      </c>
    </row>
    <row r="4548" spans="1:4" x14ac:dyDescent="0.25">
      <c r="A4548" s="264" t="s">
        <v>37286</v>
      </c>
      <c r="B4548" s="265" t="s">
        <v>11594</v>
      </c>
      <c r="C4548" s="265" t="s">
        <v>6656</v>
      </c>
      <c r="D4548" s="266" t="s">
        <v>28135</v>
      </c>
    </row>
    <row r="4549" spans="1:4" x14ac:dyDescent="0.25">
      <c r="A4549" s="264" t="s">
        <v>37287</v>
      </c>
      <c r="B4549" s="265" t="s">
        <v>11595</v>
      </c>
      <c r="C4549" s="265" t="s">
        <v>6656</v>
      </c>
      <c r="D4549" s="266" t="s">
        <v>32308</v>
      </c>
    </row>
    <row r="4550" spans="1:4" x14ac:dyDescent="0.25">
      <c r="A4550" s="264" t="s">
        <v>37288</v>
      </c>
      <c r="B4550" s="265" t="s">
        <v>11596</v>
      </c>
      <c r="C4550" s="265" t="s">
        <v>6656</v>
      </c>
      <c r="D4550" s="266" t="s">
        <v>37289</v>
      </c>
    </row>
    <row r="4551" spans="1:4" x14ac:dyDescent="0.25">
      <c r="A4551" s="264" t="s">
        <v>37290</v>
      </c>
      <c r="B4551" s="265" t="s">
        <v>11597</v>
      </c>
      <c r="C4551" s="265" t="s">
        <v>6656</v>
      </c>
      <c r="D4551" s="266" t="s">
        <v>29432</v>
      </c>
    </row>
    <row r="4552" spans="1:4" x14ac:dyDescent="0.25">
      <c r="A4552" s="264" t="s">
        <v>37291</v>
      </c>
      <c r="B4552" s="265" t="s">
        <v>11598</v>
      </c>
      <c r="C4552" s="265" t="s">
        <v>6656</v>
      </c>
      <c r="D4552" s="266" t="s">
        <v>31619</v>
      </c>
    </row>
    <row r="4553" spans="1:4" x14ac:dyDescent="0.25">
      <c r="A4553" s="264" t="s">
        <v>37292</v>
      </c>
      <c r="B4553" s="265" t="s">
        <v>11599</v>
      </c>
      <c r="C4553" s="265" t="s">
        <v>6656</v>
      </c>
      <c r="D4553" s="266" t="s">
        <v>30564</v>
      </c>
    </row>
    <row r="4554" spans="1:4" x14ac:dyDescent="0.25">
      <c r="A4554" s="264" t="s">
        <v>37293</v>
      </c>
      <c r="B4554" s="265" t="s">
        <v>11600</v>
      </c>
      <c r="C4554" s="265" t="s">
        <v>6656</v>
      </c>
      <c r="D4554" s="266" t="s">
        <v>37294</v>
      </c>
    </row>
    <row r="4555" spans="1:4" x14ac:dyDescent="0.25">
      <c r="A4555" s="264" t="s">
        <v>37295</v>
      </c>
      <c r="B4555" s="265" t="s">
        <v>11601</v>
      </c>
      <c r="C4555" s="265" t="s">
        <v>6656</v>
      </c>
      <c r="D4555" s="266" t="s">
        <v>34320</v>
      </c>
    </row>
    <row r="4556" spans="1:4" x14ac:dyDescent="0.25">
      <c r="A4556" s="264" t="s">
        <v>37296</v>
      </c>
      <c r="B4556" s="265" t="s">
        <v>11602</v>
      </c>
      <c r="C4556" s="265" t="s">
        <v>6656</v>
      </c>
      <c r="D4556" s="266" t="s">
        <v>37297</v>
      </c>
    </row>
    <row r="4557" spans="1:4" x14ac:dyDescent="0.25">
      <c r="A4557" s="264" t="s">
        <v>37298</v>
      </c>
      <c r="B4557" s="265" t="s">
        <v>11603</v>
      </c>
      <c r="C4557" s="265" t="s">
        <v>6656</v>
      </c>
      <c r="D4557" s="266" t="s">
        <v>37299</v>
      </c>
    </row>
    <row r="4558" spans="1:4" x14ac:dyDescent="0.25">
      <c r="A4558" s="264" t="s">
        <v>37300</v>
      </c>
      <c r="B4558" s="265" t="s">
        <v>11604</v>
      </c>
      <c r="C4558" s="265" t="s">
        <v>6656</v>
      </c>
      <c r="D4558" s="266" t="s">
        <v>37301</v>
      </c>
    </row>
    <row r="4559" spans="1:4" x14ac:dyDescent="0.25">
      <c r="A4559" s="264" t="s">
        <v>37302</v>
      </c>
      <c r="B4559" s="265" t="s">
        <v>11605</v>
      </c>
      <c r="C4559" s="265" t="s">
        <v>6656</v>
      </c>
      <c r="D4559" s="266" t="s">
        <v>2225</v>
      </c>
    </row>
    <row r="4560" spans="1:4" x14ac:dyDescent="0.25">
      <c r="A4560" s="264" t="s">
        <v>37303</v>
      </c>
      <c r="B4560" s="265" t="s">
        <v>11606</v>
      </c>
      <c r="C4560" s="265" t="s">
        <v>6656</v>
      </c>
      <c r="D4560" s="266" t="s">
        <v>5113</v>
      </c>
    </row>
    <row r="4561" spans="1:4" x14ac:dyDescent="0.25">
      <c r="A4561" s="264" t="s">
        <v>37304</v>
      </c>
      <c r="B4561" s="265" t="s">
        <v>11607</v>
      </c>
      <c r="C4561" s="265" t="s">
        <v>6656</v>
      </c>
      <c r="D4561" s="266" t="s">
        <v>37305</v>
      </c>
    </row>
    <row r="4562" spans="1:4" x14ac:dyDescent="0.25">
      <c r="A4562" s="264" t="s">
        <v>37306</v>
      </c>
      <c r="B4562" s="265" t="s">
        <v>11608</v>
      </c>
      <c r="C4562" s="265" t="s">
        <v>6656</v>
      </c>
      <c r="D4562" s="266" t="s">
        <v>7263</v>
      </c>
    </row>
    <row r="4563" spans="1:4" x14ac:dyDescent="0.25">
      <c r="A4563" s="264" t="s">
        <v>37307</v>
      </c>
      <c r="B4563" s="265" t="s">
        <v>11609</v>
      </c>
      <c r="C4563" s="265" t="s">
        <v>6656</v>
      </c>
      <c r="D4563" s="266" t="s">
        <v>37308</v>
      </c>
    </row>
    <row r="4564" spans="1:4" x14ac:dyDescent="0.25">
      <c r="A4564" s="264" t="s">
        <v>37309</v>
      </c>
      <c r="B4564" s="265" t="s">
        <v>11610</v>
      </c>
      <c r="C4564" s="265" t="s">
        <v>6656</v>
      </c>
      <c r="D4564" s="266" t="s">
        <v>27126</v>
      </c>
    </row>
    <row r="4565" spans="1:4" x14ac:dyDescent="0.25">
      <c r="A4565" s="264" t="s">
        <v>37310</v>
      </c>
      <c r="B4565" s="265" t="s">
        <v>11611</v>
      </c>
      <c r="C4565" s="265" t="s">
        <v>6656</v>
      </c>
      <c r="D4565" s="266" t="s">
        <v>29689</v>
      </c>
    </row>
    <row r="4566" spans="1:4" x14ac:dyDescent="0.25">
      <c r="A4566" s="264" t="s">
        <v>37311</v>
      </c>
      <c r="B4566" s="265" t="s">
        <v>11612</v>
      </c>
      <c r="C4566" s="265" t="s">
        <v>6656</v>
      </c>
      <c r="D4566" s="266" t="s">
        <v>37312</v>
      </c>
    </row>
    <row r="4567" spans="1:4" x14ac:dyDescent="0.25">
      <c r="A4567" s="264" t="s">
        <v>37313</v>
      </c>
      <c r="B4567" s="265" t="s">
        <v>11613</v>
      </c>
      <c r="C4567" s="265" t="s">
        <v>6656</v>
      </c>
      <c r="D4567" s="266" t="s">
        <v>37314</v>
      </c>
    </row>
    <row r="4568" spans="1:4" x14ac:dyDescent="0.25">
      <c r="A4568" s="264" t="s">
        <v>37315</v>
      </c>
      <c r="B4568" s="265" t="s">
        <v>11614</v>
      </c>
      <c r="C4568" s="265" t="s">
        <v>6656</v>
      </c>
      <c r="D4568" s="266" t="s">
        <v>26676</v>
      </c>
    </row>
    <row r="4569" spans="1:4" x14ac:dyDescent="0.25">
      <c r="A4569" s="264" t="s">
        <v>37316</v>
      </c>
      <c r="B4569" s="265" t="s">
        <v>11615</v>
      </c>
      <c r="C4569" s="265" t="s">
        <v>6656</v>
      </c>
      <c r="D4569" s="266" t="s">
        <v>37317</v>
      </c>
    </row>
    <row r="4570" spans="1:4" x14ac:dyDescent="0.25">
      <c r="A4570" s="264" t="s">
        <v>37318</v>
      </c>
      <c r="B4570" s="265" t="s">
        <v>11616</v>
      </c>
      <c r="C4570" s="265" t="s">
        <v>6656</v>
      </c>
      <c r="D4570" s="266" t="s">
        <v>37319</v>
      </c>
    </row>
    <row r="4571" spans="1:4" x14ac:dyDescent="0.25">
      <c r="A4571" s="264" t="s">
        <v>37320</v>
      </c>
      <c r="B4571" s="265" t="s">
        <v>11617</v>
      </c>
      <c r="C4571" s="265" t="s">
        <v>6656</v>
      </c>
      <c r="D4571" s="266" t="s">
        <v>37321</v>
      </c>
    </row>
    <row r="4572" spans="1:4" x14ac:dyDescent="0.25">
      <c r="A4572" s="264" t="s">
        <v>37322</v>
      </c>
      <c r="B4572" s="265" t="s">
        <v>11618</v>
      </c>
      <c r="C4572" s="265" t="s">
        <v>6656</v>
      </c>
      <c r="D4572" s="374" t="s">
        <v>37323</v>
      </c>
    </row>
    <row r="4573" spans="1:4" x14ac:dyDescent="0.25">
      <c r="A4573" s="264" t="s">
        <v>37324</v>
      </c>
      <c r="B4573" s="265" t="s">
        <v>11619</v>
      </c>
      <c r="C4573" s="265" t="s">
        <v>6656</v>
      </c>
      <c r="D4573" s="266" t="s">
        <v>37325</v>
      </c>
    </row>
    <row r="4574" spans="1:4" x14ac:dyDescent="0.25">
      <c r="A4574" s="264" t="s">
        <v>37326</v>
      </c>
      <c r="B4574" s="265" t="s">
        <v>11620</v>
      </c>
      <c r="C4574" s="265" t="s">
        <v>6656</v>
      </c>
      <c r="D4574" s="266" t="s">
        <v>12844</v>
      </c>
    </row>
    <row r="4575" spans="1:4" x14ac:dyDescent="0.25">
      <c r="A4575" s="264" t="s">
        <v>37327</v>
      </c>
      <c r="B4575" s="265" t="s">
        <v>11621</v>
      </c>
      <c r="C4575" s="265" t="s">
        <v>6656</v>
      </c>
      <c r="D4575" s="266" t="s">
        <v>37328</v>
      </c>
    </row>
    <row r="4576" spans="1:4" x14ac:dyDescent="0.25">
      <c r="A4576" s="264" t="s">
        <v>37329</v>
      </c>
      <c r="B4576" s="265" t="s">
        <v>11622</v>
      </c>
      <c r="C4576" s="265" t="s">
        <v>6656</v>
      </c>
      <c r="D4576" s="266" t="s">
        <v>37330</v>
      </c>
    </row>
    <row r="4577" spans="1:4" x14ac:dyDescent="0.25">
      <c r="A4577" s="264" t="s">
        <v>37331</v>
      </c>
      <c r="B4577" s="265" t="s">
        <v>11623</v>
      </c>
      <c r="C4577" s="265" t="s">
        <v>6656</v>
      </c>
      <c r="D4577" s="266" t="s">
        <v>37332</v>
      </c>
    </row>
    <row r="4578" spans="1:4" x14ac:dyDescent="0.25">
      <c r="A4578" s="264" t="s">
        <v>37333</v>
      </c>
      <c r="B4578" s="265" t="s">
        <v>11624</v>
      </c>
      <c r="C4578" s="265" t="s">
        <v>6656</v>
      </c>
      <c r="D4578" s="266" t="s">
        <v>29728</v>
      </c>
    </row>
    <row r="4579" spans="1:4" x14ac:dyDescent="0.25">
      <c r="A4579" s="264" t="s">
        <v>37334</v>
      </c>
      <c r="B4579" s="265" t="s">
        <v>11625</v>
      </c>
      <c r="C4579" s="265" t="s">
        <v>6656</v>
      </c>
      <c r="D4579" s="266" t="s">
        <v>37335</v>
      </c>
    </row>
    <row r="4580" spans="1:4" x14ac:dyDescent="0.25">
      <c r="A4580" s="264" t="s">
        <v>37336</v>
      </c>
      <c r="B4580" s="265" t="s">
        <v>11626</v>
      </c>
      <c r="C4580" s="265" t="s">
        <v>6656</v>
      </c>
      <c r="D4580" s="266" t="s">
        <v>37337</v>
      </c>
    </row>
    <row r="4581" spans="1:4" x14ac:dyDescent="0.25">
      <c r="A4581" s="264" t="s">
        <v>37338</v>
      </c>
      <c r="B4581" s="265" t="s">
        <v>11627</v>
      </c>
      <c r="C4581" s="265" t="s">
        <v>6656</v>
      </c>
      <c r="D4581" s="266" t="s">
        <v>37339</v>
      </c>
    </row>
    <row r="4582" spans="1:4" x14ac:dyDescent="0.25">
      <c r="A4582" s="264" t="s">
        <v>37340</v>
      </c>
      <c r="B4582" s="265" t="s">
        <v>11628</v>
      </c>
      <c r="C4582" s="265" t="s">
        <v>6656</v>
      </c>
      <c r="D4582" s="266" t="s">
        <v>37341</v>
      </c>
    </row>
    <row r="4583" spans="1:4" x14ac:dyDescent="0.25">
      <c r="A4583" s="264" t="s">
        <v>37342</v>
      </c>
      <c r="B4583" s="265" t="s">
        <v>11629</v>
      </c>
      <c r="C4583" s="265" t="s">
        <v>6656</v>
      </c>
      <c r="D4583" s="266" t="s">
        <v>37343</v>
      </c>
    </row>
    <row r="4584" spans="1:4" x14ac:dyDescent="0.25">
      <c r="A4584" s="264" t="s">
        <v>37344</v>
      </c>
      <c r="B4584" s="265" t="s">
        <v>11630</v>
      </c>
      <c r="C4584" s="265" t="s">
        <v>6656</v>
      </c>
      <c r="D4584" s="266" t="s">
        <v>5713</v>
      </c>
    </row>
    <row r="4585" spans="1:4" x14ac:dyDescent="0.25">
      <c r="A4585" s="264" t="s">
        <v>37345</v>
      </c>
      <c r="B4585" s="265" t="s">
        <v>11631</v>
      </c>
      <c r="C4585" s="265" t="s">
        <v>6656</v>
      </c>
      <c r="D4585" s="266" t="s">
        <v>37346</v>
      </c>
    </row>
    <row r="4586" spans="1:4" x14ac:dyDescent="0.25">
      <c r="A4586" s="264" t="s">
        <v>37347</v>
      </c>
      <c r="B4586" s="265" t="s">
        <v>11632</v>
      </c>
      <c r="C4586" s="265" t="s">
        <v>6656</v>
      </c>
      <c r="D4586" s="266" t="s">
        <v>37348</v>
      </c>
    </row>
    <row r="4587" spans="1:4" x14ac:dyDescent="0.25">
      <c r="A4587" s="264" t="s">
        <v>37349</v>
      </c>
      <c r="B4587" s="265" t="s">
        <v>11633</v>
      </c>
      <c r="C4587" s="265" t="s">
        <v>6656</v>
      </c>
      <c r="D4587" s="266" t="s">
        <v>37350</v>
      </c>
    </row>
    <row r="4588" spans="1:4" x14ac:dyDescent="0.25">
      <c r="A4588" s="264" t="s">
        <v>37351</v>
      </c>
      <c r="B4588" s="265" t="s">
        <v>11634</v>
      </c>
      <c r="C4588" s="265" t="s">
        <v>6656</v>
      </c>
      <c r="D4588" s="266" t="s">
        <v>37352</v>
      </c>
    </row>
    <row r="4589" spans="1:4" x14ac:dyDescent="0.25">
      <c r="A4589" s="264" t="s">
        <v>37353</v>
      </c>
      <c r="B4589" s="265" t="s">
        <v>11635</v>
      </c>
      <c r="C4589" s="265" t="s">
        <v>6656</v>
      </c>
      <c r="D4589" s="266" t="s">
        <v>37354</v>
      </c>
    </row>
    <row r="4590" spans="1:4" x14ac:dyDescent="0.25">
      <c r="A4590" s="264" t="s">
        <v>37355</v>
      </c>
      <c r="B4590" s="265" t="s">
        <v>11636</v>
      </c>
      <c r="C4590" s="265" t="s">
        <v>6656</v>
      </c>
      <c r="D4590" s="266" t="s">
        <v>37356</v>
      </c>
    </row>
    <row r="4591" spans="1:4" x14ac:dyDescent="0.25">
      <c r="A4591" s="264" t="s">
        <v>37357</v>
      </c>
      <c r="B4591" s="265" t="s">
        <v>11637</v>
      </c>
      <c r="C4591" s="265" t="s">
        <v>6656</v>
      </c>
      <c r="D4591" s="266" t="s">
        <v>37358</v>
      </c>
    </row>
    <row r="4592" spans="1:4" x14ac:dyDescent="0.25">
      <c r="A4592" s="264" t="s">
        <v>37359</v>
      </c>
      <c r="B4592" s="265" t="s">
        <v>11638</v>
      </c>
      <c r="C4592" s="265" t="s">
        <v>6656</v>
      </c>
      <c r="D4592" s="266" t="s">
        <v>3207</v>
      </c>
    </row>
    <row r="4593" spans="1:4" x14ac:dyDescent="0.25">
      <c r="A4593" s="264" t="s">
        <v>37360</v>
      </c>
      <c r="B4593" s="265" t="s">
        <v>11639</v>
      </c>
      <c r="C4593" s="265" t="s">
        <v>6656</v>
      </c>
      <c r="D4593" s="266" t="s">
        <v>28175</v>
      </c>
    </row>
    <row r="4594" spans="1:4" x14ac:dyDescent="0.25">
      <c r="A4594" s="264" t="s">
        <v>37361</v>
      </c>
      <c r="B4594" s="265" t="s">
        <v>11640</v>
      </c>
      <c r="C4594" s="265" t="s">
        <v>6656</v>
      </c>
      <c r="D4594" s="266" t="s">
        <v>36057</v>
      </c>
    </row>
    <row r="4595" spans="1:4" x14ac:dyDescent="0.25">
      <c r="A4595" s="264" t="s">
        <v>37362</v>
      </c>
      <c r="B4595" s="265" t="s">
        <v>11641</v>
      </c>
      <c r="C4595" s="265" t="s">
        <v>6656</v>
      </c>
      <c r="D4595" s="266" t="s">
        <v>3064</v>
      </c>
    </row>
    <row r="4596" spans="1:4" x14ac:dyDescent="0.25">
      <c r="A4596" s="264" t="s">
        <v>37363</v>
      </c>
      <c r="B4596" s="265" t="s">
        <v>11642</v>
      </c>
      <c r="C4596" s="265" t="s">
        <v>6656</v>
      </c>
      <c r="D4596" s="266" t="s">
        <v>37364</v>
      </c>
    </row>
    <row r="4597" spans="1:4" x14ac:dyDescent="0.25">
      <c r="A4597" s="264" t="s">
        <v>37365</v>
      </c>
      <c r="B4597" s="265" t="s">
        <v>11643</v>
      </c>
      <c r="C4597" s="265" t="s">
        <v>6656</v>
      </c>
      <c r="D4597" s="266" t="s">
        <v>37366</v>
      </c>
    </row>
    <row r="4598" spans="1:4" x14ac:dyDescent="0.25">
      <c r="A4598" s="264" t="s">
        <v>37367</v>
      </c>
      <c r="B4598" s="265" t="s">
        <v>11644</v>
      </c>
      <c r="C4598" s="265" t="s">
        <v>6656</v>
      </c>
      <c r="D4598" s="266" t="s">
        <v>27147</v>
      </c>
    </row>
    <row r="4599" spans="1:4" x14ac:dyDescent="0.25">
      <c r="A4599" s="264" t="s">
        <v>37368</v>
      </c>
      <c r="B4599" s="265" t="s">
        <v>11645</v>
      </c>
      <c r="C4599" s="265" t="s">
        <v>6656</v>
      </c>
      <c r="D4599" s="266" t="s">
        <v>37369</v>
      </c>
    </row>
    <row r="4600" spans="1:4" x14ac:dyDescent="0.25">
      <c r="A4600" s="264" t="s">
        <v>37370</v>
      </c>
      <c r="B4600" s="265" t="s">
        <v>11646</v>
      </c>
      <c r="C4600" s="265" t="s">
        <v>6656</v>
      </c>
      <c r="D4600" s="266" t="s">
        <v>37371</v>
      </c>
    </row>
    <row r="4601" spans="1:4" x14ac:dyDescent="0.25">
      <c r="A4601" s="264" t="s">
        <v>37372</v>
      </c>
      <c r="B4601" s="265" t="s">
        <v>11647</v>
      </c>
      <c r="C4601" s="265" t="s">
        <v>6656</v>
      </c>
      <c r="D4601" s="266" t="s">
        <v>37373</v>
      </c>
    </row>
    <row r="4602" spans="1:4" x14ac:dyDescent="0.25">
      <c r="A4602" s="264" t="s">
        <v>37374</v>
      </c>
      <c r="B4602" s="265" t="s">
        <v>11648</v>
      </c>
      <c r="C4602" s="265" t="s">
        <v>6656</v>
      </c>
      <c r="D4602" s="266" t="s">
        <v>30973</v>
      </c>
    </row>
    <row r="4603" spans="1:4" x14ac:dyDescent="0.25">
      <c r="A4603" s="264" t="s">
        <v>37375</v>
      </c>
      <c r="B4603" s="265" t="s">
        <v>11649</v>
      </c>
      <c r="C4603" s="265" t="s">
        <v>6656</v>
      </c>
      <c r="D4603" s="266" t="s">
        <v>29647</v>
      </c>
    </row>
    <row r="4604" spans="1:4" x14ac:dyDescent="0.25">
      <c r="A4604" s="264" t="s">
        <v>37376</v>
      </c>
      <c r="B4604" s="265" t="s">
        <v>11650</v>
      </c>
      <c r="C4604" s="265" t="s">
        <v>6656</v>
      </c>
      <c r="D4604" s="266" t="s">
        <v>37377</v>
      </c>
    </row>
    <row r="4605" spans="1:4" x14ac:dyDescent="0.25">
      <c r="A4605" s="264" t="s">
        <v>37378</v>
      </c>
      <c r="B4605" s="265" t="s">
        <v>11651</v>
      </c>
      <c r="C4605" s="265" t="s">
        <v>6656</v>
      </c>
      <c r="D4605" s="266" t="s">
        <v>25567</v>
      </c>
    </row>
    <row r="4606" spans="1:4" x14ac:dyDescent="0.25">
      <c r="A4606" s="264" t="s">
        <v>37379</v>
      </c>
      <c r="B4606" s="265" t="s">
        <v>11652</v>
      </c>
      <c r="C4606" s="265" t="s">
        <v>6656</v>
      </c>
      <c r="D4606" s="266" t="s">
        <v>31949</v>
      </c>
    </row>
    <row r="4607" spans="1:4" x14ac:dyDescent="0.25">
      <c r="A4607" s="264" t="s">
        <v>37380</v>
      </c>
      <c r="B4607" s="265" t="s">
        <v>11653</v>
      </c>
      <c r="C4607" s="265" t="s">
        <v>6656</v>
      </c>
      <c r="D4607" s="266" t="s">
        <v>37381</v>
      </c>
    </row>
    <row r="4608" spans="1:4" x14ac:dyDescent="0.25">
      <c r="A4608" s="264" t="s">
        <v>37382</v>
      </c>
      <c r="B4608" s="265" t="s">
        <v>11654</v>
      </c>
      <c r="C4608" s="265" t="s">
        <v>6656</v>
      </c>
      <c r="D4608" s="266" t="s">
        <v>37383</v>
      </c>
    </row>
    <row r="4609" spans="1:4" x14ac:dyDescent="0.25">
      <c r="A4609" s="264" t="s">
        <v>37384</v>
      </c>
      <c r="B4609" s="265" t="s">
        <v>11655</v>
      </c>
      <c r="C4609" s="265" t="s">
        <v>6656</v>
      </c>
      <c r="D4609" s="266" t="s">
        <v>10700</v>
      </c>
    </row>
    <row r="4610" spans="1:4" x14ac:dyDescent="0.25">
      <c r="A4610" s="264" t="s">
        <v>37385</v>
      </c>
      <c r="B4610" s="265" t="s">
        <v>11656</v>
      </c>
      <c r="C4610" s="265" t="s">
        <v>6656</v>
      </c>
      <c r="D4610" s="266" t="s">
        <v>26889</v>
      </c>
    </row>
    <row r="4611" spans="1:4" x14ac:dyDescent="0.25">
      <c r="A4611" s="264" t="s">
        <v>37386</v>
      </c>
      <c r="B4611" s="265" t="s">
        <v>11657</v>
      </c>
      <c r="C4611" s="265" t="s">
        <v>6656</v>
      </c>
      <c r="D4611" s="266" t="s">
        <v>37387</v>
      </c>
    </row>
    <row r="4612" spans="1:4" x14ac:dyDescent="0.25">
      <c r="A4612" s="264" t="s">
        <v>37388</v>
      </c>
      <c r="B4612" s="265" t="s">
        <v>11658</v>
      </c>
      <c r="C4612" s="265" t="s">
        <v>6656</v>
      </c>
      <c r="D4612" s="266" t="s">
        <v>37389</v>
      </c>
    </row>
    <row r="4613" spans="1:4" x14ac:dyDescent="0.25">
      <c r="A4613" s="264" t="s">
        <v>37390</v>
      </c>
      <c r="B4613" s="265" t="s">
        <v>11659</v>
      </c>
      <c r="C4613" s="265" t="s">
        <v>6656</v>
      </c>
      <c r="D4613" s="266" t="s">
        <v>1514</v>
      </c>
    </row>
    <row r="4614" spans="1:4" x14ac:dyDescent="0.25">
      <c r="A4614" s="264" t="s">
        <v>37391</v>
      </c>
      <c r="B4614" s="265" t="s">
        <v>11660</v>
      </c>
      <c r="C4614" s="265" t="s">
        <v>6656</v>
      </c>
      <c r="D4614" s="266" t="s">
        <v>34107</v>
      </c>
    </row>
    <row r="4615" spans="1:4" x14ac:dyDescent="0.25">
      <c r="A4615" s="264" t="s">
        <v>37392</v>
      </c>
      <c r="B4615" s="265" t="s">
        <v>11661</v>
      </c>
      <c r="C4615" s="265" t="s">
        <v>6656</v>
      </c>
      <c r="D4615" s="266" t="s">
        <v>37393</v>
      </c>
    </row>
    <row r="4616" spans="1:4" x14ac:dyDescent="0.25">
      <c r="A4616" s="264" t="s">
        <v>37394</v>
      </c>
      <c r="B4616" s="265" t="s">
        <v>11662</v>
      </c>
      <c r="C4616" s="265" t="s">
        <v>6656</v>
      </c>
      <c r="D4616" s="266" t="s">
        <v>37395</v>
      </c>
    </row>
    <row r="4617" spans="1:4" x14ac:dyDescent="0.25">
      <c r="A4617" s="264" t="s">
        <v>37396</v>
      </c>
      <c r="B4617" s="265" t="s">
        <v>11663</v>
      </c>
      <c r="C4617" s="265" t="s">
        <v>6656</v>
      </c>
      <c r="D4617" s="266" t="s">
        <v>34773</v>
      </c>
    </row>
    <row r="4618" spans="1:4" x14ac:dyDescent="0.25">
      <c r="A4618" s="264" t="s">
        <v>37397</v>
      </c>
      <c r="B4618" s="265" t="s">
        <v>11664</v>
      </c>
      <c r="C4618" s="265" t="s">
        <v>6656</v>
      </c>
      <c r="D4618" s="266" t="s">
        <v>1547</v>
      </c>
    </row>
    <row r="4619" spans="1:4" x14ac:dyDescent="0.25">
      <c r="A4619" s="264" t="s">
        <v>37398</v>
      </c>
      <c r="B4619" s="265" t="s">
        <v>11665</v>
      </c>
      <c r="C4619" s="265" t="s">
        <v>6656</v>
      </c>
      <c r="D4619" s="266" t="s">
        <v>37399</v>
      </c>
    </row>
    <row r="4620" spans="1:4" x14ac:dyDescent="0.25">
      <c r="A4620" s="264" t="s">
        <v>37400</v>
      </c>
      <c r="B4620" s="265" t="s">
        <v>11666</v>
      </c>
      <c r="C4620" s="265" t="s">
        <v>6656</v>
      </c>
      <c r="D4620" s="266" t="s">
        <v>4306</v>
      </c>
    </row>
    <row r="4621" spans="1:4" x14ac:dyDescent="0.25">
      <c r="A4621" s="264" t="s">
        <v>37401</v>
      </c>
      <c r="B4621" s="265" t="s">
        <v>11667</v>
      </c>
      <c r="C4621" s="265" t="s">
        <v>6656</v>
      </c>
      <c r="D4621" s="266" t="s">
        <v>5266</v>
      </c>
    </row>
    <row r="4622" spans="1:4" x14ac:dyDescent="0.25">
      <c r="A4622" s="264" t="s">
        <v>37402</v>
      </c>
      <c r="B4622" s="265" t="s">
        <v>11669</v>
      </c>
      <c r="C4622" s="265" t="s">
        <v>6656</v>
      </c>
      <c r="D4622" s="266" t="s">
        <v>29625</v>
      </c>
    </row>
    <row r="4623" spans="1:4" x14ac:dyDescent="0.25">
      <c r="A4623" s="264" t="s">
        <v>37403</v>
      </c>
      <c r="B4623" s="265" t="s">
        <v>11670</v>
      </c>
      <c r="C4623" s="265" t="s">
        <v>6656</v>
      </c>
      <c r="D4623" s="266" t="s">
        <v>37404</v>
      </c>
    </row>
    <row r="4624" spans="1:4" x14ac:dyDescent="0.25">
      <c r="A4624" s="264" t="s">
        <v>37405</v>
      </c>
      <c r="B4624" s="265" t="s">
        <v>11671</v>
      </c>
      <c r="C4624" s="265" t="s">
        <v>6656</v>
      </c>
      <c r="D4624" s="266" t="s">
        <v>7037</v>
      </c>
    </row>
    <row r="4625" spans="1:4" x14ac:dyDescent="0.25">
      <c r="A4625" s="264" t="s">
        <v>37406</v>
      </c>
      <c r="B4625" s="265" t="s">
        <v>11672</v>
      </c>
      <c r="C4625" s="265" t="s">
        <v>6656</v>
      </c>
      <c r="D4625" s="266" t="s">
        <v>30159</v>
      </c>
    </row>
    <row r="4626" spans="1:4" x14ac:dyDescent="0.25">
      <c r="A4626" s="264" t="s">
        <v>37407</v>
      </c>
      <c r="B4626" s="265" t="s">
        <v>11673</v>
      </c>
      <c r="C4626" s="265" t="s">
        <v>6656</v>
      </c>
      <c r="D4626" s="266" t="s">
        <v>31413</v>
      </c>
    </row>
    <row r="4627" spans="1:4" x14ac:dyDescent="0.25">
      <c r="A4627" s="264" t="s">
        <v>37408</v>
      </c>
      <c r="B4627" s="265" t="s">
        <v>11674</v>
      </c>
      <c r="C4627" s="265" t="s">
        <v>6656</v>
      </c>
      <c r="D4627" s="266" t="s">
        <v>34657</v>
      </c>
    </row>
    <row r="4628" spans="1:4" x14ac:dyDescent="0.25">
      <c r="A4628" s="264" t="s">
        <v>37409</v>
      </c>
      <c r="B4628" s="265" t="s">
        <v>11675</v>
      </c>
      <c r="C4628" s="265" t="s">
        <v>6656</v>
      </c>
      <c r="D4628" s="266" t="s">
        <v>25781</v>
      </c>
    </row>
    <row r="4629" spans="1:4" x14ac:dyDescent="0.25">
      <c r="A4629" s="264" t="s">
        <v>37410</v>
      </c>
      <c r="B4629" s="265" t="s">
        <v>11676</v>
      </c>
      <c r="C4629" s="265" t="s">
        <v>6656</v>
      </c>
      <c r="D4629" s="266" t="s">
        <v>37411</v>
      </c>
    </row>
    <row r="4630" spans="1:4" x14ac:dyDescent="0.25">
      <c r="A4630" s="264" t="s">
        <v>37412</v>
      </c>
      <c r="B4630" s="265" t="s">
        <v>11677</v>
      </c>
      <c r="C4630" s="265" t="s">
        <v>6656</v>
      </c>
      <c r="D4630" s="266" t="s">
        <v>6872</v>
      </c>
    </row>
    <row r="4631" spans="1:4" x14ac:dyDescent="0.25">
      <c r="A4631" s="264" t="s">
        <v>37413</v>
      </c>
      <c r="B4631" s="265" t="s">
        <v>11678</v>
      </c>
      <c r="C4631" s="265" t="s">
        <v>6656</v>
      </c>
      <c r="D4631" s="266" t="s">
        <v>37414</v>
      </c>
    </row>
    <row r="4632" spans="1:4" x14ac:dyDescent="0.25">
      <c r="A4632" s="264" t="s">
        <v>37415</v>
      </c>
      <c r="B4632" s="265" t="s">
        <v>11679</v>
      </c>
      <c r="C4632" s="265" t="s">
        <v>6656</v>
      </c>
      <c r="D4632" s="266" t="s">
        <v>36539</v>
      </c>
    </row>
    <row r="4633" spans="1:4" x14ac:dyDescent="0.25">
      <c r="A4633" s="264" t="s">
        <v>37416</v>
      </c>
      <c r="B4633" s="265" t="s">
        <v>11680</v>
      </c>
      <c r="C4633" s="265" t="s">
        <v>6656</v>
      </c>
      <c r="D4633" s="266" t="s">
        <v>25724</v>
      </c>
    </row>
    <row r="4634" spans="1:4" x14ac:dyDescent="0.25">
      <c r="A4634" s="264" t="s">
        <v>37417</v>
      </c>
      <c r="B4634" s="265" t="s">
        <v>11681</v>
      </c>
      <c r="C4634" s="265" t="s">
        <v>6656</v>
      </c>
      <c r="D4634" s="266" t="s">
        <v>37418</v>
      </c>
    </row>
    <row r="4635" spans="1:4" x14ac:dyDescent="0.25">
      <c r="A4635" s="264" t="s">
        <v>37419</v>
      </c>
      <c r="B4635" s="265" t="s">
        <v>11682</v>
      </c>
      <c r="C4635" s="265" t="s">
        <v>6656</v>
      </c>
      <c r="D4635" s="266" t="s">
        <v>8613</v>
      </c>
    </row>
    <row r="4636" spans="1:4" x14ac:dyDescent="0.25">
      <c r="A4636" s="264" t="s">
        <v>37420</v>
      </c>
      <c r="B4636" s="265" t="s">
        <v>11683</v>
      </c>
      <c r="C4636" s="265" t="s">
        <v>6656</v>
      </c>
      <c r="D4636" s="266" t="s">
        <v>37421</v>
      </c>
    </row>
    <row r="4637" spans="1:4" x14ac:dyDescent="0.25">
      <c r="A4637" s="264" t="s">
        <v>37422</v>
      </c>
      <c r="B4637" s="265" t="s">
        <v>11684</v>
      </c>
      <c r="C4637" s="265" t="s">
        <v>6656</v>
      </c>
      <c r="D4637" s="266" t="s">
        <v>37423</v>
      </c>
    </row>
    <row r="4638" spans="1:4" x14ac:dyDescent="0.25">
      <c r="A4638" s="264" t="s">
        <v>37424</v>
      </c>
      <c r="B4638" s="265" t="s">
        <v>11685</v>
      </c>
      <c r="C4638" s="265" t="s">
        <v>6656</v>
      </c>
      <c r="D4638" s="266" t="s">
        <v>37425</v>
      </c>
    </row>
    <row r="4639" spans="1:4" x14ac:dyDescent="0.25">
      <c r="A4639" s="264" t="s">
        <v>37426</v>
      </c>
      <c r="B4639" s="265" t="s">
        <v>11686</v>
      </c>
      <c r="C4639" s="265" t="s">
        <v>6656</v>
      </c>
      <c r="D4639" s="266" t="s">
        <v>37427</v>
      </c>
    </row>
    <row r="4640" spans="1:4" x14ac:dyDescent="0.25">
      <c r="A4640" s="264" t="s">
        <v>37428</v>
      </c>
      <c r="B4640" s="265" t="s">
        <v>11687</v>
      </c>
      <c r="C4640" s="265" t="s">
        <v>6656</v>
      </c>
      <c r="D4640" s="266" t="s">
        <v>37429</v>
      </c>
    </row>
    <row r="4641" spans="1:4" x14ac:dyDescent="0.25">
      <c r="A4641" s="264" t="s">
        <v>37430</v>
      </c>
      <c r="B4641" s="265" t="s">
        <v>11688</v>
      </c>
      <c r="C4641" s="265" t="s">
        <v>6656</v>
      </c>
      <c r="D4641" s="266" t="s">
        <v>37431</v>
      </c>
    </row>
    <row r="4642" spans="1:4" x14ac:dyDescent="0.25">
      <c r="A4642" s="264" t="s">
        <v>37432</v>
      </c>
      <c r="B4642" s="265" t="s">
        <v>11689</v>
      </c>
      <c r="C4642" s="265" t="s">
        <v>6656</v>
      </c>
      <c r="D4642" s="266" t="s">
        <v>37433</v>
      </c>
    </row>
    <row r="4643" spans="1:4" x14ac:dyDescent="0.25">
      <c r="A4643" s="264" t="s">
        <v>37434</v>
      </c>
      <c r="B4643" s="265" t="s">
        <v>11690</v>
      </c>
      <c r="C4643" s="265" t="s">
        <v>6656</v>
      </c>
      <c r="D4643" s="266" t="s">
        <v>37435</v>
      </c>
    </row>
    <row r="4644" spans="1:4" x14ac:dyDescent="0.25">
      <c r="A4644" s="264" t="s">
        <v>37436</v>
      </c>
      <c r="B4644" s="265" t="s">
        <v>11691</v>
      </c>
      <c r="C4644" s="265" t="s">
        <v>6656</v>
      </c>
      <c r="D4644" s="266" t="s">
        <v>33044</v>
      </c>
    </row>
    <row r="4645" spans="1:4" x14ac:dyDescent="0.25">
      <c r="A4645" s="264" t="s">
        <v>37437</v>
      </c>
      <c r="B4645" s="265" t="s">
        <v>11692</v>
      </c>
      <c r="C4645" s="265" t="s">
        <v>6656</v>
      </c>
      <c r="D4645" s="266" t="s">
        <v>37438</v>
      </c>
    </row>
    <row r="4646" spans="1:4" x14ac:dyDescent="0.25">
      <c r="A4646" s="264" t="s">
        <v>37439</v>
      </c>
      <c r="B4646" s="265" t="s">
        <v>11693</v>
      </c>
      <c r="C4646" s="265" t="s">
        <v>6656</v>
      </c>
      <c r="D4646" s="266" t="s">
        <v>6550</v>
      </c>
    </row>
    <row r="4647" spans="1:4" x14ac:dyDescent="0.25">
      <c r="A4647" s="264" t="s">
        <v>37440</v>
      </c>
      <c r="B4647" s="265" t="s">
        <v>11694</v>
      </c>
      <c r="C4647" s="265" t="s">
        <v>6656</v>
      </c>
      <c r="D4647" s="266" t="s">
        <v>37441</v>
      </c>
    </row>
    <row r="4648" spans="1:4" x14ac:dyDescent="0.25">
      <c r="A4648" s="264" t="s">
        <v>37442</v>
      </c>
      <c r="B4648" s="265" t="s">
        <v>11695</v>
      </c>
      <c r="C4648" s="265" t="s">
        <v>6656</v>
      </c>
      <c r="D4648" s="266" t="s">
        <v>29981</v>
      </c>
    </row>
    <row r="4649" spans="1:4" x14ac:dyDescent="0.25">
      <c r="A4649" s="264" t="s">
        <v>37443</v>
      </c>
      <c r="B4649" s="265" t="s">
        <v>11696</v>
      </c>
      <c r="C4649" s="265" t="s">
        <v>6656</v>
      </c>
      <c r="D4649" s="266" t="s">
        <v>31438</v>
      </c>
    </row>
    <row r="4650" spans="1:4" x14ac:dyDescent="0.25">
      <c r="A4650" s="264" t="s">
        <v>37444</v>
      </c>
      <c r="B4650" s="265" t="s">
        <v>11697</v>
      </c>
      <c r="C4650" s="265" t="s">
        <v>6656</v>
      </c>
      <c r="D4650" s="266" t="s">
        <v>29988</v>
      </c>
    </row>
    <row r="4651" spans="1:4" x14ac:dyDescent="0.25">
      <c r="A4651" s="264" t="s">
        <v>37445</v>
      </c>
      <c r="B4651" s="265" t="s">
        <v>11698</v>
      </c>
      <c r="C4651" s="265" t="s">
        <v>6656</v>
      </c>
      <c r="D4651" s="266" t="s">
        <v>7055</v>
      </c>
    </row>
    <row r="4652" spans="1:4" x14ac:dyDescent="0.25">
      <c r="A4652" s="264" t="s">
        <v>37446</v>
      </c>
      <c r="B4652" s="265" t="s">
        <v>11699</v>
      </c>
      <c r="C4652" s="265" t="s">
        <v>6656</v>
      </c>
      <c r="D4652" s="266" t="s">
        <v>26738</v>
      </c>
    </row>
    <row r="4653" spans="1:4" x14ac:dyDescent="0.25">
      <c r="A4653" s="264" t="s">
        <v>37447</v>
      </c>
      <c r="B4653" s="265" t="s">
        <v>11700</v>
      </c>
      <c r="C4653" s="265" t="s">
        <v>6656</v>
      </c>
      <c r="D4653" s="266" t="s">
        <v>37448</v>
      </c>
    </row>
    <row r="4654" spans="1:4" x14ac:dyDescent="0.25">
      <c r="A4654" s="264" t="s">
        <v>37449</v>
      </c>
      <c r="B4654" s="265" t="s">
        <v>11701</v>
      </c>
      <c r="C4654" s="265" t="s">
        <v>6656</v>
      </c>
      <c r="D4654" s="266" t="s">
        <v>37450</v>
      </c>
    </row>
    <row r="4655" spans="1:4" x14ac:dyDescent="0.25">
      <c r="A4655" s="264" t="s">
        <v>37451</v>
      </c>
      <c r="B4655" s="265" t="s">
        <v>11702</v>
      </c>
      <c r="C4655" s="265" t="s">
        <v>6656</v>
      </c>
      <c r="D4655" s="266" t="s">
        <v>36933</v>
      </c>
    </row>
    <row r="4656" spans="1:4" x14ac:dyDescent="0.25">
      <c r="A4656" s="264" t="s">
        <v>37452</v>
      </c>
      <c r="B4656" s="265" t="s">
        <v>11703</v>
      </c>
      <c r="C4656" s="265" t="s">
        <v>6656</v>
      </c>
      <c r="D4656" s="266" t="s">
        <v>4151</v>
      </c>
    </row>
    <row r="4657" spans="1:4" x14ac:dyDescent="0.25">
      <c r="A4657" s="264" t="s">
        <v>37453</v>
      </c>
      <c r="B4657" s="265" t="s">
        <v>11704</v>
      </c>
      <c r="C4657" s="265" t="s">
        <v>6656</v>
      </c>
      <c r="D4657" s="266" t="s">
        <v>36119</v>
      </c>
    </row>
    <row r="4658" spans="1:4" x14ac:dyDescent="0.25">
      <c r="A4658" s="264" t="s">
        <v>37454</v>
      </c>
      <c r="B4658" s="265" t="s">
        <v>11705</v>
      </c>
      <c r="C4658" s="265" t="s">
        <v>6656</v>
      </c>
      <c r="D4658" s="266" t="s">
        <v>31455</v>
      </c>
    </row>
    <row r="4659" spans="1:4" x14ac:dyDescent="0.25">
      <c r="A4659" s="264" t="s">
        <v>37455</v>
      </c>
      <c r="B4659" s="265" t="s">
        <v>11706</v>
      </c>
      <c r="C4659" s="265" t="s">
        <v>6656</v>
      </c>
      <c r="D4659" s="266" t="s">
        <v>37456</v>
      </c>
    </row>
    <row r="4660" spans="1:4" x14ac:dyDescent="0.25">
      <c r="A4660" s="264" t="s">
        <v>37457</v>
      </c>
      <c r="B4660" s="265" t="s">
        <v>11707</v>
      </c>
      <c r="C4660" s="265" t="s">
        <v>6656</v>
      </c>
      <c r="D4660" s="266" t="s">
        <v>37458</v>
      </c>
    </row>
    <row r="4661" spans="1:4" x14ac:dyDescent="0.25">
      <c r="A4661" s="264" t="s">
        <v>37459</v>
      </c>
      <c r="B4661" s="265" t="s">
        <v>11708</v>
      </c>
      <c r="C4661" s="265" t="s">
        <v>6656</v>
      </c>
      <c r="D4661" s="266" t="s">
        <v>37460</v>
      </c>
    </row>
    <row r="4662" spans="1:4" x14ac:dyDescent="0.25">
      <c r="A4662" s="264" t="s">
        <v>37461</v>
      </c>
      <c r="B4662" s="265" t="s">
        <v>11709</v>
      </c>
      <c r="C4662" s="265" t="s">
        <v>6656</v>
      </c>
      <c r="D4662" s="266" t="s">
        <v>34299</v>
      </c>
    </row>
    <row r="4663" spans="1:4" x14ac:dyDescent="0.25">
      <c r="A4663" s="264" t="s">
        <v>37462</v>
      </c>
      <c r="B4663" s="265" t="s">
        <v>11710</v>
      </c>
      <c r="C4663" s="265" t="s">
        <v>6656</v>
      </c>
      <c r="D4663" s="266" t="s">
        <v>37463</v>
      </c>
    </row>
    <row r="4664" spans="1:4" x14ac:dyDescent="0.25">
      <c r="A4664" s="264" t="s">
        <v>37464</v>
      </c>
      <c r="B4664" s="265" t="s">
        <v>11711</v>
      </c>
      <c r="C4664" s="265" t="s">
        <v>6656</v>
      </c>
      <c r="D4664" s="266" t="s">
        <v>6769</v>
      </c>
    </row>
    <row r="4665" spans="1:4" x14ac:dyDescent="0.25">
      <c r="A4665" s="264" t="s">
        <v>37465</v>
      </c>
      <c r="B4665" s="265" t="s">
        <v>11712</v>
      </c>
      <c r="C4665" s="265" t="s">
        <v>6656</v>
      </c>
      <c r="D4665" s="266" t="s">
        <v>37466</v>
      </c>
    </row>
    <row r="4666" spans="1:4" x14ac:dyDescent="0.25">
      <c r="A4666" s="264" t="s">
        <v>37467</v>
      </c>
      <c r="B4666" s="265" t="s">
        <v>11713</v>
      </c>
      <c r="C4666" s="265" t="s">
        <v>6656</v>
      </c>
      <c r="D4666" s="266" t="s">
        <v>37468</v>
      </c>
    </row>
    <row r="4667" spans="1:4" x14ac:dyDescent="0.25">
      <c r="A4667" s="264" t="s">
        <v>37469</v>
      </c>
      <c r="B4667" s="265" t="s">
        <v>11714</v>
      </c>
      <c r="C4667" s="265" t="s">
        <v>6656</v>
      </c>
      <c r="D4667" s="266" t="s">
        <v>32202</v>
      </c>
    </row>
    <row r="4668" spans="1:4" x14ac:dyDescent="0.25">
      <c r="A4668" s="264" t="s">
        <v>37470</v>
      </c>
      <c r="B4668" s="265" t="s">
        <v>11715</v>
      </c>
      <c r="C4668" s="265" t="s">
        <v>6656</v>
      </c>
      <c r="D4668" s="266" t="s">
        <v>34841</v>
      </c>
    </row>
    <row r="4669" spans="1:4" x14ac:dyDescent="0.25">
      <c r="A4669" s="264" t="s">
        <v>37471</v>
      </c>
      <c r="B4669" s="265" t="s">
        <v>11717</v>
      </c>
      <c r="C4669" s="265" t="s">
        <v>6656</v>
      </c>
      <c r="D4669" s="266" t="s">
        <v>2835</v>
      </c>
    </row>
    <row r="4670" spans="1:4" x14ac:dyDescent="0.25">
      <c r="A4670" s="264" t="s">
        <v>37472</v>
      </c>
      <c r="B4670" s="265" t="s">
        <v>11718</v>
      </c>
      <c r="C4670" s="265" t="s">
        <v>6656</v>
      </c>
      <c r="D4670" s="266" t="s">
        <v>37473</v>
      </c>
    </row>
    <row r="4671" spans="1:4" x14ac:dyDescent="0.25">
      <c r="A4671" s="264" t="s">
        <v>37474</v>
      </c>
      <c r="B4671" s="265" t="s">
        <v>11719</v>
      </c>
      <c r="C4671" s="265" t="s">
        <v>6656</v>
      </c>
      <c r="D4671" s="266" t="s">
        <v>37475</v>
      </c>
    </row>
    <row r="4672" spans="1:4" x14ac:dyDescent="0.25">
      <c r="A4672" s="264" t="s">
        <v>37476</v>
      </c>
      <c r="B4672" s="265" t="s">
        <v>11720</v>
      </c>
      <c r="C4672" s="265" t="s">
        <v>6656</v>
      </c>
      <c r="D4672" s="266" t="s">
        <v>37477</v>
      </c>
    </row>
    <row r="4673" spans="1:4" x14ac:dyDescent="0.25">
      <c r="A4673" s="264" t="s">
        <v>37478</v>
      </c>
      <c r="B4673" s="265" t="s">
        <v>11721</v>
      </c>
      <c r="C4673" s="265" t="s">
        <v>6656</v>
      </c>
      <c r="D4673" s="266" t="s">
        <v>37479</v>
      </c>
    </row>
    <row r="4674" spans="1:4" x14ac:dyDescent="0.25">
      <c r="A4674" s="264" t="s">
        <v>37480</v>
      </c>
      <c r="B4674" s="265" t="s">
        <v>11722</v>
      </c>
      <c r="C4674" s="265" t="s">
        <v>6656</v>
      </c>
      <c r="D4674" s="266" t="s">
        <v>37481</v>
      </c>
    </row>
    <row r="4675" spans="1:4" x14ac:dyDescent="0.25">
      <c r="A4675" s="264" t="s">
        <v>37482</v>
      </c>
      <c r="B4675" s="265" t="s">
        <v>11723</v>
      </c>
      <c r="C4675" s="265" t="s">
        <v>6656</v>
      </c>
      <c r="D4675" s="266" t="s">
        <v>37483</v>
      </c>
    </row>
    <row r="4676" spans="1:4" x14ac:dyDescent="0.25">
      <c r="A4676" s="264" t="s">
        <v>37484</v>
      </c>
      <c r="B4676" s="265" t="s">
        <v>11724</v>
      </c>
      <c r="C4676" s="265" t="s">
        <v>6656</v>
      </c>
      <c r="D4676" s="266" t="s">
        <v>37485</v>
      </c>
    </row>
    <row r="4677" spans="1:4" x14ac:dyDescent="0.25">
      <c r="A4677" s="264" t="s">
        <v>37486</v>
      </c>
      <c r="B4677" s="265" t="s">
        <v>11725</v>
      </c>
      <c r="C4677" s="265" t="s">
        <v>6656</v>
      </c>
      <c r="D4677" s="266" t="s">
        <v>4454</v>
      </c>
    </row>
    <row r="4678" spans="1:4" x14ac:dyDescent="0.25">
      <c r="A4678" s="264" t="s">
        <v>37487</v>
      </c>
      <c r="B4678" s="265" t="s">
        <v>11726</v>
      </c>
      <c r="C4678" s="265" t="s">
        <v>6656</v>
      </c>
      <c r="D4678" s="266" t="s">
        <v>29432</v>
      </c>
    </row>
    <row r="4679" spans="1:4" x14ac:dyDescent="0.25">
      <c r="A4679" s="264" t="s">
        <v>37488</v>
      </c>
      <c r="B4679" s="265" t="s">
        <v>11727</v>
      </c>
      <c r="C4679" s="265" t="s">
        <v>6656</v>
      </c>
      <c r="D4679" s="266" t="s">
        <v>37489</v>
      </c>
    </row>
    <row r="4680" spans="1:4" x14ac:dyDescent="0.25">
      <c r="A4680" s="264" t="s">
        <v>37490</v>
      </c>
      <c r="B4680" s="265" t="s">
        <v>11728</v>
      </c>
      <c r="C4680" s="265" t="s">
        <v>6656</v>
      </c>
      <c r="D4680" s="266" t="s">
        <v>27056</v>
      </c>
    </row>
    <row r="4681" spans="1:4" x14ac:dyDescent="0.25">
      <c r="A4681" s="264" t="s">
        <v>37491</v>
      </c>
      <c r="B4681" s="265" t="s">
        <v>11729</v>
      </c>
      <c r="C4681" s="265" t="s">
        <v>6656</v>
      </c>
      <c r="D4681" s="266" t="s">
        <v>37492</v>
      </c>
    </row>
    <row r="4682" spans="1:4" x14ac:dyDescent="0.25">
      <c r="A4682" s="264" t="s">
        <v>37493</v>
      </c>
      <c r="B4682" s="265" t="s">
        <v>11730</v>
      </c>
      <c r="C4682" s="265" t="s">
        <v>6656</v>
      </c>
      <c r="D4682" s="266" t="s">
        <v>37494</v>
      </c>
    </row>
    <row r="4683" spans="1:4" x14ac:dyDescent="0.25">
      <c r="A4683" s="264" t="s">
        <v>37495</v>
      </c>
      <c r="B4683" s="265" t="s">
        <v>11731</v>
      </c>
      <c r="C4683" s="265" t="s">
        <v>6656</v>
      </c>
      <c r="D4683" s="266" t="s">
        <v>37496</v>
      </c>
    </row>
    <row r="4684" spans="1:4" x14ac:dyDescent="0.25">
      <c r="A4684" s="264" t="s">
        <v>37497</v>
      </c>
      <c r="B4684" s="265" t="s">
        <v>11732</v>
      </c>
      <c r="C4684" s="265" t="s">
        <v>6656</v>
      </c>
      <c r="D4684" s="266" t="s">
        <v>34993</v>
      </c>
    </row>
    <row r="4685" spans="1:4" x14ac:dyDescent="0.25">
      <c r="A4685" s="264" t="s">
        <v>37498</v>
      </c>
      <c r="B4685" s="265" t="s">
        <v>11733</v>
      </c>
      <c r="C4685" s="265" t="s">
        <v>6656</v>
      </c>
      <c r="D4685" s="266" t="s">
        <v>37499</v>
      </c>
    </row>
    <row r="4686" spans="1:4" x14ac:dyDescent="0.25">
      <c r="A4686" s="264" t="s">
        <v>37500</v>
      </c>
      <c r="B4686" s="265" t="s">
        <v>11734</v>
      </c>
      <c r="C4686" s="265" t="s">
        <v>6656</v>
      </c>
      <c r="D4686" s="266" t="s">
        <v>37501</v>
      </c>
    </row>
    <row r="4687" spans="1:4" x14ac:dyDescent="0.25">
      <c r="A4687" s="264" t="s">
        <v>37502</v>
      </c>
      <c r="B4687" s="265" t="s">
        <v>11735</v>
      </c>
      <c r="C4687" s="265" t="s">
        <v>6656</v>
      </c>
      <c r="D4687" s="266" t="s">
        <v>37503</v>
      </c>
    </row>
    <row r="4688" spans="1:4" x14ac:dyDescent="0.25">
      <c r="A4688" s="264" t="s">
        <v>37504</v>
      </c>
      <c r="B4688" s="265" t="s">
        <v>11736</v>
      </c>
      <c r="C4688" s="265" t="s">
        <v>6656</v>
      </c>
      <c r="D4688" s="266" t="s">
        <v>37505</v>
      </c>
    </row>
    <row r="4689" spans="1:4" x14ac:dyDescent="0.25">
      <c r="A4689" s="264" t="s">
        <v>37506</v>
      </c>
      <c r="B4689" s="265" t="s">
        <v>11737</v>
      </c>
      <c r="C4689" s="265" t="s">
        <v>6656</v>
      </c>
      <c r="D4689" s="266" t="s">
        <v>37507</v>
      </c>
    </row>
    <row r="4690" spans="1:4" x14ac:dyDescent="0.25">
      <c r="A4690" s="264" t="s">
        <v>37508</v>
      </c>
      <c r="B4690" s="265" t="s">
        <v>11738</v>
      </c>
      <c r="C4690" s="265" t="s">
        <v>6656</v>
      </c>
      <c r="D4690" s="266" t="s">
        <v>37509</v>
      </c>
    </row>
    <row r="4691" spans="1:4" x14ac:dyDescent="0.25">
      <c r="A4691" s="264" t="s">
        <v>37510</v>
      </c>
      <c r="B4691" s="265" t="s">
        <v>11739</v>
      </c>
      <c r="C4691" s="265" t="s">
        <v>6656</v>
      </c>
      <c r="D4691" s="266" t="s">
        <v>37511</v>
      </c>
    </row>
    <row r="4692" spans="1:4" x14ac:dyDescent="0.25">
      <c r="A4692" s="264" t="s">
        <v>37512</v>
      </c>
      <c r="B4692" s="265" t="s">
        <v>11740</v>
      </c>
      <c r="C4692" s="265" t="s">
        <v>6656</v>
      </c>
      <c r="D4692" s="266" t="s">
        <v>37513</v>
      </c>
    </row>
    <row r="4693" spans="1:4" x14ac:dyDescent="0.25">
      <c r="A4693" s="264" t="s">
        <v>37514</v>
      </c>
      <c r="B4693" s="265" t="s">
        <v>11741</v>
      </c>
      <c r="C4693" s="265" t="s">
        <v>6656</v>
      </c>
      <c r="D4693" s="266" t="s">
        <v>37515</v>
      </c>
    </row>
    <row r="4694" spans="1:4" x14ac:dyDescent="0.25">
      <c r="A4694" s="264" t="s">
        <v>37516</v>
      </c>
      <c r="B4694" s="265" t="s">
        <v>11742</v>
      </c>
      <c r="C4694" s="265" t="s">
        <v>6656</v>
      </c>
      <c r="D4694" s="266" t="s">
        <v>37517</v>
      </c>
    </row>
    <row r="4695" spans="1:4" x14ac:dyDescent="0.25">
      <c r="A4695" s="264" t="s">
        <v>37518</v>
      </c>
      <c r="B4695" s="265" t="s">
        <v>11743</v>
      </c>
      <c r="C4695" s="265" t="s">
        <v>6656</v>
      </c>
      <c r="D4695" s="266" t="s">
        <v>37519</v>
      </c>
    </row>
    <row r="4696" spans="1:4" x14ac:dyDescent="0.25">
      <c r="A4696" s="264" t="s">
        <v>37520</v>
      </c>
      <c r="B4696" s="265" t="s">
        <v>11744</v>
      </c>
      <c r="C4696" s="265" t="s">
        <v>6656</v>
      </c>
      <c r="D4696" s="266" t="s">
        <v>37521</v>
      </c>
    </row>
    <row r="4697" spans="1:4" x14ac:dyDescent="0.25">
      <c r="A4697" s="264" t="s">
        <v>37522</v>
      </c>
      <c r="B4697" s="265" t="s">
        <v>11745</v>
      </c>
      <c r="C4697" s="265" t="s">
        <v>6656</v>
      </c>
      <c r="D4697" s="266" t="s">
        <v>2227</v>
      </c>
    </row>
    <row r="4698" spans="1:4" x14ac:dyDescent="0.25">
      <c r="A4698" s="264" t="s">
        <v>37523</v>
      </c>
      <c r="B4698" s="265" t="s">
        <v>11746</v>
      </c>
      <c r="C4698" s="265" t="s">
        <v>6656</v>
      </c>
      <c r="D4698" s="266" t="s">
        <v>37524</v>
      </c>
    </row>
    <row r="4699" spans="1:4" x14ac:dyDescent="0.25">
      <c r="A4699" s="264" t="s">
        <v>37525</v>
      </c>
      <c r="B4699" s="265" t="s">
        <v>11748</v>
      </c>
      <c r="C4699" s="265" t="s">
        <v>6656</v>
      </c>
      <c r="D4699" s="266" t="s">
        <v>8640</v>
      </c>
    </row>
    <row r="4700" spans="1:4" x14ac:dyDescent="0.25">
      <c r="A4700" s="264" t="s">
        <v>37526</v>
      </c>
      <c r="B4700" s="265" t="s">
        <v>11749</v>
      </c>
      <c r="C4700" s="265" t="s">
        <v>6656</v>
      </c>
      <c r="D4700" s="266" t="s">
        <v>37527</v>
      </c>
    </row>
    <row r="4701" spans="1:4" x14ac:dyDescent="0.25">
      <c r="A4701" s="264" t="s">
        <v>37528</v>
      </c>
      <c r="B4701" s="265" t="s">
        <v>11750</v>
      </c>
      <c r="C4701" s="265" t="s">
        <v>6656</v>
      </c>
      <c r="D4701" s="266" t="s">
        <v>37529</v>
      </c>
    </row>
    <row r="4702" spans="1:4" x14ac:dyDescent="0.25">
      <c r="A4702" s="264" t="s">
        <v>37530</v>
      </c>
      <c r="B4702" s="265" t="s">
        <v>11751</v>
      </c>
      <c r="C4702" s="265" t="s">
        <v>6656</v>
      </c>
      <c r="D4702" s="266" t="s">
        <v>12513</v>
      </c>
    </row>
    <row r="4703" spans="1:4" x14ac:dyDescent="0.25">
      <c r="A4703" s="264" t="s">
        <v>37531</v>
      </c>
      <c r="B4703" s="265" t="s">
        <v>11752</v>
      </c>
      <c r="C4703" s="265" t="s">
        <v>6656</v>
      </c>
      <c r="D4703" s="266" t="s">
        <v>3276</v>
      </c>
    </row>
    <row r="4704" spans="1:4" x14ac:dyDescent="0.25">
      <c r="A4704" s="264" t="s">
        <v>37532</v>
      </c>
      <c r="B4704" s="265" t="s">
        <v>11753</v>
      </c>
      <c r="C4704" s="265" t="s">
        <v>6656</v>
      </c>
      <c r="D4704" s="266" t="s">
        <v>25842</v>
      </c>
    </row>
    <row r="4705" spans="1:4" x14ac:dyDescent="0.25">
      <c r="A4705" s="264" t="s">
        <v>37533</v>
      </c>
      <c r="B4705" s="265" t="s">
        <v>11754</v>
      </c>
      <c r="C4705" s="265" t="s">
        <v>6656</v>
      </c>
      <c r="D4705" s="266" t="s">
        <v>26674</v>
      </c>
    </row>
    <row r="4706" spans="1:4" x14ac:dyDescent="0.25">
      <c r="A4706" s="264" t="s">
        <v>37534</v>
      </c>
      <c r="B4706" s="265" t="s">
        <v>11755</v>
      </c>
      <c r="C4706" s="265" t="s">
        <v>6656</v>
      </c>
      <c r="D4706" s="266" t="s">
        <v>37535</v>
      </c>
    </row>
    <row r="4707" spans="1:4" x14ac:dyDescent="0.25">
      <c r="A4707" s="264" t="s">
        <v>37536</v>
      </c>
      <c r="B4707" s="265" t="s">
        <v>11756</v>
      </c>
      <c r="C4707" s="265" t="s">
        <v>6656</v>
      </c>
      <c r="D4707" s="266" t="s">
        <v>11199</v>
      </c>
    </row>
    <row r="4708" spans="1:4" x14ac:dyDescent="0.25">
      <c r="A4708" s="264" t="s">
        <v>37537</v>
      </c>
      <c r="B4708" s="265" t="s">
        <v>11757</v>
      </c>
      <c r="C4708" s="265" t="s">
        <v>6656</v>
      </c>
      <c r="D4708" s="266" t="s">
        <v>6733</v>
      </c>
    </row>
    <row r="4709" spans="1:4" x14ac:dyDescent="0.25">
      <c r="A4709" s="264" t="s">
        <v>37538</v>
      </c>
      <c r="B4709" s="265" t="s">
        <v>11758</v>
      </c>
      <c r="C4709" s="265" t="s">
        <v>6656</v>
      </c>
      <c r="D4709" s="266" t="s">
        <v>27685</v>
      </c>
    </row>
    <row r="4710" spans="1:4" x14ac:dyDescent="0.25">
      <c r="A4710" s="264" t="s">
        <v>37539</v>
      </c>
      <c r="B4710" s="265" t="s">
        <v>11759</v>
      </c>
      <c r="C4710" s="265" t="s">
        <v>6656</v>
      </c>
      <c r="D4710" s="266" t="s">
        <v>37540</v>
      </c>
    </row>
    <row r="4711" spans="1:4" x14ac:dyDescent="0.25">
      <c r="A4711" s="264" t="s">
        <v>37541</v>
      </c>
      <c r="B4711" s="265" t="s">
        <v>11760</v>
      </c>
      <c r="C4711" s="265" t="s">
        <v>6656</v>
      </c>
      <c r="D4711" s="266" t="s">
        <v>37542</v>
      </c>
    </row>
    <row r="4712" spans="1:4" x14ac:dyDescent="0.25">
      <c r="A4712" s="264" t="s">
        <v>37543</v>
      </c>
      <c r="B4712" s="265" t="s">
        <v>11761</v>
      </c>
      <c r="C4712" s="265" t="s">
        <v>6656</v>
      </c>
      <c r="D4712" s="266" t="s">
        <v>3779</v>
      </c>
    </row>
    <row r="4713" spans="1:4" x14ac:dyDescent="0.25">
      <c r="A4713" s="264" t="s">
        <v>37544</v>
      </c>
      <c r="B4713" s="265" t="s">
        <v>11762</v>
      </c>
      <c r="C4713" s="265" t="s">
        <v>6656</v>
      </c>
      <c r="D4713" s="266" t="s">
        <v>36739</v>
      </c>
    </row>
    <row r="4714" spans="1:4" x14ac:dyDescent="0.25">
      <c r="A4714" s="264" t="s">
        <v>37545</v>
      </c>
      <c r="B4714" s="265" t="s">
        <v>11763</v>
      </c>
      <c r="C4714" s="265" t="s">
        <v>6656</v>
      </c>
      <c r="D4714" s="266" t="s">
        <v>27630</v>
      </c>
    </row>
    <row r="4715" spans="1:4" x14ac:dyDescent="0.25">
      <c r="A4715" s="264" t="s">
        <v>37546</v>
      </c>
      <c r="B4715" s="265" t="s">
        <v>11764</v>
      </c>
      <c r="C4715" s="265" t="s">
        <v>6656</v>
      </c>
      <c r="D4715" s="266" t="s">
        <v>25700</v>
      </c>
    </row>
    <row r="4716" spans="1:4" x14ac:dyDescent="0.25">
      <c r="A4716" s="264" t="s">
        <v>37547</v>
      </c>
      <c r="B4716" s="265" t="s">
        <v>11765</v>
      </c>
      <c r="C4716" s="265" t="s">
        <v>6656</v>
      </c>
      <c r="D4716" s="266" t="s">
        <v>34674</v>
      </c>
    </row>
    <row r="4717" spans="1:4" x14ac:dyDescent="0.25">
      <c r="A4717" s="264" t="s">
        <v>37548</v>
      </c>
      <c r="B4717" s="265" t="s">
        <v>11766</v>
      </c>
      <c r="C4717" s="265" t="s">
        <v>6656</v>
      </c>
      <c r="D4717" s="266" t="s">
        <v>37549</v>
      </c>
    </row>
    <row r="4718" spans="1:4" x14ac:dyDescent="0.25">
      <c r="A4718" s="264" t="s">
        <v>37550</v>
      </c>
      <c r="B4718" s="265" t="s">
        <v>11767</v>
      </c>
      <c r="C4718" s="265" t="s">
        <v>6656</v>
      </c>
      <c r="D4718" s="266" t="s">
        <v>2477</v>
      </c>
    </row>
    <row r="4719" spans="1:4" x14ac:dyDescent="0.25">
      <c r="A4719" s="264" t="s">
        <v>37551</v>
      </c>
      <c r="B4719" s="265" t="s">
        <v>11768</v>
      </c>
      <c r="C4719" s="265" t="s">
        <v>6656</v>
      </c>
      <c r="D4719" s="266" t="s">
        <v>37552</v>
      </c>
    </row>
    <row r="4720" spans="1:4" x14ac:dyDescent="0.25">
      <c r="A4720" s="264" t="s">
        <v>37553</v>
      </c>
      <c r="B4720" s="265" t="s">
        <v>11769</v>
      </c>
      <c r="C4720" s="265" t="s">
        <v>6656</v>
      </c>
      <c r="D4720" s="266" t="s">
        <v>37554</v>
      </c>
    </row>
    <row r="4721" spans="1:4" x14ac:dyDescent="0.25">
      <c r="A4721" s="264" t="s">
        <v>37555</v>
      </c>
      <c r="B4721" s="265" t="s">
        <v>11770</v>
      </c>
      <c r="C4721" s="265" t="s">
        <v>6656</v>
      </c>
      <c r="D4721" s="266" t="s">
        <v>37556</v>
      </c>
    </row>
    <row r="4722" spans="1:4" x14ac:dyDescent="0.25">
      <c r="A4722" s="264" t="s">
        <v>37557</v>
      </c>
      <c r="B4722" s="265" t="s">
        <v>11771</v>
      </c>
      <c r="C4722" s="265" t="s">
        <v>6656</v>
      </c>
      <c r="D4722" s="266" t="s">
        <v>31639</v>
      </c>
    </row>
    <row r="4723" spans="1:4" x14ac:dyDescent="0.25">
      <c r="A4723" s="264" t="s">
        <v>37558</v>
      </c>
      <c r="B4723" s="265" t="s">
        <v>11772</v>
      </c>
      <c r="C4723" s="265" t="s">
        <v>6656</v>
      </c>
      <c r="D4723" s="266" t="s">
        <v>34332</v>
      </c>
    </row>
    <row r="4724" spans="1:4" x14ac:dyDescent="0.25">
      <c r="A4724" s="264" t="s">
        <v>37559</v>
      </c>
      <c r="B4724" s="265" t="s">
        <v>11773</v>
      </c>
      <c r="C4724" s="265" t="s">
        <v>6656</v>
      </c>
      <c r="D4724" s="266" t="s">
        <v>29630</v>
      </c>
    </row>
    <row r="4725" spans="1:4" x14ac:dyDescent="0.25">
      <c r="A4725" s="264" t="s">
        <v>37560</v>
      </c>
      <c r="B4725" s="265" t="s">
        <v>11774</v>
      </c>
      <c r="C4725" s="265" t="s">
        <v>6656</v>
      </c>
      <c r="D4725" s="266" t="s">
        <v>33000</v>
      </c>
    </row>
    <row r="4726" spans="1:4" x14ac:dyDescent="0.25">
      <c r="A4726" s="264" t="s">
        <v>37561</v>
      </c>
      <c r="B4726" s="265" t="s">
        <v>11775</v>
      </c>
      <c r="C4726" s="265" t="s">
        <v>6656</v>
      </c>
      <c r="D4726" s="266" t="s">
        <v>29560</v>
      </c>
    </row>
    <row r="4727" spans="1:4" x14ac:dyDescent="0.25">
      <c r="A4727" s="264" t="s">
        <v>37562</v>
      </c>
      <c r="B4727" s="265" t="s">
        <v>11776</v>
      </c>
      <c r="C4727" s="265" t="s">
        <v>6656</v>
      </c>
      <c r="D4727" s="266" t="s">
        <v>36121</v>
      </c>
    </row>
    <row r="4728" spans="1:4" x14ac:dyDescent="0.25">
      <c r="A4728" s="264" t="s">
        <v>37563</v>
      </c>
      <c r="B4728" s="265" t="s">
        <v>11777</v>
      </c>
      <c r="C4728" s="265" t="s">
        <v>6656</v>
      </c>
      <c r="D4728" s="266" t="s">
        <v>37564</v>
      </c>
    </row>
    <row r="4729" spans="1:4" x14ac:dyDescent="0.25">
      <c r="A4729" s="264" t="s">
        <v>37565</v>
      </c>
      <c r="B4729" s="265" t="s">
        <v>11778</v>
      </c>
      <c r="C4729" s="265" t="s">
        <v>6656</v>
      </c>
      <c r="D4729" s="266" t="s">
        <v>26826</v>
      </c>
    </row>
    <row r="4730" spans="1:4" x14ac:dyDescent="0.25">
      <c r="A4730" s="264" t="s">
        <v>37566</v>
      </c>
      <c r="B4730" s="265" t="s">
        <v>11779</v>
      </c>
      <c r="C4730" s="265" t="s">
        <v>6656</v>
      </c>
      <c r="D4730" s="266" t="s">
        <v>37567</v>
      </c>
    </row>
    <row r="4731" spans="1:4" x14ac:dyDescent="0.25">
      <c r="A4731" s="264" t="s">
        <v>37568</v>
      </c>
      <c r="B4731" s="265" t="s">
        <v>11780</v>
      </c>
      <c r="C4731" s="265" t="s">
        <v>6656</v>
      </c>
      <c r="D4731" s="266" t="s">
        <v>36326</v>
      </c>
    </row>
    <row r="4732" spans="1:4" x14ac:dyDescent="0.25">
      <c r="A4732" s="264" t="s">
        <v>37569</v>
      </c>
      <c r="B4732" s="265" t="s">
        <v>11781</v>
      </c>
      <c r="C4732" s="265" t="s">
        <v>6656</v>
      </c>
      <c r="D4732" s="266" t="s">
        <v>37570</v>
      </c>
    </row>
    <row r="4733" spans="1:4" x14ac:dyDescent="0.25">
      <c r="A4733" s="264" t="s">
        <v>37571</v>
      </c>
      <c r="B4733" s="265" t="s">
        <v>11782</v>
      </c>
      <c r="C4733" s="265" t="s">
        <v>6656</v>
      </c>
      <c r="D4733" s="266" t="s">
        <v>25738</v>
      </c>
    </row>
    <row r="4734" spans="1:4" x14ac:dyDescent="0.25">
      <c r="A4734" s="264" t="s">
        <v>37572</v>
      </c>
      <c r="B4734" s="265" t="s">
        <v>11783</v>
      </c>
      <c r="C4734" s="265" t="s">
        <v>6656</v>
      </c>
      <c r="D4734" s="266" t="s">
        <v>33008</v>
      </c>
    </row>
    <row r="4735" spans="1:4" x14ac:dyDescent="0.25">
      <c r="A4735" s="264" t="s">
        <v>37573</v>
      </c>
      <c r="B4735" s="265" t="s">
        <v>11784</v>
      </c>
      <c r="C4735" s="265" t="s">
        <v>6656</v>
      </c>
      <c r="D4735" s="266" t="s">
        <v>2125</v>
      </c>
    </row>
    <row r="4736" spans="1:4" x14ac:dyDescent="0.25">
      <c r="A4736" s="264" t="s">
        <v>37574</v>
      </c>
      <c r="B4736" s="265" t="s">
        <v>11785</v>
      </c>
      <c r="C4736" s="265" t="s">
        <v>6656</v>
      </c>
      <c r="D4736" s="266" t="s">
        <v>37575</v>
      </c>
    </row>
    <row r="4737" spans="1:4" x14ac:dyDescent="0.25">
      <c r="A4737" s="264" t="s">
        <v>37576</v>
      </c>
      <c r="B4737" s="265" t="s">
        <v>11786</v>
      </c>
      <c r="C4737" s="265" t="s">
        <v>6656</v>
      </c>
      <c r="D4737" s="266" t="s">
        <v>37577</v>
      </c>
    </row>
    <row r="4738" spans="1:4" x14ac:dyDescent="0.25">
      <c r="A4738" s="264" t="s">
        <v>37578</v>
      </c>
      <c r="B4738" s="265" t="s">
        <v>11787</v>
      </c>
      <c r="C4738" s="265" t="s">
        <v>6656</v>
      </c>
      <c r="D4738" s="266" t="s">
        <v>29418</v>
      </c>
    </row>
    <row r="4739" spans="1:4" x14ac:dyDescent="0.25">
      <c r="A4739" s="264" t="s">
        <v>37579</v>
      </c>
      <c r="B4739" s="265" t="s">
        <v>11788</v>
      </c>
      <c r="C4739" s="265" t="s">
        <v>6656</v>
      </c>
      <c r="D4739" s="266" t="s">
        <v>30931</v>
      </c>
    </row>
    <row r="4740" spans="1:4" x14ac:dyDescent="0.25">
      <c r="A4740" s="264" t="s">
        <v>37580</v>
      </c>
      <c r="B4740" s="265" t="s">
        <v>11789</v>
      </c>
      <c r="C4740" s="265" t="s">
        <v>6656</v>
      </c>
      <c r="D4740" s="266" t="s">
        <v>37581</v>
      </c>
    </row>
    <row r="4741" spans="1:4" x14ac:dyDescent="0.25">
      <c r="A4741" s="264" t="s">
        <v>37582</v>
      </c>
      <c r="B4741" s="265" t="s">
        <v>11790</v>
      </c>
      <c r="C4741" s="265" t="s">
        <v>6656</v>
      </c>
      <c r="D4741" s="266" t="s">
        <v>27544</v>
      </c>
    </row>
    <row r="4742" spans="1:4" x14ac:dyDescent="0.25">
      <c r="A4742" s="264" t="s">
        <v>37583</v>
      </c>
      <c r="B4742" s="265" t="s">
        <v>11791</v>
      </c>
      <c r="C4742" s="265" t="s">
        <v>6656</v>
      </c>
      <c r="D4742" s="266" t="s">
        <v>37584</v>
      </c>
    </row>
    <row r="4743" spans="1:4" x14ac:dyDescent="0.25">
      <c r="A4743" s="264" t="s">
        <v>37585</v>
      </c>
      <c r="B4743" s="265" t="s">
        <v>11792</v>
      </c>
      <c r="C4743" s="265" t="s">
        <v>6656</v>
      </c>
      <c r="D4743" s="266" t="s">
        <v>37586</v>
      </c>
    </row>
    <row r="4744" spans="1:4" x14ac:dyDescent="0.25">
      <c r="A4744" s="264" t="s">
        <v>37587</v>
      </c>
      <c r="B4744" s="265" t="s">
        <v>11793</v>
      </c>
      <c r="C4744" s="265" t="s">
        <v>6656</v>
      </c>
      <c r="D4744" s="266" t="s">
        <v>28073</v>
      </c>
    </row>
    <row r="4745" spans="1:4" x14ac:dyDescent="0.25">
      <c r="A4745" s="264" t="s">
        <v>37588</v>
      </c>
      <c r="B4745" s="265" t="s">
        <v>11794</v>
      </c>
      <c r="C4745" s="265" t="s">
        <v>6656</v>
      </c>
      <c r="D4745" s="266" t="s">
        <v>37589</v>
      </c>
    </row>
    <row r="4746" spans="1:4" x14ac:dyDescent="0.25">
      <c r="A4746" s="264" t="s">
        <v>37590</v>
      </c>
      <c r="B4746" s="265" t="s">
        <v>11795</v>
      </c>
      <c r="C4746" s="265" t="s">
        <v>6656</v>
      </c>
      <c r="D4746" s="266" t="s">
        <v>37591</v>
      </c>
    </row>
    <row r="4747" spans="1:4" x14ac:dyDescent="0.25">
      <c r="A4747" s="264" t="s">
        <v>37592</v>
      </c>
      <c r="B4747" s="265" t="s">
        <v>11796</v>
      </c>
      <c r="C4747" s="265" t="s">
        <v>6656</v>
      </c>
      <c r="D4747" s="266" t="s">
        <v>34569</v>
      </c>
    </row>
    <row r="4748" spans="1:4" x14ac:dyDescent="0.25">
      <c r="A4748" s="264" t="s">
        <v>37593</v>
      </c>
      <c r="B4748" s="265" t="s">
        <v>11797</v>
      </c>
      <c r="C4748" s="265" t="s">
        <v>6656</v>
      </c>
      <c r="D4748" s="266" t="s">
        <v>37594</v>
      </c>
    </row>
    <row r="4749" spans="1:4" x14ac:dyDescent="0.25">
      <c r="A4749" s="264" t="s">
        <v>37595</v>
      </c>
      <c r="B4749" s="265" t="s">
        <v>11798</v>
      </c>
      <c r="C4749" s="265" t="s">
        <v>6656</v>
      </c>
      <c r="D4749" s="266" t="s">
        <v>37596</v>
      </c>
    </row>
    <row r="4750" spans="1:4" x14ac:dyDescent="0.25">
      <c r="A4750" s="264" t="s">
        <v>37597</v>
      </c>
      <c r="B4750" s="265" t="s">
        <v>11800</v>
      </c>
      <c r="C4750" s="265" t="s">
        <v>6656</v>
      </c>
      <c r="D4750" s="266" t="s">
        <v>37598</v>
      </c>
    </row>
    <row r="4751" spans="1:4" x14ac:dyDescent="0.25">
      <c r="A4751" s="264" t="s">
        <v>37599</v>
      </c>
      <c r="B4751" s="265" t="s">
        <v>11801</v>
      </c>
      <c r="C4751" s="265" t="s">
        <v>6656</v>
      </c>
      <c r="D4751" s="266" t="s">
        <v>37600</v>
      </c>
    </row>
    <row r="4752" spans="1:4" x14ac:dyDescent="0.25">
      <c r="A4752" s="264" t="s">
        <v>37601</v>
      </c>
      <c r="B4752" s="265" t="s">
        <v>11803</v>
      </c>
      <c r="C4752" s="265" t="s">
        <v>6656</v>
      </c>
      <c r="D4752" s="266" t="s">
        <v>37602</v>
      </c>
    </row>
    <row r="4753" spans="1:4" x14ac:dyDescent="0.25">
      <c r="A4753" s="264" t="s">
        <v>37603</v>
      </c>
      <c r="B4753" s="265" t="s">
        <v>11804</v>
      </c>
      <c r="C4753" s="265" t="s">
        <v>6656</v>
      </c>
      <c r="D4753" s="266" t="s">
        <v>37604</v>
      </c>
    </row>
    <row r="4754" spans="1:4" x14ac:dyDescent="0.25">
      <c r="A4754" s="264" t="s">
        <v>37605</v>
      </c>
      <c r="B4754" s="265" t="s">
        <v>11805</v>
      </c>
      <c r="C4754" s="265" t="s">
        <v>6656</v>
      </c>
      <c r="D4754" s="266" t="s">
        <v>37606</v>
      </c>
    </row>
    <row r="4755" spans="1:4" x14ac:dyDescent="0.25">
      <c r="A4755" s="264" t="s">
        <v>37607</v>
      </c>
      <c r="B4755" s="265" t="s">
        <v>11806</v>
      </c>
      <c r="C4755" s="265" t="s">
        <v>6656</v>
      </c>
      <c r="D4755" s="266" t="s">
        <v>31991</v>
      </c>
    </row>
    <row r="4756" spans="1:4" x14ac:dyDescent="0.25">
      <c r="A4756" s="264" t="s">
        <v>37608</v>
      </c>
      <c r="B4756" s="265" t="s">
        <v>11807</v>
      </c>
      <c r="C4756" s="265" t="s">
        <v>6656</v>
      </c>
      <c r="D4756" s="266" t="s">
        <v>37609</v>
      </c>
    </row>
    <row r="4757" spans="1:4" x14ac:dyDescent="0.25">
      <c r="A4757" s="264" t="s">
        <v>37610</v>
      </c>
      <c r="B4757" s="265" t="s">
        <v>11808</v>
      </c>
      <c r="C4757" s="265" t="s">
        <v>6656</v>
      </c>
      <c r="D4757" s="266" t="s">
        <v>37611</v>
      </c>
    </row>
    <row r="4758" spans="1:4" x14ac:dyDescent="0.25">
      <c r="A4758" s="264" t="s">
        <v>37612</v>
      </c>
      <c r="B4758" s="265" t="s">
        <v>11809</v>
      </c>
      <c r="C4758" s="265" t="s">
        <v>6656</v>
      </c>
      <c r="D4758" s="266" t="s">
        <v>37613</v>
      </c>
    </row>
    <row r="4759" spans="1:4" x14ac:dyDescent="0.25">
      <c r="A4759" s="264" t="s">
        <v>37614</v>
      </c>
      <c r="B4759" s="265" t="s">
        <v>11810</v>
      </c>
      <c r="C4759" s="265" t="s">
        <v>6656</v>
      </c>
      <c r="D4759" s="266" t="s">
        <v>37615</v>
      </c>
    </row>
    <row r="4760" spans="1:4" x14ac:dyDescent="0.25">
      <c r="A4760" s="264" t="s">
        <v>37616</v>
      </c>
      <c r="B4760" s="265" t="s">
        <v>11811</v>
      </c>
      <c r="C4760" s="265" t="s">
        <v>6656</v>
      </c>
      <c r="D4760" s="266" t="s">
        <v>37617</v>
      </c>
    </row>
    <row r="4761" spans="1:4" x14ac:dyDescent="0.25">
      <c r="A4761" s="264" t="s">
        <v>37618</v>
      </c>
      <c r="B4761" s="265" t="s">
        <v>11812</v>
      </c>
      <c r="C4761" s="265" t="s">
        <v>6656</v>
      </c>
      <c r="D4761" s="266" t="s">
        <v>37619</v>
      </c>
    </row>
    <row r="4762" spans="1:4" x14ac:dyDescent="0.25">
      <c r="A4762" s="264" t="s">
        <v>37620</v>
      </c>
      <c r="B4762" s="265" t="s">
        <v>11813</v>
      </c>
      <c r="C4762" s="265" t="s">
        <v>6656</v>
      </c>
      <c r="D4762" s="266" t="s">
        <v>37621</v>
      </c>
    </row>
    <row r="4763" spans="1:4" x14ac:dyDescent="0.25">
      <c r="A4763" s="264" t="s">
        <v>37622</v>
      </c>
      <c r="B4763" s="265" t="s">
        <v>11814</v>
      </c>
      <c r="C4763" s="265" t="s">
        <v>6656</v>
      </c>
      <c r="D4763" s="266" t="s">
        <v>37623</v>
      </c>
    </row>
    <row r="4764" spans="1:4" x14ac:dyDescent="0.25">
      <c r="A4764" s="264" t="s">
        <v>37624</v>
      </c>
      <c r="B4764" s="265" t="s">
        <v>11815</v>
      </c>
      <c r="C4764" s="265" t="s">
        <v>6656</v>
      </c>
      <c r="D4764" s="266" t="s">
        <v>37625</v>
      </c>
    </row>
    <row r="4765" spans="1:4" x14ac:dyDescent="0.25">
      <c r="A4765" s="264" t="s">
        <v>37626</v>
      </c>
      <c r="B4765" s="265" t="s">
        <v>11816</v>
      </c>
      <c r="C4765" s="265" t="s">
        <v>6656</v>
      </c>
      <c r="D4765" s="266" t="s">
        <v>37627</v>
      </c>
    </row>
    <row r="4766" spans="1:4" x14ac:dyDescent="0.25">
      <c r="A4766" s="264" t="s">
        <v>37628</v>
      </c>
      <c r="B4766" s="265" t="s">
        <v>11817</v>
      </c>
      <c r="C4766" s="265" t="s">
        <v>6656</v>
      </c>
      <c r="D4766" s="266" t="s">
        <v>37629</v>
      </c>
    </row>
    <row r="4767" spans="1:4" x14ac:dyDescent="0.25">
      <c r="A4767" s="264" t="s">
        <v>37630</v>
      </c>
      <c r="B4767" s="265" t="s">
        <v>11818</v>
      </c>
      <c r="C4767" s="265" t="s">
        <v>6656</v>
      </c>
      <c r="D4767" s="266" t="s">
        <v>37631</v>
      </c>
    </row>
    <row r="4768" spans="1:4" x14ac:dyDescent="0.25">
      <c r="A4768" s="264" t="s">
        <v>37632</v>
      </c>
      <c r="B4768" s="265" t="s">
        <v>11819</v>
      </c>
      <c r="C4768" s="265" t="s">
        <v>6656</v>
      </c>
      <c r="D4768" s="266" t="s">
        <v>37633</v>
      </c>
    </row>
    <row r="4769" spans="1:4" x14ac:dyDescent="0.25">
      <c r="A4769" s="264" t="s">
        <v>37634</v>
      </c>
      <c r="B4769" s="265" t="s">
        <v>11820</v>
      </c>
      <c r="C4769" s="265" t="s">
        <v>6656</v>
      </c>
      <c r="D4769" s="266" t="s">
        <v>37635</v>
      </c>
    </row>
    <row r="4770" spans="1:4" x14ac:dyDescent="0.25">
      <c r="A4770" s="264" t="s">
        <v>37636</v>
      </c>
      <c r="B4770" s="265" t="s">
        <v>11821</v>
      </c>
      <c r="C4770" s="265" t="s">
        <v>6656</v>
      </c>
      <c r="D4770" s="266" t="s">
        <v>37637</v>
      </c>
    </row>
    <row r="4771" spans="1:4" x14ac:dyDescent="0.25">
      <c r="A4771" s="264" t="s">
        <v>37638</v>
      </c>
      <c r="B4771" s="265" t="s">
        <v>11822</v>
      </c>
      <c r="C4771" s="265" t="s">
        <v>6656</v>
      </c>
      <c r="D4771" s="266" t="s">
        <v>37639</v>
      </c>
    </row>
    <row r="4772" spans="1:4" x14ac:dyDescent="0.25">
      <c r="A4772" s="264" t="s">
        <v>37640</v>
      </c>
      <c r="B4772" s="265" t="s">
        <v>11823</v>
      </c>
      <c r="C4772" s="265" t="s">
        <v>6656</v>
      </c>
      <c r="D4772" s="266" t="s">
        <v>37641</v>
      </c>
    </row>
    <row r="4773" spans="1:4" x14ac:dyDescent="0.25">
      <c r="A4773" s="264" t="s">
        <v>37642</v>
      </c>
      <c r="B4773" s="265" t="s">
        <v>11824</v>
      </c>
      <c r="C4773" s="265" t="s">
        <v>6656</v>
      </c>
      <c r="D4773" s="266" t="s">
        <v>32011</v>
      </c>
    </row>
    <row r="4774" spans="1:4" x14ac:dyDescent="0.25">
      <c r="A4774" s="264" t="s">
        <v>37643</v>
      </c>
      <c r="B4774" s="265" t="s">
        <v>11825</v>
      </c>
      <c r="C4774" s="265" t="s">
        <v>6656</v>
      </c>
      <c r="D4774" s="266" t="s">
        <v>37644</v>
      </c>
    </row>
    <row r="4775" spans="1:4" x14ac:dyDescent="0.25">
      <c r="A4775" s="264" t="s">
        <v>37645</v>
      </c>
      <c r="B4775" s="265" t="s">
        <v>11826</v>
      </c>
      <c r="C4775" s="265" t="s">
        <v>6656</v>
      </c>
      <c r="D4775" s="266" t="s">
        <v>37646</v>
      </c>
    </row>
    <row r="4776" spans="1:4" x14ac:dyDescent="0.25">
      <c r="A4776" s="264" t="s">
        <v>37647</v>
      </c>
      <c r="B4776" s="265" t="s">
        <v>11827</v>
      </c>
      <c r="C4776" s="265" t="s">
        <v>6656</v>
      </c>
      <c r="D4776" s="266" t="s">
        <v>37646</v>
      </c>
    </row>
    <row r="4777" spans="1:4" x14ac:dyDescent="0.25">
      <c r="A4777" s="264" t="s">
        <v>37648</v>
      </c>
      <c r="B4777" s="265" t="s">
        <v>11828</v>
      </c>
      <c r="C4777" s="265" t="s">
        <v>6656</v>
      </c>
      <c r="D4777" s="266" t="s">
        <v>37649</v>
      </c>
    </row>
    <row r="4778" spans="1:4" x14ac:dyDescent="0.25">
      <c r="A4778" s="264" t="s">
        <v>37650</v>
      </c>
      <c r="B4778" s="265" t="s">
        <v>11829</v>
      </c>
      <c r="C4778" s="265" t="s">
        <v>6656</v>
      </c>
      <c r="D4778" s="266" t="s">
        <v>37651</v>
      </c>
    </row>
    <row r="4779" spans="1:4" x14ac:dyDescent="0.25">
      <c r="A4779" s="264" t="s">
        <v>37652</v>
      </c>
      <c r="B4779" s="265" t="s">
        <v>11830</v>
      </c>
      <c r="C4779" s="265" t="s">
        <v>6656</v>
      </c>
      <c r="D4779" s="266" t="s">
        <v>37653</v>
      </c>
    </row>
    <row r="4780" spans="1:4" x14ac:dyDescent="0.25">
      <c r="A4780" s="264" t="s">
        <v>37654</v>
      </c>
      <c r="B4780" s="265" t="s">
        <v>11831</v>
      </c>
      <c r="C4780" s="265" t="s">
        <v>6656</v>
      </c>
      <c r="D4780" s="266" t="s">
        <v>37655</v>
      </c>
    </row>
    <row r="4781" spans="1:4" x14ac:dyDescent="0.25">
      <c r="A4781" s="264" t="s">
        <v>37656</v>
      </c>
      <c r="B4781" s="265" t="s">
        <v>11832</v>
      </c>
      <c r="C4781" s="265" t="s">
        <v>6656</v>
      </c>
      <c r="D4781" s="266" t="s">
        <v>37657</v>
      </c>
    </row>
    <row r="4782" spans="1:4" x14ac:dyDescent="0.25">
      <c r="A4782" s="264" t="s">
        <v>37658</v>
      </c>
      <c r="B4782" s="265" t="s">
        <v>11833</v>
      </c>
      <c r="C4782" s="265" t="s">
        <v>6656</v>
      </c>
      <c r="D4782" s="266" t="s">
        <v>37659</v>
      </c>
    </row>
    <row r="4783" spans="1:4" x14ac:dyDescent="0.25">
      <c r="A4783" s="264" t="s">
        <v>37660</v>
      </c>
      <c r="B4783" s="265" t="s">
        <v>11834</v>
      </c>
      <c r="C4783" s="265" t="s">
        <v>6656</v>
      </c>
      <c r="D4783" s="266" t="s">
        <v>37661</v>
      </c>
    </row>
    <row r="4784" spans="1:4" x14ac:dyDescent="0.25">
      <c r="A4784" s="264" t="s">
        <v>37662</v>
      </c>
      <c r="B4784" s="265" t="s">
        <v>11835</v>
      </c>
      <c r="C4784" s="265" t="s">
        <v>6656</v>
      </c>
      <c r="D4784" s="266" t="s">
        <v>37663</v>
      </c>
    </row>
    <row r="4785" spans="1:4" x14ac:dyDescent="0.25">
      <c r="A4785" s="264" t="s">
        <v>37664</v>
      </c>
      <c r="B4785" s="265" t="s">
        <v>11836</v>
      </c>
      <c r="C4785" s="265" t="s">
        <v>6656</v>
      </c>
      <c r="D4785" s="266" t="s">
        <v>37665</v>
      </c>
    </row>
    <row r="4786" spans="1:4" x14ac:dyDescent="0.25">
      <c r="A4786" s="264" t="s">
        <v>37666</v>
      </c>
      <c r="B4786" s="265" t="s">
        <v>11837</v>
      </c>
      <c r="C4786" s="265" t="s">
        <v>6656</v>
      </c>
      <c r="D4786" s="266" t="s">
        <v>37667</v>
      </c>
    </row>
    <row r="4787" spans="1:4" x14ac:dyDescent="0.25">
      <c r="A4787" s="264" t="s">
        <v>37668</v>
      </c>
      <c r="B4787" s="265" t="s">
        <v>11838</v>
      </c>
      <c r="C4787" s="265" t="s">
        <v>6656</v>
      </c>
      <c r="D4787" s="266" t="s">
        <v>37669</v>
      </c>
    </row>
    <row r="4788" spans="1:4" x14ac:dyDescent="0.25">
      <c r="A4788" s="264" t="s">
        <v>37670</v>
      </c>
      <c r="B4788" s="265" t="s">
        <v>11839</v>
      </c>
      <c r="C4788" s="265" t="s">
        <v>6656</v>
      </c>
      <c r="D4788" s="266" t="s">
        <v>37671</v>
      </c>
    </row>
    <row r="4789" spans="1:4" x14ac:dyDescent="0.25">
      <c r="A4789" s="264" t="s">
        <v>37672</v>
      </c>
      <c r="B4789" s="265" t="s">
        <v>11840</v>
      </c>
      <c r="C4789" s="265" t="s">
        <v>6656</v>
      </c>
      <c r="D4789" s="266" t="s">
        <v>7027</v>
      </c>
    </row>
    <row r="4790" spans="1:4" x14ac:dyDescent="0.25">
      <c r="A4790" s="264" t="s">
        <v>37673</v>
      </c>
      <c r="B4790" s="265" t="s">
        <v>11841</v>
      </c>
      <c r="C4790" s="265" t="s">
        <v>6656</v>
      </c>
      <c r="D4790" s="266" t="s">
        <v>31152</v>
      </c>
    </row>
    <row r="4791" spans="1:4" x14ac:dyDescent="0.25">
      <c r="A4791" s="264" t="s">
        <v>37674</v>
      </c>
      <c r="B4791" s="265" t="s">
        <v>11842</v>
      </c>
      <c r="C4791" s="265" t="s">
        <v>6656</v>
      </c>
      <c r="D4791" s="266" t="s">
        <v>37675</v>
      </c>
    </row>
    <row r="4792" spans="1:4" x14ac:dyDescent="0.25">
      <c r="A4792" s="264" t="s">
        <v>37676</v>
      </c>
      <c r="B4792" s="265" t="s">
        <v>11843</v>
      </c>
      <c r="C4792" s="265" t="s">
        <v>6656</v>
      </c>
      <c r="D4792" s="266" t="s">
        <v>37677</v>
      </c>
    </row>
    <row r="4793" spans="1:4" x14ac:dyDescent="0.25">
      <c r="A4793" s="264" t="s">
        <v>37678</v>
      </c>
      <c r="B4793" s="265" t="s">
        <v>11844</v>
      </c>
      <c r="C4793" s="265" t="s">
        <v>6656</v>
      </c>
      <c r="D4793" s="266" t="s">
        <v>27516</v>
      </c>
    </row>
    <row r="4794" spans="1:4" x14ac:dyDescent="0.25">
      <c r="A4794" s="264" t="s">
        <v>37679</v>
      </c>
      <c r="B4794" s="265" t="s">
        <v>11845</v>
      </c>
      <c r="C4794" s="265" t="s">
        <v>6656</v>
      </c>
      <c r="D4794" s="266" t="s">
        <v>37680</v>
      </c>
    </row>
    <row r="4795" spans="1:4" x14ac:dyDescent="0.25">
      <c r="A4795" s="264" t="s">
        <v>37681</v>
      </c>
      <c r="B4795" s="265" t="s">
        <v>11846</v>
      </c>
      <c r="C4795" s="265" t="s">
        <v>6656</v>
      </c>
      <c r="D4795" s="266" t="s">
        <v>37682</v>
      </c>
    </row>
    <row r="4796" spans="1:4" x14ac:dyDescent="0.25">
      <c r="A4796" s="264" t="s">
        <v>37683</v>
      </c>
      <c r="B4796" s="265" t="s">
        <v>11847</v>
      </c>
      <c r="C4796" s="265" t="s">
        <v>6656</v>
      </c>
      <c r="D4796" s="266" t="s">
        <v>37684</v>
      </c>
    </row>
    <row r="4797" spans="1:4" x14ac:dyDescent="0.25">
      <c r="A4797" s="264" t="s">
        <v>37685</v>
      </c>
      <c r="B4797" s="265" t="s">
        <v>11848</v>
      </c>
      <c r="C4797" s="265" t="s">
        <v>6656</v>
      </c>
      <c r="D4797" s="266" t="s">
        <v>37686</v>
      </c>
    </row>
    <row r="4798" spans="1:4" x14ac:dyDescent="0.25">
      <c r="A4798" s="264" t="s">
        <v>37687</v>
      </c>
      <c r="B4798" s="265" t="s">
        <v>11849</v>
      </c>
      <c r="C4798" s="265" t="s">
        <v>6656</v>
      </c>
      <c r="D4798" s="266" t="s">
        <v>37688</v>
      </c>
    </row>
    <row r="4799" spans="1:4" x14ac:dyDescent="0.25">
      <c r="A4799" s="264" t="s">
        <v>37689</v>
      </c>
      <c r="B4799" s="265" t="s">
        <v>11850</v>
      </c>
      <c r="C4799" s="265" t="s">
        <v>6656</v>
      </c>
      <c r="D4799" s="266" t="s">
        <v>37690</v>
      </c>
    </row>
    <row r="4800" spans="1:4" x14ac:dyDescent="0.25">
      <c r="A4800" s="264" t="s">
        <v>37691</v>
      </c>
      <c r="B4800" s="265" t="s">
        <v>11851</v>
      </c>
      <c r="C4800" s="265" t="s">
        <v>6656</v>
      </c>
      <c r="D4800" s="266" t="s">
        <v>37692</v>
      </c>
    </row>
    <row r="4801" spans="1:4" x14ac:dyDescent="0.25">
      <c r="A4801" s="264" t="s">
        <v>37693</v>
      </c>
      <c r="B4801" s="265" t="s">
        <v>11852</v>
      </c>
      <c r="C4801" s="265" t="s">
        <v>6656</v>
      </c>
      <c r="D4801" s="266" t="s">
        <v>37692</v>
      </c>
    </row>
    <row r="4802" spans="1:4" x14ac:dyDescent="0.25">
      <c r="A4802" s="264" t="s">
        <v>37694</v>
      </c>
      <c r="B4802" s="265" t="s">
        <v>11853</v>
      </c>
      <c r="C4802" s="265" t="s">
        <v>6656</v>
      </c>
      <c r="D4802" s="266" t="s">
        <v>37695</v>
      </c>
    </row>
    <row r="4803" spans="1:4" x14ac:dyDescent="0.25">
      <c r="A4803" s="264" t="s">
        <v>37696</v>
      </c>
      <c r="B4803" s="265" t="s">
        <v>11854</v>
      </c>
      <c r="C4803" s="265" t="s">
        <v>6656</v>
      </c>
      <c r="D4803" s="266" t="s">
        <v>37695</v>
      </c>
    </row>
    <row r="4804" spans="1:4" x14ac:dyDescent="0.25">
      <c r="A4804" s="264" t="s">
        <v>37697</v>
      </c>
      <c r="B4804" s="265" t="s">
        <v>11855</v>
      </c>
      <c r="C4804" s="265" t="s">
        <v>6656</v>
      </c>
      <c r="D4804" s="266" t="s">
        <v>37698</v>
      </c>
    </row>
    <row r="4805" spans="1:4" x14ac:dyDescent="0.25">
      <c r="A4805" s="264" t="s">
        <v>37699</v>
      </c>
      <c r="B4805" s="265" t="s">
        <v>11856</v>
      </c>
      <c r="C4805" s="265" t="s">
        <v>6656</v>
      </c>
      <c r="D4805" s="266" t="s">
        <v>37698</v>
      </c>
    </row>
    <row r="4806" spans="1:4" x14ac:dyDescent="0.25">
      <c r="A4806" s="264" t="s">
        <v>37700</v>
      </c>
      <c r="B4806" s="265" t="s">
        <v>11857</v>
      </c>
      <c r="C4806" s="265" t="s">
        <v>6656</v>
      </c>
      <c r="D4806" s="266" t="s">
        <v>37701</v>
      </c>
    </row>
    <row r="4807" spans="1:4" x14ac:dyDescent="0.25">
      <c r="A4807" s="264" t="s">
        <v>37702</v>
      </c>
      <c r="B4807" s="265" t="s">
        <v>11858</v>
      </c>
      <c r="C4807" s="265" t="s">
        <v>6656</v>
      </c>
      <c r="D4807" s="266" t="s">
        <v>37703</v>
      </c>
    </row>
    <row r="4808" spans="1:4" x14ac:dyDescent="0.25">
      <c r="A4808" s="264" t="s">
        <v>37704</v>
      </c>
      <c r="B4808" s="265" t="s">
        <v>11859</v>
      </c>
      <c r="C4808" s="265" t="s">
        <v>6656</v>
      </c>
      <c r="D4808" s="266" t="s">
        <v>37705</v>
      </c>
    </row>
    <row r="4809" spans="1:4" x14ac:dyDescent="0.25">
      <c r="A4809" s="264" t="s">
        <v>37706</v>
      </c>
      <c r="B4809" s="265" t="s">
        <v>11860</v>
      </c>
      <c r="C4809" s="265" t="s">
        <v>6656</v>
      </c>
      <c r="D4809" s="266" t="s">
        <v>37707</v>
      </c>
    </row>
    <row r="4810" spans="1:4" x14ac:dyDescent="0.25">
      <c r="A4810" s="264" t="s">
        <v>37708</v>
      </c>
      <c r="B4810" s="265" t="s">
        <v>11861</v>
      </c>
      <c r="C4810" s="265" t="s">
        <v>6656</v>
      </c>
      <c r="D4810" s="266" t="s">
        <v>37709</v>
      </c>
    </row>
    <row r="4811" spans="1:4" x14ac:dyDescent="0.25">
      <c r="A4811" s="264" t="s">
        <v>37710</v>
      </c>
      <c r="B4811" s="265" t="s">
        <v>11862</v>
      </c>
      <c r="C4811" s="265" t="s">
        <v>6656</v>
      </c>
      <c r="D4811" s="266" t="s">
        <v>37711</v>
      </c>
    </row>
    <row r="4812" spans="1:4" x14ac:dyDescent="0.25">
      <c r="A4812" s="264" t="s">
        <v>37712</v>
      </c>
      <c r="B4812" s="265" t="s">
        <v>11863</v>
      </c>
      <c r="C4812" s="265" t="s">
        <v>6656</v>
      </c>
      <c r="D4812" s="266" t="s">
        <v>37713</v>
      </c>
    </row>
    <row r="4813" spans="1:4" x14ac:dyDescent="0.25">
      <c r="A4813" s="264" t="s">
        <v>37714</v>
      </c>
      <c r="B4813" s="265" t="s">
        <v>11864</v>
      </c>
      <c r="C4813" s="265" t="s">
        <v>6656</v>
      </c>
      <c r="D4813" s="266" t="s">
        <v>37715</v>
      </c>
    </row>
    <row r="4814" spans="1:4" x14ac:dyDescent="0.25">
      <c r="A4814" s="264" t="s">
        <v>37716</v>
      </c>
      <c r="B4814" s="265" t="s">
        <v>11865</v>
      </c>
      <c r="C4814" s="265" t="s">
        <v>6656</v>
      </c>
      <c r="D4814" s="266" t="s">
        <v>37717</v>
      </c>
    </row>
    <row r="4815" spans="1:4" x14ac:dyDescent="0.25">
      <c r="A4815" s="264" t="s">
        <v>37718</v>
      </c>
      <c r="B4815" s="265" t="s">
        <v>11866</v>
      </c>
      <c r="C4815" s="265" t="s">
        <v>6656</v>
      </c>
      <c r="D4815" s="266" t="s">
        <v>37719</v>
      </c>
    </row>
    <row r="4816" spans="1:4" x14ac:dyDescent="0.25">
      <c r="A4816" s="264" t="s">
        <v>37720</v>
      </c>
      <c r="B4816" s="265" t="s">
        <v>11867</v>
      </c>
      <c r="C4816" s="265" t="s">
        <v>6656</v>
      </c>
      <c r="D4816" s="266" t="s">
        <v>37721</v>
      </c>
    </row>
    <row r="4817" spans="1:4" x14ac:dyDescent="0.25">
      <c r="A4817" s="264" t="s">
        <v>37722</v>
      </c>
      <c r="B4817" s="265" t="s">
        <v>11868</v>
      </c>
      <c r="C4817" s="265" t="s">
        <v>6656</v>
      </c>
      <c r="D4817" s="266" t="s">
        <v>37723</v>
      </c>
    </row>
    <row r="4818" spans="1:4" x14ac:dyDescent="0.25">
      <c r="A4818" s="264" t="s">
        <v>37724</v>
      </c>
      <c r="B4818" s="265" t="s">
        <v>11869</v>
      </c>
      <c r="C4818" s="265" t="s">
        <v>6656</v>
      </c>
      <c r="D4818" s="266" t="s">
        <v>36272</v>
      </c>
    </row>
    <row r="4819" spans="1:4" x14ac:dyDescent="0.25">
      <c r="A4819" s="264" t="s">
        <v>37725</v>
      </c>
      <c r="B4819" s="265" t="s">
        <v>11870</v>
      </c>
      <c r="C4819" s="265" t="s">
        <v>6656</v>
      </c>
      <c r="D4819" s="266" t="s">
        <v>7029</v>
      </c>
    </row>
    <row r="4820" spans="1:4" x14ac:dyDescent="0.25">
      <c r="A4820" s="264" t="s">
        <v>37726</v>
      </c>
      <c r="B4820" s="265" t="s">
        <v>11872</v>
      </c>
      <c r="C4820" s="265" t="s">
        <v>6656</v>
      </c>
      <c r="D4820" s="266" t="s">
        <v>34631</v>
      </c>
    </row>
    <row r="4821" spans="1:4" x14ac:dyDescent="0.25">
      <c r="A4821" s="264" t="s">
        <v>37727</v>
      </c>
      <c r="B4821" s="265" t="s">
        <v>11873</v>
      </c>
      <c r="C4821" s="265" t="s">
        <v>6656</v>
      </c>
      <c r="D4821" s="266" t="s">
        <v>4867</v>
      </c>
    </row>
    <row r="4822" spans="1:4" x14ac:dyDescent="0.25">
      <c r="A4822" s="264" t="s">
        <v>37728</v>
      </c>
      <c r="B4822" s="265" t="s">
        <v>11874</v>
      </c>
      <c r="C4822" s="265" t="s">
        <v>6656</v>
      </c>
      <c r="D4822" s="266" t="s">
        <v>37284</v>
      </c>
    </row>
    <row r="4823" spans="1:4" x14ac:dyDescent="0.25">
      <c r="A4823" s="264" t="s">
        <v>37729</v>
      </c>
      <c r="B4823" s="265" t="s">
        <v>11875</v>
      </c>
      <c r="C4823" s="265" t="s">
        <v>6656</v>
      </c>
      <c r="D4823" s="266" t="s">
        <v>37730</v>
      </c>
    </row>
    <row r="4824" spans="1:4" x14ac:dyDescent="0.25">
      <c r="A4824" s="264" t="s">
        <v>37731</v>
      </c>
      <c r="B4824" s="265" t="s">
        <v>11876</v>
      </c>
      <c r="C4824" s="265" t="s">
        <v>6656</v>
      </c>
      <c r="D4824" s="266" t="s">
        <v>37732</v>
      </c>
    </row>
    <row r="4825" spans="1:4" x14ac:dyDescent="0.25">
      <c r="A4825" s="264" t="s">
        <v>37733</v>
      </c>
      <c r="B4825" s="265" t="s">
        <v>11877</v>
      </c>
      <c r="C4825" s="265" t="s">
        <v>6656</v>
      </c>
      <c r="D4825" s="266" t="s">
        <v>37734</v>
      </c>
    </row>
    <row r="4826" spans="1:4" x14ac:dyDescent="0.25">
      <c r="A4826" s="264" t="s">
        <v>37735</v>
      </c>
      <c r="B4826" s="265" t="s">
        <v>11878</v>
      </c>
      <c r="C4826" s="265" t="s">
        <v>6656</v>
      </c>
      <c r="D4826" s="266" t="s">
        <v>37736</v>
      </c>
    </row>
    <row r="4827" spans="1:4" x14ac:dyDescent="0.25">
      <c r="A4827" s="264" t="s">
        <v>37737</v>
      </c>
      <c r="B4827" s="265" t="s">
        <v>11879</v>
      </c>
      <c r="C4827" s="265" t="s">
        <v>6656</v>
      </c>
      <c r="D4827" s="266" t="s">
        <v>37738</v>
      </c>
    </row>
    <row r="4828" spans="1:4" x14ac:dyDescent="0.25">
      <c r="A4828" s="264" t="s">
        <v>37739</v>
      </c>
      <c r="B4828" s="265" t="s">
        <v>11880</v>
      </c>
      <c r="C4828" s="265" t="s">
        <v>6656</v>
      </c>
      <c r="D4828" s="266" t="s">
        <v>37740</v>
      </c>
    </row>
    <row r="4829" spans="1:4" x14ac:dyDescent="0.25">
      <c r="A4829" s="264" t="s">
        <v>37741</v>
      </c>
      <c r="B4829" s="265" t="s">
        <v>11881</v>
      </c>
      <c r="C4829" s="265" t="s">
        <v>6656</v>
      </c>
      <c r="D4829" s="266" t="s">
        <v>37742</v>
      </c>
    </row>
    <row r="4830" spans="1:4" x14ac:dyDescent="0.25">
      <c r="A4830" s="264" t="s">
        <v>37743</v>
      </c>
      <c r="B4830" s="265" t="s">
        <v>11882</v>
      </c>
      <c r="C4830" s="265" t="s">
        <v>6656</v>
      </c>
      <c r="D4830" s="266" t="s">
        <v>35985</v>
      </c>
    </row>
    <row r="4831" spans="1:4" x14ac:dyDescent="0.25">
      <c r="A4831" s="264" t="s">
        <v>37744</v>
      </c>
      <c r="B4831" s="265" t="s">
        <v>11883</v>
      </c>
      <c r="C4831" s="265" t="s">
        <v>6656</v>
      </c>
      <c r="D4831" s="266" t="s">
        <v>35985</v>
      </c>
    </row>
    <row r="4832" spans="1:4" x14ac:dyDescent="0.25">
      <c r="A4832" s="264" t="s">
        <v>37745</v>
      </c>
      <c r="B4832" s="265" t="s">
        <v>11884</v>
      </c>
      <c r="C4832" s="265" t="s">
        <v>6656</v>
      </c>
      <c r="D4832" s="266" t="s">
        <v>37746</v>
      </c>
    </row>
    <row r="4833" spans="1:4" x14ac:dyDescent="0.25">
      <c r="A4833" s="264" t="s">
        <v>37747</v>
      </c>
      <c r="B4833" s="265" t="s">
        <v>11885</v>
      </c>
      <c r="C4833" s="265" t="s">
        <v>6656</v>
      </c>
      <c r="D4833" s="266" t="s">
        <v>37746</v>
      </c>
    </row>
    <row r="4834" spans="1:4" x14ac:dyDescent="0.25">
      <c r="A4834" s="264" t="s">
        <v>37748</v>
      </c>
      <c r="B4834" s="265" t="s">
        <v>11886</v>
      </c>
      <c r="C4834" s="265" t="s">
        <v>6656</v>
      </c>
      <c r="D4834" s="266" t="s">
        <v>37749</v>
      </c>
    </row>
    <row r="4835" spans="1:4" x14ac:dyDescent="0.25">
      <c r="A4835" s="264" t="s">
        <v>37750</v>
      </c>
      <c r="B4835" s="265" t="s">
        <v>11887</v>
      </c>
      <c r="C4835" s="265" t="s">
        <v>6656</v>
      </c>
      <c r="D4835" s="266" t="s">
        <v>37749</v>
      </c>
    </row>
    <row r="4836" spans="1:4" x14ac:dyDescent="0.25">
      <c r="A4836" s="264" t="s">
        <v>37751</v>
      </c>
      <c r="B4836" s="265" t="s">
        <v>11888</v>
      </c>
      <c r="C4836" s="265" t="s">
        <v>6656</v>
      </c>
      <c r="D4836" s="266" t="s">
        <v>37752</v>
      </c>
    </row>
    <row r="4837" spans="1:4" x14ac:dyDescent="0.25">
      <c r="A4837" s="264" t="s">
        <v>37753</v>
      </c>
      <c r="B4837" s="265" t="s">
        <v>11889</v>
      </c>
      <c r="C4837" s="265" t="s">
        <v>6656</v>
      </c>
      <c r="D4837" s="266" t="s">
        <v>37754</v>
      </c>
    </row>
    <row r="4838" spans="1:4" x14ac:dyDescent="0.25">
      <c r="A4838" s="264" t="s">
        <v>37755</v>
      </c>
      <c r="B4838" s="265" t="s">
        <v>11890</v>
      </c>
      <c r="C4838" s="265" t="s">
        <v>6656</v>
      </c>
      <c r="D4838" s="266" t="s">
        <v>37756</v>
      </c>
    </row>
    <row r="4839" spans="1:4" x14ac:dyDescent="0.25">
      <c r="A4839" s="264" t="s">
        <v>37757</v>
      </c>
      <c r="B4839" s="265" t="s">
        <v>11891</v>
      </c>
      <c r="C4839" s="265" t="s">
        <v>6656</v>
      </c>
      <c r="D4839" s="266" t="s">
        <v>37758</v>
      </c>
    </row>
    <row r="4840" spans="1:4" x14ac:dyDescent="0.25">
      <c r="A4840" s="264" t="s">
        <v>37759</v>
      </c>
      <c r="B4840" s="265" t="s">
        <v>11892</v>
      </c>
      <c r="C4840" s="265" t="s">
        <v>6656</v>
      </c>
      <c r="D4840" s="266" t="s">
        <v>37760</v>
      </c>
    </row>
    <row r="4841" spans="1:4" x14ac:dyDescent="0.25">
      <c r="A4841" s="264" t="s">
        <v>37761</v>
      </c>
      <c r="B4841" s="265" t="s">
        <v>11893</v>
      </c>
      <c r="C4841" s="265" t="s">
        <v>6656</v>
      </c>
      <c r="D4841" s="266" t="s">
        <v>37762</v>
      </c>
    </row>
    <row r="4842" spans="1:4" x14ac:dyDescent="0.25">
      <c r="A4842" s="264" t="s">
        <v>37763</v>
      </c>
      <c r="B4842" s="265" t="s">
        <v>11894</v>
      </c>
      <c r="C4842" s="265" t="s">
        <v>6656</v>
      </c>
      <c r="D4842" s="266" t="s">
        <v>37764</v>
      </c>
    </row>
    <row r="4843" spans="1:4" x14ac:dyDescent="0.25">
      <c r="A4843" s="264" t="s">
        <v>37765</v>
      </c>
      <c r="B4843" s="265" t="s">
        <v>11895</v>
      </c>
      <c r="C4843" s="265" t="s">
        <v>6656</v>
      </c>
      <c r="D4843" s="266" t="s">
        <v>37766</v>
      </c>
    </row>
    <row r="4844" spans="1:4" x14ac:dyDescent="0.25">
      <c r="A4844" s="264" t="s">
        <v>37767</v>
      </c>
      <c r="B4844" s="265" t="s">
        <v>11896</v>
      </c>
      <c r="C4844" s="265" t="s">
        <v>6656</v>
      </c>
      <c r="D4844" s="266" t="s">
        <v>37768</v>
      </c>
    </row>
    <row r="4845" spans="1:4" x14ac:dyDescent="0.25">
      <c r="A4845" s="264" t="s">
        <v>37769</v>
      </c>
      <c r="B4845" s="265" t="s">
        <v>11897</v>
      </c>
      <c r="C4845" s="265" t="s">
        <v>6656</v>
      </c>
      <c r="D4845" s="266" t="s">
        <v>37770</v>
      </c>
    </row>
    <row r="4846" spans="1:4" x14ac:dyDescent="0.25">
      <c r="A4846" s="264" t="s">
        <v>37771</v>
      </c>
      <c r="B4846" s="265" t="s">
        <v>11898</v>
      </c>
      <c r="C4846" s="265" t="s">
        <v>6656</v>
      </c>
      <c r="D4846" s="266" t="s">
        <v>37772</v>
      </c>
    </row>
    <row r="4847" spans="1:4" x14ac:dyDescent="0.25">
      <c r="A4847" s="264" t="s">
        <v>37773</v>
      </c>
      <c r="B4847" s="265" t="s">
        <v>11899</v>
      </c>
      <c r="C4847" s="265" t="s">
        <v>6656</v>
      </c>
      <c r="D4847" s="266" t="s">
        <v>37774</v>
      </c>
    </row>
    <row r="4848" spans="1:4" x14ac:dyDescent="0.25">
      <c r="A4848" s="264" t="s">
        <v>37775</v>
      </c>
      <c r="B4848" s="265" t="s">
        <v>11900</v>
      </c>
      <c r="C4848" s="265" t="s">
        <v>6656</v>
      </c>
      <c r="D4848" s="266" t="s">
        <v>34785</v>
      </c>
    </row>
    <row r="4849" spans="1:4" x14ac:dyDescent="0.25">
      <c r="A4849" s="264" t="s">
        <v>37776</v>
      </c>
      <c r="B4849" s="265" t="s">
        <v>11901</v>
      </c>
      <c r="C4849" s="265" t="s">
        <v>6656</v>
      </c>
      <c r="D4849" s="266" t="s">
        <v>37777</v>
      </c>
    </row>
    <row r="4850" spans="1:4" x14ac:dyDescent="0.25">
      <c r="A4850" s="264" t="s">
        <v>37778</v>
      </c>
      <c r="B4850" s="265" t="s">
        <v>11902</v>
      </c>
      <c r="C4850" s="265" t="s">
        <v>6656</v>
      </c>
      <c r="D4850" s="266" t="s">
        <v>37779</v>
      </c>
    </row>
    <row r="4851" spans="1:4" x14ac:dyDescent="0.25">
      <c r="A4851" s="264" t="s">
        <v>37780</v>
      </c>
      <c r="B4851" s="265" t="s">
        <v>11903</v>
      </c>
      <c r="C4851" s="265" t="s">
        <v>6656</v>
      </c>
      <c r="D4851" s="266" t="s">
        <v>37781</v>
      </c>
    </row>
    <row r="4852" spans="1:4" x14ac:dyDescent="0.25">
      <c r="A4852" s="264" t="s">
        <v>37782</v>
      </c>
      <c r="B4852" s="265" t="s">
        <v>11904</v>
      </c>
      <c r="C4852" s="265" t="s">
        <v>6656</v>
      </c>
      <c r="D4852" s="266" t="s">
        <v>37783</v>
      </c>
    </row>
    <row r="4853" spans="1:4" x14ac:dyDescent="0.25">
      <c r="A4853" s="264" t="s">
        <v>37784</v>
      </c>
      <c r="B4853" s="265" t="s">
        <v>11905</v>
      </c>
      <c r="C4853" s="265" t="s">
        <v>6656</v>
      </c>
      <c r="D4853" s="266" t="s">
        <v>37785</v>
      </c>
    </row>
    <row r="4854" spans="1:4" x14ac:dyDescent="0.25">
      <c r="A4854" s="264" t="s">
        <v>37786</v>
      </c>
      <c r="B4854" s="265" t="s">
        <v>11906</v>
      </c>
      <c r="C4854" s="265" t="s">
        <v>6656</v>
      </c>
      <c r="D4854" s="266" t="s">
        <v>37785</v>
      </c>
    </row>
    <row r="4855" spans="1:4" x14ac:dyDescent="0.25">
      <c r="A4855" s="264" t="s">
        <v>37787</v>
      </c>
      <c r="B4855" s="265" t="s">
        <v>11907</v>
      </c>
      <c r="C4855" s="265" t="s">
        <v>6656</v>
      </c>
      <c r="D4855" s="266" t="s">
        <v>30363</v>
      </c>
    </row>
    <row r="4856" spans="1:4" x14ac:dyDescent="0.25">
      <c r="A4856" s="264" t="s">
        <v>37788</v>
      </c>
      <c r="B4856" s="265" t="s">
        <v>11908</v>
      </c>
      <c r="C4856" s="265" t="s">
        <v>6656</v>
      </c>
      <c r="D4856" s="266" t="s">
        <v>30363</v>
      </c>
    </row>
    <row r="4857" spans="1:4" x14ac:dyDescent="0.25">
      <c r="A4857" s="264" t="s">
        <v>37789</v>
      </c>
      <c r="B4857" s="265" t="s">
        <v>11909</v>
      </c>
      <c r="C4857" s="265" t="s">
        <v>6656</v>
      </c>
      <c r="D4857" s="266" t="s">
        <v>37790</v>
      </c>
    </row>
    <row r="4858" spans="1:4" x14ac:dyDescent="0.25">
      <c r="A4858" s="264" t="s">
        <v>37791</v>
      </c>
      <c r="B4858" s="265" t="s">
        <v>11910</v>
      </c>
      <c r="C4858" s="265" t="s">
        <v>6656</v>
      </c>
      <c r="D4858" s="266" t="s">
        <v>37790</v>
      </c>
    </row>
    <row r="4859" spans="1:4" x14ac:dyDescent="0.25">
      <c r="A4859" s="264" t="s">
        <v>37792</v>
      </c>
      <c r="B4859" s="265" t="s">
        <v>11911</v>
      </c>
      <c r="C4859" s="265" t="s">
        <v>6656</v>
      </c>
      <c r="D4859" s="266" t="s">
        <v>37793</v>
      </c>
    </row>
    <row r="4860" spans="1:4" x14ac:dyDescent="0.25">
      <c r="A4860" s="264" t="s">
        <v>37794</v>
      </c>
      <c r="B4860" s="265" t="s">
        <v>11912</v>
      </c>
      <c r="C4860" s="265" t="s">
        <v>6656</v>
      </c>
      <c r="D4860" s="266" t="s">
        <v>37795</v>
      </c>
    </row>
    <row r="4861" spans="1:4" x14ac:dyDescent="0.25">
      <c r="A4861" s="264" t="s">
        <v>37796</v>
      </c>
      <c r="B4861" s="265" t="s">
        <v>11913</v>
      </c>
      <c r="C4861" s="265" t="s">
        <v>6656</v>
      </c>
      <c r="D4861" s="266" t="s">
        <v>30668</v>
      </c>
    </row>
    <row r="4862" spans="1:4" x14ac:dyDescent="0.25">
      <c r="A4862" s="264" t="s">
        <v>37797</v>
      </c>
      <c r="B4862" s="265" t="s">
        <v>11914</v>
      </c>
      <c r="C4862" s="265" t="s">
        <v>6656</v>
      </c>
      <c r="D4862" s="266" t="s">
        <v>4862</v>
      </c>
    </row>
    <row r="4863" spans="1:4" x14ac:dyDescent="0.25">
      <c r="A4863" s="264" t="s">
        <v>37798</v>
      </c>
      <c r="B4863" s="265" t="s">
        <v>11915</v>
      </c>
      <c r="C4863" s="265" t="s">
        <v>6656</v>
      </c>
      <c r="D4863" s="266" t="s">
        <v>36647</v>
      </c>
    </row>
    <row r="4864" spans="1:4" x14ac:dyDescent="0.25">
      <c r="A4864" s="264" t="s">
        <v>37799</v>
      </c>
      <c r="B4864" s="265" t="s">
        <v>11916</v>
      </c>
      <c r="C4864" s="265" t="s">
        <v>6656</v>
      </c>
      <c r="D4864" s="266" t="s">
        <v>37800</v>
      </c>
    </row>
    <row r="4865" spans="1:4" x14ac:dyDescent="0.25">
      <c r="A4865" s="264" t="s">
        <v>37801</v>
      </c>
      <c r="B4865" s="265" t="s">
        <v>11917</v>
      </c>
      <c r="C4865" s="265" t="s">
        <v>6656</v>
      </c>
      <c r="D4865" s="266" t="s">
        <v>6733</v>
      </c>
    </row>
    <row r="4866" spans="1:4" x14ac:dyDescent="0.25">
      <c r="A4866" s="264" t="s">
        <v>37802</v>
      </c>
      <c r="B4866" s="265" t="s">
        <v>11918</v>
      </c>
      <c r="C4866" s="265" t="s">
        <v>6656</v>
      </c>
      <c r="D4866" s="266" t="s">
        <v>30935</v>
      </c>
    </row>
    <row r="4867" spans="1:4" x14ac:dyDescent="0.25">
      <c r="A4867" s="264" t="s">
        <v>37803</v>
      </c>
      <c r="B4867" s="265" t="s">
        <v>11919</v>
      </c>
      <c r="C4867" s="265" t="s">
        <v>6656</v>
      </c>
      <c r="D4867" s="266" t="s">
        <v>37804</v>
      </c>
    </row>
    <row r="4868" spans="1:4" x14ac:dyDescent="0.25">
      <c r="A4868" s="264" t="s">
        <v>37805</v>
      </c>
      <c r="B4868" s="265" t="s">
        <v>11920</v>
      </c>
      <c r="C4868" s="265" t="s">
        <v>6656</v>
      </c>
      <c r="D4868" s="266" t="s">
        <v>30929</v>
      </c>
    </row>
    <row r="4869" spans="1:4" x14ac:dyDescent="0.25">
      <c r="A4869" s="264" t="s">
        <v>37806</v>
      </c>
      <c r="B4869" s="265" t="s">
        <v>11921</v>
      </c>
      <c r="C4869" s="265" t="s">
        <v>6656</v>
      </c>
      <c r="D4869" s="266" t="s">
        <v>37807</v>
      </c>
    </row>
    <row r="4870" spans="1:4" x14ac:dyDescent="0.25">
      <c r="A4870" s="264" t="s">
        <v>37808</v>
      </c>
      <c r="B4870" s="265" t="s">
        <v>11922</v>
      </c>
      <c r="C4870" s="265" t="s">
        <v>6656</v>
      </c>
      <c r="D4870" s="266" t="s">
        <v>37809</v>
      </c>
    </row>
    <row r="4871" spans="1:4" x14ac:dyDescent="0.25">
      <c r="A4871" s="264" t="s">
        <v>37810</v>
      </c>
      <c r="B4871" s="265" t="s">
        <v>11923</v>
      </c>
      <c r="C4871" s="265" t="s">
        <v>6656</v>
      </c>
      <c r="D4871" s="266" t="s">
        <v>37811</v>
      </c>
    </row>
    <row r="4872" spans="1:4" x14ac:dyDescent="0.25">
      <c r="A4872" s="264" t="s">
        <v>37812</v>
      </c>
      <c r="B4872" s="265" t="s">
        <v>11924</v>
      </c>
      <c r="C4872" s="265" t="s">
        <v>6656</v>
      </c>
      <c r="D4872" s="266" t="s">
        <v>27163</v>
      </c>
    </row>
    <row r="4873" spans="1:4" x14ac:dyDescent="0.25">
      <c r="A4873" s="264" t="s">
        <v>37813</v>
      </c>
      <c r="B4873" s="265" t="s">
        <v>11925</v>
      </c>
      <c r="C4873" s="265" t="s">
        <v>6656</v>
      </c>
      <c r="D4873" s="266" t="s">
        <v>31567</v>
      </c>
    </row>
    <row r="4874" spans="1:4" x14ac:dyDescent="0.25">
      <c r="A4874" s="264" t="s">
        <v>37814</v>
      </c>
      <c r="B4874" s="265" t="s">
        <v>11926</v>
      </c>
      <c r="C4874" s="265" t="s">
        <v>6656</v>
      </c>
      <c r="D4874" s="266" t="s">
        <v>37815</v>
      </c>
    </row>
    <row r="4875" spans="1:4" x14ac:dyDescent="0.25">
      <c r="A4875" s="264" t="s">
        <v>37816</v>
      </c>
      <c r="B4875" s="265" t="s">
        <v>11928</v>
      </c>
      <c r="C4875" s="265" t="s">
        <v>6656</v>
      </c>
      <c r="D4875" s="266" t="s">
        <v>37817</v>
      </c>
    </row>
    <row r="4876" spans="1:4" x14ac:dyDescent="0.25">
      <c r="A4876" s="264" t="s">
        <v>37818</v>
      </c>
      <c r="B4876" s="265" t="s">
        <v>11929</v>
      </c>
      <c r="C4876" s="265" t="s">
        <v>6656</v>
      </c>
      <c r="D4876" s="266" t="s">
        <v>4481</v>
      </c>
    </row>
    <row r="4877" spans="1:4" x14ac:dyDescent="0.25">
      <c r="A4877" s="264" t="s">
        <v>37819</v>
      </c>
      <c r="B4877" s="265" t="s">
        <v>11930</v>
      </c>
      <c r="C4877" s="265" t="s">
        <v>6656</v>
      </c>
      <c r="D4877" s="266" t="s">
        <v>35709</v>
      </c>
    </row>
    <row r="4878" spans="1:4" x14ac:dyDescent="0.25">
      <c r="A4878" s="264" t="s">
        <v>37820</v>
      </c>
      <c r="B4878" s="265" t="s">
        <v>11931</v>
      </c>
      <c r="C4878" s="265" t="s">
        <v>6656</v>
      </c>
      <c r="D4878" s="266" t="s">
        <v>35063</v>
      </c>
    </row>
    <row r="4879" spans="1:4" x14ac:dyDescent="0.25">
      <c r="A4879" s="264" t="s">
        <v>37821</v>
      </c>
      <c r="B4879" s="265" t="s">
        <v>11932</v>
      </c>
      <c r="C4879" s="265" t="s">
        <v>6656</v>
      </c>
      <c r="D4879" s="266" t="s">
        <v>37822</v>
      </c>
    </row>
    <row r="4880" spans="1:4" x14ac:dyDescent="0.25">
      <c r="A4880" s="264" t="s">
        <v>37823</v>
      </c>
      <c r="B4880" s="265" t="s">
        <v>11933</v>
      </c>
      <c r="C4880" s="265" t="s">
        <v>6656</v>
      </c>
      <c r="D4880" s="266" t="s">
        <v>37824</v>
      </c>
    </row>
    <row r="4881" spans="1:4" x14ac:dyDescent="0.25">
      <c r="A4881" s="264" t="s">
        <v>37825</v>
      </c>
      <c r="B4881" s="265" t="s">
        <v>11934</v>
      </c>
      <c r="C4881" s="265" t="s">
        <v>6656</v>
      </c>
      <c r="D4881" s="266" t="s">
        <v>2477</v>
      </c>
    </row>
    <row r="4882" spans="1:4" x14ac:dyDescent="0.25">
      <c r="A4882" s="264" t="s">
        <v>37826</v>
      </c>
      <c r="B4882" s="265" t="s">
        <v>11935</v>
      </c>
      <c r="C4882" s="265" t="s">
        <v>6656</v>
      </c>
      <c r="D4882" s="266" t="s">
        <v>37827</v>
      </c>
    </row>
    <row r="4883" spans="1:4" x14ac:dyDescent="0.25">
      <c r="A4883" s="264" t="s">
        <v>37828</v>
      </c>
      <c r="B4883" s="265" t="s">
        <v>11936</v>
      </c>
      <c r="C4883" s="265" t="s">
        <v>6656</v>
      </c>
      <c r="D4883" s="266" t="s">
        <v>5936</v>
      </c>
    </row>
    <row r="4884" spans="1:4" x14ac:dyDescent="0.25">
      <c r="A4884" s="264" t="s">
        <v>37829</v>
      </c>
      <c r="B4884" s="265" t="s">
        <v>11937</v>
      </c>
      <c r="C4884" s="265" t="s">
        <v>6656</v>
      </c>
      <c r="D4884" s="266" t="s">
        <v>37830</v>
      </c>
    </row>
    <row r="4885" spans="1:4" x14ac:dyDescent="0.25">
      <c r="A4885" s="264" t="s">
        <v>37831</v>
      </c>
      <c r="B4885" s="265" t="s">
        <v>11938</v>
      </c>
      <c r="C4885" s="265" t="s">
        <v>6656</v>
      </c>
      <c r="D4885" s="266" t="s">
        <v>37830</v>
      </c>
    </row>
    <row r="4886" spans="1:4" x14ac:dyDescent="0.25">
      <c r="A4886" s="264" t="s">
        <v>37832</v>
      </c>
      <c r="B4886" s="265" t="s">
        <v>11939</v>
      </c>
      <c r="C4886" s="265" t="s">
        <v>6656</v>
      </c>
      <c r="D4886" s="266" t="s">
        <v>37833</v>
      </c>
    </row>
    <row r="4887" spans="1:4" x14ac:dyDescent="0.25">
      <c r="A4887" s="264" t="s">
        <v>37834</v>
      </c>
      <c r="B4887" s="265" t="s">
        <v>11940</v>
      </c>
      <c r="C4887" s="265" t="s">
        <v>6656</v>
      </c>
      <c r="D4887" s="266" t="s">
        <v>37835</v>
      </c>
    </row>
    <row r="4888" spans="1:4" x14ac:dyDescent="0.25">
      <c r="A4888" s="264" t="s">
        <v>37836</v>
      </c>
      <c r="B4888" s="265" t="s">
        <v>11941</v>
      </c>
      <c r="C4888" s="265" t="s">
        <v>6656</v>
      </c>
      <c r="D4888" s="266" t="s">
        <v>30940</v>
      </c>
    </row>
    <row r="4889" spans="1:4" x14ac:dyDescent="0.25">
      <c r="A4889" s="264" t="s">
        <v>37837</v>
      </c>
      <c r="B4889" s="265" t="s">
        <v>11942</v>
      </c>
      <c r="C4889" s="265" t="s">
        <v>6656</v>
      </c>
      <c r="D4889" s="266" t="s">
        <v>25778</v>
      </c>
    </row>
    <row r="4890" spans="1:4" x14ac:dyDescent="0.25">
      <c r="A4890" s="264" t="s">
        <v>37838</v>
      </c>
      <c r="B4890" s="265" t="s">
        <v>11943</v>
      </c>
      <c r="C4890" s="265" t="s">
        <v>6656</v>
      </c>
      <c r="D4890" s="266" t="s">
        <v>36530</v>
      </c>
    </row>
    <row r="4891" spans="1:4" x14ac:dyDescent="0.25">
      <c r="A4891" s="264" t="s">
        <v>37839</v>
      </c>
      <c r="B4891" s="265" t="s">
        <v>11944</v>
      </c>
      <c r="C4891" s="265" t="s">
        <v>6656</v>
      </c>
      <c r="D4891" s="266" t="s">
        <v>7181</v>
      </c>
    </row>
    <row r="4892" spans="1:4" x14ac:dyDescent="0.25">
      <c r="A4892" s="264" t="s">
        <v>37840</v>
      </c>
      <c r="B4892" s="265" t="s">
        <v>11945</v>
      </c>
      <c r="C4892" s="265" t="s">
        <v>6656</v>
      </c>
      <c r="D4892" s="266" t="s">
        <v>37841</v>
      </c>
    </row>
    <row r="4893" spans="1:4" x14ac:dyDescent="0.25">
      <c r="A4893" s="264" t="s">
        <v>37842</v>
      </c>
      <c r="B4893" s="265" t="s">
        <v>11946</v>
      </c>
      <c r="C4893" s="265" t="s">
        <v>6656</v>
      </c>
      <c r="D4893" s="266" t="s">
        <v>37843</v>
      </c>
    </row>
    <row r="4894" spans="1:4" x14ac:dyDescent="0.25">
      <c r="A4894" s="264" t="s">
        <v>37844</v>
      </c>
      <c r="B4894" s="265" t="s">
        <v>11947</v>
      </c>
      <c r="C4894" s="265" t="s">
        <v>6656</v>
      </c>
      <c r="D4894" s="266" t="s">
        <v>37109</v>
      </c>
    </row>
    <row r="4895" spans="1:4" x14ac:dyDescent="0.25">
      <c r="A4895" s="264" t="s">
        <v>37845</v>
      </c>
      <c r="B4895" s="265" t="s">
        <v>11948</v>
      </c>
      <c r="C4895" s="265" t="s">
        <v>6656</v>
      </c>
      <c r="D4895" s="266" t="s">
        <v>37846</v>
      </c>
    </row>
    <row r="4896" spans="1:4" x14ac:dyDescent="0.25">
      <c r="A4896" s="264" t="s">
        <v>37847</v>
      </c>
      <c r="B4896" s="265" t="s">
        <v>11949</v>
      </c>
      <c r="C4896" s="265" t="s">
        <v>6656</v>
      </c>
      <c r="D4896" s="266" t="s">
        <v>37848</v>
      </c>
    </row>
    <row r="4897" spans="1:4" x14ac:dyDescent="0.25">
      <c r="A4897" s="264" t="s">
        <v>37849</v>
      </c>
      <c r="B4897" s="265" t="s">
        <v>11950</v>
      </c>
      <c r="C4897" s="265" t="s">
        <v>6656</v>
      </c>
      <c r="D4897" s="266" t="s">
        <v>37850</v>
      </c>
    </row>
    <row r="4898" spans="1:4" x14ac:dyDescent="0.25">
      <c r="A4898" s="264" t="s">
        <v>37851</v>
      </c>
      <c r="B4898" s="265" t="s">
        <v>11951</v>
      </c>
      <c r="C4898" s="265" t="s">
        <v>6656</v>
      </c>
      <c r="D4898" s="266" t="s">
        <v>37852</v>
      </c>
    </row>
    <row r="4899" spans="1:4" x14ac:dyDescent="0.25">
      <c r="A4899" s="264" t="s">
        <v>37853</v>
      </c>
      <c r="B4899" s="265" t="s">
        <v>11952</v>
      </c>
      <c r="C4899" s="265" t="s">
        <v>6656</v>
      </c>
      <c r="D4899" s="266" t="s">
        <v>37854</v>
      </c>
    </row>
    <row r="4900" spans="1:4" x14ac:dyDescent="0.25">
      <c r="A4900" s="264" t="s">
        <v>37855</v>
      </c>
      <c r="B4900" s="265" t="s">
        <v>11953</v>
      </c>
      <c r="C4900" s="265" t="s">
        <v>6656</v>
      </c>
      <c r="D4900" s="266" t="s">
        <v>7049</v>
      </c>
    </row>
    <row r="4901" spans="1:4" x14ac:dyDescent="0.25">
      <c r="A4901" s="264" t="s">
        <v>37856</v>
      </c>
      <c r="B4901" s="265" t="s">
        <v>11954</v>
      </c>
      <c r="C4901" s="265" t="s">
        <v>6656</v>
      </c>
      <c r="D4901" s="266" t="s">
        <v>35780</v>
      </c>
    </row>
    <row r="4902" spans="1:4" x14ac:dyDescent="0.25">
      <c r="A4902" s="264" t="s">
        <v>37857</v>
      </c>
      <c r="B4902" s="265" t="s">
        <v>11955</v>
      </c>
      <c r="C4902" s="265" t="s">
        <v>6656</v>
      </c>
      <c r="D4902" s="266" t="s">
        <v>27124</v>
      </c>
    </row>
    <row r="4903" spans="1:4" x14ac:dyDescent="0.25">
      <c r="A4903" s="264" t="s">
        <v>37858</v>
      </c>
      <c r="B4903" s="265" t="s">
        <v>11956</v>
      </c>
      <c r="C4903" s="265" t="s">
        <v>6656</v>
      </c>
      <c r="D4903" s="266" t="s">
        <v>1837</v>
      </c>
    </row>
    <row r="4904" spans="1:4" x14ac:dyDescent="0.25">
      <c r="A4904" s="264" t="s">
        <v>37859</v>
      </c>
      <c r="B4904" s="265" t="s">
        <v>11957</v>
      </c>
      <c r="C4904" s="265" t="s">
        <v>6656</v>
      </c>
      <c r="D4904" s="266" t="s">
        <v>27183</v>
      </c>
    </row>
    <row r="4905" spans="1:4" x14ac:dyDescent="0.25">
      <c r="A4905" s="264" t="s">
        <v>37860</v>
      </c>
      <c r="B4905" s="265" t="s">
        <v>11958</v>
      </c>
      <c r="C4905" s="265" t="s">
        <v>6656</v>
      </c>
      <c r="D4905" s="266" t="s">
        <v>37861</v>
      </c>
    </row>
    <row r="4906" spans="1:4" x14ac:dyDescent="0.25">
      <c r="A4906" s="264" t="s">
        <v>37862</v>
      </c>
      <c r="B4906" s="265" t="s">
        <v>11959</v>
      </c>
      <c r="C4906" s="265" t="s">
        <v>6656</v>
      </c>
      <c r="D4906" s="266" t="s">
        <v>35923</v>
      </c>
    </row>
    <row r="4907" spans="1:4" x14ac:dyDescent="0.25">
      <c r="A4907" s="264" t="s">
        <v>37863</v>
      </c>
      <c r="B4907" s="265" t="s">
        <v>11960</v>
      </c>
      <c r="C4907" s="265" t="s">
        <v>6656</v>
      </c>
      <c r="D4907" s="266" t="s">
        <v>37864</v>
      </c>
    </row>
    <row r="4908" spans="1:4" x14ac:dyDescent="0.25">
      <c r="A4908" s="264" t="s">
        <v>37865</v>
      </c>
      <c r="B4908" s="265" t="s">
        <v>11961</v>
      </c>
      <c r="C4908" s="265" t="s">
        <v>6656</v>
      </c>
      <c r="D4908" s="266" t="s">
        <v>29515</v>
      </c>
    </row>
    <row r="4909" spans="1:4" x14ac:dyDescent="0.25">
      <c r="A4909" s="264" t="s">
        <v>37866</v>
      </c>
      <c r="B4909" s="265" t="s">
        <v>11962</v>
      </c>
      <c r="C4909" s="265" t="s">
        <v>6656</v>
      </c>
      <c r="D4909" s="266" t="s">
        <v>37867</v>
      </c>
    </row>
    <row r="4910" spans="1:4" x14ac:dyDescent="0.25">
      <c r="A4910" s="264" t="s">
        <v>37868</v>
      </c>
      <c r="B4910" s="265" t="s">
        <v>11963</v>
      </c>
      <c r="C4910" s="265" t="s">
        <v>6656</v>
      </c>
      <c r="D4910" s="266" t="s">
        <v>5817</v>
      </c>
    </row>
    <row r="4911" spans="1:4" x14ac:dyDescent="0.25">
      <c r="A4911" s="264" t="s">
        <v>37869</v>
      </c>
      <c r="B4911" s="265" t="s">
        <v>11964</v>
      </c>
      <c r="C4911" s="265" t="s">
        <v>6656</v>
      </c>
      <c r="D4911" s="266" t="s">
        <v>37870</v>
      </c>
    </row>
    <row r="4912" spans="1:4" x14ac:dyDescent="0.25">
      <c r="A4912" s="264" t="s">
        <v>37871</v>
      </c>
      <c r="B4912" s="265" t="s">
        <v>11965</v>
      </c>
      <c r="C4912" s="265" t="s">
        <v>6656</v>
      </c>
      <c r="D4912" s="266" t="s">
        <v>37872</v>
      </c>
    </row>
    <row r="4913" spans="1:4" x14ac:dyDescent="0.25">
      <c r="A4913" s="264" t="s">
        <v>37873</v>
      </c>
      <c r="B4913" s="265" t="s">
        <v>11966</v>
      </c>
      <c r="C4913" s="265" t="s">
        <v>6656</v>
      </c>
      <c r="D4913" s="266" t="s">
        <v>26837</v>
      </c>
    </row>
    <row r="4914" spans="1:4" x14ac:dyDescent="0.25">
      <c r="A4914" s="264" t="s">
        <v>37874</v>
      </c>
      <c r="B4914" s="265" t="s">
        <v>11967</v>
      </c>
      <c r="C4914" s="265" t="s">
        <v>6656</v>
      </c>
      <c r="D4914" s="266" t="s">
        <v>37875</v>
      </c>
    </row>
    <row r="4915" spans="1:4" x14ac:dyDescent="0.25">
      <c r="A4915" s="264" t="s">
        <v>37876</v>
      </c>
      <c r="B4915" s="265" t="s">
        <v>11969</v>
      </c>
      <c r="C4915" s="265" t="s">
        <v>6656</v>
      </c>
      <c r="D4915" s="266" t="s">
        <v>37875</v>
      </c>
    </row>
    <row r="4916" spans="1:4" x14ac:dyDescent="0.25">
      <c r="A4916" s="264" t="s">
        <v>37877</v>
      </c>
      <c r="B4916" s="265" t="s">
        <v>11970</v>
      </c>
      <c r="C4916" s="265" t="s">
        <v>6656</v>
      </c>
      <c r="D4916" s="266" t="s">
        <v>37695</v>
      </c>
    </row>
    <row r="4917" spans="1:4" x14ac:dyDescent="0.25">
      <c r="A4917" s="264" t="s">
        <v>37878</v>
      </c>
      <c r="B4917" s="265" t="s">
        <v>11971</v>
      </c>
      <c r="C4917" s="265" t="s">
        <v>6656</v>
      </c>
      <c r="D4917" s="266" t="s">
        <v>37879</v>
      </c>
    </row>
    <row r="4918" spans="1:4" x14ac:dyDescent="0.25">
      <c r="A4918" s="264" t="s">
        <v>37880</v>
      </c>
      <c r="B4918" s="265" t="s">
        <v>11972</v>
      </c>
      <c r="C4918" s="265" t="s">
        <v>6656</v>
      </c>
      <c r="D4918" s="266" t="s">
        <v>37881</v>
      </c>
    </row>
    <row r="4919" spans="1:4" x14ac:dyDescent="0.25">
      <c r="A4919" s="264" t="s">
        <v>37882</v>
      </c>
      <c r="B4919" s="265" t="s">
        <v>11973</v>
      </c>
      <c r="C4919" s="265" t="s">
        <v>6656</v>
      </c>
      <c r="D4919" s="266" t="s">
        <v>3361</v>
      </c>
    </row>
    <row r="4920" spans="1:4" x14ac:dyDescent="0.25">
      <c r="A4920" s="264" t="s">
        <v>37883</v>
      </c>
      <c r="B4920" s="265" t="s">
        <v>11974</v>
      </c>
      <c r="C4920" s="265" t="s">
        <v>6656</v>
      </c>
      <c r="D4920" s="266" t="s">
        <v>37884</v>
      </c>
    </row>
    <row r="4921" spans="1:4" x14ac:dyDescent="0.25">
      <c r="A4921" s="264" t="s">
        <v>37885</v>
      </c>
      <c r="B4921" s="265" t="s">
        <v>11975</v>
      </c>
      <c r="C4921" s="265" t="s">
        <v>6656</v>
      </c>
      <c r="D4921" s="266" t="s">
        <v>37886</v>
      </c>
    </row>
    <row r="4922" spans="1:4" x14ac:dyDescent="0.25">
      <c r="A4922" s="264" t="s">
        <v>37887</v>
      </c>
      <c r="B4922" s="265" t="s">
        <v>11976</v>
      </c>
      <c r="C4922" s="265" t="s">
        <v>6656</v>
      </c>
      <c r="D4922" s="266" t="s">
        <v>37888</v>
      </c>
    </row>
    <row r="4923" spans="1:4" x14ac:dyDescent="0.25">
      <c r="A4923" s="264" t="s">
        <v>37889</v>
      </c>
      <c r="B4923" s="265" t="s">
        <v>11977</v>
      </c>
      <c r="C4923" s="265" t="s">
        <v>6656</v>
      </c>
      <c r="D4923" s="266" t="s">
        <v>4481</v>
      </c>
    </row>
    <row r="4924" spans="1:4" x14ac:dyDescent="0.25">
      <c r="A4924" s="264" t="s">
        <v>37890</v>
      </c>
      <c r="B4924" s="265" t="s">
        <v>11978</v>
      </c>
      <c r="C4924" s="265" t="s">
        <v>6656</v>
      </c>
      <c r="D4924" s="266" t="s">
        <v>12595</v>
      </c>
    </row>
    <row r="4925" spans="1:4" x14ac:dyDescent="0.25">
      <c r="A4925" s="264" t="s">
        <v>37891</v>
      </c>
      <c r="B4925" s="265" t="s">
        <v>11979</v>
      </c>
      <c r="C4925" s="265" t="s">
        <v>6656</v>
      </c>
      <c r="D4925" s="266" t="s">
        <v>37892</v>
      </c>
    </row>
    <row r="4926" spans="1:4" x14ac:dyDescent="0.25">
      <c r="A4926" s="264" t="s">
        <v>37893</v>
      </c>
      <c r="B4926" s="265" t="s">
        <v>11980</v>
      </c>
      <c r="C4926" s="265" t="s">
        <v>6656</v>
      </c>
      <c r="D4926" s="266" t="s">
        <v>37894</v>
      </c>
    </row>
    <row r="4927" spans="1:4" x14ac:dyDescent="0.25">
      <c r="A4927" s="264" t="s">
        <v>37895</v>
      </c>
      <c r="B4927" s="265" t="s">
        <v>11981</v>
      </c>
      <c r="C4927" s="265" t="s">
        <v>6656</v>
      </c>
      <c r="D4927" s="266" t="s">
        <v>35916</v>
      </c>
    </row>
    <row r="4928" spans="1:4" x14ac:dyDescent="0.25">
      <c r="A4928" s="264" t="s">
        <v>37896</v>
      </c>
      <c r="B4928" s="265" t="s">
        <v>11982</v>
      </c>
      <c r="C4928" s="265" t="s">
        <v>6656</v>
      </c>
      <c r="D4928" s="266" t="s">
        <v>30931</v>
      </c>
    </row>
    <row r="4929" spans="1:4" x14ac:dyDescent="0.25">
      <c r="A4929" s="264" t="s">
        <v>37897</v>
      </c>
      <c r="B4929" s="265" t="s">
        <v>11983</v>
      </c>
      <c r="C4929" s="265" t="s">
        <v>6656</v>
      </c>
      <c r="D4929" s="266" t="s">
        <v>37898</v>
      </c>
    </row>
    <row r="4930" spans="1:4" x14ac:dyDescent="0.25">
      <c r="A4930" s="264" t="s">
        <v>37899</v>
      </c>
      <c r="B4930" s="265" t="s">
        <v>11984</v>
      </c>
      <c r="C4930" s="265" t="s">
        <v>6656</v>
      </c>
      <c r="D4930" s="266" t="s">
        <v>37900</v>
      </c>
    </row>
    <row r="4931" spans="1:4" x14ac:dyDescent="0.25">
      <c r="A4931" s="264" t="s">
        <v>37901</v>
      </c>
      <c r="B4931" s="265" t="s">
        <v>11985</v>
      </c>
      <c r="C4931" s="265" t="s">
        <v>6656</v>
      </c>
      <c r="D4931" s="266" t="s">
        <v>37902</v>
      </c>
    </row>
    <row r="4932" spans="1:4" x14ac:dyDescent="0.25">
      <c r="A4932" s="264" t="s">
        <v>37903</v>
      </c>
      <c r="B4932" s="265" t="s">
        <v>11986</v>
      </c>
      <c r="C4932" s="265" t="s">
        <v>6656</v>
      </c>
      <c r="D4932" s="266" t="s">
        <v>7573</v>
      </c>
    </row>
    <row r="4933" spans="1:4" x14ac:dyDescent="0.25">
      <c r="A4933" s="264" t="s">
        <v>37904</v>
      </c>
      <c r="B4933" s="265" t="s">
        <v>11987</v>
      </c>
      <c r="C4933" s="265" t="s">
        <v>6656</v>
      </c>
      <c r="D4933" s="266" t="s">
        <v>37905</v>
      </c>
    </row>
    <row r="4934" spans="1:4" x14ac:dyDescent="0.25">
      <c r="A4934" s="264" t="s">
        <v>37906</v>
      </c>
      <c r="B4934" s="265" t="s">
        <v>11988</v>
      </c>
      <c r="C4934" s="265" t="s">
        <v>6656</v>
      </c>
      <c r="D4934" s="266" t="s">
        <v>4047</v>
      </c>
    </row>
    <row r="4935" spans="1:4" x14ac:dyDescent="0.25">
      <c r="A4935" s="264" t="s">
        <v>37907</v>
      </c>
      <c r="B4935" s="265" t="s">
        <v>11989</v>
      </c>
      <c r="C4935" s="265" t="s">
        <v>6656</v>
      </c>
      <c r="D4935" s="266" t="s">
        <v>37908</v>
      </c>
    </row>
    <row r="4936" spans="1:4" x14ac:dyDescent="0.25">
      <c r="A4936" s="264" t="s">
        <v>37909</v>
      </c>
      <c r="B4936" s="265" t="s">
        <v>11990</v>
      </c>
      <c r="C4936" s="265" t="s">
        <v>6656</v>
      </c>
      <c r="D4936" s="266" t="s">
        <v>30503</v>
      </c>
    </row>
    <row r="4937" spans="1:4" x14ac:dyDescent="0.25">
      <c r="A4937" s="264" t="s">
        <v>37910</v>
      </c>
      <c r="B4937" s="265" t="s">
        <v>11991</v>
      </c>
      <c r="C4937" s="265" t="s">
        <v>6656</v>
      </c>
      <c r="D4937" s="266" t="s">
        <v>37911</v>
      </c>
    </row>
    <row r="4938" spans="1:4" x14ac:dyDescent="0.25">
      <c r="A4938" s="264" t="s">
        <v>37912</v>
      </c>
      <c r="B4938" s="265" t="s">
        <v>11992</v>
      </c>
      <c r="C4938" s="265" t="s">
        <v>6656</v>
      </c>
      <c r="D4938" s="266" t="s">
        <v>37913</v>
      </c>
    </row>
    <row r="4939" spans="1:4" x14ac:dyDescent="0.25">
      <c r="A4939" s="264" t="s">
        <v>37914</v>
      </c>
      <c r="B4939" s="265" t="s">
        <v>11993</v>
      </c>
      <c r="C4939" s="265" t="s">
        <v>6656</v>
      </c>
      <c r="D4939" s="266" t="s">
        <v>37915</v>
      </c>
    </row>
    <row r="4940" spans="1:4" x14ac:dyDescent="0.25">
      <c r="A4940" s="264" t="s">
        <v>37916</v>
      </c>
      <c r="B4940" s="265" t="s">
        <v>11994</v>
      </c>
      <c r="C4940" s="265" t="s">
        <v>6656</v>
      </c>
      <c r="D4940" s="266" t="s">
        <v>37917</v>
      </c>
    </row>
    <row r="4941" spans="1:4" x14ac:dyDescent="0.25">
      <c r="A4941" s="264" t="s">
        <v>37918</v>
      </c>
      <c r="B4941" s="265" t="s">
        <v>11995</v>
      </c>
      <c r="C4941" s="265" t="s">
        <v>6656</v>
      </c>
      <c r="D4941" s="266" t="s">
        <v>4173</v>
      </c>
    </row>
    <row r="4942" spans="1:4" x14ac:dyDescent="0.25">
      <c r="A4942" s="264" t="s">
        <v>37919</v>
      </c>
      <c r="B4942" s="265" t="s">
        <v>11996</v>
      </c>
      <c r="C4942" s="265" t="s">
        <v>6656</v>
      </c>
      <c r="D4942" s="266" t="s">
        <v>37527</v>
      </c>
    </row>
    <row r="4943" spans="1:4" x14ac:dyDescent="0.25">
      <c r="A4943" s="264" t="s">
        <v>37920</v>
      </c>
      <c r="B4943" s="265" t="s">
        <v>11997</v>
      </c>
      <c r="C4943" s="265" t="s">
        <v>6656</v>
      </c>
      <c r="D4943" s="266" t="s">
        <v>31507</v>
      </c>
    </row>
    <row r="4944" spans="1:4" x14ac:dyDescent="0.25">
      <c r="A4944" s="264" t="s">
        <v>37921</v>
      </c>
      <c r="B4944" s="265" t="s">
        <v>11998</v>
      </c>
      <c r="C4944" s="265" t="s">
        <v>6656</v>
      </c>
      <c r="D4944" s="266" t="s">
        <v>6940</v>
      </c>
    </row>
    <row r="4945" spans="1:4" x14ac:dyDescent="0.25">
      <c r="A4945" s="264" t="s">
        <v>37922</v>
      </c>
      <c r="B4945" s="265" t="s">
        <v>11999</v>
      </c>
      <c r="C4945" s="265" t="s">
        <v>6656</v>
      </c>
      <c r="D4945" s="266" t="s">
        <v>6940</v>
      </c>
    </row>
    <row r="4946" spans="1:4" x14ac:dyDescent="0.25">
      <c r="A4946" s="264" t="s">
        <v>37923</v>
      </c>
      <c r="B4946" s="265" t="s">
        <v>12000</v>
      </c>
      <c r="C4946" s="265" t="s">
        <v>6656</v>
      </c>
      <c r="D4946" s="266" t="s">
        <v>37924</v>
      </c>
    </row>
    <row r="4947" spans="1:4" x14ac:dyDescent="0.25">
      <c r="A4947" s="264" t="s">
        <v>37925</v>
      </c>
      <c r="B4947" s="265" t="s">
        <v>12001</v>
      </c>
      <c r="C4947" s="265" t="s">
        <v>6656</v>
      </c>
      <c r="D4947" s="266" t="s">
        <v>37926</v>
      </c>
    </row>
    <row r="4948" spans="1:4" x14ac:dyDescent="0.25">
      <c r="A4948" s="264" t="s">
        <v>37927</v>
      </c>
      <c r="B4948" s="265" t="s">
        <v>12002</v>
      </c>
      <c r="C4948" s="265" t="s">
        <v>6656</v>
      </c>
      <c r="D4948" s="266" t="s">
        <v>37031</v>
      </c>
    </row>
    <row r="4949" spans="1:4" x14ac:dyDescent="0.25">
      <c r="A4949" s="264" t="s">
        <v>37928</v>
      </c>
      <c r="B4949" s="265" t="s">
        <v>12003</v>
      </c>
      <c r="C4949" s="265" t="s">
        <v>6656</v>
      </c>
      <c r="D4949" s="266" t="s">
        <v>27426</v>
      </c>
    </row>
    <row r="4950" spans="1:4" x14ac:dyDescent="0.25">
      <c r="A4950" s="264" t="s">
        <v>37929</v>
      </c>
      <c r="B4950" s="265" t="s">
        <v>12004</v>
      </c>
      <c r="C4950" s="265" t="s">
        <v>6656</v>
      </c>
      <c r="D4950" s="266" t="s">
        <v>34311</v>
      </c>
    </row>
    <row r="4951" spans="1:4" x14ac:dyDescent="0.25">
      <c r="A4951" s="264" t="s">
        <v>37930</v>
      </c>
      <c r="B4951" s="265" t="s">
        <v>12005</v>
      </c>
      <c r="C4951" s="265" t="s">
        <v>6656</v>
      </c>
      <c r="D4951" s="266" t="s">
        <v>25421</v>
      </c>
    </row>
    <row r="4952" spans="1:4" x14ac:dyDescent="0.25">
      <c r="A4952" s="264" t="s">
        <v>37931</v>
      </c>
      <c r="B4952" s="265" t="s">
        <v>12006</v>
      </c>
      <c r="C4952" s="265" t="s">
        <v>6656</v>
      </c>
      <c r="D4952" s="266" t="s">
        <v>36036</v>
      </c>
    </row>
    <row r="4953" spans="1:4" x14ac:dyDescent="0.25">
      <c r="A4953" s="264" t="s">
        <v>37932</v>
      </c>
      <c r="B4953" s="265" t="s">
        <v>12007</v>
      </c>
      <c r="C4953" s="265" t="s">
        <v>6656</v>
      </c>
      <c r="D4953" s="266" t="s">
        <v>36219</v>
      </c>
    </row>
    <row r="4954" spans="1:4" x14ac:dyDescent="0.25">
      <c r="A4954" s="264" t="s">
        <v>37933</v>
      </c>
      <c r="B4954" s="265" t="s">
        <v>12008</v>
      </c>
      <c r="C4954" s="265" t="s">
        <v>6656</v>
      </c>
      <c r="D4954" s="266" t="s">
        <v>9666</v>
      </c>
    </row>
    <row r="4955" spans="1:4" x14ac:dyDescent="0.25">
      <c r="A4955" s="264" t="s">
        <v>37934</v>
      </c>
      <c r="B4955" s="265" t="s">
        <v>12009</v>
      </c>
      <c r="C4955" s="265" t="s">
        <v>6656</v>
      </c>
      <c r="D4955" s="266" t="s">
        <v>6111</v>
      </c>
    </row>
    <row r="4956" spans="1:4" x14ac:dyDescent="0.25">
      <c r="A4956" s="264" t="s">
        <v>37935</v>
      </c>
      <c r="B4956" s="265" t="s">
        <v>12010</v>
      </c>
      <c r="C4956" s="265" t="s">
        <v>6656</v>
      </c>
      <c r="D4956" s="266" t="s">
        <v>34057</v>
      </c>
    </row>
    <row r="4957" spans="1:4" x14ac:dyDescent="0.25">
      <c r="A4957" s="264" t="s">
        <v>37936</v>
      </c>
      <c r="B4957" s="265" t="s">
        <v>12011</v>
      </c>
      <c r="C4957" s="265" t="s">
        <v>6656</v>
      </c>
      <c r="D4957" s="266" t="s">
        <v>37937</v>
      </c>
    </row>
    <row r="4958" spans="1:4" x14ac:dyDescent="0.25">
      <c r="A4958" s="264" t="s">
        <v>37938</v>
      </c>
      <c r="B4958" s="265" t="s">
        <v>12012</v>
      </c>
      <c r="C4958" s="265" t="s">
        <v>6656</v>
      </c>
      <c r="D4958" s="266" t="s">
        <v>26966</v>
      </c>
    </row>
    <row r="4959" spans="1:4" x14ac:dyDescent="0.25">
      <c r="A4959" s="264" t="s">
        <v>37939</v>
      </c>
      <c r="B4959" s="265" t="s">
        <v>12013</v>
      </c>
      <c r="C4959" s="265" t="s">
        <v>6656</v>
      </c>
      <c r="D4959" s="266" t="s">
        <v>5096</v>
      </c>
    </row>
    <row r="4960" spans="1:4" x14ac:dyDescent="0.25">
      <c r="A4960" s="264" t="s">
        <v>37940</v>
      </c>
      <c r="B4960" s="265" t="s">
        <v>12014</v>
      </c>
      <c r="C4960" s="265" t="s">
        <v>6656</v>
      </c>
      <c r="D4960" s="266" t="s">
        <v>6857</v>
      </c>
    </row>
    <row r="4961" spans="1:4" x14ac:dyDescent="0.25">
      <c r="A4961" s="264" t="s">
        <v>37941</v>
      </c>
      <c r="B4961" s="265" t="s">
        <v>12015</v>
      </c>
      <c r="C4961" s="265" t="s">
        <v>6656</v>
      </c>
      <c r="D4961" s="266" t="s">
        <v>6955</v>
      </c>
    </row>
    <row r="4962" spans="1:4" x14ac:dyDescent="0.25">
      <c r="A4962" s="264" t="s">
        <v>37942</v>
      </c>
      <c r="B4962" s="265" t="s">
        <v>12016</v>
      </c>
      <c r="C4962" s="265" t="s">
        <v>6656</v>
      </c>
      <c r="D4962" s="266" t="s">
        <v>34606</v>
      </c>
    </row>
    <row r="4963" spans="1:4" x14ac:dyDescent="0.25">
      <c r="A4963" s="264" t="s">
        <v>37943</v>
      </c>
      <c r="B4963" s="265" t="s">
        <v>12017</v>
      </c>
      <c r="C4963" s="265" t="s">
        <v>6656</v>
      </c>
      <c r="D4963" s="266" t="s">
        <v>37944</v>
      </c>
    </row>
    <row r="4964" spans="1:4" x14ac:dyDescent="0.25">
      <c r="A4964" s="264" t="s">
        <v>37945</v>
      </c>
      <c r="B4964" s="265" t="s">
        <v>12018</v>
      </c>
      <c r="C4964" s="265" t="s">
        <v>6656</v>
      </c>
      <c r="D4964" s="266" t="s">
        <v>4685</v>
      </c>
    </row>
    <row r="4965" spans="1:4" x14ac:dyDescent="0.25">
      <c r="A4965" s="264" t="s">
        <v>37946</v>
      </c>
      <c r="B4965" s="265" t="s">
        <v>12019</v>
      </c>
      <c r="C4965" s="265" t="s">
        <v>6656</v>
      </c>
      <c r="D4965" s="266" t="s">
        <v>6942</v>
      </c>
    </row>
    <row r="4966" spans="1:4" x14ac:dyDescent="0.25">
      <c r="A4966" s="264" t="s">
        <v>37947</v>
      </c>
      <c r="B4966" s="265" t="s">
        <v>12020</v>
      </c>
      <c r="C4966" s="265" t="s">
        <v>6656</v>
      </c>
      <c r="D4966" s="266" t="s">
        <v>37948</v>
      </c>
    </row>
    <row r="4967" spans="1:4" x14ac:dyDescent="0.25">
      <c r="A4967" s="264" t="s">
        <v>37949</v>
      </c>
      <c r="B4967" s="265" t="s">
        <v>12021</v>
      </c>
      <c r="C4967" s="265" t="s">
        <v>6656</v>
      </c>
      <c r="D4967" s="266" t="s">
        <v>6065</v>
      </c>
    </row>
    <row r="4968" spans="1:4" x14ac:dyDescent="0.25">
      <c r="A4968" s="264" t="s">
        <v>37950</v>
      </c>
      <c r="B4968" s="265" t="s">
        <v>12022</v>
      </c>
      <c r="C4968" s="265" t="s">
        <v>6656</v>
      </c>
      <c r="D4968" s="266" t="s">
        <v>37951</v>
      </c>
    </row>
    <row r="4969" spans="1:4" x14ac:dyDescent="0.25">
      <c r="A4969" s="264" t="s">
        <v>37952</v>
      </c>
      <c r="B4969" s="265" t="s">
        <v>12023</v>
      </c>
      <c r="C4969" s="265" t="s">
        <v>6656</v>
      </c>
      <c r="D4969" s="266" t="s">
        <v>7063</v>
      </c>
    </row>
    <row r="4970" spans="1:4" x14ac:dyDescent="0.25">
      <c r="A4970" s="264" t="s">
        <v>37953</v>
      </c>
      <c r="B4970" s="265" t="s">
        <v>12024</v>
      </c>
      <c r="C4970" s="265" t="s">
        <v>6656</v>
      </c>
      <c r="D4970" s="266" t="s">
        <v>37954</v>
      </c>
    </row>
    <row r="4971" spans="1:4" x14ac:dyDescent="0.25">
      <c r="A4971" s="264" t="s">
        <v>37955</v>
      </c>
      <c r="B4971" s="265" t="s">
        <v>12025</v>
      </c>
      <c r="C4971" s="265" t="s">
        <v>6656</v>
      </c>
      <c r="D4971" s="266" t="s">
        <v>37956</v>
      </c>
    </row>
    <row r="4972" spans="1:4" x14ac:dyDescent="0.25">
      <c r="A4972" s="264" t="s">
        <v>37957</v>
      </c>
      <c r="B4972" s="265" t="s">
        <v>12026</v>
      </c>
      <c r="C4972" s="265" t="s">
        <v>6656</v>
      </c>
      <c r="D4972" s="266" t="s">
        <v>37958</v>
      </c>
    </row>
    <row r="4973" spans="1:4" x14ac:dyDescent="0.25">
      <c r="A4973" s="264" t="s">
        <v>37959</v>
      </c>
      <c r="B4973" s="265" t="s">
        <v>12027</v>
      </c>
      <c r="C4973" s="265" t="s">
        <v>6656</v>
      </c>
      <c r="D4973" s="266" t="s">
        <v>37960</v>
      </c>
    </row>
    <row r="4974" spans="1:4" x14ac:dyDescent="0.25">
      <c r="A4974" s="264" t="s">
        <v>37961</v>
      </c>
      <c r="B4974" s="265" t="s">
        <v>12028</v>
      </c>
      <c r="C4974" s="265" t="s">
        <v>6656</v>
      </c>
      <c r="D4974" s="266" t="s">
        <v>2924</v>
      </c>
    </row>
    <row r="4975" spans="1:4" x14ac:dyDescent="0.25">
      <c r="A4975" s="264" t="s">
        <v>37962</v>
      </c>
      <c r="B4975" s="265" t="s">
        <v>12030</v>
      </c>
      <c r="C4975" s="265" t="s">
        <v>6656</v>
      </c>
      <c r="D4975" s="266" t="s">
        <v>2242</v>
      </c>
    </row>
    <row r="4976" spans="1:4" x14ac:dyDescent="0.25">
      <c r="A4976" s="264" t="s">
        <v>37963</v>
      </c>
      <c r="B4976" s="265" t="s">
        <v>12031</v>
      </c>
      <c r="C4976" s="265" t="s">
        <v>6656</v>
      </c>
      <c r="D4976" s="266" t="s">
        <v>37964</v>
      </c>
    </row>
    <row r="4977" spans="1:4" x14ac:dyDescent="0.25">
      <c r="A4977" s="264" t="s">
        <v>37965</v>
      </c>
      <c r="B4977" s="265" t="s">
        <v>12032</v>
      </c>
      <c r="C4977" s="265" t="s">
        <v>6656</v>
      </c>
      <c r="D4977" s="266" t="s">
        <v>29432</v>
      </c>
    </row>
    <row r="4978" spans="1:4" x14ac:dyDescent="0.25">
      <c r="A4978" s="264" t="s">
        <v>37966</v>
      </c>
      <c r="B4978" s="265" t="s">
        <v>12033</v>
      </c>
      <c r="C4978" s="265" t="s">
        <v>6656</v>
      </c>
      <c r="D4978" s="266" t="s">
        <v>37967</v>
      </c>
    </row>
    <row r="4979" spans="1:4" x14ac:dyDescent="0.25">
      <c r="A4979" s="264" t="s">
        <v>37968</v>
      </c>
      <c r="B4979" s="265" t="s">
        <v>12034</v>
      </c>
      <c r="C4979" s="265" t="s">
        <v>6656</v>
      </c>
      <c r="D4979" s="266" t="s">
        <v>7246</v>
      </c>
    </row>
    <row r="4980" spans="1:4" x14ac:dyDescent="0.25">
      <c r="A4980" s="264" t="s">
        <v>37969</v>
      </c>
      <c r="B4980" s="265" t="s">
        <v>12035</v>
      </c>
      <c r="C4980" s="265" t="s">
        <v>6656</v>
      </c>
      <c r="D4980" s="266" t="s">
        <v>26564</v>
      </c>
    </row>
    <row r="4981" spans="1:4" x14ac:dyDescent="0.25">
      <c r="A4981" s="264" t="s">
        <v>37970</v>
      </c>
      <c r="B4981" s="265" t="s">
        <v>12036</v>
      </c>
      <c r="C4981" s="265" t="s">
        <v>6656</v>
      </c>
      <c r="D4981" s="266" t="s">
        <v>4964</v>
      </c>
    </row>
    <row r="4982" spans="1:4" x14ac:dyDescent="0.25">
      <c r="A4982" s="264" t="s">
        <v>37971</v>
      </c>
      <c r="B4982" s="265" t="s">
        <v>12037</v>
      </c>
      <c r="C4982" s="265" t="s">
        <v>6656</v>
      </c>
      <c r="D4982" s="266" t="s">
        <v>34843</v>
      </c>
    </row>
    <row r="4983" spans="1:4" x14ac:dyDescent="0.25">
      <c r="A4983" s="264" t="s">
        <v>37972</v>
      </c>
      <c r="B4983" s="265" t="s">
        <v>12038</v>
      </c>
      <c r="C4983" s="265" t="s">
        <v>6656</v>
      </c>
      <c r="D4983" s="266" t="s">
        <v>31261</v>
      </c>
    </row>
    <row r="4984" spans="1:4" x14ac:dyDescent="0.25">
      <c r="A4984" s="264" t="s">
        <v>37973</v>
      </c>
      <c r="B4984" s="265" t="s">
        <v>12039</v>
      </c>
      <c r="C4984" s="265" t="s">
        <v>6656</v>
      </c>
      <c r="D4984" s="266" t="s">
        <v>37468</v>
      </c>
    </row>
    <row r="4985" spans="1:4" x14ac:dyDescent="0.25">
      <c r="A4985" s="264" t="s">
        <v>37974</v>
      </c>
      <c r="B4985" s="265" t="s">
        <v>12040</v>
      </c>
      <c r="C4985" s="265" t="s">
        <v>6656</v>
      </c>
      <c r="D4985" s="266" t="s">
        <v>4428</v>
      </c>
    </row>
    <row r="4986" spans="1:4" x14ac:dyDescent="0.25">
      <c r="A4986" s="264" t="s">
        <v>37975</v>
      </c>
      <c r="B4986" s="265" t="s">
        <v>12042</v>
      </c>
      <c r="C4986" s="265" t="s">
        <v>6656</v>
      </c>
      <c r="D4986" s="266" t="s">
        <v>14462</v>
      </c>
    </row>
    <row r="4987" spans="1:4" x14ac:dyDescent="0.25">
      <c r="A4987" s="264" t="s">
        <v>37976</v>
      </c>
      <c r="B4987" s="265" t="s">
        <v>12043</v>
      </c>
      <c r="C4987" s="265" t="s">
        <v>6656</v>
      </c>
      <c r="D4987" s="266" t="s">
        <v>25756</v>
      </c>
    </row>
    <row r="4988" spans="1:4" x14ac:dyDescent="0.25">
      <c r="A4988" s="264" t="s">
        <v>37977</v>
      </c>
      <c r="B4988" s="265" t="s">
        <v>12044</v>
      </c>
      <c r="C4988" s="265" t="s">
        <v>6656</v>
      </c>
      <c r="D4988" s="266" t="s">
        <v>2868</v>
      </c>
    </row>
    <row r="4989" spans="1:4" x14ac:dyDescent="0.25">
      <c r="A4989" s="264" t="s">
        <v>37978</v>
      </c>
      <c r="B4989" s="265" t="s">
        <v>12045</v>
      </c>
      <c r="C4989" s="265" t="s">
        <v>6656</v>
      </c>
      <c r="D4989" s="266" t="s">
        <v>37979</v>
      </c>
    </row>
    <row r="4990" spans="1:4" x14ac:dyDescent="0.25">
      <c r="A4990" s="264" t="s">
        <v>37980</v>
      </c>
      <c r="B4990" s="265" t="s">
        <v>12046</v>
      </c>
      <c r="C4990" s="265" t="s">
        <v>6656</v>
      </c>
      <c r="D4990" s="266" t="s">
        <v>37981</v>
      </c>
    </row>
    <row r="4991" spans="1:4" x14ac:dyDescent="0.25">
      <c r="A4991" s="264" t="s">
        <v>37982</v>
      </c>
      <c r="B4991" s="265" t="s">
        <v>12047</v>
      </c>
      <c r="C4991" s="265" t="s">
        <v>6656</v>
      </c>
      <c r="D4991" s="266" t="s">
        <v>37983</v>
      </c>
    </row>
    <row r="4992" spans="1:4" x14ac:dyDescent="0.25">
      <c r="A4992" s="264" t="s">
        <v>37984</v>
      </c>
      <c r="B4992" s="265" t="s">
        <v>12048</v>
      </c>
      <c r="C4992" s="265" t="s">
        <v>6656</v>
      </c>
      <c r="D4992" s="266" t="s">
        <v>25792</v>
      </c>
    </row>
    <row r="4993" spans="1:4" x14ac:dyDescent="0.25">
      <c r="A4993" s="264" t="s">
        <v>37985</v>
      </c>
      <c r="B4993" s="265" t="s">
        <v>12049</v>
      </c>
      <c r="C4993" s="265" t="s">
        <v>6656</v>
      </c>
      <c r="D4993" s="266" t="s">
        <v>37986</v>
      </c>
    </row>
    <row r="4994" spans="1:4" x14ac:dyDescent="0.25">
      <c r="A4994" s="264" t="s">
        <v>37987</v>
      </c>
      <c r="B4994" s="265" t="s">
        <v>12050</v>
      </c>
      <c r="C4994" s="265" t="s">
        <v>6656</v>
      </c>
      <c r="D4994" s="266" t="s">
        <v>27070</v>
      </c>
    </row>
    <row r="4995" spans="1:4" x14ac:dyDescent="0.25">
      <c r="A4995" s="264" t="s">
        <v>37988</v>
      </c>
      <c r="B4995" s="265" t="s">
        <v>12051</v>
      </c>
      <c r="C4995" s="265" t="s">
        <v>6656</v>
      </c>
      <c r="D4995" s="266" t="s">
        <v>25674</v>
      </c>
    </row>
    <row r="4996" spans="1:4" x14ac:dyDescent="0.25">
      <c r="A4996" s="264" t="s">
        <v>37989</v>
      </c>
      <c r="B4996" s="265" t="s">
        <v>12052</v>
      </c>
      <c r="C4996" s="265" t="s">
        <v>6656</v>
      </c>
      <c r="D4996" s="266" t="s">
        <v>37990</v>
      </c>
    </row>
    <row r="4997" spans="1:4" x14ac:dyDescent="0.25">
      <c r="A4997" s="264" t="s">
        <v>37991</v>
      </c>
      <c r="B4997" s="265" t="s">
        <v>12053</v>
      </c>
      <c r="C4997" s="265" t="s">
        <v>6656</v>
      </c>
      <c r="D4997" s="266" t="s">
        <v>27697</v>
      </c>
    </row>
    <row r="4998" spans="1:4" x14ac:dyDescent="0.25">
      <c r="A4998" s="264" t="s">
        <v>37992</v>
      </c>
      <c r="B4998" s="265" t="s">
        <v>12054</v>
      </c>
      <c r="C4998" s="265" t="s">
        <v>6656</v>
      </c>
      <c r="D4998" s="266" t="s">
        <v>37993</v>
      </c>
    </row>
    <row r="4999" spans="1:4" x14ac:dyDescent="0.25">
      <c r="A4999" s="264" t="s">
        <v>37994</v>
      </c>
      <c r="B4999" s="265" t="s">
        <v>12055</v>
      </c>
      <c r="C4999" s="265" t="s">
        <v>6656</v>
      </c>
      <c r="D4999" s="266" t="s">
        <v>12733</v>
      </c>
    </row>
    <row r="5000" spans="1:4" x14ac:dyDescent="0.25">
      <c r="A5000" s="264" t="s">
        <v>37995</v>
      </c>
      <c r="B5000" s="265" t="s">
        <v>12056</v>
      </c>
      <c r="C5000" s="265" t="s">
        <v>6656</v>
      </c>
      <c r="D5000" s="266" t="s">
        <v>26703</v>
      </c>
    </row>
    <row r="5001" spans="1:4" x14ac:dyDescent="0.25">
      <c r="A5001" s="264" t="s">
        <v>37996</v>
      </c>
      <c r="B5001" s="265" t="s">
        <v>12057</v>
      </c>
      <c r="C5001" s="265" t="s">
        <v>6656</v>
      </c>
      <c r="D5001" s="266" t="s">
        <v>28275</v>
      </c>
    </row>
    <row r="5002" spans="1:4" x14ac:dyDescent="0.25">
      <c r="A5002" s="264" t="s">
        <v>37997</v>
      </c>
      <c r="B5002" s="265" t="s">
        <v>12058</v>
      </c>
      <c r="C5002" s="265" t="s">
        <v>6656</v>
      </c>
      <c r="D5002" s="266" t="s">
        <v>37998</v>
      </c>
    </row>
    <row r="5003" spans="1:4" x14ac:dyDescent="0.25">
      <c r="A5003" s="264" t="s">
        <v>37999</v>
      </c>
      <c r="B5003" s="265" t="s">
        <v>12059</v>
      </c>
      <c r="C5003" s="265" t="s">
        <v>6656</v>
      </c>
      <c r="D5003" s="266" t="s">
        <v>38000</v>
      </c>
    </row>
    <row r="5004" spans="1:4" x14ac:dyDescent="0.25">
      <c r="A5004" s="264" t="s">
        <v>38001</v>
      </c>
      <c r="B5004" s="265" t="s">
        <v>12060</v>
      </c>
      <c r="C5004" s="265" t="s">
        <v>6656</v>
      </c>
      <c r="D5004" s="266" t="s">
        <v>31740</v>
      </c>
    </row>
    <row r="5005" spans="1:4" x14ac:dyDescent="0.25">
      <c r="A5005" s="264" t="s">
        <v>38002</v>
      </c>
      <c r="B5005" s="265" t="s">
        <v>12061</v>
      </c>
      <c r="C5005" s="265" t="s">
        <v>6656</v>
      </c>
      <c r="D5005" s="266" t="s">
        <v>38003</v>
      </c>
    </row>
    <row r="5006" spans="1:4" x14ac:dyDescent="0.25">
      <c r="A5006" s="264" t="s">
        <v>38004</v>
      </c>
      <c r="B5006" s="265" t="s">
        <v>12062</v>
      </c>
      <c r="C5006" s="265" t="s">
        <v>6656</v>
      </c>
      <c r="D5006" s="266" t="s">
        <v>6940</v>
      </c>
    </row>
    <row r="5007" spans="1:4" x14ac:dyDescent="0.25">
      <c r="A5007" s="264" t="s">
        <v>38005</v>
      </c>
      <c r="B5007" s="265" t="s">
        <v>12063</v>
      </c>
      <c r="C5007" s="265" t="s">
        <v>6656</v>
      </c>
      <c r="D5007" s="266" t="s">
        <v>25804</v>
      </c>
    </row>
    <row r="5008" spans="1:4" x14ac:dyDescent="0.25">
      <c r="A5008" s="264" t="s">
        <v>38006</v>
      </c>
      <c r="B5008" s="265" t="s">
        <v>12064</v>
      </c>
      <c r="C5008" s="265" t="s">
        <v>6656</v>
      </c>
      <c r="D5008" s="266" t="s">
        <v>7110</v>
      </c>
    </row>
    <row r="5009" spans="1:4" x14ac:dyDescent="0.25">
      <c r="A5009" s="264" t="s">
        <v>38007</v>
      </c>
      <c r="B5009" s="265" t="s">
        <v>12065</v>
      </c>
      <c r="C5009" s="265" t="s">
        <v>6656</v>
      </c>
      <c r="D5009" s="266" t="s">
        <v>6814</v>
      </c>
    </row>
    <row r="5010" spans="1:4" x14ac:dyDescent="0.25">
      <c r="A5010" s="264" t="s">
        <v>38008</v>
      </c>
      <c r="B5010" s="265" t="s">
        <v>12066</v>
      </c>
      <c r="C5010" s="265" t="s">
        <v>6656</v>
      </c>
      <c r="D5010" s="266" t="s">
        <v>34580</v>
      </c>
    </row>
    <row r="5011" spans="1:4" x14ac:dyDescent="0.25">
      <c r="A5011" s="264" t="s">
        <v>38009</v>
      </c>
      <c r="B5011" s="265" t="s">
        <v>12067</v>
      </c>
      <c r="C5011" s="265" t="s">
        <v>6656</v>
      </c>
      <c r="D5011" s="266" t="s">
        <v>29786</v>
      </c>
    </row>
    <row r="5012" spans="1:4" x14ac:dyDescent="0.25">
      <c r="A5012" s="264" t="s">
        <v>38010</v>
      </c>
      <c r="B5012" s="265" t="s">
        <v>12068</v>
      </c>
      <c r="C5012" s="265" t="s">
        <v>6656</v>
      </c>
      <c r="D5012" s="266" t="s">
        <v>34991</v>
      </c>
    </row>
    <row r="5013" spans="1:4" x14ac:dyDescent="0.25">
      <c r="A5013" s="264" t="s">
        <v>38011</v>
      </c>
      <c r="B5013" s="265" t="s">
        <v>12069</v>
      </c>
      <c r="C5013" s="265" t="s">
        <v>6656</v>
      </c>
      <c r="D5013" s="266" t="s">
        <v>38012</v>
      </c>
    </row>
    <row r="5014" spans="1:4" x14ac:dyDescent="0.25">
      <c r="A5014" s="264" t="s">
        <v>38013</v>
      </c>
      <c r="B5014" s="265" t="s">
        <v>12070</v>
      </c>
      <c r="C5014" s="265" t="s">
        <v>6656</v>
      </c>
      <c r="D5014" s="266" t="s">
        <v>38014</v>
      </c>
    </row>
    <row r="5015" spans="1:4" x14ac:dyDescent="0.25">
      <c r="A5015" s="264" t="s">
        <v>38015</v>
      </c>
      <c r="B5015" s="265" t="s">
        <v>12071</v>
      </c>
      <c r="C5015" s="265" t="s">
        <v>6656</v>
      </c>
      <c r="D5015" s="266" t="s">
        <v>38016</v>
      </c>
    </row>
    <row r="5016" spans="1:4" x14ac:dyDescent="0.25">
      <c r="A5016" s="264" t="s">
        <v>38017</v>
      </c>
      <c r="B5016" s="265" t="s">
        <v>12072</v>
      </c>
      <c r="C5016" s="265" t="s">
        <v>6656</v>
      </c>
      <c r="D5016" s="266" t="s">
        <v>38018</v>
      </c>
    </row>
    <row r="5017" spans="1:4" x14ac:dyDescent="0.25">
      <c r="A5017" s="264" t="s">
        <v>38019</v>
      </c>
      <c r="B5017" s="265" t="s">
        <v>12073</v>
      </c>
      <c r="C5017" s="265" t="s">
        <v>6656</v>
      </c>
      <c r="D5017" s="266" t="s">
        <v>36096</v>
      </c>
    </row>
    <row r="5018" spans="1:4" x14ac:dyDescent="0.25">
      <c r="A5018" s="264" t="s">
        <v>38020</v>
      </c>
      <c r="B5018" s="265" t="s">
        <v>12074</v>
      </c>
      <c r="C5018" s="265" t="s">
        <v>6656</v>
      </c>
      <c r="D5018" s="266" t="s">
        <v>38021</v>
      </c>
    </row>
    <row r="5019" spans="1:4" x14ac:dyDescent="0.25">
      <c r="A5019" s="264" t="s">
        <v>38022</v>
      </c>
      <c r="B5019" s="265" t="s">
        <v>12075</v>
      </c>
      <c r="C5019" s="265" t="s">
        <v>6656</v>
      </c>
      <c r="D5019" s="266" t="s">
        <v>38023</v>
      </c>
    </row>
    <row r="5020" spans="1:4" x14ac:dyDescent="0.25">
      <c r="A5020" s="264" t="s">
        <v>38024</v>
      </c>
      <c r="B5020" s="265" t="s">
        <v>12076</v>
      </c>
      <c r="C5020" s="265" t="s">
        <v>6656</v>
      </c>
      <c r="D5020" s="266" t="s">
        <v>38025</v>
      </c>
    </row>
    <row r="5021" spans="1:4" x14ac:dyDescent="0.25">
      <c r="A5021" s="264" t="s">
        <v>38026</v>
      </c>
      <c r="B5021" s="265" t="s">
        <v>12077</v>
      </c>
      <c r="C5021" s="265" t="s">
        <v>6656</v>
      </c>
      <c r="D5021" s="266" t="s">
        <v>38027</v>
      </c>
    </row>
    <row r="5022" spans="1:4" x14ac:dyDescent="0.25">
      <c r="A5022" s="264" t="s">
        <v>38028</v>
      </c>
      <c r="B5022" s="265" t="s">
        <v>12078</v>
      </c>
      <c r="C5022" s="265" t="s">
        <v>6656</v>
      </c>
      <c r="D5022" s="266" t="s">
        <v>38029</v>
      </c>
    </row>
    <row r="5023" spans="1:4" x14ac:dyDescent="0.25">
      <c r="A5023" s="264" t="s">
        <v>38030</v>
      </c>
      <c r="B5023" s="265" t="s">
        <v>12079</v>
      </c>
      <c r="C5023" s="265" t="s">
        <v>6656</v>
      </c>
      <c r="D5023" s="266" t="s">
        <v>37448</v>
      </c>
    </row>
    <row r="5024" spans="1:4" x14ac:dyDescent="0.25">
      <c r="A5024" s="264" t="s">
        <v>38031</v>
      </c>
      <c r="B5024" s="265" t="s">
        <v>12080</v>
      </c>
      <c r="C5024" s="265" t="s">
        <v>6656</v>
      </c>
      <c r="D5024" s="266" t="s">
        <v>38032</v>
      </c>
    </row>
    <row r="5025" spans="1:4" x14ac:dyDescent="0.25">
      <c r="A5025" s="264" t="s">
        <v>38033</v>
      </c>
      <c r="B5025" s="265" t="s">
        <v>12081</v>
      </c>
      <c r="C5025" s="265" t="s">
        <v>6656</v>
      </c>
      <c r="D5025" s="266" t="s">
        <v>38034</v>
      </c>
    </row>
    <row r="5026" spans="1:4" x14ac:dyDescent="0.25">
      <c r="A5026" s="264" t="s">
        <v>38035</v>
      </c>
      <c r="B5026" s="265" t="s">
        <v>12082</v>
      </c>
      <c r="C5026" s="265" t="s">
        <v>6656</v>
      </c>
      <c r="D5026" s="266" t="s">
        <v>38036</v>
      </c>
    </row>
    <row r="5027" spans="1:4" x14ac:dyDescent="0.25">
      <c r="A5027" s="264" t="s">
        <v>38037</v>
      </c>
      <c r="B5027" s="265" t="s">
        <v>12083</v>
      </c>
      <c r="C5027" s="265" t="s">
        <v>6656</v>
      </c>
      <c r="D5027" s="266" t="s">
        <v>38038</v>
      </c>
    </row>
    <row r="5028" spans="1:4" x14ac:dyDescent="0.25">
      <c r="A5028" s="264" t="s">
        <v>38039</v>
      </c>
      <c r="B5028" s="265" t="s">
        <v>12084</v>
      </c>
      <c r="C5028" s="265" t="s">
        <v>6656</v>
      </c>
      <c r="D5028" s="266" t="s">
        <v>38040</v>
      </c>
    </row>
    <row r="5029" spans="1:4" x14ac:dyDescent="0.25">
      <c r="A5029" s="264" t="s">
        <v>38041</v>
      </c>
      <c r="B5029" s="265" t="s">
        <v>12085</v>
      </c>
      <c r="C5029" s="265" t="s">
        <v>6656</v>
      </c>
      <c r="D5029" s="266" t="s">
        <v>38042</v>
      </c>
    </row>
    <row r="5030" spans="1:4" x14ac:dyDescent="0.25">
      <c r="A5030" s="264" t="s">
        <v>38043</v>
      </c>
      <c r="B5030" s="265" t="s">
        <v>12086</v>
      </c>
      <c r="C5030" s="265" t="s">
        <v>6656</v>
      </c>
      <c r="D5030" s="266" t="s">
        <v>38044</v>
      </c>
    </row>
    <row r="5031" spans="1:4" x14ac:dyDescent="0.25">
      <c r="A5031" s="264" t="s">
        <v>38045</v>
      </c>
      <c r="B5031" s="265" t="s">
        <v>12087</v>
      </c>
      <c r="C5031" s="265" t="s">
        <v>6656</v>
      </c>
      <c r="D5031" s="266" t="s">
        <v>38046</v>
      </c>
    </row>
    <row r="5032" spans="1:4" x14ac:dyDescent="0.25">
      <c r="A5032" s="264" t="s">
        <v>38047</v>
      </c>
      <c r="B5032" s="265" t="s">
        <v>12088</v>
      </c>
      <c r="C5032" s="265" t="s">
        <v>6656</v>
      </c>
      <c r="D5032" s="266" t="s">
        <v>38048</v>
      </c>
    </row>
    <row r="5033" spans="1:4" x14ac:dyDescent="0.25">
      <c r="A5033" s="264" t="s">
        <v>38049</v>
      </c>
      <c r="B5033" s="265" t="s">
        <v>12089</v>
      </c>
      <c r="C5033" s="265" t="s">
        <v>6656</v>
      </c>
      <c r="D5033" s="266" t="s">
        <v>31164</v>
      </c>
    </row>
    <row r="5034" spans="1:4" x14ac:dyDescent="0.25">
      <c r="A5034" s="264" t="s">
        <v>38050</v>
      </c>
      <c r="B5034" s="265" t="s">
        <v>12090</v>
      </c>
      <c r="C5034" s="265" t="s">
        <v>6656</v>
      </c>
      <c r="D5034" s="266" t="s">
        <v>38051</v>
      </c>
    </row>
    <row r="5035" spans="1:4" x14ac:dyDescent="0.25">
      <c r="A5035" s="264" t="s">
        <v>38052</v>
      </c>
      <c r="B5035" s="265" t="s">
        <v>12091</v>
      </c>
      <c r="C5035" s="265" t="s">
        <v>6656</v>
      </c>
      <c r="D5035" s="266" t="s">
        <v>38053</v>
      </c>
    </row>
    <row r="5036" spans="1:4" x14ac:dyDescent="0.25">
      <c r="A5036" s="264" t="s">
        <v>38054</v>
      </c>
      <c r="B5036" s="265" t="s">
        <v>12092</v>
      </c>
      <c r="C5036" s="265" t="s">
        <v>6656</v>
      </c>
      <c r="D5036" s="266" t="s">
        <v>29443</v>
      </c>
    </row>
    <row r="5037" spans="1:4" x14ac:dyDescent="0.25">
      <c r="A5037" s="264" t="s">
        <v>38055</v>
      </c>
      <c r="B5037" s="265" t="s">
        <v>12093</v>
      </c>
      <c r="C5037" s="265" t="s">
        <v>6656</v>
      </c>
      <c r="D5037" s="266" t="s">
        <v>38056</v>
      </c>
    </row>
    <row r="5038" spans="1:4" x14ac:dyDescent="0.25">
      <c r="A5038" s="264" t="s">
        <v>38057</v>
      </c>
      <c r="B5038" s="265" t="s">
        <v>12094</v>
      </c>
      <c r="C5038" s="265" t="s">
        <v>6656</v>
      </c>
      <c r="D5038" s="266" t="s">
        <v>30560</v>
      </c>
    </row>
    <row r="5039" spans="1:4" x14ac:dyDescent="0.25">
      <c r="A5039" s="264" t="s">
        <v>38058</v>
      </c>
      <c r="B5039" s="265" t="s">
        <v>12095</v>
      </c>
      <c r="C5039" s="265" t="s">
        <v>6656</v>
      </c>
      <c r="D5039" s="266" t="s">
        <v>38059</v>
      </c>
    </row>
    <row r="5040" spans="1:4" x14ac:dyDescent="0.25">
      <c r="A5040" s="264" t="s">
        <v>38060</v>
      </c>
      <c r="B5040" s="265" t="s">
        <v>12096</v>
      </c>
      <c r="C5040" s="265" t="s">
        <v>6656</v>
      </c>
      <c r="D5040" s="266" t="s">
        <v>38061</v>
      </c>
    </row>
    <row r="5041" spans="1:4" x14ac:dyDescent="0.25">
      <c r="A5041" s="264" t="s">
        <v>38062</v>
      </c>
      <c r="B5041" s="265" t="s">
        <v>12097</v>
      </c>
      <c r="C5041" s="265" t="s">
        <v>6656</v>
      </c>
      <c r="D5041" s="266" t="s">
        <v>38063</v>
      </c>
    </row>
    <row r="5042" spans="1:4" x14ac:dyDescent="0.25">
      <c r="A5042" s="264" t="s">
        <v>38064</v>
      </c>
      <c r="B5042" s="265" t="s">
        <v>12098</v>
      </c>
      <c r="C5042" s="265" t="s">
        <v>6656</v>
      </c>
      <c r="D5042" s="266" t="s">
        <v>38065</v>
      </c>
    </row>
    <row r="5043" spans="1:4" x14ac:dyDescent="0.25">
      <c r="A5043" s="264" t="s">
        <v>38066</v>
      </c>
      <c r="B5043" s="265" t="s">
        <v>12099</v>
      </c>
      <c r="C5043" s="265" t="s">
        <v>6656</v>
      </c>
      <c r="D5043" s="266" t="s">
        <v>9666</v>
      </c>
    </row>
    <row r="5044" spans="1:4" x14ac:dyDescent="0.25">
      <c r="A5044" s="264" t="s">
        <v>38067</v>
      </c>
      <c r="B5044" s="265" t="s">
        <v>12100</v>
      </c>
      <c r="C5044" s="265" t="s">
        <v>6656</v>
      </c>
      <c r="D5044" s="266" t="s">
        <v>38068</v>
      </c>
    </row>
    <row r="5045" spans="1:4" x14ac:dyDescent="0.25">
      <c r="A5045" s="264" t="s">
        <v>38069</v>
      </c>
      <c r="B5045" s="265" t="s">
        <v>12101</v>
      </c>
      <c r="C5045" s="265" t="s">
        <v>6656</v>
      </c>
      <c r="D5045" s="266" t="s">
        <v>38070</v>
      </c>
    </row>
    <row r="5046" spans="1:4" x14ac:dyDescent="0.25">
      <c r="A5046" s="264" t="s">
        <v>38071</v>
      </c>
      <c r="B5046" s="265" t="s">
        <v>12102</v>
      </c>
      <c r="C5046" s="265" t="s">
        <v>6656</v>
      </c>
      <c r="D5046" s="266" t="s">
        <v>26713</v>
      </c>
    </row>
    <row r="5047" spans="1:4" x14ac:dyDescent="0.25">
      <c r="A5047" s="264" t="s">
        <v>38072</v>
      </c>
      <c r="B5047" s="265" t="s">
        <v>12103</v>
      </c>
      <c r="C5047" s="265" t="s">
        <v>6656</v>
      </c>
      <c r="D5047" s="266" t="s">
        <v>11049</v>
      </c>
    </row>
    <row r="5048" spans="1:4" x14ac:dyDescent="0.25">
      <c r="A5048" s="264" t="s">
        <v>38073</v>
      </c>
      <c r="B5048" s="265" t="s">
        <v>12104</v>
      </c>
      <c r="C5048" s="265" t="s">
        <v>6656</v>
      </c>
      <c r="D5048" s="266" t="s">
        <v>32837</v>
      </c>
    </row>
    <row r="5049" spans="1:4" x14ac:dyDescent="0.25">
      <c r="A5049" s="264" t="s">
        <v>38074</v>
      </c>
      <c r="B5049" s="265" t="s">
        <v>12105</v>
      </c>
      <c r="C5049" s="265" t="s">
        <v>6656</v>
      </c>
      <c r="D5049" s="266" t="s">
        <v>34034</v>
      </c>
    </row>
    <row r="5050" spans="1:4" x14ac:dyDescent="0.25">
      <c r="A5050" s="264" t="s">
        <v>38075</v>
      </c>
      <c r="B5050" s="265" t="s">
        <v>12106</v>
      </c>
      <c r="C5050" s="265" t="s">
        <v>6656</v>
      </c>
      <c r="D5050" s="266" t="s">
        <v>31418</v>
      </c>
    </row>
    <row r="5051" spans="1:4" x14ac:dyDescent="0.25">
      <c r="A5051" s="264" t="s">
        <v>38076</v>
      </c>
      <c r="B5051" s="265" t="s">
        <v>12107</v>
      </c>
      <c r="C5051" s="265" t="s">
        <v>6656</v>
      </c>
      <c r="D5051" s="266" t="s">
        <v>25747</v>
      </c>
    </row>
    <row r="5052" spans="1:4" x14ac:dyDescent="0.25">
      <c r="A5052" s="264" t="s">
        <v>38077</v>
      </c>
      <c r="B5052" s="265" t="s">
        <v>12108</v>
      </c>
      <c r="C5052" s="265" t="s">
        <v>6656</v>
      </c>
      <c r="D5052" s="266" t="s">
        <v>30744</v>
      </c>
    </row>
    <row r="5053" spans="1:4" x14ac:dyDescent="0.25">
      <c r="A5053" s="264" t="s">
        <v>38078</v>
      </c>
      <c r="B5053" s="265" t="s">
        <v>12109</v>
      </c>
      <c r="C5053" s="265" t="s">
        <v>6656</v>
      </c>
      <c r="D5053" s="266" t="s">
        <v>34110</v>
      </c>
    </row>
    <row r="5054" spans="1:4" x14ac:dyDescent="0.25">
      <c r="A5054" s="264" t="s">
        <v>38079</v>
      </c>
      <c r="B5054" s="265" t="s">
        <v>12110</v>
      </c>
      <c r="C5054" s="265" t="s">
        <v>6656</v>
      </c>
      <c r="D5054" s="266" t="s">
        <v>4197</v>
      </c>
    </row>
    <row r="5055" spans="1:4" x14ac:dyDescent="0.25">
      <c r="A5055" s="264" t="s">
        <v>38080</v>
      </c>
      <c r="B5055" s="265" t="s">
        <v>12111</v>
      </c>
      <c r="C5055" s="265" t="s">
        <v>6656</v>
      </c>
      <c r="D5055" s="266" t="s">
        <v>7051</v>
      </c>
    </row>
    <row r="5056" spans="1:4" x14ac:dyDescent="0.25">
      <c r="A5056" s="264" t="s">
        <v>38081</v>
      </c>
      <c r="B5056" s="265" t="s">
        <v>12113</v>
      </c>
      <c r="C5056" s="265" t="s">
        <v>6656</v>
      </c>
      <c r="D5056" s="266" t="s">
        <v>38082</v>
      </c>
    </row>
    <row r="5057" spans="1:4" x14ac:dyDescent="0.25">
      <c r="A5057" s="264" t="s">
        <v>38083</v>
      </c>
      <c r="B5057" s="265" t="s">
        <v>12114</v>
      </c>
      <c r="C5057" s="265" t="s">
        <v>6656</v>
      </c>
      <c r="D5057" s="266" t="s">
        <v>30982</v>
      </c>
    </row>
    <row r="5058" spans="1:4" x14ac:dyDescent="0.25">
      <c r="A5058" s="264" t="s">
        <v>38084</v>
      </c>
      <c r="B5058" s="265" t="s">
        <v>12115</v>
      </c>
      <c r="C5058" s="265" t="s">
        <v>6656</v>
      </c>
      <c r="D5058" s="266" t="s">
        <v>38085</v>
      </c>
    </row>
    <row r="5059" spans="1:4" x14ac:dyDescent="0.25">
      <c r="A5059" s="264" t="s">
        <v>38086</v>
      </c>
      <c r="B5059" s="265" t="s">
        <v>12116</v>
      </c>
      <c r="C5059" s="265" t="s">
        <v>6656</v>
      </c>
      <c r="D5059" s="266" t="s">
        <v>38087</v>
      </c>
    </row>
    <row r="5060" spans="1:4" x14ac:dyDescent="0.25">
      <c r="A5060" s="264" t="s">
        <v>38088</v>
      </c>
      <c r="B5060" s="265" t="s">
        <v>12117</v>
      </c>
      <c r="C5060" s="265" t="s">
        <v>6656</v>
      </c>
      <c r="D5060" s="266" t="s">
        <v>38089</v>
      </c>
    </row>
    <row r="5061" spans="1:4" x14ac:dyDescent="0.25">
      <c r="A5061" s="264" t="s">
        <v>38090</v>
      </c>
      <c r="B5061" s="265" t="s">
        <v>12118</v>
      </c>
      <c r="C5061" s="265" t="s">
        <v>6656</v>
      </c>
      <c r="D5061" s="266" t="s">
        <v>38091</v>
      </c>
    </row>
    <row r="5062" spans="1:4" x14ac:dyDescent="0.25">
      <c r="A5062" s="264" t="s">
        <v>38092</v>
      </c>
      <c r="B5062" s="265" t="s">
        <v>12119</v>
      </c>
      <c r="C5062" s="265" t="s">
        <v>6656</v>
      </c>
      <c r="D5062" s="266" t="s">
        <v>31548</v>
      </c>
    </row>
    <row r="5063" spans="1:4" x14ac:dyDescent="0.25">
      <c r="A5063" s="264" t="s">
        <v>38093</v>
      </c>
      <c r="B5063" s="265" t="s">
        <v>12120</v>
      </c>
      <c r="C5063" s="265" t="s">
        <v>6656</v>
      </c>
      <c r="D5063" s="266" t="s">
        <v>38094</v>
      </c>
    </row>
    <row r="5064" spans="1:4" x14ac:dyDescent="0.25">
      <c r="A5064" s="264" t="s">
        <v>38095</v>
      </c>
      <c r="B5064" s="265" t="s">
        <v>12121</v>
      </c>
      <c r="C5064" s="265" t="s">
        <v>6656</v>
      </c>
      <c r="D5064" s="266" t="s">
        <v>5553</v>
      </c>
    </row>
    <row r="5065" spans="1:4" x14ac:dyDescent="0.25">
      <c r="A5065" s="264" t="s">
        <v>38096</v>
      </c>
      <c r="B5065" s="265" t="s">
        <v>12122</v>
      </c>
      <c r="C5065" s="265" t="s">
        <v>6656</v>
      </c>
      <c r="D5065" s="266" t="s">
        <v>5859</v>
      </c>
    </row>
    <row r="5066" spans="1:4" x14ac:dyDescent="0.25">
      <c r="A5066" s="264" t="s">
        <v>38097</v>
      </c>
      <c r="B5066" s="265" t="s">
        <v>12123</v>
      </c>
      <c r="C5066" s="265" t="s">
        <v>6656</v>
      </c>
      <c r="D5066" s="266" t="s">
        <v>27438</v>
      </c>
    </row>
    <row r="5067" spans="1:4" x14ac:dyDescent="0.25">
      <c r="A5067" s="264" t="s">
        <v>38098</v>
      </c>
      <c r="B5067" s="265" t="s">
        <v>12124</v>
      </c>
      <c r="C5067" s="265" t="s">
        <v>6656</v>
      </c>
      <c r="D5067" s="266" t="s">
        <v>38099</v>
      </c>
    </row>
    <row r="5068" spans="1:4" x14ac:dyDescent="0.25">
      <c r="A5068" s="264" t="s">
        <v>38100</v>
      </c>
      <c r="B5068" s="265" t="s">
        <v>12125</v>
      </c>
      <c r="C5068" s="265" t="s">
        <v>6656</v>
      </c>
      <c r="D5068" s="266" t="s">
        <v>31923</v>
      </c>
    </row>
    <row r="5069" spans="1:4" x14ac:dyDescent="0.25">
      <c r="A5069" s="264" t="s">
        <v>38101</v>
      </c>
      <c r="B5069" s="265" t="s">
        <v>12126</v>
      </c>
      <c r="C5069" s="265" t="s">
        <v>6656</v>
      </c>
      <c r="D5069" s="266" t="s">
        <v>30564</v>
      </c>
    </row>
    <row r="5070" spans="1:4" x14ac:dyDescent="0.25">
      <c r="A5070" s="264" t="s">
        <v>38102</v>
      </c>
      <c r="B5070" s="265" t="s">
        <v>12127</v>
      </c>
      <c r="C5070" s="265" t="s">
        <v>6656</v>
      </c>
      <c r="D5070" s="266" t="s">
        <v>38103</v>
      </c>
    </row>
    <row r="5071" spans="1:4" x14ac:dyDescent="0.25">
      <c r="A5071" s="264" t="s">
        <v>38104</v>
      </c>
      <c r="B5071" s="265" t="s">
        <v>12128</v>
      </c>
      <c r="C5071" s="265" t="s">
        <v>6656</v>
      </c>
      <c r="D5071" s="266" t="s">
        <v>3276</v>
      </c>
    </row>
    <row r="5072" spans="1:4" x14ac:dyDescent="0.25">
      <c r="A5072" s="264" t="s">
        <v>38105</v>
      </c>
      <c r="B5072" s="265" t="s">
        <v>12129</v>
      </c>
      <c r="C5072" s="265" t="s">
        <v>6656</v>
      </c>
      <c r="D5072" s="266" t="s">
        <v>11199</v>
      </c>
    </row>
    <row r="5073" spans="1:4" x14ac:dyDescent="0.25">
      <c r="A5073" s="264" t="s">
        <v>38106</v>
      </c>
      <c r="B5073" s="265" t="s">
        <v>12130</v>
      </c>
      <c r="C5073" s="265" t="s">
        <v>6656</v>
      </c>
      <c r="D5073" s="266" t="s">
        <v>6733</v>
      </c>
    </row>
    <row r="5074" spans="1:4" x14ac:dyDescent="0.25">
      <c r="A5074" s="264" t="s">
        <v>38107</v>
      </c>
      <c r="B5074" s="265" t="s">
        <v>12131</v>
      </c>
      <c r="C5074" s="265" t="s">
        <v>6656</v>
      </c>
      <c r="D5074" s="266" t="s">
        <v>37542</v>
      </c>
    </row>
    <row r="5075" spans="1:4" x14ac:dyDescent="0.25">
      <c r="A5075" s="264" t="s">
        <v>38108</v>
      </c>
      <c r="B5075" s="265" t="s">
        <v>12132</v>
      </c>
      <c r="C5075" s="265" t="s">
        <v>6656</v>
      </c>
      <c r="D5075" s="266" t="s">
        <v>38109</v>
      </c>
    </row>
    <row r="5076" spans="1:4" x14ac:dyDescent="0.25">
      <c r="A5076" s="264" t="s">
        <v>38110</v>
      </c>
      <c r="B5076" s="265" t="s">
        <v>12133</v>
      </c>
      <c r="C5076" s="265" t="s">
        <v>6656</v>
      </c>
      <c r="D5076" s="266" t="s">
        <v>3684</v>
      </c>
    </row>
    <row r="5077" spans="1:4" x14ac:dyDescent="0.25">
      <c r="A5077" s="264" t="s">
        <v>38111</v>
      </c>
      <c r="B5077" s="265" t="s">
        <v>12134</v>
      </c>
      <c r="C5077" s="265" t="s">
        <v>6656</v>
      </c>
      <c r="D5077" s="266" t="s">
        <v>38112</v>
      </c>
    </row>
    <row r="5078" spans="1:4" x14ac:dyDescent="0.25">
      <c r="A5078" s="264" t="s">
        <v>38113</v>
      </c>
      <c r="B5078" s="265" t="s">
        <v>12135</v>
      </c>
      <c r="C5078" s="265" t="s">
        <v>6656</v>
      </c>
      <c r="D5078" s="266" t="s">
        <v>34536</v>
      </c>
    </row>
    <row r="5079" spans="1:4" x14ac:dyDescent="0.25">
      <c r="A5079" s="264" t="s">
        <v>38114</v>
      </c>
      <c r="B5079" s="265" t="s">
        <v>12136</v>
      </c>
      <c r="C5079" s="265" t="s">
        <v>6656</v>
      </c>
      <c r="D5079" s="266" t="s">
        <v>25763</v>
      </c>
    </row>
    <row r="5080" spans="1:4" x14ac:dyDescent="0.25">
      <c r="A5080" s="264" t="s">
        <v>38115</v>
      </c>
      <c r="B5080" s="265" t="s">
        <v>12137</v>
      </c>
      <c r="C5080" s="265" t="s">
        <v>6656</v>
      </c>
      <c r="D5080" s="266" t="s">
        <v>38116</v>
      </c>
    </row>
    <row r="5081" spans="1:4" x14ac:dyDescent="0.25">
      <c r="A5081" s="264" t="s">
        <v>38117</v>
      </c>
      <c r="B5081" s="265" t="s">
        <v>12138</v>
      </c>
      <c r="C5081" s="265" t="s">
        <v>6656</v>
      </c>
      <c r="D5081" s="266" t="s">
        <v>29653</v>
      </c>
    </row>
    <row r="5082" spans="1:4" x14ac:dyDescent="0.25">
      <c r="A5082" s="264" t="s">
        <v>38118</v>
      </c>
      <c r="B5082" s="265" t="s">
        <v>12139</v>
      </c>
      <c r="C5082" s="265" t="s">
        <v>6656</v>
      </c>
      <c r="D5082" s="266" t="s">
        <v>6422</v>
      </c>
    </row>
    <row r="5083" spans="1:4" x14ac:dyDescent="0.25">
      <c r="A5083" s="264" t="s">
        <v>38119</v>
      </c>
      <c r="B5083" s="265" t="s">
        <v>12140</v>
      </c>
      <c r="C5083" s="265" t="s">
        <v>6656</v>
      </c>
      <c r="D5083" s="266" t="s">
        <v>34064</v>
      </c>
    </row>
    <row r="5084" spans="1:4" x14ac:dyDescent="0.25">
      <c r="A5084" s="264" t="s">
        <v>38120</v>
      </c>
      <c r="B5084" s="265" t="s">
        <v>12141</v>
      </c>
      <c r="C5084" s="265" t="s">
        <v>6656</v>
      </c>
      <c r="D5084" s="266" t="s">
        <v>29461</v>
      </c>
    </row>
    <row r="5085" spans="1:4" x14ac:dyDescent="0.25">
      <c r="A5085" s="264" t="s">
        <v>38121</v>
      </c>
      <c r="B5085" s="265" t="s">
        <v>12142</v>
      </c>
      <c r="C5085" s="265" t="s">
        <v>6656</v>
      </c>
      <c r="D5085" s="266" t="s">
        <v>38122</v>
      </c>
    </row>
    <row r="5086" spans="1:4" x14ac:dyDescent="0.25">
      <c r="A5086" s="264" t="s">
        <v>38123</v>
      </c>
      <c r="B5086" s="265" t="s">
        <v>12143</v>
      </c>
      <c r="C5086" s="265" t="s">
        <v>6656</v>
      </c>
      <c r="D5086" s="266" t="s">
        <v>5519</v>
      </c>
    </row>
    <row r="5087" spans="1:4" x14ac:dyDescent="0.25">
      <c r="A5087" s="264" t="s">
        <v>38124</v>
      </c>
      <c r="B5087" s="265" t="s">
        <v>12144</v>
      </c>
      <c r="C5087" s="265" t="s">
        <v>6656</v>
      </c>
      <c r="D5087" s="266" t="s">
        <v>5431</v>
      </c>
    </row>
    <row r="5088" spans="1:4" x14ac:dyDescent="0.25">
      <c r="A5088" s="264" t="s">
        <v>38125</v>
      </c>
      <c r="B5088" s="265" t="s">
        <v>12145</v>
      </c>
      <c r="C5088" s="265" t="s">
        <v>6656</v>
      </c>
      <c r="D5088" s="266" t="s">
        <v>30562</v>
      </c>
    </row>
    <row r="5089" spans="1:4" x14ac:dyDescent="0.25">
      <c r="A5089" s="264" t="s">
        <v>38126</v>
      </c>
      <c r="B5089" s="265" t="s">
        <v>12146</v>
      </c>
      <c r="C5089" s="265" t="s">
        <v>6656</v>
      </c>
      <c r="D5089" s="266" t="s">
        <v>29996</v>
      </c>
    </row>
    <row r="5090" spans="1:4" x14ac:dyDescent="0.25">
      <c r="A5090" s="264" t="s">
        <v>38127</v>
      </c>
      <c r="B5090" s="265" t="s">
        <v>12147</v>
      </c>
      <c r="C5090" s="265" t="s">
        <v>6656</v>
      </c>
      <c r="D5090" s="266" t="s">
        <v>38128</v>
      </c>
    </row>
    <row r="5091" spans="1:4" x14ac:dyDescent="0.25">
      <c r="A5091" s="264" t="s">
        <v>38129</v>
      </c>
      <c r="B5091" s="265" t="s">
        <v>12148</v>
      </c>
      <c r="C5091" s="265" t="s">
        <v>6656</v>
      </c>
      <c r="D5091" s="266" t="s">
        <v>38130</v>
      </c>
    </row>
    <row r="5092" spans="1:4" x14ac:dyDescent="0.25">
      <c r="A5092" s="264" t="s">
        <v>38131</v>
      </c>
      <c r="B5092" s="265" t="s">
        <v>12149</v>
      </c>
      <c r="C5092" s="265" t="s">
        <v>6656</v>
      </c>
      <c r="D5092" s="266" t="s">
        <v>38132</v>
      </c>
    </row>
    <row r="5093" spans="1:4" x14ac:dyDescent="0.25">
      <c r="A5093" s="264" t="s">
        <v>38133</v>
      </c>
      <c r="B5093" s="265" t="s">
        <v>12150</v>
      </c>
      <c r="C5093" s="265" t="s">
        <v>6656</v>
      </c>
      <c r="D5093" s="266" t="s">
        <v>38134</v>
      </c>
    </row>
    <row r="5094" spans="1:4" x14ac:dyDescent="0.25">
      <c r="A5094" s="264" t="s">
        <v>38135</v>
      </c>
      <c r="B5094" s="265" t="s">
        <v>12151</v>
      </c>
      <c r="C5094" s="265" t="s">
        <v>6656</v>
      </c>
      <c r="D5094" s="266" t="s">
        <v>38136</v>
      </c>
    </row>
    <row r="5095" spans="1:4" x14ac:dyDescent="0.25">
      <c r="A5095" s="264" t="s">
        <v>38137</v>
      </c>
      <c r="B5095" s="265" t="s">
        <v>12152</v>
      </c>
      <c r="C5095" s="265" t="s">
        <v>6656</v>
      </c>
      <c r="D5095" s="266" t="s">
        <v>5127</v>
      </c>
    </row>
    <row r="5096" spans="1:4" x14ac:dyDescent="0.25">
      <c r="A5096" s="264" t="s">
        <v>38138</v>
      </c>
      <c r="B5096" s="265" t="s">
        <v>12153</v>
      </c>
      <c r="C5096" s="265" t="s">
        <v>6656</v>
      </c>
      <c r="D5096" s="266" t="s">
        <v>25747</v>
      </c>
    </row>
    <row r="5097" spans="1:4" x14ac:dyDescent="0.25">
      <c r="A5097" s="264" t="s">
        <v>38139</v>
      </c>
      <c r="B5097" s="265" t="s">
        <v>12154</v>
      </c>
      <c r="C5097" s="265" t="s">
        <v>6656</v>
      </c>
      <c r="D5097" s="266" t="s">
        <v>25833</v>
      </c>
    </row>
    <row r="5098" spans="1:4" x14ac:dyDescent="0.25">
      <c r="A5098" s="264" t="s">
        <v>38140</v>
      </c>
      <c r="B5098" s="265" t="s">
        <v>12155</v>
      </c>
      <c r="C5098" s="265" t="s">
        <v>6656</v>
      </c>
      <c r="D5098" s="266" t="s">
        <v>38141</v>
      </c>
    </row>
    <row r="5099" spans="1:4" x14ac:dyDescent="0.25">
      <c r="A5099" s="264" t="s">
        <v>38142</v>
      </c>
      <c r="B5099" s="265" t="s">
        <v>12156</v>
      </c>
      <c r="C5099" s="265" t="s">
        <v>6656</v>
      </c>
      <c r="D5099" s="266" t="s">
        <v>38143</v>
      </c>
    </row>
    <row r="5100" spans="1:4" x14ac:dyDescent="0.25">
      <c r="A5100" s="264" t="s">
        <v>38144</v>
      </c>
      <c r="B5100" s="265" t="s">
        <v>12157</v>
      </c>
      <c r="C5100" s="265" t="s">
        <v>6656</v>
      </c>
      <c r="D5100" s="266" t="s">
        <v>35026</v>
      </c>
    </row>
    <row r="5101" spans="1:4" x14ac:dyDescent="0.25">
      <c r="A5101" s="264" t="s">
        <v>38145</v>
      </c>
      <c r="B5101" s="265" t="s">
        <v>12158</v>
      </c>
      <c r="C5101" s="265" t="s">
        <v>6656</v>
      </c>
      <c r="D5101" s="266" t="s">
        <v>38146</v>
      </c>
    </row>
    <row r="5102" spans="1:4" x14ac:dyDescent="0.25">
      <c r="A5102" s="264" t="s">
        <v>38147</v>
      </c>
      <c r="B5102" s="265" t="s">
        <v>12159</v>
      </c>
      <c r="C5102" s="265" t="s">
        <v>6656</v>
      </c>
      <c r="D5102" s="266" t="s">
        <v>38148</v>
      </c>
    </row>
    <row r="5103" spans="1:4" x14ac:dyDescent="0.25">
      <c r="A5103" s="264" t="s">
        <v>38149</v>
      </c>
      <c r="B5103" s="265" t="s">
        <v>12160</v>
      </c>
      <c r="C5103" s="265" t="s">
        <v>6656</v>
      </c>
      <c r="D5103" s="266" t="s">
        <v>38150</v>
      </c>
    </row>
    <row r="5104" spans="1:4" x14ac:dyDescent="0.25">
      <c r="A5104" s="264" t="s">
        <v>38151</v>
      </c>
      <c r="B5104" s="265" t="s">
        <v>12161</v>
      </c>
      <c r="C5104" s="265" t="s">
        <v>6656</v>
      </c>
      <c r="D5104" s="266" t="s">
        <v>38152</v>
      </c>
    </row>
    <row r="5105" spans="1:4" x14ac:dyDescent="0.25">
      <c r="A5105" s="264" t="s">
        <v>38153</v>
      </c>
      <c r="B5105" s="265" t="s">
        <v>12162</v>
      </c>
      <c r="C5105" s="265" t="s">
        <v>6656</v>
      </c>
      <c r="D5105" s="266" t="s">
        <v>38154</v>
      </c>
    </row>
    <row r="5106" spans="1:4" x14ac:dyDescent="0.25">
      <c r="A5106" s="264" t="s">
        <v>38155</v>
      </c>
      <c r="B5106" s="265" t="s">
        <v>12163</v>
      </c>
      <c r="C5106" s="265" t="s">
        <v>6656</v>
      </c>
      <c r="D5106" s="266" t="s">
        <v>38156</v>
      </c>
    </row>
    <row r="5107" spans="1:4" x14ac:dyDescent="0.25">
      <c r="A5107" s="264" t="s">
        <v>38157</v>
      </c>
      <c r="B5107" s="265" t="s">
        <v>12164</v>
      </c>
      <c r="C5107" s="265" t="s">
        <v>6656</v>
      </c>
      <c r="D5107" s="266" t="s">
        <v>38158</v>
      </c>
    </row>
    <row r="5108" spans="1:4" x14ac:dyDescent="0.25">
      <c r="A5108" s="264" t="s">
        <v>38159</v>
      </c>
      <c r="B5108" s="265" t="s">
        <v>12165</v>
      </c>
      <c r="C5108" s="265" t="s">
        <v>6656</v>
      </c>
      <c r="D5108" s="266" t="s">
        <v>38160</v>
      </c>
    </row>
    <row r="5109" spans="1:4" x14ac:dyDescent="0.25">
      <c r="A5109" s="264" t="s">
        <v>38161</v>
      </c>
      <c r="B5109" s="265" t="s">
        <v>12166</v>
      </c>
      <c r="C5109" s="265" t="s">
        <v>6656</v>
      </c>
      <c r="D5109" s="266" t="s">
        <v>37951</v>
      </c>
    </row>
    <row r="5110" spans="1:4" x14ac:dyDescent="0.25">
      <c r="A5110" s="264" t="s">
        <v>38162</v>
      </c>
      <c r="B5110" s="265" t="s">
        <v>12167</v>
      </c>
      <c r="C5110" s="265" t="s">
        <v>6656</v>
      </c>
      <c r="D5110" s="266" t="s">
        <v>38163</v>
      </c>
    </row>
    <row r="5111" spans="1:4" x14ac:dyDescent="0.25">
      <c r="A5111" s="264" t="s">
        <v>38164</v>
      </c>
      <c r="B5111" s="265" t="s">
        <v>12168</v>
      </c>
      <c r="C5111" s="265" t="s">
        <v>6656</v>
      </c>
      <c r="D5111" s="266" t="s">
        <v>38165</v>
      </c>
    </row>
    <row r="5112" spans="1:4" x14ac:dyDescent="0.25">
      <c r="A5112" s="264" t="s">
        <v>38166</v>
      </c>
      <c r="B5112" s="265" t="s">
        <v>12169</v>
      </c>
      <c r="C5112" s="265" t="s">
        <v>6656</v>
      </c>
      <c r="D5112" s="266" t="s">
        <v>29964</v>
      </c>
    </row>
    <row r="5113" spans="1:4" x14ac:dyDescent="0.25">
      <c r="A5113" s="264" t="s">
        <v>38167</v>
      </c>
      <c r="B5113" s="265" t="s">
        <v>12170</v>
      </c>
      <c r="C5113" s="265" t="s">
        <v>6656</v>
      </c>
      <c r="D5113" s="266" t="s">
        <v>38168</v>
      </c>
    </row>
    <row r="5114" spans="1:4" x14ac:dyDescent="0.25">
      <c r="A5114" s="264" t="s">
        <v>38169</v>
      </c>
      <c r="B5114" s="265" t="s">
        <v>12171</v>
      </c>
      <c r="C5114" s="265" t="s">
        <v>6656</v>
      </c>
      <c r="D5114" s="266" t="s">
        <v>38170</v>
      </c>
    </row>
    <row r="5115" spans="1:4" x14ac:dyDescent="0.25">
      <c r="A5115" s="264" t="s">
        <v>38171</v>
      </c>
      <c r="B5115" s="265" t="s">
        <v>12172</v>
      </c>
      <c r="C5115" s="265" t="s">
        <v>6656</v>
      </c>
      <c r="D5115" s="266" t="s">
        <v>34691</v>
      </c>
    </row>
    <row r="5116" spans="1:4" x14ac:dyDescent="0.25">
      <c r="A5116" s="264" t="s">
        <v>38172</v>
      </c>
      <c r="B5116" s="265" t="s">
        <v>12173</v>
      </c>
      <c r="C5116" s="265" t="s">
        <v>6656</v>
      </c>
      <c r="D5116" s="266" t="s">
        <v>38173</v>
      </c>
    </row>
    <row r="5117" spans="1:4" x14ac:dyDescent="0.25">
      <c r="A5117" s="264" t="s">
        <v>38174</v>
      </c>
      <c r="B5117" s="265" t="s">
        <v>12174</v>
      </c>
      <c r="C5117" s="265" t="s">
        <v>6656</v>
      </c>
      <c r="D5117" s="266" t="s">
        <v>38175</v>
      </c>
    </row>
    <row r="5118" spans="1:4" x14ac:dyDescent="0.25">
      <c r="A5118" s="264" t="s">
        <v>38176</v>
      </c>
      <c r="B5118" s="265" t="s">
        <v>12175</v>
      </c>
      <c r="C5118" s="265" t="s">
        <v>6656</v>
      </c>
      <c r="D5118" s="266" t="s">
        <v>38177</v>
      </c>
    </row>
    <row r="5119" spans="1:4" x14ac:dyDescent="0.25">
      <c r="A5119" s="264" t="s">
        <v>38178</v>
      </c>
      <c r="B5119" s="265" t="s">
        <v>12176</v>
      </c>
      <c r="C5119" s="265" t="s">
        <v>6656</v>
      </c>
      <c r="D5119" s="266" t="s">
        <v>38179</v>
      </c>
    </row>
    <row r="5120" spans="1:4" x14ac:dyDescent="0.25">
      <c r="A5120" s="264" t="s">
        <v>38180</v>
      </c>
      <c r="B5120" s="265" t="s">
        <v>12177</v>
      </c>
      <c r="C5120" s="265" t="s">
        <v>6656</v>
      </c>
      <c r="D5120" s="266" t="s">
        <v>38181</v>
      </c>
    </row>
    <row r="5121" spans="1:4" x14ac:dyDescent="0.25">
      <c r="A5121" s="264" t="s">
        <v>38182</v>
      </c>
      <c r="B5121" s="265" t="s">
        <v>12178</v>
      </c>
      <c r="C5121" s="265" t="s">
        <v>6656</v>
      </c>
      <c r="D5121" s="266" t="s">
        <v>38183</v>
      </c>
    </row>
    <row r="5122" spans="1:4" x14ac:dyDescent="0.25">
      <c r="A5122" s="264" t="s">
        <v>38184</v>
      </c>
      <c r="B5122" s="265" t="s">
        <v>12179</v>
      </c>
      <c r="C5122" s="265" t="s">
        <v>6656</v>
      </c>
      <c r="D5122" s="266" t="s">
        <v>38185</v>
      </c>
    </row>
    <row r="5123" spans="1:4" x14ac:dyDescent="0.25">
      <c r="A5123" s="264" t="s">
        <v>38186</v>
      </c>
      <c r="B5123" s="265" t="s">
        <v>12180</v>
      </c>
      <c r="C5123" s="265" t="s">
        <v>6656</v>
      </c>
      <c r="D5123" s="266" t="s">
        <v>38187</v>
      </c>
    </row>
    <row r="5124" spans="1:4" x14ac:dyDescent="0.25">
      <c r="A5124" s="264" t="s">
        <v>38188</v>
      </c>
      <c r="B5124" s="265" t="s">
        <v>12181</v>
      </c>
      <c r="C5124" s="265" t="s">
        <v>6656</v>
      </c>
      <c r="D5124" s="266" t="s">
        <v>38189</v>
      </c>
    </row>
    <row r="5125" spans="1:4" x14ac:dyDescent="0.25">
      <c r="A5125" s="264" t="s">
        <v>38190</v>
      </c>
      <c r="B5125" s="265" t="s">
        <v>12182</v>
      </c>
      <c r="C5125" s="265" t="s">
        <v>6656</v>
      </c>
      <c r="D5125" s="266" t="s">
        <v>38191</v>
      </c>
    </row>
    <row r="5126" spans="1:4" x14ac:dyDescent="0.25">
      <c r="A5126" s="264" t="s">
        <v>38192</v>
      </c>
      <c r="B5126" s="265" t="s">
        <v>12183</v>
      </c>
      <c r="C5126" s="265" t="s">
        <v>6656</v>
      </c>
      <c r="D5126" s="266" t="s">
        <v>38193</v>
      </c>
    </row>
    <row r="5127" spans="1:4" x14ac:dyDescent="0.25">
      <c r="A5127" s="264" t="s">
        <v>38194</v>
      </c>
      <c r="B5127" s="265" t="s">
        <v>12184</v>
      </c>
      <c r="C5127" s="265" t="s">
        <v>6656</v>
      </c>
      <c r="D5127" s="266" t="s">
        <v>38195</v>
      </c>
    </row>
    <row r="5128" spans="1:4" x14ac:dyDescent="0.25">
      <c r="A5128" s="264" t="s">
        <v>38196</v>
      </c>
      <c r="B5128" s="265" t="s">
        <v>12185</v>
      </c>
      <c r="C5128" s="265" t="s">
        <v>6656</v>
      </c>
      <c r="D5128" s="266" t="s">
        <v>38197</v>
      </c>
    </row>
    <row r="5129" spans="1:4" x14ac:dyDescent="0.25">
      <c r="A5129" s="264" t="s">
        <v>38198</v>
      </c>
      <c r="B5129" s="265" t="s">
        <v>12186</v>
      </c>
      <c r="C5129" s="265" t="s">
        <v>6656</v>
      </c>
      <c r="D5129" s="266" t="s">
        <v>38199</v>
      </c>
    </row>
    <row r="5130" spans="1:4" x14ac:dyDescent="0.25">
      <c r="A5130" s="264" t="s">
        <v>38200</v>
      </c>
      <c r="B5130" s="265" t="s">
        <v>12187</v>
      </c>
      <c r="C5130" s="265" t="s">
        <v>6656</v>
      </c>
      <c r="D5130" s="266" t="s">
        <v>38201</v>
      </c>
    </row>
    <row r="5131" spans="1:4" x14ac:dyDescent="0.25">
      <c r="A5131" s="264" t="s">
        <v>38202</v>
      </c>
      <c r="B5131" s="265" t="s">
        <v>12188</v>
      </c>
      <c r="C5131" s="265" t="s">
        <v>6656</v>
      </c>
      <c r="D5131" s="266" t="s">
        <v>38203</v>
      </c>
    </row>
    <row r="5132" spans="1:4" x14ac:dyDescent="0.25">
      <c r="A5132" s="264" t="s">
        <v>38204</v>
      </c>
      <c r="B5132" s="265" t="s">
        <v>12189</v>
      </c>
      <c r="C5132" s="265" t="s">
        <v>6656</v>
      </c>
      <c r="D5132" s="266" t="s">
        <v>38205</v>
      </c>
    </row>
    <row r="5133" spans="1:4" x14ac:dyDescent="0.25">
      <c r="A5133" s="264" t="s">
        <v>38206</v>
      </c>
      <c r="B5133" s="265" t="s">
        <v>12190</v>
      </c>
      <c r="C5133" s="265" t="s">
        <v>6656</v>
      </c>
      <c r="D5133" s="266" t="s">
        <v>38207</v>
      </c>
    </row>
    <row r="5134" spans="1:4" x14ac:dyDescent="0.25">
      <c r="A5134" s="264" t="s">
        <v>38208</v>
      </c>
      <c r="B5134" s="265" t="s">
        <v>12191</v>
      </c>
      <c r="C5134" s="265" t="s">
        <v>6656</v>
      </c>
      <c r="D5134" s="266" t="s">
        <v>38209</v>
      </c>
    </row>
    <row r="5135" spans="1:4" x14ac:dyDescent="0.25">
      <c r="A5135" s="264" t="s">
        <v>38210</v>
      </c>
      <c r="B5135" s="265" t="s">
        <v>12192</v>
      </c>
      <c r="C5135" s="265" t="s">
        <v>6656</v>
      </c>
      <c r="D5135" s="266" t="s">
        <v>38211</v>
      </c>
    </row>
    <row r="5136" spans="1:4" x14ac:dyDescent="0.25">
      <c r="A5136" s="264" t="s">
        <v>38212</v>
      </c>
      <c r="B5136" s="265" t="s">
        <v>12193</v>
      </c>
      <c r="C5136" s="265" t="s">
        <v>6656</v>
      </c>
      <c r="D5136" s="266" t="s">
        <v>38213</v>
      </c>
    </row>
    <row r="5137" spans="1:4" x14ac:dyDescent="0.25">
      <c r="A5137" s="264" t="s">
        <v>38214</v>
      </c>
      <c r="B5137" s="265" t="s">
        <v>12194</v>
      </c>
      <c r="C5137" s="265" t="s">
        <v>6656</v>
      </c>
      <c r="D5137" s="266" t="s">
        <v>38215</v>
      </c>
    </row>
    <row r="5138" spans="1:4" x14ac:dyDescent="0.25">
      <c r="A5138" s="264" t="s">
        <v>38216</v>
      </c>
      <c r="B5138" s="265" t="s">
        <v>12195</v>
      </c>
      <c r="C5138" s="265" t="s">
        <v>6656</v>
      </c>
      <c r="D5138" s="266" t="s">
        <v>38217</v>
      </c>
    </row>
    <row r="5139" spans="1:4" x14ac:dyDescent="0.25">
      <c r="A5139" s="264" t="s">
        <v>38218</v>
      </c>
      <c r="B5139" s="265" t="s">
        <v>12196</v>
      </c>
      <c r="C5139" s="265" t="s">
        <v>6656</v>
      </c>
      <c r="D5139" s="266" t="s">
        <v>33044</v>
      </c>
    </row>
    <row r="5140" spans="1:4" x14ac:dyDescent="0.25">
      <c r="A5140" s="264" t="s">
        <v>38219</v>
      </c>
      <c r="B5140" s="265" t="s">
        <v>12197</v>
      </c>
      <c r="C5140" s="265" t="s">
        <v>6656</v>
      </c>
      <c r="D5140" s="266" t="s">
        <v>38220</v>
      </c>
    </row>
    <row r="5141" spans="1:4" x14ac:dyDescent="0.25">
      <c r="A5141" s="264" t="s">
        <v>38221</v>
      </c>
      <c r="B5141" s="265" t="s">
        <v>12198</v>
      </c>
      <c r="C5141" s="265" t="s">
        <v>6656</v>
      </c>
      <c r="D5141" s="266" t="s">
        <v>35083</v>
      </c>
    </row>
    <row r="5142" spans="1:4" x14ac:dyDescent="0.25">
      <c r="A5142" s="264" t="s">
        <v>38222</v>
      </c>
      <c r="B5142" s="265" t="s">
        <v>12199</v>
      </c>
      <c r="C5142" s="265" t="s">
        <v>6656</v>
      </c>
      <c r="D5142" s="266" t="s">
        <v>38223</v>
      </c>
    </row>
    <row r="5143" spans="1:4" x14ac:dyDescent="0.25">
      <c r="A5143" s="264" t="s">
        <v>38224</v>
      </c>
      <c r="B5143" s="265" t="s">
        <v>12200</v>
      </c>
      <c r="C5143" s="265" t="s">
        <v>6656</v>
      </c>
      <c r="D5143" s="266" t="s">
        <v>36166</v>
      </c>
    </row>
    <row r="5144" spans="1:4" x14ac:dyDescent="0.25">
      <c r="A5144" s="264" t="s">
        <v>38225</v>
      </c>
      <c r="B5144" s="265" t="s">
        <v>12201</v>
      </c>
      <c r="C5144" s="265" t="s">
        <v>6656</v>
      </c>
      <c r="D5144" s="266" t="s">
        <v>38226</v>
      </c>
    </row>
    <row r="5145" spans="1:4" x14ac:dyDescent="0.25">
      <c r="A5145" s="264" t="s">
        <v>38227</v>
      </c>
      <c r="B5145" s="265" t="s">
        <v>12202</v>
      </c>
      <c r="C5145" s="265" t="s">
        <v>6656</v>
      </c>
      <c r="D5145" s="266" t="s">
        <v>38228</v>
      </c>
    </row>
    <row r="5146" spans="1:4" x14ac:dyDescent="0.25">
      <c r="A5146" s="264" t="s">
        <v>38229</v>
      </c>
      <c r="B5146" s="265" t="s">
        <v>12203</v>
      </c>
      <c r="C5146" s="265" t="s">
        <v>6656</v>
      </c>
      <c r="D5146" s="266" t="s">
        <v>38230</v>
      </c>
    </row>
    <row r="5147" spans="1:4" x14ac:dyDescent="0.25">
      <c r="A5147" s="264" t="s">
        <v>38231</v>
      </c>
      <c r="B5147" s="265" t="s">
        <v>12204</v>
      </c>
      <c r="C5147" s="265" t="s">
        <v>6656</v>
      </c>
      <c r="D5147" s="266" t="s">
        <v>38232</v>
      </c>
    </row>
    <row r="5148" spans="1:4" x14ac:dyDescent="0.25">
      <c r="A5148" s="264" t="s">
        <v>38233</v>
      </c>
      <c r="B5148" s="265" t="s">
        <v>12205</v>
      </c>
      <c r="C5148" s="265" t="s">
        <v>6656</v>
      </c>
      <c r="D5148" s="266" t="s">
        <v>38234</v>
      </c>
    </row>
    <row r="5149" spans="1:4" x14ac:dyDescent="0.25">
      <c r="A5149" s="264" t="s">
        <v>38235</v>
      </c>
      <c r="B5149" s="265" t="s">
        <v>12206</v>
      </c>
      <c r="C5149" s="265" t="s">
        <v>6656</v>
      </c>
      <c r="D5149" s="266" t="s">
        <v>38236</v>
      </c>
    </row>
    <row r="5150" spans="1:4" x14ac:dyDescent="0.25">
      <c r="A5150" s="264" t="s">
        <v>38237</v>
      </c>
      <c r="B5150" s="265" t="s">
        <v>12207</v>
      </c>
      <c r="C5150" s="265" t="s">
        <v>6656</v>
      </c>
      <c r="D5150" s="266" t="s">
        <v>38238</v>
      </c>
    </row>
    <row r="5151" spans="1:4" x14ac:dyDescent="0.25">
      <c r="A5151" s="264" t="s">
        <v>38239</v>
      </c>
      <c r="B5151" s="265" t="s">
        <v>12208</v>
      </c>
      <c r="C5151" s="265" t="s">
        <v>6656</v>
      </c>
      <c r="D5151" s="266" t="s">
        <v>38240</v>
      </c>
    </row>
    <row r="5152" spans="1:4" x14ac:dyDescent="0.25">
      <c r="A5152" s="264" t="s">
        <v>38241</v>
      </c>
      <c r="B5152" s="265" t="s">
        <v>12209</v>
      </c>
      <c r="C5152" s="265" t="s">
        <v>6656</v>
      </c>
      <c r="D5152" s="266" t="s">
        <v>38242</v>
      </c>
    </row>
    <row r="5153" spans="1:4" x14ac:dyDescent="0.25">
      <c r="A5153" s="264" t="s">
        <v>38243</v>
      </c>
      <c r="B5153" s="265" t="s">
        <v>12210</v>
      </c>
      <c r="C5153" s="265" t="s">
        <v>6656</v>
      </c>
      <c r="D5153" s="266" t="s">
        <v>1491</v>
      </c>
    </row>
    <row r="5154" spans="1:4" x14ac:dyDescent="0.25">
      <c r="A5154" s="264" t="s">
        <v>38244</v>
      </c>
      <c r="B5154" s="265" t="s">
        <v>12211</v>
      </c>
      <c r="C5154" s="265" t="s">
        <v>6656</v>
      </c>
      <c r="D5154" s="266" t="s">
        <v>38245</v>
      </c>
    </row>
    <row r="5155" spans="1:4" x14ac:dyDescent="0.25">
      <c r="A5155" s="264" t="s">
        <v>38246</v>
      </c>
      <c r="B5155" s="265" t="s">
        <v>12212</v>
      </c>
      <c r="C5155" s="265" t="s">
        <v>6656</v>
      </c>
      <c r="D5155" s="266" t="s">
        <v>38247</v>
      </c>
    </row>
    <row r="5156" spans="1:4" x14ac:dyDescent="0.25">
      <c r="A5156" s="264" t="s">
        <v>38248</v>
      </c>
      <c r="B5156" s="265" t="s">
        <v>12213</v>
      </c>
      <c r="C5156" s="265" t="s">
        <v>6656</v>
      </c>
      <c r="D5156" s="266" t="s">
        <v>38249</v>
      </c>
    </row>
    <row r="5157" spans="1:4" x14ac:dyDescent="0.25">
      <c r="A5157" s="264" t="s">
        <v>38250</v>
      </c>
      <c r="B5157" s="265" t="s">
        <v>12214</v>
      </c>
      <c r="C5157" s="265" t="s">
        <v>6656</v>
      </c>
      <c r="D5157" s="266" t="s">
        <v>31147</v>
      </c>
    </row>
    <row r="5158" spans="1:4" x14ac:dyDescent="0.25">
      <c r="A5158" s="264" t="s">
        <v>38251</v>
      </c>
      <c r="B5158" s="265" t="s">
        <v>12215</v>
      </c>
      <c r="C5158" s="265" t="s">
        <v>6656</v>
      </c>
      <c r="D5158" s="266" t="s">
        <v>37951</v>
      </c>
    </row>
    <row r="5159" spans="1:4" x14ac:dyDescent="0.25">
      <c r="A5159" s="264" t="s">
        <v>38252</v>
      </c>
      <c r="B5159" s="265" t="s">
        <v>12216</v>
      </c>
      <c r="C5159" s="265" t="s">
        <v>6656</v>
      </c>
      <c r="D5159" s="266" t="s">
        <v>38253</v>
      </c>
    </row>
    <row r="5160" spans="1:4" x14ac:dyDescent="0.25">
      <c r="A5160" s="264" t="s">
        <v>38254</v>
      </c>
      <c r="B5160" s="265" t="s">
        <v>12217</v>
      </c>
      <c r="C5160" s="265" t="s">
        <v>6656</v>
      </c>
      <c r="D5160" s="266" t="s">
        <v>38255</v>
      </c>
    </row>
    <row r="5161" spans="1:4" x14ac:dyDescent="0.25">
      <c r="A5161" s="264" t="s">
        <v>38256</v>
      </c>
      <c r="B5161" s="265" t="s">
        <v>12218</v>
      </c>
      <c r="C5161" s="265" t="s">
        <v>6656</v>
      </c>
      <c r="D5161" s="266" t="s">
        <v>38257</v>
      </c>
    </row>
    <row r="5162" spans="1:4" x14ac:dyDescent="0.25">
      <c r="A5162" s="264" t="s">
        <v>38258</v>
      </c>
      <c r="B5162" s="265" t="s">
        <v>12219</v>
      </c>
      <c r="C5162" s="265" t="s">
        <v>6656</v>
      </c>
      <c r="D5162" s="266" t="s">
        <v>38259</v>
      </c>
    </row>
    <row r="5163" spans="1:4" x14ac:dyDescent="0.25">
      <c r="A5163" s="264" t="s">
        <v>38260</v>
      </c>
      <c r="B5163" s="265" t="s">
        <v>12220</v>
      </c>
      <c r="C5163" s="265" t="s">
        <v>6656</v>
      </c>
      <c r="D5163" s="266" t="s">
        <v>38261</v>
      </c>
    </row>
    <row r="5164" spans="1:4" x14ac:dyDescent="0.25">
      <c r="A5164" s="264" t="s">
        <v>38262</v>
      </c>
      <c r="B5164" s="265" t="s">
        <v>12221</v>
      </c>
      <c r="C5164" s="265" t="s">
        <v>6656</v>
      </c>
      <c r="D5164" s="266" t="s">
        <v>38263</v>
      </c>
    </row>
    <row r="5165" spans="1:4" x14ac:dyDescent="0.25">
      <c r="A5165" s="264" t="s">
        <v>38264</v>
      </c>
      <c r="B5165" s="265" t="s">
        <v>12222</v>
      </c>
      <c r="C5165" s="265" t="s">
        <v>6656</v>
      </c>
      <c r="D5165" s="266" t="s">
        <v>38265</v>
      </c>
    </row>
    <row r="5166" spans="1:4" x14ac:dyDescent="0.25">
      <c r="A5166" s="264" t="s">
        <v>38266</v>
      </c>
      <c r="B5166" s="265" t="s">
        <v>12223</v>
      </c>
      <c r="C5166" s="265" t="s">
        <v>6656</v>
      </c>
      <c r="D5166" s="266" t="s">
        <v>38267</v>
      </c>
    </row>
    <row r="5167" spans="1:4" x14ac:dyDescent="0.25">
      <c r="A5167" s="264" t="s">
        <v>38268</v>
      </c>
      <c r="B5167" s="265" t="s">
        <v>12224</v>
      </c>
      <c r="C5167" s="265" t="s">
        <v>6656</v>
      </c>
      <c r="D5167" s="266" t="s">
        <v>38269</v>
      </c>
    </row>
    <row r="5168" spans="1:4" x14ac:dyDescent="0.25">
      <c r="A5168" s="264" t="s">
        <v>38270</v>
      </c>
      <c r="B5168" s="265" t="s">
        <v>12225</v>
      </c>
      <c r="C5168" s="265" t="s">
        <v>6656</v>
      </c>
      <c r="D5168" s="266" t="s">
        <v>38271</v>
      </c>
    </row>
    <row r="5169" spans="1:4" x14ac:dyDescent="0.25">
      <c r="A5169" s="264" t="s">
        <v>38272</v>
      </c>
      <c r="B5169" s="265" t="s">
        <v>12226</v>
      </c>
      <c r="C5169" s="265" t="s">
        <v>6656</v>
      </c>
      <c r="D5169" s="266" t="s">
        <v>38273</v>
      </c>
    </row>
    <row r="5170" spans="1:4" x14ac:dyDescent="0.25">
      <c r="A5170" s="264" t="s">
        <v>38274</v>
      </c>
      <c r="B5170" s="265" t="s">
        <v>12227</v>
      </c>
      <c r="C5170" s="265" t="s">
        <v>6656</v>
      </c>
      <c r="D5170" s="266" t="s">
        <v>38275</v>
      </c>
    </row>
    <row r="5171" spans="1:4" x14ac:dyDescent="0.25">
      <c r="A5171" s="264" t="s">
        <v>38276</v>
      </c>
      <c r="B5171" s="265" t="s">
        <v>12228</v>
      </c>
      <c r="C5171" s="265" t="s">
        <v>6656</v>
      </c>
      <c r="D5171" s="266" t="s">
        <v>38277</v>
      </c>
    </row>
    <row r="5172" spans="1:4" x14ac:dyDescent="0.25">
      <c r="A5172" s="264" t="s">
        <v>38278</v>
      </c>
      <c r="B5172" s="265" t="s">
        <v>12229</v>
      </c>
      <c r="C5172" s="265" t="s">
        <v>6656</v>
      </c>
      <c r="D5172" s="266" t="s">
        <v>38279</v>
      </c>
    </row>
    <row r="5173" spans="1:4" x14ac:dyDescent="0.25">
      <c r="A5173" s="264" t="s">
        <v>38280</v>
      </c>
      <c r="B5173" s="265" t="s">
        <v>12230</v>
      </c>
      <c r="C5173" s="265" t="s">
        <v>6656</v>
      </c>
      <c r="D5173" s="266" t="s">
        <v>38281</v>
      </c>
    </row>
    <row r="5174" spans="1:4" x14ac:dyDescent="0.25">
      <c r="A5174" s="264" t="s">
        <v>38282</v>
      </c>
      <c r="B5174" s="265" t="s">
        <v>12231</v>
      </c>
      <c r="C5174" s="265" t="s">
        <v>6656</v>
      </c>
      <c r="D5174" s="266" t="s">
        <v>38283</v>
      </c>
    </row>
    <row r="5175" spans="1:4" x14ac:dyDescent="0.25">
      <c r="A5175" s="264" t="s">
        <v>38284</v>
      </c>
      <c r="B5175" s="265" t="s">
        <v>12232</v>
      </c>
      <c r="C5175" s="265" t="s">
        <v>6656</v>
      </c>
      <c r="D5175" s="374" t="s">
        <v>38285</v>
      </c>
    </row>
    <row r="5176" spans="1:4" x14ac:dyDescent="0.25">
      <c r="A5176" s="264" t="s">
        <v>38286</v>
      </c>
      <c r="B5176" s="265" t="s">
        <v>12233</v>
      </c>
      <c r="C5176" s="265" t="s">
        <v>6656</v>
      </c>
      <c r="D5176" s="266" t="s">
        <v>38287</v>
      </c>
    </row>
    <row r="5177" spans="1:4" x14ac:dyDescent="0.25">
      <c r="A5177" s="264" t="s">
        <v>38288</v>
      </c>
      <c r="B5177" s="265" t="s">
        <v>12234</v>
      </c>
      <c r="C5177" s="265" t="s">
        <v>6656</v>
      </c>
      <c r="D5177" s="266" t="s">
        <v>38289</v>
      </c>
    </row>
    <row r="5178" spans="1:4" x14ac:dyDescent="0.25">
      <c r="A5178" s="264" t="s">
        <v>38290</v>
      </c>
      <c r="B5178" s="265" t="s">
        <v>12235</v>
      </c>
      <c r="C5178" s="265" t="s">
        <v>6656</v>
      </c>
      <c r="D5178" s="266" t="s">
        <v>38291</v>
      </c>
    </row>
    <row r="5179" spans="1:4" x14ac:dyDescent="0.25">
      <c r="A5179" s="264" t="s">
        <v>38292</v>
      </c>
      <c r="B5179" s="265" t="s">
        <v>12236</v>
      </c>
      <c r="C5179" s="265" t="s">
        <v>6656</v>
      </c>
      <c r="D5179" s="266" t="s">
        <v>38293</v>
      </c>
    </row>
    <row r="5180" spans="1:4" x14ac:dyDescent="0.25">
      <c r="A5180" s="264" t="s">
        <v>38294</v>
      </c>
      <c r="B5180" s="265" t="s">
        <v>12237</v>
      </c>
      <c r="C5180" s="265" t="s">
        <v>6656</v>
      </c>
      <c r="D5180" s="266" t="s">
        <v>38295</v>
      </c>
    </row>
    <row r="5181" spans="1:4" x14ac:dyDescent="0.25">
      <c r="A5181" s="264" t="s">
        <v>38296</v>
      </c>
      <c r="B5181" s="265" t="s">
        <v>12238</v>
      </c>
      <c r="C5181" s="265" t="s">
        <v>6656</v>
      </c>
      <c r="D5181" s="266" t="s">
        <v>38297</v>
      </c>
    </row>
    <row r="5182" spans="1:4" x14ac:dyDescent="0.25">
      <c r="A5182" s="264" t="s">
        <v>38298</v>
      </c>
      <c r="B5182" s="265" t="s">
        <v>12239</v>
      </c>
      <c r="C5182" s="265" t="s">
        <v>6656</v>
      </c>
      <c r="D5182" s="266" t="s">
        <v>38299</v>
      </c>
    </row>
    <row r="5183" spans="1:4" x14ac:dyDescent="0.25">
      <c r="A5183" s="264" t="s">
        <v>38300</v>
      </c>
      <c r="B5183" s="265" t="s">
        <v>12240</v>
      </c>
      <c r="C5183" s="265" t="s">
        <v>6656</v>
      </c>
      <c r="D5183" s="266" t="s">
        <v>38301</v>
      </c>
    </row>
    <row r="5184" spans="1:4" x14ac:dyDescent="0.25">
      <c r="A5184" s="264" t="s">
        <v>38302</v>
      </c>
      <c r="B5184" s="265" t="s">
        <v>12241</v>
      </c>
      <c r="C5184" s="265" t="s">
        <v>6656</v>
      </c>
      <c r="D5184" s="266" t="s">
        <v>38303</v>
      </c>
    </row>
    <row r="5185" spans="1:4" x14ac:dyDescent="0.25">
      <c r="A5185" s="264" t="s">
        <v>38304</v>
      </c>
      <c r="B5185" s="265" t="s">
        <v>12242</v>
      </c>
      <c r="C5185" s="265" t="s">
        <v>6656</v>
      </c>
      <c r="D5185" s="266" t="s">
        <v>38305</v>
      </c>
    </row>
    <row r="5186" spans="1:4" x14ac:dyDescent="0.25">
      <c r="A5186" s="264" t="s">
        <v>38306</v>
      </c>
      <c r="B5186" s="265" t="s">
        <v>12243</v>
      </c>
      <c r="C5186" s="265" t="s">
        <v>6656</v>
      </c>
      <c r="D5186" s="266" t="s">
        <v>38307</v>
      </c>
    </row>
    <row r="5187" spans="1:4" x14ac:dyDescent="0.25">
      <c r="A5187" s="264" t="s">
        <v>38308</v>
      </c>
      <c r="B5187" s="265" t="s">
        <v>12244</v>
      </c>
      <c r="C5187" s="265" t="s">
        <v>6656</v>
      </c>
      <c r="D5187" s="266" t="s">
        <v>31420</v>
      </c>
    </row>
    <row r="5188" spans="1:4" x14ac:dyDescent="0.25">
      <c r="A5188" s="264" t="s">
        <v>38309</v>
      </c>
      <c r="B5188" s="265" t="s">
        <v>12245</v>
      </c>
      <c r="C5188" s="265" t="s">
        <v>6656</v>
      </c>
      <c r="D5188" s="266" t="s">
        <v>30993</v>
      </c>
    </row>
    <row r="5189" spans="1:4" x14ac:dyDescent="0.25">
      <c r="A5189" s="264" t="s">
        <v>38310</v>
      </c>
      <c r="B5189" s="265" t="s">
        <v>12246</v>
      </c>
      <c r="C5189" s="265" t="s">
        <v>6656</v>
      </c>
      <c r="D5189" s="266" t="s">
        <v>31591</v>
      </c>
    </row>
    <row r="5190" spans="1:4" x14ac:dyDescent="0.25">
      <c r="A5190" s="264" t="s">
        <v>38311</v>
      </c>
      <c r="B5190" s="265" t="s">
        <v>12247</v>
      </c>
      <c r="C5190" s="265" t="s">
        <v>6656</v>
      </c>
      <c r="D5190" s="266" t="s">
        <v>4028</v>
      </c>
    </row>
    <row r="5191" spans="1:4" x14ac:dyDescent="0.25">
      <c r="A5191" s="264" t="s">
        <v>38312</v>
      </c>
      <c r="B5191" s="265" t="s">
        <v>12248</v>
      </c>
      <c r="C5191" s="265" t="s">
        <v>6656</v>
      </c>
      <c r="D5191" s="266" t="s">
        <v>37944</v>
      </c>
    </row>
    <row r="5192" spans="1:4" x14ac:dyDescent="0.25">
      <c r="A5192" s="264" t="s">
        <v>38313</v>
      </c>
      <c r="B5192" s="265" t="s">
        <v>6647</v>
      </c>
      <c r="C5192" s="265" t="s">
        <v>6656</v>
      </c>
      <c r="D5192" s="266" t="s">
        <v>6571</v>
      </c>
    </row>
    <row r="5193" spans="1:4" x14ac:dyDescent="0.25">
      <c r="A5193" s="264" t="s">
        <v>38314</v>
      </c>
      <c r="B5193" s="265" t="s">
        <v>6648</v>
      </c>
      <c r="C5193" s="265" t="s">
        <v>6656</v>
      </c>
      <c r="D5193" s="266" t="s">
        <v>38315</v>
      </c>
    </row>
    <row r="5194" spans="1:4" x14ac:dyDescent="0.25">
      <c r="A5194" s="264" t="s">
        <v>38316</v>
      </c>
      <c r="B5194" s="265" t="s">
        <v>12249</v>
      </c>
      <c r="C5194" s="265" t="s">
        <v>6656</v>
      </c>
      <c r="D5194" s="266" t="s">
        <v>3778</v>
      </c>
    </row>
    <row r="5195" spans="1:4" x14ac:dyDescent="0.25">
      <c r="A5195" s="264" t="s">
        <v>38317</v>
      </c>
      <c r="B5195" s="265" t="s">
        <v>6649</v>
      </c>
      <c r="C5195" s="265" t="s">
        <v>6656</v>
      </c>
      <c r="D5195" s="266" t="s">
        <v>9675</v>
      </c>
    </row>
    <row r="5196" spans="1:4" x14ac:dyDescent="0.25">
      <c r="A5196" s="264" t="s">
        <v>38318</v>
      </c>
      <c r="B5196" s="265" t="s">
        <v>12250</v>
      </c>
      <c r="C5196" s="265" t="s">
        <v>6656</v>
      </c>
      <c r="D5196" s="266" t="s">
        <v>38319</v>
      </c>
    </row>
    <row r="5197" spans="1:4" x14ac:dyDescent="0.25">
      <c r="A5197" s="264" t="s">
        <v>38320</v>
      </c>
      <c r="B5197" s="265" t="s">
        <v>12251</v>
      </c>
      <c r="C5197" s="265" t="s">
        <v>6656</v>
      </c>
      <c r="D5197" s="266" t="s">
        <v>38321</v>
      </c>
    </row>
    <row r="5198" spans="1:4" x14ac:dyDescent="0.25">
      <c r="A5198" s="264" t="s">
        <v>38322</v>
      </c>
      <c r="B5198" s="265" t="s">
        <v>12252</v>
      </c>
      <c r="C5198" s="265" t="s">
        <v>6656</v>
      </c>
      <c r="D5198" s="266" t="s">
        <v>29522</v>
      </c>
    </row>
    <row r="5199" spans="1:4" x14ac:dyDescent="0.25">
      <c r="A5199" s="264" t="s">
        <v>38323</v>
      </c>
      <c r="B5199" s="265" t="s">
        <v>12253</v>
      </c>
      <c r="C5199" s="265" t="s">
        <v>6656</v>
      </c>
      <c r="D5199" s="266" t="s">
        <v>25653</v>
      </c>
    </row>
    <row r="5200" spans="1:4" x14ac:dyDescent="0.25">
      <c r="A5200" s="264" t="s">
        <v>38324</v>
      </c>
      <c r="B5200" s="265" t="s">
        <v>12254</v>
      </c>
      <c r="C5200" s="265" t="s">
        <v>6656</v>
      </c>
      <c r="D5200" s="266" t="s">
        <v>34105</v>
      </c>
    </row>
    <row r="5201" spans="1:4" x14ac:dyDescent="0.25">
      <c r="A5201" s="264" t="s">
        <v>38325</v>
      </c>
      <c r="B5201" s="265" t="s">
        <v>12255</v>
      </c>
      <c r="C5201" s="265" t="s">
        <v>6656</v>
      </c>
      <c r="D5201" s="266" t="s">
        <v>2924</v>
      </c>
    </row>
    <row r="5202" spans="1:4" x14ac:dyDescent="0.25">
      <c r="A5202" s="264" t="s">
        <v>38326</v>
      </c>
      <c r="B5202" s="265" t="s">
        <v>12256</v>
      </c>
      <c r="C5202" s="265" t="s">
        <v>6656</v>
      </c>
      <c r="D5202" s="266" t="s">
        <v>34014</v>
      </c>
    </row>
    <row r="5203" spans="1:4" x14ac:dyDescent="0.25">
      <c r="A5203" s="264" t="s">
        <v>38327</v>
      </c>
      <c r="B5203" s="265" t="s">
        <v>12257</v>
      </c>
      <c r="C5203" s="265" t="s">
        <v>6656</v>
      </c>
      <c r="D5203" s="266" t="s">
        <v>7194</v>
      </c>
    </row>
    <row r="5204" spans="1:4" x14ac:dyDescent="0.25">
      <c r="A5204" s="264" t="s">
        <v>38328</v>
      </c>
      <c r="B5204" s="265" t="s">
        <v>12258</v>
      </c>
      <c r="C5204" s="265" t="s">
        <v>6656</v>
      </c>
      <c r="D5204" s="266" t="s">
        <v>38329</v>
      </c>
    </row>
    <row r="5205" spans="1:4" x14ac:dyDescent="0.25">
      <c r="A5205" s="264" t="s">
        <v>38330</v>
      </c>
      <c r="B5205" s="265" t="s">
        <v>12259</v>
      </c>
      <c r="C5205" s="265" t="s">
        <v>6656</v>
      </c>
      <c r="D5205" s="266" t="s">
        <v>38331</v>
      </c>
    </row>
    <row r="5206" spans="1:4" x14ac:dyDescent="0.25">
      <c r="A5206" s="264" t="s">
        <v>38332</v>
      </c>
      <c r="B5206" s="265" t="s">
        <v>12260</v>
      </c>
      <c r="C5206" s="265" t="s">
        <v>6656</v>
      </c>
      <c r="D5206" s="266" t="s">
        <v>38333</v>
      </c>
    </row>
    <row r="5207" spans="1:4" x14ac:dyDescent="0.25">
      <c r="A5207" s="264" t="s">
        <v>38334</v>
      </c>
      <c r="B5207" s="265" t="s">
        <v>12261</v>
      </c>
      <c r="C5207" s="265" t="s">
        <v>6656</v>
      </c>
      <c r="D5207" s="266" t="s">
        <v>38335</v>
      </c>
    </row>
    <row r="5208" spans="1:4" x14ac:dyDescent="0.25">
      <c r="A5208" s="264" t="s">
        <v>38336</v>
      </c>
      <c r="B5208" s="265" t="s">
        <v>12262</v>
      </c>
      <c r="C5208" s="265" t="s">
        <v>6656</v>
      </c>
      <c r="D5208" s="374" t="s">
        <v>38337</v>
      </c>
    </row>
    <row r="5209" spans="1:4" x14ac:dyDescent="0.25">
      <c r="A5209" s="264" t="s">
        <v>38338</v>
      </c>
      <c r="B5209" s="265" t="s">
        <v>6650</v>
      </c>
      <c r="C5209" s="265" t="s">
        <v>6656</v>
      </c>
      <c r="D5209" s="374" t="s">
        <v>38339</v>
      </c>
    </row>
    <row r="5210" spans="1:4" x14ac:dyDescent="0.25">
      <c r="A5210" s="264" t="s">
        <v>38340</v>
      </c>
      <c r="B5210" s="265" t="s">
        <v>12263</v>
      </c>
      <c r="C5210" s="265" t="s">
        <v>6656</v>
      </c>
      <c r="D5210" s="374" t="s">
        <v>38341</v>
      </c>
    </row>
    <row r="5211" spans="1:4" x14ac:dyDescent="0.25">
      <c r="A5211" s="264" t="s">
        <v>38342</v>
      </c>
      <c r="B5211" s="265" t="s">
        <v>12264</v>
      </c>
      <c r="C5211" s="265" t="s">
        <v>6656</v>
      </c>
      <c r="D5211" s="266" t="s">
        <v>38343</v>
      </c>
    </row>
    <row r="5212" spans="1:4" x14ac:dyDescent="0.25">
      <c r="A5212" s="264" t="s">
        <v>38344</v>
      </c>
      <c r="B5212" s="265" t="s">
        <v>12265</v>
      </c>
      <c r="C5212" s="265" t="s">
        <v>6656</v>
      </c>
      <c r="D5212" s="266" t="s">
        <v>38345</v>
      </c>
    </row>
    <row r="5213" spans="1:4" x14ac:dyDescent="0.25">
      <c r="A5213" s="264" t="s">
        <v>38346</v>
      </c>
      <c r="B5213" s="265" t="s">
        <v>12266</v>
      </c>
      <c r="C5213" s="265" t="s">
        <v>6656</v>
      </c>
      <c r="D5213" s="266" t="s">
        <v>38347</v>
      </c>
    </row>
    <row r="5214" spans="1:4" x14ac:dyDescent="0.25">
      <c r="A5214" s="264" t="s">
        <v>38348</v>
      </c>
      <c r="B5214" s="265" t="s">
        <v>12267</v>
      </c>
      <c r="C5214" s="265" t="s">
        <v>6656</v>
      </c>
      <c r="D5214" s="374" t="s">
        <v>38349</v>
      </c>
    </row>
    <row r="5215" spans="1:4" x14ac:dyDescent="0.25">
      <c r="A5215" s="264" t="s">
        <v>38350</v>
      </c>
      <c r="B5215" s="265" t="s">
        <v>12268</v>
      </c>
      <c r="C5215" s="265" t="s">
        <v>6656</v>
      </c>
      <c r="D5215" s="374" t="s">
        <v>38351</v>
      </c>
    </row>
    <row r="5216" spans="1:4" x14ac:dyDescent="0.25">
      <c r="A5216" s="264" t="s">
        <v>38352</v>
      </c>
      <c r="B5216" s="265" t="s">
        <v>12269</v>
      </c>
      <c r="C5216" s="265" t="s">
        <v>6656</v>
      </c>
      <c r="D5216" s="374" t="s">
        <v>38353</v>
      </c>
    </row>
    <row r="5217" spans="1:4" x14ac:dyDescent="0.25">
      <c r="A5217" s="264" t="s">
        <v>38354</v>
      </c>
      <c r="B5217" s="265" t="s">
        <v>12270</v>
      </c>
      <c r="C5217" s="265" t="s">
        <v>6656</v>
      </c>
      <c r="D5217" s="374" t="s">
        <v>38355</v>
      </c>
    </row>
    <row r="5218" spans="1:4" x14ac:dyDescent="0.25">
      <c r="A5218" s="264" t="s">
        <v>38356</v>
      </c>
      <c r="B5218" s="265" t="s">
        <v>12271</v>
      </c>
      <c r="C5218" s="265" t="s">
        <v>6656</v>
      </c>
      <c r="D5218" s="374" t="s">
        <v>38357</v>
      </c>
    </row>
    <row r="5219" spans="1:4" x14ac:dyDescent="0.25">
      <c r="A5219" s="264" t="s">
        <v>38358</v>
      </c>
      <c r="B5219" s="265" t="s">
        <v>6625</v>
      </c>
      <c r="C5219" s="265" t="s">
        <v>6656</v>
      </c>
      <c r="D5219" s="374" t="s">
        <v>38359</v>
      </c>
    </row>
    <row r="5220" spans="1:4" x14ac:dyDescent="0.25">
      <c r="A5220" s="264" t="s">
        <v>38360</v>
      </c>
      <c r="B5220" s="265" t="s">
        <v>12272</v>
      </c>
      <c r="C5220" s="265" t="s">
        <v>6656</v>
      </c>
      <c r="D5220" s="374" t="s">
        <v>38361</v>
      </c>
    </row>
    <row r="5221" spans="1:4" x14ac:dyDescent="0.25">
      <c r="A5221" s="264" t="s">
        <v>38362</v>
      </c>
      <c r="B5221" s="265" t="s">
        <v>12273</v>
      </c>
      <c r="C5221" s="265" t="s">
        <v>6656</v>
      </c>
      <c r="D5221" s="374" t="s">
        <v>38363</v>
      </c>
    </row>
    <row r="5222" spans="1:4" x14ac:dyDescent="0.25">
      <c r="A5222" s="264" t="s">
        <v>38364</v>
      </c>
      <c r="B5222" s="265" t="s">
        <v>12274</v>
      </c>
      <c r="C5222" s="265" t="s">
        <v>6656</v>
      </c>
      <c r="D5222" s="266" t="s">
        <v>38365</v>
      </c>
    </row>
    <row r="5223" spans="1:4" x14ac:dyDescent="0.25">
      <c r="A5223" s="264" t="s">
        <v>38366</v>
      </c>
      <c r="B5223" s="265" t="s">
        <v>12275</v>
      </c>
      <c r="C5223" s="265" t="s">
        <v>6656</v>
      </c>
      <c r="D5223" s="266" t="s">
        <v>38367</v>
      </c>
    </row>
    <row r="5224" spans="1:4" x14ac:dyDescent="0.25">
      <c r="A5224" s="264" t="s">
        <v>38368</v>
      </c>
      <c r="B5224" s="265" t="s">
        <v>12276</v>
      </c>
      <c r="C5224" s="265" t="s">
        <v>6656</v>
      </c>
      <c r="D5224" s="266" t="s">
        <v>38369</v>
      </c>
    </row>
    <row r="5225" spans="1:4" x14ac:dyDescent="0.25">
      <c r="A5225" s="264" t="s">
        <v>38370</v>
      </c>
      <c r="B5225" s="265" t="s">
        <v>12277</v>
      </c>
      <c r="C5225" s="265" t="s">
        <v>6656</v>
      </c>
      <c r="D5225" s="266" t="s">
        <v>38371</v>
      </c>
    </row>
    <row r="5226" spans="1:4" x14ac:dyDescent="0.25">
      <c r="A5226" s="264" t="s">
        <v>38372</v>
      </c>
      <c r="B5226" s="265" t="s">
        <v>12278</v>
      </c>
      <c r="C5226" s="265" t="s">
        <v>6656</v>
      </c>
      <c r="D5226" s="266" t="s">
        <v>27078</v>
      </c>
    </row>
    <row r="5227" spans="1:4" x14ac:dyDescent="0.25">
      <c r="A5227" s="264" t="s">
        <v>38373</v>
      </c>
      <c r="B5227" s="265" t="s">
        <v>12279</v>
      </c>
      <c r="C5227" s="265" t="s">
        <v>6656</v>
      </c>
      <c r="D5227" s="266" t="s">
        <v>38374</v>
      </c>
    </row>
    <row r="5228" spans="1:4" x14ac:dyDescent="0.25">
      <c r="A5228" s="264" t="s">
        <v>38375</v>
      </c>
      <c r="B5228" s="265" t="s">
        <v>12280</v>
      </c>
      <c r="C5228" s="265" t="s">
        <v>6656</v>
      </c>
      <c r="D5228" s="266" t="s">
        <v>38376</v>
      </c>
    </row>
    <row r="5229" spans="1:4" x14ac:dyDescent="0.25">
      <c r="A5229" s="264" t="s">
        <v>38377</v>
      </c>
      <c r="B5229" s="265" t="s">
        <v>12281</v>
      </c>
      <c r="C5229" s="265" t="s">
        <v>6656</v>
      </c>
      <c r="D5229" s="266" t="s">
        <v>38378</v>
      </c>
    </row>
    <row r="5230" spans="1:4" x14ac:dyDescent="0.25">
      <c r="A5230" s="264" t="s">
        <v>38379</v>
      </c>
      <c r="B5230" s="265" t="s">
        <v>12282</v>
      </c>
      <c r="C5230" s="265" t="s">
        <v>6656</v>
      </c>
      <c r="D5230" s="266" t="s">
        <v>32139</v>
      </c>
    </row>
    <row r="5231" spans="1:4" x14ac:dyDescent="0.25">
      <c r="A5231" s="264" t="s">
        <v>38380</v>
      </c>
      <c r="B5231" s="265" t="s">
        <v>12284</v>
      </c>
      <c r="C5231" s="265" t="s">
        <v>6656</v>
      </c>
      <c r="D5231" s="266" t="s">
        <v>38381</v>
      </c>
    </row>
    <row r="5232" spans="1:4" x14ac:dyDescent="0.25">
      <c r="A5232" s="264" t="s">
        <v>38382</v>
      </c>
      <c r="B5232" s="265" t="s">
        <v>12286</v>
      </c>
      <c r="C5232" s="265" t="s">
        <v>6656</v>
      </c>
      <c r="D5232" s="266" t="s">
        <v>38383</v>
      </c>
    </row>
    <row r="5233" spans="1:4" x14ac:dyDescent="0.25">
      <c r="A5233" s="264" t="s">
        <v>38384</v>
      </c>
      <c r="B5233" s="265" t="s">
        <v>12287</v>
      </c>
      <c r="C5233" s="265" t="s">
        <v>6656</v>
      </c>
      <c r="D5233" s="266" t="s">
        <v>38385</v>
      </c>
    </row>
    <row r="5234" spans="1:4" x14ac:dyDescent="0.25">
      <c r="A5234" s="264" t="s">
        <v>38386</v>
      </c>
      <c r="B5234" s="265" t="s">
        <v>12288</v>
      </c>
      <c r="C5234" s="265" t="s">
        <v>6656</v>
      </c>
      <c r="D5234" s="266" t="s">
        <v>38387</v>
      </c>
    </row>
    <row r="5235" spans="1:4" x14ac:dyDescent="0.25">
      <c r="A5235" s="264" t="s">
        <v>38388</v>
      </c>
      <c r="B5235" s="265" t="s">
        <v>12289</v>
      </c>
      <c r="C5235" s="265" t="s">
        <v>6656</v>
      </c>
      <c r="D5235" s="266" t="s">
        <v>38389</v>
      </c>
    </row>
    <row r="5236" spans="1:4" x14ac:dyDescent="0.25">
      <c r="A5236" s="264" t="s">
        <v>38390</v>
      </c>
      <c r="B5236" s="265" t="s">
        <v>12290</v>
      </c>
      <c r="C5236" s="265" t="s">
        <v>6656</v>
      </c>
      <c r="D5236" s="266" t="s">
        <v>38391</v>
      </c>
    </row>
    <row r="5237" spans="1:4" x14ac:dyDescent="0.25">
      <c r="A5237" s="264" t="s">
        <v>38392</v>
      </c>
      <c r="B5237" s="265" t="s">
        <v>12291</v>
      </c>
      <c r="C5237" s="265" t="s">
        <v>6656</v>
      </c>
      <c r="D5237" s="266" t="s">
        <v>38393</v>
      </c>
    </row>
    <row r="5238" spans="1:4" x14ac:dyDescent="0.25">
      <c r="A5238" s="264" t="s">
        <v>38394</v>
      </c>
      <c r="B5238" s="265" t="s">
        <v>12292</v>
      </c>
      <c r="C5238" s="265" t="s">
        <v>6656</v>
      </c>
      <c r="D5238" s="266" t="s">
        <v>38395</v>
      </c>
    </row>
    <row r="5239" spans="1:4" x14ac:dyDescent="0.25">
      <c r="A5239" s="264" t="s">
        <v>38396</v>
      </c>
      <c r="B5239" s="265" t="s">
        <v>12293</v>
      </c>
      <c r="C5239" s="265" t="s">
        <v>6656</v>
      </c>
      <c r="D5239" s="266" t="s">
        <v>38397</v>
      </c>
    </row>
    <row r="5240" spans="1:4" x14ac:dyDescent="0.25">
      <c r="A5240" s="264" t="s">
        <v>38398</v>
      </c>
      <c r="B5240" s="265" t="s">
        <v>12294</v>
      </c>
      <c r="C5240" s="265" t="s">
        <v>6656</v>
      </c>
      <c r="D5240" s="266" t="s">
        <v>34506</v>
      </c>
    </row>
    <row r="5241" spans="1:4" x14ac:dyDescent="0.25">
      <c r="A5241" s="264" t="s">
        <v>38399</v>
      </c>
      <c r="B5241" s="265" t="s">
        <v>12295</v>
      </c>
      <c r="C5241" s="265" t="s">
        <v>6656</v>
      </c>
      <c r="D5241" s="266" t="s">
        <v>10593</v>
      </c>
    </row>
    <row r="5242" spans="1:4" x14ac:dyDescent="0.25">
      <c r="A5242" s="264" t="s">
        <v>38400</v>
      </c>
      <c r="B5242" s="265" t="s">
        <v>12296</v>
      </c>
      <c r="C5242" s="265" t="s">
        <v>6656</v>
      </c>
      <c r="D5242" s="266" t="s">
        <v>38401</v>
      </c>
    </row>
    <row r="5243" spans="1:4" x14ac:dyDescent="0.25">
      <c r="A5243" s="264" t="s">
        <v>38402</v>
      </c>
      <c r="B5243" s="265" t="s">
        <v>12297</v>
      </c>
      <c r="C5243" s="265" t="s">
        <v>6656</v>
      </c>
      <c r="D5243" s="266" t="s">
        <v>38403</v>
      </c>
    </row>
    <row r="5244" spans="1:4" x14ac:dyDescent="0.25">
      <c r="A5244" s="264" t="s">
        <v>38404</v>
      </c>
      <c r="B5244" s="265" t="s">
        <v>12298</v>
      </c>
      <c r="C5244" s="265" t="s">
        <v>6656</v>
      </c>
      <c r="D5244" s="266" t="s">
        <v>31211</v>
      </c>
    </row>
    <row r="5245" spans="1:4" x14ac:dyDescent="0.25">
      <c r="A5245" s="264" t="s">
        <v>38405</v>
      </c>
      <c r="B5245" s="265" t="s">
        <v>12299</v>
      </c>
      <c r="C5245" s="265" t="s">
        <v>6656</v>
      </c>
      <c r="D5245" s="266" t="s">
        <v>36227</v>
      </c>
    </row>
    <row r="5246" spans="1:4" x14ac:dyDescent="0.25">
      <c r="A5246" s="264" t="s">
        <v>38406</v>
      </c>
      <c r="B5246" s="265" t="s">
        <v>12300</v>
      </c>
      <c r="C5246" s="265" t="s">
        <v>6656</v>
      </c>
      <c r="D5246" s="266" t="s">
        <v>25677</v>
      </c>
    </row>
    <row r="5247" spans="1:4" x14ac:dyDescent="0.25">
      <c r="A5247" s="264" t="s">
        <v>38407</v>
      </c>
      <c r="B5247" s="265" t="s">
        <v>12301</v>
      </c>
      <c r="C5247" s="265" t="s">
        <v>6656</v>
      </c>
      <c r="D5247" s="266" t="s">
        <v>30562</v>
      </c>
    </row>
    <row r="5248" spans="1:4" x14ac:dyDescent="0.25">
      <c r="A5248" s="264" t="s">
        <v>38408</v>
      </c>
      <c r="B5248" s="265" t="s">
        <v>12303</v>
      </c>
      <c r="C5248" s="265" t="s">
        <v>6656</v>
      </c>
      <c r="D5248" s="266" t="s">
        <v>38409</v>
      </c>
    </row>
    <row r="5249" spans="1:4" x14ac:dyDescent="0.25">
      <c r="A5249" s="264" t="s">
        <v>38410</v>
      </c>
      <c r="B5249" s="265" t="s">
        <v>12304</v>
      </c>
      <c r="C5249" s="265" t="s">
        <v>6656</v>
      </c>
      <c r="D5249" s="266" t="s">
        <v>38411</v>
      </c>
    </row>
    <row r="5250" spans="1:4" x14ac:dyDescent="0.25">
      <c r="A5250" s="264" t="s">
        <v>38412</v>
      </c>
      <c r="B5250" s="265" t="s">
        <v>12305</v>
      </c>
      <c r="C5250" s="265" t="s">
        <v>6656</v>
      </c>
      <c r="D5250" s="266" t="s">
        <v>38413</v>
      </c>
    </row>
    <row r="5251" spans="1:4" x14ac:dyDescent="0.25">
      <c r="A5251" s="264" t="s">
        <v>38414</v>
      </c>
      <c r="B5251" s="265" t="s">
        <v>12306</v>
      </c>
      <c r="C5251" s="265" t="s">
        <v>6656</v>
      </c>
      <c r="D5251" s="266" t="s">
        <v>38415</v>
      </c>
    </row>
    <row r="5252" spans="1:4" x14ac:dyDescent="0.25">
      <c r="A5252" s="264" t="s">
        <v>38416</v>
      </c>
      <c r="B5252" s="265" t="s">
        <v>12307</v>
      </c>
      <c r="C5252" s="265" t="s">
        <v>6656</v>
      </c>
      <c r="D5252" s="266" t="s">
        <v>38417</v>
      </c>
    </row>
    <row r="5253" spans="1:4" x14ac:dyDescent="0.25">
      <c r="A5253" s="264" t="s">
        <v>38418</v>
      </c>
      <c r="B5253" s="265" t="s">
        <v>12308</v>
      </c>
      <c r="C5253" s="265" t="s">
        <v>6656</v>
      </c>
      <c r="D5253" s="266" t="s">
        <v>38419</v>
      </c>
    </row>
    <row r="5254" spans="1:4" x14ac:dyDescent="0.25">
      <c r="A5254" s="264" t="s">
        <v>38420</v>
      </c>
      <c r="B5254" s="265" t="s">
        <v>12309</v>
      </c>
      <c r="C5254" s="265" t="s">
        <v>6656</v>
      </c>
      <c r="D5254" s="266" t="s">
        <v>38421</v>
      </c>
    </row>
    <row r="5255" spans="1:4" x14ac:dyDescent="0.25">
      <c r="A5255" s="264" t="s">
        <v>38422</v>
      </c>
      <c r="B5255" s="265" t="s">
        <v>12310</v>
      </c>
      <c r="C5255" s="265" t="s">
        <v>6656</v>
      </c>
      <c r="D5255" s="266" t="s">
        <v>38423</v>
      </c>
    </row>
    <row r="5256" spans="1:4" x14ac:dyDescent="0.25">
      <c r="A5256" s="264" t="s">
        <v>38424</v>
      </c>
      <c r="B5256" s="265" t="s">
        <v>12311</v>
      </c>
      <c r="C5256" s="265" t="s">
        <v>6656</v>
      </c>
      <c r="D5256" s="266" t="s">
        <v>38425</v>
      </c>
    </row>
    <row r="5257" spans="1:4" x14ac:dyDescent="0.25">
      <c r="A5257" s="264" t="s">
        <v>38426</v>
      </c>
      <c r="B5257" s="265" t="s">
        <v>12312</v>
      </c>
      <c r="C5257" s="265" t="s">
        <v>6656</v>
      </c>
      <c r="D5257" s="266" t="s">
        <v>35546</v>
      </c>
    </row>
    <row r="5258" spans="1:4" x14ac:dyDescent="0.25">
      <c r="A5258" s="264" t="s">
        <v>38427</v>
      </c>
      <c r="B5258" s="265" t="s">
        <v>12313</v>
      </c>
      <c r="C5258" s="265" t="s">
        <v>6656</v>
      </c>
      <c r="D5258" s="266" t="s">
        <v>38428</v>
      </c>
    </row>
    <row r="5259" spans="1:4" x14ac:dyDescent="0.25">
      <c r="A5259" s="264" t="s">
        <v>38429</v>
      </c>
      <c r="B5259" s="265" t="s">
        <v>12314</v>
      </c>
      <c r="C5259" s="265" t="s">
        <v>6656</v>
      </c>
      <c r="D5259" s="266" t="s">
        <v>38430</v>
      </c>
    </row>
    <row r="5260" spans="1:4" x14ac:dyDescent="0.25">
      <c r="A5260" s="264" t="s">
        <v>38431</v>
      </c>
      <c r="B5260" s="265" t="s">
        <v>12315</v>
      </c>
      <c r="C5260" s="265" t="s">
        <v>6656</v>
      </c>
      <c r="D5260" s="266" t="s">
        <v>38432</v>
      </c>
    </row>
    <row r="5261" spans="1:4" x14ac:dyDescent="0.25">
      <c r="A5261" s="264" t="s">
        <v>38433</v>
      </c>
      <c r="B5261" s="265" t="s">
        <v>12316</v>
      </c>
      <c r="C5261" s="265" t="s">
        <v>6656</v>
      </c>
      <c r="D5261" s="266" t="s">
        <v>38434</v>
      </c>
    </row>
    <row r="5262" spans="1:4" x14ac:dyDescent="0.25">
      <c r="A5262" s="264" t="s">
        <v>38435</v>
      </c>
      <c r="B5262" s="265" t="s">
        <v>12317</v>
      </c>
      <c r="C5262" s="265" t="s">
        <v>6656</v>
      </c>
      <c r="D5262" s="266" t="s">
        <v>27675</v>
      </c>
    </row>
    <row r="5263" spans="1:4" x14ac:dyDescent="0.25">
      <c r="A5263" s="264" t="s">
        <v>38436</v>
      </c>
      <c r="B5263" s="265" t="s">
        <v>12318</v>
      </c>
      <c r="C5263" s="265" t="s">
        <v>6656</v>
      </c>
      <c r="D5263" s="266" t="s">
        <v>38437</v>
      </c>
    </row>
    <row r="5264" spans="1:4" x14ac:dyDescent="0.25">
      <c r="A5264" s="264" t="s">
        <v>38438</v>
      </c>
      <c r="B5264" s="265" t="s">
        <v>12319</v>
      </c>
      <c r="C5264" s="265" t="s">
        <v>6656</v>
      </c>
      <c r="D5264" s="266" t="s">
        <v>26394</v>
      </c>
    </row>
    <row r="5265" spans="1:4" x14ac:dyDescent="0.25">
      <c r="A5265" s="264" t="s">
        <v>38439</v>
      </c>
      <c r="B5265" s="265" t="s">
        <v>12320</v>
      </c>
      <c r="C5265" s="265" t="s">
        <v>6656</v>
      </c>
      <c r="D5265" s="266" t="s">
        <v>38440</v>
      </c>
    </row>
    <row r="5266" spans="1:4" x14ac:dyDescent="0.25">
      <c r="A5266" s="264" t="s">
        <v>38441</v>
      </c>
      <c r="B5266" s="265" t="s">
        <v>12321</v>
      </c>
      <c r="C5266" s="265" t="s">
        <v>6656</v>
      </c>
      <c r="D5266" s="266" t="s">
        <v>36960</v>
      </c>
    </row>
    <row r="5267" spans="1:4" x14ac:dyDescent="0.25">
      <c r="A5267" s="264" t="s">
        <v>38442</v>
      </c>
      <c r="B5267" s="265" t="s">
        <v>12322</v>
      </c>
      <c r="C5267" s="265" t="s">
        <v>6656</v>
      </c>
      <c r="D5267" s="266" t="s">
        <v>38443</v>
      </c>
    </row>
    <row r="5268" spans="1:4" x14ac:dyDescent="0.25">
      <c r="A5268" s="264" t="s">
        <v>38444</v>
      </c>
      <c r="B5268" s="265" t="s">
        <v>12323</v>
      </c>
      <c r="C5268" s="265" t="s">
        <v>6656</v>
      </c>
      <c r="D5268" s="266" t="s">
        <v>38445</v>
      </c>
    </row>
    <row r="5269" spans="1:4" x14ac:dyDescent="0.25">
      <c r="A5269" s="264" t="s">
        <v>38446</v>
      </c>
      <c r="B5269" s="265" t="s">
        <v>12324</v>
      </c>
      <c r="C5269" s="265" t="s">
        <v>6656</v>
      </c>
      <c r="D5269" s="266" t="s">
        <v>38447</v>
      </c>
    </row>
    <row r="5270" spans="1:4" x14ac:dyDescent="0.25">
      <c r="A5270" s="264" t="s">
        <v>38448</v>
      </c>
      <c r="B5270" s="265" t="s">
        <v>12325</v>
      </c>
      <c r="C5270" s="265" t="s">
        <v>6656</v>
      </c>
      <c r="D5270" s="266" t="s">
        <v>38449</v>
      </c>
    </row>
    <row r="5271" spans="1:4" x14ac:dyDescent="0.25">
      <c r="A5271" s="264" t="s">
        <v>38450</v>
      </c>
      <c r="B5271" s="265" t="s">
        <v>12326</v>
      </c>
      <c r="C5271" s="265" t="s">
        <v>6656</v>
      </c>
      <c r="D5271" s="266" t="s">
        <v>38451</v>
      </c>
    </row>
    <row r="5272" spans="1:4" x14ac:dyDescent="0.25">
      <c r="A5272" s="264" t="s">
        <v>38452</v>
      </c>
      <c r="B5272" s="265" t="s">
        <v>12327</v>
      </c>
      <c r="C5272" s="265" t="s">
        <v>6656</v>
      </c>
      <c r="D5272" s="266" t="s">
        <v>38453</v>
      </c>
    </row>
    <row r="5273" spans="1:4" x14ac:dyDescent="0.25">
      <c r="A5273" s="264" t="s">
        <v>38454</v>
      </c>
      <c r="B5273" s="265" t="s">
        <v>12328</v>
      </c>
      <c r="C5273" s="265" t="s">
        <v>6656</v>
      </c>
      <c r="D5273" s="266" t="s">
        <v>38455</v>
      </c>
    </row>
    <row r="5274" spans="1:4" x14ac:dyDescent="0.25">
      <c r="A5274" s="264" t="s">
        <v>38456</v>
      </c>
      <c r="B5274" s="265" t="s">
        <v>12329</v>
      </c>
      <c r="C5274" s="265" t="s">
        <v>6656</v>
      </c>
      <c r="D5274" s="374" t="s">
        <v>38457</v>
      </c>
    </row>
    <row r="5275" spans="1:4" x14ac:dyDescent="0.25">
      <c r="A5275" s="264" t="s">
        <v>38458</v>
      </c>
      <c r="B5275" s="265" t="s">
        <v>12330</v>
      </c>
      <c r="C5275" s="265" t="s">
        <v>6656</v>
      </c>
      <c r="D5275" s="266" t="s">
        <v>38459</v>
      </c>
    </row>
    <row r="5276" spans="1:4" x14ac:dyDescent="0.25">
      <c r="A5276" s="264" t="s">
        <v>38460</v>
      </c>
      <c r="B5276" s="265" t="s">
        <v>12331</v>
      </c>
      <c r="C5276" s="265" t="s">
        <v>6656</v>
      </c>
      <c r="D5276" s="266" t="s">
        <v>38461</v>
      </c>
    </row>
    <row r="5277" spans="1:4" x14ac:dyDescent="0.25">
      <c r="A5277" s="264" t="s">
        <v>38462</v>
      </c>
      <c r="B5277" s="265" t="s">
        <v>12332</v>
      </c>
      <c r="C5277" s="265" t="s">
        <v>6656</v>
      </c>
      <c r="D5277" s="266" t="s">
        <v>38463</v>
      </c>
    </row>
    <row r="5278" spans="1:4" x14ac:dyDescent="0.25">
      <c r="A5278" s="264" t="s">
        <v>38464</v>
      </c>
      <c r="B5278" s="265" t="s">
        <v>12333</v>
      </c>
      <c r="C5278" s="265" t="s">
        <v>6656</v>
      </c>
      <c r="D5278" s="266" t="s">
        <v>38465</v>
      </c>
    </row>
    <row r="5279" spans="1:4" x14ac:dyDescent="0.25">
      <c r="A5279" s="264" t="s">
        <v>38466</v>
      </c>
      <c r="B5279" s="265" t="s">
        <v>12334</v>
      </c>
      <c r="C5279" s="265" t="s">
        <v>6656</v>
      </c>
      <c r="D5279" s="266" t="s">
        <v>38467</v>
      </c>
    </row>
    <row r="5280" spans="1:4" x14ac:dyDescent="0.25">
      <c r="A5280" s="264" t="s">
        <v>38468</v>
      </c>
      <c r="B5280" s="265" t="s">
        <v>12335</v>
      </c>
      <c r="C5280" s="265" t="s">
        <v>6656</v>
      </c>
      <c r="D5280" s="266" t="s">
        <v>38469</v>
      </c>
    </row>
    <row r="5281" spans="1:4" x14ac:dyDescent="0.25">
      <c r="A5281" s="264" t="s">
        <v>38470</v>
      </c>
      <c r="B5281" s="265" t="s">
        <v>12336</v>
      </c>
      <c r="C5281" s="265" t="s">
        <v>6656</v>
      </c>
      <c r="D5281" s="266" t="s">
        <v>38471</v>
      </c>
    </row>
    <row r="5282" spans="1:4" x14ac:dyDescent="0.25">
      <c r="A5282" s="264" t="s">
        <v>38472</v>
      </c>
      <c r="B5282" s="265" t="s">
        <v>12337</v>
      </c>
      <c r="C5282" s="265" t="s">
        <v>6656</v>
      </c>
      <c r="D5282" s="266" t="s">
        <v>38473</v>
      </c>
    </row>
    <row r="5283" spans="1:4" x14ac:dyDescent="0.25">
      <c r="A5283" s="264" t="s">
        <v>38474</v>
      </c>
      <c r="B5283" s="265" t="s">
        <v>12338</v>
      </c>
      <c r="C5283" s="265" t="s">
        <v>6656</v>
      </c>
      <c r="D5283" s="266" t="s">
        <v>38475</v>
      </c>
    </row>
    <row r="5284" spans="1:4" x14ac:dyDescent="0.25">
      <c r="A5284" s="264" t="s">
        <v>38476</v>
      </c>
      <c r="B5284" s="265" t="s">
        <v>12339</v>
      </c>
      <c r="C5284" s="265" t="s">
        <v>6656</v>
      </c>
      <c r="D5284" s="266" t="s">
        <v>38477</v>
      </c>
    </row>
    <row r="5285" spans="1:4" x14ac:dyDescent="0.25">
      <c r="A5285" s="264" t="s">
        <v>38478</v>
      </c>
      <c r="B5285" s="265" t="s">
        <v>12340</v>
      </c>
      <c r="C5285" s="265" t="s">
        <v>6656</v>
      </c>
      <c r="D5285" s="266" t="s">
        <v>38479</v>
      </c>
    </row>
    <row r="5286" spans="1:4" x14ac:dyDescent="0.25">
      <c r="A5286" s="264" t="s">
        <v>38480</v>
      </c>
      <c r="B5286" s="265" t="s">
        <v>12341</v>
      </c>
      <c r="C5286" s="265" t="s">
        <v>6656</v>
      </c>
      <c r="D5286" s="266" t="s">
        <v>38481</v>
      </c>
    </row>
    <row r="5287" spans="1:4" x14ac:dyDescent="0.25">
      <c r="A5287" s="264" t="s">
        <v>38482</v>
      </c>
      <c r="B5287" s="265" t="s">
        <v>12342</v>
      </c>
      <c r="C5287" s="265" t="s">
        <v>6656</v>
      </c>
      <c r="D5287" s="266" t="s">
        <v>38483</v>
      </c>
    </row>
    <row r="5288" spans="1:4" x14ac:dyDescent="0.25">
      <c r="A5288" s="264" t="s">
        <v>38484</v>
      </c>
      <c r="B5288" s="265" t="s">
        <v>12343</v>
      </c>
      <c r="C5288" s="265" t="s">
        <v>6656</v>
      </c>
      <c r="D5288" s="266" t="s">
        <v>38485</v>
      </c>
    </row>
    <row r="5289" spans="1:4" x14ac:dyDescent="0.25">
      <c r="A5289" s="264" t="s">
        <v>38486</v>
      </c>
      <c r="B5289" s="265" t="s">
        <v>12344</v>
      </c>
      <c r="C5289" s="265" t="s">
        <v>6656</v>
      </c>
      <c r="D5289" s="266" t="s">
        <v>38487</v>
      </c>
    </row>
    <row r="5290" spans="1:4" x14ac:dyDescent="0.25">
      <c r="A5290" s="264" t="s">
        <v>38488</v>
      </c>
      <c r="B5290" s="265" t="s">
        <v>12345</v>
      </c>
      <c r="C5290" s="265" t="s">
        <v>6656</v>
      </c>
      <c r="D5290" s="266" t="s">
        <v>38489</v>
      </c>
    </row>
    <row r="5291" spans="1:4" x14ac:dyDescent="0.25">
      <c r="A5291" s="264" t="s">
        <v>38490</v>
      </c>
      <c r="B5291" s="265" t="s">
        <v>12346</v>
      </c>
      <c r="C5291" s="265" t="s">
        <v>6656</v>
      </c>
      <c r="D5291" s="266" t="s">
        <v>38491</v>
      </c>
    </row>
    <row r="5292" spans="1:4" x14ac:dyDescent="0.25">
      <c r="A5292" s="264" t="s">
        <v>38492</v>
      </c>
      <c r="B5292" s="265" t="s">
        <v>12347</v>
      </c>
      <c r="C5292" s="265" t="s">
        <v>6656</v>
      </c>
      <c r="D5292" s="374" t="s">
        <v>38493</v>
      </c>
    </row>
    <row r="5293" spans="1:4" x14ac:dyDescent="0.25">
      <c r="A5293" s="264" t="s">
        <v>38494</v>
      </c>
      <c r="B5293" s="265" t="s">
        <v>12348</v>
      </c>
      <c r="C5293" s="265" t="s">
        <v>6656</v>
      </c>
      <c r="D5293" s="266" t="s">
        <v>38495</v>
      </c>
    </row>
    <row r="5294" spans="1:4" x14ac:dyDescent="0.25">
      <c r="A5294" s="264" t="s">
        <v>38496</v>
      </c>
      <c r="B5294" s="265" t="s">
        <v>12349</v>
      </c>
      <c r="C5294" s="265" t="s">
        <v>6656</v>
      </c>
      <c r="D5294" s="266" t="s">
        <v>38497</v>
      </c>
    </row>
    <row r="5295" spans="1:4" x14ac:dyDescent="0.25">
      <c r="A5295" s="264" t="s">
        <v>38498</v>
      </c>
      <c r="B5295" s="265" t="s">
        <v>12350</v>
      </c>
      <c r="C5295" s="265" t="s">
        <v>6656</v>
      </c>
      <c r="D5295" s="266" t="s">
        <v>38499</v>
      </c>
    </row>
    <row r="5296" spans="1:4" x14ac:dyDescent="0.25">
      <c r="A5296" s="264" t="s">
        <v>38500</v>
      </c>
      <c r="B5296" s="265" t="s">
        <v>12351</v>
      </c>
      <c r="C5296" s="265" t="s">
        <v>6656</v>
      </c>
      <c r="D5296" s="374" t="s">
        <v>38501</v>
      </c>
    </row>
    <row r="5297" spans="1:4" x14ac:dyDescent="0.25">
      <c r="A5297" s="264" t="s">
        <v>38502</v>
      </c>
      <c r="B5297" s="265" t="s">
        <v>12352</v>
      </c>
      <c r="C5297" s="265" t="s">
        <v>6656</v>
      </c>
      <c r="D5297" s="266" t="s">
        <v>38503</v>
      </c>
    </row>
    <row r="5298" spans="1:4" x14ac:dyDescent="0.25">
      <c r="A5298" s="264" t="s">
        <v>38504</v>
      </c>
      <c r="B5298" s="265" t="s">
        <v>12353</v>
      </c>
      <c r="C5298" s="265" t="s">
        <v>6656</v>
      </c>
      <c r="D5298" s="374" t="s">
        <v>38505</v>
      </c>
    </row>
    <row r="5299" spans="1:4" x14ac:dyDescent="0.25">
      <c r="A5299" s="264" t="s">
        <v>38506</v>
      </c>
      <c r="B5299" s="265" t="s">
        <v>12354</v>
      </c>
      <c r="C5299" s="265" t="s">
        <v>6656</v>
      </c>
      <c r="D5299" s="374" t="s">
        <v>38507</v>
      </c>
    </row>
    <row r="5300" spans="1:4" x14ac:dyDescent="0.25">
      <c r="A5300" s="264" t="s">
        <v>38508</v>
      </c>
      <c r="B5300" s="265" t="s">
        <v>12355</v>
      </c>
      <c r="C5300" s="265" t="s">
        <v>6656</v>
      </c>
      <c r="D5300" s="266" t="s">
        <v>38509</v>
      </c>
    </row>
    <row r="5301" spans="1:4" x14ac:dyDescent="0.25">
      <c r="A5301" s="264" t="s">
        <v>38510</v>
      </c>
      <c r="B5301" s="265" t="s">
        <v>25810</v>
      </c>
      <c r="C5301" s="265" t="s">
        <v>6656</v>
      </c>
      <c r="D5301" s="266" t="s">
        <v>38511</v>
      </c>
    </row>
    <row r="5302" spans="1:4" x14ac:dyDescent="0.25">
      <c r="A5302" s="264" t="s">
        <v>38512</v>
      </c>
      <c r="B5302" s="265" t="s">
        <v>12356</v>
      </c>
      <c r="C5302" s="265" t="s">
        <v>6656</v>
      </c>
      <c r="D5302" s="266" t="s">
        <v>38513</v>
      </c>
    </row>
    <row r="5303" spans="1:4" x14ac:dyDescent="0.25">
      <c r="A5303" s="264" t="s">
        <v>38514</v>
      </c>
      <c r="B5303" s="265" t="s">
        <v>12357</v>
      </c>
      <c r="C5303" s="265" t="s">
        <v>6656</v>
      </c>
      <c r="D5303" s="266" t="s">
        <v>38515</v>
      </c>
    </row>
    <row r="5304" spans="1:4" x14ac:dyDescent="0.25">
      <c r="A5304" s="264" t="s">
        <v>38516</v>
      </c>
      <c r="B5304" s="265" t="s">
        <v>12358</v>
      </c>
      <c r="C5304" s="265" t="s">
        <v>6656</v>
      </c>
      <c r="D5304" s="266" t="s">
        <v>38517</v>
      </c>
    </row>
    <row r="5305" spans="1:4" x14ac:dyDescent="0.25">
      <c r="A5305" s="264" t="s">
        <v>38518</v>
      </c>
      <c r="B5305" s="265" t="s">
        <v>12359</v>
      </c>
      <c r="C5305" s="265" t="s">
        <v>6656</v>
      </c>
      <c r="D5305" s="266" t="s">
        <v>38519</v>
      </c>
    </row>
    <row r="5306" spans="1:4" x14ac:dyDescent="0.25">
      <c r="A5306" s="264" t="s">
        <v>38520</v>
      </c>
      <c r="B5306" s="265" t="s">
        <v>12360</v>
      </c>
      <c r="C5306" s="265" t="s">
        <v>6656</v>
      </c>
      <c r="D5306" s="266" t="s">
        <v>38521</v>
      </c>
    </row>
    <row r="5307" spans="1:4" x14ac:dyDescent="0.25">
      <c r="A5307" s="264" t="s">
        <v>38522</v>
      </c>
      <c r="B5307" s="265" t="s">
        <v>12361</v>
      </c>
      <c r="C5307" s="265" t="s">
        <v>6656</v>
      </c>
      <c r="D5307" s="266" t="s">
        <v>38523</v>
      </c>
    </row>
    <row r="5308" spans="1:4" x14ac:dyDescent="0.25">
      <c r="A5308" s="264" t="s">
        <v>38524</v>
      </c>
      <c r="B5308" s="265" t="s">
        <v>12362</v>
      </c>
      <c r="C5308" s="265" t="s">
        <v>6656</v>
      </c>
      <c r="D5308" s="266" t="s">
        <v>38525</v>
      </c>
    </row>
    <row r="5309" spans="1:4" x14ac:dyDescent="0.25">
      <c r="A5309" s="264" t="s">
        <v>38526</v>
      </c>
      <c r="B5309" s="265" t="s">
        <v>12363</v>
      </c>
      <c r="C5309" s="265" t="s">
        <v>6656</v>
      </c>
      <c r="D5309" s="266" t="s">
        <v>38527</v>
      </c>
    </row>
    <row r="5310" spans="1:4" x14ac:dyDescent="0.25">
      <c r="A5310" s="264" t="s">
        <v>38528</v>
      </c>
      <c r="B5310" s="265" t="s">
        <v>12364</v>
      </c>
      <c r="C5310" s="265" t="s">
        <v>6656</v>
      </c>
      <c r="D5310" s="266" t="s">
        <v>38529</v>
      </c>
    </row>
    <row r="5311" spans="1:4" x14ac:dyDescent="0.25">
      <c r="A5311" s="264" t="s">
        <v>38530</v>
      </c>
      <c r="B5311" s="265" t="s">
        <v>12365</v>
      </c>
      <c r="C5311" s="265" t="s">
        <v>6656</v>
      </c>
      <c r="D5311" s="266" t="s">
        <v>38531</v>
      </c>
    </row>
    <row r="5312" spans="1:4" x14ac:dyDescent="0.25">
      <c r="A5312" s="264" t="s">
        <v>38532</v>
      </c>
      <c r="B5312" s="265" t="s">
        <v>12366</v>
      </c>
      <c r="C5312" s="265" t="s">
        <v>6656</v>
      </c>
      <c r="D5312" s="266" t="s">
        <v>38533</v>
      </c>
    </row>
    <row r="5313" spans="1:4" x14ac:dyDescent="0.25">
      <c r="A5313" s="264" t="s">
        <v>38534</v>
      </c>
      <c r="B5313" s="265" t="s">
        <v>12367</v>
      </c>
      <c r="C5313" s="265" t="s">
        <v>6656</v>
      </c>
      <c r="D5313" s="266" t="s">
        <v>38535</v>
      </c>
    </row>
    <row r="5314" spans="1:4" x14ac:dyDescent="0.25">
      <c r="A5314" s="264" t="s">
        <v>38536</v>
      </c>
      <c r="B5314" s="265" t="s">
        <v>12368</v>
      </c>
      <c r="C5314" s="265" t="s">
        <v>6656</v>
      </c>
      <c r="D5314" s="266" t="s">
        <v>36966</v>
      </c>
    </row>
    <row r="5315" spans="1:4" x14ac:dyDescent="0.25">
      <c r="A5315" s="264" t="s">
        <v>38537</v>
      </c>
      <c r="B5315" s="265" t="s">
        <v>12369</v>
      </c>
      <c r="C5315" s="265" t="s">
        <v>6656</v>
      </c>
      <c r="D5315" s="374" t="s">
        <v>38538</v>
      </c>
    </row>
    <row r="5316" spans="1:4" x14ac:dyDescent="0.25">
      <c r="A5316" s="264" t="s">
        <v>38539</v>
      </c>
      <c r="B5316" s="265" t="s">
        <v>12370</v>
      </c>
      <c r="C5316" s="265" t="s">
        <v>6656</v>
      </c>
      <c r="D5316" s="266" t="s">
        <v>38540</v>
      </c>
    </row>
    <row r="5317" spans="1:4" x14ac:dyDescent="0.25">
      <c r="A5317" s="264" t="s">
        <v>38541</v>
      </c>
      <c r="B5317" s="265" t="s">
        <v>12371</v>
      </c>
      <c r="C5317" s="265" t="s">
        <v>6656</v>
      </c>
      <c r="D5317" s="266" t="s">
        <v>38542</v>
      </c>
    </row>
    <row r="5318" spans="1:4" x14ac:dyDescent="0.25">
      <c r="A5318" s="264" t="s">
        <v>38543</v>
      </c>
      <c r="B5318" s="265" t="s">
        <v>12372</v>
      </c>
      <c r="C5318" s="265" t="s">
        <v>6656</v>
      </c>
      <c r="D5318" s="266" t="s">
        <v>38544</v>
      </c>
    </row>
    <row r="5319" spans="1:4" x14ac:dyDescent="0.25">
      <c r="A5319" s="264" t="s">
        <v>38545</v>
      </c>
      <c r="B5319" s="265" t="s">
        <v>12373</v>
      </c>
      <c r="C5319" s="265" t="s">
        <v>6656</v>
      </c>
      <c r="D5319" s="374" t="s">
        <v>38546</v>
      </c>
    </row>
    <row r="5320" spans="1:4" x14ac:dyDescent="0.25">
      <c r="A5320" s="264" t="s">
        <v>38547</v>
      </c>
      <c r="B5320" s="265" t="s">
        <v>12374</v>
      </c>
      <c r="C5320" s="265" t="s">
        <v>6656</v>
      </c>
      <c r="D5320" s="266" t="s">
        <v>38548</v>
      </c>
    </row>
    <row r="5321" spans="1:4" x14ac:dyDescent="0.25">
      <c r="A5321" s="264" t="s">
        <v>38549</v>
      </c>
      <c r="B5321" s="265" t="s">
        <v>12375</v>
      </c>
      <c r="C5321" s="265" t="s">
        <v>6656</v>
      </c>
      <c r="D5321" s="266" t="s">
        <v>38550</v>
      </c>
    </row>
    <row r="5322" spans="1:4" x14ac:dyDescent="0.25">
      <c r="A5322" s="264" t="s">
        <v>38551</v>
      </c>
      <c r="B5322" s="265" t="s">
        <v>12376</v>
      </c>
      <c r="C5322" s="265" t="s">
        <v>6656</v>
      </c>
      <c r="D5322" s="266" t="s">
        <v>38552</v>
      </c>
    </row>
    <row r="5323" spans="1:4" x14ac:dyDescent="0.25">
      <c r="A5323" s="264" t="s">
        <v>38553</v>
      </c>
      <c r="B5323" s="265" t="s">
        <v>12377</v>
      </c>
      <c r="C5323" s="265" t="s">
        <v>6656</v>
      </c>
      <c r="D5323" s="266" t="s">
        <v>38554</v>
      </c>
    </row>
    <row r="5324" spans="1:4" x14ac:dyDescent="0.25">
      <c r="A5324" s="264" t="s">
        <v>38555</v>
      </c>
      <c r="B5324" s="265" t="s">
        <v>12378</v>
      </c>
      <c r="C5324" s="265" t="s">
        <v>6656</v>
      </c>
      <c r="D5324" s="266" t="s">
        <v>38556</v>
      </c>
    </row>
    <row r="5325" spans="1:4" x14ac:dyDescent="0.25">
      <c r="A5325" s="264" t="s">
        <v>38557</v>
      </c>
      <c r="B5325" s="265" t="s">
        <v>12379</v>
      </c>
      <c r="C5325" s="265" t="s">
        <v>6656</v>
      </c>
      <c r="D5325" s="266" t="s">
        <v>38558</v>
      </c>
    </row>
    <row r="5326" spans="1:4" x14ac:dyDescent="0.25">
      <c r="A5326" s="264" t="s">
        <v>38559</v>
      </c>
      <c r="B5326" s="265" t="s">
        <v>12380</v>
      </c>
      <c r="C5326" s="265" t="s">
        <v>6656</v>
      </c>
      <c r="D5326" s="266" t="s">
        <v>38560</v>
      </c>
    </row>
    <row r="5327" spans="1:4" x14ac:dyDescent="0.25">
      <c r="A5327" s="264" t="s">
        <v>38561</v>
      </c>
      <c r="B5327" s="265" t="s">
        <v>12381</v>
      </c>
      <c r="C5327" s="265" t="s">
        <v>6656</v>
      </c>
      <c r="D5327" s="266" t="s">
        <v>38562</v>
      </c>
    </row>
    <row r="5328" spans="1:4" x14ac:dyDescent="0.25">
      <c r="A5328" s="264" t="s">
        <v>38563</v>
      </c>
      <c r="B5328" s="265" t="s">
        <v>12382</v>
      </c>
      <c r="C5328" s="265" t="s">
        <v>6656</v>
      </c>
      <c r="D5328" s="266" t="s">
        <v>38564</v>
      </c>
    </row>
    <row r="5329" spans="1:4" x14ac:dyDescent="0.25">
      <c r="A5329" s="264" t="s">
        <v>38565</v>
      </c>
      <c r="B5329" s="265" t="s">
        <v>12383</v>
      </c>
      <c r="C5329" s="265" t="s">
        <v>6656</v>
      </c>
      <c r="D5329" s="266" t="s">
        <v>38566</v>
      </c>
    </row>
    <row r="5330" spans="1:4" x14ac:dyDescent="0.25">
      <c r="A5330" s="264" t="s">
        <v>38567</v>
      </c>
      <c r="B5330" s="265" t="s">
        <v>12384</v>
      </c>
      <c r="C5330" s="265" t="s">
        <v>6656</v>
      </c>
      <c r="D5330" s="266" t="s">
        <v>38568</v>
      </c>
    </row>
    <row r="5331" spans="1:4" x14ac:dyDescent="0.25">
      <c r="A5331" s="264" t="s">
        <v>38569</v>
      </c>
      <c r="B5331" s="265" t="s">
        <v>12385</v>
      </c>
      <c r="C5331" s="265" t="s">
        <v>6656</v>
      </c>
      <c r="D5331" s="266" t="s">
        <v>38570</v>
      </c>
    </row>
    <row r="5332" spans="1:4" x14ac:dyDescent="0.25">
      <c r="A5332" s="264" t="s">
        <v>38571</v>
      </c>
      <c r="B5332" s="265" t="s">
        <v>12386</v>
      </c>
      <c r="C5332" s="265" t="s">
        <v>6656</v>
      </c>
      <c r="D5332" s="266" t="s">
        <v>38572</v>
      </c>
    </row>
    <row r="5333" spans="1:4" x14ac:dyDescent="0.25">
      <c r="A5333" s="264" t="s">
        <v>38573</v>
      </c>
      <c r="B5333" s="265" t="s">
        <v>12387</v>
      </c>
      <c r="C5333" s="265" t="s">
        <v>6656</v>
      </c>
      <c r="D5333" s="266" t="s">
        <v>38574</v>
      </c>
    </row>
    <row r="5334" spans="1:4" x14ac:dyDescent="0.25">
      <c r="A5334" s="264" t="s">
        <v>38575</v>
      </c>
      <c r="B5334" s="265" t="s">
        <v>12388</v>
      </c>
      <c r="C5334" s="265" t="s">
        <v>6656</v>
      </c>
      <c r="D5334" s="266" t="s">
        <v>38560</v>
      </c>
    </row>
    <row r="5335" spans="1:4" x14ac:dyDescent="0.25">
      <c r="A5335" s="264" t="s">
        <v>38576</v>
      </c>
      <c r="B5335" s="265" t="s">
        <v>12389</v>
      </c>
      <c r="C5335" s="265" t="s">
        <v>6656</v>
      </c>
      <c r="D5335" s="266" t="s">
        <v>38577</v>
      </c>
    </row>
    <row r="5336" spans="1:4" x14ac:dyDescent="0.25">
      <c r="A5336" s="264" t="s">
        <v>38578</v>
      </c>
      <c r="B5336" s="265" t="s">
        <v>12390</v>
      </c>
      <c r="C5336" s="265" t="s">
        <v>6656</v>
      </c>
      <c r="D5336" s="266" t="s">
        <v>38579</v>
      </c>
    </row>
    <row r="5337" spans="1:4" x14ac:dyDescent="0.25">
      <c r="A5337" s="264" t="s">
        <v>38580</v>
      </c>
      <c r="B5337" s="265" t="s">
        <v>12391</v>
      </c>
      <c r="C5337" s="265" t="s">
        <v>6656</v>
      </c>
      <c r="D5337" s="374" t="s">
        <v>38581</v>
      </c>
    </row>
    <row r="5338" spans="1:4" x14ac:dyDescent="0.25">
      <c r="A5338" s="264" t="s">
        <v>38582</v>
      </c>
      <c r="B5338" s="265" t="s">
        <v>12392</v>
      </c>
      <c r="C5338" s="265" t="s">
        <v>6656</v>
      </c>
      <c r="D5338" s="374" t="s">
        <v>38583</v>
      </c>
    </row>
    <row r="5339" spans="1:4" x14ac:dyDescent="0.25">
      <c r="A5339" s="264" t="s">
        <v>38584</v>
      </c>
      <c r="B5339" s="265" t="s">
        <v>12393</v>
      </c>
      <c r="C5339" s="265" t="s">
        <v>6656</v>
      </c>
      <c r="D5339" s="374" t="s">
        <v>38585</v>
      </c>
    </row>
    <row r="5340" spans="1:4" x14ac:dyDescent="0.25">
      <c r="A5340" s="264" t="s">
        <v>38586</v>
      </c>
      <c r="B5340" s="265" t="s">
        <v>12394</v>
      </c>
      <c r="C5340" s="265" t="s">
        <v>6656</v>
      </c>
      <c r="D5340" s="374" t="s">
        <v>38587</v>
      </c>
    </row>
    <row r="5341" spans="1:4" x14ac:dyDescent="0.25">
      <c r="A5341" s="264" t="s">
        <v>38588</v>
      </c>
      <c r="B5341" s="265" t="s">
        <v>12395</v>
      </c>
      <c r="C5341" s="265" t="s">
        <v>6656</v>
      </c>
      <c r="D5341" s="374" t="s">
        <v>38589</v>
      </c>
    </row>
    <row r="5342" spans="1:4" x14ac:dyDescent="0.25">
      <c r="A5342" s="264" t="s">
        <v>38590</v>
      </c>
      <c r="B5342" s="265" t="s">
        <v>12396</v>
      </c>
      <c r="C5342" s="265" t="s">
        <v>6656</v>
      </c>
      <c r="D5342" s="374" t="s">
        <v>38591</v>
      </c>
    </row>
    <row r="5343" spans="1:4" x14ac:dyDescent="0.25">
      <c r="A5343" s="264" t="s">
        <v>38592</v>
      </c>
      <c r="B5343" s="265" t="s">
        <v>12397</v>
      </c>
      <c r="C5343" s="265" t="s">
        <v>6656</v>
      </c>
      <c r="D5343" s="374" t="s">
        <v>38593</v>
      </c>
    </row>
    <row r="5344" spans="1:4" x14ac:dyDescent="0.25">
      <c r="A5344" s="264" t="s">
        <v>38594</v>
      </c>
      <c r="B5344" s="265" t="s">
        <v>12398</v>
      </c>
      <c r="C5344" s="265" t="s">
        <v>6656</v>
      </c>
      <c r="D5344" s="374" t="s">
        <v>38595</v>
      </c>
    </row>
    <row r="5345" spans="1:4" x14ac:dyDescent="0.25">
      <c r="A5345" s="264" t="s">
        <v>38596</v>
      </c>
      <c r="B5345" s="265" t="s">
        <v>12399</v>
      </c>
      <c r="C5345" s="265" t="s">
        <v>6656</v>
      </c>
      <c r="D5345" s="374" t="s">
        <v>38597</v>
      </c>
    </row>
    <row r="5346" spans="1:4" x14ac:dyDescent="0.25">
      <c r="A5346" s="264" t="s">
        <v>38598</v>
      </c>
      <c r="B5346" s="265" t="s">
        <v>12400</v>
      </c>
      <c r="C5346" s="265" t="s">
        <v>6656</v>
      </c>
      <c r="D5346" s="374" t="s">
        <v>38599</v>
      </c>
    </row>
    <row r="5347" spans="1:4" x14ac:dyDescent="0.25">
      <c r="A5347" s="264" t="s">
        <v>38600</v>
      </c>
      <c r="B5347" s="265" t="s">
        <v>12401</v>
      </c>
      <c r="C5347" s="265" t="s">
        <v>6656</v>
      </c>
      <c r="D5347" s="374" t="s">
        <v>38601</v>
      </c>
    </row>
    <row r="5348" spans="1:4" x14ac:dyDescent="0.25">
      <c r="A5348" s="264" t="s">
        <v>38602</v>
      </c>
      <c r="B5348" s="265" t="s">
        <v>12402</v>
      </c>
      <c r="C5348" s="265" t="s">
        <v>6656</v>
      </c>
      <c r="D5348" s="374" t="s">
        <v>38603</v>
      </c>
    </row>
    <row r="5349" spans="1:4" x14ac:dyDescent="0.25">
      <c r="A5349" s="264" t="s">
        <v>38604</v>
      </c>
      <c r="B5349" s="265" t="s">
        <v>12403</v>
      </c>
      <c r="C5349" s="265" t="s">
        <v>6656</v>
      </c>
      <c r="D5349" s="374" t="s">
        <v>38605</v>
      </c>
    </row>
    <row r="5350" spans="1:4" x14ac:dyDescent="0.25">
      <c r="A5350" s="264" t="s">
        <v>38606</v>
      </c>
      <c r="B5350" s="265" t="s">
        <v>12404</v>
      </c>
      <c r="C5350" s="265" t="s">
        <v>6656</v>
      </c>
      <c r="D5350" s="374" t="s">
        <v>38607</v>
      </c>
    </row>
    <row r="5351" spans="1:4" x14ac:dyDescent="0.25">
      <c r="A5351" s="264" t="s">
        <v>38608</v>
      </c>
      <c r="B5351" s="265" t="s">
        <v>12405</v>
      </c>
      <c r="C5351" s="265" t="s">
        <v>6656</v>
      </c>
      <c r="D5351" s="374" t="s">
        <v>38609</v>
      </c>
    </row>
    <row r="5352" spans="1:4" x14ac:dyDescent="0.25">
      <c r="A5352" s="264" t="s">
        <v>38610</v>
      </c>
      <c r="B5352" s="265" t="s">
        <v>12406</v>
      </c>
      <c r="C5352" s="265" t="s">
        <v>6656</v>
      </c>
      <c r="D5352" s="374" t="s">
        <v>38611</v>
      </c>
    </row>
    <row r="5353" spans="1:4" x14ac:dyDescent="0.25">
      <c r="A5353" s="264" t="s">
        <v>38612</v>
      </c>
      <c r="B5353" s="265" t="s">
        <v>12407</v>
      </c>
      <c r="C5353" s="265" t="s">
        <v>6656</v>
      </c>
      <c r="D5353" s="374" t="s">
        <v>38613</v>
      </c>
    </row>
    <row r="5354" spans="1:4" x14ac:dyDescent="0.25">
      <c r="A5354" s="264" t="s">
        <v>38614</v>
      </c>
      <c r="B5354" s="265" t="s">
        <v>12408</v>
      </c>
      <c r="C5354" s="265" t="s">
        <v>6656</v>
      </c>
      <c r="D5354" s="374" t="s">
        <v>38615</v>
      </c>
    </row>
    <row r="5355" spans="1:4" x14ac:dyDescent="0.25">
      <c r="A5355" s="264" t="s">
        <v>38616</v>
      </c>
      <c r="B5355" s="265" t="s">
        <v>12409</v>
      </c>
      <c r="C5355" s="265" t="s">
        <v>6656</v>
      </c>
      <c r="D5355" s="374" t="s">
        <v>38617</v>
      </c>
    </row>
    <row r="5356" spans="1:4" x14ac:dyDescent="0.25">
      <c r="A5356" s="264" t="s">
        <v>38618</v>
      </c>
      <c r="B5356" s="265" t="s">
        <v>12410</v>
      </c>
      <c r="C5356" s="265" t="s">
        <v>6656</v>
      </c>
      <c r="D5356" s="374" t="s">
        <v>38619</v>
      </c>
    </row>
    <row r="5357" spans="1:4" x14ac:dyDescent="0.25">
      <c r="A5357" s="264" t="s">
        <v>38620</v>
      </c>
      <c r="B5357" s="265" t="s">
        <v>12411</v>
      </c>
      <c r="C5357" s="265" t="s">
        <v>6656</v>
      </c>
      <c r="D5357" s="374" t="s">
        <v>38621</v>
      </c>
    </row>
    <row r="5358" spans="1:4" x14ac:dyDescent="0.25">
      <c r="A5358" s="264" t="s">
        <v>38622</v>
      </c>
      <c r="B5358" s="265" t="s">
        <v>12412</v>
      </c>
      <c r="C5358" s="265" t="s">
        <v>6656</v>
      </c>
      <c r="D5358" s="374" t="s">
        <v>38623</v>
      </c>
    </row>
    <row r="5359" spans="1:4" x14ac:dyDescent="0.25">
      <c r="A5359" s="264" t="s">
        <v>38624</v>
      </c>
      <c r="B5359" s="265" t="s">
        <v>12413</v>
      </c>
      <c r="C5359" s="265" t="s">
        <v>6656</v>
      </c>
      <c r="D5359" s="374" t="s">
        <v>38625</v>
      </c>
    </row>
    <row r="5360" spans="1:4" x14ac:dyDescent="0.25">
      <c r="A5360" s="264" t="s">
        <v>38626</v>
      </c>
      <c r="B5360" s="265" t="s">
        <v>12414</v>
      </c>
      <c r="C5360" s="265" t="s">
        <v>6656</v>
      </c>
      <c r="D5360" s="374" t="s">
        <v>38627</v>
      </c>
    </row>
    <row r="5361" spans="1:4" x14ac:dyDescent="0.25">
      <c r="A5361" s="264" t="s">
        <v>38628</v>
      </c>
      <c r="B5361" s="265" t="s">
        <v>12415</v>
      </c>
      <c r="C5361" s="265" t="s">
        <v>6656</v>
      </c>
      <c r="D5361" s="374" t="s">
        <v>38629</v>
      </c>
    </row>
    <row r="5362" spans="1:4" x14ac:dyDescent="0.25">
      <c r="A5362" s="264" t="s">
        <v>38630</v>
      </c>
      <c r="B5362" s="265" t="s">
        <v>12416</v>
      </c>
      <c r="C5362" s="265" t="s">
        <v>6656</v>
      </c>
      <c r="D5362" s="374" t="s">
        <v>38631</v>
      </c>
    </row>
    <row r="5363" spans="1:4" x14ac:dyDescent="0.25">
      <c r="A5363" s="264" t="s">
        <v>38632</v>
      </c>
      <c r="B5363" s="265" t="s">
        <v>12417</v>
      </c>
      <c r="C5363" s="265" t="s">
        <v>6656</v>
      </c>
      <c r="D5363" s="374" t="s">
        <v>38633</v>
      </c>
    </row>
    <row r="5364" spans="1:4" x14ac:dyDescent="0.25">
      <c r="A5364" s="264" t="s">
        <v>38634</v>
      </c>
      <c r="B5364" s="265" t="s">
        <v>12418</v>
      </c>
      <c r="C5364" s="265" t="s">
        <v>6656</v>
      </c>
      <c r="D5364" s="374" t="s">
        <v>38635</v>
      </c>
    </row>
    <row r="5365" spans="1:4" x14ac:dyDescent="0.25">
      <c r="A5365" s="264" t="s">
        <v>38636</v>
      </c>
      <c r="B5365" s="265" t="s">
        <v>12419</v>
      </c>
      <c r="C5365" s="265" t="s">
        <v>6656</v>
      </c>
      <c r="D5365" s="374" t="s">
        <v>38637</v>
      </c>
    </row>
    <row r="5366" spans="1:4" x14ac:dyDescent="0.25">
      <c r="A5366" s="264" t="s">
        <v>38638</v>
      </c>
      <c r="B5366" s="265" t="s">
        <v>12420</v>
      </c>
      <c r="C5366" s="265" t="s">
        <v>6656</v>
      </c>
      <c r="D5366" s="374" t="s">
        <v>38639</v>
      </c>
    </row>
    <row r="5367" spans="1:4" x14ac:dyDescent="0.25">
      <c r="A5367" s="264" t="s">
        <v>38640</v>
      </c>
      <c r="B5367" s="265" t="s">
        <v>12421</v>
      </c>
      <c r="C5367" s="265" t="s">
        <v>6656</v>
      </c>
      <c r="D5367" s="374" t="s">
        <v>38641</v>
      </c>
    </row>
    <row r="5368" spans="1:4" x14ac:dyDescent="0.25">
      <c r="A5368" s="264" t="s">
        <v>38642</v>
      </c>
      <c r="B5368" s="265" t="s">
        <v>12422</v>
      </c>
      <c r="C5368" s="265" t="s">
        <v>6656</v>
      </c>
      <c r="D5368" s="374" t="s">
        <v>38643</v>
      </c>
    </row>
    <row r="5369" spans="1:4" x14ac:dyDescent="0.25">
      <c r="A5369" s="264" t="s">
        <v>38644</v>
      </c>
      <c r="B5369" s="265" t="s">
        <v>12423</v>
      </c>
      <c r="C5369" s="265" t="s">
        <v>6656</v>
      </c>
      <c r="D5369" s="374" t="s">
        <v>38645</v>
      </c>
    </row>
    <row r="5370" spans="1:4" x14ac:dyDescent="0.25">
      <c r="A5370" s="264" t="s">
        <v>38646</v>
      </c>
      <c r="B5370" s="265" t="s">
        <v>12424</v>
      </c>
      <c r="C5370" s="265" t="s">
        <v>6656</v>
      </c>
      <c r="D5370" s="374" t="s">
        <v>38647</v>
      </c>
    </row>
    <row r="5371" spans="1:4" x14ac:dyDescent="0.25">
      <c r="A5371" s="264" t="s">
        <v>38648</v>
      </c>
      <c r="B5371" s="265" t="s">
        <v>12425</v>
      </c>
      <c r="C5371" s="265" t="s">
        <v>6656</v>
      </c>
      <c r="D5371" s="374" t="s">
        <v>38649</v>
      </c>
    </row>
    <row r="5372" spans="1:4" x14ac:dyDescent="0.25">
      <c r="A5372" s="264" t="s">
        <v>38650</v>
      </c>
      <c r="B5372" s="265" t="s">
        <v>12426</v>
      </c>
      <c r="C5372" s="265" t="s">
        <v>6656</v>
      </c>
      <c r="D5372" s="374" t="s">
        <v>38651</v>
      </c>
    </row>
    <row r="5373" spans="1:4" x14ac:dyDescent="0.25">
      <c r="A5373" s="264" t="s">
        <v>38652</v>
      </c>
      <c r="B5373" s="265" t="s">
        <v>12427</v>
      </c>
      <c r="C5373" s="265" t="s">
        <v>6656</v>
      </c>
      <c r="D5373" s="374" t="s">
        <v>38653</v>
      </c>
    </row>
    <row r="5374" spans="1:4" x14ac:dyDescent="0.25">
      <c r="A5374" s="264" t="s">
        <v>38654</v>
      </c>
      <c r="B5374" s="265" t="s">
        <v>12428</v>
      </c>
      <c r="C5374" s="265" t="s">
        <v>6656</v>
      </c>
      <c r="D5374" s="374" t="s">
        <v>38655</v>
      </c>
    </row>
    <row r="5375" spans="1:4" x14ac:dyDescent="0.25">
      <c r="A5375" s="264" t="s">
        <v>38656</v>
      </c>
      <c r="B5375" s="265" t="s">
        <v>12429</v>
      </c>
      <c r="C5375" s="265" t="s">
        <v>6656</v>
      </c>
      <c r="D5375" s="374" t="s">
        <v>38657</v>
      </c>
    </row>
    <row r="5376" spans="1:4" x14ac:dyDescent="0.25">
      <c r="A5376" s="264" t="s">
        <v>38658</v>
      </c>
      <c r="B5376" s="265" t="s">
        <v>12430</v>
      </c>
      <c r="C5376" s="265" t="s">
        <v>6656</v>
      </c>
      <c r="D5376" s="374" t="s">
        <v>38659</v>
      </c>
    </row>
    <row r="5377" spans="1:4" x14ac:dyDescent="0.25">
      <c r="A5377" s="264" t="s">
        <v>38660</v>
      </c>
      <c r="B5377" s="265" t="s">
        <v>12431</v>
      </c>
      <c r="C5377" s="265" t="s">
        <v>6656</v>
      </c>
      <c r="D5377" s="374" t="s">
        <v>38661</v>
      </c>
    </row>
    <row r="5378" spans="1:4" x14ac:dyDescent="0.25">
      <c r="A5378" s="264" t="s">
        <v>38662</v>
      </c>
      <c r="B5378" s="265" t="s">
        <v>12432</v>
      </c>
      <c r="C5378" s="265" t="s">
        <v>6656</v>
      </c>
      <c r="D5378" s="374" t="s">
        <v>38663</v>
      </c>
    </row>
    <row r="5379" spans="1:4" x14ac:dyDescent="0.25">
      <c r="A5379" s="264" t="s">
        <v>38664</v>
      </c>
      <c r="B5379" s="265" t="s">
        <v>12433</v>
      </c>
      <c r="C5379" s="265" t="s">
        <v>6656</v>
      </c>
      <c r="D5379" s="374" t="s">
        <v>38665</v>
      </c>
    </row>
    <row r="5380" spans="1:4" x14ac:dyDescent="0.25">
      <c r="A5380" s="264" t="s">
        <v>38666</v>
      </c>
      <c r="B5380" s="265" t="s">
        <v>12434</v>
      </c>
      <c r="C5380" s="265" t="s">
        <v>6656</v>
      </c>
      <c r="D5380" s="374" t="s">
        <v>38667</v>
      </c>
    </row>
    <row r="5381" spans="1:4" x14ac:dyDescent="0.25">
      <c r="A5381" s="264" t="s">
        <v>38668</v>
      </c>
      <c r="B5381" s="265" t="s">
        <v>12435</v>
      </c>
      <c r="C5381" s="265" t="s">
        <v>6656</v>
      </c>
      <c r="D5381" s="374" t="s">
        <v>38669</v>
      </c>
    </row>
    <row r="5382" spans="1:4" x14ac:dyDescent="0.25">
      <c r="A5382" s="264" t="s">
        <v>38670</v>
      </c>
      <c r="B5382" s="265" t="s">
        <v>12436</v>
      </c>
      <c r="C5382" s="265" t="s">
        <v>6656</v>
      </c>
      <c r="D5382" s="374" t="s">
        <v>38671</v>
      </c>
    </row>
    <row r="5383" spans="1:4" x14ac:dyDescent="0.25">
      <c r="A5383" s="264" t="s">
        <v>38672</v>
      </c>
      <c r="B5383" s="265" t="s">
        <v>12437</v>
      </c>
      <c r="C5383" s="265" t="s">
        <v>6656</v>
      </c>
      <c r="D5383" s="266" t="s">
        <v>38673</v>
      </c>
    </row>
    <row r="5384" spans="1:4" x14ac:dyDescent="0.25">
      <c r="A5384" s="264" t="s">
        <v>38674</v>
      </c>
      <c r="B5384" s="265" t="s">
        <v>12438</v>
      </c>
      <c r="C5384" s="265" t="s">
        <v>6656</v>
      </c>
      <c r="D5384" s="266" t="s">
        <v>38675</v>
      </c>
    </row>
    <row r="5385" spans="1:4" x14ac:dyDescent="0.25">
      <c r="A5385" s="264" t="s">
        <v>38676</v>
      </c>
      <c r="B5385" s="265" t="s">
        <v>12439</v>
      </c>
      <c r="C5385" s="265" t="s">
        <v>6656</v>
      </c>
      <c r="D5385" s="266" t="s">
        <v>38677</v>
      </c>
    </row>
    <row r="5386" spans="1:4" x14ac:dyDescent="0.25">
      <c r="A5386" s="264" t="s">
        <v>38678</v>
      </c>
      <c r="B5386" s="265" t="s">
        <v>12440</v>
      </c>
      <c r="C5386" s="265" t="s">
        <v>6656</v>
      </c>
      <c r="D5386" s="266" t="s">
        <v>38679</v>
      </c>
    </row>
    <row r="5387" spans="1:4" x14ac:dyDescent="0.25">
      <c r="A5387" s="264" t="s">
        <v>38680</v>
      </c>
      <c r="B5387" s="265" t="s">
        <v>12441</v>
      </c>
      <c r="C5387" s="265" t="s">
        <v>6656</v>
      </c>
      <c r="D5387" s="266" t="s">
        <v>38681</v>
      </c>
    </row>
    <row r="5388" spans="1:4" x14ac:dyDescent="0.25">
      <c r="A5388" s="264" t="s">
        <v>38682</v>
      </c>
      <c r="B5388" s="265" t="s">
        <v>12442</v>
      </c>
      <c r="C5388" s="265" t="s">
        <v>6656</v>
      </c>
      <c r="D5388" s="266" t="s">
        <v>38683</v>
      </c>
    </row>
    <row r="5389" spans="1:4" x14ac:dyDescent="0.25">
      <c r="A5389" s="264" t="s">
        <v>38684</v>
      </c>
      <c r="B5389" s="265" t="s">
        <v>12443</v>
      </c>
      <c r="C5389" s="265" t="s">
        <v>6656</v>
      </c>
      <c r="D5389" s="266" t="s">
        <v>29958</v>
      </c>
    </row>
    <row r="5390" spans="1:4" x14ac:dyDescent="0.25">
      <c r="A5390" s="264" t="s">
        <v>38685</v>
      </c>
      <c r="B5390" s="265" t="s">
        <v>12444</v>
      </c>
      <c r="C5390" s="265" t="s">
        <v>6656</v>
      </c>
      <c r="D5390" s="266" t="s">
        <v>33010</v>
      </c>
    </row>
    <row r="5391" spans="1:4" x14ac:dyDescent="0.25">
      <c r="A5391" s="264" t="s">
        <v>38686</v>
      </c>
      <c r="B5391" s="265" t="s">
        <v>12445</v>
      </c>
      <c r="C5391" s="265" t="s">
        <v>6656</v>
      </c>
      <c r="D5391" s="266" t="s">
        <v>38687</v>
      </c>
    </row>
    <row r="5392" spans="1:4" x14ac:dyDescent="0.25">
      <c r="A5392" s="264" t="s">
        <v>38688</v>
      </c>
      <c r="B5392" s="265" t="s">
        <v>12446</v>
      </c>
      <c r="C5392" s="265" t="s">
        <v>6656</v>
      </c>
      <c r="D5392" s="266" t="s">
        <v>38689</v>
      </c>
    </row>
    <row r="5393" spans="1:4" x14ac:dyDescent="0.25">
      <c r="A5393" s="264" t="s">
        <v>38690</v>
      </c>
      <c r="B5393" s="265" t="s">
        <v>12447</v>
      </c>
      <c r="C5393" s="265" t="s">
        <v>6656</v>
      </c>
      <c r="D5393" s="266" t="s">
        <v>38691</v>
      </c>
    </row>
    <row r="5394" spans="1:4" x14ac:dyDescent="0.25">
      <c r="A5394" s="264" t="s">
        <v>38692</v>
      </c>
      <c r="B5394" s="265" t="s">
        <v>12448</v>
      </c>
      <c r="C5394" s="265" t="s">
        <v>6656</v>
      </c>
      <c r="D5394" s="266" t="s">
        <v>27820</v>
      </c>
    </row>
    <row r="5395" spans="1:4" x14ac:dyDescent="0.25">
      <c r="A5395" s="264" t="s">
        <v>38693</v>
      </c>
      <c r="B5395" s="265" t="s">
        <v>12449</v>
      </c>
      <c r="C5395" s="265" t="s">
        <v>6656</v>
      </c>
      <c r="D5395" s="266" t="s">
        <v>38694</v>
      </c>
    </row>
    <row r="5396" spans="1:4" x14ac:dyDescent="0.25">
      <c r="A5396" s="264" t="s">
        <v>38695</v>
      </c>
      <c r="B5396" s="265" t="s">
        <v>12450</v>
      </c>
      <c r="C5396" s="265" t="s">
        <v>6656</v>
      </c>
      <c r="D5396" s="266" t="s">
        <v>38696</v>
      </c>
    </row>
    <row r="5397" spans="1:4" x14ac:dyDescent="0.25">
      <c r="A5397" s="264" t="s">
        <v>38697</v>
      </c>
      <c r="B5397" s="265" t="s">
        <v>12451</v>
      </c>
      <c r="C5397" s="265" t="s">
        <v>6656</v>
      </c>
      <c r="D5397" s="266" t="s">
        <v>38698</v>
      </c>
    </row>
    <row r="5398" spans="1:4" x14ac:dyDescent="0.25">
      <c r="A5398" s="264" t="s">
        <v>38699</v>
      </c>
      <c r="B5398" s="265" t="s">
        <v>12452</v>
      </c>
      <c r="C5398" s="265" t="s">
        <v>6656</v>
      </c>
      <c r="D5398" s="266" t="s">
        <v>37475</v>
      </c>
    </row>
    <row r="5399" spans="1:4" x14ac:dyDescent="0.25">
      <c r="A5399" s="264" t="s">
        <v>38700</v>
      </c>
      <c r="B5399" s="265" t="s">
        <v>6633</v>
      </c>
      <c r="C5399" s="265" t="s">
        <v>6656</v>
      </c>
      <c r="D5399" s="266" t="s">
        <v>38701</v>
      </c>
    </row>
    <row r="5400" spans="1:4" x14ac:dyDescent="0.25">
      <c r="A5400" s="264" t="s">
        <v>38702</v>
      </c>
      <c r="B5400" s="265" t="s">
        <v>12453</v>
      </c>
      <c r="C5400" s="265" t="s">
        <v>6656</v>
      </c>
      <c r="D5400" s="266" t="s">
        <v>38703</v>
      </c>
    </row>
    <row r="5401" spans="1:4" x14ac:dyDescent="0.25">
      <c r="A5401" s="264" t="s">
        <v>38704</v>
      </c>
      <c r="B5401" s="265" t="s">
        <v>6634</v>
      </c>
      <c r="C5401" s="265" t="s">
        <v>6656</v>
      </c>
      <c r="D5401" s="266" t="s">
        <v>38705</v>
      </c>
    </row>
    <row r="5402" spans="1:4" x14ac:dyDescent="0.25">
      <c r="A5402" s="264" t="s">
        <v>38706</v>
      </c>
      <c r="B5402" s="265" t="s">
        <v>12454</v>
      </c>
      <c r="C5402" s="265" t="s">
        <v>6656</v>
      </c>
      <c r="D5402" s="266" t="s">
        <v>38707</v>
      </c>
    </row>
    <row r="5403" spans="1:4" x14ac:dyDescent="0.25">
      <c r="A5403" s="264" t="s">
        <v>38708</v>
      </c>
      <c r="B5403" s="265" t="s">
        <v>12455</v>
      </c>
      <c r="C5403" s="265" t="s">
        <v>6656</v>
      </c>
      <c r="D5403" s="266" t="s">
        <v>38709</v>
      </c>
    </row>
    <row r="5404" spans="1:4" x14ac:dyDescent="0.25">
      <c r="A5404" s="264" t="s">
        <v>38710</v>
      </c>
      <c r="B5404" s="265" t="s">
        <v>12456</v>
      </c>
      <c r="C5404" s="265" t="s">
        <v>6656</v>
      </c>
      <c r="D5404" s="266" t="s">
        <v>38711</v>
      </c>
    </row>
    <row r="5405" spans="1:4" x14ac:dyDescent="0.25">
      <c r="A5405" s="264" t="s">
        <v>38712</v>
      </c>
      <c r="B5405" s="265" t="s">
        <v>12457</v>
      </c>
      <c r="C5405" s="265" t="s">
        <v>6656</v>
      </c>
      <c r="D5405" s="266" t="s">
        <v>38713</v>
      </c>
    </row>
    <row r="5406" spans="1:4" x14ac:dyDescent="0.25">
      <c r="A5406" s="264" t="s">
        <v>38714</v>
      </c>
      <c r="B5406" s="265" t="s">
        <v>12458</v>
      </c>
      <c r="C5406" s="265" t="s">
        <v>6656</v>
      </c>
      <c r="D5406" s="266" t="s">
        <v>38715</v>
      </c>
    </row>
    <row r="5407" spans="1:4" x14ac:dyDescent="0.25">
      <c r="A5407" s="264" t="s">
        <v>38716</v>
      </c>
      <c r="B5407" s="265" t="s">
        <v>12459</v>
      </c>
      <c r="C5407" s="265" t="s">
        <v>6656</v>
      </c>
      <c r="D5407" s="266" t="s">
        <v>38717</v>
      </c>
    </row>
    <row r="5408" spans="1:4" x14ac:dyDescent="0.25">
      <c r="A5408" s="264" t="s">
        <v>38718</v>
      </c>
      <c r="B5408" s="265" t="s">
        <v>12460</v>
      </c>
      <c r="C5408" s="265" t="s">
        <v>6656</v>
      </c>
      <c r="D5408" s="266" t="s">
        <v>38719</v>
      </c>
    </row>
    <row r="5409" spans="1:4" x14ac:dyDescent="0.25">
      <c r="A5409" s="264" t="s">
        <v>38720</v>
      </c>
      <c r="B5409" s="265" t="s">
        <v>12461</v>
      </c>
      <c r="C5409" s="265" t="s">
        <v>6656</v>
      </c>
      <c r="D5409" s="266" t="s">
        <v>38721</v>
      </c>
    </row>
    <row r="5410" spans="1:4" x14ac:dyDescent="0.25">
      <c r="A5410" s="264" t="s">
        <v>38722</v>
      </c>
      <c r="B5410" s="265" t="s">
        <v>12462</v>
      </c>
      <c r="C5410" s="265" t="s">
        <v>6656</v>
      </c>
      <c r="D5410" s="266" t="s">
        <v>38723</v>
      </c>
    </row>
    <row r="5411" spans="1:4" x14ac:dyDescent="0.25">
      <c r="A5411" s="264" t="s">
        <v>38724</v>
      </c>
      <c r="B5411" s="265" t="s">
        <v>12463</v>
      </c>
      <c r="C5411" s="265" t="s">
        <v>6656</v>
      </c>
      <c r="D5411" s="266" t="s">
        <v>30286</v>
      </c>
    </row>
    <row r="5412" spans="1:4" x14ac:dyDescent="0.25">
      <c r="A5412" s="264" t="s">
        <v>38725</v>
      </c>
      <c r="B5412" s="265" t="s">
        <v>12464</v>
      </c>
      <c r="C5412" s="265" t="s">
        <v>6656</v>
      </c>
      <c r="D5412" s="266" t="s">
        <v>38726</v>
      </c>
    </row>
    <row r="5413" spans="1:4" x14ac:dyDescent="0.25">
      <c r="A5413" s="264" t="s">
        <v>38727</v>
      </c>
      <c r="B5413" s="265" t="s">
        <v>12465</v>
      </c>
      <c r="C5413" s="265" t="s">
        <v>6656</v>
      </c>
      <c r="D5413" s="266" t="s">
        <v>38728</v>
      </c>
    </row>
    <row r="5414" spans="1:4" x14ac:dyDescent="0.25">
      <c r="A5414" s="264" t="s">
        <v>38729</v>
      </c>
      <c r="B5414" s="265" t="s">
        <v>12466</v>
      </c>
      <c r="C5414" s="265" t="s">
        <v>6656</v>
      </c>
      <c r="D5414" s="266" t="s">
        <v>35065</v>
      </c>
    </row>
    <row r="5415" spans="1:4" x14ac:dyDescent="0.25">
      <c r="A5415" s="264" t="s">
        <v>38730</v>
      </c>
      <c r="B5415" s="265" t="s">
        <v>12467</v>
      </c>
      <c r="C5415" s="265" t="s">
        <v>6656</v>
      </c>
      <c r="D5415" s="266" t="s">
        <v>26811</v>
      </c>
    </row>
    <row r="5416" spans="1:4" x14ac:dyDescent="0.25">
      <c r="A5416" s="264" t="s">
        <v>38731</v>
      </c>
      <c r="B5416" s="265" t="s">
        <v>6645</v>
      </c>
      <c r="C5416" s="265" t="s">
        <v>6656</v>
      </c>
      <c r="D5416" s="266" t="s">
        <v>38732</v>
      </c>
    </row>
    <row r="5417" spans="1:4" x14ac:dyDescent="0.25">
      <c r="A5417" s="264" t="s">
        <v>38733</v>
      </c>
      <c r="B5417" s="265" t="s">
        <v>12468</v>
      </c>
      <c r="C5417" s="265" t="s">
        <v>6656</v>
      </c>
      <c r="D5417" s="266" t="s">
        <v>38734</v>
      </c>
    </row>
    <row r="5418" spans="1:4" x14ac:dyDescent="0.25">
      <c r="A5418" s="264" t="s">
        <v>38735</v>
      </c>
      <c r="B5418" s="265" t="s">
        <v>12469</v>
      </c>
      <c r="C5418" s="265" t="s">
        <v>6656</v>
      </c>
      <c r="D5418" s="266" t="s">
        <v>26861</v>
      </c>
    </row>
    <row r="5419" spans="1:4" x14ac:dyDescent="0.25">
      <c r="A5419" s="264" t="s">
        <v>38736</v>
      </c>
      <c r="B5419" s="265" t="s">
        <v>12470</v>
      </c>
      <c r="C5419" s="265" t="s">
        <v>6656</v>
      </c>
      <c r="D5419" s="266" t="s">
        <v>38737</v>
      </c>
    </row>
    <row r="5420" spans="1:4" x14ac:dyDescent="0.25">
      <c r="A5420" s="264" t="s">
        <v>38738</v>
      </c>
      <c r="B5420" s="265" t="s">
        <v>12471</v>
      </c>
      <c r="C5420" s="265" t="s">
        <v>6656</v>
      </c>
      <c r="D5420" s="266" t="s">
        <v>38739</v>
      </c>
    </row>
    <row r="5421" spans="1:4" x14ac:dyDescent="0.25">
      <c r="A5421" s="264" t="s">
        <v>38740</v>
      </c>
      <c r="B5421" s="265" t="s">
        <v>12472</v>
      </c>
      <c r="C5421" s="265" t="s">
        <v>6656</v>
      </c>
      <c r="D5421" s="266" t="s">
        <v>38741</v>
      </c>
    </row>
    <row r="5422" spans="1:4" x14ac:dyDescent="0.25">
      <c r="A5422" s="264" t="s">
        <v>38742</v>
      </c>
      <c r="B5422" s="265" t="s">
        <v>12473</v>
      </c>
      <c r="C5422" s="265" t="s">
        <v>6656</v>
      </c>
      <c r="D5422" s="266" t="s">
        <v>35303</v>
      </c>
    </row>
    <row r="5423" spans="1:4" x14ac:dyDescent="0.25">
      <c r="A5423" s="264" t="s">
        <v>38743</v>
      </c>
      <c r="B5423" s="265" t="s">
        <v>12474</v>
      </c>
      <c r="C5423" s="265" t="s">
        <v>6656</v>
      </c>
      <c r="D5423" s="266" t="s">
        <v>38744</v>
      </c>
    </row>
    <row r="5424" spans="1:4" x14ac:dyDescent="0.25">
      <c r="A5424" s="264" t="s">
        <v>38745</v>
      </c>
      <c r="B5424" s="265" t="s">
        <v>12475</v>
      </c>
      <c r="C5424" s="265" t="s">
        <v>6656</v>
      </c>
      <c r="D5424" s="266" t="s">
        <v>38746</v>
      </c>
    </row>
    <row r="5425" spans="1:4" x14ac:dyDescent="0.25">
      <c r="A5425" s="264" t="s">
        <v>38747</v>
      </c>
      <c r="B5425" s="265" t="s">
        <v>12476</v>
      </c>
      <c r="C5425" s="265" t="s">
        <v>6656</v>
      </c>
      <c r="D5425" s="266" t="s">
        <v>38748</v>
      </c>
    </row>
    <row r="5426" spans="1:4" x14ac:dyDescent="0.25">
      <c r="A5426" s="264" t="s">
        <v>38749</v>
      </c>
      <c r="B5426" s="265" t="s">
        <v>12477</v>
      </c>
      <c r="C5426" s="265" t="s">
        <v>6656</v>
      </c>
      <c r="D5426" s="266" t="s">
        <v>38750</v>
      </c>
    </row>
    <row r="5427" spans="1:4" x14ac:dyDescent="0.25">
      <c r="A5427" s="264" t="s">
        <v>38751</v>
      </c>
      <c r="B5427" s="265" t="s">
        <v>12478</v>
      </c>
      <c r="C5427" s="265" t="s">
        <v>6656</v>
      </c>
      <c r="D5427" s="266" t="s">
        <v>38752</v>
      </c>
    </row>
    <row r="5428" spans="1:4" x14ac:dyDescent="0.25">
      <c r="A5428" s="264" t="s">
        <v>38753</v>
      </c>
      <c r="B5428" s="265" t="s">
        <v>12479</v>
      </c>
      <c r="C5428" s="265" t="s">
        <v>6656</v>
      </c>
      <c r="D5428" s="266" t="s">
        <v>38754</v>
      </c>
    </row>
    <row r="5429" spans="1:4" x14ac:dyDescent="0.25">
      <c r="A5429" s="264" t="s">
        <v>38755</v>
      </c>
      <c r="B5429" s="265" t="s">
        <v>12480</v>
      </c>
      <c r="C5429" s="265" t="s">
        <v>6656</v>
      </c>
      <c r="D5429" s="266" t="s">
        <v>38756</v>
      </c>
    </row>
    <row r="5430" spans="1:4" x14ac:dyDescent="0.25">
      <c r="A5430" s="264" t="s">
        <v>38757</v>
      </c>
      <c r="B5430" s="265" t="s">
        <v>12481</v>
      </c>
      <c r="C5430" s="265" t="s">
        <v>6656</v>
      </c>
      <c r="D5430" s="266" t="s">
        <v>38758</v>
      </c>
    </row>
    <row r="5431" spans="1:4" x14ac:dyDescent="0.25">
      <c r="A5431" s="264" t="s">
        <v>38759</v>
      </c>
      <c r="B5431" s="265" t="s">
        <v>12482</v>
      </c>
      <c r="C5431" s="265" t="s">
        <v>6656</v>
      </c>
      <c r="D5431" s="266" t="s">
        <v>38760</v>
      </c>
    </row>
    <row r="5432" spans="1:4" x14ac:dyDescent="0.25">
      <c r="A5432" s="264" t="s">
        <v>38761</v>
      </c>
      <c r="B5432" s="265" t="s">
        <v>12483</v>
      </c>
      <c r="C5432" s="265" t="s">
        <v>6656</v>
      </c>
      <c r="D5432" s="266" t="s">
        <v>38762</v>
      </c>
    </row>
    <row r="5433" spans="1:4" x14ac:dyDescent="0.25">
      <c r="A5433" s="264" t="s">
        <v>38763</v>
      </c>
      <c r="B5433" s="265" t="s">
        <v>12484</v>
      </c>
      <c r="C5433" s="265" t="s">
        <v>6656</v>
      </c>
      <c r="D5433" s="374" t="s">
        <v>38764</v>
      </c>
    </row>
    <row r="5434" spans="1:4" x14ac:dyDescent="0.25">
      <c r="A5434" s="264" t="s">
        <v>38765</v>
      </c>
      <c r="B5434" s="265" t="s">
        <v>12485</v>
      </c>
      <c r="C5434" s="265" t="s">
        <v>6656</v>
      </c>
      <c r="D5434" s="266" t="s">
        <v>38766</v>
      </c>
    </row>
    <row r="5435" spans="1:4" x14ac:dyDescent="0.25">
      <c r="A5435" s="264" t="s">
        <v>38767</v>
      </c>
      <c r="B5435" s="265" t="s">
        <v>12486</v>
      </c>
      <c r="C5435" s="265" t="s">
        <v>6656</v>
      </c>
      <c r="D5435" s="266" t="s">
        <v>34305</v>
      </c>
    </row>
    <row r="5436" spans="1:4" x14ac:dyDescent="0.25">
      <c r="A5436" s="264" t="s">
        <v>38768</v>
      </c>
      <c r="B5436" s="265" t="s">
        <v>12487</v>
      </c>
      <c r="C5436" s="265" t="s">
        <v>6656</v>
      </c>
      <c r="D5436" s="266" t="s">
        <v>38769</v>
      </c>
    </row>
    <row r="5437" spans="1:4" x14ac:dyDescent="0.25">
      <c r="A5437" s="264" t="s">
        <v>38770</v>
      </c>
      <c r="B5437" s="265" t="s">
        <v>12488</v>
      </c>
      <c r="C5437" s="265" t="s">
        <v>6656</v>
      </c>
      <c r="D5437" s="266" t="s">
        <v>38771</v>
      </c>
    </row>
    <row r="5438" spans="1:4" x14ac:dyDescent="0.25">
      <c r="A5438" s="264" t="s">
        <v>38772</v>
      </c>
      <c r="B5438" s="265" t="s">
        <v>12489</v>
      </c>
      <c r="C5438" s="265" t="s">
        <v>6656</v>
      </c>
      <c r="D5438" s="266" t="s">
        <v>38773</v>
      </c>
    </row>
    <row r="5439" spans="1:4" x14ac:dyDescent="0.25">
      <c r="A5439" s="264" t="s">
        <v>38774</v>
      </c>
      <c r="B5439" s="265" t="s">
        <v>12490</v>
      </c>
      <c r="C5439" s="265" t="s">
        <v>6656</v>
      </c>
      <c r="D5439" s="266" t="s">
        <v>33574</v>
      </c>
    </row>
    <row r="5440" spans="1:4" x14ac:dyDescent="0.25">
      <c r="A5440" s="264" t="s">
        <v>38775</v>
      </c>
      <c r="B5440" s="265" t="s">
        <v>12491</v>
      </c>
      <c r="C5440" s="265" t="s">
        <v>6656</v>
      </c>
      <c r="D5440" s="266" t="s">
        <v>38776</v>
      </c>
    </row>
    <row r="5441" spans="1:4" x14ac:dyDescent="0.25">
      <c r="A5441" s="264" t="s">
        <v>38777</v>
      </c>
      <c r="B5441" s="265" t="s">
        <v>12492</v>
      </c>
      <c r="C5441" s="265" t="s">
        <v>6656</v>
      </c>
      <c r="D5441" s="266" t="s">
        <v>38778</v>
      </c>
    </row>
    <row r="5442" spans="1:4" x14ac:dyDescent="0.25">
      <c r="A5442" s="264" t="s">
        <v>38779</v>
      </c>
      <c r="B5442" s="265" t="s">
        <v>12493</v>
      </c>
      <c r="C5442" s="265" t="s">
        <v>6656</v>
      </c>
      <c r="D5442" s="266" t="s">
        <v>38780</v>
      </c>
    </row>
    <row r="5443" spans="1:4" x14ac:dyDescent="0.25">
      <c r="A5443" s="264" t="s">
        <v>38781</v>
      </c>
      <c r="B5443" s="265" t="s">
        <v>12494</v>
      </c>
      <c r="C5443" s="265" t="s">
        <v>6656</v>
      </c>
      <c r="D5443" s="266" t="s">
        <v>38782</v>
      </c>
    </row>
    <row r="5444" spans="1:4" x14ac:dyDescent="0.25">
      <c r="A5444" s="264" t="s">
        <v>38783</v>
      </c>
      <c r="B5444" s="265" t="s">
        <v>12495</v>
      </c>
      <c r="C5444" s="265" t="s">
        <v>6656</v>
      </c>
      <c r="D5444" s="266" t="s">
        <v>38784</v>
      </c>
    </row>
    <row r="5445" spans="1:4" x14ac:dyDescent="0.25">
      <c r="A5445" s="264" t="s">
        <v>38785</v>
      </c>
      <c r="B5445" s="265" t="s">
        <v>12496</v>
      </c>
      <c r="C5445" s="265" t="s">
        <v>6656</v>
      </c>
      <c r="D5445" s="266" t="s">
        <v>38786</v>
      </c>
    </row>
    <row r="5446" spans="1:4" x14ac:dyDescent="0.25">
      <c r="A5446" s="264" t="s">
        <v>38787</v>
      </c>
      <c r="B5446" s="265" t="s">
        <v>12497</v>
      </c>
      <c r="C5446" s="265" t="s">
        <v>6656</v>
      </c>
      <c r="D5446" s="266" t="s">
        <v>36997</v>
      </c>
    </row>
    <row r="5447" spans="1:4" x14ac:dyDescent="0.25">
      <c r="A5447" s="264" t="s">
        <v>38788</v>
      </c>
      <c r="B5447" s="265" t="s">
        <v>12498</v>
      </c>
      <c r="C5447" s="265" t="s">
        <v>6656</v>
      </c>
      <c r="D5447" s="266" t="s">
        <v>38789</v>
      </c>
    </row>
    <row r="5448" spans="1:4" x14ac:dyDescent="0.25">
      <c r="A5448" s="264" t="s">
        <v>38790</v>
      </c>
      <c r="B5448" s="265" t="s">
        <v>12499</v>
      </c>
      <c r="C5448" s="265" t="s">
        <v>6656</v>
      </c>
      <c r="D5448" s="266" t="s">
        <v>38791</v>
      </c>
    </row>
    <row r="5449" spans="1:4" x14ac:dyDescent="0.25">
      <c r="A5449" s="264" t="s">
        <v>38792</v>
      </c>
      <c r="B5449" s="265" t="s">
        <v>12500</v>
      </c>
      <c r="C5449" s="265" t="s">
        <v>6656</v>
      </c>
      <c r="D5449" s="266" t="s">
        <v>38793</v>
      </c>
    </row>
    <row r="5450" spans="1:4" x14ac:dyDescent="0.25">
      <c r="A5450" s="264" t="s">
        <v>38794</v>
      </c>
      <c r="B5450" s="265" t="s">
        <v>12501</v>
      </c>
      <c r="C5450" s="265" t="s">
        <v>6656</v>
      </c>
      <c r="D5450" s="266" t="s">
        <v>38795</v>
      </c>
    </row>
    <row r="5451" spans="1:4" x14ac:dyDescent="0.25">
      <c r="A5451" s="264" t="s">
        <v>38796</v>
      </c>
      <c r="B5451" s="265" t="s">
        <v>12502</v>
      </c>
      <c r="C5451" s="265" t="s">
        <v>6656</v>
      </c>
      <c r="D5451" s="266" t="s">
        <v>38797</v>
      </c>
    </row>
    <row r="5452" spans="1:4" x14ac:dyDescent="0.25">
      <c r="A5452" s="264" t="s">
        <v>38798</v>
      </c>
      <c r="B5452" s="265" t="s">
        <v>12503</v>
      </c>
      <c r="C5452" s="265" t="s">
        <v>6656</v>
      </c>
      <c r="D5452" s="266" t="s">
        <v>38799</v>
      </c>
    </row>
    <row r="5453" spans="1:4" x14ac:dyDescent="0.25">
      <c r="A5453" s="264" t="s">
        <v>38800</v>
      </c>
      <c r="B5453" s="265" t="s">
        <v>12504</v>
      </c>
      <c r="C5453" s="265" t="s">
        <v>6656</v>
      </c>
      <c r="D5453" s="266" t="s">
        <v>38801</v>
      </c>
    </row>
    <row r="5454" spans="1:4" x14ac:dyDescent="0.25">
      <c r="A5454" s="264" t="s">
        <v>38802</v>
      </c>
      <c r="B5454" s="265" t="s">
        <v>12505</v>
      </c>
      <c r="C5454" s="265" t="s">
        <v>6656</v>
      </c>
      <c r="D5454" s="266" t="s">
        <v>38803</v>
      </c>
    </row>
    <row r="5455" spans="1:4" x14ac:dyDescent="0.25">
      <c r="A5455" s="264" t="s">
        <v>38804</v>
      </c>
      <c r="B5455" s="265" t="s">
        <v>12506</v>
      </c>
      <c r="C5455" s="265" t="s">
        <v>6656</v>
      </c>
      <c r="D5455" s="266" t="s">
        <v>38805</v>
      </c>
    </row>
    <row r="5456" spans="1:4" x14ac:dyDescent="0.25">
      <c r="A5456" s="264" t="s">
        <v>38806</v>
      </c>
      <c r="B5456" s="265" t="s">
        <v>12507</v>
      </c>
      <c r="C5456" s="265" t="s">
        <v>6656</v>
      </c>
      <c r="D5456" s="266" t="s">
        <v>38807</v>
      </c>
    </row>
    <row r="5457" spans="1:4" x14ac:dyDescent="0.25">
      <c r="A5457" s="264" t="s">
        <v>38808</v>
      </c>
      <c r="B5457" s="265" t="s">
        <v>12508</v>
      </c>
      <c r="C5457" s="265" t="s">
        <v>6656</v>
      </c>
      <c r="D5457" s="266" t="s">
        <v>38809</v>
      </c>
    </row>
    <row r="5458" spans="1:4" x14ac:dyDescent="0.25">
      <c r="A5458" s="264" t="s">
        <v>38810</v>
      </c>
      <c r="B5458" s="265" t="s">
        <v>12509</v>
      </c>
      <c r="C5458" s="265" t="s">
        <v>6656</v>
      </c>
      <c r="D5458" s="266" t="s">
        <v>38811</v>
      </c>
    </row>
    <row r="5459" spans="1:4" x14ac:dyDescent="0.25">
      <c r="A5459" s="264" t="s">
        <v>38812</v>
      </c>
      <c r="B5459" s="265" t="s">
        <v>12510</v>
      </c>
      <c r="C5459" s="265" t="s">
        <v>6656</v>
      </c>
      <c r="D5459" s="266" t="s">
        <v>33030</v>
      </c>
    </row>
    <row r="5460" spans="1:4" x14ac:dyDescent="0.25">
      <c r="A5460" s="264" t="s">
        <v>38813</v>
      </c>
      <c r="B5460" s="265" t="s">
        <v>12511</v>
      </c>
      <c r="C5460" s="265" t="s">
        <v>6656</v>
      </c>
      <c r="D5460" s="266" t="s">
        <v>38814</v>
      </c>
    </row>
    <row r="5461" spans="1:4" x14ac:dyDescent="0.25">
      <c r="A5461" s="264" t="s">
        <v>38815</v>
      </c>
      <c r="B5461" s="265" t="s">
        <v>12512</v>
      </c>
      <c r="C5461" s="265" t="s">
        <v>6656</v>
      </c>
      <c r="D5461" s="266" t="s">
        <v>11058</v>
      </c>
    </row>
    <row r="5462" spans="1:4" x14ac:dyDescent="0.25">
      <c r="A5462" s="264" t="s">
        <v>38816</v>
      </c>
      <c r="B5462" s="265" t="s">
        <v>12514</v>
      </c>
      <c r="C5462" s="265" t="s">
        <v>6656</v>
      </c>
      <c r="D5462" s="266" t="s">
        <v>38817</v>
      </c>
    </row>
    <row r="5463" spans="1:4" x14ac:dyDescent="0.25">
      <c r="A5463" s="264" t="s">
        <v>38818</v>
      </c>
      <c r="B5463" s="265" t="s">
        <v>12515</v>
      </c>
      <c r="C5463" s="265" t="s">
        <v>6656</v>
      </c>
      <c r="D5463" s="266" t="s">
        <v>25876</v>
      </c>
    </row>
    <row r="5464" spans="1:4" x14ac:dyDescent="0.25">
      <c r="A5464" s="264" t="s">
        <v>38819</v>
      </c>
      <c r="B5464" s="265" t="s">
        <v>12516</v>
      </c>
      <c r="C5464" s="265" t="s">
        <v>6656</v>
      </c>
      <c r="D5464" s="266" t="s">
        <v>29509</v>
      </c>
    </row>
    <row r="5465" spans="1:4" x14ac:dyDescent="0.25">
      <c r="A5465" s="264" t="s">
        <v>38820</v>
      </c>
      <c r="B5465" s="265" t="s">
        <v>12517</v>
      </c>
      <c r="C5465" s="265" t="s">
        <v>6656</v>
      </c>
      <c r="D5465" s="266" t="s">
        <v>38821</v>
      </c>
    </row>
    <row r="5466" spans="1:4" x14ac:dyDescent="0.25">
      <c r="A5466" s="264" t="s">
        <v>38822</v>
      </c>
      <c r="B5466" s="265" t="s">
        <v>12518</v>
      </c>
      <c r="C5466" s="265" t="s">
        <v>6656</v>
      </c>
      <c r="D5466" s="266" t="s">
        <v>27588</v>
      </c>
    </row>
    <row r="5467" spans="1:4" x14ac:dyDescent="0.25">
      <c r="A5467" s="264" t="s">
        <v>38823</v>
      </c>
      <c r="B5467" s="265" t="s">
        <v>12519</v>
      </c>
      <c r="C5467" s="265" t="s">
        <v>6656</v>
      </c>
      <c r="D5467" s="266" t="s">
        <v>38824</v>
      </c>
    </row>
    <row r="5468" spans="1:4" x14ac:dyDescent="0.25">
      <c r="A5468" s="264" t="s">
        <v>38825</v>
      </c>
      <c r="B5468" s="265" t="s">
        <v>12520</v>
      </c>
      <c r="C5468" s="265" t="s">
        <v>6656</v>
      </c>
      <c r="D5468" s="266" t="s">
        <v>38826</v>
      </c>
    </row>
    <row r="5469" spans="1:4" x14ac:dyDescent="0.25">
      <c r="A5469" s="264" t="s">
        <v>38827</v>
      </c>
      <c r="B5469" s="265" t="s">
        <v>12521</v>
      </c>
      <c r="C5469" s="265" t="s">
        <v>6656</v>
      </c>
      <c r="D5469" s="266" t="s">
        <v>38828</v>
      </c>
    </row>
    <row r="5470" spans="1:4" x14ac:dyDescent="0.25">
      <c r="A5470" s="264" t="s">
        <v>38829</v>
      </c>
      <c r="B5470" s="265" t="s">
        <v>12522</v>
      </c>
      <c r="C5470" s="265" t="s">
        <v>6656</v>
      </c>
      <c r="D5470" s="266" t="s">
        <v>37064</v>
      </c>
    </row>
    <row r="5471" spans="1:4" x14ac:dyDescent="0.25">
      <c r="A5471" s="264" t="s">
        <v>38830</v>
      </c>
      <c r="B5471" s="265" t="s">
        <v>12523</v>
      </c>
      <c r="C5471" s="265" t="s">
        <v>6656</v>
      </c>
      <c r="D5471" s="266" t="s">
        <v>38831</v>
      </c>
    </row>
    <row r="5472" spans="1:4" x14ac:dyDescent="0.25">
      <c r="A5472" s="264" t="s">
        <v>38832</v>
      </c>
      <c r="B5472" s="265" t="s">
        <v>12524</v>
      </c>
      <c r="C5472" s="265" t="s">
        <v>6656</v>
      </c>
      <c r="D5472" s="266" t="s">
        <v>38833</v>
      </c>
    </row>
    <row r="5473" spans="1:4" x14ac:dyDescent="0.25">
      <c r="A5473" s="264" t="s">
        <v>38834</v>
      </c>
      <c r="B5473" s="265" t="s">
        <v>28470</v>
      </c>
      <c r="C5473" s="265" t="s">
        <v>6656</v>
      </c>
      <c r="D5473" s="266" t="s">
        <v>38835</v>
      </c>
    </row>
    <row r="5474" spans="1:4" x14ac:dyDescent="0.25">
      <c r="A5474" s="264" t="s">
        <v>38836</v>
      </c>
      <c r="B5474" s="265" t="s">
        <v>28471</v>
      </c>
      <c r="C5474" s="265" t="s">
        <v>6656</v>
      </c>
      <c r="D5474" s="266" t="s">
        <v>38837</v>
      </c>
    </row>
    <row r="5475" spans="1:4" x14ac:dyDescent="0.25">
      <c r="A5475" s="264" t="s">
        <v>38838</v>
      </c>
      <c r="B5475" s="265" t="s">
        <v>12525</v>
      </c>
      <c r="C5475" s="265" t="s">
        <v>6656</v>
      </c>
      <c r="D5475" s="266" t="s">
        <v>38839</v>
      </c>
    </row>
    <row r="5476" spans="1:4" x14ac:dyDescent="0.25">
      <c r="A5476" s="264" t="s">
        <v>38840</v>
      </c>
      <c r="B5476" s="265" t="s">
        <v>12526</v>
      </c>
      <c r="C5476" s="265" t="s">
        <v>6656</v>
      </c>
      <c r="D5476" s="266" t="s">
        <v>38841</v>
      </c>
    </row>
    <row r="5477" spans="1:4" x14ac:dyDescent="0.25">
      <c r="A5477" s="264" t="s">
        <v>38842</v>
      </c>
      <c r="B5477" s="265" t="s">
        <v>12527</v>
      </c>
      <c r="C5477" s="265" t="s">
        <v>6656</v>
      </c>
      <c r="D5477" s="266" t="s">
        <v>38843</v>
      </c>
    </row>
    <row r="5478" spans="1:4" x14ac:dyDescent="0.25">
      <c r="A5478" s="264" t="s">
        <v>38844</v>
      </c>
      <c r="B5478" s="265" t="s">
        <v>12528</v>
      </c>
      <c r="C5478" s="265" t="s">
        <v>6656</v>
      </c>
      <c r="D5478" s="266" t="s">
        <v>38845</v>
      </c>
    </row>
    <row r="5479" spans="1:4" x14ac:dyDescent="0.25">
      <c r="A5479" s="264" t="s">
        <v>38846</v>
      </c>
      <c r="B5479" s="265" t="s">
        <v>28472</v>
      </c>
      <c r="C5479" s="265" t="s">
        <v>6656</v>
      </c>
      <c r="D5479" s="266" t="s">
        <v>38847</v>
      </c>
    </row>
    <row r="5480" spans="1:4" x14ac:dyDescent="0.25">
      <c r="A5480" s="264" t="s">
        <v>38848</v>
      </c>
      <c r="B5480" s="265" t="s">
        <v>28473</v>
      </c>
      <c r="C5480" s="265" t="s">
        <v>6656</v>
      </c>
      <c r="D5480" s="266" t="s">
        <v>38849</v>
      </c>
    </row>
    <row r="5481" spans="1:4" x14ac:dyDescent="0.25">
      <c r="A5481" s="264" t="s">
        <v>38850</v>
      </c>
      <c r="B5481" s="265" t="s">
        <v>28474</v>
      </c>
      <c r="C5481" s="265" t="s">
        <v>6656</v>
      </c>
      <c r="D5481" s="266" t="s">
        <v>38851</v>
      </c>
    </row>
    <row r="5482" spans="1:4" x14ac:dyDescent="0.25">
      <c r="A5482" s="264" t="s">
        <v>38852</v>
      </c>
      <c r="B5482" s="265" t="s">
        <v>28475</v>
      </c>
      <c r="C5482" s="265" t="s">
        <v>6656</v>
      </c>
      <c r="D5482" s="266" t="s">
        <v>38853</v>
      </c>
    </row>
    <row r="5483" spans="1:4" x14ac:dyDescent="0.25">
      <c r="A5483" s="264" t="s">
        <v>38854</v>
      </c>
      <c r="B5483" s="265" t="s">
        <v>28476</v>
      </c>
      <c r="C5483" s="265" t="s">
        <v>6656</v>
      </c>
      <c r="D5483" s="266" t="s">
        <v>38855</v>
      </c>
    </row>
    <row r="5484" spans="1:4" x14ac:dyDescent="0.25">
      <c r="A5484" s="264" t="s">
        <v>38856</v>
      </c>
      <c r="B5484" s="265" t="s">
        <v>28477</v>
      </c>
      <c r="C5484" s="265" t="s">
        <v>6656</v>
      </c>
      <c r="D5484" s="266" t="s">
        <v>38857</v>
      </c>
    </row>
    <row r="5485" spans="1:4" x14ac:dyDescent="0.25">
      <c r="A5485" s="264" t="s">
        <v>38858</v>
      </c>
      <c r="B5485" s="265" t="s">
        <v>28478</v>
      </c>
      <c r="C5485" s="265" t="s">
        <v>6656</v>
      </c>
      <c r="D5485" s="266" t="s">
        <v>38859</v>
      </c>
    </row>
    <row r="5486" spans="1:4" x14ac:dyDescent="0.25">
      <c r="A5486" s="264" t="s">
        <v>38860</v>
      </c>
      <c r="B5486" s="265" t="s">
        <v>12529</v>
      </c>
      <c r="C5486" s="265" t="s">
        <v>6656</v>
      </c>
      <c r="D5486" s="266" t="s">
        <v>38861</v>
      </c>
    </row>
    <row r="5487" spans="1:4" x14ac:dyDescent="0.25">
      <c r="A5487" s="264" t="s">
        <v>38862</v>
      </c>
      <c r="B5487" s="265" t="s">
        <v>12530</v>
      </c>
      <c r="C5487" s="265" t="s">
        <v>6656</v>
      </c>
      <c r="D5487" s="374" t="s">
        <v>38863</v>
      </c>
    </row>
    <row r="5488" spans="1:4" x14ac:dyDescent="0.25">
      <c r="A5488" s="264" t="s">
        <v>38864</v>
      </c>
      <c r="B5488" s="265" t="s">
        <v>12531</v>
      </c>
      <c r="C5488" s="265" t="s">
        <v>6656</v>
      </c>
      <c r="D5488" s="374" t="s">
        <v>38865</v>
      </c>
    </row>
    <row r="5489" spans="1:4" x14ac:dyDescent="0.25">
      <c r="A5489" s="264" t="s">
        <v>38866</v>
      </c>
      <c r="B5489" s="265" t="s">
        <v>12532</v>
      </c>
      <c r="C5489" s="265" t="s">
        <v>6656</v>
      </c>
      <c r="D5489" s="374" t="s">
        <v>38867</v>
      </c>
    </row>
    <row r="5490" spans="1:4" x14ac:dyDescent="0.25">
      <c r="A5490" s="264" t="s">
        <v>38868</v>
      </c>
      <c r="B5490" s="265" t="s">
        <v>12533</v>
      </c>
      <c r="C5490" s="265" t="s">
        <v>6656</v>
      </c>
      <c r="D5490" s="266" t="s">
        <v>38869</v>
      </c>
    </row>
    <row r="5491" spans="1:4" x14ac:dyDescent="0.25">
      <c r="A5491" s="264" t="s">
        <v>38870</v>
      </c>
      <c r="B5491" s="265" t="s">
        <v>12534</v>
      </c>
      <c r="C5491" s="265" t="s">
        <v>6656</v>
      </c>
      <c r="D5491" s="374" t="s">
        <v>38871</v>
      </c>
    </row>
    <row r="5492" spans="1:4" x14ac:dyDescent="0.25">
      <c r="A5492" s="264" t="s">
        <v>38872</v>
      </c>
      <c r="B5492" s="265" t="s">
        <v>12535</v>
      </c>
      <c r="C5492" s="265" t="s">
        <v>6656</v>
      </c>
      <c r="D5492" s="374" t="s">
        <v>38873</v>
      </c>
    </row>
    <row r="5493" spans="1:4" x14ac:dyDescent="0.25">
      <c r="A5493" s="264" t="s">
        <v>38874</v>
      </c>
      <c r="B5493" s="265" t="s">
        <v>12536</v>
      </c>
      <c r="C5493" s="265" t="s">
        <v>6656</v>
      </c>
      <c r="D5493" s="374" t="s">
        <v>38875</v>
      </c>
    </row>
    <row r="5494" spans="1:4" x14ac:dyDescent="0.25">
      <c r="A5494" s="264" t="s">
        <v>38876</v>
      </c>
      <c r="B5494" s="265" t="s">
        <v>12537</v>
      </c>
      <c r="C5494" s="265" t="s">
        <v>6656</v>
      </c>
      <c r="D5494" s="266" t="s">
        <v>38877</v>
      </c>
    </row>
    <row r="5495" spans="1:4" x14ac:dyDescent="0.25">
      <c r="A5495" s="264" t="s">
        <v>38878</v>
      </c>
      <c r="B5495" s="265" t="s">
        <v>12538</v>
      </c>
      <c r="C5495" s="265" t="s">
        <v>6656</v>
      </c>
      <c r="D5495" s="266" t="s">
        <v>38879</v>
      </c>
    </row>
    <row r="5496" spans="1:4" x14ac:dyDescent="0.25">
      <c r="A5496" s="264" t="s">
        <v>38880</v>
      </c>
      <c r="B5496" s="265" t="s">
        <v>12539</v>
      </c>
      <c r="C5496" s="265" t="s">
        <v>6656</v>
      </c>
      <c r="D5496" s="266" t="s">
        <v>38881</v>
      </c>
    </row>
    <row r="5497" spans="1:4" x14ac:dyDescent="0.25">
      <c r="A5497" s="264" t="s">
        <v>38882</v>
      </c>
      <c r="B5497" s="265" t="s">
        <v>12540</v>
      </c>
      <c r="C5497" s="265" t="s">
        <v>6656</v>
      </c>
      <c r="D5497" s="374" t="s">
        <v>38883</v>
      </c>
    </row>
    <row r="5498" spans="1:4" x14ac:dyDescent="0.25">
      <c r="A5498" s="264" t="s">
        <v>38884</v>
      </c>
      <c r="B5498" s="265" t="s">
        <v>12541</v>
      </c>
      <c r="C5498" s="265" t="s">
        <v>6656</v>
      </c>
      <c r="D5498" s="266" t="s">
        <v>38885</v>
      </c>
    </row>
    <row r="5499" spans="1:4" x14ac:dyDescent="0.25">
      <c r="A5499" s="264" t="s">
        <v>38886</v>
      </c>
      <c r="B5499" s="265" t="s">
        <v>12542</v>
      </c>
      <c r="C5499" s="265" t="s">
        <v>6656</v>
      </c>
      <c r="D5499" s="266" t="s">
        <v>38887</v>
      </c>
    </row>
    <row r="5500" spans="1:4" x14ac:dyDescent="0.25">
      <c r="A5500" s="264" t="s">
        <v>38888</v>
      </c>
      <c r="B5500" s="265" t="s">
        <v>12543</v>
      </c>
      <c r="C5500" s="265" t="s">
        <v>6656</v>
      </c>
      <c r="D5500" s="374" t="s">
        <v>38889</v>
      </c>
    </row>
    <row r="5501" spans="1:4" x14ac:dyDescent="0.25">
      <c r="A5501" s="264" t="s">
        <v>38890</v>
      </c>
      <c r="B5501" s="265" t="s">
        <v>12544</v>
      </c>
      <c r="C5501" s="265" t="s">
        <v>6656</v>
      </c>
      <c r="D5501" s="374" t="s">
        <v>38891</v>
      </c>
    </row>
    <row r="5502" spans="1:4" x14ac:dyDescent="0.25">
      <c r="A5502" s="264" t="s">
        <v>38892</v>
      </c>
      <c r="B5502" s="265" t="s">
        <v>12545</v>
      </c>
      <c r="C5502" s="265" t="s">
        <v>6656</v>
      </c>
      <c r="D5502" s="266" t="s">
        <v>38893</v>
      </c>
    </row>
    <row r="5503" spans="1:4" x14ac:dyDescent="0.25">
      <c r="A5503" s="264" t="s">
        <v>38894</v>
      </c>
      <c r="B5503" s="265" t="s">
        <v>12546</v>
      </c>
      <c r="C5503" s="265" t="s">
        <v>6656</v>
      </c>
      <c r="D5503" s="266" t="s">
        <v>38895</v>
      </c>
    </row>
    <row r="5504" spans="1:4" x14ac:dyDescent="0.25">
      <c r="A5504" s="264" t="s">
        <v>38896</v>
      </c>
      <c r="B5504" s="265" t="s">
        <v>12547</v>
      </c>
      <c r="C5504" s="265" t="s">
        <v>6656</v>
      </c>
      <c r="D5504" s="266" t="s">
        <v>38897</v>
      </c>
    </row>
    <row r="5505" spans="1:4" x14ac:dyDescent="0.25">
      <c r="A5505" s="264" t="s">
        <v>38898</v>
      </c>
      <c r="B5505" s="265" t="s">
        <v>12548</v>
      </c>
      <c r="C5505" s="265" t="s">
        <v>6656</v>
      </c>
      <c r="D5505" s="374" t="s">
        <v>38899</v>
      </c>
    </row>
    <row r="5506" spans="1:4" x14ac:dyDescent="0.25">
      <c r="A5506" s="264" t="s">
        <v>38900</v>
      </c>
      <c r="B5506" s="265" t="s">
        <v>12549</v>
      </c>
      <c r="C5506" s="265" t="s">
        <v>6656</v>
      </c>
      <c r="D5506" s="266" t="s">
        <v>38901</v>
      </c>
    </row>
    <row r="5507" spans="1:4" x14ac:dyDescent="0.25">
      <c r="A5507" s="264" t="s">
        <v>38902</v>
      </c>
      <c r="B5507" s="265" t="s">
        <v>12550</v>
      </c>
      <c r="C5507" s="265" t="s">
        <v>6656</v>
      </c>
      <c r="D5507" s="266" t="s">
        <v>38903</v>
      </c>
    </row>
    <row r="5508" spans="1:4" x14ac:dyDescent="0.25">
      <c r="A5508" s="264" t="s">
        <v>38904</v>
      </c>
      <c r="B5508" s="265" t="s">
        <v>12551</v>
      </c>
      <c r="C5508" s="265" t="s">
        <v>6656</v>
      </c>
      <c r="D5508" s="374" t="s">
        <v>38905</v>
      </c>
    </row>
    <row r="5509" spans="1:4" x14ac:dyDescent="0.25">
      <c r="A5509" s="264" t="s">
        <v>38906</v>
      </c>
      <c r="B5509" s="265" t="s">
        <v>12552</v>
      </c>
      <c r="C5509" s="265" t="s">
        <v>6656</v>
      </c>
      <c r="D5509" s="374" t="s">
        <v>38907</v>
      </c>
    </row>
    <row r="5510" spans="1:4" x14ac:dyDescent="0.25">
      <c r="A5510" s="264" t="s">
        <v>38908</v>
      </c>
      <c r="B5510" s="265" t="s">
        <v>12553</v>
      </c>
      <c r="C5510" s="265" t="s">
        <v>6656</v>
      </c>
      <c r="D5510" s="266" t="s">
        <v>38909</v>
      </c>
    </row>
    <row r="5511" spans="1:4" x14ac:dyDescent="0.25">
      <c r="A5511" s="264" t="s">
        <v>38910</v>
      </c>
      <c r="B5511" s="265" t="s">
        <v>12554</v>
      </c>
      <c r="C5511" s="265" t="s">
        <v>6656</v>
      </c>
      <c r="D5511" s="266" t="s">
        <v>35989</v>
      </c>
    </row>
    <row r="5512" spans="1:4" x14ac:dyDescent="0.25">
      <c r="A5512" s="264" t="s">
        <v>38911</v>
      </c>
      <c r="B5512" s="265" t="s">
        <v>12555</v>
      </c>
      <c r="C5512" s="265" t="s">
        <v>6656</v>
      </c>
      <c r="D5512" s="266" t="s">
        <v>38912</v>
      </c>
    </row>
    <row r="5513" spans="1:4" x14ac:dyDescent="0.25">
      <c r="A5513" s="264" t="s">
        <v>38913</v>
      </c>
      <c r="B5513" s="265" t="s">
        <v>12556</v>
      </c>
      <c r="C5513" s="265" t="s">
        <v>6656</v>
      </c>
      <c r="D5513" s="266" t="s">
        <v>38914</v>
      </c>
    </row>
    <row r="5514" spans="1:4" x14ac:dyDescent="0.25">
      <c r="A5514" s="264" t="s">
        <v>38915</v>
      </c>
      <c r="B5514" s="265" t="s">
        <v>28479</v>
      </c>
      <c r="C5514" s="265" t="s">
        <v>6656</v>
      </c>
      <c r="D5514" s="266" t="s">
        <v>38916</v>
      </c>
    </row>
    <row r="5515" spans="1:4" x14ac:dyDescent="0.25">
      <c r="A5515" s="264" t="s">
        <v>38917</v>
      </c>
      <c r="B5515" s="265" t="s">
        <v>12557</v>
      </c>
      <c r="C5515" s="265" t="s">
        <v>6656</v>
      </c>
      <c r="D5515" s="374" t="s">
        <v>38918</v>
      </c>
    </row>
    <row r="5516" spans="1:4" x14ac:dyDescent="0.25">
      <c r="A5516" s="264" t="s">
        <v>38919</v>
      </c>
      <c r="B5516" s="265" t="s">
        <v>12558</v>
      </c>
      <c r="C5516" s="265" t="s">
        <v>6656</v>
      </c>
      <c r="D5516" s="266" t="s">
        <v>38920</v>
      </c>
    </row>
    <row r="5517" spans="1:4" x14ac:dyDescent="0.25">
      <c r="A5517" s="264" t="s">
        <v>38921</v>
      </c>
      <c r="B5517" s="265" t="s">
        <v>12559</v>
      </c>
      <c r="C5517" s="265" t="s">
        <v>6656</v>
      </c>
      <c r="D5517" s="266" t="s">
        <v>38922</v>
      </c>
    </row>
    <row r="5518" spans="1:4" x14ac:dyDescent="0.25">
      <c r="A5518" s="264" t="s">
        <v>38923</v>
      </c>
      <c r="B5518" s="265" t="s">
        <v>12560</v>
      </c>
      <c r="C5518" s="265" t="s">
        <v>6656</v>
      </c>
      <c r="D5518" s="266" t="s">
        <v>38924</v>
      </c>
    </row>
    <row r="5519" spans="1:4" x14ac:dyDescent="0.25">
      <c r="A5519" s="264" t="s">
        <v>38925</v>
      </c>
      <c r="B5519" s="265" t="s">
        <v>12561</v>
      </c>
      <c r="C5519" s="265" t="s">
        <v>6656</v>
      </c>
      <c r="D5519" s="266" t="s">
        <v>30609</v>
      </c>
    </row>
    <row r="5520" spans="1:4" x14ac:dyDescent="0.25">
      <c r="A5520" s="264" t="s">
        <v>38926</v>
      </c>
      <c r="B5520" s="265" t="s">
        <v>12563</v>
      </c>
      <c r="C5520" s="265" t="s">
        <v>6656</v>
      </c>
      <c r="D5520" s="266" t="s">
        <v>38927</v>
      </c>
    </row>
    <row r="5521" spans="1:4" x14ac:dyDescent="0.25">
      <c r="A5521" s="264" t="s">
        <v>38928</v>
      </c>
      <c r="B5521" s="265" t="s">
        <v>12564</v>
      </c>
      <c r="C5521" s="265" t="s">
        <v>6656</v>
      </c>
      <c r="D5521" s="266" t="s">
        <v>38929</v>
      </c>
    </row>
    <row r="5522" spans="1:4" x14ac:dyDescent="0.25">
      <c r="A5522" s="264" t="s">
        <v>38930</v>
      </c>
      <c r="B5522" s="265" t="s">
        <v>12565</v>
      </c>
      <c r="C5522" s="265" t="s">
        <v>6656</v>
      </c>
      <c r="D5522" s="266" t="s">
        <v>2892</v>
      </c>
    </row>
    <row r="5523" spans="1:4" x14ac:dyDescent="0.25">
      <c r="A5523" s="264" t="s">
        <v>38931</v>
      </c>
      <c r="B5523" s="265" t="s">
        <v>12566</v>
      </c>
      <c r="C5523" s="265" t="s">
        <v>6656</v>
      </c>
      <c r="D5523" s="266" t="s">
        <v>38932</v>
      </c>
    </row>
    <row r="5524" spans="1:4" x14ac:dyDescent="0.25">
      <c r="A5524" s="264" t="s">
        <v>38933</v>
      </c>
      <c r="B5524" s="265" t="s">
        <v>12567</v>
      </c>
      <c r="C5524" s="265" t="s">
        <v>6656</v>
      </c>
      <c r="D5524" s="266" t="s">
        <v>38934</v>
      </c>
    </row>
    <row r="5525" spans="1:4" x14ac:dyDescent="0.25">
      <c r="A5525" s="264" t="s">
        <v>38935</v>
      </c>
      <c r="B5525" s="265" t="s">
        <v>12568</v>
      </c>
      <c r="C5525" s="265" t="s">
        <v>740</v>
      </c>
      <c r="D5525" s="266" t="s">
        <v>10593</v>
      </c>
    </row>
    <row r="5526" spans="1:4" x14ac:dyDescent="0.25">
      <c r="A5526" s="264" t="s">
        <v>38936</v>
      </c>
      <c r="B5526" s="265" t="s">
        <v>12569</v>
      </c>
      <c r="C5526" s="265" t="s">
        <v>740</v>
      </c>
      <c r="D5526" s="266" t="s">
        <v>35159</v>
      </c>
    </row>
    <row r="5527" spans="1:4" x14ac:dyDescent="0.25">
      <c r="A5527" s="264" t="s">
        <v>38937</v>
      </c>
      <c r="B5527" s="265" t="s">
        <v>12570</v>
      </c>
      <c r="C5527" s="265" t="s">
        <v>740</v>
      </c>
      <c r="D5527" s="266" t="s">
        <v>38938</v>
      </c>
    </row>
    <row r="5528" spans="1:4" x14ac:dyDescent="0.25">
      <c r="A5528" s="264" t="s">
        <v>38939</v>
      </c>
      <c r="B5528" s="265" t="s">
        <v>12571</v>
      </c>
      <c r="C5528" s="265" t="s">
        <v>740</v>
      </c>
      <c r="D5528" s="266" t="s">
        <v>38940</v>
      </c>
    </row>
    <row r="5529" spans="1:4" x14ac:dyDescent="0.25">
      <c r="A5529" s="264" t="s">
        <v>38941</v>
      </c>
      <c r="B5529" s="265" t="s">
        <v>12572</v>
      </c>
      <c r="C5529" s="265" t="s">
        <v>740</v>
      </c>
      <c r="D5529" s="266" t="s">
        <v>34008</v>
      </c>
    </row>
    <row r="5530" spans="1:4" x14ac:dyDescent="0.25">
      <c r="A5530" s="264" t="s">
        <v>38942</v>
      </c>
      <c r="B5530" s="265" t="s">
        <v>12573</v>
      </c>
      <c r="C5530" s="265" t="s">
        <v>6656</v>
      </c>
      <c r="D5530" s="266" t="s">
        <v>4165</v>
      </c>
    </row>
    <row r="5531" spans="1:4" x14ac:dyDescent="0.25">
      <c r="A5531" s="264" t="s">
        <v>38943</v>
      </c>
      <c r="B5531" s="265" t="s">
        <v>12574</v>
      </c>
      <c r="C5531" s="265" t="s">
        <v>6656</v>
      </c>
      <c r="D5531" s="266" t="s">
        <v>35966</v>
      </c>
    </row>
    <row r="5532" spans="1:4" x14ac:dyDescent="0.25">
      <c r="A5532" s="264" t="s">
        <v>38944</v>
      </c>
      <c r="B5532" s="265" t="s">
        <v>12575</v>
      </c>
      <c r="C5532" s="265" t="s">
        <v>6656</v>
      </c>
      <c r="D5532" s="266" t="s">
        <v>7247</v>
      </c>
    </row>
    <row r="5533" spans="1:4" x14ac:dyDescent="0.25">
      <c r="A5533" s="264" t="s">
        <v>38945</v>
      </c>
      <c r="B5533" s="265" t="s">
        <v>12576</v>
      </c>
      <c r="C5533" s="265" t="s">
        <v>6656</v>
      </c>
      <c r="D5533" s="266" t="s">
        <v>1526</v>
      </c>
    </row>
    <row r="5534" spans="1:4" x14ac:dyDescent="0.25">
      <c r="A5534" s="264" t="s">
        <v>38946</v>
      </c>
      <c r="B5534" s="265" t="s">
        <v>12577</v>
      </c>
      <c r="C5534" s="265" t="s">
        <v>6656</v>
      </c>
      <c r="D5534" s="266" t="s">
        <v>8329</v>
      </c>
    </row>
    <row r="5535" spans="1:4" x14ac:dyDescent="0.25">
      <c r="A5535" s="264" t="s">
        <v>38947</v>
      </c>
      <c r="B5535" s="265" t="s">
        <v>12578</v>
      </c>
      <c r="C5535" s="265" t="s">
        <v>6656</v>
      </c>
      <c r="D5535" s="266" t="s">
        <v>25985</v>
      </c>
    </row>
    <row r="5536" spans="1:4" x14ac:dyDescent="0.25">
      <c r="A5536" s="264" t="s">
        <v>38948</v>
      </c>
      <c r="B5536" s="265" t="s">
        <v>12579</v>
      </c>
      <c r="C5536" s="265" t="s">
        <v>6656</v>
      </c>
      <c r="D5536" s="266" t="s">
        <v>30625</v>
      </c>
    </row>
    <row r="5537" spans="1:4" x14ac:dyDescent="0.25">
      <c r="A5537" s="264" t="s">
        <v>38949</v>
      </c>
      <c r="B5537" s="265" t="s">
        <v>12580</v>
      </c>
      <c r="C5537" s="265" t="s">
        <v>6656</v>
      </c>
      <c r="D5537" s="266" t="s">
        <v>29568</v>
      </c>
    </row>
    <row r="5538" spans="1:4" x14ac:dyDescent="0.25">
      <c r="A5538" s="264" t="s">
        <v>38950</v>
      </c>
      <c r="B5538" s="265" t="s">
        <v>12581</v>
      </c>
      <c r="C5538" s="265" t="s">
        <v>6656</v>
      </c>
      <c r="D5538" s="266" t="s">
        <v>38951</v>
      </c>
    </row>
    <row r="5539" spans="1:4" x14ac:dyDescent="0.25">
      <c r="A5539" s="264" t="s">
        <v>38952</v>
      </c>
      <c r="B5539" s="265" t="s">
        <v>12582</v>
      </c>
      <c r="C5539" s="265" t="s">
        <v>740</v>
      </c>
      <c r="D5539" s="266" t="s">
        <v>38953</v>
      </c>
    </row>
    <row r="5540" spans="1:4" x14ac:dyDescent="0.25">
      <c r="A5540" s="264" t="s">
        <v>38954</v>
      </c>
      <c r="B5540" s="265" t="s">
        <v>12583</v>
      </c>
      <c r="C5540" s="265" t="s">
        <v>740</v>
      </c>
      <c r="D5540" s="266" t="s">
        <v>38955</v>
      </c>
    </row>
    <row r="5541" spans="1:4" x14ac:dyDescent="0.25">
      <c r="A5541" s="264" t="s">
        <v>38956</v>
      </c>
      <c r="B5541" s="265" t="s">
        <v>12584</v>
      </c>
      <c r="C5541" s="265" t="s">
        <v>740</v>
      </c>
      <c r="D5541" s="266" t="s">
        <v>2013</v>
      </c>
    </row>
    <row r="5542" spans="1:4" x14ac:dyDescent="0.25">
      <c r="A5542" s="264" t="s">
        <v>38957</v>
      </c>
      <c r="B5542" s="265" t="s">
        <v>12585</v>
      </c>
      <c r="C5542" s="265" t="s">
        <v>740</v>
      </c>
      <c r="D5542" s="266" t="s">
        <v>30531</v>
      </c>
    </row>
    <row r="5543" spans="1:4" x14ac:dyDescent="0.25">
      <c r="A5543" s="264" t="s">
        <v>38958</v>
      </c>
      <c r="B5543" s="265" t="s">
        <v>12586</v>
      </c>
      <c r="C5543" s="265" t="s">
        <v>740</v>
      </c>
      <c r="D5543" s="266" t="s">
        <v>25825</v>
      </c>
    </row>
    <row r="5544" spans="1:4" x14ac:dyDescent="0.25">
      <c r="A5544" s="264" t="s">
        <v>38959</v>
      </c>
      <c r="B5544" s="265" t="s">
        <v>12587</v>
      </c>
      <c r="C5544" s="265" t="s">
        <v>740</v>
      </c>
      <c r="D5544" s="266" t="s">
        <v>38960</v>
      </c>
    </row>
    <row r="5545" spans="1:4" x14ac:dyDescent="0.25">
      <c r="A5545" s="264" t="s">
        <v>38961</v>
      </c>
      <c r="B5545" s="265" t="s">
        <v>12588</v>
      </c>
      <c r="C5545" s="265" t="s">
        <v>740</v>
      </c>
      <c r="D5545" s="266" t="s">
        <v>38245</v>
      </c>
    </row>
    <row r="5546" spans="1:4" x14ac:dyDescent="0.25">
      <c r="A5546" s="264" t="s">
        <v>38962</v>
      </c>
      <c r="B5546" s="265" t="s">
        <v>12589</v>
      </c>
      <c r="C5546" s="265" t="s">
        <v>740</v>
      </c>
      <c r="D5546" s="266" t="s">
        <v>27292</v>
      </c>
    </row>
    <row r="5547" spans="1:4" x14ac:dyDescent="0.25">
      <c r="A5547" s="264" t="s">
        <v>38963</v>
      </c>
      <c r="B5547" s="265" t="s">
        <v>12590</v>
      </c>
      <c r="C5547" s="265" t="s">
        <v>740</v>
      </c>
      <c r="D5547" s="266" t="s">
        <v>5101</v>
      </c>
    </row>
    <row r="5548" spans="1:4" x14ac:dyDescent="0.25">
      <c r="A5548" s="264" t="s">
        <v>38964</v>
      </c>
      <c r="B5548" s="265" t="s">
        <v>12591</v>
      </c>
      <c r="C5548" s="265" t="s">
        <v>740</v>
      </c>
      <c r="D5548" s="266" t="s">
        <v>37223</v>
      </c>
    </row>
    <row r="5549" spans="1:4" x14ac:dyDescent="0.25">
      <c r="A5549" s="264" t="s">
        <v>38965</v>
      </c>
      <c r="B5549" s="265" t="s">
        <v>12592</v>
      </c>
      <c r="C5549" s="265" t="s">
        <v>740</v>
      </c>
      <c r="D5549" s="266" t="s">
        <v>9896</v>
      </c>
    </row>
    <row r="5550" spans="1:4" x14ac:dyDescent="0.25">
      <c r="A5550" s="264" t="s">
        <v>38966</v>
      </c>
      <c r="B5550" s="265" t="s">
        <v>12593</v>
      </c>
      <c r="C5550" s="265" t="s">
        <v>740</v>
      </c>
      <c r="D5550" s="266" t="s">
        <v>9896</v>
      </c>
    </row>
    <row r="5551" spans="1:4" x14ac:dyDescent="0.25">
      <c r="A5551" s="264" t="s">
        <v>38967</v>
      </c>
      <c r="B5551" s="265" t="s">
        <v>12594</v>
      </c>
      <c r="C5551" s="265" t="s">
        <v>740</v>
      </c>
      <c r="D5551" s="266" t="s">
        <v>4948</v>
      </c>
    </row>
    <row r="5552" spans="1:4" x14ac:dyDescent="0.25">
      <c r="A5552" s="264" t="s">
        <v>38968</v>
      </c>
      <c r="B5552" s="265" t="s">
        <v>12596</v>
      </c>
      <c r="C5552" s="265" t="s">
        <v>740</v>
      </c>
      <c r="D5552" s="266" t="s">
        <v>38969</v>
      </c>
    </row>
    <row r="5553" spans="1:4" x14ac:dyDescent="0.25">
      <c r="A5553" s="264" t="s">
        <v>38970</v>
      </c>
      <c r="B5553" s="265" t="s">
        <v>12597</v>
      </c>
      <c r="C5553" s="265" t="s">
        <v>740</v>
      </c>
      <c r="D5553" s="266" t="s">
        <v>27520</v>
      </c>
    </row>
    <row r="5554" spans="1:4" x14ac:dyDescent="0.25">
      <c r="A5554" s="264" t="s">
        <v>38971</v>
      </c>
      <c r="B5554" s="265" t="s">
        <v>12598</v>
      </c>
      <c r="C5554" s="265" t="s">
        <v>740</v>
      </c>
      <c r="D5554" s="266" t="s">
        <v>2987</v>
      </c>
    </row>
    <row r="5555" spans="1:4" x14ac:dyDescent="0.25">
      <c r="A5555" s="264" t="s">
        <v>38972</v>
      </c>
      <c r="B5555" s="265" t="s">
        <v>12599</v>
      </c>
      <c r="C5555" s="265" t="s">
        <v>740</v>
      </c>
      <c r="D5555" s="266" t="s">
        <v>6872</v>
      </c>
    </row>
    <row r="5556" spans="1:4" x14ac:dyDescent="0.25">
      <c r="A5556" s="264" t="s">
        <v>38973</v>
      </c>
      <c r="B5556" s="265" t="s">
        <v>12600</v>
      </c>
      <c r="C5556" s="265" t="s">
        <v>740</v>
      </c>
      <c r="D5556" s="266" t="s">
        <v>38974</v>
      </c>
    </row>
    <row r="5557" spans="1:4" x14ac:dyDescent="0.25">
      <c r="A5557" s="264" t="s">
        <v>38975</v>
      </c>
      <c r="B5557" s="265" t="s">
        <v>12601</v>
      </c>
      <c r="C5557" s="265" t="s">
        <v>740</v>
      </c>
      <c r="D5557" s="266" t="s">
        <v>38974</v>
      </c>
    </row>
    <row r="5558" spans="1:4" x14ac:dyDescent="0.25">
      <c r="A5558" s="264" t="s">
        <v>38976</v>
      </c>
      <c r="B5558" s="265" t="s">
        <v>12602</v>
      </c>
      <c r="C5558" s="265" t="s">
        <v>740</v>
      </c>
      <c r="D5558" s="266" t="s">
        <v>38977</v>
      </c>
    </row>
    <row r="5559" spans="1:4" x14ac:dyDescent="0.25">
      <c r="A5559" s="264" t="s">
        <v>38978</v>
      </c>
      <c r="B5559" s="265" t="s">
        <v>12604</v>
      </c>
      <c r="C5559" s="265" t="s">
        <v>740</v>
      </c>
      <c r="D5559" s="266" t="s">
        <v>38979</v>
      </c>
    </row>
    <row r="5560" spans="1:4" x14ac:dyDescent="0.25">
      <c r="A5560" s="264" t="s">
        <v>38980</v>
      </c>
      <c r="B5560" s="265" t="s">
        <v>12605</v>
      </c>
      <c r="C5560" s="265" t="s">
        <v>740</v>
      </c>
      <c r="D5560" s="266" t="s">
        <v>38981</v>
      </c>
    </row>
    <row r="5561" spans="1:4" x14ac:dyDescent="0.25">
      <c r="A5561" s="264" t="s">
        <v>38982</v>
      </c>
      <c r="B5561" s="265" t="s">
        <v>12606</v>
      </c>
      <c r="C5561" s="265" t="s">
        <v>740</v>
      </c>
      <c r="D5561" s="266" t="s">
        <v>38981</v>
      </c>
    </row>
    <row r="5562" spans="1:4" x14ac:dyDescent="0.25">
      <c r="A5562" s="264" t="s">
        <v>38983</v>
      </c>
      <c r="B5562" s="265" t="s">
        <v>12607</v>
      </c>
      <c r="C5562" s="265" t="s">
        <v>740</v>
      </c>
      <c r="D5562" s="266" t="s">
        <v>3117</v>
      </c>
    </row>
    <row r="5563" spans="1:4" x14ac:dyDescent="0.25">
      <c r="A5563" s="264" t="s">
        <v>38984</v>
      </c>
      <c r="B5563" s="265" t="s">
        <v>12608</v>
      </c>
      <c r="C5563" s="265" t="s">
        <v>740</v>
      </c>
      <c r="D5563" s="266" t="s">
        <v>38985</v>
      </c>
    </row>
    <row r="5564" spans="1:4" x14ac:dyDescent="0.25">
      <c r="A5564" s="264" t="s">
        <v>38986</v>
      </c>
      <c r="B5564" s="265" t="s">
        <v>12609</v>
      </c>
      <c r="C5564" s="265" t="s">
        <v>6656</v>
      </c>
      <c r="D5564" s="266" t="s">
        <v>27428</v>
      </c>
    </row>
    <row r="5565" spans="1:4" x14ac:dyDescent="0.25">
      <c r="A5565" s="264" t="s">
        <v>38987</v>
      </c>
      <c r="B5565" s="265" t="s">
        <v>12610</v>
      </c>
      <c r="C5565" s="265" t="s">
        <v>6656</v>
      </c>
      <c r="D5565" s="266" t="s">
        <v>38988</v>
      </c>
    </row>
    <row r="5566" spans="1:4" x14ac:dyDescent="0.25">
      <c r="A5566" s="264" t="s">
        <v>38989</v>
      </c>
      <c r="B5566" s="265" t="s">
        <v>12611</v>
      </c>
      <c r="C5566" s="265" t="s">
        <v>6656</v>
      </c>
      <c r="D5566" s="266" t="s">
        <v>2992</v>
      </c>
    </row>
    <row r="5567" spans="1:4" x14ac:dyDescent="0.25">
      <c r="A5567" s="264" t="s">
        <v>38990</v>
      </c>
      <c r="B5567" s="265" t="s">
        <v>12612</v>
      </c>
      <c r="C5567" s="265" t="s">
        <v>6656</v>
      </c>
      <c r="D5567" s="266" t="s">
        <v>38991</v>
      </c>
    </row>
    <row r="5568" spans="1:4" x14ac:dyDescent="0.25">
      <c r="A5568" s="264" t="s">
        <v>38992</v>
      </c>
      <c r="B5568" s="265" t="s">
        <v>12613</v>
      </c>
      <c r="C5568" s="265" t="s">
        <v>6656</v>
      </c>
      <c r="D5568" s="266" t="s">
        <v>38228</v>
      </c>
    </row>
    <row r="5569" spans="1:4" x14ac:dyDescent="0.25">
      <c r="A5569" s="264" t="s">
        <v>38993</v>
      </c>
      <c r="B5569" s="265" t="s">
        <v>12614</v>
      </c>
      <c r="C5569" s="265" t="s">
        <v>740</v>
      </c>
      <c r="D5569" s="266" t="s">
        <v>38994</v>
      </c>
    </row>
    <row r="5570" spans="1:4" x14ac:dyDescent="0.25">
      <c r="A5570" s="264" t="s">
        <v>38995</v>
      </c>
      <c r="B5570" s="265" t="s">
        <v>12615</v>
      </c>
      <c r="C5570" s="265" t="s">
        <v>6656</v>
      </c>
      <c r="D5570" s="374" t="s">
        <v>38996</v>
      </c>
    </row>
    <row r="5571" spans="1:4" x14ac:dyDescent="0.25">
      <c r="A5571" s="264" t="s">
        <v>38997</v>
      </c>
      <c r="B5571" s="265" t="s">
        <v>12616</v>
      </c>
      <c r="C5571" s="265" t="s">
        <v>6656</v>
      </c>
      <c r="D5571" s="374" t="s">
        <v>38998</v>
      </c>
    </row>
    <row r="5572" spans="1:4" x14ac:dyDescent="0.25">
      <c r="A5572" s="264" t="s">
        <v>38999</v>
      </c>
      <c r="B5572" s="265" t="s">
        <v>12617</v>
      </c>
      <c r="C5572" s="265" t="s">
        <v>6656</v>
      </c>
      <c r="D5572" s="374" t="s">
        <v>39000</v>
      </c>
    </row>
    <row r="5573" spans="1:4" x14ac:dyDescent="0.25">
      <c r="A5573" s="264" t="s">
        <v>39001</v>
      </c>
      <c r="B5573" s="265" t="s">
        <v>12618</v>
      </c>
      <c r="C5573" s="265" t="s">
        <v>6656</v>
      </c>
      <c r="D5573" s="374" t="s">
        <v>39002</v>
      </c>
    </row>
    <row r="5574" spans="1:4" x14ac:dyDescent="0.25">
      <c r="A5574" s="264" t="s">
        <v>39003</v>
      </c>
      <c r="B5574" s="265" t="s">
        <v>12619</v>
      </c>
      <c r="C5574" s="265" t="s">
        <v>6656</v>
      </c>
      <c r="D5574" s="266" t="s">
        <v>5549</v>
      </c>
    </row>
    <row r="5575" spans="1:4" x14ac:dyDescent="0.25">
      <c r="A5575" s="264" t="s">
        <v>39004</v>
      </c>
      <c r="B5575" s="265" t="s">
        <v>12620</v>
      </c>
      <c r="C5575" s="265" t="s">
        <v>6676</v>
      </c>
      <c r="D5575" s="266" t="s">
        <v>39005</v>
      </c>
    </row>
    <row r="5576" spans="1:4" x14ac:dyDescent="0.25">
      <c r="A5576" s="264" t="s">
        <v>39006</v>
      </c>
      <c r="B5576" s="265" t="s">
        <v>12621</v>
      </c>
      <c r="C5576" s="265" t="s">
        <v>6676</v>
      </c>
      <c r="D5576" s="266" t="s">
        <v>39007</v>
      </c>
    </row>
    <row r="5577" spans="1:4" x14ac:dyDescent="0.25">
      <c r="A5577" s="264" t="s">
        <v>39008</v>
      </c>
      <c r="B5577" s="265" t="s">
        <v>12622</v>
      </c>
      <c r="C5577" s="265" t="s">
        <v>740</v>
      </c>
      <c r="D5577" s="266" t="s">
        <v>32816</v>
      </c>
    </row>
    <row r="5578" spans="1:4" x14ac:dyDescent="0.25">
      <c r="A5578" s="264" t="s">
        <v>39009</v>
      </c>
      <c r="B5578" s="265" t="s">
        <v>12623</v>
      </c>
      <c r="C5578" s="265" t="s">
        <v>740</v>
      </c>
      <c r="D5578" s="266" t="s">
        <v>39010</v>
      </c>
    </row>
    <row r="5579" spans="1:4" x14ac:dyDescent="0.25">
      <c r="A5579" s="264" t="s">
        <v>39011</v>
      </c>
      <c r="B5579" s="265" t="s">
        <v>12624</v>
      </c>
      <c r="C5579" s="265" t="s">
        <v>6656</v>
      </c>
      <c r="D5579" s="374" t="s">
        <v>39012</v>
      </c>
    </row>
    <row r="5580" spans="1:4" x14ac:dyDescent="0.25">
      <c r="A5580" s="264" t="s">
        <v>39013</v>
      </c>
      <c r="B5580" s="265" t="s">
        <v>12625</v>
      </c>
      <c r="C5580" s="265" t="s">
        <v>6656</v>
      </c>
      <c r="D5580" s="374" t="s">
        <v>39014</v>
      </c>
    </row>
    <row r="5581" spans="1:4" x14ac:dyDescent="0.25">
      <c r="A5581" s="264" t="s">
        <v>39015</v>
      </c>
      <c r="B5581" s="265" t="s">
        <v>12626</v>
      </c>
      <c r="C5581" s="265" t="s">
        <v>6656</v>
      </c>
      <c r="D5581" s="374" t="s">
        <v>39016</v>
      </c>
    </row>
    <row r="5582" spans="1:4" x14ac:dyDescent="0.25">
      <c r="A5582" s="264" t="s">
        <v>39017</v>
      </c>
      <c r="B5582" s="265" t="s">
        <v>12627</v>
      </c>
      <c r="C5582" s="265" t="s">
        <v>6656</v>
      </c>
      <c r="D5582" s="374" t="s">
        <v>39018</v>
      </c>
    </row>
    <row r="5583" spans="1:4" x14ac:dyDescent="0.25">
      <c r="A5583" s="264" t="s">
        <v>39019</v>
      </c>
      <c r="B5583" s="265" t="s">
        <v>12628</v>
      </c>
      <c r="C5583" s="265" t="s">
        <v>6656</v>
      </c>
      <c r="D5583" s="374" t="s">
        <v>39020</v>
      </c>
    </row>
    <row r="5584" spans="1:4" x14ac:dyDescent="0.25">
      <c r="A5584" s="264" t="s">
        <v>39021</v>
      </c>
      <c r="B5584" s="265" t="s">
        <v>12629</v>
      </c>
      <c r="C5584" s="265" t="s">
        <v>6656</v>
      </c>
      <c r="D5584" s="266" t="s">
        <v>39022</v>
      </c>
    </row>
    <row r="5585" spans="1:4" x14ac:dyDescent="0.25">
      <c r="A5585" s="264" t="s">
        <v>39023</v>
      </c>
      <c r="B5585" s="265" t="s">
        <v>12630</v>
      </c>
      <c r="C5585" s="265" t="s">
        <v>6656</v>
      </c>
      <c r="D5585" s="266" t="s">
        <v>39024</v>
      </c>
    </row>
    <row r="5586" spans="1:4" x14ac:dyDescent="0.25">
      <c r="A5586" s="264" t="s">
        <v>39025</v>
      </c>
      <c r="B5586" s="265" t="s">
        <v>12631</v>
      </c>
      <c r="C5586" s="265" t="s">
        <v>6656</v>
      </c>
      <c r="D5586" s="374" t="s">
        <v>39026</v>
      </c>
    </row>
    <row r="5587" spans="1:4" x14ac:dyDescent="0.25">
      <c r="A5587" s="264" t="s">
        <v>39027</v>
      </c>
      <c r="B5587" s="265" t="s">
        <v>12632</v>
      </c>
      <c r="C5587" s="265" t="s">
        <v>6656</v>
      </c>
      <c r="D5587" s="266" t="s">
        <v>39028</v>
      </c>
    </row>
    <row r="5588" spans="1:4" x14ac:dyDescent="0.25">
      <c r="A5588" s="264" t="s">
        <v>39029</v>
      </c>
      <c r="B5588" s="265" t="s">
        <v>12633</v>
      </c>
      <c r="C5588" s="265" t="s">
        <v>6656</v>
      </c>
      <c r="D5588" s="374" t="s">
        <v>39030</v>
      </c>
    </row>
    <row r="5589" spans="1:4" x14ac:dyDescent="0.25">
      <c r="A5589" s="264" t="s">
        <v>39031</v>
      </c>
      <c r="B5589" s="265" t="s">
        <v>12634</v>
      </c>
      <c r="C5589" s="265" t="s">
        <v>6656</v>
      </c>
      <c r="D5589" s="374" t="s">
        <v>39032</v>
      </c>
    </row>
    <row r="5590" spans="1:4" x14ac:dyDescent="0.25">
      <c r="A5590" s="264" t="s">
        <v>39033</v>
      </c>
      <c r="B5590" s="265" t="s">
        <v>12635</v>
      </c>
      <c r="C5590" s="265" t="s">
        <v>6656</v>
      </c>
      <c r="D5590" s="266" t="s">
        <v>39034</v>
      </c>
    </row>
    <row r="5591" spans="1:4" x14ac:dyDescent="0.25">
      <c r="A5591" s="264" t="s">
        <v>39035</v>
      </c>
      <c r="B5591" s="265" t="s">
        <v>12636</v>
      </c>
      <c r="C5591" s="265" t="s">
        <v>6656</v>
      </c>
      <c r="D5591" s="374" t="s">
        <v>39036</v>
      </c>
    </row>
    <row r="5592" spans="1:4" x14ac:dyDescent="0.25">
      <c r="A5592" s="264" t="s">
        <v>39037</v>
      </c>
      <c r="B5592" s="265" t="s">
        <v>12637</v>
      </c>
      <c r="C5592" s="265" t="s">
        <v>6656</v>
      </c>
      <c r="D5592" s="266" t="s">
        <v>27968</v>
      </c>
    </row>
    <row r="5593" spans="1:4" x14ac:dyDescent="0.25">
      <c r="A5593" s="264" t="s">
        <v>39038</v>
      </c>
      <c r="B5593" s="265" t="s">
        <v>12638</v>
      </c>
      <c r="C5593" s="265" t="s">
        <v>6656</v>
      </c>
      <c r="D5593" s="266" t="s">
        <v>39039</v>
      </c>
    </row>
    <row r="5594" spans="1:4" x14ac:dyDescent="0.25">
      <c r="A5594" s="264" t="s">
        <v>39040</v>
      </c>
      <c r="B5594" s="265" t="s">
        <v>12639</v>
      </c>
      <c r="C5594" s="265" t="s">
        <v>6656</v>
      </c>
      <c r="D5594" s="374" t="s">
        <v>39041</v>
      </c>
    </row>
    <row r="5595" spans="1:4" x14ac:dyDescent="0.25">
      <c r="A5595" s="264" t="s">
        <v>39042</v>
      </c>
      <c r="B5595" s="265" t="s">
        <v>12640</v>
      </c>
      <c r="C5595" s="265" t="s">
        <v>6656</v>
      </c>
      <c r="D5595" s="266" t="s">
        <v>39043</v>
      </c>
    </row>
    <row r="5596" spans="1:4" x14ac:dyDescent="0.25">
      <c r="A5596" s="264" t="s">
        <v>39044</v>
      </c>
      <c r="B5596" s="265" t="s">
        <v>12641</v>
      </c>
      <c r="C5596" s="265" t="s">
        <v>6656</v>
      </c>
      <c r="D5596" s="266" t="s">
        <v>39045</v>
      </c>
    </row>
    <row r="5597" spans="1:4" x14ac:dyDescent="0.25">
      <c r="A5597" s="264" t="s">
        <v>39046</v>
      </c>
      <c r="B5597" s="265" t="s">
        <v>12642</v>
      </c>
      <c r="C5597" s="265" t="s">
        <v>6656</v>
      </c>
      <c r="D5597" s="266" t="s">
        <v>39047</v>
      </c>
    </row>
    <row r="5598" spans="1:4" x14ac:dyDescent="0.25">
      <c r="A5598" s="264" t="s">
        <v>39048</v>
      </c>
      <c r="B5598" s="265" t="s">
        <v>12643</v>
      </c>
      <c r="C5598" s="265" t="s">
        <v>6656</v>
      </c>
      <c r="D5598" s="266" t="s">
        <v>39049</v>
      </c>
    </row>
    <row r="5599" spans="1:4" x14ac:dyDescent="0.25">
      <c r="A5599" s="264" t="s">
        <v>39050</v>
      </c>
      <c r="B5599" s="265" t="s">
        <v>12644</v>
      </c>
      <c r="C5599" s="265" t="s">
        <v>6656</v>
      </c>
      <c r="D5599" s="374" t="s">
        <v>39051</v>
      </c>
    </row>
    <row r="5600" spans="1:4" x14ac:dyDescent="0.25">
      <c r="A5600" s="264" t="s">
        <v>39052</v>
      </c>
      <c r="B5600" s="265" t="s">
        <v>12645</v>
      </c>
      <c r="C5600" s="265" t="s">
        <v>6656</v>
      </c>
      <c r="D5600" s="266" t="s">
        <v>35501</v>
      </c>
    </row>
    <row r="5601" spans="1:4" x14ac:dyDescent="0.25">
      <c r="A5601" s="264" t="s">
        <v>39053</v>
      </c>
      <c r="B5601" s="265" t="s">
        <v>12646</v>
      </c>
      <c r="C5601" s="265" t="s">
        <v>6656</v>
      </c>
      <c r="D5601" s="374" t="s">
        <v>39054</v>
      </c>
    </row>
    <row r="5602" spans="1:4" x14ac:dyDescent="0.25">
      <c r="A5602" s="264" t="s">
        <v>39055</v>
      </c>
      <c r="B5602" s="265" t="s">
        <v>12647</v>
      </c>
      <c r="C5602" s="265" t="s">
        <v>6656</v>
      </c>
      <c r="D5602" s="374" t="s">
        <v>39056</v>
      </c>
    </row>
    <row r="5603" spans="1:4" x14ac:dyDescent="0.25">
      <c r="A5603" s="264" t="s">
        <v>39057</v>
      </c>
      <c r="B5603" s="265" t="s">
        <v>12648</v>
      </c>
      <c r="C5603" s="265" t="s">
        <v>6656</v>
      </c>
      <c r="D5603" s="374" t="s">
        <v>39058</v>
      </c>
    </row>
    <row r="5604" spans="1:4" x14ac:dyDescent="0.25">
      <c r="A5604" s="264" t="s">
        <v>39059</v>
      </c>
      <c r="B5604" s="265" t="s">
        <v>12649</v>
      </c>
      <c r="C5604" s="265" t="s">
        <v>6656</v>
      </c>
      <c r="D5604" s="374" t="s">
        <v>39060</v>
      </c>
    </row>
    <row r="5605" spans="1:4" x14ac:dyDescent="0.25">
      <c r="A5605" s="264" t="s">
        <v>39061</v>
      </c>
      <c r="B5605" s="265" t="s">
        <v>12650</v>
      </c>
      <c r="C5605" s="265" t="s">
        <v>6656</v>
      </c>
      <c r="D5605" s="266" t="s">
        <v>1508</v>
      </c>
    </row>
    <row r="5606" spans="1:4" x14ac:dyDescent="0.25">
      <c r="A5606" s="264" t="s">
        <v>39062</v>
      </c>
      <c r="B5606" s="265" t="s">
        <v>12651</v>
      </c>
      <c r="C5606" s="265" t="s">
        <v>6656</v>
      </c>
      <c r="D5606" s="266" t="s">
        <v>3318</v>
      </c>
    </row>
    <row r="5607" spans="1:4" x14ac:dyDescent="0.25">
      <c r="A5607" s="264" t="s">
        <v>39063</v>
      </c>
      <c r="B5607" s="265" t="s">
        <v>12652</v>
      </c>
      <c r="C5607" s="265" t="s">
        <v>6656</v>
      </c>
      <c r="D5607" s="266" t="s">
        <v>35567</v>
      </c>
    </row>
    <row r="5608" spans="1:4" x14ac:dyDescent="0.25">
      <c r="A5608" s="264" t="s">
        <v>39064</v>
      </c>
      <c r="B5608" s="265" t="s">
        <v>12653</v>
      </c>
      <c r="C5608" s="265" t="s">
        <v>6656</v>
      </c>
      <c r="D5608" s="266" t="s">
        <v>27903</v>
      </c>
    </row>
    <row r="5609" spans="1:4" x14ac:dyDescent="0.25">
      <c r="A5609" s="264" t="s">
        <v>39065</v>
      </c>
      <c r="B5609" s="265" t="s">
        <v>12654</v>
      </c>
      <c r="C5609" s="265" t="s">
        <v>6656</v>
      </c>
      <c r="D5609" s="266" t="s">
        <v>4185</v>
      </c>
    </row>
    <row r="5610" spans="1:4" x14ac:dyDescent="0.25">
      <c r="A5610" s="264" t="s">
        <v>39066</v>
      </c>
      <c r="B5610" s="265" t="s">
        <v>12655</v>
      </c>
      <c r="C5610" s="265" t="s">
        <v>6656</v>
      </c>
      <c r="D5610" s="266" t="s">
        <v>31606</v>
      </c>
    </row>
    <row r="5611" spans="1:4" x14ac:dyDescent="0.25">
      <c r="A5611" s="264" t="s">
        <v>39067</v>
      </c>
      <c r="B5611" s="265" t="s">
        <v>12656</v>
      </c>
      <c r="C5611" s="265" t="s">
        <v>740</v>
      </c>
      <c r="D5611" s="266" t="s">
        <v>31402</v>
      </c>
    </row>
    <row r="5612" spans="1:4" x14ac:dyDescent="0.25">
      <c r="A5612" s="264" t="s">
        <v>39068</v>
      </c>
      <c r="B5612" s="265" t="s">
        <v>12658</v>
      </c>
      <c r="C5612" s="265" t="s">
        <v>740</v>
      </c>
      <c r="D5612" s="266" t="s">
        <v>6748</v>
      </c>
    </row>
    <row r="5613" spans="1:4" x14ac:dyDescent="0.25">
      <c r="A5613" s="264" t="s">
        <v>39069</v>
      </c>
      <c r="B5613" s="265" t="s">
        <v>12659</v>
      </c>
      <c r="C5613" s="265" t="s">
        <v>6656</v>
      </c>
      <c r="D5613" s="266" t="s">
        <v>39070</v>
      </c>
    </row>
    <row r="5614" spans="1:4" x14ac:dyDescent="0.25">
      <c r="A5614" s="264" t="s">
        <v>39071</v>
      </c>
      <c r="B5614" s="265" t="s">
        <v>12661</v>
      </c>
      <c r="C5614" s="265" t="s">
        <v>6656</v>
      </c>
      <c r="D5614" s="266" t="s">
        <v>25868</v>
      </c>
    </row>
    <row r="5615" spans="1:4" x14ac:dyDescent="0.25">
      <c r="A5615" s="264" t="s">
        <v>39072</v>
      </c>
      <c r="B5615" s="265" t="s">
        <v>12662</v>
      </c>
      <c r="C5615" s="265" t="s">
        <v>6656</v>
      </c>
      <c r="D5615" s="266" t="s">
        <v>39073</v>
      </c>
    </row>
    <row r="5616" spans="1:4" x14ac:dyDescent="0.25">
      <c r="A5616" s="264" t="s">
        <v>39074</v>
      </c>
      <c r="B5616" s="265" t="s">
        <v>12663</v>
      </c>
      <c r="C5616" s="265" t="s">
        <v>740</v>
      </c>
      <c r="D5616" s="266" t="s">
        <v>5711</v>
      </c>
    </row>
    <row r="5617" spans="1:4" x14ac:dyDescent="0.25">
      <c r="A5617" s="264" t="s">
        <v>39075</v>
      </c>
      <c r="B5617" s="265" t="s">
        <v>12664</v>
      </c>
      <c r="C5617" s="265" t="s">
        <v>740</v>
      </c>
      <c r="D5617" s="266" t="s">
        <v>25695</v>
      </c>
    </row>
    <row r="5618" spans="1:4" x14ac:dyDescent="0.25">
      <c r="A5618" s="264" t="s">
        <v>39076</v>
      </c>
      <c r="B5618" s="265" t="s">
        <v>12665</v>
      </c>
      <c r="C5618" s="265" t="s">
        <v>740</v>
      </c>
      <c r="D5618" s="266" t="s">
        <v>39077</v>
      </c>
    </row>
    <row r="5619" spans="1:4" x14ac:dyDescent="0.25">
      <c r="A5619" s="264" t="s">
        <v>39078</v>
      </c>
      <c r="B5619" s="265" t="s">
        <v>12666</v>
      </c>
      <c r="C5619" s="265" t="s">
        <v>6656</v>
      </c>
      <c r="D5619" s="266" t="s">
        <v>6269</v>
      </c>
    </row>
    <row r="5620" spans="1:4" x14ac:dyDescent="0.25">
      <c r="A5620" s="264" t="s">
        <v>39079</v>
      </c>
      <c r="B5620" s="265" t="s">
        <v>12667</v>
      </c>
      <c r="C5620" s="265" t="s">
        <v>6656</v>
      </c>
      <c r="D5620" s="266" t="s">
        <v>39080</v>
      </c>
    </row>
    <row r="5621" spans="1:4" x14ac:dyDescent="0.25">
      <c r="A5621" s="264" t="s">
        <v>39081</v>
      </c>
      <c r="B5621" s="265" t="s">
        <v>12668</v>
      </c>
      <c r="C5621" s="265" t="s">
        <v>6656</v>
      </c>
      <c r="D5621" s="266" t="s">
        <v>5646</v>
      </c>
    </row>
    <row r="5622" spans="1:4" x14ac:dyDescent="0.25">
      <c r="A5622" s="264" t="s">
        <v>39082</v>
      </c>
      <c r="B5622" s="265" t="s">
        <v>12669</v>
      </c>
      <c r="C5622" s="265" t="s">
        <v>6656</v>
      </c>
      <c r="D5622" s="266" t="s">
        <v>29560</v>
      </c>
    </row>
    <row r="5623" spans="1:4" x14ac:dyDescent="0.25">
      <c r="A5623" s="264" t="s">
        <v>39083</v>
      </c>
      <c r="B5623" s="265" t="s">
        <v>12670</v>
      </c>
      <c r="C5623" s="265" t="s">
        <v>6656</v>
      </c>
      <c r="D5623" s="266" t="s">
        <v>36272</v>
      </c>
    </row>
    <row r="5624" spans="1:4" x14ac:dyDescent="0.25">
      <c r="A5624" s="264" t="s">
        <v>39084</v>
      </c>
      <c r="B5624" s="265" t="s">
        <v>12671</v>
      </c>
      <c r="C5624" s="265" t="s">
        <v>6656</v>
      </c>
      <c r="D5624" s="266" t="s">
        <v>27543</v>
      </c>
    </row>
    <row r="5625" spans="1:4" x14ac:dyDescent="0.25">
      <c r="A5625" s="264" t="s">
        <v>39085</v>
      </c>
      <c r="B5625" s="265" t="s">
        <v>12672</v>
      </c>
      <c r="C5625" s="265" t="s">
        <v>6656</v>
      </c>
      <c r="D5625" s="266" t="s">
        <v>39086</v>
      </c>
    </row>
    <row r="5626" spans="1:4" x14ac:dyDescent="0.25">
      <c r="A5626" s="264" t="s">
        <v>39087</v>
      </c>
      <c r="B5626" s="265" t="s">
        <v>12673</v>
      </c>
      <c r="C5626" s="265" t="s">
        <v>6656</v>
      </c>
      <c r="D5626" s="266" t="s">
        <v>31147</v>
      </c>
    </row>
    <row r="5627" spans="1:4" x14ac:dyDescent="0.25">
      <c r="A5627" s="264" t="s">
        <v>39088</v>
      </c>
      <c r="B5627" s="265" t="s">
        <v>12674</v>
      </c>
      <c r="C5627" s="265" t="s">
        <v>6656</v>
      </c>
      <c r="D5627" s="266" t="s">
        <v>31409</v>
      </c>
    </row>
    <row r="5628" spans="1:4" x14ac:dyDescent="0.25">
      <c r="A5628" s="264" t="s">
        <v>39089</v>
      </c>
      <c r="B5628" s="265" t="s">
        <v>12675</v>
      </c>
      <c r="C5628" s="265" t="s">
        <v>6656</v>
      </c>
      <c r="D5628" s="266" t="s">
        <v>39090</v>
      </c>
    </row>
    <row r="5629" spans="1:4" x14ac:dyDescent="0.25">
      <c r="A5629" s="264" t="s">
        <v>39091</v>
      </c>
      <c r="B5629" s="265" t="s">
        <v>12676</v>
      </c>
      <c r="C5629" s="265" t="s">
        <v>6656</v>
      </c>
      <c r="D5629" s="266" t="s">
        <v>31442</v>
      </c>
    </row>
    <row r="5630" spans="1:4" x14ac:dyDescent="0.25">
      <c r="A5630" s="264" t="s">
        <v>39092</v>
      </c>
      <c r="B5630" s="265" t="s">
        <v>12677</v>
      </c>
      <c r="C5630" s="265" t="s">
        <v>6656</v>
      </c>
      <c r="D5630" s="266" t="s">
        <v>1613</v>
      </c>
    </row>
    <row r="5631" spans="1:4" x14ac:dyDescent="0.25">
      <c r="A5631" s="264" t="s">
        <v>39093</v>
      </c>
      <c r="B5631" s="265" t="s">
        <v>12678</v>
      </c>
      <c r="C5631" s="265" t="s">
        <v>6656</v>
      </c>
      <c r="D5631" s="266" t="s">
        <v>39094</v>
      </c>
    </row>
    <row r="5632" spans="1:4" x14ac:dyDescent="0.25">
      <c r="A5632" s="264" t="s">
        <v>39095</v>
      </c>
      <c r="B5632" s="265" t="s">
        <v>12679</v>
      </c>
      <c r="C5632" s="265" t="s">
        <v>6656</v>
      </c>
      <c r="D5632" s="266" t="s">
        <v>6821</v>
      </c>
    </row>
    <row r="5633" spans="1:4" x14ac:dyDescent="0.25">
      <c r="A5633" s="264" t="s">
        <v>39096</v>
      </c>
      <c r="B5633" s="265" t="s">
        <v>12680</v>
      </c>
      <c r="C5633" s="265" t="s">
        <v>6656</v>
      </c>
      <c r="D5633" s="266" t="s">
        <v>6065</v>
      </c>
    </row>
    <row r="5634" spans="1:4" x14ac:dyDescent="0.25">
      <c r="A5634" s="264" t="s">
        <v>39097</v>
      </c>
      <c r="B5634" s="265" t="s">
        <v>12681</v>
      </c>
      <c r="C5634" s="265" t="s">
        <v>6656</v>
      </c>
      <c r="D5634" s="266" t="s">
        <v>39098</v>
      </c>
    </row>
    <row r="5635" spans="1:4" x14ac:dyDescent="0.25">
      <c r="A5635" s="264" t="s">
        <v>39099</v>
      </c>
      <c r="B5635" s="265" t="s">
        <v>12682</v>
      </c>
      <c r="C5635" s="265" t="s">
        <v>6656</v>
      </c>
      <c r="D5635" s="266" t="s">
        <v>27309</v>
      </c>
    </row>
    <row r="5636" spans="1:4" x14ac:dyDescent="0.25">
      <c r="A5636" s="264" t="s">
        <v>39100</v>
      </c>
      <c r="B5636" s="265" t="s">
        <v>12683</v>
      </c>
      <c r="C5636" s="265" t="s">
        <v>6656</v>
      </c>
      <c r="D5636" s="266" t="s">
        <v>25816</v>
      </c>
    </row>
    <row r="5637" spans="1:4" x14ac:dyDescent="0.25">
      <c r="A5637" s="264" t="s">
        <v>39101</v>
      </c>
      <c r="B5637" s="265" t="s">
        <v>12684</v>
      </c>
      <c r="C5637" s="265" t="s">
        <v>6656</v>
      </c>
      <c r="D5637" s="266" t="s">
        <v>2899</v>
      </c>
    </row>
    <row r="5638" spans="1:4" x14ac:dyDescent="0.25">
      <c r="A5638" s="264" t="s">
        <v>39102</v>
      </c>
      <c r="B5638" s="265" t="s">
        <v>12685</v>
      </c>
      <c r="C5638" s="265" t="s">
        <v>6656</v>
      </c>
      <c r="D5638" s="266" t="s">
        <v>27152</v>
      </c>
    </row>
    <row r="5639" spans="1:4" x14ac:dyDescent="0.25">
      <c r="A5639" s="264" t="s">
        <v>39103</v>
      </c>
      <c r="B5639" s="265" t="s">
        <v>12686</v>
      </c>
      <c r="C5639" s="265" t="s">
        <v>6656</v>
      </c>
      <c r="D5639" s="266" t="s">
        <v>2089</v>
      </c>
    </row>
    <row r="5640" spans="1:4" x14ac:dyDescent="0.25">
      <c r="A5640" s="264" t="s">
        <v>39104</v>
      </c>
      <c r="B5640" s="265" t="s">
        <v>12687</v>
      </c>
      <c r="C5640" s="265" t="s">
        <v>6656</v>
      </c>
      <c r="D5640" s="266" t="s">
        <v>7769</v>
      </c>
    </row>
    <row r="5641" spans="1:4" x14ac:dyDescent="0.25">
      <c r="A5641" s="264" t="s">
        <v>39105</v>
      </c>
      <c r="B5641" s="265" t="s">
        <v>12688</v>
      </c>
      <c r="C5641" s="265" t="s">
        <v>6656</v>
      </c>
      <c r="D5641" s="266" t="s">
        <v>31046</v>
      </c>
    </row>
    <row r="5642" spans="1:4" x14ac:dyDescent="0.25">
      <c r="A5642" s="264" t="s">
        <v>39106</v>
      </c>
      <c r="B5642" s="265" t="s">
        <v>12689</v>
      </c>
      <c r="C5642" s="265" t="s">
        <v>740</v>
      </c>
      <c r="D5642" s="266" t="s">
        <v>39107</v>
      </c>
    </row>
    <row r="5643" spans="1:4" x14ac:dyDescent="0.25">
      <c r="A5643" s="264" t="s">
        <v>39108</v>
      </c>
      <c r="B5643" s="265" t="s">
        <v>12690</v>
      </c>
      <c r="C5643" s="265" t="s">
        <v>740</v>
      </c>
      <c r="D5643" s="266" t="s">
        <v>39109</v>
      </c>
    </row>
    <row r="5644" spans="1:4" x14ac:dyDescent="0.25">
      <c r="A5644" s="264" t="s">
        <v>39110</v>
      </c>
      <c r="B5644" s="265" t="s">
        <v>12692</v>
      </c>
      <c r="C5644" s="265" t="s">
        <v>6656</v>
      </c>
      <c r="D5644" s="266" t="s">
        <v>39111</v>
      </c>
    </row>
    <row r="5645" spans="1:4" x14ac:dyDescent="0.25">
      <c r="A5645" s="264" t="s">
        <v>39112</v>
      </c>
      <c r="B5645" s="265" t="s">
        <v>12693</v>
      </c>
      <c r="C5645" s="265" t="s">
        <v>6656</v>
      </c>
      <c r="D5645" s="266" t="s">
        <v>39113</v>
      </c>
    </row>
    <row r="5646" spans="1:4" x14ac:dyDescent="0.25">
      <c r="A5646" s="264" t="s">
        <v>39114</v>
      </c>
      <c r="B5646" s="265" t="s">
        <v>12694</v>
      </c>
      <c r="C5646" s="265" t="s">
        <v>6656</v>
      </c>
      <c r="D5646" s="266" t="s">
        <v>39115</v>
      </c>
    </row>
    <row r="5647" spans="1:4" x14ac:dyDescent="0.25">
      <c r="A5647" s="264" t="s">
        <v>39116</v>
      </c>
      <c r="B5647" s="265" t="s">
        <v>12695</v>
      </c>
      <c r="C5647" s="265" t="s">
        <v>6656</v>
      </c>
      <c r="D5647" s="266" t="s">
        <v>39117</v>
      </c>
    </row>
    <row r="5648" spans="1:4" x14ac:dyDescent="0.25">
      <c r="A5648" s="264" t="s">
        <v>39118</v>
      </c>
      <c r="B5648" s="265" t="s">
        <v>12696</v>
      </c>
      <c r="C5648" s="265" t="s">
        <v>6656</v>
      </c>
      <c r="D5648" s="266" t="s">
        <v>39119</v>
      </c>
    </row>
    <row r="5649" spans="1:4" x14ac:dyDescent="0.25">
      <c r="A5649" s="264" t="s">
        <v>39120</v>
      </c>
      <c r="B5649" s="265" t="s">
        <v>12697</v>
      </c>
      <c r="C5649" s="265" t="s">
        <v>6656</v>
      </c>
      <c r="D5649" s="266" t="s">
        <v>3827</v>
      </c>
    </row>
    <row r="5650" spans="1:4" x14ac:dyDescent="0.25">
      <c r="A5650" s="264" t="s">
        <v>39121</v>
      </c>
      <c r="B5650" s="265" t="s">
        <v>12699</v>
      </c>
      <c r="C5650" s="265" t="s">
        <v>6656</v>
      </c>
      <c r="D5650" s="266" t="s">
        <v>33040</v>
      </c>
    </row>
    <row r="5651" spans="1:4" x14ac:dyDescent="0.25">
      <c r="A5651" s="264" t="s">
        <v>39122</v>
      </c>
      <c r="B5651" s="265" t="s">
        <v>12700</v>
      </c>
      <c r="C5651" s="265" t="s">
        <v>6656</v>
      </c>
      <c r="D5651" s="266" t="s">
        <v>35297</v>
      </c>
    </row>
    <row r="5652" spans="1:4" x14ac:dyDescent="0.25">
      <c r="A5652" s="264" t="s">
        <v>39123</v>
      </c>
      <c r="B5652" s="265" t="s">
        <v>12701</v>
      </c>
      <c r="C5652" s="265" t="s">
        <v>6656</v>
      </c>
      <c r="D5652" s="266" t="s">
        <v>39124</v>
      </c>
    </row>
    <row r="5653" spans="1:4" x14ac:dyDescent="0.25">
      <c r="A5653" s="264" t="s">
        <v>39125</v>
      </c>
      <c r="B5653" s="265" t="s">
        <v>12702</v>
      </c>
      <c r="C5653" s="265" t="s">
        <v>740</v>
      </c>
      <c r="D5653" s="266" t="s">
        <v>39126</v>
      </c>
    </row>
    <row r="5654" spans="1:4" x14ac:dyDescent="0.25">
      <c r="A5654" s="264" t="s">
        <v>39127</v>
      </c>
      <c r="B5654" s="265" t="s">
        <v>12703</v>
      </c>
      <c r="C5654" s="265" t="s">
        <v>740</v>
      </c>
      <c r="D5654" s="266" t="s">
        <v>39128</v>
      </c>
    </row>
    <row r="5655" spans="1:4" x14ac:dyDescent="0.25">
      <c r="A5655" s="264" t="s">
        <v>39129</v>
      </c>
      <c r="B5655" s="265" t="s">
        <v>12704</v>
      </c>
      <c r="C5655" s="265" t="s">
        <v>6682</v>
      </c>
      <c r="D5655" s="266" t="s">
        <v>36259</v>
      </c>
    </row>
    <row r="5656" spans="1:4" x14ac:dyDescent="0.25">
      <c r="A5656" s="264" t="s">
        <v>39130</v>
      </c>
      <c r="B5656" s="265" t="s">
        <v>12705</v>
      </c>
      <c r="C5656" s="265" t="s">
        <v>6682</v>
      </c>
      <c r="D5656" s="266" t="s">
        <v>1472</v>
      </c>
    </row>
    <row r="5657" spans="1:4" x14ac:dyDescent="0.25">
      <c r="A5657" s="264" t="s">
        <v>39131</v>
      </c>
      <c r="B5657" s="265" t="s">
        <v>12706</v>
      </c>
      <c r="C5657" s="265" t="s">
        <v>6682</v>
      </c>
      <c r="D5657" s="266" t="s">
        <v>39132</v>
      </c>
    </row>
    <row r="5658" spans="1:4" x14ac:dyDescent="0.25">
      <c r="A5658" s="264" t="s">
        <v>39133</v>
      </c>
      <c r="B5658" s="265" t="s">
        <v>12707</v>
      </c>
      <c r="C5658" s="265" t="s">
        <v>6682</v>
      </c>
      <c r="D5658" s="266" t="s">
        <v>39134</v>
      </c>
    </row>
    <row r="5659" spans="1:4" x14ac:dyDescent="0.25">
      <c r="A5659" s="264" t="s">
        <v>39135</v>
      </c>
      <c r="B5659" s="265" t="s">
        <v>12708</v>
      </c>
      <c r="C5659" s="265" t="s">
        <v>6682</v>
      </c>
      <c r="D5659" s="266" t="s">
        <v>39136</v>
      </c>
    </row>
    <row r="5660" spans="1:4" x14ac:dyDescent="0.25">
      <c r="A5660" s="264" t="s">
        <v>39137</v>
      </c>
      <c r="B5660" s="265" t="s">
        <v>12709</v>
      </c>
      <c r="C5660" s="265" t="s">
        <v>6682</v>
      </c>
      <c r="D5660" s="266" t="s">
        <v>39138</v>
      </c>
    </row>
    <row r="5661" spans="1:4" x14ac:dyDescent="0.25">
      <c r="A5661" s="264" t="s">
        <v>39139</v>
      </c>
      <c r="B5661" s="265" t="s">
        <v>12710</v>
      </c>
      <c r="C5661" s="265" t="s">
        <v>6682</v>
      </c>
      <c r="D5661" s="266" t="s">
        <v>39140</v>
      </c>
    </row>
    <row r="5662" spans="1:4" x14ac:dyDescent="0.25">
      <c r="A5662" s="264" t="s">
        <v>39141</v>
      </c>
      <c r="B5662" s="265" t="s">
        <v>12711</v>
      </c>
      <c r="C5662" s="265" t="s">
        <v>6682</v>
      </c>
      <c r="D5662" s="266" t="s">
        <v>31723</v>
      </c>
    </row>
    <row r="5663" spans="1:4" x14ac:dyDescent="0.25">
      <c r="A5663" s="264" t="s">
        <v>39142</v>
      </c>
      <c r="B5663" s="265" t="s">
        <v>12712</v>
      </c>
      <c r="C5663" s="265" t="s">
        <v>6682</v>
      </c>
      <c r="D5663" s="266" t="s">
        <v>39143</v>
      </c>
    </row>
    <row r="5664" spans="1:4" x14ac:dyDescent="0.25">
      <c r="A5664" s="264" t="s">
        <v>39144</v>
      </c>
      <c r="B5664" s="265" t="s">
        <v>12713</v>
      </c>
      <c r="C5664" s="265" t="s">
        <v>6682</v>
      </c>
      <c r="D5664" s="266" t="s">
        <v>39145</v>
      </c>
    </row>
    <row r="5665" spans="1:4" x14ac:dyDescent="0.25">
      <c r="A5665" s="264" t="s">
        <v>39146</v>
      </c>
      <c r="B5665" s="265" t="s">
        <v>12714</v>
      </c>
      <c r="C5665" s="265" t="s">
        <v>6676</v>
      </c>
      <c r="D5665" s="266" t="s">
        <v>29888</v>
      </c>
    </row>
    <row r="5666" spans="1:4" x14ac:dyDescent="0.25">
      <c r="A5666" s="264" t="s">
        <v>39147</v>
      </c>
      <c r="B5666" s="265" t="s">
        <v>12715</v>
      </c>
      <c r="C5666" s="265" t="s">
        <v>6682</v>
      </c>
      <c r="D5666" s="266" t="s">
        <v>35741</v>
      </c>
    </row>
    <row r="5667" spans="1:4" x14ac:dyDescent="0.25">
      <c r="A5667" s="264" t="s">
        <v>39148</v>
      </c>
      <c r="B5667" s="265" t="s">
        <v>12717</v>
      </c>
      <c r="C5667" s="265" t="s">
        <v>6682</v>
      </c>
      <c r="D5667" s="266" t="s">
        <v>8207</v>
      </c>
    </row>
    <row r="5668" spans="1:4" x14ac:dyDescent="0.25">
      <c r="A5668" s="264" t="s">
        <v>39149</v>
      </c>
      <c r="B5668" s="265" t="s">
        <v>12718</v>
      </c>
      <c r="C5668" s="265" t="s">
        <v>6682</v>
      </c>
      <c r="D5668" s="266" t="s">
        <v>7103</v>
      </c>
    </row>
    <row r="5669" spans="1:4" x14ac:dyDescent="0.25">
      <c r="A5669" s="264" t="s">
        <v>39150</v>
      </c>
      <c r="B5669" s="265" t="s">
        <v>12719</v>
      </c>
      <c r="C5669" s="265" t="s">
        <v>6682</v>
      </c>
      <c r="D5669" s="266" t="s">
        <v>39151</v>
      </c>
    </row>
    <row r="5670" spans="1:4" x14ac:dyDescent="0.25">
      <c r="A5670" s="264" t="s">
        <v>39152</v>
      </c>
      <c r="B5670" s="265" t="s">
        <v>12720</v>
      </c>
      <c r="C5670" s="265" t="s">
        <v>6682</v>
      </c>
      <c r="D5670" s="266" t="s">
        <v>4157</v>
      </c>
    </row>
    <row r="5671" spans="1:4" x14ac:dyDescent="0.25">
      <c r="A5671" s="264" t="s">
        <v>39153</v>
      </c>
      <c r="B5671" s="265" t="s">
        <v>12721</v>
      </c>
      <c r="C5671" s="265" t="s">
        <v>6682</v>
      </c>
      <c r="D5671" s="266" t="s">
        <v>4020</v>
      </c>
    </row>
    <row r="5672" spans="1:4" x14ac:dyDescent="0.25">
      <c r="A5672" s="264" t="s">
        <v>39154</v>
      </c>
      <c r="B5672" s="265" t="s">
        <v>12722</v>
      </c>
      <c r="C5672" s="265" t="s">
        <v>6682</v>
      </c>
      <c r="D5672" s="266" t="s">
        <v>39155</v>
      </c>
    </row>
    <row r="5673" spans="1:4" x14ac:dyDescent="0.25">
      <c r="A5673" s="264" t="s">
        <v>39156</v>
      </c>
      <c r="B5673" s="265" t="s">
        <v>12723</v>
      </c>
      <c r="C5673" s="265" t="s">
        <v>6682</v>
      </c>
      <c r="D5673" s="266" t="s">
        <v>31372</v>
      </c>
    </row>
    <row r="5674" spans="1:4" x14ac:dyDescent="0.25">
      <c r="A5674" s="264" t="s">
        <v>39157</v>
      </c>
      <c r="B5674" s="265" t="s">
        <v>12724</v>
      </c>
      <c r="C5674" s="265" t="s">
        <v>6682</v>
      </c>
      <c r="D5674" s="266" t="s">
        <v>30993</v>
      </c>
    </row>
    <row r="5675" spans="1:4" x14ac:dyDescent="0.25">
      <c r="A5675" s="264" t="s">
        <v>39158</v>
      </c>
      <c r="B5675" s="265" t="s">
        <v>12726</v>
      </c>
      <c r="C5675" s="265" t="s">
        <v>6682</v>
      </c>
      <c r="D5675" s="266" t="s">
        <v>36178</v>
      </c>
    </row>
    <row r="5676" spans="1:4" x14ac:dyDescent="0.25">
      <c r="A5676" s="264" t="s">
        <v>39159</v>
      </c>
      <c r="B5676" s="265" t="s">
        <v>12728</v>
      </c>
      <c r="C5676" s="265" t="s">
        <v>6682</v>
      </c>
      <c r="D5676" s="266" t="s">
        <v>4674</v>
      </c>
    </row>
    <row r="5677" spans="1:4" x14ac:dyDescent="0.25">
      <c r="A5677" s="264" t="s">
        <v>39160</v>
      </c>
      <c r="B5677" s="265" t="s">
        <v>12729</v>
      </c>
      <c r="C5677" s="265" t="s">
        <v>6682</v>
      </c>
      <c r="D5677" s="266" t="s">
        <v>28038</v>
      </c>
    </row>
    <row r="5678" spans="1:4" x14ac:dyDescent="0.25">
      <c r="A5678" s="264" t="s">
        <v>39161</v>
      </c>
      <c r="B5678" s="265" t="s">
        <v>12730</v>
      </c>
      <c r="C5678" s="265" t="s">
        <v>6682</v>
      </c>
      <c r="D5678" s="266" t="s">
        <v>39162</v>
      </c>
    </row>
    <row r="5679" spans="1:4" x14ac:dyDescent="0.25">
      <c r="A5679" s="264" t="s">
        <v>39163</v>
      </c>
      <c r="B5679" s="265" t="s">
        <v>12731</v>
      </c>
      <c r="C5679" s="265" t="s">
        <v>6682</v>
      </c>
      <c r="D5679" s="266" t="s">
        <v>39164</v>
      </c>
    </row>
    <row r="5680" spans="1:4" x14ac:dyDescent="0.25">
      <c r="A5680" s="264" t="s">
        <v>39165</v>
      </c>
      <c r="B5680" s="265" t="s">
        <v>12732</v>
      </c>
      <c r="C5680" s="265" t="s">
        <v>6682</v>
      </c>
      <c r="D5680" s="266" t="s">
        <v>39166</v>
      </c>
    </row>
    <row r="5681" spans="1:4" x14ac:dyDescent="0.25">
      <c r="A5681" s="264" t="s">
        <v>39167</v>
      </c>
      <c r="B5681" s="265" t="s">
        <v>12734</v>
      </c>
      <c r="C5681" s="265" t="s">
        <v>6682</v>
      </c>
      <c r="D5681" s="266" t="s">
        <v>39168</v>
      </c>
    </row>
    <row r="5682" spans="1:4" x14ac:dyDescent="0.25">
      <c r="A5682" s="264" t="s">
        <v>39169</v>
      </c>
      <c r="B5682" s="265" t="s">
        <v>12735</v>
      </c>
      <c r="C5682" s="265" t="s">
        <v>6682</v>
      </c>
      <c r="D5682" s="266" t="s">
        <v>36679</v>
      </c>
    </row>
    <row r="5683" spans="1:4" x14ac:dyDescent="0.25">
      <c r="A5683" s="264" t="s">
        <v>39170</v>
      </c>
      <c r="B5683" s="265" t="s">
        <v>12736</v>
      </c>
      <c r="C5683" s="265" t="s">
        <v>6682</v>
      </c>
      <c r="D5683" s="266" t="s">
        <v>38991</v>
      </c>
    </row>
    <row r="5684" spans="1:4" x14ac:dyDescent="0.25">
      <c r="A5684" s="264" t="s">
        <v>39171</v>
      </c>
      <c r="B5684" s="265" t="s">
        <v>12737</v>
      </c>
      <c r="C5684" s="265" t="s">
        <v>6682</v>
      </c>
      <c r="D5684" s="266" t="s">
        <v>39172</v>
      </c>
    </row>
    <row r="5685" spans="1:4" x14ac:dyDescent="0.25">
      <c r="A5685" s="264" t="s">
        <v>39173</v>
      </c>
      <c r="B5685" s="265" t="s">
        <v>12738</v>
      </c>
      <c r="C5685" s="265" t="s">
        <v>6682</v>
      </c>
      <c r="D5685" s="266" t="s">
        <v>6946</v>
      </c>
    </row>
    <row r="5686" spans="1:4" x14ac:dyDescent="0.25">
      <c r="A5686" s="264" t="s">
        <v>39174</v>
      </c>
      <c r="B5686" s="265" t="s">
        <v>12739</v>
      </c>
      <c r="C5686" s="265" t="s">
        <v>6682</v>
      </c>
      <c r="D5686" s="266" t="s">
        <v>39175</v>
      </c>
    </row>
    <row r="5687" spans="1:4" x14ac:dyDescent="0.25">
      <c r="A5687" s="264" t="s">
        <v>39176</v>
      </c>
      <c r="B5687" s="265" t="s">
        <v>12741</v>
      </c>
      <c r="C5687" s="265" t="s">
        <v>6682</v>
      </c>
      <c r="D5687" s="266" t="s">
        <v>7030</v>
      </c>
    </row>
    <row r="5688" spans="1:4" x14ac:dyDescent="0.25">
      <c r="A5688" s="264" t="s">
        <v>39177</v>
      </c>
      <c r="B5688" s="265" t="s">
        <v>12742</v>
      </c>
      <c r="C5688" s="265" t="s">
        <v>6682</v>
      </c>
      <c r="D5688" s="266" t="s">
        <v>4377</v>
      </c>
    </row>
    <row r="5689" spans="1:4" x14ac:dyDescent="0.25">
      <c r="A5689" s="264" t="s">
        <v>39178</v>
      </c>
      <c r="B5689" s="265" t="s">
        <v>12743</v>
      </c>
      <c r="C5689" s="265" t="s">
        <v>6682</v>
      </c>
      <c r="D5689" s="266" t="s">
        <v>39179</v>
      </c>
    </row>
    <row r="5690" spans="1:4" x14ac:dyDescent="0.25">
      <c r="A5690" s="264" t="s">
        <v>39180</v>
      </c>
      <c r="B5690" s="265" t="s">
        <v>12744</v>
      </c>
      <c r="C5690" s="265" t="s">
        <v>6682</v>
      </c>
      <c r="D5690" s="266" t="s">
        <v>39181</v>
      </c>
    </row>
    <row r="5691" spans="1:4" x14ac:dyDescent="0.25">
      <c r="A5691" s="264" t="s">
        <v>39182</v>
      </c>
      <c r="B5691" s="265" t="s">
        <v>12745</v>
      </c>
      <c r="C5691" s="265" t="s">
        <v>6682</v>
      </c>
      <c r="D5691" s="266" t="s">
        <v>39183</v>
      </c>
    </row>
    <row r="5692" spans="1:4" x14ac:dyDescent="0.25">
      <c r="A5692" s="264" t="s">
        <v>39184</v>
      </c>
      <c r="B5692" s="265" t="s">
        <v>12746</v>
      </c>
      <c r="C5692" s="265" t="s">
        <v>6682</v>
      </c>
      <c r="D5692" s="266" t="s">
        <v>38383</v>
      </c>
    </row>
    <row r="5693" spans="1:4" x14ac:dyDescent="0.25">
      <c r="A5693" s="264" t="s">
        <v>39185</v>
      </c>
      <c r="B5693" s="265" t="s">
        <v>12747</v>
      </c>
      <c r="C5693" s="265" t="s">
        <v>6682</v>
      </c>
      <c r="D5693" s="266" t="s">
        <v>10536</v>
      </c>
    </row>
    <row r="5694" spans="1:4" x14ac:dyDescent="0.25">
      <c r="A5694" s="264" t="s">
        <v>39186</v>
      </c>
      <c r="B5694" s="265" t="s">
        <v>12748</v>
      </c>
      <c r="C5694" s="265" t="s">
        <v>6682</v>
      </c>
      <c r="D5694" s="266" t="s">
        <v>28060</v>
      </c>
    </row>
    <row r="5695" spans="1:4" x14ac:dyDescent="0.25">
      <c r="A5695" s="264" t="s">
        <v>39187</v>
      </c>
      <c r="B5695" s="265" t="s">
        <v>12749</v>
      </c>
      <c r="C5695" s="265" t="s">
        <v>6682</v>
      </c>
      <c r="D5695" s="266" t="s">
        <v>27645</v>
      </c>
    </row>
    <row r="5696" spans="1:4" x14ac:dyDescent="0.25">
      <c r="A5696" s="264" t="s">
        <v>39188</v>
      </c>
      <c r="B5696" s="265" t="s">
        <v>12750</v>
      </c>
      <c r="C5696" s="265" t="s">
        <v>6682</v>
      </c>
      <c r="D5696" s="266" t="s">
        <v>30942</v>
      </c>
    </row>
    <row r="5697" spans="1:4" x14ac:dyDescent="0.25">
      <c r="A5697" s="264" t="s">
        <v>39189</v>
      </c>
      <c r="B5697" s="265" t="s">
        <v>12751</v>
      </c>
      <c r="C5697" s="265" t="s">
        <v>6682</v>
      </c>
      <c r="D5697" s="266" t="s">
        <v>7167</v>
      </c>
    </row>
    <row r="5698" spans="1:4" x14ac:dyDescent="0.25">
      <c r="A5698" s="264" t="s">
        <v>39190</v>
      </c>
      <c r="B5698" s="265" t="s">
        <v>12752</v>
      </c>
      <c r="C5698" s="265" t="s">
        <v>6682</v>
      </c>
      <c r="D5698" s="266" t="s">
        <v>39191</v>
      </c>
    </row>
    <row r="5699" spans="1:4" x14ac:dyDescent="0.25">
      <c r="A5699" s="264" t="s">
        <v>39192</v>
      </c>
      <c r="B5699" s="265" t="s">
        <v>12753</v>
      </c>
      <c r="C5699" s="265" t="s">
        <v>6682</v>
      </c>
      <c r="D5699" s="266" t="s">
        <v>33540</v>
      </c>
    </row>
    <row r="5700" spans="1:4" x14ac:dyDescent="0.25">
      <c r="A5700" s="264" t="s">
        <v>39193</v>
      </c>
      <c r="B5700" s="265" t="s">
        <v>12754</v>
      </c>
      <c r="C5700" s="265" t="s">
        <v>6682</v>
      </c>
      <c r="D5700" s="266" t="s">
        <v>38226</v>
      </c>
    </row>
    <row r="5701" spans="1:4" x14ac:dyDescent="0.25">
      <c r="A5701" s="264" t="s">
        <v>39194</v>
      </c>
      <c r="B5701" s="265" t="s">
        <v>12755</v>
      </c>
      <c r="C5701" s="265" t="s">
        <v>6682</v>
      </c>
      <c r="D5701" s="266" t="s">
        <v>39195</v>
      </c>
    </row>
    <row r="5702" spans="1:4" x14ac:dyDescent="0.25">
      <c r="A5702" s="264" t="s">
        <v>39196</v>
      </c>
      <c r="B5702" s="265" t="s">
        <v>12756</v>
      </c>
      <c r="C5702" s="265" t="s">
        <v>6682</v>
      </c>
      <c r="D5702" s="266" t="s">
        <v>39197</v>
      </c>
    </row>
    <row r="5703" spans="1:4" x14ac:dyDescent="0.25">
      <c r="A5703" s="264" t="s">
        <v>39198</v>
      </c>
      <c r="B5703" s="265" t="s">
        <v>12757</v>
      </c>
      <c r="C5703" s="265" t="s">
        <v>6682</v>
      </c>
      <c r="D5703" s="266" t="s">
        <v>27387</v>
      </c>
    </row>
    <row r="5704" spans="1:4" x14ac:dyDescent="0.25">
      <c r="A5704" s="264" t="s">
        <v>39199</v>
      </c>
      <c r="B5704" s="265" t="s">
        <v>12758</v>
      </c>
      <c r="C5704" s="265" t="s">
        <v>6682</v>
      </c>
      <c r="D5704" s="266" t="s">
        <v>27385</v>
      </c>
    </row>
    <row r="5705" spans="1:4" x14ac:dyDescent="0.25">
      <c r="A5705" s="264" t="s">
        <v>39200</v>
      </c>
      <c r="B5705" s="265" t="s">
        <v>12759</v>
      </c>
      <c r="C5705" s="265" t="s">
        <v>6682</v>
      </c>
      <c r="D5705" s="266" t="s">
        <v>39201</v>
      </c>
    </row>
    <row r="5706" spans="1:4" x14ac:dyDescent="0.25">
      <c r="A5706" s="264" t="s">
        <v>39202</v>
      </c>
      <c r="B5706" s="265" t="s">
        <v>12760</v>
      </c>
      <c r="C5706" s="265" t="s">
        <v>6682</v>
      </c>
      <c r="D5706" s="266" t="s">
        <v>2862</v>
      </c>
    </row>
    <row r="5707" spans="1:4" x14ac:dyDescent="0.25">
      <c r="A5707" s="264" t="s">
        <v>39203</v>
      </c>
      <c r="B5707" s="265" t="s">
        <v>12761</v>
      </c>
      <c r="C5707" s="265" t="s">
        <v>6682</v>
      </c>
      <c r="D5707" s="266" t="s">
        <v>39204</v>
      </c>
    </row>
    <row r="5708" spans="1:4" x14ac:dyDescent="0.25">
      <c r="A5708" s="264" t="s">
        <v>39205</v>
      </c>
      <c r="B5708" s="265" t="s">
        <v>12762</v>
      </c>
      <c r="C5708" s="265" t="s">
        <v>6682</v>
      </c>
      <c r="D5708" s="266" t="s">
        <v>3563</v>
      </c>
    </row>
    <row r="5709" spans="1:4" x14ac:dyDescent="0.25">
      <c r="A5709" s="264" t="s">
        <v>39206</v>
      </c>
      <c r="B5709" s="265" t="s">
        <v>12763</v>
      </c>
      <c r="C5709" s="265" t="s">
        <v>6682</v>
      </c>
      <c r="D5709" s="266" t="s">
        <v>32858</v>
      </c>
    </row>
    <row r="5710" spans="1:4" x14ac:dyDescent="0.25">
      <c r="A5710" s="264" t="s">
        <v>39207</v>
      </c>
      <c r="B5710" s="265" t="s">
        <v>12764</v>
      </c>
      <c r="C5710" s="265" t="s">
        <v>6682</v>
      </c>
      <c r="D5710" s="266" t="s">
        <v>39208</v>
      </c>
    </row>
    <row r="5711" spans="1:4" x14ac:dyDescent="0.25">
      <c r="A5711" s="264" t="s">
        <v>39209</v>
      </c>
      <c r="B5711" s="265" t="s">
        <v>12765</v>
      </c>
      <c r="C5711" s="265" t="s">
        <v>6682</v>
      </c>
      <c r="D5711" s="266" t="s">
        <v>7099</v>
      </c>
    </row>
    <row r="5712" spans="1:4" x14ac:dyDescent="0.25">
      <c r="A5712" s="264" t="s">
        <v>39210</v>
      </c>
      <c r="B5712" s="265" t="s">
        <v>12766</v>
      </c>
      <c r="C5712" s="265" t="s">
        <v>6682</v>
      </c>
      <c r="D5712" s="266" t="s">
        <v>39211</v>
      </c>
    </row>
    <row r="5713" spans="1:4" x14ac:dyDescent="0.25">
      <c r="A5713" s="264" t="s">
        <v>39212</v>
      </c>
      <c r="B5713" s="265" t="s">
        <v>12767</v>
      </c>
      <c r="C5713" s="265" t="s">
        <v>6682</v>
      </c>
      <c r="D5713" s="266" t="s">
        <v>39213</v>
      </c>
    </row>
    <row r="5714" spans="1:4" x14ac:dyDescent="0.25">
      <c r="A5714" s="264" t="s">
        <v>39214</v>
      </c>
      <c r="B5714" s="265" t="s">
        <v>12768</v>
      </c>
      <c r="C5714" s="265" t="s">
        <v>6682</v>
      </c>
      <c r="D5714" s="266" t="s">
        <v>25837</v>
      </c>
    </row>
    <row r="5715" spans="1:4" x14ac:dyDescent="0.25">
      <c r="A5715" s="264" t="s">
        <v>39215</v>
      </c>
      <c r="B5715" s="265" t="s">
        <v>12770</v>
      </c>
      <c r="C5715" s="265" t="s">
        <v>6682</v>
      </c>
      <c r="D5715" s="266" t="s">
        <v>27387</v>
      </c>
    </row>
    <row r="5716" spans="1:4" x14ac:dyDescent="0.25">
      <c r="A5716" s="264" t="s">
        <v>39216</v>
      </c>
      <c r="B5716" s="265" t="s">
        <v>12771</v>
      </c>
      <c r="C5716" s="265" t="s">
        <v>6682</v>
      </c>
      <c r="D5716" s="266" t="s">
        <v>37956</v>
      </c>
    </row>
    <row r="5717" spans="1:4" x14ac:dyDescent="0.25">
      <c r="A5717" s="264" t="s">
        <v>39217</v>
      </c>
      <c r="B5717" s="265" t="s">
        <v>12772</v>
      </c>
      <c r="C5717" s="265" t="s">
        <v>6682</v>
      </c>
      <c r="D5717" s="266" t="s">
        <v>37596</v>
      </c>
    </row>
    <row r="5718" spans="1:4" x14ac:dyDescent="0.25">
      <c r="A5718" s="264" t="s">
        <v>39218</v>
      </c>
      <c r="B5718" s="265" t="s">
        <v>12773</v>
      </c>
      <c r="C5718" s="265" t="s">
        <v>6682</v>
      </c>
      <c r="D5718" s="266" t="s">
        <v>29443</v>
      </c>
    </row>
    <row r="5719" spans="1:4" x14ac:dyDescent="0.25">
      <c r="A5719" s="264" t="s">
        <v>39219</v>
      </c>
      <c r="B5719" s="265" t="s">
        <v>12774</v>
      </c>
      <c r="C5719" s="265" t="s">
        <v>6682</v>
      </c>
      <c r="D5719" s="266" t="s">
        <v>39220</v>
      </c>
    </row>
    <row r="5720" spans="1:4" x14ac:dyDescent="0.25">
      <c r="A5720" s="264" t="s">
        <v>39221</v>
      </c>
      <c r="B5720" s="265" t="s">
        <v>12775</v>
      </c>
      <c r="C5720" s="265" t="s">
        <v>6682</v>
      </c>
      <c r="D5720" s="266" t="s">
        <v>39222</v>
      </c>
    </row>
    <row r="5721" spans="1:4" x14ac:dyDescent="0.25">
      <c r="A5721" s="264" t="s">
        <v>39223</v>
      </c>
      <c r="B5721" s="265" t="s">
        <v>12776</v>
      </c>
      <c r="C5721" s="265" t="s">
        <v>6682</v>
      </c>
      <c r="D5721" s="266" t="s">
        <v>5999</v>
      </c>
    </row>
    <row r="5722" spans="1:4" x14ac:dyDescent="0.25">
      <c r="A5722" s="264" t="s">
        <v>39224</v>
      </c>
      <c r="B5722" s="265" t="s">
        <v>12777</v>
      </c>
      <c r="C5722" s="265" t="s">
        <v>6682</v>
      </c>
      <c r="D5722" s="266" t="s">
        <v>37913</v>
      </c>
    </row>
    <row r="5723" spans="1:4" x14ac:dyDescent="0.25">
      <c r="A5723" s="264" t="s">
        <v>39225</v>
      </c>
      <c r="B5723" s="265" t="s">
        <v>12778</v>
      </c>
      <c r="C5723" s="265" t="s">
        <v>6682</v>
      </c>
      <c r="D5723" s="266" t="s">
        <v>39226</v>
      </c>
    </row>
    <row r="5724" spans="1:4" x14ac:dyDescent="0.25">
      <c r="A5724" s="264" t="s">
        <v>39227</v>
      </c>
      <c r="B5724" s="265" t="s">
        <v>12779</v>
      </c>
      <c r="C5724" s="265" t="s">
        <v>6682</v>
      </c>
      <c r="D5724" s="266" t="s">
        <v>39228</v>
      </c>
    </row>
    <row r="5725" spans="1:4" x14ac:dyDescent="0.25">
      <c r="A5725" s="264" t="s">
        <v>39229</v>
      </c>
      <c r="B5725" s="265" t="s">
        <v>12780</v>
      </c>
      <c r="C5725" s="265" t="s">
        <v>6682</v>
      </c>
      <c r="D5725" s="266" t="s">
        <v>37954</v>
      </c>
    </row>
    <row r="5726" spans="1:4" x14ac:dyDescent="0.25">
      <c r="A5726" s="264" t="s">
        <v>39230</v>
      </c>
      <c r="B5726" s="265" t="s">
        <v>12781</v>
      </c>
      <c r="C5726" s="265" t="s">
        <v>6682</v>
      </c>
      <c r="D5726" s="266" t="s">
        <v>39231</v>
      </c>
    </row>
    <row r="5727" spans="1:4" x14ac:dyDescent="0.25">
      <c r="A5727" s="264" t="s">
        <v>39232</v>
      </c>
      <c r="B5727" s="265" t="s">
        <v>12782</v>
      </c>
      <c r="C5727" s="265" t="s">
        <v>6682</v>
      </c>
      <c r="D5727" s="266" t="s">
        <v>27669</v>
      </c>
    </row>
    <row r="5728" spans="1:4" x14ac:dyDescent="0.25">
      <c r="A5728" s="264" t="s">
        <v>39233</v>
      </c>
      <c r="B5728" s="265" t="s">
        <v>12783</v>
      </c>
      <c r="C5728" s="265" t="s">
        <v>6682</v>
      </c>
      <c r="D5728" s="266" t="s">
        <v>37864</v>
      </c>
    </row>
    <row r="5729" spans="1:4" x14ac:dyDescent="0.25">
      <c r="A5729" s="264" t="s">
        <v>39234</v>
      </c>
      <c r="B5729" s="265" t="s">
        <v>12784</v>
      </c>
      <c r="C5729" s="265" t="s">
        <v>6682</v>
      </c>
      <c r="D5729" s="266" t="s">
        <v>39235</v>
      </c>
    </row>
    <row r="5730" spans="1:4" x14ac:dyDescent="0.25">
      <c r="A5730" s="264" t="s">
        <v>39236</v>
      </c>
      <c r="B5730" s="265" t="s">
        <v>12785</v>
      </c>
      <c r="C5730" s="265" t="s">
        <v>6682</v>
      </c>
      <c r="D5730" s="266" t="s">
        <v>2870</v>
      </c>
    </row>
    <row r="5731" spans="1:4" x14ac:dyDescent="0.25">
      <c r="A5731" s="264" t="s">
        <v>39237</v>
      </c>
      <c r="B5731" s="265" t="s">
        <v>12786</v>
      </c>
      <c r="C5731" s="265" t="s">
        <v>6682</v>
      </c>
      <c r="D5731" s="266" t="s">
        <v>39238</v>
      </c>
    </row>
    <row r="5732" spans="1:4" x14ac:dyDescent="0.25">
      <c r="A5732" s="264" t="s">
        <v>39239</v>
      </c>
      <c r="B5732" s="265" t="s">
        <v>12787</v>
      </c>
      <c r="C5732" s="265" t="s">
        <v>6682</v>
      </c>
      <c r="D5732" s="266" t="s">
        <v>39240</v>
      </c>
    </row>
    <row r="5733" spans="1:4" x14ac:dyDescent="0.25">
      <c r="A5733" s="264" t="s">
        <v>39241</v>
      </c>
      <c r="B5733" s="265" t="s">
        <v>12788</v>
      </c>
      <c r="C5733" s="265" t="s">
        <v>6682</v>
      </c>
      <c r="D5733" s="266" t="s">
        <v>39242</v>
      </c>
    </row>
    <row r="5734" spans="1:4" x14ac:dyDescent="0.25">
      <c r="A5734" s="264" t="s">
        <v>39243</v>
      </c>
      <c r="B5734" s="265" t="s">
        <v>12789</v>
      </c>
      <c r="C5734" s="265" t="s">
        <v>6682</v>
      </c>
      <c r="D5734" s="266" t="s">
        <v>39244</v>
      </c>
    </row>
    <row r="5735" spans="1:4" x14ac:dyDescent="0.25">
      <c r="A5735" s="264" t="s">
        <v>39245</v>
      </c>
      <c r="B5735" s="265" t="s">
        <v>12791</v>
      </c>
      <c r="C5735" s="265" t="s">
        <v>6682</v>
      </c>
      <c r="D5735" s="266" t="s">
        <v>34787</v>
      </c>
    </row>
    <row r="5736" spans="1:4" x14ac:dyDescent="0.25">
      <c r="A5736" s="264" t="s">
        <v>39246</v>
      </c>
      <c r="B5736" s="265" t="s">
        <v>12792</v>
      </c>
      <c r="C5736" s="265" t="s">
        <v>6682</v>
      </c>
      <c r="D5736" s="266" t="s">
        <v>31450</v>
      </c>
    </row>
    <row r="5737" spans="1:4" x14ac:dyDescent="0.25">
      <c r="A5737" s="264" t="s">
        <v>39247</v>
      </c>
      <c r="B5737" s="265" t="s">
        <v>12793</v>
      </c>
      <c r="C5737" s="265" t="s">
        <v>6682</v>
      </c>
      <c r="D5737" s="266" t="s">
        <v>10224</v>
      </c>
    </row>
    <row r="5738" spans="1:4" x14ac:dyDescent="0.25">
      <c r="A5738" s="264" t="s">
        <v>39248</v>
      </c>
      <c r="B5738" s="265" t="s">
        <v>12794</v>
      </c>
      <c r="C5738" s="265" t="s">
        <v>6682</v>
      </c>
      <c r="D5738" s="266" t="s">
        <v>39249</v>
      </c>
    </row>
    <row r="5739" spans="1:4" x14ac:dyDescent="0.25">
      <c r="A5739" s="264" t="s">
        <v>39250</v>
      </c>
      <c r="B5739" s="265" t="s">
        <v>12795</v>
      </c>
      <c r="C5739" s="265" t="s">
        <v>6682</v>
      </c>
      <c r="D5739" s="266" t="s">
        <v>25703</v>
      </c>
    </row>
    <row r="5740" spans="1:4" x14ac:dyDescent="0.25">
      <c r="A5740" s="264" t="s">
        <v>39251</v>
      </c>
      <c r="B5740" s="265" t="s">
        <v>12796</v>
      </c>
      <c r="C5740" s="265" t="s">
        <v>6682</v>
      </c>
      <c r="D5740" s="266" t="s">
        <v>39252</v>
      </c>
    </row>
    <row r="5741" spans="1:4" x14ac:dyDescent="0.25">
      <c r="A5741" s="264" t="s">
        <v>39253</v>
      </c>
      <c r="B5741" s="265" t="s">
        <v>12797</v>
      </c>
      <c r="C5741" s="265" t="s">
        <v>6682</v>
      </c>
      <c r="D5741" s="266" t="s">
        <v>36324</v>
      </c>
    </row>
    <row r="5742" spans="1:4" x14ac:dyDescent="0.25">
      <c r="A5742" s="264" t="s">
        <v>39254</v>
      </c>
      <c r="B5742" s="265" t="s">
        <v>12798</v>
      </c>
      <c r="C5742" s="265" t="s">
        <v>6682</v>
      </c>
      <c r="D5742" s="266" t="s">
        <v>35482</v>
      </c>
    </row>
    <row r="5743" spans="1:4" x14ac:dyDescent="0.25">
      <c r="A5743" s="264" t="s">
        <v>39255</v>
      </c>
      <c r="B5743" s="265" t="s">
        <v>12799</v>
      </c>
      <c r="C5743" s="265" t="s">
        <v>6682</v>
      </c>
      <c r="D5743" s="266" t="s">
        <v>25619</v>
      </c>
    </row>
    <row r="5744" spans="1:4" x14ac:dyDescent="0.25">
      <c r="A5744" s="264" t="s">
        <v>39256</v>
      </c>
      <c r="B5744" s="265" t="s">
        <v>12800</v>
      </c>
      <c r="C5744" s="265" t="s">
        <v>6682</v>
      </c>
      <c r="D5744" s="266" t="s">
        <v>39257</v>
      </c>
    </row>
    <row r="5745" spans="1:4" x14ac:dyDescent="0.25">
      <c r="A5745" s="264" t="s">
        <v>39258</v>
      </c>
      <c r="B5745" s="265" t="s">
        <v>12801</v>
      </c>
      <c r="C5745" s="265" t="s">
        <v>6682</v>
      </c>
      <c r="D5745" s="266" t="s">
        <v>39259</v>
      </c>
    </row>
    <row r="5746" spans="1:4" x14ac:dyDescent="0.25">
      <c r="A5746" s="264" t="s">
        <v>39260</v>
      </c>
      <c r="B5746" s="265" t="s">
        <v>12802</v>
      </c>
      <c r="C5746" s="265" t="s">
        <v>6682</v>
      </c>
      <c r="D5746" s="266" t="s">
        <v>11799</v>
      </c>
    </row>
    <row r="5747" spans="1:4" x14ac:dyDescent="0.25">
      <c r="A5747" s="264" t="s">
        <v>39261</v>
      </c>
      <c r="B5747" s="265" t="s">
        <v>12803</v>
      </c>
      <c r="C5747" s="265" t="s">
        <v>6682</v>
      </c>
      <c r="D5747" s="266" t="s">
        <v>33395</v>
      </c>
    </row>
    <row r="5748" spans="1:4" x14ac:dyDescent="0.25">
      <c r="A5748" s="264" t="s">
        <v>39262</v>
      </c>
      <c r="B5748" s="265" t="s">
        <v>12804</v>
      </c>
      <c r="C5748" s="265" t="s">
        <v>6682</v>
      </c>
      <c r="D5748" s="266" t="s">
        <v>36017</v>
      </c>
    </row>
    <row r="5749" spans="1:4" x14ac:dyDescent="0.25">
      <c r="A5749" s="264" t="s">
        <v>39263</v>
      </c>
      <c r="B5749" s="265" t="s">
        <v>12805</v>
      </c>
      <c r="C5749" s="265" t="s">
        <v>6682</v>
      </c>
      <c r="D5749" s="266" t="s">
        <v>10610</v>
      </c>
    </row>
    <row r="5750" spans="1:4" x14ac:dyDescent="0.25">
      <c r="A5750" s="264" t="s">
        <v>39264</v>
      </c>
      <c r="B5750" s="265" t="s">
        <v>12806</v>
      </c>
      <c r="C5750" s="265" t="s">
        <v>6682</v>
      </c>
      <c r="D5750" s="266" t="s">
        <v>4889</v>
      </c>
    </row>
    <row r="5751" spans="1:4" x14ac:dyDescent="0.25">
      <c r="A5751" s="264" t="s">
        <v>39265</v>
      </c>
      <c r="B5751" s="265" t="s">
        <v>12807</v>
      </c>
      <c r="C5751" s="265" t="s">
        <v>6682</v>
      </c>
      <c r="D5751" s="266" t="s">
        <v>25756</v>
      </c>
    </row>
    <row r="5752" spans="1:4" x14ac:dyDescent="0.25">
      <c r="A5752" s="264" t="s">
        <v>39266</v>
      </c>
      <c r="B5752" s="265" t="s">
        <v>12808</v>
      </c>
      <c r="C5752" s="265" t="s">
        <v>6682</v>
      </c>
      <c r="D5752" s="266" t="s">
        <v>28060</v>
      </c>
    </row>
    <row r="5753" spans="1:4" x14ac:dyDescent="0.25">
      <c r="A5753" s="264" t="s">
        <v>39267</v>
      </c>
      <c r="B5753" s="265" t="s">
        <v>12809</v>
      </c>
      <c r="C5753" s="265" t="s">
        <v>6682</v>
      </c>
      <c r="D5753" s="266" t="s">
        <v>6997</v>
      </c>
    </row>
    <row r="5754" spans="1:4" x14ac:dyDescent="0.25">
      <c r="A5754" s="264" t="s">
        <v>39268</v>
      </c>
      <c r="B5754" s="265" t="s">
        <v>12810</v>
      </c>
      <c r="C5754" s="265" t="s">
        <v>6682</v>
      </c>
      <c r="D5754" s="266" t="s">
        <v>25674</v>
      </c>
    </row>
    <row r="5755" spans="1:4" x14ac:dyDescent="0.25">
      <c r="A5755" s="264" t="s">
        <v>39269</v>
      </c>
      <c r="B5755" s="265" t="s">
        <v>12811</v>
      </c>
      <c r="C5755" s="265" t="s">
        <v>6682</v>
      </c>
      <c r="D5755" s="266" t="s">
        <v>36227</v>
      </c>
    </row>
    <row r="5756" spans="1:4" x14ac:dyDescent="0.25">
      <c r="A5756" s="264" t="s">
        <v>39270</v>
      </c>
      <c r="B5756" s="265" t="s">
        <v>12812</v>
      </c>
      <c r="C5756" s="265" t="s">
        <v>6682</v>
      </c>
      <c r="D5756" s="266" t="s">
        <v>27826</v>
      </c>
    </row>
    <row r="5757" spans="1:4" x14ac:dyDescent="0.25">
      <c r="A5757" s="264" t="s">
        <v>39271</v>
      </c>
      <c r="B5757" s="265" t="s">
        <v>12813</v>
      </c>
      <c r="C5757" s="265" t="s">
        <v>6682</v>
      </c>
      <c r="D5757" s="266" t="s">
        <v>7235</v>
      </c>
    </row>
    <row r="5758" spans="1:4" x14ac:dyDescent="0.25">
      <c r="A5758" s="264" t="s">
        <v>39272</v>
      </c>
      <c r="B5758" s="265" t="s">
        <v>12814</v>
      </c>
      <c r="C5758" s="265" t="s">
        <v>6682</v>
      </c>
      <c r="D5758" s="266" t="s">
        <v>39273</v>
      </c>
    </row>
    <row r="5759" spans="1:4" x14ac:dyDescent="0.25">
      <c r="A5759" s="264" t="s">
        <v>39274</v>
      </c>
      <c r="B5759" s="265" t="s">
        <v>12815</v>
      </c>
      <c r="C5759" s="265" t="s">
        <v>6682</v>
      </c>
      <c r="D5759" s="266" t="s">
        <v>29958</v>
      </c>
    </row>
    <row r="5760" spans="1:4" x14ac:dyDescent="0.25">
      <c r="A5760" s="264" t="s">
        <v>39275</v>
      </c>
      <c r="B5760" s="265" t="s">
        <v>12816</v>
      </c>
      <c r="C5760" s="265" t="s">
        <v>6682</v>
      </c>
      <c r="D5760" s="266" t="s">
        <v>39276</v>
      </c>
    </row>
    <row r="5761" spans="1:4" x14ac:dyDescent="0.25">
      <c r="A5761" s="264" t="s">
        <v>39277</v>
      </c>
      <c r="B5761" s="265" t="s">
        <v>12817</v>
      </c>
      <c r="C5761" s="265" t="s">
        <v>6682</v>
      </c>
      <c r="D5761" s="266" t="s">
        <v>4067</v>
      </c>
    </row>
    <row r="5762" spans="1:4" x14ac:dyDescent="0.25">
      <c r="A5762" s="264" t="s">
        <v>39278</v>
      </c>
      <c r="B5762" s="265" t="s">
        <v>12818</v>
      </c>
      <c r="C5762" s="265" t="s">
        <v>6682</v>
      </c>
      <c r="D5762" s="266" t="s">
        <v>39279</v>
      </c>
    </row>
    <row r="5763" spans="1:4" x14ac:dyDescent="0.25">
      <c r="A5763" s="264" t="s">
        <v>39280</v>
      </c>
      <c r="B5763" s="265" t="s">
        <v>12819</v>
      </c>
      <c r="C5763" s="265" t="s">
        <v>6682</v>
      </c>
      <c r="D5763" s="266" t="s">
        <v>31927</v>
      </c>
    </row>
    <row r="5764" spans="1:4" x14ac:dyDescent="0.25">
      <c r="A5764" s="264" t="s">
        <v>39281</v>
      </c>
      <c r="B5764" s="265" t="s">
        <v>12820</v>
      </c>
      <c r="C5764" s="265" t="s">
        <v>6682</v>
      </c>
      <c r="D5764" s="266" t="s">
        <v>39282</v>
      </c>
    </row>
    <row r="5765" spans="1:4" x14ac:dyDescent="0.25">
      <c r="A5765" s="264" t="s">
        <v>39283</v>
      </c>
      <c r="B5765" s="265" t="s">
        <v>12821</v>
      </c>
      <c r="C5765" s="265" t="s">
        <v>6682</v>
      </c>
      <c r="D5765" s="266" t="s">
        <v>7838</v>
      </c>
    </row>
    <row r="5766" spans="1:4" x14ac:dyDescent="0.25">
      <c r="A5766" s="264" t="s">
        <v>39284</v>
      </c>
      <c r="B5766" s="265" t="s">
        <v>12822</v>
      </c>
      <c r="C5766" s="265" t="s">
        <v>6682</v>
      </c>
      <c r="D5766" s="266" t="s">
        <v>39285</v>
      </c>
    </row>
    <row r="5767" spans="1:4" x14ac:dyDescent="0.25">
      <c r="A5767" s="264" t="s">
        <v>39286</v>
      </c>
      <c r="B5767" s="265" t="s">
        <v>12823</v>
      </c>
      <c r="C5767" s="265" t="s">
        <v>6682</v>
      </c>
      <c r="D5767" s="266" t="s">
        <v>31797</v>
      </c>
    </row>
    <row r="5768" spans="1:4" x14ac:dyDescent="0.25">
      <c r="A5768" s="264" t="s">
        <v>39287</v>
      </c>
      <c r="B5768" s="265" t="s">
        <v>12824</v>
      </c>
      <c r="C5768" s="265" t="s">
        <v>6682</v>
      </c>
      <c r="D5768" s="266" t="s">
        <v>27078</v>
      </c>
    </row>
    <row r="5769" spans="1:4" x14ac:dyDescent="0.25">
      <c r="A5769" s="264" t="s">
        <v>39288</v>
      </c>
      <c r="B5769" s="265" t="s">
        <v>12825</v>
      </c>
      <c r="C5769" s="265" t="s">
        <v>6682</v>
      </c>
      <c r="D5769" s="266" t="s">
        <v>39289</v>
      </c>
    </row>
    <row r="5770" spans="1:4" x14ac:dyDescent="0.25">
      <c r="A5770" s="264" t="s">
        <v>39290</v>
      </c>
      <c r="B5770" s="265" t="s">
        <v>12826</v>
      </c>
      <c r="C5770" s="265" t="s">
        <v>6682</v>
      </c>
      <c r="D5770" s="266" t="s">
        <v>6890</v>
      </c>
    </row>
    <row r="5771" spans="1:4" x14ac:dyDescent="0.25">
      <c r="A5771" s="264" t="s">
        <v>39291</v>
      </c>
      <c r="B5771" s="265" t="s">
        <v>12827</v>
      </c>
      <c r="C5771" s="265" t="s">
        <v>6682</v>
      </c>
      <c r="D5771" s="266" t="s">
        <v>34741</v>
      </c>
    </row>
    <row r="5772" spans="1:4" x14ac:dyDescent="0.25">
      <c r="A5772" s="264" t="s">
        <v>39292</v>
      </c>
      <c r="B5772" s="265" t="s">
        <v>12828</v>
      </c>
      <c r="C5772" s="265" t="s">
        <v>6682</v>
      </c>
      <c r="D5772" s="266" t="s">
        <v>39293</v>
      </c>
    </row>
    <row r="5773" spans="1:4" x14ac:dyDescent="0.25">
      <c r="A5773" s="264" t="s">
        <v>39294</v>
      </c>
      <c r="B5773" s="265" t="s">
        <v>12830</v>
      </c>
      <c r="C5773" s="265" t="s">
        <v>6682</v>
      </c>
      <c r="D5773" s="266" t="s">
        <v>5101</v>
      </c>
    </row>
    <row r="5774" spans="1:4" x14ac:dyDescent="0.25">
      <c r="A5774" s="264" t="s">
        <v>39295</v>
      </c>
      <c r="B5774" s="265" t="s">
        <v>12831</v>
      </c>
      <c r="C5774" s="265" t="s">
        <v>6682</v>
      </c>
      <c r="D5774" s="266" t="s">
        <v>1629</v>
      </c>
    </row>
    <row r="5775" spans="1:4" x14ac:dyDescent="0.25">
      <c r="A5775" s="264" t="s">
        <v>39296</v>
      </c>
      <c r="B5775" s="265" t="s">
        <v>12832</v>
      </c>
      <c r="C5775" s="265" t="s">
        <v>6682</v>
      </c>
      <c r="D5775" s="266" t="s">
        <v>36737</v>
      </c>
    </row>
    <row r="5776" spans="1:4" x14ac:dyDescent="0.25">
      <c r="A5776" s="264" t="s">
        <v>39297</v>
      </c>
      <c r="B5776" s="265" t="s">
        <v>12833</v>
      </c>
      <c r="C5776" s="265" t="s">
        <v>6682</v>
      </c>
      <c r="D5776" s="266" t="s">
        <v>34687</v>
      </c>
    </row>
    <row r="5777" spans="1:4" x14ac:dyDescent="0.25">
      <c r="A5777" s="264" t="s">
        <v>39298</v>
      </c>
      <c r="B5777" s="265" t="s">
        <v>12834</v>
      </c>
      <c r="C5777" s="265" t="s">
        <v>6682</v>
      </c>
      <c r="D5777" s="266" t="s">
        <v>39299</v>
      </c>
    </row>
    <row r="5778" spans="1:4" x14ac:dyDescent="0.25">
      <c r="A5778" s="264" t="s">
        <v>39300</v>
      </c>
      <c r="B5778" s="265" t="s">
        <v>12835</v>
      </c>
      <c r="C5778" s="265" t="s">
        <v>6682</v>
      </c>
      <c r="D5778" s="266" t="s">
        <v>39301</v>
      </c>
    </row>
    <row r="5779" spans="1:4" x14ac:dyDescent="0.25">
      <c r="A5779" s="264" t="s">
        <v>39302</v>
      </c>
      <c r="B5779" s="265" t="s">
        <v>12836</v>
      </c>
      <c r="C5779" s="265" t="s">
        <v>6682</v>
      </c>
      <c r="D5779" s="266" t="s">
        <v>39303</v>
      </c>
    </row>
    <row r="5780" spans="1:4" x14ac:dyDescent="0.25">
      <c r="A5780" s="264" t="s">
        <v>39304</v>
      </c>
      <c r="B5780" s="265" t="s">
        <v>12837</v>
      </c>
      <c r="C5780" s="265" t="s">
        <v>6682</v>
      </c>
      <c r="D5780" s="266" t="s">
        <v>39305</v>
      </c>
    </row>
    <row r="5781" spans="1:4" x14ac:dyDescent="0.25">
      <c r="A5781" s="264" t="s">
        <v>39306</v>
      </c>
      <c r="B5781" s="265" t="s">
        <v>12838</v>
      </c>
      <c r="C5781" s="265" t="s">
        <v>6682</v>
      </c>
      <c r="D5781" s="266" t="s">
        <v>27687</v>
      </c>
    </row>
    <row r="5782" spans="1:4" x14ac:dyDescent="0.25">
      <c r="A5782" s="264" t="s">
        <v>39307</v>
      </c>
      <c r="B5782" s="265" t="s">
        <v>28480</v>
      </c>
      <c r="C5782" s="265" t="s">
        <v>6682</v>
      </c>
      <c r="D5782" s="266" t="s">
        <v>4685</v>
      </c>
    </row>
    <row r="5783" spans="1:4" x14ac:dyDescent="0.25">
      <c r="A5783" s="264" t="s">
        <v>39308</v>
      </c>
      <c r="B5783" s="265" t="s">
        <v>28481</v>
      </c>
      <c r="C5783" s="265" t="s">
        <v>6682</v>
      </c>
      <c r="D5783" s="266" t="s">
        <v>6902</v>
      </c>
    </row>
    <row r="5784" spans="1:4" x14ac:dyDescent="0.25">
      <c r="A5784" s="264" t="s">
        <v>39309</v>
      </c>
      <c r="B5784" s="265" t="s">
        <v>28482</v>
      </c>
      <c r="C5784" s="265" t="s">
        <v>6682</v>
      </c>
      <c r="D5784" s="266" t="s">
        <v>25980</v>
      </c>
    </row>
    <row r="5785" spans="1:4" x14ac:dyDescent="0.25">
      <c r="A5785" s="264" t="s">
        <v>39310</v>
      </c>
      <c r="B5785" s="265" t="s">
        <v>28483</v>
      </c>
      <c r="C5785" s="265" t="s">
        <v>6682</v>
      </c>
      <c r="D5785" s="266" t="s">
        <v>7026</v>
      </c>
    </row>
    <row r="5786" spans="1:4" x14ac:dyDescent="0.25">
      <c r="A5786" s="264" t="s">
        <v>39311</v>
      </c>
      <c r="B5786" s="265" t="s">
        <v>28484</v>
      </c>
      <c r="C5786" s="265" t="s">
        <v>6682</v>
      </c>
      <c r="D5786" s="266" t="s">
        <v>25653</v>
      </c>
    </row>
    <row r="5787" spans="1:4" x14ac:dyDescent="0.25">
      <c r="A5787" s="264" t="s">
        <v>39312</v>
      </c>
      <c r="B5787" s="265" t="s">
        <v>28485</v>
      </c>
      <c r="C5787" s="265" t="s">
        <v>6682</v>
      </c>
      <c r="D5787" s="266" t="s">
        <v>39313</v>
      </c>
    </row>
    <row r="5788" spans="1:4" x14ac:dyDescent="0.25">
      <c r="A5788" s="264" t="s">
        <v>39314</v>
      </c>
      <c r="B5788" s="265" t="s">
        <v>28486</v>
      </c>
      <c r="C5788" s="265" t="s">
        <v>6682</v>
      </c>
      <c r="D5788" s="266" t="s">
        <v>39315</v>
      </c>
    </row>
    <row r="5789" spans="1:4" x14ac:dyDescent="0.25">
      <c r="A5789" s="264" t="s">
        <v>39316</v>
      </c>
      <c r="B5789" s="265" t="s">
        <v>28487</v>
      </c>
      <c r="C5789" s="265" t="s">
        <v>6682</v>
      </c>
      <c r="D5789" s="266" t="s">
        <v>25887</v>
      </c>
    </row>
    <row r="5790" spans="1:4" x14ac:dyDescent="0.25">
      <c r="A5790" s="264" t="s">
        <v>39317</v>
      </c>
      <c r="B5790" s="265" t="s">
        <v>28488</v>
      </c>
      <c r="C5790" s="265" t="s">
        <v>6682</v>
      </c>
      <c r="D5790" s="266" t="s">
        <v>39318</v>
      </c>
    </row>
    <row r="5791" spans="1:4" x14ac:dyDescent="0.25">
      <c r="A5791" s="264" t="s">
        <v>39319</v>
      </c>
      <c r="B5791" s="265" t="s">
        <v>28489</v>
      </c>
      <c r="C5791" s="265" t="s">
        <v>6682</v>
      </c>
      <c r="D5791" s="266" t="s">
        <v>1472</v>
      </c>
    </row>
    <row r="5792" spans="1:4" x14ac:dyDescent="0.25">
      <c r="A5792" s="264" t="s">
        <v>39320</v>
      </c>
      <c r="B5792" s="265" t="s">
        <v>28490</v>
      </c>
      <c r="C5792" s="265" t="s">
        <v>6682</v>
      </c>
      <c r="D5792" s="266" t="s">
        <v>3276</v>
      </c>
    </row>
    <row r="5793" spans="1:4" x14ac:dyDescent="0.25">
      <c r="A5793" s="264" t="s">
        <v>39321</v>
      </c>
      <c r="B5793" s="265" t="s">
        <v>28491</v>
      </c>
      <c r="C5793" s="265" t="s">
        <v>6682</v>
      </c>
      <c r="D5793" s="266" t="s">
        <v>39322</v>
      </c>
    </row>
    <row r="5794" spans="1:4" x14ac:dyDescent="0.25">
      <c r="A5794" s="264" t="s">
        <v>39323</v>
      </c>
      <c r="B5794" s="265" t="s">
        <v>28492</v>
      </c>
      <c r="C5794" s="265" t="s">
        <v>6682</v>
      </c>
      <c r="D5794" s="266" t="s">
        <v>39324</v>
      </c>
    </row>
    <row r="5795" spans="1:4" x14ac:dyDescent="0.25">
      <c r="A5795" s="264" t="s">
        <v>39325</v>
      </c>
      <c r="B5795" s="265" t="s">
        <v>28493</v>
      </c>
      <c r="C5795" s="265" t="s">
        <v>6682</v>
      </c>
      <c r="D5795" s="266" t="s">
        <v>34326</v>
      </c>
    </row>
    <row r="5796" spans="1:4" x14ac:dyDescent="0.25">
      <c r="A5796" s="264" t="s">
        <v>39326</v>
      </c>
      <c r="B5796" s="265" t="s">
        <v>28494</v>
      </c>
      <c r="C5796" s="265" t="s">
        <v>6682</v>
      </c>
      <c r="D5796" s="266" t="s">
        <v>6111</v>
      </c>
    </row>
    <row r="5797" spans="1:4" x14ac:dyDescent="0.25">
      <c r="A5797" s="264" t="s">
        <v>39327</v>
      </c>
      <c r="B5797" s="265" t="s">
        <v>28495</v>
      </c>
      <c r="C5797" s="265" t="s">
        <v>6682</v>
      </c>
      <c r="D5797" s="266" t="s">
        <v>34052</v>
      </c>
    </row>
    <row r="5798" spans="1:4" x14ac:dyDescent="0.25">
      <c r="A5798" s="264" t="s">
        <v>39328</v>
      </c>
      <c r="B5798" s="265" t="s">
        <v>28496</v>
      </c>
      <c r="C5798" s="265" t="s">
        <v>6682</v>
      </c>
      <c r="D5798" s="266" t="s">
        <v>5480</v>
      </c>
    </row>
    <row r="5799" spans="1:4" x14ac:dyDescent="0.25">
      <c r="A5799" s="264" t="s">
        <v>39329</v>
      </c>
      <c r="B5799" s="265" t="s">
        <v>28497</v>
      </c>
      <c r="C5799" s="265" t="s">
        <v>6682</v>
      </c>
      <c r="D5799" s="266" t="s">
        <v>39330</v>
      </c>
    </row>
    <row r="5800" spans="1:4" x14ac:dyDescent="0.25">
      <c r="A5800" s="264" t="s">
        <v>39331</v>
      </c>
      <c r="B5800" s="265" t="s">
        <v>28498</v>
      </c>
      <c r="C5800" s="265" t="s">
        <v>6682</v>
      </c>
      <c r="D5800" s="266" t="s">
        <v>39332</v>
      </c>
    </row>
    <row r="5801" spans="1:4" x14ac:dyDescent="0.25">
      <c r="A5801" s="264" t="s">
        <v>39333</v>
      </c>
      <c r="B5801" s="265" t="s">
        <v>28499</v>
      </c>
      <c r="C5801" s="265" t="s">
        <v>6682</v>
      </c>
      <c r="D5801" s="266" t="s">
        <v>31546</v>
      </c>
    </row>
    <row r="5802" spans="1:4" x14ac:dyDescent="0.25">
      <c r="A5802" s="264" t="s">
        <v>39334</v>
      </c>
      <c r="B5802" s="265" t="s">
        <v>28500</v>
      </c>
      <c r="C5802" s="265" t="s">
        <v>6682</v>
      </c>
      <c r="D5802" s="266" t="s">
        <v>6742</v>
      </c>
    </row>
    <row r="5803" spans="1:4" x14ac:dyDescent="0.25">
      <c r="A5803" s="264" t="s">
        <v>39335</v>
      </c>
      <c r="B5803" s="265" t="s">
        <v>28501</v>
      </c>
      <c r="C5803" s="265" t="s">
        <v>6682</v>
      </c>
      <c r="D5803" s="266" t="s">
        <v>36313</v>
      </c>
    </row>
    <row r="5804" spans="1:4" x14ac:dyDescent="0.25">
      <c r="A5804" s="264" t="s">
        <v>39336</v>
      </c>
      <c r="B5804" s="265" t="s">
        <v>28502</v>
      </c>
      <c r="C5804" s="265" t="s">
        <v>6682</v>
      </c>
      <c r="D5804" s="266" t="s">
        <v>39337</v>
      </c>
    </row>
    <row r="5805" spans="1:4" x14ac:dyDescent="0.25">
      <c r="A5805" s="264" t="s">
        <v>39338</v>
      </c>
      <c r="B5805" s="265" t="s">
        <v>28503</v>
      </c>
      <c r="C5805" s="265" t="s">
        <v>6682</v>
      </c>
      <c r="D5805" s="266" t="s">
        <v>39318</v>
      </c>
    </row>
    <row r="5806" spans="1:4" x14ac:dyDescent="0.25">
      <c r="A5806" s="264" t="s">
        <v>39339</v>
      </c>
      <c r="B5806" s="265" t="s">
        <v>28504</v>
      </c>
      <c r="C5806" s="265" t="s">
        <v>6682</v>
      </c>
      <c r="D5806" s="266" t="s">
        <v>39340</v>
      </c>
    </row>
    <row r="5807" spans="1:4" x14ac:dyDescent="0.25">
      <c r="A5807" s="264" t="s">
        <v>39341</v>
      </c>
      <c r="B5807" s="265" t="s">
        <v>28505</v>
      </c>
      <c r="C5807" s="265" t="s">
        <v>6682</v>
      </c>
      <c r="D5807" s="266" t="s">
        <v>31132</v>
      </c>
    </row>
    <row r="5808" spans="1:4" x14ac:dyDescent="0.25">
      <c r="A5808" s="264" t="s">
        <v>39342</v>
      </c>
      <c r="B5808" s="265" t="s">
        <v>28506</v>
      </c>
      <c r="C5808" s="265" t="s">
        <v>6682</v>
      </c>
      <c r="D5808" s="266" t="s">
        <v>5959</v>
      </c>
    </row>
    <row r="5809" spans="1:4" x14ac:dyDescent="0.25">
      <c r="A5809" s="264" t="s">
        <v>39343</v>
      </c>
      <c r="B5809" s="265" t="s">
        <v>28507</v>
      </c>
      <c r="C5809" s="265" t="s">
        <v>6682</v>
      </c>
      <c r="D5809" s="266" t="s">
        <v>34659</v>
      </c>
    </row>
    <row r="5810" spans="1:4" x14ac:dyDescent="0.25">
      <c r="A5810" s="264" t="s">
        <v>39344</v>
      </c>
      <c r="B5810" s="265" t="s">
        <v>28508</v>
      </c>
      <c r="C5810" s="265" t="s">
        <v>6682</v>
      </c>
      <c r="D5810" s="266" t="s">
        <v>27538</v>
      </c>
    </row>
    <row r="5811" spans="1:4" x14ac:dyDescent="0.25">
      <c r="A5811" s="264" t="s">
        <v>39345</v>
      </c>
      <c r="B5811" s="265" t="s">
        <v>28509</v>
      </c>
      <c r="C5811" s="265" t="s">
        <v>6682</v>
      </c>
      <c r="D5811" s="266" t="s">
        <v>39346</v>
      </c>
    </row>
    <row r="5812" spans="1:4" x14ac:dyDescent="0.25">
      <c r="A5812" s="264" t="s">
        <v>39347</v>
      </c>
      <c r="B5812" s="265" t="s">
        <v>28510</v>
      </c>
      <c r="C5812" s="265" t="s">
        <v>6682</v>
      </c>
      <c r="D5812" s="266" t="s">
        <v>39348</v>
      </c>
    </row>
    <row r="5813" spans="1:4" x14ac:dyDescent="0.25">
      <c r="A5813" s="264" t="s">
        <v>39349</v>
      </c>
      <c r="B5813" s="265" t="s">
        <v>28511</v>
      </c>
      <c r="C5813" s="265" t="s">
        <v>6682</v>
      </c>
      <c r="D5813" s="266" t="s">
        <v>39350</v>
      </c>
    </row>
    <row r="5814" spans="1:4" x14ac:dyDescent="0.25">
      <c r="A5814" s="264" t="s">
        <v>39351</v>
      </c>
      <c r="B5814" s="265" t="s">
        <v>28512</v>
      </c>
      <c r="C5814" s="265" t="s">
        <v>6682</v>
      </c>
      <c r="D5814" s="266" t="s">
        <v>36166</v>
      </c>
    </row>
    <row r="5815" spans="1:4" x14ac:dyDescent="0.25">
      <c r="A5815" s="264" t="s">
        <v>39352</v>
      </c>
      <c r="B5815" s="265" t="s">
        <v>28513</v>
      </c>
      <c r="C5815" s="265" t="s">
        <v>6682</v>
      </c>
      <c r="D5815" s="266" t="s">
        <v>28231</v>
      </c>
    </row>
    <row r="5816" spans="1:4" x14ac:dyDescent="0.25">
      <c r="A5816" s="264" t="s">
        <v>39353</v>
      </c>
      <c r="B5816" s="265" t="s">
        <v>28514</v>
      </c>
      <c r="C5816" s="265" t="s">
        <v>6682</v>
      </c>
      <c r="D5816" s="266" t="s">
        <v>7982</v>
      </c>
    </row>
    <row r="5817" spans="1:4" x14ac:dyDescent="0.25">
      <c r="A5817" s="264" t="s">
        <v>39354</v>
      </c>
      <c r="B5817" s="265" t="s">
        <v>28515</v>
      </c>
      <c r="C5817" s="265" t="s">
        <v>6682</v>
      </c>
      <c r="D5817" s="266" t="s">
        <v>6870</v>
      </c>
    </row>
    <row r="5818" spans="1:4" x14ac:dyDescent="0.25">
      <c r="A5818" s="264" t="s">
        <v>39355</v>
      </c>
      <c r="B5818" s="265" t="s">
        <v>28516</v>
      </c>
      <c r="C5818" s="265" t="s">
        <v>6682</v>
      </c>
      <c r="D5818" s="266" t="s">
        <v>4313</v>
      </c>
    </row>
    <row r="5819" spans="1:4" x14ac:dyDescent="0.25">
      <c r="A5819" s="264" t="s">
        <v>39356</v>
      </c>
      <c r="B5819" s="265" t="s">
        <v>28517</v>
      </c>
      <c r="C5819" s="265" t="s">
        <v>6682</v>
      </c>
      <c r="D5819" s="266" t="s">
        <v>31162</v>
      </c>
    </row>
    <row r="5820" spans="1:4" x14ac:dyDescent="0.25">
      <c r="A5820" s="264" t="s">
        <v>39357</v>
      </c>
      <c r="B5820" s="265" t="s">
        <v>28518</v>
      </c>
      <c r="C5820" s="265" t="s">
        <v>6682</v>
      </c>
      <c r="D5820" s="266" t="s">
        <v>39358</v>
      </c>
    </row>
    <row r="5821" spans="1:4" x14ac:dyDescent="0.25">
      <c r="A5821" s="264" t="s">
        <v>39359</v>
      </c>
      <c r="B5821" s="265" t="s">
        <v>28519</v>
      </c>
      <c r="C5821" s="265" t="s">
        <v>6682</v>
      </c>
      <c r="D5821" s="266" t="s">
        <v>5109</v>
      </c>
    </row>
    <row r="5822" spans="1:4" x14ac:dyDescent="0.25">
      <c r="A5822" s="264" t="s">
        <v>39360</v>
      </c>
      <c r="B5822" s="265" t="s">
        <v>28520</v>
      </c>
      <c r="C5822" s="265" t="s">
        <v>6682</v>
      </c>
      <c r="D5822" s="266" t="s">
        <v>7082</v>
      </c>
    </row>
    <row r="5823" spans="1:4" x14ac:dyDescent="0.25">
      <c r="A5823" s="264" t="s">
        <v>39361</v>
      </c>
      <c r="B5823" s="265" t="s">
        <v>28521</v>
      </c>
      <c r="C5823" s="265" t="s">
        <v>6682</v>
      </c>
      <c r="D5823" s="266" t="s">
        <v>39362</v>
      </c>
    </row>
    <row r="5824" spans="1:4" x14ac:dyDescent="0.25">
      <c r="A5824" s="264" t="s">
        <v>39363</v>
      </c>
      <c r="B5824" s="265" t="s">
        <v>28522</v>
      </c>
      <c r="C5824" s="265" t="s">
        <v>6682</v>
      </c>
      <c r="D5824" s="266" t="s">
        <v>34993</v>
      </c>
    </row>
    <row r="5825" spans="1:4" x14ac:dyDescent="0.25">
      <c r="A5825" s="264" t="s">
        <v>39364</v>
      </c>
      <c r="B5825" s="265" t="s">
        <v>28523</v>
      </c>
      <c r="C5825" s="265" t="s">
        <v>6682</v>
      </c>
      <c r="D5825" s="266" t="s">
        <v>27385</v>
      </c>
    </row>
    <row r="5826" spans="1:4" x14ac:dyDescent="0.25">
      <c r="A5826" s="264" t="s">
        <v>39365</v>
      </c>
      <c r="B5826" s="265" t="s">
        <v>28524</v>
      </c>
      <c r="C5826" s="265" t="s">
        <v>6682</v>
      </c>
      <c r="D5826" s="266" t="s">
        <v>25546</v>
      </c>
    </row>
    <row r="5827" spans="1:4" x14ac:dyDescent="0.25">
      <c r="A5827" s="264" t="s">
        <v>39366</v>
      </c>
      <c r="B5827" s="265" t="s">
        <v>28525</v>
      </c>
      <c r="C5827" s="265" t="s">
        <v>6682</v>
      </c>
      <c r="D5827" s="266" t="s">
        <v>36176</v>
      </c>
    </row>
    <row r="5828" spans="1:4" x14ac:dyDescent="0.25">
      <c r="A5828" s="264" t="s">
        <v>39367</v>
      </c>
      <c r="B5828" s="265" t="s">
        <v>28526</v>
      </c>
      <c r="C5828" s="265" t="s">
        <v>6682</v>
      </c>
      <c r="D5828" s="266" t="s">
        <v>39368</v>
      </c>
    </row>
    <row r="5829" spans="1:4" x14ac:dyDescent="0.25">
      <c r="A5829" s="264" t="s">
        <v>39369</v>
      </c>
      <c r="B5829" s="265" t="s">
        <v>28527</v>
      </c>
      <c r="C5829" s="265" t="s">
        <v>6682</v>
      </c>
      <c r="D5829" s="266" t="s">
        <v>5875</v>
      </c>
    </row>
    <row r="5830" spans="1:4" x14ac:dyDescent="0.25">
      <c r="A5830" s="264" t="s">
        <v>39370</v>
      </c>
      <c r="B5830" s="265" t="s">
        <v>28528</v>
      </c>
      <c r="C5830" s="265" t="s">
        <v>6682</v>
      </c>
      <c r="D5830" s="266" t="s">
        <v>6882</v>
      </c>
    </row>
    <row r="5831" spans="1:4" x14ac:dyDescent="0.25">
      <c r="A5831" s="264" t="s">
        <v>39371</v>
      </c>
      <c r="B5831" s="265" t="s">
        <v>28529</v>
      </c>
      <c r="C5831" s="265" t="s">
        <v>6682</v>
      </c>
      <c r="D5831" s="266" t="s">
        <v>39372</v>
      </c>
    </row>
    <row r="5832" spans="1:4" x14ac:dyDescent="0.25">
      <c r="A5832" s="264" t="s">
        <v>39373</v>
      </c>
      <c r="B5832" s="265" t="s">
        <v>28530</v>
      </c>
      <c r="C5832" s="265" t="s">
        <v>6682</v>
      </c>
      <c r="D5832" s="266" t="s">
        <v>2862</v>
      </c>
    </row>
    <row r="5833" spans="1:4" x14ac:dyDescent="0.25">
      <c r="A5833" s="264" t="s">
        <v>39374</v>
      </c>
      <c r="B5833" s="265" t="s">
        <v>28531</v>
      </c>
      <c r="C5833" s="265" t="s">
        <v>6682</v>
      </c>
      <c r="D5833" s="266" t="s">
        <v>39375</v>
      </c>
    </row>
    <row r="5834" spans="1:4" x14ac:dyDescent="0.25">
      <c r="A5834" s="264" t="s">
        <v>39376</v>
      </c>
      <c r="B5834" s="265" t="s">
        <v>28532</v>
      </c>
      <c r="C5834" s="265" t="s">
        <v>6682</v>
      </c>
      <c r="D5834" s="266" t="s">
        <v>2983</v>
      </c>
    </row>
    <row r="5835" spans="1:4" x14ac:dyDescent="0.25">
      <c r="A5835" s="264" t="s">
        <v>39377</v>
      </c>
      <c r="B5835" s="265" t="s">
        <v>28533</v>
      </c>
      <c r="C5835" s="265" t="s">
        <v>6682</v>
      </c>
      <c r="D5835" s="266" t="s">
        <v>25753</v>
      </c>
    </row>
    <row r="5836" spans="1:4" x14ac:dyDescent="0.25">
      <c r="A5836" s="264" t="s">
        <v>39378</v>
      </c>
      <c r="B5836" s="265" t="s">
        <v>28534</v>
      </c>
      <c r="C5836" s="265" t="s">
        <v>6682</v>
      </c>
      <c r="D5836" s="266" t="s">
        <v>5875</v>
      </c>
    </row>
    <row r="5837" spans="1:4" x14ac:dyDescent="0.25">
      <c r="A5837" s="264" t="s">
        <v>39379</v>
      </c>
      <c r="B5837" s="265" t="s">
        <v>28535</v>
      </c>
      <c r="C5837" s="265" t="s">
        <v>6682</v>
      </c>
      <c r="D5837" s="266" t="s">
        <v>3084</v>
      </c>
    </row>
    <row r="5838" spans="1:4" x14ac:dyDescent="0.25">
      <c r="A5838" s="264" t="s">
        <v>39380</v>
      </c>
      <c r="B5838" s="265" t="s">
        <v>28536</v>
      </c>
      <c r="C5838" s="265" t="s">
        <v>6682</v>
      </c>
      <c r="D5838" s="266" t="s">
        <v>25675</v>
      </c>
    </row>
    <row r="5839" spans="1:4" x14ac:dyDescent="0.25">
      <c r="A5839" s="264" t="s">
        <v>39381</v>
      </c>
      <c r="B5839" s="265" t="s">
        <v>28537</v>
      </c>
      <c r="C5839" s="265" t="s">
        <v>6682</v>
      </c>
      <c r="D5839" s="266" t="s">
        <v>6994</v>
      </c>
    </row>
    <row r="5840" spans="1:4" x14ac:dyDescent="0.25">
      <c r="A5840" s="264" t="s">
        <v>39382</v>
      </c>
      <c r="B5840" s="265" t="s">
        <v>28538</v>
      </c>
      <c r="C5840" s="265" t="s">
        <v>6682</v>
      </c>
      <c r="D5840" s="266" t="s">
        <v>8073</v>
      </c>
    </row>
    <row r="5841" spans="1:4" x14ac:dyDescent="0.25">
      <c r="A5841" s="264" t="s">
        <v>39383</v>
      </c>
      <c r="B5841" s="265" t="s">
        <v>28539</v>
      </c>
      <c r="C5841" s="265" t="s">
        <v>6682</v>
      </c>
      <c r="D5841" s="266" t="s">
        <v>26925</v>
      </c>
    </row>
    <row r="5842" spans="1:4" x14ac:dyDescent="0.25">
      <c r="A5842" s="264" t="s">
        <v>39384</v>
      </c>
      <c r="B5842" s="265" t="s">
        <v>28540</v>
      </c>
      <c r="C5842" s="265" t="s">
        <v>6682</v>
      </c>
      <c r="D5842" s="266" t="s">
        <v>3370</v>
      </c>
    </row>
    <row r="5843" spans="1:4" x14ac:dyDescent="0.25">
      <c r="A5843" s="264" t="s">
        <v>39385</v>
      </c>
      <c r="B5843" s="265" t="s">
        <v>28541</v>
      </c>
      <c r="C5843" s="265" t="s">
        <v>6682</v>
      </c>
      <c r="D5843" s="266" t="s">
        <v>35518</v>
      </c>
    </row>
    <row r="5844" spans="1:4" x14ac:dyDescent="0.25">
      <c r="A5844" s="264" t="s">
        <v>39386</v>
      </c>
      <c r="B5844" s="265" t="s">
        <v>28542</v>
      </c>
      <c r="C5844" s="265" t="s">
        <v>6682</v>
      </c>
      <c r="D5844" s="266" t="s">
        <v>34115</v>
      </c>
    </row>
    <row r="5845" spans="1:4" x14ac:dyDescent="0.25">
      <c r="A5845" s="264" t="s">
        <v>39387</v>
      </c>
      <c r="B5845" s="265" t="s">
        <v>28543</v>
      </c>
      <c r="C5845" s="265" t="s">
        <v>6682</v>
      </c>
      <c r="D5845" s="266" t="s">
        <v>4171</v>
      </c>
    </row>
    <row r="5846" spans="1:4" x14ac:dyDescent="0.25">
      <c r="A5846" s="264" t="s">
        <v>39388</v>
      </c>
      <c r="B5846" s="265" t="s">
        <v>28544</v>
      </c>
      <c r="C5846" s="265" t="s">
        <v>6682</v>
      </c>
      <c r="D5846" s="266" t="s">
        <v>1468</v>
      </c>
    </row>
    <row r="5847" spans="1:4" x14ac:dyDescent="0.25">
      <c r="A5847" s="264" t="s">
        <v>39389</v>
      </c>
      <c r="B5847" s="265" t="s">
        <v>28545</v>
      </c>
      <c r="C5847" s="265" t="s">
        <v>6682</v>
      </c>
      <c r="D5847" s="266" t="s">
        <v>39390</v>
      </c>
    </row>
    <row r="5848" spans="1:4" x14ac:dyDescent="0.25">
      <c r="A5848" s="264" t="s">
        <v>39391</v>
      </c>
      <c r="B5848" s="265" t="s">
        <v>28546</v>
      </c>
      <c r="C5848" s="265" t="s">
        <v>6682</v>
      </c>
      <c r="D5848" s="266" t="s">
        <v>7209</v>
      </c>
    </row>
    <row r="5849" spans="1:4" x14ac:dyDescent="0.25">
      <c r="A5849" s="264" t="s">
        <v>39392</v>
      </c>
      <c r="B5849" s="265" t="s">
        <v>28547</v>
      </c>
      <c r="C5849" s="265" t="s">
        <v>6682</v>
      </c>
      <c r="D5849" s="266" t="s">
        <v>39393</v>
      </c>
    </row>
    <row r="5850" spans="1:4" x14ac:dyDescent="0.25">
      <c r="A5850" s="264" t="s">
        <v>39394</v>
      </c>
      <c r="B5850" s="265" t="s">
        <v>28548</v>
      </c>
      <c r="C5850" s="265" t="s">
        <v>6682</v>
      </c>
      <c r="D5850" s="266" t="s">
        <v>39395</v>
      </c>
    </row>
    <row r="5851" spans="1:4" x14ac:dyDescent="0.25">
      <c r="A5851" s="264" t="s">
        <v>39396</v>
      </c>
      <c r="B5851" s="265" t="s">
        <v>28549</v>
      </c>
      <c r="C5851" s="265" t="s">
        <v>6682</v>
      </c>
      <c r="D5851" s="266" t="s">
        <v>29981</v>
      </c>
    </row>
    <row r="5852" spans="1:4" x14ac:dyDescent="0.25">
      <c r="A5852" s="264" t="s">
        <v>39397</v>
      </c>
      <c r="B5852" s="265" t="s">
        <v>28550</v>
      </c>
      <c r="C5852" s="265" t="s">
        <v>6682</v>
      </c>
      <c r="D5852" s="266" t="s">
        <v>7110</v>
      </c>
    </row>
    <row r="5853" spans="1:4" x14ac:dyDescent="0.25">
      <c r="A5853" s="264" t="s">
        <v>39398</v>
      </c>
      <c r="B5853" s="265" t="s">
        <v>28551</v>
      </c>
      <c r="C5853" s="265" t="s">
        <v>6682</v>
      </c>
      <c r="D5853" s="266" t="s">
        <v>6859</v>
      </c>
    </row>
    <row r="5854" spans="1:4" x14ac:dyDescent="0.25">
      <c r="A5854" s="264" t="s">
        <v>39399</v>
      </c>
      <c r="B5854" s="265" t="s">
        <v>28552</v>
      </c>
      <c r="C5854" s="265" t="s">
        <v>6682</v>
      </c>
      <c r="D5854" s="266" t="s">
        <v>4419</v>
      </c>
    </row>
    <row r="5855" spans="1:4" x14ac:dyDescent="0.25">
      <c r="A5855" s="264" t="s">
        <v>39400</v>
      </c>
      <c r="B5855" s="265" t="s">
        <v>12845</v>
      </c>
      <c r="C5855" s="265" t="s">
        <v>6682</v>
      </c>
      <c r="D5855" s="266" t="s">
        <v>37078</v>
      </c>
    </row>
    <row r="5856" spans="1:4" x14ac:dyDescent="0.25">
      <c r="A5856" s="264" t="s">
        <v>39401</v>
      </c>
      <c r="B5856" s="265" t="s">
        <v>12846</v>
      </c>
      <c r="C5856" s="265" t="s">
        <v>6682</v>
      </c>
      <c r="D5856" s="266" t="s">
        <v>39402</v>
      </c>
    </row>
    <row r="5857" spans="1:4" x14ac:dyDescent="0.25">
      <c r="A5857" s="264" t="s">
        <v>39403</v>
      </c>
      <c r="B5857" s="265" t="s">
        <v>12847</v>
      </c>
      <c r="C5857" s="265" t="s">
        <v>6682</v>
      </c>
      <c r="D5857" s="266" t="s">
        <v>39404</v>
      </c>
    </row>
    <row r="5858" spans="1:4" x14ac:dyDescent="0.25">
      <c r="A5858" s="264" t="s">
        <v>39405</v>
      </c>
      <c r="B5858" s="265" t="s">
        <v>12848</v>
      </c>
      <c r="C5858" s="265" t="s">
        <v>6682</v>
      </c>
      <c r="D5858" s="266" t="s">
        <v>39406</v>
      </c>
    </row>
    <row r="5859" spans="1:4" x14ac:dyDescent="0.25">
      <c r="A5859" s="264" t="s">
        <v>39407</v>
      </c>
      <c r="B5859" s="265" t="s">
        <v>12849</v>
      </c>
      <c r="C5859" s="265" t="s">
        <v>6682</v>
      </c>
      <c r="D5859" s="266" t="s">
        <v>26675</v>
      </c>
    </row>
    <row r="5860" spans="1:4" x14ac:dyDescent="0.25">
      <c r="A5860" s="264" t="s">
        <v>39408</v>
      </c>
      <c r="B5860" s="265" t="s">
        <v>12850</v>
      </c>
      <c r="C5860" s="265" t="s">
        <v>6682</v>
      </c>
      <c r="D5860" s="266" t="s">
        <v>37746</v>
      </c>
    </row>
    <row r="5861" spans="1:4" x14ac:dyDescent="0.25">
      <c r="A5861" s="264" t="s">
        <v>39409</v>
      </c>
      <c r="B5861" s="265" t="s">
        <v>12852</v>
      </c>
      <c r="C5861" s="265" t="s">
        <v>6682</v>
      </c>
      <c r="D5861" s="266" t="s">
        <v>39410</v>
      </c>
    </row>
    <row r="5862" spans="1:4" x14ac:dyDescent="0.25">
      <c r="A5862" s="264" t="s">
        <v>39411</v>
      </c>
      <c r="B5862" s="265" t="s">
        <v>12853</v>
      </c>
      <c r="C5862" s="265" t="s">
        <v>6682</v>
      </c>
      <c r="D5862" s="266" t="s">
        <v>3848</v>
      </c>
    </row>
    <row r="5863" spans="1:4" x14ac:dyDescent="0.25">
      <c r="A5863" s="264" t="s">
        <v>39412</v>
      </c>
      <c r="B5863" s="265" t="s">
        <v>12854</v>
      </c>
      <c r="C5863" s="265" t="s">
        <v>6682</v>
      </c>
      <c r="D5863" s="266" t="s">
        <v>39413</v>
      </c>
    </row>
    <row r="5864" spans="1:4" x14ac:dyDescent="0.25">
      <c r="A5864" s="264" t="s">
        <v>39414</v>
      </c>
      <c r="B5864" s="265" t="s">
        <v>12855</v>
      </c>
      <c r="C5864" s="265" t="s">
        <v>6682</v>
      </c>
      <c r="D5864" s="266" t="s">
        <v>39415</v>
      </c>
    </row>
    <row r="5865" spans="1:4" x14ac:dyDescent="0.25">
      <c r="A5865" s="264" t="s">
        <v>39416</v>
      </c>
      <c r="B5865" s="265" t="s">
        <v>12856</v>
      </c>
      <c r="C5865" s="265" t="s">
        <v>6682</v>
      </c>
      <c r="D5865" s="266" t="s">
        <v>39417</v>
      </c>
    </row>
    <row r="5866" spans="1:4" x14ac:dyDescent="0.25">
      <c r="A5866" s="264" t="s">
        <v>39418</v>
      </c>
      <c r="B5866" s="265" t="s">
        <v>12857</v>
      </c>
      <c r="C5866" s="265" t="s">
        <v>6682</v>
      </c>
      <c r="D5866" s="266" t="s">
        <v>39419</v>
      </c>
    </row>
    <row r="5867" spans="1:4" x14ac:dyDescent="0.25">
      <c r="A5867" s="264" t="s">
        <v>39420</v>
      </c>
      <c r="B5867" s="265" t="s">
        <v>28553</v>
      </c>
      <c r="C5867" s="265" t="s">
        <v>6682</v>
      </c>
      <c r="D5867" s="266" t="s">
        <v>27124</v>
      </c>
    </row>
    <row r="5868" spans="1:4" x14ac:dyDescent="0.25">
      <c r="A5868" s="264" t="s">
        <v>39421</v>
      </c>
      <c r="B5868" s="265" t="s">
        <v>28554</v>
      </c>
      <c r="C5868" s="265" t="s">
        <v>6682</v>
      </c>
      <c r="D5868" s="266" t="s">
        <v>4171</v>
      </c>
    </row>
    <row r="5869" spans="1:4" x14ac:dyDescent="0.25">
      <c r="A5869" s="264" t="s">
        <v>39422</v>
      </c>
      <c r="B5869" s="265" t="s">
        <v>28555</v>
      </c>
      <c r="C5869" s="265" t="s">
        <v>6682</v>
      </c>
      <c r="D5869" s="266" t="s">
        <v>28010</v>
      </c>
    </row>
    <row r="5870" spans="1:4" x14ac:dyDescent="0.25">
      <c r="A5870" s="264" t="s">
        <v>39423</v>
      </c>
      <c r="B5870" s="265" t="s">
        <v>28556</v>
      </c>
      <c r="C5870" s="265" t="s">
        <v>6682</v>
      </c>
      <c r="D5870" s="266" t="s">
        <v>31400</v>
      </c>
    </row>
    <row r="5871" spans="1:4" x14ac:dyDescent="0.25">
      <c r="A5871" s="264" t="s">
        <v>39424</v>
      </c>
      <c r="B5871" s="265" t="s">
        <v>28557</v>
      </c>
      <c r="C5871" s="265" t="s">
        <v>6682</v>
      </c>
      <c r="D5871" s="266" t="s">
        <v>39425</v>
      </c>
    </row>
    <row r="5872" spans="1:4" x14ac:dyDescent="0.25">
      <c r="A5872" s="264" t="s">
        <v>39426</v>
      </c>
      <c r="B5872" s="265" t="s">
        <v>28558</v>
      </c>
      <c r="C5872" s="265" t="s">
        <v>6682</v>
      </c>
      <c r="D5872" s="266" t="s">
        <v>30543</v>
      </c>
    </row>
    <row r="5873" spans="1:4" x14ac:dyDescent="0.25">
      <c r="A5873" s="264" t="s">
        <v>39427</v>
      </c>
      <c r="B5873" s="265" t="s">
        <v>28559</v>
      </c>
      <c r="C5873" s="265" t="s">
        <v>6682</v>
      </c>
      <c r="D5873" s="266" t="s">
        <v>27984</v>
      </c>
    </row>
    <row r="5874" spans="1:4" x14ac:dyDescent="0.25">
      <c r="A5874" s="264" t="s">
        <v>39428</v>
      </c>
      <c r="B5874" s="265" t="s">
        <v>28560</v>
      </c>
      <c r="C5874" s="265" t="s">
        <v>6682</v>
      </c>
      <c r="D5874" s="266" t="s">
        <v>25754</v>
      </c>
    </row>
    <row r="5875" spans="1:4" x14ac:dyDescent="0.25">
      <c r="A5875" s="264" t="s">
        <v>39429</v>
      </c>
      <c r="B5875" s="265" t="s">
        <v>28561</v>
      </c>
      <c r="C5875" s="265" t="s">
        <v>6682</v>
      </c>
      <c r="D5875" s="266" t="s">
        <v>5712</v>
      </c>
    </row>
    <row r="5876" spans="1:4" x14ac:dyDescent="0.25">
      <c r="A5876" s="264" t="s">
        <v>39430</v>
      </c>
      <c r="B5876" s="265" t="s">
        <v>28562</v>
      </c>
      <c r="C5876" s="265" t="s">
        <v>6682</v>
      </c>
      <c r="D5876" s="266" t="s">
        <v>39431</v>
      </c>
    </row>
    <row r="5877" spans="1:4" x14ac:dyDescent="0.25">
      <c r="A5877" s="264" t="s">
        <v>39432</v>
      </c>
      <c r="B5877" s="265" t="s">
        <v>28563</v>
      </c>
      <c r="C5877" s="265" t="s">
        <v>6682</v>
      </c>
      <c r="D5877" s="266" t="s">
        <v>39433</v>
      </c>
    </row>
    <row r="5878" spans="1:4" x14ac:dyDescent="0.25">
      <c r="A5878" s="264" t="s">
        <v>39434</v>
      </c>
      <c r="B5878" s="265" t="s">
        <v>28564</v>
      </c>
      <c r="C5878" s="265" t="s">
        <v>6682</v>
      </c>
      <c r="D5878" s="266" t="s">
        <v>39435</v>
      </c>
    </row>
    <row r="5879" spans="1:4" x14ac:dyDescent="0.25">
      <c r="A5879" s="264" t="s">
        <v>39436</v>
      </c>
      <c r="B5879" s="265" t="s">
        <v>12858</v>
      </c>
      <c r="C5879" s="265" t="s">
        <v>6682</v>
      </c>
      <c r="D5879" s="266" t="s">
        <v>29575</v>
      </c>
    </row>
    <row r="5880" spans="1:4" x14ac:dyDescent="0.25">
      <c r="A5880" s="264" t="s">
        <v>39437</v>
      </c>
      <c r="B5880" s="265" t="s">
        <v>12859</v>
      </c>
      <c r="C5880" s="265" t="s">
        <v>6682</v>
      </c>
      <c r="D5880" s="266" t="s">
        <v>4948</v>
      </c>
    </row>
    <row r="5881" spans="1:4" x14ac:dyDescent="0.25">
      <c r="A5881" s="264" t="s">
        <v>39438</v>
      </c>
      <c r="B5881" s="265" t="s">
        <v>12860</v>
      </c>
      <c r="C5881" s="265" t="s">
        <v>6682</v>
      </c>
      <c r="D5881" s="266" t="s">
        <v>6269</v>
      </c>
    </row>
    <row r="5882" spans="1:4" x14ac:dyDescent="0.25">
      <c r="A5882" s="264" t="s">
        <v>39439</v>
      </c>
      <c r="B5882" s="265" t="s">
        <v>12861</v>
      </c>
      <c r="C5882" s="265" t="s">
        <v>6682</v>
      </c>
      <c r="D5882" s="266" t="s">
        <v>39440</v>
      </c>
    </row>
    <row r="5883" spans="1:4" x14ac:dyDescent="0.25">
      <c r="A5883" s="264" t="s">
        <v>39441</v>
      </c>
      <c r="B5883" s="265" t="s">
        <v>12862</v>
      </c>
      <c r="C5883" s="265" t="s">
        <v>6682</v>
      </c>
      <c r="D5883" s="266" t="s">
        <v>34606</v>
      </c>
    </row>
    <row r="5884" spans="1:4" x14ac:dyDescent="0.25">
      <c r="A5884" s="264" t="s">
        <v>39442</v>
      </c>
      <c r="B5884" s="265" t="s">
        <v>12863</v>
      </c>
      <c r="C5884" s="265" t="s">
        <v>6682</v>
      </c>
      <c r="D5884" s="266" t="s">
        <v>36394</v>
      </c>
    </row>
    <row r="5885" spans="1:4" x14ac:dyDescent="0.25">
      <c r="A5885" s="264" t="s">
        <v>39443</v>
      </c>
      <c r="B5885" s="265" t="s">
        <v>12864</v>
      </c>
      <c r="C5885" s="265" t="s">
        <v>6682</v>
      </c>
      <c r="D5885" s="266" t="s">
        <v>39444</v>
      </c>
    </row>
    <row r="5886" spans="1:4" x14ac:dyDescent="0.25">
      <c r="A5886" s="264" t="s">
        <v>39445</v>
      </c>
      <c r="B5886" s="265" t="s">
        <v>12865</v>
      </c>
      <c r="C5886" s="265" t="s">
        <v>6682</v>
      </c>
      <c r="D5886" s="266" t="s">
        <v>2568</v>
      </c>
    </row>
    <row r="5887" spans="1:4" x14ac:dyDescent="0.25">
      <c r="A5887" s="264" t="s">
        <v>39446</v>
      </c>
      <c r="B5887" s="265" t="s">
        <v>12866</v>
      </c>
      <c r="C5887" s="265" t="s">
        <v>6682</v>
      </c>
      <c r="D5887" s="266" t="s">
        <v>34657</v>
      </c>
    </row>
    <row r="5888" spans="1:4" x14ac:dyDescent="0.25">
      <c r="A5888" s="264" t="s">
        <v>39447</v>
      </c>
      <c r="B5888" s="265" t="s">
        <v>12867</v>
      </c>
      <c r="C5888" s="265" t="s">
        <v>6682</v>
      </c>
      <c r="D5888" s="266" t="s">
        <v>30573</v>
      </c>
    </row>
    <row r="5889" spans="1:4" x14ac:dyDescent="0.25">
      <c r="A5889" s="264" t="s">
        <v>39448</v>
      </c>
      <c r="B5889" s="265" t="s">
        <v>12868</v>
      </c>
      <c r="C5889" s="265" t="s">
        <v>6682</v>
      </c>
      <c r="D5889" s="266" t="s">
        <v>29926</v>
      </c>
    </row>
    <row r="5890" spans="1:4" x14ac:dyDescent="0.25">
      <c r="A5890" s="264" t="s">
        <v>39449</v>
      </c>
      <c r="B5890" s="265" t="s">
        <v>12869</v>
      </c>
      <c r="C5890" s="265" t="s">
        <v>6682</v>
      </c>
      <c r="D5890" s="266" t="s">
        <v>36756</v>
      </c>
    </row>
    <row r="5891" spans="1:4" x14ac:dyDescent="0.25">
      <c r="A5891" s="264" t="s">
        <v>39450</v>
      </c>
      <c r="B5891" s="265" t="s">
        <v>12870</v>
      </c>
      <c r="C5891" s="265" t="s">
        <v>6682</v>
      </c>
      <c r="D5891" s="266" t="s">
        <v>39451</v>
      </c>
    </row>
    <row r="5892" spans="1:4" x14ac:dyDescent="0.25">
      <c r="A5892" s="264" t="s">
        <v>39452</v>
      </c>
      <c r="B5892" s="265" t="s">
        <v>12871</v>
      </c>
      <c r="C5892" s="265" t="s">
        <v>6682</v>
      </c>
      <c r="D5892" s="266" t="s">
        <v>34133</v>
      </c>
    </row>
    <row r="5893" spans="1:4" x14ac:dyDescent="0.25">
      <c r="A5893" s="264" t="s">
        <v>39453</v>
      </c>
      <c r="B5893" s="265" t="s">
        <v>12872</v>
      </c>
      <c r="C5893" s="265" t="s">
        <v>6682</v>
      </c>
      <c r="D5893" s="266" t="s">
        <v>7037</v>
      </c>
    </row>
    <row r="5894" spans="1:4" x14ac:dyDescent="0.25">
      <c r="A5894" s="264" t="s">
        <v>39454</v>
      </c>
      <c r="B5894" s="265" t="s">
        <v>12873</v>
      </c>
      <c r="C5894" s="265" t="s">
        <v>6682</v>
      </c>
      <c r="D5894" s="266" t="s">
        <v>26570</v>
      </c>
    </row>
    <row r="5895" spans="1:4" x14ac:dyDescent="0.25">
      <c r="A5895" s="264" t="s">
        <v>39455</v>
      </c>
      <c r="B5895" s="265" t="s">
        <v>12874</v>
      </c>
      <c r="C5895" s="265" t="s">
        <v>6682</v>
      </c>
      <c r="D5895" s="266" t="s">
        <v>39166</v>
      </c>
    </row>
    <row r="5896" spans="1:4" x14ac:dyDescent="0.25">
      <c r="A5896" s="264" t="s">
        <v>39456</v>
      </c>
      <c r="B5896" s="265" t="s">
        <v>12875</v>
      </c>
      <c r="C5896" s="265" t="s">
        <v>6682</v>
      </c>
      <c r="D5896" s="266" t="s">
        <v>39094</v>
      </c>
    </row>
    <row r="5897" spans="1:4" x14ac:dyDescent="0.25">
      <c r="A5897" s="264" t="s">
        <v>39457</v>
      </c>
      <c r="B5897" s="265" t="s">
        <v>12876</v>
      </c>
      <c r="C5897" s="265" t="s">
        <v>6682</v>
      </c>
      <c r="D5897" s="266" t="s">
        <v>25980</v>
      </c>
    </row>
    <row r="5898" spans="1:4" x14ac:dyDescent="0.25">
      <c r="A5898" s="264" t="s">
        <v>39458</v>
      </c>
      <c r="B5898" s="265" t="s">
        <v>12877</v>
      </c>
      <c r="C5898" s="265" t="s">
        <v>6682</v>
      </c>
      <c r="D5898" s="266" t="s">
        <v>29418</v>
      </c>
    </row>
    <row r="5899" spans="1:4" x14ac:dyDescent="0.25">
      <c r="A5899" s="264" t="s">
        <v>39459</v>
      </c>
      <c r="B5899" s="265" t="s">
        <v>12878</v>
      </c>
      <c r="C5899" s="265" t="s">
        <v>6682</v>
      </c>
      <c r="D5899" s="266" t="s">
        <v>39460</v>
      </c>
    </row>
    <row r="5900" spans="1:4" x14ac:dyDescent="0.25">
      <c r="A5900" s="264" t="s">
        <v>39461</v>
      </c>
      <c r="B5900" s="265" t="s">
        <v>12879</v>
      </c>
      <c r="C5900" s="265" t="s">
        <v>6682</v>
      </c>
      <c r="D5900" s="266" t="s">
        <v>39462</v>
      </c>
    </row>
    <row r="5901" spans="1:4" x14ac:dyDescent="0.25">
      <c r="A5901" s="264" t="s">
        <v>39463</v>
      </c>
      <c r="B5901" s="265" t="s">
        <v>12880</v>
      </c>
      <c r="C5901" s="265" t="s">
        <v>6682</v>
      </c>
      <c r="D5901" s="266" t="s">
        <v>39464</v>
      </c>
    </row>
    <row r="5902" spans="1:4" x14ac:dyDescent="0.25">
      <c r="A5902" s="264" t="s">
        <v>39465</v>
      </c>
      <c r="B5902" s="265" t="s">
        <v>12881</v>
      </c>
      <c r="C5902" s="265" t="s">
        <v>6682</v>
      </c>
      <c r="D5902" s="266" t="s">
        <v>39466</v>
      </c>
    </row>
    <row r="5903" spans="1:4" x14ac:dyDescent="0.25">
      <c r="A5903" s="264" t="s">
        <v>39467</v>
      </c>
      <c r="B5903" s="265" t="s">
        <v>12882</v>
      </c>
      <c r="C5903" s="265" t="s">
        <v>6676</v>
      </c>
      <c r="D5903" s="266" t="s">
        <v>27121</v>
      </c>
    </row>
    <row r="5904" spans="1:4" x14ac:dyDescent="0.25">
      <c r="A5904" s="264" t="s">
        <v>39468</v>
      </c>
      <c r="B5904" s="265" t="s">
        <v>12883</v>
      </c>
      <c r="C5904" s="265" t="s">
        <v>12884</v>
      </c>
      <c r="D5904" s="266" t="s">
        <v>1666</v>
      </c>
    </row>
    <row r="5905" spans="1:4" x14ac:dyDescent="0.25">
      <c r="A5905" s="264" t="s">
        <v>39469</v>
      </c>
      <c r="B5905" s="265" t="s">
        <v>12885</v>
      </c>
      <c r="C5905" s="265" t="s">
        <v>12884</v>
      </c>
      <c r="D5905" s="266" t="s">
        <v>1695</v>
      </c>
    </row>
    <row r="5906" spans="1:4" x14ac:dyDescent="0.25">
      <c r="A5906" s="264" t="s">
        <v>39470</v>
      </c>
      <c r="B5906" s="265" t="s">
        <v>12886</v>
      </c>
      <c r="C5906" s="265" t="s">
        <v>12884</v>
      </c>
      <c r="D5906" s="266" t="s">
        <v>1983</v>
      </c>
    </row>
    <row r="5907" spans="1:4" x14ac:dyDescent="0.25">
      <c r="A5907" s="264" t="s">
        <v>39471</v>
      </c>
      <c r="B5907" s="265" t="s">
        <v>12887</v>
      </c>
      <c r="C5907" s="265" t="s">
        <v>12884</v>
      </c>
      <c r="D5907" s="266" t="s">
        <v>1442</v>
      </c>
    </row>
    <row r="5908" spans="1:4" x14ac:dyDescent="0.25">
      <c r="A5908" s="264" t="s">
        <v>39472</v>
      </c>
      <c r="B5908" s="265" t="s">
        <v>12888</v>
      </c>
      <c r="C5908" s="265" t="s">
        <v>6676</v>
      </c>
      <c r="D5908" s="266" t="s">
        <v>3778</v>
      </c>
    </row>
    <row r="5909" spans="1:4" x14ac:dyDescent="0.25">
      <c r="A5909" s="264" t="s">
        <v>39473</v>
      </c>
      <c r="B5909" s="265" t="s">
        <v>12889</v>
      </c>
      <c r="C5909" s="265" t="s">
        <v>6676</v>
      </c>
      <c r="D5909" s="266" t="s">
        <v>3523</v>
      </c>
    </row>
    <row r="5910" spans="1:4" x14ac:dyDescent="0.25">
      <c r="A5910" s="264" t="s">
        <v>39474</v>
      </c>
      <c r="B5910" s="265" t="s">
        <v>12890</v>
      </c>
      <c r="C5910" s="265" t="s">
        <v>6682</v>
      </c>
      <c r="D5910" s="266" t="s">
        <v>39475</v>
      </c>
    </row>
    <row r="5911" spans="1:4" x14ac:dyDescent="0.25">
      <c r="A5911" s="264" t="s">
        <v>39476</v>
      </c>
      <c r="B5911" s="265" t="s">
        <v>12891</v>
      </c>
      <c r="C5911" s="265" t="s">
        <v>6682</v>
      </c>
      <c r="D5911" s="266" t="s">
        <v>39477</v>
      </c>
    </row>
    <row r="5912" spans="1:4" x14ac:dyDescent="0.25">
      <c r="A5912" s="264" t="s">
        <v>39478</v>
      </c>
      <c r="B5912" s="265" t="s">
        <v>12892</v>
      </c>
      <c r="C5912" s="265" t="s">
        <v>6682</v>
      </c>
      <c r="D5912" s="266" t="s">
        <v>39479</v>
      </c>
    </row>
    <row r="5913" spans="1:4" x14ac:dyDescent="0.25">
      <c r="A5913" s="264" t="s">
        <v>39480</v>
      </c>
      <c r="B5913" s="265" t="s">
        <v>12893</v>
      </c>
      <c r="C5913" s="265" t="s">
        <v>6682</v>
      </c>
      <c r="D5913" s="266" t="s">
        <v>39481</v>
      </c>
    </row>
    <row r="5914" spans="1:4" x14ac:dyDescent="0.25">
      <c r="A5914" s="264" t="s">
        <v>39482</v>
      </c>
      <c r="B5914" s="265" t="s">
        <v>12894</v>
      </c>
      <c r="C5914" s="265" t="s">
        <v>6682</v>
      </c>
      <c r="D5914" s="266" t="s">
        <v>39483</v>
      </c>
    </row>
    <row r="5915" spans="1:4" x14ac:dyDescent="0.25">
      <c r="A5915" s="264" t="s">
        <v>39484</v>
      </c>
      <c r="B5915" s="265" t="s">
        <v>12895</v>
      </c>
      <c r="C5915" s="265" t="s">
        <v>6682</v>
      </c>
      <c r="D5915" s="266" t="s">
        <v>39485</v>
      </c>
    </row>
    <row r="5916" spans="1:4" x14ac:dyDescent="0.25">
      <c r="A5916" s="264" t="s">
        <v>39486</v>
      </c>
      <c r="B5916" s="265" t="s">
        <v>12896</v>
      </c>
      <c r="C5916" s="265" t="s">
        <v>6682</v>
      </c>
      <c r="D5916" s="266" t="s">
        <v>39487</v>
      </c>
    </row>
    <row r="5917" spans="1:4" x14ac:dyDescent="0.25">
      <c r="A5917" s="264" t="s">
        <v>39488</v>
      </c>
      <c r="B5917" s="265" t="s">
        <v>12897</v>
      </c>
      <c r="C5917" s="265" t="s">
        <v>6682</v>
      </c>
      <c r="D5917" s="266" t="s">
        <v>39489</v>
      </c>
    </row>
    <row r="5918" spans="1:4" x14ac:dyDescent="0.25">
      <c r="A5918" s="264" t="s">
        <v>39490</v>
      </c>
      <c r="B5918" s="265" t="s">
        <v>12898</v>
      </c>
      <c r="C5918" s="265" t="s">
        <v>6676</v>
      </c>
      <c r="D5918" s="266" t="s">
        <v>39491</v>
      </c>
    </row>
    <row r="5919" spans="1:4" x14ac:dyDescent="0.25">
      <c r="A5919" s="264" t="s">
        <v>39492</v>
      </c>
      <c r="B5919" s="265" t="s">
        <v>12899</v>
      </c>
      <c r="C5919" s="265" t="s">
        <v>6676</v>
      </c>
      <c r="D5919" s="266" t="s">
        <v>39493</v>
      </c>
    </row>
    <row r="5920" spans="1:4" x14ac:dyDescent="0.25">
      <c r="A5920" s="264" t="s">
        <v>39494</v>
      </c>
      <c r="B5920" s="265" t="s">
        <v>12900</v>
      </c>
      <c r="C5920" s="265" t="s">
        <v>6676</v>
      </c>
      <c r="D5920" s="266" t="s">
        <v>39495</v>
      </c>
    </row>
    <row r="5921" spans="1:4" x14ac:dyDescent="0.25">
      <c r="A5921" s="264" t="s">
        <v>39496</v>
      </c>
      <c r="B5921" s="265" t="s">
        <v>12901</v>
      </c>
      <c r="C5921" s="265" t="s">
        <v>6676</v>
      </c>
      <c r="D5921" s="266" t="s">
        <v>39497</v>
      </c>
    </row>
    <row r="5922" spans="1:4" x14ac:dyDescent="0.25">
      <c r="A5922" s="264" t="s">
        <v>39498</v>
      </c>
      <c r="B5922" s="265" t="s">
        <v>12902</v>
      </c>
      <c r="C5922" s="265" t="s">
        <v>6676</v>
      </c>
      <c r="D5922" s="266" t="s">
        <v>39499</v>
      </c>
    </row>
    <row r="5923" spans="1:4" x14ac:dyDescent="0.25">
      <c r="A5923" s="264" t="s">
        <v>39500</v>
      </c>
      <c r="B5923" s="265" t="s">
        <v>12903</v>
      </c>
      <c r="C5923" s="265" t="s">
        <v>6676</v>
      </c>
      <c r="D5923" s="266" t="s">
        <v>39501</v>
      </c>
    </row>
    <row r="5924" spans="1:4" x14ac:dyDescent="0.25">
      <c r="A5924" s="264" t="s">
        <v>39502</v>
      </c>
      <c r="B5924" s="265" t="s">
        <v>12904</v>
      </c>
      <c r="C5924" s="265" t="s">
        <v>6676</v>
      </c>
      <c r="D5924" s="266" t="s">
        <v>39503</v>
      </c>
    </row>
    <row r="5925" spans="1:4" x14ac:dyDescent="0.25">
      <c r="A5925" s="264" t="s">
        <v>39504</v>
      </c>
      <c r="B5925" s="265" t="s">
        <v>12905</v>
      </c>
      <c r="C5925" s="265" t="s">
        <v>6676</v>
      </c>
      <c r="D5925" s="266" t="s">
        <v>39505</v>
      </c>
    </row>
    <row r="5926" spans="1:4" x14ac:dyDescent="0.25">
      <c r="A5926" s="264" t="s">
        <v>39506</v>
      </c>
      <c r="B5926" s="265" t="s">
        <v>12906</v>
      </c>
      <c r="C5926" s="265" t="s">
        <v>6676</v>
      </c>
      <c r="D5926" s="266" t="s">
        <v>39507</v>
      </c>
    </row>
    <row r="5927" spans="1:4" x14ac:dyDescent="0.25">
      <c r="A5927" s="264" t="s">
        <v>39508</v>
      </c>
      <c r="B5927" s="265" t="s">
        <v>12907</v>
      </c>
      <c r="C5927" s="265" t="s">
        <v>6676</v>
      </c>
      <c r="D5927" s="266" t="s">
        <v>30407</v>
      </c>
    </row>
    <row r="5928" spans="1:4" x14ac:dyDescent="0.25">
      <c r="A5928" s="264" t="s">
        <v>39509</v>
      </c>
      <c r="B5928" s="265" t="s">
        <v>12908</v>
      </c>
      <c r="C5928" s="265" t="s">
        <v>6676</v>
      </c>
      <c r="D5928" s="266" t="s">
        <v>39510</v>
      </c>
    </row>
    <row r="5929" spans="1:4" x14ac:dyDescent="0.25">
      <c r="A5929" s="264" t="s">
        <v>39511</v>
      </c>
      <c r="B5929" s="265" t="s">
        <v>12909</v>
      </c>
      <c r="C5929" s="265" t="s">
        <v>6676</v>
      </c>
      <c r="D5929" s="266" t="s">
        <v>29886</v>
      </c>
    </row>
    <row r="5930" spans="1:4" x14ac:dyDescent="0.25">
      <c r="A5930" s="264" t="s">
        <v>39512</v>
      </c>
      <c r="B5930" s="265" t="s">
        <v>12910</v>
      </c>
      <c r="C5930" s="265" t="s">
        <v>6676</v>
      </c>
      <c r="D5930" s="266" t="s">
        <v>39513</v>
      </c>
    </row>
    <row r="5931" spans="1:4" x14ac:dyDescent="0.25">
      <c r="A5931" s="264" t="s">
        <v>39514</v>
      </c>
      <c r="B5931" s="265" t="s">
        <v>12911</v>
      </c>
      <c r="C5931" s="265" t="s">
        <v>6676</v>
      </c>
      <c r="D5931" s="266" t="s">
        <v>39515</v>
      </c>
    </row>
    <row r="5932" spans="1:4" x14ac:dyDescent="0.25">
      <c r="A5932" s="264" t="s">
        <v>39516</v>
      </c>
      <c r="B5932" s="265" t="s">
        <v>12912</v>
      </c>
      <c r="C5932" s="265" t="s">
        <v>6676</v>
      </c>
      <c r="D5932" s="266" t="s">
        <v>39517</v>
      </c>
    </row>
    <row r="5933" spans="1:4" x14ac:dyDescent="0.25">
      <c r="A5933" s="264" t="s">
        <v>39518</v>
      </c>
      <c r="B5933" s="265" t="s">
        <v>12913</v>
      </c>
      <c r="C5933" s="265" t="s">
        <v>6676</v>
      </c>
      <c r="D5933" s="266" t="s">
        <v>39519</v>
      </c>
    </row>
    <row r="5934" spans="1:4" x14ac:dyDescent="0.25">
      <c r="A5934" s="264" t="s">
        <v>39520</v>
      </c>
      <c r="B5934" s="265" t="s">
        <v>12914</v>
      </c>
      <c r="C5934" s="265" t="s">
        <v>6676</v>
      </c>
      <c r="D5934" s="266" t="s">
        <v>39521</v>
      </c>
    </row>
    <row r="5935" spans="1:4" x14ac:dyDescent="0.25">
      <c r="A5935" s="264" t="s">
        <v>39522</v>
      </c>
      <c r="B5935" s="265" t="s">
        <v>12915</v>
      </c>
      <c r="C5935" s="265" t="s">
        <v>6676</v>
      </c>
      <c r="D5935" s="266" t="s">
        <v>32383</v>
      </c>
    </row>
    <row r="5936" spans="1:4" x14ac:dyDescent="0.25">
      <c r="A5936" s="264" t="s">
        <v>39523</v>
      </c>
      <c r="B5936" s="265" t="s">
        <v>12916</v>
      </c>
      <c r="C5936" s="265" t="s">
        <v>6676</v>
      </c>
      <c r="D5936" s="266" t="s">
        <v>39524</v>
      </c>
    </row>
    <row r="5937" spans="1:4" x14ac:dyDescent="0.25">
      <c r="A5937" s="264" t="s">
        <v>39525</v>
      </c>
      <c r="B5937" s="265" t="s">
        <v>12917</v>
      </c>
      <c r="C5937" s="265" t="s">
        <v>6676</v>
      </c>
      <c r="D5937" s="266" t="s">
        <v>39526</v>
      </c>
    </row>
    <row r="5938" spans="1:4" x14ac:dyDescent="0.25">
      <c r="A5938" s="264" t="s">
        <v>39527</v>
      </c>
      <c r="B5938" s="265" t="s">
        <v>12918</v>
      </c>
      <c r="C5938" s="265" t="s">
        <v>6676</v>
      </c>
      <c r="D5938" s="266" t="s">
        <v>39528</v>
      </c>
    </row>
    <row r="5939" spans="1:4" x14ac:dyDescent="0.25">
      <c r="A5939" s="264" t="s">
        <v>39529</v>
      </c>
      <c r="B5939" s="265" t="s">
        <v>12919</v>
      </c>
      <c r="C5939" s="265" t="s">
        <v>6676</v>
      </c>
      <c r="D5939" s="266" t="s">
        <v>39530</v>
      </c>
    </row>
    <row r="5940" spans="1:4" x14ac:dyDescent="0.25">
      <c r="A5940" s="264" t="s">
        <v>39531</v>
      </c>
      <c r="B5940" s="265" t="s">
        <v>12920</v>
      </c>
      <c r="C5940" s="265" t="s">
        <v>6676</v>
      </c>
      <c r="D5940" s="266" t="s">
        <v>39532</v>
      </c>
    </row>
    <row r="5941" spans="1:4" x14ac:dyDescent="0.25">
      <c r="A5941" s="264" t="s">
        <v>39533</v>
      </c>
      <c r="B5941" s="265" t="s">
        <v>12921</v>
      </c>
      <c r="C5941" s="265" t="s">
        <v>6676</v>
      </c>
      <c r="D5941" s="266" t="s">
        <v>39534</v>
      </c>
    </row>
    <row r="5942" spans="1:4" x14ac:dyDescent="0.25">
      <c r="A5942" s="264" t="s">
        <v>39535</v>
      </c>
      <c r="B5942" s="265" t="s">
        <v>12922</v>
      </c>
      <c r="C5942" s="265" t="s">
        <v>6676</v>
      </c>
      <c r="D5942" s="266" t="s">
        <v>35931</v>
      </c>
    </row>
    <row r="5943" spans="1:4" x14ac:dyDescent="0.25">
      <c r="A5943" s="264" t="s">
        <v>39536</v>
      </c>
      <c r="B5943" s="265" t="s">
        <v>12923</v>
      </c>
      <c r="C5943" s="265" t="s">
        <v>6676</v>
      </c>
      <c r="D5943" s="266" t="s">
        <v>39537</v>
      </c>
    </row>
    <row r="5944" spans="1:4" x14ac:dyDescent="0.25">
      <c r="A5944" s="264" t="s">
        <v>39538</v>
      </c>
      <c r="B5944" s="265" t="s">
        <v>12924</v>
      </c>
      <c r="C5944" s="265" t="s">
        <v>6676</v>
      </c>
      <c r="D5944" s="266" t="s">
        <v>39539</v>
      </c>
    </row>
    <row r="5945" spans="1:4" x14ac:dyDescent="0.25">
      <c r="A5945" s="264" t="s">
        <v>39540</v>
      </c>
      <c r="B5945" s="265" t="s">
        <v>12925</v>
      </c>
      <c r="C5945" s="265" t="s">
        <v>6676</v>
      </c>
      <c r="D5945" s="266" t="s">
        <v>39541</v>
      </c>
    </row>
    <row r="5946" spans="1:4" x14ac:dyDescent="0.25">
      <c r="A5946" s="264" t="s">
        <v>39542</v>
      </c>
      <c r="B5946" s="265" t="s">
        <v>12926</v>
      </c>
      <c r="C5946" s="265" t="s">
        <v>6676</v>
      </c>
      <c r="D5946" s="266" t="s">
        <v>39543</v>
      </c>
    </row>
    <row r="5947" spans="1:4" x14ac:dyDescent="0.25">
      <c r="A5947" s="264" t="s">
        <v>39544</v>
      </c>
      <c r="B5947" s="265" t="s">
        <v>12927</v>
      </c>
      <c r="C5947" s="265" t="s">
        <v>6676</v>
      </c>
      <c r="D5947" s="266" t="s">
        <v>39545</v>
      </c>
    </row>
    <row r="5948" spans="1:4" x14ac:dyDescent="0.25">
      <c r="A5948" s="264" t="s">
        <v>39546</v>
      </c>
      <c r="B5948" s="265" t="s">
        <v>12928</v>
      </c>
      <c r="C5948" s="265" t="s">
        <v>6676</v>
      </c>
      <c r="D5948" s="266" t="s">
        <v>39547</v>
      </c>
    </row>
    <row r="5949" spans="1:4" x14ac:dyDescent="0.25">
      <c r="A5949" s="264" t="s">
        <v>39548</v>
      </c>
      <c r="B5949" s="265" t="s">
        <v>12929</v>
      </c>
      <c r="C5949" s="265" t="s">
        <v>6676</v>
      </c>
      <c r="D5949" s="266" t="s">
        <v>39549</v>
      </c>
    </row>
    <row r="5950" spans="1:4" x14ac:dyDescent="0.25">
      <c r="A5950" s="264" t="s">
        <v>39550</v>
      </c>
      <c r="B5950" s="265" t="s">
        <v>12930</v>
      </c>
      <c r="C5950" s="265" t="s">
        <v>6676</v>
      </c>
      <c r="D5950" s="266" t="s">
        <v>39551</v>
      </c>
    </row>
    <row r="5951" spans="1:4" x14ac:dyDescent="0.25">
      <c r="A5951" s="264" t="s">
        <v>39552</v>
      </c>
      <c r="B5951" s="265" t="s">
        <v>12931</v>
      </c>
      <c r="C5951" s="265" t="s">
        <v>6676</v>
      </c>
      <c r="D5951" s="266" t="s">
        <v>39553</v>
      </c>
    </row>
    <row r="5952" spans="1:4" x14ac:dyDescent="0.25">
      <c r="A5952" s="264" t="s">
        <v>39554</v>
      </c>
      <c r="B5952" s="265" t="s">
        <v>12932</v>
      </c>
      <c r="C5952" s="265" t="s">
        <v>6676</v>
      </c>
      <c r="D5952" s="266" t="s">
        <v>39555</v>
      </c>
    </row>
    <row r="5953" spans="1:4" x14ac:dyDescent="0.25">
      <c r="A5953" s="264" t="s">
        <v>39556</v>
      </c>
      <c r="B5953" s="265" t="s">
        <v>12933</v>
      </c>
      <c r="C5953" s="265" t="s">
        <v>6676</v>
      </c>
      <c r="D5953" s="266" t="s">
        <v>39557</v>
      </c>
    </row>
    <row r="5954" spans="1:4" x14ac:dyDescent="0.25">
      <c r="A5954" s="264" t="s">
        <v>39558</v>
      </c>
      <c r="B5954" s="265" t="s">
        <v>12934</v>
      </c>
      <c r="C5954" s="265" t="s">
        <v>6676</v>
      </c>
      <c r="D5954" s="266" t="s">
        <v>39559</v>
      </c>
    </row>
    <row r="5955" spans="1:4" x14ac:dyDescent="0.25">
      <c r="A5955" s="264" t="s">
        <v>39560</v>
      </c>
      <c r="B5955" s="265" t="s">
        <v>12935</v>
      </c>
      <c r="C5955" s="265" t="s">
        <v>6676</v>
      </c>
      <c r="D5955" s="266" t="s">
        <v>39561</v>
      </c>
    </row>
    <row r="5956" spans="1:4" x14ac:dyDescent="0.25">
      <c r="A5956" s="264" t="s">
        <v>39562</v>
      </c>
      <c r="B5956" s="265" t="s">
        <v>12936</v>
      </c>
      <c r="C5956" s="265" t="s">
        <v>6676</v>
      </c>
      <c r="D5956" s="266" t="s">
        <v>39563</v>
      </c>
    </row>
    <row r="5957" spans="1:4" x14ac:dyDescent="0.25">
      <c r="A5957" s="264" t="s">
        <v>39564</v>
      </c>
      <c r="B5957" s="265" t="s">
        <v>12937</v>
      </c>
      <c r="C5957" s="265" t="s">
        <v>6676</v>
      </c>
      <c r="D5957" s="266" t="s">
        <v>39565</v>
      </c>
    </row>
    <row r="5958" spans="1:4" x14ac:dyDescent="0.25">
      <c r="A5958" s="264" t="s">
        <v>39566</v>
      </c>
      <c r="B5958" s="265" t="s">
        <v>12938</v>
      </c>
      <c r="C5958" s="265" t="s">
        <v>6676</v>
      </c>
      <c r="D5958" s="266" t="s">
        <v>39567</v>
      </c>
    </row>
    <row r="5959" spans="1:4" x14ac:dyDescent="0.25">
      <c r="A5959" s="264" t="s">
        <v>39568</v>
      </c>
      <c r="B5959" s="265" t="s">
        <v>12939</v>
      </c>
      <c r="C5959" s="265" t="s">
        <v>6676</v>
      </c>
      <c r="D5959" s="266" t="s">
        <v>39569</v>
      </c>
    </row>
    <row r="5960" spans="1:4" x14ac:dyDescent="0.25">
      <c r="A5960" s="264" t="s">
        <v>39570</v>
      </c>
      <c r="B5960" s="265" t="s">
        <v>12940</v>
      </c>
      <c r="C5960" s="265" t="s">
        <v>6676</v>
      </c>
      <c r="D5960" s="266" t="s">
        <v>39419</v>
      </c>
    </row>
    <row r="5961" spans="1:4" x14ac:dyDescent="0.25">
      <c r="A5961" s="264" t="s">
        <v>39571</v>
      </c>
      <c r="B5961" s="265" t="s">
        <v>12941</v>
      </c>
      <c r="C5961" s="265" t="s">
        <v>6676</v>
      </c>
      <c r="D5961" s="266" t="s">
        <v>39572</v>
      </c>
    </row>
    <row r="5962" spans="1:4" x14ac:dyDescent="0.25">
      <c r="A5962" s="264" t="s">
        <v>39573</v>
      </c>
      <c r="B5962" s="265" t="s">
        <v>12942</v>
      </c>
      <c r="C5962" s="265" t="s">
        <v>6676</v>
      </c>
      <c r="D5962" s="266" t="s">
        <v>39574</v>
      </c>
    </row>
    <row r="5963" spans="1:4" x14ac:dyDescent="0.25">
      <c r="A5963" s="264" t="s">
        <v>39575</v>
      </c>
      <c r="B5963" s="265" t="s">
        <v>12943</v>
      </c>
      <c r="C5963" s="265" t="s">
        <v>6676</v>
      </c>
      <c r="D5963" s="266" t="s">
        <v>39576</v>
      </c>
    </row>
    <row r="5964" spans="1:4" x14ac:dyDescent="0.25">
      <c r="A5964" s="264" t="s">
        <v>39577</v>
      </c>
      <c r="B5964" s="265" t="s">
        <v>12944</v>
      </c>
      <c r="C5964" s="265" t="s">
        <v>6676</v>
      </c>
      <c r="D5964" s="266" t="s">
        <v>39578</v>
      </c>
    </row>
    <row r="5965" spans="1:4" x14ac:dyDescent="0.25">
      <c r="A5965" s="264" t="s">
        <v>39579</v>
      </c>
      <c r="B5965" s="265" t="s">
        <v>12945</v>
      </c>
      <c r="C5965" s="265" t="s">
        <v>6676</v>
      </c>
      <c r="D5965" s="266" t="s">
        <v>39580</v>
      </c>
    </row>
    <row r="5966" spans="1:4" x14ac:dyDescent="0.25">
      <c r="A5966" s="264" t="s">
        <v>39581</v>
      </c>
      <c r="B5966" s="265" t="s">
        <v>12946</v>
      </c>
      <c r="C5966" s="265" t="s">
        <v>6676</v>
      </c>
      <c r="D5966" s="266" t="s">
        <v>39582</v>
      </c>
    </row>
    <row r="5967" spans="1:4" x14ac:dyDescent="0.25">
      <c r="A5967" s="264" t="s">
        <v>39583</v>
      </c>
      <c r="B5967" s="265" t="s">
        <v>12947</v>
      </c>
      <c r="C5967" s="265" t="s">
        <v>6676</v>
      </c>
      <c r="D5967" s="266" t="s">
        <v>35851</v>
      </c>
    </row>
    <row r="5968" spans="1:4" x14ac:dyDescent="0.25">
      <c r="A5968" s="264" t="s">
        <v>39584</v>
      </c>
      <c r="B5968" s="265" t="s">
        <v>12948</v>
      </c>
      <c r="C5968" s="265" t="s">
        <v>6676</v>
      </c>
      <c r="D5968" s="266" t="s">
        <v>39585</v>
      </c>
    </row>
    <row r="5969" spans="1:4" x14ac:dyDescent="0.25">
      <c r="A5969" s="264" t="s">
        <v>39586</v>
      </c>
      <c r="B5969" s="265" t="s">
        <v>12949</v>
      </c>
      <c r="C5969" s="265" t="s">
        <v>6676</v>
      </c>
      <c r="D5969" s="266" t="s">
        <v>39587</v>
      </c>
    </row>
    <row r="5970" spans="1:4" x14ac:dyDescent="0.25">
      <c r="A5970" s="264" t="s">
        <v>39588</v>
      </c>
      <c r="B5970" s="265" t="s">
        <v>12950</v>
      </c>
      <c r="C5970" s="265" t="s">
        <v>6676</v>
      </c>
      <c r="D5970" s="266" t="s">
        <v>39589</v>
      </c>
    </row>
    <row r="5971" spans="1:4" x14ac:dyDescent="0.25">
      <c r="A5971" s="264" t="s">
        <v>39590</v>
      </c>
      <c r="B5971" s="265" t="s">
        <v>12951</v>
      </c>
      <c r="C5971" s="265" t="s">
        <v>6676</v>
      </c>
      <c r="D5971" s="266" t="s">
        <v>39591</v>
      </c>
    </row>
    <row r="5972" spans="1:4" x14ac:dyDescent="0.25">
      <c r="A5972" s="264" t="s">
        <v>39592</v>
      </c>
      <c r="B5972" s="265" t="s">
        <v>12952</v>
      </c>
      <c r="C5972" s="265" t="s">
        <v>6676</v>
      </c>
      <c r="D5972" s="266" t="s">
        <v>39593</v>
      </c>
    </row>
    <row r="5973" spans="1:4" x14ac:dyDescent="0.25">
      <c r="A5973" s="264" t="s">
        <v>39594</v>
      </c>
      <c r="B5973" s="265" t="s">
        <v>12953</v>
      </c>
      <c r="C5973" s="265" t="s">
        <v>6676</v>
      </c>
      <c r="D5973" s="266" t="s">
        <v>39595</v>
      </c>
    </row>
    <row r="5974" spans="1:4" x14ac:dyDescent="0.25">
      <c r="A5974" s="264" t="s">
        <v>39596</v>
      </c>
      <c r="B5974" s="265" t="s">
        <v>12954</v>
      </c>
      <c r="C5974" s="265" t="s">
        <v>6676</v>
      </c>
      <c r="D5974" s="266" t="s">
        <v>39597</v>
      </c>
    </row>
    <row r="5975" spans="1:4" x14ac:dyDescent="0.25">
      <c r="A5975" s="264" t="s">
        <v>39598</v>
      </c>
      <c r="B5975" s="265" t="s">
        <v>12955</v>
      </c>
      <c r="C5975" s="265" t="s">
        <v>6676</v>
      </c>
      <c r="D5975" s="266" t="s">
        <v>39599</v>
      </c>
    </row>
    <row r="5976" spans="1:4" x14ac:dyDescent="0.25">
      <c r="A5976" s="264" t="s">
        <v>39600</v>
      </c>
      <c r="B5976" s="265" t="s">
        <v>12956</v>
      </c>
      <c r="C5976" s="265" t="s">
        <v>6676</v>
      </c>
      <c r="D5976" s="266" t="s">
        <v>39601</v>
      </c>
    </row>
    <row r="5977" spans="1:4" x14ac:dyDescent="0.25">
      <c r="A5977" s="264" t="s">
        <v>39602</v>
      </c>
      <c r="B5977" s="265" t="s">
        <v>12957</v>
      </c>
      <c r="C5977" s="265" t="s">
        <v>6676</v>
      </c>
      <c r="D5977" s="266" t="s">
        <v>26998</v>
      </c>
    </row>
    <row r="5978" spans="1:4" x14ac:dyDescent="0.25">
      <c r="A5978" s="264" t="s">
        <v>39603</v>
      </c>
      <c r="B5978" s="265" t="s">
        <v>12958</v>
      </c>
      <c r="C5978" s="265" t="s">
        <v>6676</v>
      </c>
      <c r="D5978" s="266" t="s">
        <v>39604</v>
      </c>
    </row>
    <row r="5979" spans="1:4" x14ac:dyDescent="0.25">
      <c r="A5979" s="264" t="s">
        <v>39605</v>
      </c>
      <c r="B5979" s="265" t="s">
        <v>12959</v>
      </c>
      <c r="C5979" s="265" t="s">
        <v>6676</v>
      </c>
      <c r="D5979" s="266" t="s">
        <v>39606</v>
      </c>
    </row>
    <row r="5980" spans="1:4" x14ac:dyDescent="0.25">
      <c r="A5980" s="264" t="s">
        <v>39607</v>
      </c>
      <c r="B5980" s="265" t="s">
        <v>12960</v>
      </c>
      <c r="C5980" s="265" t="s">
        <v>6676</v>
      </c>
      <c r="D5980" s="266" t="s">
        <v>39608</v>
      </c>
    </row>
    <row r="5981" spans="1:4" x14ac:dyDescent="0.25">
      <c r="A5981" s="264" t="s">
        <v>39609</v>
      </c>
      <c r="B5981" s="265" t="s">
        <v>12961</v>
      </c>
      <c r="C5981" s="265" t="s">
        <v>6676</v>
      </c>
      <c r="D5981" s="266" t="s">
        <v>39610</v>
      </c>
    </row>
    <row r="5982" spans="1:4" x14ac:dyDescent="0.25">
      <c r="A5982" s="264" t="s">
        <v>39611</v>
      </c>
      <c r="B5982" s="265" t="s">
        <v>12962</v>
      </c>
      <c r="C5982" s="265" t="s">
        <v>6676</v>
      </c>
      <c r="D5982" s="266" t="s">
        <v>33983</v>
      </c>
    </row>
    <row r="5983" spans="1:4" x14ac:dyDescent="0.25">
      <c r="A5983" s="264" t="s">
        <v>39612</v>
      </c>
      <c r="B5983" s="265" t="s">
        <v>12963</v>
      </c>
      <c r="C5983" s="265" t="s">
        <v>6676</v>
      </c>
      <c r="D5983" s="266" t="s">
        <v>39613</v>
      </c>
    </row>
    <row r="5984" spans="1:4" x14ac:dyDescent="0.25">
      <c r="A5984" s="264" t="s">
        <v>39614</v>
      </c>
      <c r="B5984" s="265" t="s">
        <v>12964</v>
      </c>
      <c r="C5984" s="265" t="s">
        <v>6676</v>
      </c>
      <c r="D5984" s="266" t="s">
        <v>39615</v>
      </c>
    </row>
    <row r="5985" spans="1:4" x14ac:dyDescent="0.25">
      <c r="A5985" s="264" t="s">
        <v>39616</v>
      </c>
      <c r="B5985" s="265" t="s">
        <v>12965</v>
      </c>
      <c r="C5985" s="265" t="s">
        <v>6676</v>
      </c>
      <c r="D5985" s="266" t="s">
        <v>39617</v>
      </c>
    </row>
    <row r="5986" spans="1:4" x14ac:dyDescent="0.25">
      <c r="A5986" s="264" t="s">
        <v>39618</v>
      </c>
      <c r="B5986" s="265" t="s">
        <v>12966</v>
      </c>
      <c r="C5986" s="265" t="s">
        <v>6676</v>
      </c>
      <c r="D5986" s="266" t="s">
        <v>39619</v>
      </c>
    </row>
    <row r="5987" spans="1:4" x14ac:dyDescent="0.25">
      <c r="A5987" s="264" t="s">
        <v>39620</v>
      </c>
      <c r="B5987" s="265" t="s">
        <v>12967</v>
      </c>
      <c r="C5987" s="265" t="s">
        <v>740</v>
      </c>
      <c r="D5987" s="266" t="s">
        <v>37273</v>
      </c>
    </row>
    <row r="5988" spans="1:4" x14ac:dyDescent="0.25">
      <c r="A5988" s="264" t="s">
        <v>39621</v>
      </c>
      <c r="B5988" s="265" t="s">
        <v>12968</v>
      </c>
      <c r="C5988" s="265" t="s">
        <v>740</v>
      </c>
      <c r="D5988" s="266" t="s">
        <v>39622</v>
      </c>
    </row>
    <row r="5989" spans="1:4" x14ac:dyDescent="0.25">
      <c r="A5989" s="264" t="s">
        <v>39623</v>
      </c>
      <c r="B5989" s="265" t="s">
        <v>12969</v>
      </c>
      <c r="C5989" s="265" t="s">
        <v>6676</v>
      </c>
      <c r="D5989" s="266" t="s">
        <v>39624</v>
      </c>
    </row>
    <row r="5990" spans="1:4" x14ac:dyDescent="0.25">
      <c r="A5990" s="264" t="s">
        <v>39625</v>
      </c>
      <c r="B5990" s="265" t="s">
        <v>12970</v>
      </c>
      <c r="C5990" s="265" t="s">
        <v>6676</v>
      </c>
      <c r="D5990" s="266" t="s">
        <v>39626</v>
      </c>
    </row>
    <row r="5991" spans="1:4" x14ac:dyDescent="0.25">
      <c r="A5991" s="264" t="s">
        <v>39627</v>
      </c>
      <c r="B5991" s="265" t="s">
        <v>12971</v>
      </c>
      <c r="C5991" s="265" t="s">
        <v>6676</v>
      </c>
      <c r="D5991" s="266" t="s">
        <v>39628</v>
      </c>
    </row>
    <row r="5992" spans="1:4" x14ac:dyDescent="0.25">
      <c r="A5992" s="264" t="s">
        <v>39629</v>
      </c>
      <c r="B5992" s="265" t="s">
        <v>12972</v>
      </c>
      <c r="C5992" s="265" t="s">
        <v>6676</v>
      </c>
      <c r="D5992" s="266" t="s">
        <v>39630</v>
      </c>
    </row>
    <row r="5993" spans="1:4" x14ac:dyDescent="0.25">
      <c r="A5993" s="264" t="s">
        <v>39631</v>
      </c>
      <c r="B5993" s="265" t="s">
        <v>12973</v>
      </c>
      <c r="C5993" s="265" t="s">
        <v>6676</v>
      </c>
      <c r="D5993" s="266" t="s">
        <v>39632</v>
      </c>
    </row>
    <row r="5994" spans="1:4" x14ac:dyDescent="0.25">
      <c r="A5994" s="264" t="s">
        <v>39633</v>
      </c>
      <c r="B5994" s="265" t="s">
        <v>12974</v>
      </c>
      <c r="C5994" s="265" t="s">
        <v>6676</v>
      </c>
      <c r="D5994" s="266" t="s">
        <v>39634</v>
      </c>
    </row>
    <row r="5995" spans="1:4" x14ac:dyDescent="0.25">
      <c r="A5995" s="264" t="s">
        <v>39635</v>
      </c>
      <c r="B5995" s="265" t="s">
        <v>12975</v>
      </c>
      <c r="C5995" s="265" t="s">
        <v>6676</v>
      </c>
      <c r="D5995" s="266" t="s">
        <v>39636</v>
      </c>
    </row>
    <row r="5996" spans="1:4" x14ac:dyDescent="0.25">
      <c r="A5996" s="264" t="s">
        <v>39637</v>
      </c>
      <c r="B5996" s="265" t="s">
        <v>12976</v>
      </c>
      <c r="C5996" s="265" t="s">
        <v>6676</v>
      </c>
      <c r="D5996" s="266" t="s">
        <v>39638</v>
      </c>
    </row>
    <row r="5997" spans="1:4" x14ac:dyDescent="0.25">
      <c r="A5997" s="264" t="s">
        <v>39639</v>
      </c>
      <c r="B5997" s="265" t="s">
        <v>12977</v>
      </c>
      <c r="C5997" s="265" t="s">
        <v>6676</v>
      </c>
      <c r="D5997" s="266" t="s">
        <v>39640</v>
      </c>
    </row>
    <row r="5998" spans="1:4" x14ac:dyDescent="0.25">
      <c r="A5998" s="264" t="s">
        <v>39641</v>
      </c>
      <c r="B5998" s="265" t="s">
        <v>12978</v>
      </c>
      <c r="C5998" s="265" t="s">
        <v>6676</v>
      </c>
      <c r="D5998" s="266" t="s">
        <v>39642</v>
      </c>
    </row>
    <row r="5999" spans="1:4" x14ac:dyDescent="0.25">
      <c r="A5999" s="264" t="s">
        <v>39643</v>
      </c>
      <c r="B5999" s="265" t="s">
        <v>12979</v>
      </c>
      <c r="C5999" s="265" t="s">
        <v>6676</v>
      </c>
      <c r="D5999" s="266" t="s">
        <v>39644</v>
      </c>
    </row>
    <row r="6000" spans="1:4" x14ac:dyDescent="0.25">
      <c r="A6000" s="264" t="s">
        <v>39645</v>
      </c>
      <c r="B6000" s="265" t="s">
        <v>12980</v>
      </c>
      <c r="C6000" s="265" t="s">
        <v>6676</v>
      </c>
      <c r="D6000" s="266" t="s">
        <v>39646</v>
      </c>
    </row>
    <row r="6001" spans="1:4" x14ac:dyDescent="0.25">
      <c r="A6001" s="264" t="s">
        <v>39647</v>
      </c>
      <c r="B6001" s="265" t="s">
        <v>12981</v>
      </c>
      <c r="C6001" s="265" t="s">
        <v>6676</v>
      </c>
      <c r="D6001" s="266" t="s">
        <v>39648</v>
      </c>
    </row>
    <row r="6002" spans="1:4" x14ac:dyDescent="0.25">
      <c r="A6002" s="264" t="s">
        <v>39649</v>
      </c>
      <c r="B6002" s="265" t="s">
        <v>12982</v>
      </c>
      <c r="C6002" s="265" t="s">
        <v>6676</v>
      </c>
      <c r="D6002" s="266" t="s">
        <v>36970</v>
      </c>
    </row>
    <row r="6003" spans="1:4" x14ac:dyDescent="0.25">
      <c r="A6003" s="264" t="s">
        <v>39650</v>
      </c>
      <c r="B6003" s="265" t="s">
        <v>12983</v>
      </c>
      <c r="C6003" s="265" t="s">
        <v>6676</v>
      </c>
      <c r="D6003" s="266" t="s">
        <v>39651</v>
      </c>
    </row>
    <row r="6004" spans="1:4" x14ac:dyDescent="0.25">
      <c r="A6004" s="264" t="s">
        <v>39652</v>
      </c>
      <c r="B6004" s="265" t="s">
        <v>12984</v>
      </c>
      <c r="C6004" s="265" t="s">
        <v>6676</v>
      </c>
      <c r="D6004" s="266" t="s">
        <v>39653</v>
      </c>
    </row>
    <row r="6005" spans="1:4" x14ac:dyDescent="0.25">
      <c r="A6005" s="264" t="s">
        <v>39654</v>
      </c>
      <c r="B6005" s="265" t="s">
        <v>12985</v>
      </c>
      <c r="C6005" s="265" t="s">
        <v>6676</v>
      </c>
      <c r="D6005" s="266" t="s">
        <v>39655</v>
      </c>
    </row>
    <row r="6006" spans="1:4" x14ac:dyDescent="0.25">
      <c r="A6006" s="264" t="s">
        <v>39656</v>
      </c>
      <c r="B6006" s="265" t="s">
        <v>12986</v>
      </c>
      <c r="C6006" s="265" t="s">
        <v>6676</v>
      </c>
      <c r="D6006" s="266" t="s">
        <v>39657</v>
      </c>
    </row>
    <row r="6007" spans="1:4" x14ac:dyDescent="0.25">
      <c r="A6007" s="264" t="s">
        <v>39658</v>
      </c>
      <c r="B6007" s="265" t="s">
        <v>12987</v>
      </c>
      <c r="C6007" s="265" t="s">
        <v>6676</v>
      </c>
      <c r="D6007" s="266" t="s">
        <v>39659</v>
      </c>
    </row>
    <row r="6008" spans="1:4" x14ac:dyDescent="0.25">
      <c r="A6008" s="264" t="s">
        <v>39660</v>
      </c>
      <c r="B6008" s="265" t="s">
        <v>12988</v>
      </c>
      <c r="C6008" s="265" t="s">
        <v>6676</v>
      </c>
      <c r="D6008" s="266" t="s">
        <v>39661</v>
      </c>
    </row>
    <row r="6009" spans="1:4" x14ac:dyDescent="0.25">
      <c r="A6009" s="264" t="s">
        <v>39662</v>
      </c>
      <c r="B6009" s="265" t="s">
        <v>12989</v>
      </c>
      <c r="C6009" s="265" t="s">
        <v>6676</v>
      </c>
      <c r="D6009" s="266" t="s">
        <v>39663</v>
      </c>
    </row>
    <row r="6010" spans="1:4" x14ac:dyDescent="0.25">
      <c r="A6010" s="264" t="s">
        <v>39664</v>
      </c>
      <c r="B6010" s="265" t="s">
        <v>12990</v>
      </c>
      <c r="C6010" s="265" t="s">
        <v>6676</v>
      </c>
      <c r="D6010" s="266" t="s">
        <v>39665</v>
      </c>
    </row>
    <row r="6011" spans="1:4" x14ac:dyDescent="0.25">
      <c r="A6011" s="264" t="s">
        <v>39666</v>
      </c>
      <c r="B6011" s="265" t="s">
        <v>12991</v>
      </c>
      <c r="C6011" s="265" t="s">
        <v>6682</v>
      </c>
      <c r="D6011" s="266" t="s">
        <v>39667</v>
      </c>
    </row>
    <row r="6012" spans="1:4" x14ac:dyDescent="0.25">
      <c r="A6012" s="264" t="s">
        <v>39668</v>
      </c>
      <c r="B6012" s="265" t="s">
        <v>12992</v>
      </c>
      <c r="C6012" s="265" t="s">
        <v>6682</v>
      </c>
      <c r="D6012" s="266" t="s">
        <v>39669</v>
      </c>
    </row>
    <row r="6013" spans="1:4" x14ac:dyDescent="0.25">
      <c r="A6013" s="264" t="s">
        <v>39670</v>
      </c>
      <c r="B6013" s="265" t="s">
        <v>12993</v>
      </c>
      <c r="C6013" s="265" t="s">
        <v>6682</v>
      </c>
      <c r="D6013" s="266" t="s">
        <v>39671</v>
      </c>
    </row>
    <row r="6014" spans="1:4" x14ac:dyDescent="0.25">
      <c r="A6014" s="264" t="s">
        <v>39672</v>
      </c>
      <c r="B6014" s="265" t="s">
        <v>12994</v>
      </c>
      <c r="C6014" s="265" t="s">
        <v>6682</v>
      </c>
      <c r="D6014" s="266" t="s">
        <v>39673</v>
      </c>
    </row>
    <row r="6015" spans="1:4" x14ac:dyDescent="0.25">
      <c r="A6015" s="264" t="s">
        <v>39674</v>
      </c>
      <c r="B6015" s="265" t="s">
        <v>12995</v>
      </c>
      <c r="C6015" s="265" t="s">
        <v>6682</v>
      </c>
      <c r="D6015" s="266" t="s">
        <v>37719</v>
      </c>
    </row>
    <row r="6016" spans="1:4" x14ac:dyDescent="0.25">
      <c r="A6016" s="264" t="s">
        <v>39675</v>
      </c>
      <c r="B6016" s="265" t="s">
        <v>12996</v>
      </c>
      <c r="C6016" s="265" t="s">
        <v>6682</v>
      </c>
      <c r="D6016" s="266" t="s">
        <v>39676</v>
      </c>
    </row>
    <row r="6017" spans="1:4" x14ac:dyDescent="0.25">
      <c r="A6017" s="264" t="s">
        <v>39677</v>
      </c>
      <c r="B6017" s="265" t="s">
        <v>12997</v>
      </c>
      <c r="C6017" s="265" t="s">
        <v>6682</v>
      </c>
      <c r="D6017" s="266" t="s">
        <v>39678</v>
      </c>
    </row>
    <row r="6018" spans="1:4" x14ac:dyDescent="0.25">
      <c r="A6018" s="264" t="s">
        <v>39679</v>
      </c>
      <c r="B6018" s="265" t="s">
        <v>12998</v>
      </c>
      <c r="C6018" s="265" t="s">
        <v>6682</v>
      </c>
      <c r="D6018" s="266" t="s">
        <v>39680</v>
      </c>
    </row>
    <row r="6019" spans="1:4" x14ac:dyDescent="0.25">
      <c r="A6019" s="264" t="s">
        <v>39681</v>
      </c>
      <c r="B6019" s="265" t="s">
        <v>12999</v>
      </c>
      <c r="C6019" s="265" t="s">
        <v>6682</v>
      </c>
      <c r="D6019" s="266" t="s">
        <v>39682</v>
      </c>
    </row>
    <row r="6020" spans="1:4" x14ac:dyDescent="0.25">
      <c r="A6020" s="264" t="s">
        <v>39683</v>
      </c>
      <c r="B6020" s="265" t="s">
        <v>13000</v>
      </c>
      <c r="C6020" s="265" t="s">
        <v>6682</v>
      </c>
      <c r="D6020" s="266" t="s">
        <v>39684</v>
      </c>
    </row>
    <row r="6021" spans="1:4" x14ac:dyDescent="0.25">
      <c r="A6021" s="264" t="s">
        <v>39685</v>
      </c>
      <c r="B6021" s="265" t="s">
        <v>13001</v>
      </c>
      <c r="C6021" s="265" t="s">
        <v>6682</v>
      </c>
      <c r="D6021" s="266" t="s">
        <v>39686</v>
      </c>
    </row>
    <row r="6022" spans="1:4" x14ac:dyDescent="0.25">
      <c r="A6022" s="264" t="s">
        <v>39687</v>
      </c>
      <c r="B6022" s="265" t="s">
        <v>13002</v>
      </c>
      <c r="C6022" s="265" t="s">
        <v>6682</v>
      </c>
      <c r="D6022" s="266" t="s">
        <v>39688</v>
      </c>
    </row>
    <row r="6023" spans="1:4" x14ac:dyDescent="0.25">
      <c r="A6023" s="264" t="s">
        <v>39689</v>
      </c>
      <c r="B6023" s="265" t="s">
        <v>13003</v>
      </c>
      <c r="C6023" s="265" t="s">
        <v>6682</v>
      </c>
      <c r="D6023" s="266" t="s">
        <v>39690</v>
      </c>
    </row>
    <row r="6024" spans="1:4" x14ac:dyDescent="0.25">
      <c r="A6024" s="264" t="s">
        <v>39691</v>
      </c>
      <c r="B6024" s="265" t="s">
        <v>13004</v>
      </c>
      <c r="C6024" s="265" t="s">
        <v>6682</v>
      </c>
      <c r="D6024" s="266" t="s">
        <v>39692</v>
      </c>
    </row>
    <row r="6025" spans="1:4" x14ac:dyDescent="0.25">
      <c r="A6025" s="264" t="s">
        <v>39693</v>
      </c>
      <c r="B6025" s="265" t="s">
        <v>13005</v>
      </c>
      <c r="C6025" s="265" t="s">
        <v>6682</v>
      </c>
      <c r="D6025" s="266" t="s">
        <v>1711</v>
      </c>
    </row>
    <row r="6026" spans="1:4" x14ac:dyDescent="0.25">
      <c r="A6026" s="264" t="s">
        <v>39694</v>
      </c>
      <c r="B6026" s="265" t="s">
        <v>13006</v>
      </c>
      <c r="C6026" s="265" t="s">
        <v>6682</v>
      </c>
      <c r="D6026" s="266" t="s">
        <v>39695</v>
      </c>
    </row>
    <row r="6027" spans="1:4" x14ac:dyDescent="0.25">
      <c r="A6027" s="264" t="s">
        <v>39696</v>
      </c>
      <c r="B6027" s="265" t="s">
        <v>13007</v>
      </c>
      <c r="C6027" s="265" t="s">
        <v>6682</v>
      </c>
      <c r="D6027" s="266" t="s">
        <v>39697</v>
      </c>
    </row>
    <row r="6028" spans="1:4" x14ac:dyDescent="0.25">
      <c r="A6028" s="264" t="s">
        <v>39698</v>
      </c>
      <c r="B6028" s="265" t="s">
        <v>13008</v>
      </c>
      <c r="C6028" s="265" t="s">
        <v>6682</v>
      </c>
      <c r="D6028" s="266" t="s">
        <v>39699</v>
      </c>
    </row>
    <row r="6029" spans="1:4" x14ac:dyDescent="0.25">
      <c r="A6029" s="264" t="s">
        <v>39700</v>
      </c>
      <c r="B6029" s="265" t="s">
        <v>13009</v>
      </c>
      <c r="C6029" s="265" t="s">
        <v>6682</v>
      </c>
      <c r="D6029" s="266" t="s">
        <v>39701</v>
      </c>
    </row>
    <row r="6030" spans="1:4" x14ac:dyDescent="0.25">
      <c r="A6030" s="264" t="s">
        <v>39702</v>
      </c>
      <c r="B6030" s="265" t="s">
        <v>13010</v>
      </c>
      <c r="C6030" s="265" t="s">
        <v>6682</v>
      </c>
      <c r="D6030" s="266" t="s">
        <v>31978</v>
      </c>
    </row>
    <row r="6031" spans="1:4" x14ac:dyDescent="0.25">
      <c r="A6031" s="264" t="s">
        <v>39703</v>
      </c>
      <c r="B6031" s="265" t="s">
        <v>13011</v>
      </c>
      <c r="C6031" s="265" t="s">
        <v>6682</v>
      </c>
      <c r="D6031" s="266" t="s">
        <v>39704</v>
      </c>
    </row>
    <row r="6032" spans="1:4" x14ac:dyDescent="0.25">
      <c r="A6032" s="264" t="s">
        <v>39705</v>
      </c>
      <c r="B6032" s="265" t="s">
        <v>13012</v>
      </c>
      <c r="C6032" s="265" t="s">
        <v>6682</v>
      </c>
      <c r="D6032" s="266" t="s">
        <v>39706</v>
      </c>
    </row>
    <row r="6033" spans="1:4" x14ac:dyDescent="0.25">
      <c r="A6033" s="264" t="s">
        <v>39707</v>
      </c>
      <c r="B6033" s="265" t="s">
        <v>13013</v>
      </c>
      <c r="C6033" s="265" t="s">
        <v>6682</v>
      </c>
      <c r="D6033" s="266" t="s">
        <v>39708</v>
      </c>
    </row>
    <row r="6034" spans="1:4" x14ac:dyDescent="0.25">
      <c r="A6034" s="264" t="s">
        <v>39709</v>
      </c>
      <c r="B6034" s="265" t="s">
        <v>13014</v>
      </c>
      <c r="C6034" s="265" t="s">
        <v>6682</v>
      </c>
      <c r="D6034" s="266" t="s">
        <v>39710</v>
      </c>
    </row>
    <row r="6035" spans="1:4" x14ac:dyDescent="0.25">
      <c r="A6035" s="264" t="s">
        <v>39711</v>
      </c>
      <c r="B6035" s="265" t="s">
        <v>13015</v>
      </c>
      <c r="C6035" s="265" t="s">
        <v>6682</v>
      </c>
      <c r="D6035" s="266" t="s">
        <v>39712</v>
      </c>
    </row>
    <row r="6036" spans="1:4" x14ac:dyDescent="0.25">
      <c r="A6036" s="264" t="s">
        <v>39713</v>
      </c>
      <c r="B6036" s="265" t="s">
        <v>13016</v>
      </c>
      <c r="C6036" s="265" t="s">
        <v>6682</v>
      </c>
      <c r="D6036" s="266" t="s">
        <v>39714</v>
      </c>
    </row>
    <row r="6037" spans="1:4" x14ac:dyDescent="0.25">
      <c r="A6037" s="264" t="s">
        <v>39715</v>
      </c>
      <c r="B6037" s="265" t="s">
        <v>13017</v>
      </c>
      <c r="C6037" s="265" t="s">
        <v>6682</v>
      </c>
      <c r="D6037" s="266" t="s">
        <v>27486</v>
      </c>
    </row>
    <row r="6038" spans="1:4" x14ac:dyDescent="0.25">
      <c r="A6038" s="264" t="s">
        <v>39716</v>
      </c>
      <c r="B6038" s="265" t="s">
        <v>13018</v>
      </c>
      <c r="C6038" s="265" t="s">
        <v>6682</v>
      </c>
      <c r="D6038" s="266" t="s">
        <v>3916</v>
      </c>
    </row>
    <row r="6039" spans="1:4" x14ac:dyDescent="0.25">
      <c r="A6039" s="264" t="s">
        <v>39717</v>
      </c>
      <c r="B6039" s="265" t="s">
        <v>13019</v>
      </c>
      <c r="C6039" s="265" t="s">
        <v>6676</v>
      </c>
      <c r="D6039" s="266" t="s">
        <v>27067</v>
      </c>
    </row>
    <row r="6040" spans="1:4" x14ac:dyDescent="0.25">
      <c r="A6040" s="264" t="s">
        <v>39718</v>
      </c>
      <c r="B6040" s="265" t="s">
        <v>13020</v>
      </c>
      <c r="C6040" s="265" t="s">
        <v>6676</v>
      </c>
      <c r="D6040" s="266" t="s">
        <v>39559</v>
      </c>
    </row>
    <row r="6041" spans="1:4" x14ac:dyDescent="0.25">
      <c r="A6041" s="264" t="s">
        <v>39719</v>
      </c>
      <c r="B6041" s="265" t="s">
        <v>13021</v>
      </c>
      <c r="C6041" s="265" t="s">
        <v>6676</v>
      </c>
      <c r="D6041" s="266" t="s">
        <v>39720</v>
      </c>
    </row>
    <row r="6042" spans="1:4" x14ac:dyDescent="0.25">
      <c r="A6042" s="264" t="s">
        <v>39721</v>
      </c>
      <c r="B6042" s="265" t="s">
        <v>13022</v>
      </c>
      <c r="C6042" s="265" t="s">
        <v>6676</v>
      </c>
      <c r="D6042" s="266" t="s">
        <v>39722</v>
      </c>
    </row>
    <row r="6043" spans="1:4" x14ac:dyDescent="0.25">
      <c r="A6043" s="264" t="s">
        <v>39723</v>
      </c>
      <c r="B6043" s="265" t="s">
        <v>13023</v>
      </c>
      <c r="C6043" s="265" t="s">
        <v>6676</v>
      </c>
      <c r="D6043" s="266" t="s">
        <v>39724</v>
      </c>
    </row>
    <row r="6044" spans="1:4" x14ac:dyDescent="0.25">
      <c r="A6044" s="264" t="s">
        <v>39725</v>
      </c>
      <c r="B6044" s="265" t="s">
        <v>13024</v>
      </c>
      <c r="C6044" s="265" t="s">
        <v>6676</v>
      </c>
      <c r="D6044" s="266" t="s">
        <v>39726</v>
      </c>
    </row>
    <row r="6045" spans="1:4" x14ac:dyDescent="0.25">
      <c r="A6045" s="264" t="s">
        <v>39727</v>
      </c>
      <c r="B6045" s="265" t="s">
        <v>13025</v>
      </c>
      <c r="C6045" s="265" t="s">
        <v>6676</v>
      </c>
      <c r="D6045" s="266" t="s">
        <v>39728</v>
      </c>
    </row>
    <row r="6046" spans="1:4" x14ac:dyDescent="0.25">
      <c r="A6046" s="264" t="s">
        <v>39729</v>
      </c>
      <c r="B6046" s="265" t="s">
        <v>13027</v>
      </c>
      <c r="C6046" s="265" t="s">
        <v>6676</v>
      </c>
      <c r="D6046" s="266" t="s">
        <v>39730</v>
      </c>
    </row>
    <row r="6047" spans="1:4" x14ac:dyDescent="0.25">
      <c r="A6047" s="264" t="s">
        <v>39731</v>
      </c>
      <c r="B6047" s="265" t="s">
        <v>13028</v>
      </c>
      <c r="C6047" s="265" t="s">
        <v>6676</v>
      </c>
      <c r="D6047" s="266" t="s">
        <v>39732</v>
      </c>
    </row>
    <row r="6048" spans="1:4" x14ac:dyDescent="0.25">
      <c r="A6048" s="264" t="s">
        <v>39733</v>
      </c>
      <c r="B6048" s="265" t="s">
        <v>13029</v>
      </c>
      <c r="C6048" s="265" t="s">
        <v>6676</v>
      </c>
      <c r="D6048" s="266" t="s">
        <v>39734</v>
      </c>
    </row>
    <row r="6049" spans="1:4" x14ac:dyDescent="0.25">
      <c r="A6049" s="264" t="s">
        <v>39735</v>
      </c>
      <c r="B6049" s="265" t="s">
        <v>13030</v>
      </c>
      <c r="C6049" s="265" t="s">
        <v>6676</v>
      </c>
      <c r="D6049" s="266" t="s">
        <v>39736</v>
      </c>
    </row>
    <row r="6050" spans="1:4" x14ac:dyDescent="0.25">
      <c r="A6050" s="264" t="s">
        <v>39737</v>
      </c>
      <c r="B6050" s="265" t="s">
        <v>13031</v>
      </c>
      <c r="C6050" s="265" t="s">
        <v>6676</v>
      </c>
      <c r="D6050" s="266" t="s">
        <v>39738</v>
      </c>
    </row>
    <row r="6051" spans="1:4" x14ac:dyDescent="0.25">
      <c r="A6051" s="264" t="s">
        <v>39739</v>
      </c>
      <c r="B6051" s="265" t="s">
        <v>13032</v>
      </c>
      <c r="C6051" s="265" t="s">
        <v>6676</v>
      </c>
      <c r="D6051" s="266" t="s">
        <v>39740</v>
      </c>
    </row>
    <row r="6052" spans="1:4" x14ac:dyDescent="0.25">
      <c r="A6052" s="264" t="s">
        <v>39741</v>
      </c>
      <c r="B6052" s="265" t="s">
        <v>13033</v>
      </c>
      <c r="C6052" s="265" t="s">
        <v>6676</v>
      </c>
      <c r="D6052" s="266" t="s">
        <v>36947</v>
      </c>
    </row>
    <row r="6053" spans="1:4" x14ac:dyDescent="0.25">
      <c r="A6053" s="264" t="s">
        <v>39742</v>
      </c>
      <c r="B6053" s="265" t="s">
        <v>13034</v>
      </c>
      <c r="C6053" s="265" t="s">
        <v>6676</v>
      </c>
      <c r="D6053" s="266" t="s">
        <v>39743</v>
      </c>
    </row>
    <row r="6054" spans="1:4" x14ac:dyDescent="0.25">
      <c r="A6054" s="264" t="s">
        <v>39744</v>
      </c>
      <c r="B6054" s="265" t="s">
        <v>13035</v>
      </c>
      <c r="C6054" s="265" t="s">
        <v>6676</v>
      </c>
      <c r="D6054" s="266" t="s">
        <v>39745</v>
      </c>
    </row>
    <row r="6055" spans="1:4" x14ac:dyDescent="0.25">
      <c r="A6055" s="264" t="s">
        <v>39746</v>
      </c>
      <c r="B6055" s="265" t="s">
        <v>13037</v>
      </c>
      <c r="C6055" s="265" t="s">
        <v>6676</v>
      </c>
      <c r="D6055" s="266" t="s">
        <v>39747</v>
      </c>
    </row>
    <row r="6056" spans="1:4" x14ac:dyDescent="0.25">
      <c r="A6056" s="264" t="s">
        <v>39748</v>
      </c>
      <c r="B6056" s="265" t="s">
        <v>13038</v>
      </c>
      <c r="C6056" s="265" t="s">
        <v>6676</v>
      </c>
      <c r="D6056" s="266" t="s">
        <v>39749</v>
      </c>
    </row>
    <row r="6057" spans="1:4" x14ac:dyDescent="0.25">
      <c r="A6057" s="264" t="s">
        <v>39750</v>
      </c>
      <c r="B6057" s="265" t="s">
        <v>13039</v>
      </c>
      <c r="C6057" s="265" t="s">
        <v>6676</v>
      </c>
      <c r="D6057" s="266" t="s">
        <v>31962</v>
      </c>
    </row>
    <row r="6058" spans="1:4" x14ac:dyDescent="0.25">
      <c r="A6058" s="264" t="s">
        <v>39751</v>
      </c>
      <c r="B6058" s="265" t="s">
        <v>13040</v>
      </c>
      <c r="C6058" s="265" t="s">
        <v>6682</v>
      </c>
      <c r="D6058" s="374" t="s">
        <v>39752</v>
      </c>
    </row>
    <row r="6059" spans="1:4" x14ac:dyDescent="0.25">
      <c r="A6059" s="264" t="s">
        <v>39753</v>
      </c>
      <c r="B6059" s="265" t="s">
        <v>13041</v>
      </c>
      <c r="C6059" s="265" t="s">
        <v>6676</v>
      </c>
      <c r="D6059" s="266" t="s">
        <v>39754</v>
      </c>
    </row>
    <row r="6060" spans="1:4" x14ac:dyDescent="0.25">
      <c r="A6060" s="264" t="s">
        <v>39755</v>
      </c>
      <c r="B6060" s="265" t="s">
        <v>28565</v>
      </c>
      <c r="C6060" s="265" t="s">
        <v>6676</v>
      </c>
      <c r="D6060" s="266" t="s">
        <v>3988</v>
      </c>
    </row>
    <row r="6061" spans="1:4" x14ac:dyDescent="0.25">
      <c r="A6061" s="264" t="s">
        <v>39756</v>
      </c>
      <c r="B6061" s="265" t="s">
        <v>28566</v>
      </c>
      <c r="C6061" s="265" t="s">
        <v>6676</v>
      </c>
      <c r="D6061" s="266" t="s">
        <v>8400</v>
      </c>
    </row>
    <row r="6062" spans="1:4" x14ac:dyDescent="0.25">
      <c r="A6062" s="264" t="s">
        <v>39757</v>
      </c>
      <c r="B6062" s="265" t="s">
        <v>28567</v>
      </c>
      <c r="C6062" s="265" t="s">
        <v>6676</v>
      </c>
      <c r="D6062" s="266" t="s">
        <v>6884</v>
      </c>
    </row>
    <row r="6063" spans="1:4" x14ac:dyDescent="0.25">
      <c r="A6063" s="264" t="s">
        <v>39758</v>
      </c>
      <c r="B6063" s="265" t="s">
        <v>28568</v>
      </c>
      <c r="C6063" s="265" t="s">
        <v>6676</v>
      </c>
      <c r="D6063" s="266" t="s">
        <v>39759</v>
      </c>
    </row>
    <row r="6064" spans="1:4" x14ac:dyDescent="0.25">
      <c r="A6064" s="264" t="s">
        <v>39760</v>
      </c>
      <c r="B6064" s="265" t="s">
        <v>28569</v>
      </c>
      <c r="C6064" s="265" t="s">
        <v>6682</v>
      </c>
      <c r="D6064" s="266" t="s">
        <v>39761</v>
      </c>
    </row>
    <row r="6065" spans="1:4" x14ac:dyDescent="0.25">
      <c r="A6065" s="264" t="s">
        <v>39762</v>
      </c>
      <c r="B6065" s="265" t="s">
        <v>28570</v>
      </c>
      <c r="C6065" s="265" t="s">
        <v>6682</v>
      </c>
      <c r="D6065" s="266" t="s">
        <v>39763</v>
      </c>
    </row>
    <row r="6066" spans="1:4" x14ac:dyDescent="0.25">
      <c r="A6066" s="264" t="s">
        <v>39764</v>
      </c>
      <c r="B6066" s="265" t="s">
        <v>28571</v>
      </c>
      <c r="C6066" s="265" t="s">
        <v>6682</v>
      </c>
      <c r="D6066" s="266" t="s">
        <v>28085</v>
      </c>
    </row>
    <row r="6067" spans="1:4" x14ac:dyDescent="0.25">
      <c r="A6067" s="264" t="s">
        <v>39765</v>
      </c>
      <c r="B6067" s="265" t="s">
        <v>28572</v>
      </c>
      <c r="C6067" s="265" t="s">
        <v>6682</v>
      </c>
      <c r="D6067" s="266" t="s">
        <v>36876</v>
      </c>
    </row>
    <row r="6068" spans="1:4" x14ac:dyDescent="0.25">
      <c r="A6068" s="264" t="s">
        <v>39766</v>
      </c>
      <c r="B6068" s="265" t="s">
        <v>28573</v>
      </c>
      <c r="C6068" s="265" t="s">
        <v>6682</v>
      </c>
      <c r="D6068" s="266" t="s">
        <v>39767</v>
      </c>
    </row>
    <row r="6069" spans="1:4" x14ac:dyDescent="0.25">
      <c r="A6069" s="264" t="s">
        <v>39768</v>
      </c>
      <c r="B6069" s="265" t="s">
        <v>28574</v>
      </c>
      <c r="C6069" s="265" t="s">
        <v>6682</v>
      </c>
      <c r="D6069" s="266" t="s">
        <v>39769</v>
      </c>
    </row>
    <row r="6070" spans="1:4" x14ac:dyDescent="0.25">
      <c r="A6070" s="264" t="s">
        <v>39770</v>
      </c>
      <c r="B6070" s="265" t="s">
        <v>28575</v>
      </c>
      <c r="C6070" s="265" t="s">
        <v>6682</v>
      </c>
      <c r="D6070" s="266" t="s">
        <v>39771</v>
      </c>
    </row>
    <row r="6071" spans="1:4" x14ac:dyDescent="0.25">
      <c r="A6071" s="264" t="s">
        <v>39772</v>
      </c>
      <c r="B6071" s="265" t="s">
        <v>28576</v>
      </c>
      <c r="C6071" s="265" t="s">
        <v>6682</v>
      </c>
      <c r="D6071" s="266" t="s">
        <v>39773</v>
      </c>
    </row>
    <row r="6072" spans="1:4" x14ac:dyDescent="0.25">
      <c r="A6072" s="264" t="s">
        <v>39774</v>
      </c>
      <c r="B6072" s="265" t="s">
        <v>28577</v>
      </c>
      <c r="C6072" s="265" t="s">
        <v>6682</v>
      </c>
      <c r="D6072" s="266" t="s">
        <v>39775</v>
      </c>
    </row>
    <row r="6073" spans="1:4" x14ac:dyDescent="0.25">
      <c r="A6073" s="264" t="s">
        <v>39776</v>
      </c>
      <c r="B6073" s="265" t="s">
        <v>28578</v>
      </c>
      <c r="C6073" s="265" t="s">
        <v>6682</v>
      </c>
      <c r="D6073" s="266" t="s">
        <v>33765</v>
      </c>
    </row>
    <row r="6074" spans="1:4" x14ac:dyDescent="0.25">
      <c r="A6074" s="264" t="s">
        <v>39777</v>
      </c>
      <c r="B6074" s="265" t="s">
        <v>28579</v>
      </c>
      <c r="C6074" s="265" t="s">
        <v>6682</v>
      </c>
      <c r="D6074" s="266" t="s">
        <v>39778</v>
      </c>
    </row>
    <row r="6075" spans="1:4" x14ac:dyDescent="0.25">
      <c r="A6075" s="264" t="s">
        <v>39779</v>
      </c>
      <c r="B6075" s="265" t="s">
        <v>28580</v>
      </c>
      <c r="C6075" s="265" t="s">
        <v>6682</v>
      </c>
      <c r="D6075" s="266" t="s">
        <v>39780</v>
      </c>
    </row>
    <row r="6076" spans="1:4" x14ac:dyDescent="0.25">
      <c r="A6076" s="264" t="s">
        <v>39781</v>
      </c>
      <c r="B6076" s="265" t="s">
        <v>28581</v>
      </c>
      <c r="C6076" s="265" t="s">
        <v>6682</v>
      </c>
      <c r="D6076" s="266" t="s">
        <v>39782</v>
      </c>
    </row>
    <row r="6077" spans="1:4" x14ac:dyDescent="0.25">
      <c r="A6077" s="264" t="s">
        <v>39783</v>
      </c>
      <c r="B6077" s="265" t="s">
        <v>28582</v>
      </c>
      <c r="C6077" s="265" t="s">
        <v>6682</v>
      </c>
      <c r="D6077" s="266" t="s">
        <v>39784</v>
      </c>
    </row>
    <row r="6078" spans="1:4" x14ac:dyDescent="0.25">
      <c r="A6078" s="264" t="s">
        <v>39785</v>
      </c>
      <c r="B6078" s="265" t="s">
        <v>28583</v>
      </c>
      <c r="C6078" s="265" t="s">
        <v>6682</v>
      </c>
      <c r="D6078" s="266" t="s">
        <v>39786</v>
      </c>
    </row>
    <row r="6079" spans="1:4" x14ac:dyDescent="0.25">
      <c r="A6079" s="264" t="s">
        <v>39787</v>
      </c>
      <c r="B6079" s="265" t="s">
        <v>28584</v>
      </c>
      <c r="C6079" s="265" t="s">
        <v>6682</v>
      </c>
      <c r="D6079" s="266" t="s">
        <v>39788</v>
      </c>
    </row>
    <row r="6080" spans="1:4" x14ac:dyDescent="0.25">
      <c r="A6080" s="264" t="s">
        <v>39789</v>
      </c>
      <c r="B6080" s="265" t="s">
        <v>28585</v>
      </c>
      <c r="C6080" s="265" t="s">
        <v>6682</v>
      </c>
      <c r="D6080" s="266" t="s">
        <v>39790</v>
      </c>
    </row>
    <row r="6081" spans="1:4" x14ac:dyDescent="0.25">
      <c r="A6081" s="264" t="s">
        <v>39791</v>
      </c>
      <c r="B6081" s="265" t="s">
        <v>28586</v>
      </c>
      <c r="C6081" s="265" t="s">
        <v>6682</v>
      </c>
      <c r="D6081" s="266" t="s">
        <v>39792</v>
      </c>
    </row>
    <row r="6082" spans="1:4" x14ac:dyDescent="0.25">
      <c r="A6082" s="264" t="s">
        <v>39793</v>
      </c>
      <c r="B6082" s="265" t="s">
        <v>28587</v>
      </c>
      <c r="C6082" s="265" t="s">
        <v>6682</v>
      </c>
      <c r="D6082" s="266" t="s">
        <v>33692</v>
      </c>
    </row>
    <row r="6083" spans="1:4" x14ac:dyDescent="0.25">
      <c r="A6083" s="264" t="s">
        <v>39794</v>
      </c>
      <c r="B6083" s="265" t="s">
        <v>28588</v>
      </c>
      <c r="C6083" s="265" t="s">
        <v>6682</v>
      </c>
      <c r="D6083" s="266" t="s">
        <v>37841</v>
      </c>
    </row>
    <row r="6084" spans="1:4" x14ac:dyDescent="0.25">
      <c r="A6084" s="264" t="s">
        <v>39795</v>
      </c>
      <c r="B6084" s="265" t="s">
        <v>28589</v>
      </c>
      <c r="C6084" s="265" t="s">
        <v>6682</v>
      </c>
      <c r="D6084" s="266" t="s">
        <v>3792</v>
      </c>
    </row>
    <row r="6085" spans="1:4" x14ac:dyDescent="0.25">
      <c r="A6085" s="264" t="s">
        <v>39796</v>
      </c>
      <c r="B6085" s="265" t="s">
        <v>28590</v>
      </c>
      <c r="C6085" s="265" t="s">
        <v>6676</v>
      </c>
      <c r="D6085" s="266" t="s">
        <v>2231</v>
      </c>
    </row>
    <row r="6086" spans="1:4" x14ac:dyDescent="0.25">
      <c r="A6086" s="264" t="s">
        <v>39797</v>
      </c>
      <c r="B6086" s="265" t="s">
        <v>28591</v>
      </c>
      <c r="C6086" s="265" t="s">
        <v>6682</v>
      </c>
      <c r="D6086" s="266" t="s">
        <v>30361</v>
      </c>
    </row>
    <row r="6087" spans="1:4" x14ac:dyDescent="0.25">
      <c r="A6087" s="264" t="s">
        <v>39798</v>
      </c>
      <c r="B6087" s="265" t="s">
        <v>28592</v>
      </c>
      <c r="C6087" s="265" t="s">
        <v>6682</v>
      </c>
      <c r="D6087" s="266" t="s">
        <v>39799</v>
      </c>
    </row>
    <row r="6088" spans="1:4" x14ac:dyDescent="0.25">
      <c r="A6088" s="264" t="s">
        <v>39800</v>
      </c>
      <c r="B6088" s="265" t="s">
        <v>28593</v>
      </c>
      <c r="C6088" s="265" t="s">
        <v>6682</v>
      </c>
      <c r="D6088" s="266" t="s">
        <v>10609</v>
      </c>
    </row>
    <row r="6089" spans="1:4" x14ac:dyDescent="0.25">
      <c r="A6089" s="264" t="s">
        <v>39801</v>
      </c>
      <c r="B6089" s="265" t="s">
        <v>28594</v>
      </c>
      <c r="C6089" s="265" t="s">
        <v>6682</v>
      </c>
      <c r="D6089" s="266" t="s">
        <v>29985</v>
      </c>
    </row>
    <row r="6090" spans="1:4" x14ac:dyDescent="0.25">
      <c r="A6090" s="264" t="s">
        <v>39802</v>
      </c>
      <c r="B6090" s="265" t="s">
        <v>28595</v>
      </c>
      <c r="C6090" s="265" t="s">
        <v>6682</v>
      </c>
      <c r="D6090" s="266" t="s">
        <v>34615</v>
      </c>
    </row>
    <row r="6091" spans="1:4" x14ac:dyDescent="0.25">
      <c r="A6091" s="264" t="s">
        <v>39803</v>
      </c>
      <c r="B6091" s="265" t="s">
        <v>28596</v>
      </c>
      <c r="C6091" s="265" t="s">
        <v>6682</v>
      </c>
      <c r="D6091" s="266" t="s">
        <v>3890</v>
      </c>
    </row>
    <row r="6092" spans="1:4" x14ac:dyDescent="0.25">
      <c r="A6092" s="264" t="s">
        <v>39804</v>
      </c>
      <c r="B6092" s="265" t="s">
        <v>28597</v>
      </c>
      <c r="C6092" s="265" t="s">
        <v>6682</v>
      </c>
      <c r="D6092" s="266" t="s">
        <v>27261</v>
      </c>
    </row>
    <row r="6093" spans="1:4" x14ac:dyDescent="0.25">
      <c r="A6093" s="264" t="s">
        <v>39805</v>
      </c>
      <c r="B6093" s="265" t="s">
        <v>28598</v>
      </c>
      <c r="C6093" s="265" t="s">
        <v>6682</v>
      </c>
      <c r="D6093" s="266" t="s">
        <v>39806</v>
      </c>
    </row>
    <row r="6094" spans="1:4" x14ac:dyDescent="0.25">
      <c r="A6094" s="264" t="s">
        <v>39807</v>
      </c>
      <c r="B6094" s="265" t="s">
        <v>28599</v>
      </c>
      <c r="C6094" s="265" t="s">
        <v>6682</v>
      </c>
      <c r="D6094" s="266" t="s">
        <v>31991</v>
      </c>
    </row>
    <row r="6095" spans="1:4" x14ac:dyDescent="0.25">
      <c r="A6095" s="264" t="s">
        <v>39808</v>
      </c>
      <c r="B6095" s="265" t="s">
        <v>28600</v>
      </c>
      <c r="C6095" s="265" t="s">
        <v>6682</v>
      </c>
      <c r="D6095" s="266" t="s">
        <v>39809</v>
      </c>
    </row>
    <row r="6096" spans="1:4" x14ac:dyDescent="0.25">
      <c r="A6096" s="264" t="s">
        <v>39810</v>
      </c>
      <c r="B6096" s="265" t="s">
        <v>28601</v>
      </c>
      <c r="C6096" s="265" t="s">
        <v>6682</v>
      </c>
      <c r="D6096" s="266" t="s">
        <v>39811</v>
      </c>
    </row>
    <row r="6097" spans="1:4" x14ac:dyDescent="0.25">
      <c r="A6097" s="264" t="s">
        <v>39812</v>
      </c>
      <c r="B6097" s="265" t="s">
        <v>28602</v>
      </c>
      <c r="C6097" s="265" t="s">
        <v>6682</v>
      </c>
      <c r="D6097" s="266" t="s">
        <v>39813</v>
      </c>
    </row>
    <row r="6098" spans="1:4" x14ac:dyDescent="0.25">
      <c r="A6098" s="264" t="s">
        <v>39814</v>
      </c>
      <c r="B6098" s="265" t="s">
        <v>28603</v>
      </c>
      <c r="C6098" s="265" t="s">
        <v>6682</v>
      </c>
      <c r="D6098" s="266" t="s">
        <v>29822</v>
      </c>
    </row>
    <row r="6099" spans="1:4" x14ac:dyDescent="0.25">
      <c r="A6099" s="264" t="s">
        <v>39815</v>
      </c>
      <c r="B6099" s="265" t="s">
        <v>28604</v>
      </c>
      <c r="C6099" s="265" t="s">
        <v>6682</v>
      </c>
      <c r="D6099" s="266" t="s">
        <v>39816</v>
      </c>
    </row>
    <row r="6100" spans="1:4" x14ac:dyDescent="0.25">
      <c r="A6100" s="264" t="s">
        <v>39817</v>
      </c>
      <c r="B6100" s="265" t="s">
        <v>28605</v>
      </c>
      <c r="C6100" s="265" t="s">
        <v>6682</v>
      </c>
      <c r="D6100" s="266" t="s">
        <v>39818</v>
      </c>
    </row>
    <row r="6101" spans="1:4" x14ac:dyDescent="0.25">
      <c r="A6101" s="264" t="s">
        <v>39819</v>
      </c>
      <c r="B6101" s="265" t="s">
        <v>28606</v>
      </c>
      <c r="C6101" s="265" t="s">
        <v>6682</v>
      </c>
      <c r="D6101" s="266" t="s">
        <v>38769</v>
      </c>
    </row>
    <row r="6102" spans="1:4" x14ac:dyDescent="0.25">
      <c r="A6102" s="264" t="s">
        <v>39820</v>
      </c>
      <c r="B6102" s="265" t="s">
        <v>28607</v>
      </c>
      <c r="C6102" s="265" t="s">
        <v>6682</v>
      </c>
      <c r="D6102" s="266" t="s">
        <v>39821</v>
      </c>
    </row>
    <row r="6103" spans="1:4" x14ac:dyDescent="0.25">
      <c r="A6103" s="264" t="s">
        <v>39822</v>
      </c>
      <c r="B6103" s="265" t="s">
        <v>28608</v>
      </c>
      <c r="C6103" s="265" t="s">
        <v>6682</v>
      </c>
      <c r="D6103" s="266" t="s">
        <v>39823</v>
      </c>
    </row>
    <row r="6104" spans="1:4" x14ac:dyDescent="0.25">
      <c r="A6104" s="264" t="s">
        <v>39824</v>
      </c>
      <c r="B6104" s="265" t="s">
        <v>28609</v>
      </c>
      <c r="C6104" s="265" t="s">
        <v>6682</v>
      </c>
      <c r="D6104" s="266" t="s">
        <v>39526</v>
      </c>
    </row>
    <row r="6105" spans="1:4" x14ac:dyDescent="0.25">
      <c r="A6105" s="264" t="s">
        <v>39825</v>
      </c>
      <c r="B6105" s="265" t="s">
        <v>28610</v>
      </c>
      <c r="C6105" s="265" t="s">
        <v>6682</v>
      </c>
      <c r="D6105" s="266" t="s">
        <v>39826</v>
      </c>
    </row>
    <row r="6106" spans="1:4" x14ac:dyDescent="0.25">
      <c r="A6106" s="264" t="s">
        <v>39827</v>
      </c>
      <c r="B6106" s="265" t="s">
        <v>28611</v>
      </c>
      <c r="C6106" s="265" t="s">
        <v>6682</v>
      </c>
      <c r="D6106" s="266" t="s">
        <v>39828</v>
      </c>
    </row>
    <row r="6107" spans="1:4" x14ac:dyDescent="0.25">
      <c r="A6107" s="264" t="s">
        <v>39829</v>
      </c>
      <c r="B6107" s="265" t="s">
        <v>28612</v>
      </c>
      <c r="C6107" s="265" t="s">
        <v>6682</v>
      </c>
      <c r="D6107" s="266" t="s">
        <v>39830</v>
      </c>
    </row>
    <row r="6108" spans="1:4" x14ac:dyDescent="0.25">
      <c r="A6108" s="264" t="s">
        <v>39831</v>
      </c>
      <c r="B6108" s="265" t="s">
        <v>28613</v>
      </c>
      <c r="C6108" s="265" t="s">
        <v>6682</v>
      </c>
      <c r="D6108" s="266" t="s">
        <v>27709</v>
      </c>
    </row>
    <row r="6109" spans="1:4" x14ac:dyDescent="0.25">
      <c r="A6109" s="264" t="s">
        <v>39832</v>
      </c>
      <c r="B6109" s="265" t="s">
        <v>28614</v>
      </c>
      <c r="C6109" s="265" t="s">
        <v>6682</v>
      </c>
      <c r="D6109" s="266" t="s">
        <v>39833</v>
      </c>
    </row>
    <row r="6110" spans="1:4" x14ac:dyDescent="0.25">
      <c r="A6110" s="264" t="s">
        <v>39834</v>
      </c>
      <c r="B6110" s="265" t="s">
        <v>28615</v>
      </c>
      <c r="C6110" s="265" t="s">
        <v>6682</v>
      </c>
      <c r="D6110" s="266" t="s">
        <v>39835</v>
      </c>
    </row>
    <row r="6111" spans="1:4" x14ac:dyDescent="0.25">
      <c r="A6111" s="264" t="s">
        <v>39836</v>
      </c>
      <c r="B6111" s="265" t="s">
        <v>28616</v>
      </c>
      <c r="C6111" s="265" t="s">
        <v>6682</v>
      </c>
      <c r="D6111" s="266" t="s">
        <v>39837</v>
      </c>
    </row>
    <row r="6112" spans="1:4" x14ac:dyDescent="0.25">
      <c r="A6112" s="264" t="s">
        <v>39838</v>
      </c>
      <c r="B6112" s="265" t="s">
        <v>28617</v>
      </c>
      <c r="C6112" s="265" t="s">
        <v>6682</v>
      </c>
      <c r="D6112" s="266" t="s">
        <v>39839</v>
      </c>
    </row>
    <row r="6113" spans="1:4" x14ac:dyDescent="0.25">
      <c r="A6113" s="264" t="s">
        <v>39840</v>
      </c>
      <c r="B6113" s="265" t="s">
        <v>28618</v>
      </c>
      <c r="C6113" s="265" t="s">
        <v>6682</v>
      </c>
      <c r="D6113" s="266" t="s">
        <v>39841</v>
      </c>
    </row>
    <row r="6114" spans="1:4" x14ac:dyDescent="0.25">
      <c r="A6114" s="264" t="s">
        <v>39842</v>
      </c>
      <c r="B6114" s="265" t="s">
        <v>28619</v>
      </c>
      <c r="C6114" s="265" t="s">
        <v>6682</v>
      </c>
      <c r="D6114" s="266" t="s">
        <v>39843</v>
      </c>
    </row>
    <row r="6115" spans="1:4" x14ac:dyDescent="0.25">
      <c r="A6115" s="264" t="s">
        <v>39844</v>
      </c>
      <c r="B6115" s="265" t="s">
        <v>28620</v>
      </c>
      <c r="C6115" s="265" t="s">
        <v>6682</v>
      </c>
      <c r="D6115" s="266" t="s">
        <v>39845</v>
      </c>
    </row>
    <row r="6116" spans="1:4" x14ac:dyDescent="0.25">
      <c r="A6116" s="264" t="s">
        <v>39846</v>
      </c>
      <c r="B6116" s="265" t="s">
        <v>28621</v>
      </c>
      <c r="C6116" s="265" t="s">
        <v>6682</v>
      </c>
      <c r="D6116" s="266" t="s">
        <v>39847</v>
      </c>
    </row>
    <row r="6117" spans="1:4" x14ac:dyDescent="0.25">
      <c r="A6117" s="264" t="s">
        <v>39848</v>
      </c>
      <c r="B6117" s="265" t="s">
        <v>28622</v>
      </c>
      <c r="C6117" s="265" t="s">
        <v>6682</v>
      </c>
      <c r="D6117" s="266" t="s">
        <v>31164</v>
      </c>
    </row>
    <row r="6118" spans="1:4" x14ac:dyDescent="0.25">
      <c r="A6118" s="264" t="s">
        <v>39849</v>
      </c>
      <c r="B6118" s="265" t="s">
        <v>28623</v>
      </c>
      <c r="C6118" s="265" t="s">
        <v>6682</v>
      </c>
      <c r="D6118" s="266" t="s">
        <v>39850</v>
      </c>
    </row>
    <row r="6119" spans="1:4" x14ac:dyDescent="0.25">
      <c r="A6119" s="264" t="s">
        <v>39851</v>
      </c>
      <c r="B6119" s="265" t="s">
        <v>28624</v>
      </c>
      <c r="C6119" s="265" t="s">
        <v>6682</v>
      </c>
      <c r="D6119" s="266" t="s">
        <v>27244</v>
      </c>
    </row>
    <row r="6120" spans="1:4" x14ac:dyDescent="0.25">
      <c r="A6120" s="264" t="s">
        <v>39852</v>
      </c>
      <c r="B6120" s="265" t="s">
        <v>28625</v>
      </c>
      <c r="C6120" s="265" t="s">
        <v>6682</v>
      </c>
      <c r="D6120" s="266" t="s">
        <v>39853</v>
      </c>
    </row>
    <row r="6121" spans="1:4" x14ac:dyDescent="0.25">
      <c r="A6121" s="264" t="s">
        <v>39854</v>
      </c>
      <c r="B6121" s="265" t="s">
        <v>28626</v>
      </c>
      <c r="C6121" s="265" t="s">
        <v>6682</v>
      </c>
      <c r="D6121" s="266" t="s">
        <v>39855</v>
      </c>
    </row>
    <row r="6122" spans="1:4" x14ac:dyDescent="0.25">
      <c r="A6122" s="264" t="s">
        <v>39856</v>
      </c>
      <c r="B6122" s="265" t="s">
        <v>28627</v>
      </c>
      <c r="C6122" s="265" t="s">
        <v>6682</v>
      </c>
      <c r="D6122" s="266" t="s">
        <v>39857</v>
      </c>
    </row>
    <row r="6123" spans="1:4" x14ac:dyDescent="0.25">
      <c r="A6123" s="264" t="s">
        <v>39858</v>
      </c>
      <c r="B6123" s="265" t="s">
        <v>28628</v>
      </c>
      <c r="C6123" s="265" t="s">
        <v>6682</v>
      </c>
      <c r="D6123" s="266" t="s">
        <v>39859</v>
      </c>
    </row>
    <row r="6124" spans="1:4" x14ac:dyDescent="0.25">
      <c r="A6124" s="264" t="s">
        <v>39860</v>
      </c>
      <c r="B6124" s="265" t="s">
        <v>28629</v>
      </c>
      <c r="C6124" s="265" t="s">
        <v>6682</v>
      </c>
      <c r="D6124" s="266" t="s">
        <v>39861</v>
      </c>
    </row>
    <row r="6125" spans="1:4" x14ac:dyDescent="0.25">
      <c r="A6125" s="264" t="s">
        <v>39862</v>
      </c>
      <c r="B6125" s="265" t="s">
        <v>28630</v>
      </c>
      <c r="C6125" s="265" t="s">
        <v>6682</v>
      </c>
      <c r="D6125" s="266" t="s">
        <v>39863</v>
      </c>
    </row>
    <row r="6126" spans="1:4" x14ac:dyDescent="0.25">
      <c r="A6126" s="264" t="s">
        <v>39864</v>
      </c>
      <c r="B6126" s="265" t="s">
        <v>28631</v>
      </c>
      <c r="C6126" s="265" t="s">
        <v>6682</v>
      </c>
      <c r="D6126" s="266" t="s">
        <v>39865</v>
      </c>
    </row>
    <row r="6127" spans="1:4" x14ac:dyDescent="0.25">
      <c r="A6127" s="264" t="s">
        <v>39866</v>
      </c>
      <c r="B6127" s="265" t="s">
        <v>28632</v>
      </c>
      <c r="C6127" s="265" t="s">
        <v>6682</v>
      </c>
      <c r="D6127" s="266" t="s">
        <v>39867</v>
      </c>
    </row>
    <row r="6128" spans="1:4" x14ac:dyDescent="0.25">
      <c r="A6128" s="264" t="s">
        <v>39868</v>
      </c>
      <c r="B6128" s="265" t="s">
        <v>28633</v>
      </c>
      <c r="C6128" s="265" t="s">
        <v>6682</v>
      </c>
      <c r="D6128" s="266" t="s">
        <v>39869</v>
      </c>
    </row>
    <row r="6129" spans="1:4" x14ac:dyDescent="0.25">
      <c r="A6129" s="264" t="s">
        <v>39870</v>
      </c>
      <c r="B6129" s="265" t="s">
        <v>28634</v>
      </c>
      <c r="C6129" s="265" t="s">
        <v>6682</v>
      </c>
      <c r="D6129" s="266" t="s">
        <v>39871</v>
      </c>
    </row>
    <row r="6130" spans="1:4" x14ac:dyDescent="0.25">
      <c r="A6130" s="264" t="s">
        <v>39872</v>
      </c>
      <c r="B6130" s="265" t="s">
        <v>28635</v>
      </c>
      <c r="C6130" s="265" t="s">
        <v>6682</v>
      </c>
      <c r="D6130" s="266" t="s">
        <v>39873</v>
      </c>
    </row>
    <row r="6131" spans="1:4" x14ac:dyDescent="0.25">
      <c r="A6131" s="264" t="s">
        <v>39874</v>
      </c>
      <c r="B6131" s="265" t="s">
        <v>28636</v>
      </c>
      <c r="C6131" s="265" t="s">
        <v>6682</v>
      </c>
      <c r="D6131" s="266" t="s">
        <v>39875</v>
      </c>
    </row>
    <row r="6132" spans="1:4" x14ac:dyDescent="0.25">
      <c r="A6132" s="264" t="s">
        <v>39876</v>
      </c>
      <c r="B6132" s="265" t="s">
        <v>28637</v>
      </c>
      <c r="C6132" s="265" t="s">
        <v>6682</v>
      </c>
      <c r="D6132" s="266" t="s">
        <v>39877</v>
      </c>
    </row>
    <row r="6133" spans="1:4" x14ac:dyDescent="0.25">
      <c r="A6133" s="264" t="s">
        <v>39878</v>
      </c>
      <c r="B6133" s="265" t="s">
        <v>28638</v>
      </c>
      <c r="C6133" s="265" t="s">
        <v>6682</v>
      </c>
      <c r="D6133" s="266" t="s">
        <v>39879</v>
      </c>
    </row>
    <row r="6134" spans="1:4" x14ac:dyDescent="0.25">
      <c r="A6134" s="264" t="s">
        <v>39880</v>
      </c>
      <c r="B6134" s="265" t="s">
        <v>28639</v>
      </c>
      <c r="C6134" s="265" t="s">
        <v>6682</v>
      </c>
      <c r="D6134" s="266" t="s">
        <v>39881</v>
      </c>
    </row>
    <row r="6135" spans="1:4" x14ac:dyDescent="0.25">
      <c r="A6135" s="264" t="s">
        <v>39882</v>
      </c>
      <c r="B6135" s="265" t="s">
        <v>28640</v>
      </c>
      <c r="C6135" s="265" t="s">
        <v>6682</v>
      </c>
      <c r="D6135" s="266" t="s">
        <v>39883</v>
      </c>
    </row>
    <row r="6136" spans="1:4" x14ac:dyDescent="0.25">
      <c r="A6136" s="264" t="s">
        <v>39884</v>
      </c>
      <c r="B6136" s="265" t="s">
        <v>28641</v>
      </c>
      <c r="C6136" s="265" t="s">
        <v>6682</v>
      </c>
      <c r="D6136" s="266" t="s">
        <v>39885</v>
      </c>
    </row>
    <row r="6137" spans="1:4" x14ac:dyDescent="0.25">
      <c r="A6137" s="264" t="s">
        <v>39886</v>
      </c>
      <c r="B6137" s="265" t="s">
        <v>28642</v>
      </c>
      <c r="C6137" s="265" t="s">
        <v>6682</v>
      </c>
      <c r="D6137" s="266" t="s">
        <v>39887</v>
      </c>
    </row>
    <row r="6138" spans="1:4" x14ac:dyDescent="0.25">
      <c r="A6138" s="264" t="s">
        <v>39888</v>
      </c>
      <c r="B6138" s="265" t="s">
        <v>28643</v>
      </c>
      <c r="C6138" s="265" t="s">
        <v>6682</v>
      </c>
      <c r="D6138" s="266" t="s">
        <v>39889</v>
      </c>
    </row>
    <row r="6139" spans="1:4" x14ac:dyDescent="0.25">
      <c r="A6139" s="264" t="s">
        <v>39890</v>
      </c>
      <c r="B6139" s="265" t="s">
        <v>28644</v>
      </c>
      <c r="C6139" s="265" t="s">
        <v>6682</v>
      </c>
      <c r="D6139" s="266" t="s">
        <v>39891</v>
      </c>
    </row>
    <row r="6140" spans="1:4" x14ac:dyDescent="0.25">
      <c r="A6140" s="264" t="s">
        <v>39892</v>
      </c>
      <c r="B6140" s="265" t="s">
        <v>28645</v>
      </c>
      <c r="C6140" s="265" t="s">
        <v>6682</v>
      </c>
      <c r="D6140" s="266" t="s">
        <v>39893</v>
      </c>
    </row>
    <row r="6141" spans="1:4" x14ac:dyDescent="0.25">
      <c r="A6141" s="264" t="s">
        <v>39894</v>
      </c>
      <c r="B6141" s="265" t="s">
        <v>28646</v>
      </c>
      <c r="C6141" s="265" t="s">
        <v>6682</v>
      </c>
      <c r="D6141" s="266" t="s">
        <v>39895</v>
      </c>
    </row>
    <row r="6142" spans="1:4" x14ac:dyDescent="0.25">
      <c r="A6142" s="264" t="s">
        <v>39896</v>
      </c>
      <c r="B6142" s="265" t="s">
        <v>28647</v>
      </c>
      <c r="C6142" s="265" t="s">
        <v>6682</v>
      </c>
      <c r="D6142" s="266" t="s">
        <v>39897</v>
      </c>
    </row>
    <row r="6143" spans="1:4" x14ac:dyDescent="0.25">
      <c r="A6143" s="264" t="s">
        <v>39898</v>
      </c>
      <c r="B6143" s="265" t="s">
        <v>28648</v>
      </c>
      <c r="C6143" s="265" t="s">
        <v>6682</v>
      </c>
      <c r="D6143" s="266" t="s">
        <v>39899</v>
      </c>
    </row>
    <row r="6144" spans="1:4" x14ac:dyDescent="0.25">
      <c r="A6144" s="264" t="s">
        <v>39900</v>
      </c>
      <c r="B6144" s="265" t="s">
        <v>28649</v>
      </c>
      <c r="C6144" s="265" t="s">
        <v>6682</v>
      </c>
      <c r="D6144" s="266" t="s">
        <v>39901</v>
      </c>
    </row>
    <row r="6145" spans="1:4" x14ac:dyDescent="0.25">
      <c r="A6145" s="264" t="s">
        <v>39902</v>
      </c>
      <c r="B6145" s="265" t="s">
        <v>28650</v>
      </c>
      <c r="C6145" s="265" t="s">
        <v>6682</v>
      </c>
      <c r="D6145" s="266" t="s">
        <v>39903</v>
      </c>
    </row>
    <row r="6146" spans="1:4" x14ac:dyDescent="0.25">
      <c r="A6146" s="264" t="s">
        <v>39904</v>
      </c>
      <c r="B6146" s="265" t="s">
        <v>28651</v>
      </c>
      <c r="C6146" s="265" t="s">
        <v>6682</v>
      </c>
      <c r="D6146" s="266" t="s">
        <v>39905</v>
      </c>
    </row>
    <row r="6147" spans="1:4" x14ac:dyDescent="0.25">
      <c r="A6147" s="264" t="s">
        <v>39906</v>
      </c>
      <c r="B6147" s="265" t="s">
        <v>28652</v>
      </c>
      <c r="C6147" s="265" t="s">
        <v>6682</v>
      </c>
      <c r="D6147" s="266" t="s">
        <v>39907</v>
      </c>
    </row>
    <row r="6148" spans="1:4" x14ac:dyDescent="0.25">
      <c r="A6148" s="264" t="s">
        <v>39908</v>
      </c>
      <c r="B6148" s="265" t="s">
        <v>28653</v>
      </c>
      <c r="C6148" s="265" t="s">
        <v>6682</v>
      </c>
      <c r="D6148" s="266" t="s">
        <v>39909</v>
      </c>
    </row>
    <row r="6149" spans="1:4" x14ac:dyDescent="0.25">
      <c r="A6149" s="264" t="s">
        <v>39910</v>
      </c>
      <c r="B6149" s="265" t="s">
        <v>28654</v>
      </c>
      <c r="C6149" s="265" t="s">
        <v>6682</v>
      </c>
      <c r="D6149" s="266" t="s">
        <v>39911</v>
      </c>
    </row>
    <row r="6150" spans="1:4" x14ac:dyDescent="0.25">
      <c r="A6150" s="264" t="s">
        <v>39912</v>
      </c>
      <c r="B6150" s="265" t="s">
        <v>28655</v>
      </c>
      <c r="C6150" s="265" t="s">
        <v>6682</v>
      </c>
      <c r="D6150" s="266" t="s">
        <v>39913</v>
      </c>
    </row>
    <row r="6151" spans="1:4" x14ac:dyDescent="0.25">
      <c r="A6151" s="264" t="s">
        <v>39914</v>
      </c>
      <c r="B6151" s="265" t="s">
        <v>28656</v>
      </c>
      <c r="C6151" s="265" t="s">
        <v>6682</v>
      </c>
      <c r="D6151" s="266" t="s">
        <v>39915</v>
      </c>
    </row>
    <row r="6152" spans="1:4" x14ac:dyDescent="0.25">
      <c r="A6152" s="264" t="s">
        <v>39916</v>
      </c>
      <c r="B6152" s="265" t="s">
        <v>28657</v>
      </c>
      <c r="C6152" s="265" t="s">
        <v>6682</v>
      </c>
      <c r="D6152" s="266" t="s">
        <v>39917</v>
      </c>
    </row>
    <row r="6153" spans="1:4" x14ac:dyDescent="0.25">
      <c r="A6153" s="264" t="s">
        <v>39918</v>
      </c>
      <c r="B6153" s="265" t="s">
        <v>28658</v>
      </c>
      <c r="C6153" s="265" t="s">
        <v>6682</v>
      </c>
      <c r="D6153" s="266" t="s">
        <v>39919</v>
      </c>
    </row>
    <row r="6154" spans="1:4" x14ac:dyDescent="0.25">
      <c r="A6154" s="264" t="s">
        <v>39920</v>
      </c>
      <c r="B6154" s="265" t="s">
        <v>28659</v>
      </c>
      <c r="C6154" s="265" t="s">
        <v>6682</v>
      </c>
      <c r="D6154" s="266" t="s">
        <v>27065</v>
      </c>
    </row>
    <row r="6155" spans="1:4" x14ac:dyDescent="0.25">
      <c r="A6155" s="264" t="s">
        <v>39921</v>
      </c>
      <c r="B6155" s="265" t="s">
        <v>28660</v>
      </c>
      <c r="C6155" s="265" t="s">
        <v>6682</v>
      </c>
      <c r="D6155" s="266" t="s">
        <v>39922</v>
      </c>
    </row>
    <row r="6156" spans="1:4" x14ac:dyDescent="0.25">
      <c r="A6156" s="264" t="s">
        <v>39923</v>
      </c>
      <c r="B6156" s="265" t="s">
        <v>28661</v>
      </c>
      <c r="C6156" s="265" t="s">
        <v>6682</v>
      </c>
      <c r="D6156" s="266" t="s">
        <v>39924</v>
      </c>
    </row>
    <row r="6157" spans="1:4" x14ac:dyDescent="0.25">
      <c r="A6157" s="264" t="s">
        <v>39925</v>
      </c>
      <c r="B6157" s="265" t="s">
        <v>28662</v>
      </c>
      <c r="C6157" s="265" t="s">
        <v>6682</v>
      </c>
      <c r="D6157" s="266" t="s">
        <v>39926</v>
      </c>
    </row>
    <row r="6158" spans="1:4" x14ac:dyDescent="0.25">
      <c r="A6158" s="264" t="s">
        <v>39927</v>
      </c>
      <c r="B6158" s="265" t="s">
        <v>28663</v>
      </c>
      <c r="C6158" s="265" t="s">
        <v>6682</v>
      </c>
      <c r="D6158" s="266" t="s">
        <v>39928</v>
      </c>
    </row>
    <row r="6159" spans="1:4" x14ac:dyDescent="0.25">
      <c r="A6159" s="264" t="s">
        <v>39929</v>
      </c>
      <c r="B6159" s="265" t="s">
        <v>28664</v>
      </c>
      <c r="C6159" s="265" t="s">
        <v>6682</v>
      </c>
      <c r="D6159" s="266" t="s">
        <v>39930</v>
      </c>
    </row>
    <row r="6160" spans="1:4" x14ac:dyDescent="0.25">
      <c r="A6160" s="264" t="s">
        <v>39931</v>
      </c>
      <c r="B6160" s="265" t="s">
        <v>28665</v>
      </c>
      <c r="C6160" s="265" t="s">
        <v>6682</v>
      </c>
      <c r="D6160" s="266" t="s">
        <v>39932</v>
      </c>
    </row>
    <row r="6161" spans="1:4" x14ac:dyDescent="0.25">
      <c r="A6161" s="264" t="s">
        <v>39933</v>
      </c>
      <c r="B6161" s="265" t="s">
        <v>28666</v>
      </c>
      <c r="C6161" s="265" t="s">
        <v>6682</v>
      </c>
      <c r="D6161" s="266" t="s">
        <v>39659</v>
      </c>
    </row>
    <row r="6162" spans="1:4" x14ac:dyDescent="0.25">
      <c r="A6162" s="264" t="s">
        <v>39934</v>
      </c>
      <c r="B6162" s="265" t="s">
        <v>28667</v>
      </c>
      <c r="C6162" s="265" t="s">
        <v>6682</v>
      </c>
      <c r="D6162" s="266" t="s">
        <v>5159</v>
      </c>
    </row>
    <row r="6163" spans="1:4" x14ac:dyDescent="0.25">
      <c r="A6163" s="264" t="s">
        <v>39935</v>
      </c>
      <c r="B6163" s="265" t="s">
        <v>28668</v>
      </c>
      <c r="C6163" s="265" t="s">
        <v>6682</v>
      </c>
      <c r="D6163" s="266" t="s">
        <v>39936</v>
      </c>
    </row>
    <row r="6164" spans="1:4" x14ac:dyDescent="0.25">
      <c r="A6164" s="264" t="s">
        <v>39937</v>
      </c>
      <c r="B6164" s="265" t="s">
        <v>28669</v>
      </c>
      <c r="C6164" s="265" t="s">
        <v>6682</v>
      </c>
      <c r="D6164" s="266" t="s">
        <v>39938</v>
      </c>
    </row>
    <row r="6165" spans="1:4" x14ac:dyDescent="0.25">
      <c r="A6165" s="264" t="s">
        <v>39939</v>
      </c>
      <c r="B6165" s="265" t="s">
        <v>28670</v>
      </c>
      <c r="C6165" s="265" t="s">
        <v>6682</v>
      </c>
      <c r="D6165" s="266" t="s">
        <v>39940</v>
      </c>
    </row>
    <row r="6166" spans="1:4" x14ac:dyDescent="0.25">
      <c r="A6166" s="264" t="s">
        <v>39941</v>
      </c>
      <c r="B6166" s="265" t="s">
        <v>28671</v>
      </c>
      <c r="C6166" s="265" t="s">
        <v>6682</v>
      </c>
      <c r="D6166" s="266" t="s">
        <v>39942</v>
      </c>
    </row>
    <row r="6167" spans="1:4" x14ac:dyDescent="0.25">
      <c r="A6167" s="264" t="s">
        <v>39943</v>
      </c>
      <c r="B6167" s="265" t="s">
        <v>28672</v>
      </c>
      <c r="C6167" s="265" t="s">
        <v>6682</v>
      </c>
      <c r="D6167" s="266" t="s">
        <v>39944</v>
      </c>
    </row>
    <row r="6168" spans="1:4" x14ac:dyDescent="0.25">
      <c r="A6168" s="264" t="s">
        <v>39945</v>
      </c>
      <c r="B6168" s="265" t="s">
        <v>28673</v>
      </c>
      <c r="C6168" s="265" t="s">
        <v>6682</v>
      </c>
      <c r="D6168" s="266" t="s">
        <v>39946</v>
      </c>
    </row>
    <row r="6169" spans="1:4" x14ac:dyDescent="0.25">
      <c r="A6169" s="264" t="s">
        <v>39947</v>
      </c>
      <c r="B6169" s="265" t="s">
        <v>28674</v>
      </c>
      <c r="C6169" s="265" t="s">
        <v>6682</v>
      </c>
      <c r="D6169" s="266" t="s">
        <v>39948</v>
      </c>
    </row>
    <row r="6170" spans="1:4" x14ac:dyDescent="0.25">
      <c r="A6170" s="264" t="s">
        <v>39949</v>
      </c>
      <c r="B6170" s="265" t="s">
        <v>28675</v>
      </c>
      <c r="C6170" s="265" t="s">
        <v>6682</v>
      </c>
      <c r="D6170" s="266" t="s">
        <v>39950</v>
      </c>
    </row>
    <row r="6171" spans="1:4" x14ac:dyDescent="0.25">
      <c r="A6171" s="264" t="s">
        <v>39951</v>
      </c>
      <c r="B6171" s="265" t="s">
        <v>28676</v>
      </c>
      <c r="C6171" s="265" t="s">
        <v>6682</v>
      </c>
      <c r="D6171" s="266" t="s">
        <v>39952</v>
      </c>
    </row>
    <row r="6172" spans="1:4" x14ac:dyDescent="0.25">
      <c r="A6172" s="264" t="s">
        <v>39953</v>
      </c>
      <c r="B6172" s="265" t="s">
        <v>28677</v>
      </c>
      <c r="C6172" s="265" t="s">
        <v>6682</v>
      </c>
      <c r="D6172" s="266" t="s">
        <v>39954</v>
      </c>
    </row>
    <row r="6173" spans="1:4" x14ac:dyDescent="0.25">
      <c r="A6173" s="264" t="s">
        <v>39955</v>
      </c>
      <c r="B6173" s="265" t="s">
        <v>28678</v>
      </c>
      <c r="C6173" s="265" t="s">
        <v>6682</v>
      </c>
      <c r="D6173" s="266" t="s">
        <v>39956</v>
      </c>
    </row>
    <row r="6174" spans="1:4" x14ac:dyDescent="0.25">
      <c r="A6174" s="264" t="s">
        <v>39957</v>
      </c>
      <c r="B6174" s="265" t="s">
        <v>28679</v>
      </c>
      <c r="C6174" s="265" t="s">
        <v>6682</v>
      </c>
      <c r="D6174" s="266" t="s">
        <v>39958</v>
      </c>
    </row>
    <row r="6175" spans="1:4" x14ac:dyDescent="0.25">
      <c r="A6175" s="264" t="s">
        <v>39959</v>
      </c>
      <c r="B6175" s="265" t="s">
        <v>28680</v>
      </c>
      <c r="C6175" s="265" t="s">
        <v>6682</v>
      </c>
      <c r="D6175" s="266" t="s">
        <v>39960</v>
      </c>
    </row>
    <row r="6176" spans="1:4" x14ac:dyDescent="0.25">
      <c r="A6176" s="264" t="s">
        <v>39961</v>
      </c>
      <c r="B6176" s="265" t="s">
        <v>28681</v>
      </c>
      <c r="C6176" s="265" t="s">
        <v>6682</v>
      </c>
      <c r="D6176" s="266" t="s">
        <v>39962</v>
      </c>
    </row>
    <row r="6177" spans="1:4" x14ac:dyDescent="0.25">
      <c r="A6177" s="264" t="s">
        <v>39963</v>
      </c>
      <c r="B6177" s="265" t="s">
        <v>28682</v>
      </c>
      <c r="C6177" s="265" t="s">
        <v>6682</v>
      </c>
      <c r="D6177" s="266" t="s">
        <v>39964</v>
      </c>
    </row>
    <row r="6178" spans="1:4" x14ac:dyDescent="0.25">
      <c r="A6178" s="264" t="s">
        <v>39965</v>
      </c>
      <c r="B6178" s="265" t="s">
        <v>28683</v>
      </c>
      <c r="C6178" s="265" t="s">
        <v>6682</v>
      </c>
      <c r="D6178" s="266" t="s">
        <v>39966</v>
      </c>
    </row>
    <row r="6179" spans="1:4" x14ac:dyDescent="0.25">
      <c r="A6179" s="264" t="s">
        <v>39967</v>
      </c>
      <c r="B6179" s="265" t="s">
        <v>28684</v>
      </c>
      <c r="C6179" s="265" t="s">
        <v>6682</v>
      </c>
      <c r="D6179" s="266" t="s">
        <v>39968</v>
      </c>
    </row>
    <row r="6180" spans="1:4" x14ac:dyDescent="0.25">
      <c r="A6180" s="264" t="s">
        <v>39969</v>
      </c>
      <c r="B6180" s="265" t="s">
        <v>28685</v>
      </c>
      <c r="C6180" s="265" t="s">
        <v>6682</v>
      </c>
      <c r="D6180" s="266" t="s">
        <v>33619</v>
      </c>
    </row>
    <row r="6181" spans="1:4" x14ac:dyDescent="0.25">
      <c r="A6181" s="264" t="s">
        <v>39970</v>
      </c>
      <c r="B6181" s="265" t="s">
        <v>28686</v>
      </c>
      <c r="C6181" s="265" t="s">
        <v>6682</v>
      </c>
      <c r="D6181" s="266" t="s">
        <v>39971</v>
      </c>
    </row>
    <row r="6182" spans="1:4" x14ac:dyDescent="0.25">
      <c r="A6182" s="264" t="s">
        <v>39972</v>
      </c>
      <c r="B6182" s="265" t="s">
        <v>28687</v>
      </c>
      <c r="C6182" s="265" t="s">
        <v>6682</v>
      </c>
      <c r="D6182" s="266" t="s">
        <v>39973</v>
      </c>
    </row>
    <row r="6183" spans="1:4" x14ac:dyDescent="0.25">
      <c r="A6183" s="264" t="s">
        <v>39974</v>
      </c>
      <c r="B6183" s="265" t="s">
        <v>28688</v>
      </c>
      <c r="C6183" s="265" t="s">
        <v>6682</v>
      </c>
      <c r="D6183" s="266" t="s">
        <v>39975</v>
      </c>
    </row>
    <row r="6184" spans="1:4" x14ac:dyDescent="0.25">
      <c r="A6184" s="264" t="s">
        <v>39976</v>
      </c>
      <c r="B6184" s="265" t="s">
        <v>28689</v>
      </c>
      <c r="C6184" s="265" t="s">
        <v>6682</v>
      </c>
      <c r="D6184" s="266" t="s">
        <v>39977</v>
      </c>
    </row>
    <row r="6185" spans="1:4" x14ac:dyDescent="0.25">
      <c r="A6185" s="264" t="s">
        <v>39978</v>
      </c>
      <c r="B6185" s="265" t="s">
        <v>28690</v>
      </c>
      <c r="C6185" s="265" t="s">
        <v>6682</v>
      </c>
      <c r="D6185" s="266" t="s">
        <v>39979</v>
      </c>
    </row>
    <row r="6186" spans="1:4" x14ac:dyDescent="0.25">
      <c r="A6186" s="264" t="s">
        <v>39980</v>
      </c>
      <c r="B6186" s="265" t="s">
        <v>28691</v>
      </c>
      <c r="C6186" s="265" t="s">
        <v>6682</v>
      </c>
      <c r="D6186" s="266" t="s">
        <v>39981</v>
      </c>
    </row>
    <row r="6187" spans="1:4" x14ac:dyDescent="0.25">
      <c r="A6187" s="264" t="s">
        <v>39982</v>
      </c>
      <c r="B6187" s="265" t="s">
        <v>28692</v>
      </c>
      <c r="C6187" s="265" t="s">
        <v>6682</v>
      </c>
      <c r="D6187" s="266" t="s">
        <v>39983</v>
      </c>
    </row>
    <row r="6188" spans="1:4" x14ac:dyDescent="0.25">
      <c r="A6188" s="264" t="s">
        <v>39984</v>
      </c>
      <c r="B6188" s="265" t="s">
        <v>28693</v>
      </c>
      <c r="C6188" s="265" t="s">
        <v>6682</v>
      </c>
      <c r="D6188" s="266" t="s">
        <v>39985</v>
      </c>
    </row>
    <row r="6189" spans="1:4" x14ac:dyDescent="0.25">
      <c r="A6189" s="264" t="s">
        <v>39986</v>
      </c>
      <c r="B6189" s="265" t="s">
        <v>28694</v>
      </c>
      <c r="C6189" s="265" t="s">
        <v>6682</v>
      </c>
      <c r="D6189" s="266" t="s">
        <v>39987</v>
      </c>
    </row>
    <row r="6190" spans="1:4" x14ac:dyDescent="0.25">
      <c r="A6190" s="264" t="s">
        <v>39988</v>
      </c>
      <c r="B6190" s="265" t="s">
        <v>28695</v>
      </c>
      <c r="C6190" s="265" t="s">
        <v>6682</v>
      </c>
      <c r="D6190" s="266" t="s">
        <v>39989</v>
      </c>
    </row>
    <row r="6191" spans="1:4" x14ac:dyDescent="0.25">
      <c r="A6191" s="264" t="s">
        <v>39990</v>
      </c>
      <c r="B6191" s="265" t="s">
        <v>28696</v>
      </c>
      <c r="C6191" s="265" t="s">
        <v>6682</v>
      </c>
      <c r="D6191" s="266" t="s">
        <v>39991</v>
      </c>
    </row>
    <row r="6192" spans="1:4" x14ac:dyDescent="0.25">
      <c r="A6192" s="264" t="s">
        <v>39992</v>
      </c>
      <c r="B6192" s="265" t="s">
        <v>13043</v>
      </c>
      <c r="C6192" s="265" t="s">
        <v>6676</v>
      </c>
      <c r="D6192" s="266" t="s">
        <v>33008</v>
      </c>
    </row>
    <row r="6193" spans="1:4" x14ac:dyDescent="0.25">
      <c r="A6193" s="264" t="s">
        <v>39993</v>
      </c>
      <c r="B6193" s="265" t="s">
        <v>13044</v>
      </c>
      <c r="C6193" s="265" t="s">
        <v>6676</v>
      </c>
      <c r="D6193" s="266" t="s">
        <v>39994</v>
      </c>
    </row>
    <row r="6194" spans="1:4" x14ac:dyDescent="0.25">
      <c r="A6194" s="264" t="s">
        <v>39995</v>
      </c>
      <c r="B6194" s="265" t="s">
        <v>13045</v>
      </c>
      <c r="C6194" s="265" t="s">
        <v>6676</v>
      </c>
      <c r="D6194" s="266" t="s">
        <v>39996</v>
      </c>
    </row>
    <row r="6195" spans="1:4" x14ac:dyDescent="0.25">
      <c r="A6195" s="264" t="s">
        <v>39997</v>
      </c>
      <c r="B6195" s="265" t="s">
        <v>13046</v>
      </c>
      <c r="C6195" s="265" t="s">
        <v>6676</v>
      </c>
      <c r="D6195" s="266" t="s">
        <v>39998</v>
      </c>
    </row>
    <row r="6196" spans="1:4" x14ac:dyDescent="0.25">
      <c r="A6196" s="264" t="s">
        <v>39999</v>
      </c>
      <c r="B6196" s="265" t="s">
        <v>13047</v>
      </c>
      <c r="C6196" s="265" t="s">
        <v>6676</v>
      </c>
      <c r="D6196" s="266" t="s">
        <v>40000</v>
      </c>
    </row>
    <row r="6197" spans="1:4" x14ac:dyDescent="0.25">
      <c r="A6197" s="264" t="s">
        <v>40001</v>
      </c>
      <c r="B6197" s="265" t="s">
        <v>13048</v>
      </c>
      <c r="C6197" s="265" t="s">
        <v>6676</v>
      </c>
      <c r="D6197" s="266" t="s">
        <v>32001</v>
      </c>
    </row>
    <row r="6198" spans="1:4" x14ac:dyDescent="0.25">
      <c r="A6198" s="264" t="s">
        <v>40002</v>
      </c>
      <c r="B6198" s="265" t="s">
        <v>13049</v>
      </c>
      <c r="C6198" s="265" t="s">
        <v>6676</v>
      </c>
      <c r="D6198" s="266" t="s">
        <v>40003</v>
      </c>
    </row>
    <row r="6199" spans="1:4" x14ac:dyDescent="0.25">
      <c r="A6199" s="264" t="s">
        <v>40004</v>
      </c>
      <c r="B6199" s="265" t="s">
        <v>13050</v>
      </c>
      <c r="C6199" s="265" t="s">
        <v>6676</v>
      </c>
      <c r="D6199" s="266" t="s">
        <v>40005</v>
      </c>
    </row>
    <row r="6200" spans="1:4" x14ac:dyDescent="0.25">
      <c r="A6200" s="264" t="s">
        <v>40006</v>
      </c>
      <c r="B6200" s="265" t="s">
        <v>13051</v>
      </c>
      <c r="C6200" s="265" t="s">
        <v>6676</v>
      </c>
      <c r="D6200" s="266" t="s">
        <v>40007</v>
      </c>
    </row>
    <row r="6201" spans="1:4" x14ac:dyDescent="0.25">
      <c r="A6201" s="264" t="s">
        <v>40008</v>
      </c>
      <c r="B6201" s="265" t="s">
        <v>13052</v>
      </c>
      <c r="C6201" s="265" t="s">
        <v>6676</v>
      </c>
      <c r="D6201" s="266" t="s">
        <v>6817</v>
      </c>
    </row>
    <row r="6202" spans="1:4" x14ac:dyDescent="0.25">
      <c r="A6202" s="264" t="s">
        <v>40009</v>
      </c>
      <c r="B6202" s="265" t="s">
        <v>13053</v>
      </c>
      <c r="C6202" s="265" t="s">
        <v>6676</v>
      </c>
      <c r="D6202" s="266" t="s">
        <v>35797</v>
      </c>
    </row>
    <row r="6203" spans="1:4" x14ac:dyDescent="0.25">
      <c r="A6203" s="264" t="s">
        <v>40010</v>
      </c>
      <c r="B6203" s="265" t="s">
        <v>13054</v>
      </c>
      <c r="C6203" s="265" t="s">
        <v>6676</v>
      </c>
      <c r="D6203" s="266" t="s">
        <v>40011</v>
      </c>
    </row>
    <row r="6204" spans="1:4" x14ac:dyDescent="0.25">
      <c r="A6204" s="264" t="s">
        <v>40012</v>
      </c>
      <c r="B6204" s="265" t="s">
        <v>13055</v>
      </c>
      <c r="C6204" s="265" t="s">
        <v>6676</v>
      </c>
      <c r="D6204" s="266" t="s">
        <v>40013</v>
      </c>
    </row>
    <row r="6205" spans="1:4" x14ac:dyDescent="0.25">
      <c r="A6205" s="264" t="s">
        <v>40014</v>
      </c>
      <c r="B6205" s="265" t="s">
        <v>13056</v>
      </c>
      <c r="C6205" s="265" t="s">
        <v>6676</v>
      </c>
      <c r="D6205" s="266" t="s">
        <v>40015</v>
      </c>
    </row>
    <row r="6206" spans="1:4" x14ac:dyDescent="0.25">
      <c r="A6206" s="264" t="s">
        <v>40016</v>
      </c>
      <c r="B6206" s="265" t="s">
        <v>13057</v>
      </c>
      <c r="C6206" s="265" t="s">
        <v>6676</v>
      </c>
      <c r="D6206" s="266" t="s">
        <v>40017</v>
      </c>
    </row>
    <row r="6207" spans="1:4" x14ac:dyDescent="0.25">
      <c r="A6207" s="264" t="s">
        <v>40018</v>
      </c>
      <c r="B6207" s="265" t="s">
        <v>13058</v>
      </c>
      <c r="C6207" s="265" t="s">
        <v>6676</v>
      </c>
      <c r="D6207" s="266" t="s">
        <v>40019</v>
      </c>
    </row>
    <row r="6208" spans="1:4" x14ac:dyDescent="0.25">
      <c r="A6208" s="264" t="s">
        <v>40020</v>
      </c>
      <c r="B6208" s="265" t="s">
        <v>13059</v>
      </c>
      <c r="C6208" s="265" t="s">
        <v>6676</v>
      </c>
      <c r="D6208" s="266" t="s">
        <v>40021</v>
      </c>
    </row>
    <row r="6209" spans="1:4" x14ac:dyDescent="0.25">
      <c r="A6209" s="264" t="s">
        <v>40022</v>
      </c>
      <c r="B6209" s="265" t="s">
        <v>13060</v>
      </c>
      <c r="C6209" s="265" t="s">
        <v>6676</v>
      </c>
      <c r="D6209" s="266" t="s">
        <v>40023</v>
      </c>
    </row>
    <row r="6210" spans="1:4" x14ac:dyDescent="0.25">
      <c r="A6210" s="264" t="s">
        <v>40024</v>
      </c>
      <c r="B6210" s="265" t="s">
        <v>13061</v>
      </c>
      <c r="C6210" s="265" t="s">
        <v>6676</v>
      </c>
      <c r="D6210" s="266" t="s">
        <v>40025</v>
      </c>
    </row>
    <row r="6211" spans="1:4" x14ac:dyDescent="0.25">
      <c r="A6211" s="264" t="s">
        <v>40026</v>
      </c>
      <c r="B6211" s="265" t="s">
        <v>13062</v>
      </c>
      <c r="C6211" s="265" t="s">
        <v>6676</v>
      </c>
      <c r="D6211" s="266" t="s">
        <v>40027</v>
      </c>
    </row>
    <row r="6212" spans="1:4" x14ac:dyDescent="0.25">
      <c r="A6212" s="264" t="s">
        <v>40028</v>
      </c>
      <c r="B6212" s="265" t="s">
        <v>13063</v>
      </c>
      <c r="C6212" s="265" t="s">
        <v>6676</v>
      </c>
      <c r="D6212" s="266" t="s">
        <v>40029</v>
      </c>
    </row>
    <row r="6213" spans="1:4" x14ac:dyDescent="0.25">
      <c r="A6213" s="264" t="s">
        <v>40030</v>
      </c>
      <c r="B6213" s="265" t="s">
        <v>13064</v>
      </c>
      <c r="C6213" s="265" t="s">
        <v>6676</v>
      </c>
      <c r="D6213" s="266" t="s">
        <v>40031</v>
      </c>
    </row>
    <row r="6214" spans="1:4" x14ac:dyDescent="0.25">
      <c r="A6214" s="264" t="s">
        <v>40032</v>
      </c>
      <c r="B6214" s="265" t="s">
        <v>13065</v>
      </c>
      <c r="C6214" s="265" t="s">
        <v>6676</v>
      </c>
      <c r="D6214" s="266" t="s">
        <v>40033</v>
      </c>
    </row>
    <row r="6215" spans="1:4" x14ac:dyDescent="0.25">
      <c r="A6215" s="264" t="s">
        <v>40034</v>
      </c>
      <c r="B6215" s="265" t="s">
        <v>13066</v>
      </c>
      <c r="C6215" s="265" t="s">
        <v>6676</v>
      </c>
      <c r="D6215" s="266" t="s">
        <v>40035</v>
      </c>
    </row>
    <row r="6216" spans="1:4" x14ac:dyDescent="0.25">
      <c r="A6216" s="264" t="s">
        <v>40036</v>
      </c>
      <c r="B6216" s="265" t="s">
        <v>13067</v>
      </c>
      <c r="C6216" s="265" t="s">
        <v>6676</v>
      </c>
      <c r="D6216" s="266" t="s">
        <v>2231</v>
      </c>
    </row>
    <row r="6217" spans="1:4" x14ac:dyDescent="0.25">
      <c r="A6217" s="264" t="s">
        <v>40037</v>
      </c>
      <c r="B6217" s="265" t="s">
        <v>13068</v>
      </c>
      <c r="C6217" s="265" t="s">
        <v>740</v>
      </c>
      <c r="D6217" s="266" t="s">
        <v>2098</v>
      </c>
    </row>
    <row r="6218" spans="1:4" x14ac:dyDescent="0.25">
      <c r="A6218" s="264" t="s">
        <v>40038</v>
      </c>
      <c r="B6218" s="265" t="s">
        <v>13069</v>
      </c>
      <c r="C6218" s="265" t="s">
        <v>6679</v>
      </c>
      <c r="D6218" s="266" t="s">
        <v>40039</v>
      </c>
    </row>
    <row r="6219" spans="1:4" x14ac:dyDescent="0.25">
      <c r="A6219" s="264" t="s">
        <v>40040</v>
      </c>
      <c r="B6219" s="265" t="s">
        <v>13070</v>
      </c>
      <c r="C6219" s="265" t="s">
        <v>6679</v>
      </c>
      <c r="D6219" s="266" t="s">
        <v>4860</v>
      </c>
    </row>
    <row r="6220" spans="1:4" x14ac:dyDescent="0.25">
      <c r="A6220" s="264" t="s">
        <v>40041</v>
      </c>
      <c r="B6220" s="265" t="s">
        <v>13071</v>
      </c>
      <c r="C6220" s="265" t="s">
        <v>6679</v>
      </c>
      <c r="D6220" s="266" t="s">
        <v>6775</v>
      </c>
    </row>
    <row r="6221" spans="1:4" x14ac:dyDescent="0.25">
      <c r="A6221" s="264" t="s">
        <v>40042</v>
      </c>
      <c r="B6221" s="265" t="s">
        <v>13072</v>
      </c>
      <c r="C6221" s="265" t="s">
        <v>6679</v>
      </c>
      <c r="D6221" s="266" t="s">
        <v>27681</v>
      </c>
    </row>
    <row r="6222" spans="1:4" x14ac:dyDescent="0.25">
      <c r="A6222" s="264" t="s">
        <v>40043</v>
      </c>
      <c r="B6222" s="265" t="s">
        <v>13073</v>
      </c>
      <c r="C6222" s="265" t="s">
        <v>6679</v>
      </c>
      <c r="D6222" s="266" t="s">
        <v>7253</v>
      </c>
    </row>
    <row r="6223" spans="1:4" x14ac:dyDescent="0.25">
      <c r="A6223" s="264" t="s">
        <v>40044</v>
      </c>
      <c r="B6223" s="265" t="s">
        <v>13074</v>
      </c>
      <c r="C6223" s="265" t="s">
        <v>6679</v>
      </c>
      <c r="D6223" s="266" t="s">
        <v>7216</v>
      </c>
    </row>
    <row r="6224" spans="1:4" x14ac:dyDescent="0.25">
      <c r="A6224" s="264" t="s">
        <v>40045</v>
      </c>
      <c r="B6224" s="265" t="s">
        <v>13075</v>
      </c>
      <c r="C6224" s="265" t="s">
        <v>6676</v>
      </c>
      <c r="D6224" s="266" t="s">
        <v>38521</v>
      </c>
    </row>
    <row r="6225" spans="1:4" x14ac:dyDescent="0.25">
      <c r="A6225" s="264" t="s">
        <v>40046</v>
      </c>
      <c r="B6225" s="265" t="s">
        <v>13076</v>
      </c>
      <c r="C6225" s="265" t="s">
        <v>6676</v>
      </c>
      <c r="D6225" s="266" t="s">
        <v>35962</v>
      </c>
    </row>
    <row r="6226" spans="1:4" x14ac:dyDescent="0.25">
      <c r="A6226" s="264" t="s">
        <v>40047</v>
      </c>
      <c r="B6226" s="265" t="s">
        <v>13077</v>
      </c>
      <c r="C6226" s="265" t="s">
        <v>6676</v>
      </c>
      <c r="D6226" s="266" t="s">
        <v>40048</v>
      </c>
    </row>
    <row r="6227" spans="1:4" x14ac:dyDescent="0.25">
      <c r="A6227" s="264" t="s">
        <v>40049</v>
      </c>
      <c r="B6227" s="265" t="s">
        <v>13078</v>
      </c>
      <c r="C6227" s="265" t="s">
        <v>6676</v>
      </c>
      <c r="D6227" s="266" t="s">
        <v>40050</v>
      </c>
    </row>
    <row r="6228" spans="1:4" x14ac:dyDescent="0.25">
      <c r="A6228" s="264" t="s">
        <v>40051</v>
      </c>
      <c r="B6228" s="265" t="s">
        <v>13079</v>
      </c>
      <c r="C6228" s="265" t="s">
        <v>6676</v>
      </c>
      <c r="D6228" s="266" t="s">
        <v>40052</v>
      </c>
    </row>
    <row r="6229" spans="1:4" x14ac:dyDescent="0.25">
      <c r="A6229" s="264" t="s">
        <v>40053</v>
      </c>
      <c r="B6229" s="265" t="s">
        <v>13080</v>
      </c>
      <c r="C6229" s="265" t="s">
        <v>6676</v>
      </c>
      <c r="D6229" s="266" t="s">
        <v>36106</v>
      </c>
    </row>
    <row r="6230" spans="1:4" x14ac:dyDescent="0.25">
      <c r="A6230" s="264" t="s">
        <v>40054</v>
      </c>
      <c r="B6230" s="265" t="s">
        <v>13081</v>
      </c>
      <c r="C6230" s="265" t="s">
        <v>6676</v>
      </c>
      <c r="D6230" s="266" t="s">
        <v>40055</v>
      </c>
    </row>
    <row r="6231" spans="1:4" x14ac:dyDescent="0.25">
      <c r="A6231" s="264" t="s">
        <v>40056</v>
      </c>
      <c r="B6231" s="265" t="s">
        <v>13082</v>
      </c>
      <c r="C6231" s="265" t="s">
        <v>6676</v>
      </c>
      <c r="D6231" s="266" t="s">
        <v>40057</v>
      </c>
    </row>
    <row r="6232" spans="1:4" x14ac:dyDescent="0.25">
      <c r="A6232" s="264" t="s">
        <v>40058</v>
      </c>
      <c r="B6232" s="265" t="s">
        <v>13083</v>
      </c>
      <c r="C6232" s="265" t="s">
        <v>6676</v>
      </c>
      <c r="D6232" s="266" t="s">
        <v>40059</v>
      </c>
    </row>
    <row r="6233" spans="1:4" x14ac:dyDescent="0.25">
      <c r="A6233" s="264" t="s">
        <v>40060</v>
      </c>
      <c r="B6233" s="265" t="s">
        <v>13084</v>
      </c>
      <c r="C6233" s="265" t="s">
        <v>6676</v>
      </c>
      <c r="D6233" s="266" t="s">
        <v>40061</v>
      </c>
    </row>
    <row r="6234" spans="1:4" x14ac:dyDescent="0.25">
      <c r="A6234" s="264" t="s">
        <v>40062</v>
      </c>
      <c r="B6234" s="265" t="s">
        <v>13085</v>
      </c>
      <c r="C6234" s="265" t="s">
        <v>6676</v>
      </c>
      <c r="D6234" s="266" t="s">
        <v>40063</v>
      </c>
    </row>
    <row r="6235" spans="1:4" x14ac:dyDescent="0.25">
      <c r="A6235" s="264" t="s">
        <v>40064</v>
      </c>
      <c r="B6235" s="265" t="s">
        <v>13086</v>
      </c>
      <c r="C6235" s="265" t="s">
        <v>6676</v>
      </c>
      <c r="D6235" s="266" t="s">
        <v>40065</v>
      </c>
    </row>
    <row r="6236" spans="1:4" x14ac:dyDescent="0.25">
      <c r="A6236" s="264" t="s">
        <v>40066</v>
      </c>
      <c r="B6236" s="265" t="s">
        <v>13087</v>
      </c>
      <c r="C6236" s="265" t="s">
        <v>6676</v>
      </c>
      <c r="D6236" s="266" t="s">
        <v>40067</v>
      </c>
    </row>
    <row r="6237" spans="1:4" x14ac:dyDescent="0.25">
      <c r="A6237" s="264" t="s">
        <v>40068</v>
      </c>
      <c r="B6237" s="265" t="s">
        <v>13088</v>
      </c>
      <c r="C6237" s="265" t="s">
        <v>6676</v>
      </c>
      <c r="D6237" s="266" t="s">
        <v>40069</v>
      </c>
    </row>
    <row r="6238" spans="1:4" x14ac:dyDescent="0.25">
      <c r="A6238" s="264" t="s">
        <v>40070</v>
      </c>
      <c r="B6238" s="265" t="s">
        <v>13089</v>
      </c>
      <c r="C6238" s="265" t="s">
        <v>6676</v>
      </c>
      <c r="D6238" s="266" t="s">
        <v>40071</v>
      </c>
    </row>
    <row r="6239" spans="1:4" x14ac:dyDescent="0.25">
      <c r="A6239" s="264" t="s">
        <v>40072</v>
      </c>
      <c r="B6239" s="265" t="s">
        <v>13090</v>
      </c>
      <c r="C6239" s="265" t="s">
        <v>6676</v>
      </c>
      <c r="D6239" s="266" t="s">
        <v>40073</v>
      </c>
    </row>
    <row r="6240" spans="1:4" x14ac:dyDescent="0.25">
      <c r="A6240" s="264" t="s">
        <v>40074</v>
      </c>
      <c r="B6240" s="265" t="s">
        <v>13091</v>
      </c>
      <c r="C6240" s="265" t="s">
        <v>6676</v>
      </c>
      <c r="D6240" s="266" t="s">
        <v>40075</v>
      </c>
    </row>
    <row r="6241" spans="1:4" x14ac:dyDescent="0.25">
      <c r="A6241" s="264" t="s">
        <v>40076</v>
      </c>
      <c r="B6241" s="265" t="s">
        <v>13092</v>
      </c>
      <c r="C6241" s="265" t="s">
        <v>6676</v>
      </c>
      <c r="D6241" s="266" t="s">
        <v>40077</v>
      </c>
    </row>
    <row r="6242" spans="1:4" x14ac:dyDescent="0.25">
      <c r="A6242" s="264" t="s">
        <v>40078</v>
      </c>
      <c r="B6242" s="265" t="s">
        <v>13093</v>
      </c>
      <c r="C6242" s="265" t="s">
        <v>6676</v>
      </c>
      <c r="D6242" s="266" t="s">
        <v>40079</v>
      </c>
    </row>
    <row r="6243" spans="1:4" x14ac:dyDescent="0.25">
      <c r="A6243" s="264" t="s">
        <v>40080</v>
      </c>
      <c r="B6243" s="265" t="s">
        <v>13094</v>
      </c>
      <c r="C6243" s="265" t="s">
        <v>6676</v>
      </c>
      <c r="D6243" s="266" t="s">
        <v>40081</v>
      </c>
    </row>
    <row r="6244" spans="1:4" x14ac:dyDescent="0.25">
      <c r="A6244" s="264" t="s">
        <v>40082</v>
      </c>
      <c r="B6244" s="265" t="s">
        <v>13096</v>
      </c>
      <c r="C6244" s="265" t="s">
        <v>6676</v>
      </c>
      <c r="D6244" s="266" t="s">
        <v>40083</v>
      </c>
    </row>
    <row r="6245" spans="1:4" x14ac:dyDescent="0.25">
      <c r="A6245" s="264" t="s">
        <v>40084</v>
      </c>
      <c r="B6245" s="265" t="s">
        <v>13097</v>
      </c>
      <c r="C6245" s="265" t="s">
        <v>6656</v>
      </c>
      <c r="D6245" s="266" t="s">
        <v>40085</v>
      </c>
    </row>
    <row r="6246" spans="1:4" x14ac:dyDescent="0.25">
      <c r="A6246" s="264" t="s">
        <v>40086</v>
      </c>
      <c r="B6246" s="265" t="s">
        <v>13098</v>
      </c>
      <c r="C6246" s="265" t="s">
        <v>6656</v>
      </c>
      <c r="D6246" s="266" t="s">
        <v>40087</v>
      </c>
    </row>
    <row r="6247" spans="1:4" x14ac:dyDescent="0.25">
      <c r="A6247" s="264" t="s">
        <v>40088</v>
      </c>
      <c r="B6247" s="265" t="s">
        <v>13099</v>
      </c>
      <c r="C6247" s="265" t="s">
        <v>6656</v>
      </c>
      <c r="D6247" s="266" t="s">
        <v>40089</v>
      </c>
    </row>
    <row r="6248" spans="1:4" x14ac:dyDescent="0.25">
      <c r="A6248" s="264" t="s">
        <v>40090</v>
      </c>
      <c r="B6248" s="265" t="s">
        <v>13100</v>
      </c>
      <c r="C6248" s="265" t="s">
        <v>6656</v>
      </c>
      <c r="D6248" s="266" t="s">
        <v>40091</v>
      </c>
    </row>
    <row r="6249" spans="1:4" x14ac:dyDescent="0.25">
      <c r="A6249" s="264" t="s">
        <v>40092</v>
      </c>
      <c r="B6249" s="265" t="s">
        <v>13101</v>
      </c>
      <c r="C6249" s="265" t="s">
        <v>6682</v>
      </c>
      <c r="D6249" s="374" t="s">
        <v>40093</v>
      </c>
    </row>
    <row r="6250" spans="1:4" x14ac:dyDescent="0.25">
      <c r="A6250" s="264" t="s">
        <v>40094</v>
      </c>
      <c r="B6250" s="265" t="s">
        <v>13102</v>
      </c>
      <c r="C6250" s="265" t="s">
        <v>6682</v>
      </c>
      <c r="D6250" s="374" t="s">
        <v>40095</v>
      </c>
    </row>
    <row r="6251" spans="1:4" x14ac:dyDescent="0.25">
      <c r="A6251" s="264" t="s">
        <v>40096</v>
      </c>
      <c r="B6251" s="265" t="s">
        <v>13103</v>
      </c>
      <c r="C6251" s="265" t="s">
        <v>6676</v>
      </c>
      <c r="D6251" s="266" t="s">
        <v>40097</v>
      </c>
    </row>
    <row r="6252" spans="1:4" x14ac:dyDescent="0.25">
      <c r="A6252" s="264" t="s">
        <v>40098</v>
      </c>
      <c r="B6252" s="265" t="s">
        <v>13104</v>
      </c>
      <c r="C6252" s="265" t="s">
        <v>6682</v>
      </c>
      <c r="D6252" s="266" t="s">
        <v>40099</v>
      </c>
    </row>
    <row r="6253" spans="1:4" x14ac:dyDescent="0.25">
      <c r="A6253" s="264" t="s">
        <v>40100</v>
      </c>
      <c r="B6253" s="265" t="s">
        <v>13105</v>
      </c>
      <c r="C6253" s="265" t="s">
        <v>6682</v>
      </c>
      <c r="D6253" s="266" t="s">
        <v>40101</v>
      </c>
    </row>
    <row r="6254" spans="1:4" x14ac:dyDescent="0.25">
      <c r="A6254" s="264" t="s">
        <v>40102</v>
      </c>
      <c r="B6254" s="265" t="s">
        <v>13106</v>
      </c>
      <c r="C6254" s="265" t="s">
        <v>6682</v>
      </c>
      <c r="D6254" s="266" t="s">
        <v>26288</v>
      </c>
    </row>
    <row r="6255" spans="1:4" x14ac:dyDescent="0.25">
      <c r="A6255" s="264" t="s">
        <v>40103</v>
      </c>
      <c r="B6255" s="265" t="s">
        <v>13107</v>
      </c>
      <c r="C6255" s="265" t="s">
        <v>6676</v>
      </c>
      <c r="D6255" s="266" t="s">
        <v>3569</v>
      </c>
    </row>
    <row r="6256" spans="1:4" x14ac:dyDescent="0.25">
      <c r="A6256" s="264" t="s">
        <v>40104</v>
      </c>
      <c r="B6256" s="265" t="s">
        <v>13108</v>
      </c>
      <c r="C6256" s="265" t="s">
        <v>6676</v>
      </c>
      <c r="D6256" s="266" t="s">
        <v>5850</v>
      </c>
    </row>
    <row r="6257" spans="1:4" x14ac:dyDescent="0.25">
      <c r="A6257" s="264" t="s">
        <v>40105</v>
      </c>
      <c r="B6257" s="265" t="s">
        <v>13109</v>
      </c>
      <c r="C6257" s="265" t="s">
        <v>6676</v>
      </c>
      <c r="D6257" s="266" t="s">
        <v>40106</v>
      </c>
    </row>
    <row r="6258" spans="1:4" x14ac:dyDescent="0.25">
      <c r="A6258" s="264" t="s">
        <v>40107</v>
      </c>
      <c r="B6258" s="265" t="s">
        <v>13110</v>
      </c>
      <c r="C6258" s="265" t="s">
        <v>6676</v>
      </c>
      <c r="D6258" s="266" t="s">
        <v>26814</v>
      </c>
    </row>
    <row r="6259" spans="1:4" x14ac:dyDescent="0.25">
      <c r="A6259" s="264" t="s">
        <v>40108</v>
      </c>
      <c r="B6259" s="265" t="s">
        <v>13111</v>
      </c>
      <c r="C6259" s="265" t="s">
        <v>6676</v>
      </c>
      <c r="D6259" s="266" t="s">
        <v>25967</v>
      </c>
    </row>
    <row r="6260" spans="1:4" x14ac:dyDescent="0.25">
      <c r="A6260" s="264" t="s">
        <v>40109</v>
      </c>
      <c r="B6260" s="265" t="s">
        <v>13113</v>
      </c>
      <c r="C6260" s="265" t="s">
        <v>6676</v>
      </c>
      <c r="D6260" s="266" t="s">
        <v>2258</v>
      </c>
    </row>
    <row r="6261" spans="1:4" x14ac:dyDescent="0.25">
      <c r="A6261" s="264" t="s">
        <v>40110</v>
      </c>
      <c r="B6261" s="265" t="s">
        <v>13114</v>
      </c>
      <c r="C6261" s="265" t="s">
        <v>6676</v>
      </c>
      <c r="D6261" s="266" t="s">
        <v>3276</v>
      </c>
    </row>
    <row r="6262" spans="1:4" x14ac:dyDescent="0.25">
      <c r="A6262" s="264" t="s">
        <v>40111</v>
      </c>
      <c r="B6262" s="265" t="s">
        <v>13115</v>
      </c>
      <c r="C6262" s="265" t="s">
        <v>6676</v>
      </c>
      <c r="D6262" s="266" t="s">
        <v>40112</v>
      </c>
    </row>
    <row r="6263" spans="1:4" x14ac:dyDescent="0.25">
      <c r="A6263" s="264" t="s">
        <v>40113</v>
      </c>
      <c r="B6263" s="265" t="s">
        <v>13117</v>
      </c>
      <c r="C6263" s="265" t="s">
        <v>6676</v>
      </c>
      <c r="D6263" s="266" t="s">
        <v>40114</v>
      </c>
    </row>
    <row r="6264" spans="1:4" x14ac:dyDescent="0.25">
      <c r="A6264" s="264" t="s">
        <v>40115</v>
      </c>
      <c r="B6264" s="265" t="s">
        <v>13118</v>
      </c>
      <c r="C6264" s="265" t="s">
        <v>6676</v>
      </c>
      <c r="D6264" s="266" t="s">
        <v>6775</v>
      </c>
    </row>
    <row r="6265" spans="1:4" x14ac:dyDescent="0.25">
      <c r="A6265" s="264" t="s">
        <v>40116</v>
      </c>
      <c r="B6265" s="265" t="s">
        <v>13119</v>
      </c>
      <c r="C6265" s="265" t="s">
        <v>6676</v>
      </c>
      <c r="D6265" s="266" t="s">
        <v>37468</v>
      </c>
    </row>
    <row r="6266" spans="1:4" x14ac:dyDescent="0.25">
      <c r="A6266" s="264" t="s">
        <v>40117</v>
      </c>
      <c r="B6266" s="265" t="s">
        <v>13120</v>
      </c>
      <c r="C6266" s="265" t="s">
        <v>6676</v>
      </c>
      <c r="D6266" s="266" t="s">
        <v>1629</v>
      </c>
    </row>
    <row r="6267" spans="1:4" x14ac:dyDescent="0.25">
      <c r="A6267" s="264" t="s">
        <v>40118</v>
      </c>
      <c r="B6267" s="265" t="s">
        <v>13121</v>
      </c>
      <c r="C6267" s="265" t="s">
        <v>6676</v>
      </c>
      <c r="D6267" s="266" t="s">
        <v>13026</v>
      </c>
    </row>
    <row r="6268" spans="1:4" x14ac:dyDescent="0.25">
      <c r="A6268" s="264" t="s">
        <v>40119</v>
      </c>
      <c r="B6268" s="265" t="s">
        <v>13122</v>
      </c>
      <c r="C6268" s="265" t="s">
        <v>6676</v>
      </c>
      <c r="D6268" s="266" t="s">
        <v>28037</v>
      </c>
    </row>
    <row r="6269" spans="1:4" x14ac:dyDescent="0.25">
      <c r="A6269" s="264" t="s">
        <v>40120</v>
      </c>
      <c r="B6269" s="265" t="s">
        <v>13123</v>
      </c>
      <c r="C6269" s="265" t="s">
        <v>6676</v>
      </c>
      <c r="D6269" s="266" t="s">
        <v>40121</v>
      </c>
    </row>
    <row r="6270" spans="1:4" x14ac:dyDescent="0.25">
      <c r="A6270" s="264" t="s">
        <v>40122</v>
      </c>
      <c r="B6270" s="265" t="s">
        <v>13124</v>
      </c>
      <c r="C6270" s="265" t="s">
        <v>6676</v>
      </c>
      <c r="D6270" s="266" t="s">
        <v>40123</v>
      </c>
    </row>
    <row r="6271" spans="1:4" x14ac:dyDescent="0.25">
      <c r="A6271" s="264" t="s">
        <v>40124</v>
      </c>
      <c r="B6271" s="265" t="s">
        <v>13125</v>
      </c>
      <c r="C6271" s="265" t="s">
        <v>6676</v>
      </c>
      <c r="D6271" s="266" t="s">
        <v>40125</v>
      </c>
    </row>
    <row r="6272" spans="1:4" x14ac:dyDescent="0.25">
      <c r="A6272" s="264" t="s">
        <v>40126</v>
      </c>
      <c r="B6272" s="265" t="s">
        <v>13126</v>
      </c>
      <c r="C6272" s="265" t="s">
        <v>6676</v>
      </c>
      <c r="D6272" s="266" t="s">
        <v>1501</v>
      </c>
    </row>
    <row r="6273" spans="1:4" x14ac:dyDescent="0.25">
      <c r="A6273" s="264" t="s">
        <v>40127</v>
      </c>
      <c r="B6273" s="265" t="s">
        <v>13127</v>
      </c>
      <c r="C6273" s="265" t="s">
        <v>6676</v>
      </c>
      <c r="D6273" s="266" t="s">
        <v>30942</v>
      </c>
    </row>
    <row r="6274" spans="1:4" x14ac:dyDescent="0.25">
      <c r="A6274" s="264" t="s">
        <v>40128</v>
      </c>
      <c r="B6274" s="265" t="s">
        <v>13128</v>
      </c>
      <c r="C6274" s="265" t="s">
        <v>6676</v>
      </c>
      <c r="D6274" s="266" t="s">
        <v>27747</v>
      </c>
    </row>
    <row r="6275" spans="1:4" x14ac:dyDescent="0.25">
      <c r="A6275" s="264" t="s">
        <v>40129</v>
      </c>
      <c r="B6275" s="265" t="s">
        <v>13129</v>
      </c>
      <c r="C6275" s="265" t="s">
        <v>6676</v>
      </c>
      <c r="D6275" s="266" t="s">
        <v>40130</v>
      </c>
    </row>
    <row r="6276" spans="1:4" x14ac:dyDescent="0.25">
      <c r="A6276" s="264" t="s">
        <v>40131</v>
      </c>
      <c r="B6276" s="265" t="s">
        <v>13130</v>
      </c>
      <c r="C6276" s="265" t="s">
        <v>6676</v>
      </c>
      <c r="D6276" s="266" t="s">
        <v>40132</v>
      </c>
    </row>
    <row r="6277" spans="1:4" x14ac:dyDescent="0.25">
      <c r="A6277" s="264" t="s">
        <v>40133</v>
      </c>
      <c r="B6277" s="265" t="s">
        <v>13131</v>
      </c>
      <c r="C6277" s="265" t="s">
        <v>6676</v>
      </c>
      <c r="D6277" s="266" t="s">
        <v>40134</v>
      </c>
    </row>
    <row r="6278" spans="1:4" x14ac:dyDescent="0.25">
      <c r="A6278" s="264" t="s">
        <v>40135</v>
      </c>
      <c r="B6278" s="265" t="s">
        <v>13132</v>
      </c>
      <c r="C6278" s="265" t="s">
        <v>6676</v>
      </c>
      <c r="D6278" s="266" t="s">
        <v>25678</v>
      </c>
    </row>
    <row r="6279" spans="1:4" x14ac:dyDescent="0.25">
      <c r="A6279" s="264" t="s">
        <v>40136</v>
      </c>
      <c r="B6279" s="265" t="s">
        <v>13133</v>
      </c>
      <c r="C6279" s="265" t="s">
        <v>6676</v>
      </c>
      <c r="D6279" s="266" t="s">
        <v>36780</v>
      </c>
    </row>
    <row r="6280" spans="1:4" x14ac:dyDescent="0.25">
      <c r="A6280" s="264" t="s">
        <v>40137</v>
      </c>
      <c r="B6280" s="265" t="s">
        <v>13134</v>
      </c>
      <c r="C6280" s="265" t="s">
        <v>6676</v>
      </c>
      <c r="D6280" s="266" t="s">
        <v>36265</v>
      </c>
    </row>
    <row r="6281" spans="1:4" x14ac:dyDescent="0.25">
      <c r="A6281" s="264" t="s">
        <v>40138</v>
      </c>
      <c r="B6281" s="265" t="s">
        <v>13135</v>
      </c>
      <c r="C6281" s="265" t="s">
        <v>6676</v>
      </c>
      <c r="D6281" s="266" t="s">
        <v>8450</v>
      </c>
    </row>
    <row r="6282" spans="1:4" x14ac:dyDescent="0.25">
      <c r="A6282" s="264" t="s">
        <v>40139</v>
      </c>
      <c r="B6282" s="265" t="s">
        <v>13136</v>
      </c>
      <c r="C6282" s="265" t="s">
        <v>6676</v>
      </c>
      <c r="D6282" s="266" t="s">
        <v>36173</v>
      </c>
    </row>
    <row r="6283" spans="1:4" x14ac:dyDescent="0.25">
      <c r="A6283" s="264" t="s">
        <v>40140</v>
      </c>
      <c r="B6283" s="265" t="s">
        <v>13137</v>
      </c>
      <c r="C6283" s="265" t="s">
        <v>6676</v>
      </c>
      <c r="D6283" s="266" t="s">
        <v>40141</v>
      </c>
    </row>
    <row r="6284" spans="1:4" x14ac:dyDescent="0.25">
      <c r="A6284" s="264" t="s">
        <v>40142</v>
      </c>
      <c r="B6284" s="265" t="s">
        <v>13138</v>
      </c>
      <c r="C6284" s="265" t="s">
        <v>6676</v>
      </c>
      <c r="D6284" s="266" t="s">
        <v>2578</v>
      </c>
    </row>
    <row r="6285" spans="1:4" x14ac:dyDescent="0.25">
      <c r="A6285" s="264" t="s">
        <v>40143</v>
      </c>
      <c r="B6285" s="265" t="s">
        <v>13139</v>
      </c>
      <c r="C6285" s="265" t="s">
        <v>6676</v>
      </c>
      <c r="D6285" s="266" t="s">
        <v>39440</v>
      </c>
    </row>
    <row r="6286" spans="1:4" x14ac:dyDescent="0.25">
      <c r="A6286" s="264" t="s">
        <v>40144</v>
      </c>
      <c r="B6286" s="265" t="s">
        <v>13140</v>
      </c>
      <c r="C6286" s="265" t="s">
        <v>6676</v>
      </c>
      <c r="D6286" s="266" t="s">
        <v>40145</v>
      </c>
    </row>
    <row r="6287" spans="1:4" x14ac:dyDescent="0.25">
      <c r="A6287" s="264" t="s">
        <v>40146</v>
      </c>
      <c r="B6287" s="265" t="s">
        <v>13141</v>
      </c>
      <c r="C6287" s="265" t="s">
        <v>6676</v>
      </c>
      <c r="D6287" s="266" t="s">
        <v>27940</v>
      </c>
    </row>
    <row r="6288" spans="1:4" x14ac:dyDescent="0.25">
      <c r="A6288" s="264" t="s">
        <v>40147</v>
      </c>
      <c r="B6288" s="265" t="s">
        <v>13142</v>
      </c>
      <c r="C6288" s="265" t="s">
        <v>6676</v>
      </c>
      <c r="D6288" s="266" t="s">
        <v>40148</v>
      </c>
    </row>
    <row r="6289" spans="1:4" x14ac:dyDescent="0.25">
      <c r="A6289" s="264" t="s">
        <v>40149</v>
      </c>
      <c r="B6289" s="265" t="s">
        <v>13143</v>
      </c>
      <c r="C6289" s="265" t="s">
        <v>6676</v>
      </c>
      <c r="D6289" s="266" t="s">
        <v>40150</v>
      </c>
    </row>
    <row r="6290" spans="1:4" x14ac:dyDescent="0.25">
      <c r="A6290" s="264" t="s">
        <v>40151</v>
      </c>
      <c r="B6290" s="265" t="s">
        <v>13144</v>
      </c>
      <c r="C6290" s="265" t="s">
        <v>6676</v>
      </c>
      <c r="D6290" s="266" t="s">
        <v>40152</v>
      </c>
    </row>
    <row r="6291" spans="1:4" x14ac:dyDescent="0.25">
      <c r="A6291" s="264" t="s">
        <v>40153</v>
      </c>
      <c r="B6291" s="265" t="s">
        <v>13145</v>
      </c>
      <c r="C6291" s="265" t="s">
        <v>6676</v>
      </c>
      <c r="D6291" s="266" t="s">
        <v>37421</v>
      </c>
    </row>
    <row r="6292" spans="1:4" x14ac:dyDescent="0.25">
      <c r="A6292" s="264" t="s">
        <v>40154</v>
      </c>
      <c r="B6292" s="265" t="s">
        <v>13146</v>
      </c>
      <c r="C6292" s="265" t="s">
        <v>6676</v>
      </c>
      <c r="D6292" s="266" t="s">
        <v>40155</v>
      </c>
    </row>
    <row r="6293" spans="1:4" x14ac:dyDescent="0.25">
      <c r="A6293" s="264" t="s">
        <v>40156</v>
      </c>
      <c r="B6293" s="265" t="s">
        <v>13147</v>
      </c>
      <c r="C6293" s="265" t="s">
        <v>6676</v>
      </c>
      <c r="D6293" s="266" t="s">
        <v>40157</v>
      </c>
    </row>
    <row r="6294" spans="1:4" x14ac:dyDescent="0.25">
      <c r="A6294" s="264" t="s">
        <v>40158</v>
      </c>
      <c r="B6294" s="265" t="s">
        <v>13148</v>
      </c>
      <c r="C6294" s="265" t="s">
        <v>6676</v>
      </c>
      <c r="D6294" s="266" t="s">
        <v>40159</v>
      </c>
    </row>
    <row r="6295" spans="1:4" x14ac:dyDescent="0.25">
      <c r="A6295" s="264" t="s">
        <v>40160</v>
      </c>
      <c r="B6295" s="265" t="s">
        <v>13149</v>
      </c>
      <c r="C6295" s="265" t="s">
        <v>6676</v>
      </c>
      <c r="D6295" s="266" t="s">
        <v>40161</v>
      </c>
    </row>
    <row r="6296" spans="1:4" x14ac:dyDescent="0.25">
      <c r="A6296" s="264" t="s">
        <v>40162</v>
      </c>
      <c r="B6296" s="265" t="s">
        <v>13150</v>
      </c>
      <c r="C6296" s="265" t="s">
        <v>6676</v>
      </c>
      <c r="D6296" s="266" t="s">
        <v>36387</v>
      </c>
    </row>
    <row r="6297" spans="1:4" x14ac:dyDescent="0.25">
      <c r="A6297" s="264" t="s">
        <v>40163</v>
      </c>
      <c r="B6297" s="265" t="s">
        <v>13151</v>
      </c>
      <c r="C6297" s="265" t="s">
        <v>6676</v>
      </c>
      <c r="D6297" s="266" t="s">
        <v>7253</v>
      </c>
    </row>
    <row r="6298" spans="1:4" x14ac:dyDescent="0.25">
      <c r="A6298" s="264" t="s">
        <v>40164</v>
      </c>
      <c r="B6298" s="265" t="s">
        <v>13152</v>
      </c>
      <c r="C6298" s="265" t="s">
        <v>6676</v>
      </c>
      <c r="D6298" s="266" t="s">
        <v>27261</v>
      </c>
    </row>
    <row r="6299" spans="1:4" x14ac:dyDescent="0.25">
      <c r="A6299" s="264" t="s">
        <v>40165</v>
      </c>
      <c r="B6299" s="265" t="s">
        <v>13153</v>
      </c>
      <c r="C6299" s="265" t="s">
        <v>6676</v>
      </c>
      <c r="D6299" s="266" t="s">
        <v>36166</v>
      </c>
    </row>
    <row r="6300" spans="1:4" x14ac:dyDescent="0.25">
      <c r="A6300" s="264" t="s">
        <v>40166</v>
      </c>
      <c r="B6300" s="265" t="s">
        <v>13154</v>
      </c>
      <c r="C6300" s="265" t="s">
        <v>6676</v>
      </c>
      <c r="D6300" s="266" t="s">
        <v>2555</v>
      </c>
    </row>
    <row r="6301" spans="1:4" x14ac:dyDescent="0.25">
      <c r="A6301" s="264" t="s">
        <v>40167</v>
      </c>
      <c r="B6301" s="265" t="s">
        <v>13155</v>
      </c>
      <c r="C6301" s="265" t="s">
        <v>6676</v>
      </c>
      <c r="D6301" s="266" t="s">
        <v>36561</v>
      </c>
    </row>
    <row r="6302" spans="1:4" x14ac:dyDescent="0.25">
      <c r="A6302" s="264" t="s">
        <v>40168</v>
      </c>
      <c r="B6302" s="265" t="s">
        <v>13156</v>
      </c>
      <c r="C6302" s="265" t="s">
        <v>6676</v>
      </c>
      <c r="D6302" s="266" t="s">
        <v>6750</v>
      </c>
    </row>
    <row r="6303" spans="1:4" x14ac:dyDescent="0.25">
      <c r="A6303" s="264" t="s">
        <v>40169</v>
      </c>
      <c r="B6303" s="265" t="s">
        <v>13157</v>
      </c>
      <c r="C6303" s="265" t="s">
        <v>6676</v>
      </c>
      <c r="D6303" s="266" t="s">
        <v>29814</v>
      </c>
    </row>
    <row r="6304" spans="1:4" x14ac:dyDescent="0.25">
      <c r="A6304" s="264" t="s">
        <v>40170</v>
      </c>
      <c r="B6304" s="265" t="s">
        <v>13158</v>
      </c>
      <c r="C6304" s="265" t="s">
        <v>6676</v>
      </c>
      <c r="D6304" s="266" t="s">
        <v>27257</v>
      </c>
    </row>
    <row r="6305" spans="1:4" x14ac:dyDescent="0.25">
      <c r="A6305" s="264" t="s">
        <v>40171</v>
      </c>
      <c r="B6305" s="265" t="s">
        <v>13159</v>
      </c>
      <c r="C6305" s="265" t="s">
        <v>6676</v>
      </c>
      <c r="D6305" s="266" t="s">
        <v>37350</v>
      </c>
    </row>
    <row r="6306" spans="1:4" x14ac:dyDescent="0.25">
      <c r="A6306" s="264" t="s">
        <v>40172</v>
      </c>
      <c r="B6306" s="265" t="s">
        <v>13160</v>
      </c>
      <c r="C6306" s="265" t="s">
        <v>6676</v>
      </c>
      <c r="D6306" s="266" t="s">
        <v>32190</v>
      </c>
    </row>
    <row r="6307" spans="1:4" x14ac:dyDescent="0.25">
      <c r="A6307" s="264" t="s">
        <v>40173</v>
      </c>
      <c r="B6307" s="265" t="s">
        <v>13161</v>
      </c>
      <c r="C6307" s="265" t="s">
        <v>6676</v>
      </c>
      <c r="D6307" s="266" t="s">
        <v>39375</v>
      </c>
    </row>
    <row r="6308" spans="1:4" x14ac:dyDescent="0.25">
      <c r="A6308" s="264" t="s">
        <v>40174</v>
      </c>
      <c r="B6308" s="265" t="s">
        <v>13162</v>
      </c>
      <c r="C6308" s="265" t="s">
        <v>6676</v>
      </c>
      <c r="D6308" s="266" t="s">
        <v>7110</v>
      </c>
    </row>
    <row r="6309" spans="1:4" x14ac:dyDescent="0.25">
      <c r="A6309" s="264" t="s">
        <v>40175</v>
      </c>
      <c r="B6309" s="265" t="s">
        <v>13163</v>
      </c>
      <c r="C6309" s="265" t="s">
        <v>6676</v>
      </c>
      <c r="D6309" s="266" t="s">
        <v>5116</v>
      </c>
    </row>
    <row r="6310" spans="1:4" x14ac:dyDescent="0.25">
      <c r="A6310" s="264" t="s">
        <v>40176</v>
      </c>
      <c r="B6310" s="265" t="s">
        <v>13164</v>
      </c>
      <c r="C6310" s="265" t="s">
        <v>6676</v>
      </c>
      <c r="D6310" s="266" t="s">
        <v>32202</v>
      </c>
    </row>
    <row r="6311" spans="1:4" x14ac:dyDescent="0.25">
      <c r="A6311" s="264" t="s">
        <v>40177</v>
      </c>
      <c r="B6311" s="265" t="s">
        <v>13165</v>
      </c>
      <c r="C6311" s="265" t="s">
        <v>6676</v>
      </c>
      <c r="D6311" s="266" t="s">
        <v>2661</v>
      </c>
    </row>
    <row r="6312" spans="1:4" x14ac:dyDescent="0.25">
      <c r="A6312" s="264" t="s">
        <v>40178</v>
      </c>
      <c r="B6312" s="265" t="s">
        <v>13166</v>
      </c>
      <c r="C6312" s="265" t="s">
        <v>6676</v>
      </c>
      <c r="D6312" s="266" t="s">
        <v>26967</v>
      </c>
    </row>
    <row r="6313" spans="1:4" x14ac:dyDescent="0.25">
      <c r="A6313" s="264" t="s">
        <v>40179</v>
      </c>
      <c r="B6313" s="265" t="s">
        <v>13167</v>
      </c>
      <c r="C6313" s="265" t="s">
        <v>6676</v>
      </c>
      <c r="D6313" s="266" t="s">
        <v>40180</v>
      </c>
    </row>
    <row r="6314" spans="1:4" x14ac:dyDescent="0.25">
      <c r="A6314" s="264" t="s">
        <v>40181</v>
      </c>
      <c r="B6314" s="265" t="s">
        <v>13168</v>
      </c>
      <c r="C6314" s="265" t="s">
        <v>6676</v>
      </c>
      <c r="D6314" s="266" t="s">
        <v>40182</v>
      </c>
    </row>
    <row r="6315" spans="1:4" x14ac:dyDescent="0.25">
      <c r="A6315" s="264" t="s">
        <v>40183</v>
      </c>
      <c r="B6315" s="265" t="s">
        <v>13169</v>
      </c>
      <c r="C6315" s="265" t="s">
        <v>6676</v>
      </c>
      <c r="D6315" s="266" t="s">
        <v>40184</v>
      </c>
    </row>
    <row r="6316" spans="1:4" x14ac:dyDescent="0.25">
      <c r="A6316" s="264" t="s">
        <v>40185</v>
      </c>
      <c r="B6316" s="265" t="s">
        <v>13170</v>
      </c>
      <c r="C6316" s="265" t="s">
        <v>6676</v>
      </c>
      <c r="D6316" s="266" t="s">
        <v>4387</v>
      </c>
    </row>
    <row r="6317" spans="1:4" x14ac:dyDescent="0.25">
      <c r="A6317" s="264" t="s">
        <v>40186</v>
      </c>
      <c r="B6317" s="265" t="s">
        <v>13171</v>
      </c>
      <c r="C6317" s="265" t="s">
        <v>6676</v>
      </c>
      <c r="D6317" s="266" t="s">
        <v>25714</v>
      </c>
    </row>
    <row r="6318" spans="1:4" x14ac:dyDescent="0.25">
      <c r="A6318" s="264" t="s">
        <v>40187</v>
      </c>
      <c r="B6318" s="265" t="s">
        <v>13172</v>
      </c>
      <c r="C6318" s="265" t="s">
        <v>6676</v>
      </c>
      <c r="D6318" s="266" t="s">
        <v>34663</v>
      </c>
    </row>
    <row r="6319" spans="1:4" x14ac:dyDescent="0.25">
      <c r="A6319" s="264" t="s">
        <v>40188</v>
      </c>
      <c r="B6319" s="265" t="s">
        <v>13173</v>
      </c>
      <c r="C6319" s="265" t="s">
        <v>6676</v>
      </c>
      <c r="D6319" s="266" t="s">
        <v>40189</v>
      </c>
    </row>
    <row r="6320" spans="1:4" x14ac:dyDescent="0.25">
      <c r="A6320" s="264" t="s">
        <v>40190</v>
      </c>
      <c r="B6320" s="265" t="s">
        <v>13174</v>
      </c>
      <c r="C6320" s="265" t="s">
        <v>6676</v>
      </c>
      <c r="D6320" s="266" t="s">
        <v>34803</v>
      </c>
    </row>
    <row r="6321" spans="1:4" x14ac:dyDescent="0.25">
      <c r="A6321" s="264" t="s">
        <v>40191</v>
      </c>
      <c r="B6321" s="265" t="s">
        <v>13175</v>
      </c>
      <c r="C6321" s="265" t="s">
        <v>6676</v>
      </c>
      <c r="D6321" s="266" t="s">
        <v>27530</v>
      </c>
    </row>
    <row r="6322" spans="1:4" x14ac:dyDescent="0.25">
      <c r="A6322" s="264" t="s">
        <v>40192</v>
      </c>
      <c r="B6322" s="265" t="s">
        <v>13176</v>
      </c>
      <c r="C6322" s="265" t="s">
        <v>6676</v>
      </c>
      <c r="D6322" s="266" t="s">
        <v>40193</v>
      </c>
    </row>
    <row r="6323" spans="1:4" x14ac:dyDescent="0.25">
      <c r="A6323" s="264" t="s">
        <v>40194</v>
      </c>
      <c r="B6323" s="265" t="s">
        <v>13177</v>
      </c>
      <c r="C6323" s="265" t="s">
        <v>6676</v>
      </c>
      <c r="D6323" s="266" t="s">
        <v>5974</v>
      </c>
    </row>
    <row r="6324" spans="1:4" x14ac:dyDescent="0.25">
      <c r="A6324" s="264" t="s">
        <v>40195</v>
      </c>
      <c r="B6324" s="265" t="s">
        <v>13178</v>
      </c>
      <c r="C6324" s="265" t="s">
        <v>6676</v>
      </c>
      <c r="D6324" s="266" t="s">
        <v>40196</v>
      </c>
    </row>
    <row r="6325" spans="1:4" x14ac:dyDescent="0.25">
      <c r="A6325" s="264" t="s">
        <v>40197</v>
      </c>
      <c r="B6325" s="265" t="s">
        <v>13180</v>
      </c>
      <c r="C6325" s="265" t="s">
        <v>6676</v>
      </c>
      <c r="D6325" s="266" t="s">
        <v>40198</v>
      </c>
    </row>
    <row r="6326" spans="1:4" x14ac:dyDescent="0.25">
      <c r="A6326" s="264" t="s">
        <v>40199</v>
      </c>
      <c r="B6326" s="265" t="s">
        <v>13181</v>
      </c>
      <c r="C6326" s="265" t="s">
        <v>6676</v>
      </c>
      <c r="D6326" s="266" t="s">
        <v>40200</v>
      </c>
    </row>
    <row r="6327" spans="1:4" x14ac:dyDescent="0.25">
      <c r="A6327" s="264" t="s">
        <v>40201</v>
      </c>
      <c r="B6327" s="265" t="s">
        <v>13182</v>
      </c>
      <c r="C6327" s="265" t="s">
        <v>6676</v>
      </c>
      <c r="D6327" s="266" t="s">
        <v>40202</v>
      </c>
    </row>
    <row r="6328" spans="1:4" x14ac:dyDescent="0.25">
      <c r="A6328" s="264" t="s">
        <v>40203</v>
      </c>
      <c r="B6328" s="265" t="s">
        <v>13183</v>
      </c>
      <c r="C6328" s="265" t="s">
        <v>6676</v>
      </c>
      <c r="D6328" s="266" t="s">
        <v>26180</v>
      </c>
    </row>
    <row r="6329" spans="1:4" x14ac:dyDescent="0.25">
      <c r="A6329" s="264" t="s">
        <v>40204</v>
      </c>
      <c r="B6329" s="265" t="s">
        <v>13184</v>
      </c>
      <c r="C6329" s="265" t="s">
        <v>6676</v>
      </c>
      <c r="D6329" s="266" t="s">
        <v>40205</v>
      </c>
    </row>
    <row r="6330" spans="1:4" x14ac:dyDescent="0.25">
      <c r="A6330" s="264" t="s">
        <v>40206</v>
      </c>
      <c r="B6330" s="265" t="s">
        <v>13185</v>
      </c>
      <c r="C6330" s="265" t="s">
        <v>6676</v>
      </c>
      <c r="D6330" s="266" t="s">
        <v>39348</v>
      </c>
    </row>
    <row r="6331" spans="1:4" x14ac:dyDescent="0.25">
      <c r="A6331" s="264" t="s">
        <v>40207</v>
      </c>
      <c r="B6331" s="265" t="s">
        <v>13186</v>
      </c>
      <c r="C6331" s="265" t="s">
        <v>740</v>
      </c>
      <c r="D6331" s="266" t="s">
        <v>13990</v>
      </c>
    </row>
    <row r="6332" spans="1:4" x14ac:dyDescent="0.25">
      <c r="A6332" s="264" t="s">
        <v>40208</v>
      </c>
      <c r="B6332" s="265" t="s">
        <v>13187</v>
      </c>
      <c r="C6332" s="265" t="s">
        <v>6676</v>
      </c>
      <c r="D6332" s="266" t="s">
        <v>10929</v>
      </c>
    </row>
    <row r="6333" spans="1:4" x14ac:dyDescent="0.25">
      <c r="A6333" s="264" t="s">
        <v>40209</v>
      </c>
      <c r="B6333" s="265" t="s">
        <v>13188</v>
      </c>
      <c r="C6333" s="265" t="s">
        <v>6676</v>
      </c>
      <c r="D6333" s="266" t="s">
        <v>40210</v>
      </c>
    </row>
    <row r="6334" spans="1:4" x14ac:dyDescent="0.25">
      <c r="A6334" s="264" t="s">
        <v>40211</v>
      </c>
      <c r="B6334" s="265" t="s">
        <v>13189</v>
      </c>
      <c r="C6334" s="265" t="s">
        <v>6676</v>
      </c>
      <c r="D6334" s="266" t="s">
        <v>4800</v>
      </c>
    </row>
    <row r="6335" spans="1:4" x14ac:dyDescent="0.25">
      <c r="A6335" s="264" t="s">
        <v>40212</v>
      </c>
      <c r="B6335" s="265" t="s">
        <v>13190</v>
      </c>
      <c r="C6335" s="265" t="s">
        <v>6676</v>
      </c>
      <c r="D6335" s="266" t="s">
        <v>40213</v>
      </c>
    </row>
    <row r="6336" spans="1:4" x14ac:dyDescent="0.25">
      <c r="A6336" s="264" t="s">
        <v>40214</v>
      </c>
      <c r="B6336" s="265" t="s">
        <v>13191</v>
      </c>
      <c r="C6336" s="265" t="s">
        <v>6676</v>
      </c>
      <c r="D6336" s="266" t="s">
        <v>40215</v>
      </c>
    </row>
    <row r="6337" spans="1:4" x14ac:dyDescent="0.25">
      <c r="A6337" s="264" t="s">
        <v>40216</v>
      </c>
      <c r="B6337" s="265" t="s">
        <v>13192</v>
      </c>
      <c r="C6337" s="265" t="s">
        <v>6676</v>
      </c>
      <c r="D6337" s="266" t="s">
        <v>40217</v>
      </c>
    </row>
    <row r="6338" spans="1:4" x14ac:dyDescent="0.25">
      <c r="A6338" s="264" t="s">
        <v>40218</v>
      </c>
      <c r="B6338" s="265" t="s">
        <v>13193</v>
      </c>
      <c r="C6338" s="265" t="s">
        <v>6676</v>
      </c>
      <c r="D6338" s="266" t="s">
        <v>12769</v>
      </c>
    </row>
    <row r="6339" spans="1:4" x14ac:dyDescent="0.25">
      <c r="A6339" s="264" t="s">
        <v>40219</v>
      </c>
      <c r="B6339" s="265" t="s">
        <v>13194</v>
      </c>
      <c r="C6339" s="265" t="s">
        <v>6676</v>
      </c>
      <c r="D6339" s="266" t="s">
        <v>40220</v>
      </c>
    </row>
    <row r="6340" spans="1:4" x14ac:dyDescent="0.25">
      <c r="A6340" s="264" t="s">
        <v>40221</v>
      </c>
      <c r="B6340" s="265" t="s">
        <v>13195</v>
      </c>
      <c r="C6340" s="265" t="s">
        <v>6676</v>
      </c>
      <c r="D6340" s="266" t="s">
        <v>14122</v>
      </c>
    </row>
    <row r="6341" spans="1:4" x14ac:dyDescent="0.25">
      <c r="A6341" s="264" t="s">
        <v>40222</v>
      </c>
      <c r="B6341" s="265" t="s">
        <v>13196</v>
      </c>
      <c r="C6341" s="265" t="s">
        <v>6676</v>
      </c>
      <c r="D6341" s="266" t="s">
        <v>40223</v>
      </c>
    </row>
    <row r="6342" spans="1:4" x14ac:dyDescent="0.25">
      <c r="A6342" s="264" t="s">
        <v>40224</v>
      </c>
      <c r="B6342" s="265" t="s">
        <v>13197</v>
      </c>
      <c r="C6342" s="265" t="s">
        <v>6676</v>
      </c>
      <c r="D6342" s="266" t="s">
        <v>40225</v>
      </c>
    </row>
    <row r="6343" spans="1:4" x14ac:dyDescent="0.25">
      <c r="A6343" s="264" t="s">
        <v>40226</v>
      </c>
      <c r="B6343" s="265" t="s">
        <v>13198</v>
      </c>
      <c r="C6343" s="265" t="s">
        <v>6676</v>
      </c>
      <c r="D6343" s="266" t="s">
        <v>36459</v>
      </c>
    </row>
    <row r="6344" spans="1:4" x14ac:dyDescent="0.25">
      <c r="A6344" s="264" t="s">
        <v>40227</v>
      </c>
      <c r="B6344" s="265" t="s">
        <v>13199</v>
      </c>
      <c r="C6344" s="265" t="s">
        <v>6676</v>
      </c>
      <c r="D6344" s="266" t="s">
        <v>40228</v>
      </c>
    </row>
    <row r="6345" spans="1:4" x14ac:dyDescent="0.25">
      <c r="A6345" s="264" t="s">
        <v>40229</v>
      </c>
      <c r="B6345" s="265" t="s">
        <v>13200</v>
      </c>
      <c r="C6345" s="265" t="s">
        <v>6676</v>
      </c>
      <c r="D6345" s="266" t="s">
        <v>25880</v>
      </c>
    </row>
    <row r="6346" spans="1:4" x14ac:dyDescent="0.25">
      <c r="A6346" s="264" t="s">
        <v>40230</v>
      </c>
      <c r="B6346" s="265" t="s">
        <v>13201</v>
      </c>
      <c r="C6346" s="265" t="s">
        <v>6676</v>
      </c>
      <c r="D6346" s="266" t="s">
        <v>5959</v>
      </c>
    </row>
    <row r="6347" spans="1:4" x14ac:dyDescent="0.25">
      <c r="A6347" s="264" t="s">
        <v>40231</v>
      </c>
      <c r="B6347" s="265" t="s">
        <v>13202</v>
      </c>
      <c r="C6347" s="265" t="s">
        <v>6676</v>
      </c>
      <c r="D6347" s="266" t="s">
        <v>28274</v>
      </c>
    </row>
    <row r="6348" spans="1:4" x14ac:dyDescent="0.25">
      <c r="A6348" s="264" t="s">
        <v>40232</v>
      </c>
      <c r="B6348" s="265" t="s">
        <v>13203</v>
      </c>
      <c r="C6348" s="265" t="s">
        <v>6676</v>
      </c>
      <c r="D6348" s="266" t="s">
        <v>27581</v>
      </c>
    </row>
    <row r="6349" spans="1:4" x14ac:dyDescent="0.25">
      <c r="A6349" s="264" t="s">
        <v>40233</v>
      </c>
      <c r="B6349" s="265" t="s">
        <v>13204</v>
      </c>
      <c r="C6349" s="265" t="s">
        <v>6676</v>
      </c>
      <c r="D6349" s="266" t="s">
        <v>34650</v>
      </c>
    </row>
    <row r="6350" spans="1:4" x14ac:dyDescent="0.25">
      <c r="A6350" s="264" t="s">
        <v>40234</v>
      </c>
      <c r="B6350" s="265" t="s">
        <v>13205</v>
      </c>
      <c r="C6350" s="265" t="s">
        <v>6676</v>
      </c>
      <c r="D6350" s="266" t="s">
        <v>40235</v>
      </c>
    </row>
    <row r="6351" spans="1:4" x14ac:dyDescent="0.25">
      <c r="A6351" s="264" t="s">
        <v>40236</v>
      </c>
      <c r="B6351" s="265" t="s">
        <v>13206</v>
      </c>
      <c r="C6351" s="265" t="s">
        <v>6676</v>
      </c>
      <c r="D6351" s="266" t="s">
        <v>29730</v>
      </c>
    </row>
    <row r="6352" spans="1:4" x14ac:dyDescent="0.25">
      <c r="A6352" s="264" t="s">
        <v>40237</v>
      </c>
      <c r="B6352" s="265" t="s">
        <v>13207</v>
      </c>
      <c r="C6352" s="265" t="s">
        <v>6676</v>
      </c>
      <c r="D6352" s="266" t="s">
        <v>6953</v>
      </c>
    </row>
    <row r="6353" spans="1:4" x14ac:dyDescent="0.25">
      <c r="A6353" s="264" t="s">
        <v>40238</v>
      </c>
      <c r="B6353" s="265" t="s">
        <v>13208</v>
      </c>
      <c r="C6353" s="265" t="s">
        <v>6676</v>
      </c>
      <c r="D6353" s="266" t="s">
        <v>40239</v>
      </c>
    </row>
    <row r="6354" spans="1:4" x14ac:dyDescent="0.25">
      <c r="A6354" s="264" t="s">
        <v>40240</v>
      </c>
      <c r="B6354" s="265" t="s">
        <v>13209</v>
      </c>
      <c r="C6354" s="265" t="s">
        <v>6676</v>
      </c>
      <c r="D6354" s="266" t="s">
        <v>34645</v>
      </c>
    </row>
    <row r="6355" spans="1:4" x14ac:dyDescent="0.25">
      <c r="A6355" s="264" t="s">
        <v>40241</v>
      </c>
      <c r="B6355" s="265" t="s">
        <v>13210</v>
      </c>
      <c r="C6355" s="265" t="s">
        <v>6676</v>
      </c>
      <c r="D6355" s="266" t="s">
        <v>36574</v>
      </c>
    </row>
    <row r="6356" spans="1:4" x14ac:dyDescent="0.25">
      <c r="A6356" s="264" t="s">
        <v>40242</v>
      </c>
      <c r="B6356" s="265" t="s">
        <v>13211</v>
      </c>
      <c r="C6356" s="265" t="s">
        <v>6676</v>
      </c>
      <c r="D6356" s="266" t="s">
        <v>34008</v>
      </c>
    </row>
    <row r="6357" spans="1:4" x14ac:dyDescent="0.25">
      <c r="A6357" s="264" t="s">
        <v>40243</v>
      </c>
      <c r="B6357" s="265" t="s">
        <v>13212</v>
      </c>
      <c r="C6357" s="265" t="s">
        <v>6676</v>
      </c>
      <c r="D6357" s="266" t="s">
        <v>25833</v>
      </c>
    </row>
    <row r="6358" spans="1:4" x14ac:dyDescent="0.25">
      <c r="A6358" s="264" t="s">
        <v>40244</v>
      </c>
      <c r="B6358" s="265" t="s">
        <v>13213</v>
      </c>
      <c r="C6358" s="265" t="s">
        <v>6676</v>
      </c>
      <c r="D6358" s="266" t="s">
        <v>3489</v>
      </c>
    </row>
    <row r="6359" spans="1:4" x14ac:dyDescent="0.25">
      <c r="A6359" s="264" t="s">
        <v>40245</v>
      </c>
      <c r="B6359" s="265" t="s">
        <v>13214</v>
      </c>
      <c r="C6359" s="265" t="s">
        <v>6676</v>
      </c>
      <c r="D6359" s="266" t="s">
        <v>36121</v>
      </c>
    </row>
    <row r="6360" spans="1:4" x14ac:dyDescent="0.25">
      <c r="A6360" s="264" t="s">
        <v>40246</v>
      </c>
      <c r="B6360" s="265" t="s">
        <v>13215</v>
      </c>
      <c r="C6360" s="265" t="s">
        <v>6676</v>
      </c>
      <c r="D6360" s="266" t="s">
        <v>31268</v>
      </c>
    </row>
    <row r="6361" spans="1:4" x14ac:dyDescent="0.25">
      <c r="A6361" s="264" t="s">
        <v>40247</v>
      </c>
      <c r="B6361" s="265" t="s">
        <v>13216</v>
      </c>
      <c r="C6361" s="265" t="s">
        <v>6676</v>
      </c>
      <c r="D6361" s="266" t="s">
        <v>40248</v>
      </c>
    </row>
    <row r="6362" spans="1:4" x14ac:dyDescent="0.25">
      <c r="A6362" s="264" t="s">
        <v>40249</v>
      </c>
      <c r="B6362" s="265" t="s">
        <v>13217</v>
      </c>
      <c r="C6362" s="265" t="s">
        <v>6676</v>
      </c>
      <c r="D6362" s="266" t="s">
        <v>40250</v>
      </c>
    </row>
    <row r="6363" spans="1:4" x14ac:dyDescent="0.25">
      <c r="A6363" s="264" t="s">
        <v>40251</v>
      </c>
      <c r="B6363" s="265" t="s">
        <v>13218</v>
      </c>
      <c r="C6363" s="265" t="s">
        <v>6676</v>
      </c>
      <c r="D6363" s="266" t="s">
        <v>38687</v>
      </c>
    </row>
    <row r="6364" spans="1:4" x14ac:dyDescent="0.25">
      <c r="A6364" s="264" t="s">
        <v>40252</v>
      </c>
      <c r="B6364" s="265" t="s">
        <v>13219</v>
      </c>
      <c r="C6364" s="265" t="s">
        <v>6676</v>
      </c>
      <c r="D6364" s="266" t="s">
        <v>26987</v>
      </c>
    </row>
    <row r="6365" spans="1:4" x14ac:dyDescent="0.25">
      <c r="A6365" s="264" t="s">
        <v>40253</v>
      </c>
      <c r="B6365" s="265" t="s">
        <v>13221</v>
      </c>
      <c r="C6365" s="265" t="s">
        <v>6676</v>
      </c>
      <c r="D6365" s="266" t="s">
        <v>40254</v>
      </c>
    </row>
    <row r="6366" spans="1:4" x14ac:dyDescent="0.25">
      <c r="A6366" s="264" t="s">
        <v>40255</v>
      </c>
      <c r="B6366" s="265" t="s">
        <v>13222</v>
      </c>
      <c r="C6366" s="265" t="s">
        <v>6676</v>
      </c>
      <c r="D6366" s="266" t="s">
        <v>40256</v>
      </c>
    </row>
    <row r="6367" spans="1:4" x14ac:dyDescent="0.25">
      <c r="A6367" s="264" t="s">
        <v>40257</v>
      </c>
      <c r="B6367" s="265" t="s">
        <v>13223</v>
      </c>
      <c r="C6367" s="265" t="s">
        <v>6676</v>
      </c>
      <c r="D6367" s="266" t="s">
        <v>40258</v>
      </c>
    </row>
    <row r="6368" spans="1:4" x14ac:dyDescent="0.25">
      <c r="A6368" s="264" t="s">
        <v>40259</v>
      </c>
      <c r="B6368" s="265" t="s">
        <v>13224</v>
      </c>
      <c r="C6368" s="265" t="s">
        <v>6676</v>
      </c>
      <c r="D6368" s="266" t="s">
        <v>40260</v>
      </c>
    </row>
    <row r="6369" spans="1:4" x14ac:dyDescent="0.25">
      <c r="A6369" s="264" t="s">
        <v>40261</v>
      </c>
      <c r="B6369" s="265" t="s">
        <v>13225</v>
      </c>
      <c r="C6369" s="265" t="s">
        <v>6676</v>
      </c>
      <c r="D6369" s="266" t="s">
        <v>40262</v>
      </c>
    </row>
    <row r="6370" spans="1:4" x14ac:dyDescent="0.25">
      <c r="A6370" s="264" t="s">
        <v>40263</v>
      </c>
      <c r="B6370" s="265" t="s">
        <v>13226</v>
      </c>
      <c r="C6370" s="265" t="s">
        <v>6676</v>
      </c>
      <c r="D6370" s="266" t="s">
        <v>40264</v>
      </c>
    </row>
    <row r="6371" spans="1:4" x14ac:dyDescent="0.25">
      <c r="A6371" s="264" t="s">
        <v>40265</v>
      </c>
      <c r="B6371" s="265" t="s">
        <v>13227</v>
      </c>
      <c r="C6371" s="265" t="s">
        <v>6676</v>
      </c>
      <c r="D6371" s="266" t="s">
        <v>10131</v>
      </c>
    </row>
    <row r="6372" spans="1:4" x14ac:dyDescent="0.25">
      <c r="A6372" s="264" t="s">
        <v>40266</v>
      </c>
      <c r="B6372" s="265" t="s">
        <v>13228</v>
      </c>
      <c r="C6372" s="265" t="s">
        <v>6676</v>
      </c>
      <c r="D6372" s="266" t="s">
        <v>40267</v>
      </c>
    </row>
    <row r="6373" spans="1:4" x14ac:dyDescent="0.25">
      <c r="A6373" s="264" t="s">
        <v>40268</v>
      </c>
      <c r="B6373" s="265" t="s">
        <v>13229</v>
      </c>
      <c r="C6373" s="265" t="s">
        <v>6676</v>
      </c>
      <c r="D6373" s="266" t="s">
        <v>40269</v>
      </c>
    </row>
    <row r="6374" spans="1:4" x14ac:dyDescent="0.25">
      <c r="A6374" s="264" t="s">
        <v>40270</v>
      </c>
      <c r="B6374" s="265" t="s">
        <v>13230</v>
      </c>
      <c r="C6374" s="265" t="s">
        <v>6676</v>
      </c>
      <c r="D6374" s="266" t="s">
        <v>40271</v>
      </c>
    </row>
    <row r="6375" spans="1:4" x14ac:dyDescent="0.25">
      <c r="A6375" s="264" t="s">
        <v>40272</v>
      </c>
      <c r="B6375" s="265" t="s">
        <v>13231</v>
      </c>
      <c r="C6375" s="265" t="s">
        <v>740</v>
      </c>
      <c r="D6375" s="266" t="s">
        <v>40273</v>
      </c>
    </row>
    <row r="6376" spans="1:4" x14ac:dyDescent="0.25">
      <c r="A6376" s="264" t="s">
        <v>40274</v>
      </c>
      <c r="B6376" s="265" t="s">
        <v>13232</v>
      </c>
      <c r="C6376" s="265" t="s">
        <v>740</v>
      </c>
      <c r="D6376" s="266" t="s">
        <v>26592</v>
      </c>
    </row>
    <row r="6377" spans="1:4" x14ac:dyDescent="0.25">
      <c r="A6377" s="264" t="s">
        <v>40275</v>
      </c>
      <c r="B6377" s="265" t="s">
        <v>13233</v>
      </c>
      <c r="C6377" s="265" t="s">
        <v>740</v>
      </c>
      <c r="D6377" s="266" t="s">
        <v>3756</v>
      </c>
    </row>
    <row r="6378" spans="1:4" x14ac:dyDescent="0.25">
      <c r="A6378" s="264" t="s">
        <v>40276</v>
      </c>
      <c r="B6378" s="265" t="s">
        <v>13234</v>
      </c>
      <c r="C6378" s="265" t="s">
        <v>6676</v>
      </c>
      <c r="D6378" s="266" t="s">
        <v>31176</v>
      </c>
    </row>
    <row r="6379" spans="1:4" x14ac:dyDescent="0.25">
      <c r="A6379" s="264" t="s">
        <v>40277</v>
      </c>
      <c r="B6379" s="265" t="s">
        <v>13235</v>
      </c>
      <c r="C6379" s="265" t="s">
        <v>740</v>
      </c>
      <c r="D6379" s="266" t="s">
        <v>3530</v>
      </c>
    </row>
    <row r="6380" spans="1:4" x14ac:dyDescent="0.25">
      <c r="A6380" s="264" t="s">
        <v>40278</v>
      </c>
      <c r="B6380" s="265" t="s">
        <v>13236</v>
      </c>
      <c r="C6380" s="265" t="s">
        <v>6676</v>
      </c>
      <c r="D6380" s="266" t="s">
        <v>40269</v>
      </c>
    </row>
    <row r="6381" spans="1:4" x14ac:dyDescent="0.25">
      <c r="A6381" s="264" t="s">
        <v>40279</v>
      </c>
      <c r="B6381" s="265" t="s">
        <v>13237</v>
      </c>
      <c r="C6381" s="265" t="s">
        <v>740</v>
      </c>
      <c r="D6381" s="266" t="s">
        <v>40280</v>
      </c>
    </row>
    <row r="6382" spans="1:4" x14ac:dyDescent="0.25">
      <c r="A6382" s="264" t="s">
        <v>40281</v>
      </c>
      <c r="B6382" s="265" t="s">
        <v>13238</v>
      </c>
      <c r="C6382" s="265" t="s">
        <v>740</v>
      </c>
      <c r="D6382" s="266" t="s">
        <v>4864</v>
      </c>
    </row>
    <row r="6383" spans="1:4" x14ac:dyDescent="0.25">
      <c r="A6383" s="264" t="s">
        <v>40282</v>
      </c>
      <c r="B6383" s="265" t="s">
        <v>13239</v>
      </c>
      <c r="C6383" s="265" t="s">
        <v>740</v>
      </c>
      <c r="D6383" s="266" t="s">
        <v>27292</v>
      </c>
    </row>
    <row r="6384" spans="1:4" x14ac:dyDescent="0.25">
      <c r="A6384" s="264" t="s">
        <v>40283</v>
      </c>
      <c r="B6384" s="265" t="s">
        <v>13240</v>
      </c>
      <c r="C6384" s="265" t="s">
        <v>740</v>
      </c>
      <c r="D6384" s="266" t="s">
        <v>39098</v>
      </c>
    </row>
    <row r="6385" spans="1:4" x14ac:dyDescent="0.25">
      <c r="A6385" s="264" t="s">
        <v>40284</v>
      </c>
      <c r="B6385" s="265" t="s">
        <v>13241</v>
      </c>
      <c r="C6385" s="265" t="s">
        <v>6676</v>
      </c>
      <c r="D6385" s="266" t="s">
        <v>40285</v>
      </c>
    </row>
    <row r="6386" spans="1:4" x14ac:dyDescent="0.25">
      <c r="A6386" s="264" t="s">
        <v>40286</v>
      </c>
      <c r="B6386" s="265" t="s">
        <v>13242</v>
      </c>
      <c r="C6386" s="265" t="s">
        <v>6676</v>
      </c>
      <c r="D6386" s="266" t="s">
        <v>40287</v>
      </c>
    </row>
    <row r="6387" spans="1:4" x14ac:dyDescent="0.25">
      <c r="A6387" s="264" t="s">
        <v>40288</v>
      </c>
      <c r="B6387" s="265" t="s">
        <v>13243</v>
      </c>
      <c r="C6387" s="265" t="s">
        <v>740</v>
      </c>
      <c r="D6387" s="266" t="s">
        <v>27609</v>
      </c>
    </row>
    <row r="6388" spans="1:4" x14ac:dyDescent="0.25">
      <c r="A6388" s="264" t="s">
        <v>40289</v>
      </c>
      <c r="B6388" s="265" t="s">
        <v>13244</v>
      </c>
      <c r="C6388" s="265" t="s">
        <v>6676</v>
      </c>
      <c r="D6388" s="266" t="s">
        <v>40290</v>
      </c>
    </row>
    <row r="6389" spans="1:4" x14ac:dyDescent="0.25">
      <c r="A6389" s="264" t="s">
        <v>40291</v>
      </c>
      <c r="B6389" s="265" t="s">
        <v>13245</v>
      </c>
      <c r="C6389" s="265" t="s">
        <v>6676</v>
      </c>
      <c r="D6389" s="266" t="s">
        <v>40292</v>
      </c>
    </row>
    <row r="6390" spans="1:4" x14ac:dyDescent="0.25">
      <c r="A6390" s="264" t="s">
        <v>40293</v>
      </c>
      <c r="B6390" s="265" t="s">
        <v>13246</v>
      </c>
      <c r="C6390" s="265" t="s">
        <v>6676</v>
      </c>
      <c r="D6390" s="266" t="s">
        <v>5165</v>
      </c>
    </row>
    <row r="6391" spans="1:4" x14ac:dyDescent="0.25">
      <c r="A6391" s="264" t="s">
        <v>40294</v>
      </c>
      <c r="B6391" s="265" t="s">
        <v>13247</v>
      </c>
      <c r="C6391" s="265" t="s">
        <v>6676</v>
      </c>
      <c r="D6391" s="266" t="s">
        <v>36690</v>
      </c>
    </row>
    <row r="6392" spans="1:4" x14ac:dyDescent="0.25">
      <c r="A6392" s="264" t="s">
        <v>40295</v>
      </c>
      <c r="B6392" s="265" t="s">
        <v>13248</v>
      </c>
      <c r="C6392" s="265" t="s">
        <v>6676</v>
      </c>
      <c r="D6392" s="266" t="s">
        <v>40296</v>
      </c>
    </row>
    <row r="6393" spans="1:4" x14ac:dyDescent="0.25">
      <c r="A6393" s="264" t="s">
        <v>40297</v>
      </c>
      <c r="B6393" s="265" t="s">
        <v>13249</v>
      </c>
      <c r="C6393" s="265" t="s">
        <v>6676</v>
      </c>
      <c r="D6393" s="266" t="s">
        <v>40298</v>
      </c>
    </row>
    <row r="6394" spans="1:4" x14ac:dyDescent="0.25">
      <c r="A6394" s="264" t="s">
        <v>40299</v>
      </c>
      <c r="B6394" s="265" t="s">
        <v>13250</v>
      </c>
      <c r="C6394" s="265" t="s">
        <v>6676</v>
      </c>
      <c r="D6394" s="266" t="s">
        <v>40300</v>
      </c>
    </row>
    <row r="6395" spans="1:4" x14ac:dyDescent="0.25">
      <c r="A6395" s="264" t="s">
        <v>40301</v>
      </c>
      <c r="B6395" s="265" t="s">
        <v>28697</v>
      </c>
      <c r="C6395" s="265" t="s">
        <v>6676</v>
      </c>
      <c r="D6395" s="266" t="s">
        <v>27211</v>
      </c>
    </row>
    <row r="6396" spans="1:4" x14ac:dyDescent="0.25">
      <c r="A6396" s="264" t="s">
        <v>40302</v>
      </c>
      <c r="B6396" s="265" t="s">
        <v>28698</v>
      </c>
      <c r="C6396" s="265" t="s">
        <v>6676</v>
      </c>
      <c r="D6396" s="266" t="s">
        <v>40303</v>
      </c>
    </row>
    <row r="6397" spans="1:4" x14ac:dyDescent="0.25">
      <c r="A6397" s="264" t="s">
        <v>40304</v>
      </c>
      <c r="B6397" s="265" t="s">
        <v>28699</v>
      </c>
      <c r="C6397" s="265" t="s">
        <v>6676</v>
      </c>
      <c r="D6397" s="266" t="s">
        <v>25745</v>
      </c>
    </row>
    <row r="6398" spans="1:4" x14ac:dyDescent="0.25">
      <c r="A6398" s="264" t="s">
        <v>40305</v>
      </c>
      <c r="B6398" s="265" t="s">
        <v>28700</v>
      </c>
      <c r="C6398" s="265" t="s">
        <v>6676</v>
      </c>
      <c r="D6398" s="266" t="s">
        <v>40306</v>
      </c>
    </row>
    <row r="6399" spans="1:4" x14ac:dyDescent="0.25">
      <c r="A6399" s="264" t="s">
        <v>40307</v>
      </c>
      <c r="B6399" s="265" t="s">
        <v>28701</v>
      </c>
      <c r="C6399" s="265" t="s">
        <v>6676</v>
      </c>
      <c r="D6399" s="266" t="s">
        <v>31299</v>
      </c>
    </row>
    <row r="6400" spans="1:4" x14ac:dyDescent="0.25">
      <c r="A6400" s="264" t="s">
        <v>40308</v>
      </c>
      <c r="B6400" s="265" t="s">
        <v>28702</v>
      </c>
      <c r="C6400" s="265" t="s">
        <v>6676</v>
      </c>
      <c r="D6400" s="266" t="s">
        <v>40309</v>
      </c>
    </row>
    <row r="6401" spans="1:4" x14ac:dyDescent="0.25">
      <c r="A6401" s="264" t="s">
        <v>40310</v>
      </c>
      <c r="B6401" s="265" t="s">
        <v>28703</v>
      </c>
      <c r="C6401" s="265" t="s">
        <v>6676</v>
      </c>
      <c r="D6401" s="266" t="s">
        <v>27757</v>
      </c>
    </row>
    <row r="6402" spans="1:4" x14ac:dyDescent="0.25">
      <c r="A6402" s="264" t="s">
        <v>40311</v>
      </c>
      <c r="B6402" s="265" t="s">
        <v>28704</v>
      </c>
      <c r="C6402" s="265" t="s">
        <v>6676</v>
      </c>
      <c r="D6402" s="266" t="s">
        <v>40312</v>
      </c>
    </row>
    <row r="6403" spans="1:4" x14ac:dyDescent="0.25">
      <c r="A6403" s="264" t="s">
        <v>40313</v>
      </c>
      <c r="B6403" s="265" t="s">
        <v>28705</v>
      </c>
      <c r="C6403" s="265" t="s">
        <v>6676</v>
      </c>
      <c r="D6403" s="266" t="s">
        <v>40314</v>
      </c>
    </row>
    <row r="6404" spans="1:4" x14ac:dyDescent="0.25">
      <c r="A6404" s="264" t="s">
        <v>40315</v>
      </c>
      <c r="B6404" s="265" t="s">
        <v>13251</v>
      </c>
      <c r="C6404" s="265" t="s">
        <v>6676</v>
      </c>
      <c r="D6404" s="266" t="s">
        <v>40316</v>
      </c>
    </row>
    <row r="6405" spans="1:4" x14ac:dyDescent="0.25">
      <c r="A6405" s="264" t="s">
        <v>40317</v>
      </c>
      <c r="B6405" s="265" t="s">
        <v>13252</v>
      </c>
      <c r="C6405" s="265" t="s">
        <v>6676</v>
      </c>
      <c r="D6405" s="266" t="s">
        <v>40318</v>
      </c>
    </row>
    <row r="6406" spans="1:4" x14ac:dyDescent="0.25">
      <c r="A6406" s="264" t="s">
        <v>40319</v>
      </c>
      <c r="B6406" s="265" t="s">
        <v>13253</v>
      </c>
      <c r="C6406" s="265" t="s">
        <v>6676</v>
      </c>
      <c r="D6406" s="266" t="s">
        <v>40320</v>
      </c>
    </row>
    <row r="6407" spans="1:4" x14ac:dyDescent="0.25">
      <c r="A6407" s="264" t="s">
        <v>40321</v>
      </c>
      <c r="B6407" s="265" t="s">
        <v>13254</v>
      </c>
      <c r="C6407" s="265" t="s">
        <v>6676</v>
      </c>
      <c r="D6407" s="266" t="s">
        <v>40322</v>
      </c>
    </row>
    <row r="6408" spans="1:4" x14ac:dyDescent="0.25">
      <c r="A6408" s="264" t="s">
        <v>40323</v>
      </c>
      <c r="B6408" s="265" t="s">
        <v>13255</v>
      </c>
      <c r="C6408" s="265" t="s">
        <v>6676</v>
      </c>
      <c r="D6408" s="266" t="s">
        <v>26821</v>
      </c>
    </row>
    <row r="6409" spans="1:4" x14ac:dyDescent="0.25">
      <c r="A6409" s="264" t="s">
        <v>40324</v>
      </c>
      <c r="B6409" s="265" t="s">
        <v>13256</v>
      </c>
      <c r="C6409" s="265" t="s">
        <v>6676</v>
      </c>
      <c r="D6409" s="266" t="s">
        <v>40325</v>
      </c>
    </row>
    <row r="6410" spans="1:4" x14ac:dyDescent="0.25">
      <c r="A6410" s="264" t="s">
        <v>40326</v>
      </c>
      <c r="B6410" s="265" t="s">
        <v>28706</v>
      </c>
      <c r="C6410" s="265" t="s">
        <v>6676</v>
      </c>
      <c r="D6410" s="266" t="s">
        <v>40327</v>
      </c>
    </row>
    <row r="6411" spans="1:4" x14ac:dyDescent="0.25">
      <c r="A6411" s="264" t="s">
        <v>40328</v>
      </c>
      <c r="B6411" s="265" t="s">
        <v>28707</v>
      </c>
      <c r="C6411" s="265" t="s">
        <v>6676</v>
      </c>
      <c r="D6411" s="266" t="s">
        <v>40329</v>
      </c>
    </row>
    <row r="6412" spans="1:4" x14ac:dyDescent="0.25">
      <c r="A6412" s="264" t="s">
        <v>40330</v>
      </c>
      <c r="B6412" s="265" t="s">
        <v>28708</v>
      </c>
      <c r="C6412" s="265" t="s">
        <v>6676</v>
      </c>
      <c r="D6412" s="266" t="s">
        <v>40331</v>
      </c>
    </row>
    <row r="6413" spans="1:4" x14ac:dyDescent="0.25">
      <c r="A6413" s="264" t="s">
        <v>40332</v>
      </c>
      <c r="B6413" s="265" t="s">
        <v>13257</v>
      </c>
      <c r="C6413" s="265" t="s">
        <v>6676</v>
      </c>
      <c r="D6413" s="266" t="s">
        <v>40333</v>
      </c>
    </row>
    <row r="6414" spans="1:4" x14ac:dyDescent="0.25">
      <c r="A6414" s="264" t="s">
        <v>40334</v>
      </c>
      <c r="B6414" s="265" t="s">
        <v>13258</v>
      </c>
      <c r="C6414" s="265" t="s">
        <v>6676</v>
      </c>
      <c r="D6414" s="266" t="s">
        <v>40335</v>
      </c>
    </row>
    <row r="6415" spans="1:4" x14ac:dyDescent="0.25">
      <c r="A6415" s="264" t="s">
        <v>40336</v>
      </c>
      <c r="B6415" s="265" t="s">
        <v>13259</v>
      </c>
      <c r="C6415" s="265" t="s">
        <v>6676</v>
      </c>
      <c r="D6415" s="266" t="s">
        <v>40337</v>
      </c>
    </row>
    <row r="6416" spans="1:4" x14ac:dyDescent="0.25">
      <c r="A6416" s="264" t="s">
        <v>40338</v>
      </c>
      <c r="B6416" s="265" t="s">
        <v>28709</v>
      </c>
      <c r="C6416" s="265" t="s">
        <v>6676</v>
      </c>
      <c r="D6416" s="266" t="s">
        <v>40339</v>
      </c>
    </row>
    <row r="6417" spans="1:4" x14ac:dyDescent="0.25">
      <c r="A6417" s="264" t="s">
        <v>40340</v>
      </c>
      <c r="B6417" s="265" t="s">
        <v>28710</v>
      </c>
      <c r="C6417" s="265" t="s">
        <v>6676</v>
      </c>
      <c r="D6417" s="266" t="s">
        <v>40341</v>
      </c>
    </row>
    <row r="6418" spans="1:4" x14ac:dyDescent="0.25">
      <c r="A6418" s="264" t="s">
        <v>40342</v>
      </c>
      <c r="B6418" s="265" t="s">
        <v>28711</v>
      </c>
      <c r="C6418" s="265" t="s">
        <v>6676</v>
      </c>
      <c r="D6418" s="266" t="s">
        <v>31152</v>
      </c>
    </row>
    <row r="6419" spans="1:4" x14ac:dyDescent="0.25">
      <c r="A6419" s="264" t="s">
        <v>40343</v>
      </c>
      <c r="B6419" s="265" t="s">
        <v>28712</v>
      </c>
      <c r="C6419" s="265" t="s">
        <v>6676</v>
      </c>
      <c r="D6419" s="266" t="s">
        <v>40344</v>
      </c>
    </row>
    <row r="6420" spans="1:4" x14ac:dyDescent="0.25">
      <c r="A6420" s="264" t="s">
        <v>40345</v>
      </c>
      <c r="B6420" s="265" t="s">
        <v>28713</v>
      </c>
      <c r="C6420" s="265" t="s">
        <v>6676</v>
      </c>
      <c r="D6420" s="266" t="s">
        <v>30627</v>
      </c>
    </row>
    <row r="6421" spans="1:4" x14ac:dyDescent="0.25">
      <c r="A6421" s="264" t="s">
        <v>40346</v>
      </c>
      <c r="B6421" s="265" t="s">
        <v>28714</v>
      </c>
      <c r="C6421" s="265" t="s">
        <v>6676</v>
      </c>
      <c r="D6421" s="266" t="s">
        <v>40347</v>
      </c>
    </row>
    <row r="6422" spans="1:4" x14ac:dyDescent="0.25">
      <c r="A6422" s="264" t="s">
        <v>40348</v>
      </c>
      <c r="B6422" s="265" t="s">
        <v>13260</v>
      </c>
      <c r="C6422" s="265" t="s">
        <v>6676</v>
      </c>
      <c r="D6422" s="266" t="s">
        <v>40349</v>
      </c>
    </row>
    <row r="6423" spans="1:4" x14ac:dyDescent="0.25">
      <c r="A6423" s="264" t="s">
        <v>40350</v>
      </c>
      <c r="B6423" s="265" t="s">
        <v>13261</v>
      </c>
      <c r="C6423" s="265" t="s">
        <v>6676</v>
      </c>
      <c r="D6423" s="266" t="s">
        <v>40351</v>
      </c>
    </row>
    <row r="6424" spans="1:4" x14ac:dyDescent="0.25">
      <c r="A6424" s="264" t="s">
        <v>40352</v>
      </c>
      <c r="B6424" s="265" t="s">
        <v>13262</v>
      </c>
      <c r="C6424" s="265" t="s">
        <v>6676</v>
      </c>
      <c r="D6424" s="266" t="s">
        <v>40353</v>
      </c>
    </row>
    <row r="6425" spans="1:4" x14ac:dyDescent="0.25">
      <c r="A6425" s="264" t="s">
        <v>40354</v>
      </c>
      <c r="B6425" s="265" t="s">
        <v>13263</v>
      </c>
      <c r="C6425" s="265" t="s">
        <v>6676</v>
      </c>
      <c r="D6425" s="266" t="s">
        <v>40355</v>
      </c>
    </row>
    <row r="6426" spans="1:4" x14ac:dyDescent="0.25">
      <c r="A6426" s="264" t="s">
        <v>40356</v>
      </c>
      <c r="B6426" s="265" t="s">
        <v>13264</v>
      </c>
      <c r="C6426" s="265" t="s">
        <v>6676</v>
      </c>
      <c r="D6426" s="266" t="s">
        <v>40357</v>
      </c>
    </row>
    <row r="6427" spans="1:4" x14ac:dyDescent="0.25">
      <c r="A6427" s="264" t="s">
        <v>40358</v>
      </c>
      <c r="B6427" s="265" t="s">
        <v>13265</v>
      </c>
      <c r="C6427" s="265" t="s">
        <v>6676</v>
      </c>
      <c r="D6427" s="266" t="s">
        <v>40359</v>
      </c>
    </row>
    <row r="6428" spans="1:4" x14ac:dyDescent="0.25">
      <c r="A6428" s="264" t="s">
        <v>40360</v>
      </c>
      <c r="B6428" s="265" t="s">
        <v>13266</v>
      </c>
      <c r="C6428" s="265" t="s">
        <v>6676</v>
      </c>
      <c r="D6428" s="266" t="s">
        <v>40361</v>
      </c>
    </row>
    <row r="6429" spans="1:4" x14ac:dyDescent="0.25">
      <c r="A6429" s="264" t="s">
        <v>40362</v>
      </c>
      <c r="B6429" s="265" t="s">
        <v>13267</v>
      </c>
      <c r="C6429" s="265" t="s">
        <v>6676</v>
      </c>
      <c r="D6429" s="266" t="s">
        <v>40363</v>
      </c>
    </row>
    <row r="6430" spans="1:4" x14ac:dyDescent="0.25">
      <c r="A6430" s="264" t="s">
        <v>40364</v>
      </c>
      <c r="B6430" s="265" t="s">
        <v>13268</v>
      </c>
      <c r="C6430" s="265" t="s">
        <v>6676</v>
      </c>
      <c r="D6430" s="266" t="s">
        <v>40365</v>
      </c>
    </row>
    <row r="6431" spans="1:4" x14ac:dyDescent="0.25">
      <c r="A6431" s="264" t="s">
        <v>40366</v>
      </c>
      <c r="B6431" s="265" t="s">
        <v>13269</v>
      </c>
      <c r="C6431" s="265" t="s">
        <v>6676</v>
      </c>
      <c r="D6431" s="266" t="s">
        <v>36374</v>
      </c>
    </row>
    <row r="6432" spans="1:4" x14ac:dyDescent="0.25">
      <c r="A6432" s="264" t="s">
        <v>40367</v>
      </c>
      <c r="B6432" s="265" t="s">
        <v>13270</v>
      </c>
      <c r="C6432" s="265" t="s">
        <v>740</v>
      </c>
      <c r="D6432" s="266" t="s">
        <v>40368</v>
      </c>
    </row>
    <row r="6433" spans="1:4" x14ac:dyDescent="0.25">
      <c r="A6433" s="264" t="s">
        <v>40369</v>
      </c>
      <c r="B6433" s="265" t="s">
        <v>13271</v>
      </c>
      <c r="C6433" s="265" t="s">
        <v>740</v>
      </c>
      <c r="D6433" s="266" t="s">
        <v>40370</v>
      </c>
    </row>
    <row r="6434" spans="1:4" x14ac:dyDescent="0.25">
      <c r="A6434" s="264" t="s">
        <v>40371</v>
      </c>
      <c r="B6434" s="265" t="s">
        <v>13272</v>
      </c>
      <c r="C6434" s="265" t="s">
        <v>740</v>
      </c>
      <c r="D6434" s="266" t="s">
        <v>40372</v>
      </c>
    </row>
    <row r="6435" spans="1:4" x14ac:dyDescent="0.25">
      <c r="A6435" s="264" t="s">
        <v>40373</v>
      </c>
      <c r="B6435" s="265" t="s">
        <v>13273</v>
      </c>
      <c r="C6435" s="265" t="s">
        <v>740</v>
      </c>
      <c r="D6435" s="266" t="s">
        <v>40374</v>
      </c>
    </row>
    <row r="6436" spans="1:4" x14ac:dyDescent="0.25">
      <c r="A6436" s="264" t="s">
        <v>40375</v>
      </c>
      <c r="B6436" s="265" t="s">
        <v>13274</v>
      </c>
      <c r="C6436" s="265" t="s">
        <v>6676</v>
      </c>
      <c r="D6436" s="266" t="s">
        <v>40376</v>
      </c>
    </row>
    <row r="6437" spans="1:4" x14ac:dyDescent="0.25">
      <c r="A6437" s="264" t="s">
        <v>40377</v>
      </c>
      <c r="B6437" s="265" t="s">
        <v>13275</v>
      </c>
      <c r="C6437" s="265" t="s">
        <v>6676</v>
      </c>
      <c r="D6437" s="266" t="s">
        <v>40378</v>
      </c>
    </row>
    <row r="6438" spans="1:4" x14ac:dyDescent="0.25">
      <c r="A6438" s="264" t="s">
        <v>40379</v>
      </c>
      <c r="B6438" s="265" t="s">
        <v>13276</v>
      </c>
      <c r="C6438" s="265" t="s">
        <v>6676</v>
      </c>
      <c r="D6438" s="266" t="s">
        <v>40380</v>
      </c>
    </row>
    <row r="6439" spans="1:4" x14ac:dyDescent="0.25">
      <c r="A6439" s="264" t="s">
        <v>40381</v>
      </c>
      <c r="B6439" s="265" t="s">
        <v>13277</v>
      </c>
      <c r="C6439" s="265" t="s">
        <v>6676</v>
      </c>
      <c r="D6439" s="266" t="s">
        <v>40382</v>
      </c>
    </row>
    <row r="6440" spans="1:4" x14ac:dyDescent="0.25">
      <c r="A6440" s="264" t="s">
        <v>40383</v>
      </c>
      <c r="B6440" s="265" t="s">
        <v>13278</v>
      </c>
      <c r="C6440" s="265" t="s">
        <v>6676</v>
      </c>
      <c r="D6440" s="266" t="s">
        <v>40384</v>
      </c>
    </row>
    <row r="6441" spans="1:4" x14ac:dyDescent="0.25">
      <c r="A6441" s="264" t="s">
        <v>40385</v>
      </c>
      <c r="B6441" s="265" t="s">
        <v>13279</v>
      </c>
      <c r="C6441" s="265" t="s">
        <v>6676</v>
      </c>
      <c r="D6441" s="266" t="s">
        <v>40386</v>
      </c>
    </row>
    <row r="6442" spans="1:4" x14ac:dyDescent="0.25">
      <c r="A6442" s="264" t="s">
        <v>40387</v>
      </c>
      <c r="B6442" s="265" t="s">
        <v>13280</v>
      </c>
      <c r="C6442" s="265" t="s">
        <v>740</v>
      </c>
      <c r="D6442" s="266" t="s">
        <v>37701</v>
      </c>
    </row>
    <row r="6443" spans="1:4" x14ac:dyDescent="0.25">
      <c r="A6443" s="264" t="s">
        <v>40388</v>
      </c>
      <c r="B6443" s="265" t="s">
        <v>13281</v>
      </c>
      <c r="C6443" s="265" t="s">
        <v>6676</v>
      </c>
      <c r="D6443" s="266" t="s">
        <v>40389</v>
      </c>
    </row>
    <row r="6444" spans="1:4" x14ac:dyDescent="0.25">
      <c r="A6444" s="264" t="s">
        <v>40390</v>
      </c>
      <c r="B6444" s="265" t="s">
        <v>13282</v>
      </c>
      <c r="C6444" s="265" t="s">
        <v>6676</v>
      </c>
      <c r="D6444" s="266" t="s">
        <v>40391</v>
      </c>
    </row>
    <row r="6445" spans="1:4" x14ac:dyDescent="0.25">
      <c r="A6445" s="264" t="s">
        <v>40392</v>
      </c>
      <c r="B6445" s="265" t="s">
        <v>13283</v>
      </c>
      <c r="C6445" s="265" t="s">
        <v>6676</v>
      </c>
      <c r="D6445" s="266" t="s">
        <v>40393</v>
      </c>
    </row>
    <row r="6446" spans="1:4" x14ac:dyDescent="0.25">
      <c r="A6446" s="264" t="s">
        <v>40394</v>
      </c>
      <c r="B6446" s="265" t="s">
        <v>13284</v>
      </c>
      <c r="C6446" s="265" t="s">
        <v>6676</v>
      </c>
      <c r="D6446" s="266" t="s">
        <v>40395</v>
      </c>
    </row>
    <row r="6447" spans="1:4" x14ac:dyDescent="0.25">
      <c r="A6447" s="264" t="s">
        <v>40396</v>
      </c>
      <c r="B6447" s="265" t="s">
        <v>13285</v>
      </c>
      <c r="C6447" s="265" t="s">
        <v>6676</v>
      </c>
      <c r="D6447" s="266" t="s">
        <v>40397</v>
      </c>
    </row>
    <row r="6448" spans="1:4" x14ac:dyDescent="0.25">
      <c r="A6448" s="264" t="s">
        <v>40398</v>
      </c>
      <c r="B6448" s="265" t="s">
        <v>13286</v>
      </c>
      <c r="C6448" s="265" t="s">
        <v>6676</v>
      </c>
      <c r="D6448" s="266" t="s">
        <v>32415</v>
      </c>
    </row>
    <row r="6449" spans="1:4" x14ac:dyDescent="0.25">
      <c r="A6449" s="264" t="s">
        <v>40399</v>
      </c>
      <c r="B6449" s="265" t="s">
        <v>13287</v>
      </c>
      <c r="C6449" s="265" t="s">
        <v>6676</v>
      </c>
      <c r="D6449" s="266" t="s">
        <v>4339</v>
      </c>
    </row>
    <row r="6450" spans="1:4" x14ac:dyDescent="0.25">
      <c r="A6450" s="264" t="s">
        <v>40400</v>
      </c>
      <c r="B6450" s="265" t="s">
        <v>13288</v>
      </c>
      <c r="C6450" s="265" t="s">
        <v>6676</v>
      </c>
      <c r="D6450" s="266" t="s">
        <v>40401</v>
      </c>
    </row>
    <row r="6451" spans="1:4" x14ac:dyDescent="0.25">
      <c r="A6451" s="264" t="s">
        <v>40402</v>
      </c>
      <c r="B6451" s="265" t="s">
        <v>13289</v>
      </c>
      <c r="C6451" s="265" t="s">
        <v>6676</v>
      </c>
      <c r="D6451" s="266" t="s">
        <v>40403</v>
      </c>
    </row>
    <row r="6452" spans="1:4" x14ac:dyDescent="0.25">
      <c r="A6452" s="264" t="s">
        <v>40404</v>
      </c>
      <c r="B6452" s="265" t="s">
        <v>13290</v>
      </c>
      <c r="C6452" s="265" t="s">
        <v>6676</v>
      </c>
      <c r="D6452" s="266" t="s">
        <v>40405</v>
      </c>
    </row>
    <row r="6453" spans="1:4" x14ac:dyDescent="0.25">
      <c r="A6453" s="264" t="s">
        <v>40406</v>
      </c>
      <c r="B6453" s="265" t="s">
        <v>13291</v>
      </c>
      <c r="C6453" s="265" t="s">
        <v>740</v>
      </c>
      <c r="D6453" s="266" t="s">
        <v>40407</v>
      </c>
    </row>
    <row r="6454" spans="1:4" x14ac:dyDescent="0.25">
      <c r="A6454" s="264" t="s">
        <v>40408</v>
      </c>
      <c r="B6454" s="265" t="s">
        <v>13292</v>
      </c>
      <c r="C6454" s="265" t="s">
        <v>740</v>
      </c>
      <c r="D6454" s="266" t="s">
        <v>40409</v>
      </c>
    </row>
    <row r="6455" spans="1:4" x14ac:dyDescent="0.25">
      <c r="A6455" s="264" t="s">
        <v>40410</v>
      </c>
      <c r="B6455" s="265" t="s">
        <v>13293</v>
      </c>
      <c r="C6455" s="265" t="s">
        <v>740</v>
      </c>
      <c r="D6455" s="266" t="s">
        <v>40411</v>
      </c>
    </row>
    <row r="6456" spans="1:4" x14ac:dyDescent="0.25">
      <c r="A6456" s="264" t="s">
        <v>40412</v>
      </c>
      <c r="B6456" s="265" t="s">
        <v>13294</v>
      </c>
      <c r="C6456" s="265" t="s">
        <v>740</v>
      </c>
      <c r="D6456" s="266" t="s">
        <v>32779</v>
      </c>
    </row>
    <row r="6457" spans="1:4" x14ac:dyDescent="0.25">
      <c r="A6457" s="264" t="s">
        <v>40413</v>
      </c>
      <c r="B6457" s="265" t="s">
        <v>28715</v>
      </c>
      <c r="C6457" s="265" t="s">
        <v>740</v>
      </c>
      <c r="D6457" s="266" t="s">
        <v>40414</v>
      </c>
    </row>
    <row r="6458" spans="1:4" x14ac:dyDescent="0.25">
      <c r="A6458" s="264" t="s">
        <v>40415</v>
      </c>
      <c r="B6458" s="265" t="s">
        <v>28716</v>
      </c>
      <c r="C6458" s="265" t="s">
        <v>740</v>
      </c>
      <c r="D6458" s="266" t="s">
        <v>7251</v>
      </c>
    </row>
    <row r="6459" spans="1:4" x14ac:dyDescent="0.25">
      <c r="A6459" s="264" t="s">
        <v>40416</v>
      </c>
      <c r="B6459" s="265" t="s">
        <v>28717</v>
      </c>
      <c r="C6459" s="265" t="s">
        <v>740</v>
      </c>
      <c r="D6459" s="266" t="s">
        <v>40417</v>
      </c>
    </row>
    <row r="6460" spans="1:4" x14ac:dyDescent="0.25">
      <c r="A6460" s="264" t="s">
        <v>40418</v>
      </c>
      <c r="B6460" s="265" t="s">
        <v>13295</v>
      </c>
      <c r="C6460" s="265" t="s">
        <v>740</v>
      </c>
      <c r="D6460" s="266" t="s">
        <v>33453</v>
      </c>
    </row>
    <row r="6461" spans="1:4" x14ac:dyDescent="0.25">
      <c r="A6461" s="264" t="s">
        <v>40419</v>
      </c>
      <c r="B6461" s="265" t="s">
        <v>13296</v>
      </c>
      <c r="C6461" s="265" t="s">
        <v>740</v>
      </c>
      <c r="D6461" s="266" t="s">
        <v>38981</v>
      </c>
    </row>
    <row r="6462" spans="1:4" x14ac:dyDescent="0.25">
      <c r="A6462" s="264" t="s">
        <v>40420</v>
      </c>
      <c r="B6462" s="265" t="s">
        <v>13297</v>
      </c>
      <c r="C6462" s="265" t="s">
        <v>6682</v>
      </c>
      <c r="D6462" s="266" t="s">
        <v>40421</v>
      </c>
    </row>
    <row r="6463" spans="1:4" x14ac:dyDescent="0.25">
      <c r="A6463" s="264" t="s">
        <v>40422</v>
      </c>
      <c r="B6463" s="265" t="s">
        <v>13298</v>
      </c>
      <c r="C6463" s="265" t="s">
        <v>6682</v>
      </c>
      <c r="D6463" s="266" t="s">
        <v>40423</v>
      </c>
    </row>
    <row r="6464" spans="1:4" x14ac:dyDescent="0.25">
      <c r="A6464" s="264" t="s">
        <v>40424</v>
      </c>
      <c r="B6464" s="265" t="s">
        <v>13299</v>
      </c>
      <c r="C6464" s="265" t="s">
        <v>6676</v>
      </c>
      <c r="D6464" s="266" t="s">
        <v>40425</v>
      </c>
    </row>
    <row r="6465" spans="1:4" x14ac:dyDescent="0.25">
      <c r="A6465" s="264" t="s">
        <v>40426</v>
      </c>
      <c r="B6465" s="265" t="s">
        <v>13300</v>
      </c>
      <c r="C6465" s="265" t="s">
        <v>6676</v>
      </c>
      <c r="D6465" s="266" t="s">
        <v>39932</v>
      </c>
    </row>
    <row r="6466" spans="1:4" x14ac:dyDescent="0.25">
      <c r="A6466" s="264" t="s">
        <v>40427</v>
      </c>
      <c r="B6466" s="265" t="s">
        <v>13301</v>
      </c>
      <c r="C6466" s="265" t="s">
        <v>6676</v>
      </c>
      <c r="D6466" s="266" t="s">
        <v>40428</v>
      </c>
    </row>
    <row r="6467" spans="1:4" x14ac:dyDescent="0.25">
      <c r="A6467" s="264" t="s">
        <v>40429</v>
      </c>
      <c r="B6467" s="265" t="s">
        <v>13302</v>
      </c>
      <c r="C6467" s="265" t="s">
        <v>6676</v>
      </c>
      <c r="D6467" s="266" t="s">
        <v>40430</v>
      </c>
    </row>
    <row r="6468" spans="1:4" x14ac:dyDescent="0.25">
      <c r="A6468" s="264" t="s">
        <v>40431</v>
      </c>
      <c r="B6468" s="265" t="s">
        <v>13303</v>
      </c>
      <c r="C6468" s="265" t="s">
        <v>6676</v>
      </c>
      <c r="D6468" s="266" t="s">
        <v>40432</v>
      </c>
    </row>
    <row r="6469" spans="1:4" x14ac:dyDescent="0.25">
      <c r="A6469" s="264" t="s">
        <v>40433</v>
      </c>
      <c r="B6469" s="265" t="s">
        <v>13304</v>
      </c>
      <c r="C6469" s="265" t="s">
        <v>6682</v>
      </c>
      <c r="D6469" s="266" t="s">
        <v>40434</v>
      </c>
    </row>
    <row r="6470" spans="1:4" x14ac:dyDescent="0.25">
      <c r="A6470" s="264" t="s">
        <v>40435</v>
      </c>
      <c r="B6470" s="265" t="s">
        <v>13305</v>
      </c>
      <c r="C6470" s="265" t="s">
        <v>6676</v>
      </c>
      <c r="D6470" s="266" t="s">
        <v>40436</v>
      </c>
    </row>
    <row r="6471" spans="1:4" x14ac:dyDescent="0.25">
      <c r="A6471" s="264" t="s">
        <v>40437</v>
      </c>
      <c r="B6471" s="265" t="s">
        <v>13306</v>
      </c>
      <c r="C6471" s="265" t="s">
        <v>6676</v>
      </c>
      <c r="D6471" s="266" t="s">
        <v>40438</v>
      </c>
    </row>
    <row r="6472" spans="1:4" x14ac:dyDescent="0.25">
      <c r="A6472" s="264" t="s">
        <v>40439</v>
      </c>
      <c r="B6472" s="265" t="s">
        <v>13307</v>
      </c>
      <c r="C6472" s="265" t="s">
        <v>6676</v>
      </c>
      <c r="D6472" s="266" t="s">
        <v>40440</v>
      </c>
    </row>
    <row r="6473" spans="1:4" x14ac:dyDescent="0.25">
      <c r="A6473" s="264" t="s">
        <v>40441</v>
      </c>
      <c r="B6473" s="265" t="s">
        <v>13308</v>
      </c>
      <c r="C6473" s="265" t="s">
        <v>6676</v>
      </c>
      <c r="D6473" s="266" t="s">
        <v>40442</v>
      </c>
    </row>
    <row r="6474" spans="1:4" x14ac:dyDescent="0.25">
      <c r="A6474" s="264" t="s">
        <v>40443</v>
      </c>
      <c r="B6474" s="265" t="s">
        <v>13309</v>
      </c>
      <c r="C6474" s="265" t="s">
        <v>6676</v>
      </c>
      <c r="D6474" s="266" t="s">
        <v>40444</v>
      </c>
    </row>
    <row r="6475" spans="1:4" x14ac:dyDescent="0.25">
      <c r="A6475" s="264" t="s">
        <v>40445</v>
      </c>
      <c r="B6475" s="265" t="s">
        <v>13310</v>
      </c>
      <c r="C6475" s="265" t="s">
        <v>6676</v>
      </c>
      <c r="D6475" s="266" t="s">
        <v>40446</v>
      </c>
    </row>
    <row r="6476" spans="1:4" x14ac:dyDescent="0.25">
      <c r="A6476" s="264" t="s">
        <v>40447</v>
      </c>
      <c r="B6476" s="265" t="s">
        <v>13311</v>
      </c>
      <c r="C6476" s="265" t="s">
        <v>6676</v>
      </c>
      <c r="D6476" s="266" t="s">
        <v>40448</v>
      </c>
    </row>
    <row r="6477" spans="1:4" x14ac:dyDescent="0.25">
      <c r="A6477" s="264" t="s">
        <v>40449</v>
      </c>
      <c r="B6477" s="265" t="s">
        <v>13313</v>
      </c>
      <c r="C6477" s="265" t="s">
        <v>6676</v>
      </c>
      <c r="D6477" s="266" t="s">
        <v>40450</v>
      </c>
    </row>
    <row r="6478" spans="1:4" x14ac:dyDescent="0.25">
      <c r="A6478" s="264" t="s">
        <v>40451</v>
      </c>
      <c r="B6478" s="265" t="s">
        <v>13314</v>
      </c>
      <c r="C6478" s="265" t="s">
        <v>6676</v>
      </c>
      <c r="D6478" s="266" t="s">
        <v>33721</v>
      </c>
    </row>
    <row r="6479" spans="1:4" x14ac:dyDescent="0.25">
      <c r="A6479" s="264" t="s">
        <v>40452</v>
      </c>
      <c r="B6479" s="265" t="s">
        <v>13315</v>
      </c>
      <c r="C6479" s="265" t="s">
        <v>6676</v>
      </c>
      <c r="D6479" s="266" t="s">
        <v>37387</v>
      </c>
    </row>
    <row r="6480" spans="1:4" x14ac:dyDescent="0.25">
      <c r="A6480" s="264" t="s">
        <v>40453</v>
      </c>
      <c r="B6480" s="265" t="s">
        <v>13316</v>
      </c>
      <c r="C6480" s="265" t="s">
        <v>6676</v>
      </c>
      <c r="D6480" s="266" t="s">
        <v>35061</v>
      </c>
    </row>
    <row r="6481" spans="1:4" x14ac:dyDescent="0.25">
      <c r="A6481" s="264" t="s">
        <v>40454</v>
      </c>
      <c r="B6481" s="265" t="s">
        <v>13317</v>
      </c>
      <c r="C6481" s="265" t="s">
        <v>6676</v>
      </c>
      <c r="D6481" s="266" t="s">
        <v>40455</v>
      </c>
    </row>
    <row r="6482" spans="1:4" x14ac:dyDescent="0.25">
      <c r="A6482" s="264" t="s">
        <v>40456</v>
      </c>
      <c r="B6482" s="265" t="s">
        <v>13318</v>
      </c>
      <c r="C6482" s="265" t="s">
        <v>6676</v>
      </c>
      <c r="D6482" s="266" t="s">
        <v>40457</v>
      </c>
    </row>
    <row r="6483" spans="1:4" x14ac:dyDescent="0.25">
      <c r="A6483" s="264" t="s">
        <v>40458</v>
      </c>
      <c r="B6483" s="265" t="s">
        <v>13319</v>
      </c>
      <c r="C6483" s="265" t="s">
        <v>6676</v>
      </c>
      <c r="D6483" s="266" t="s">
        <v>40459</v>
      </c>
    </row>
    <row r="6484" spans="1:4" x14ac:dyDescent="0.25">
      <c r="A6484" s="264" t="s">
        <v>40460</v>
      </c>
      <c r="B6484" s="265" t="s">
        <v>13320</v>
      </c>
      <c r="C6484" s="265" t="s">
        <v>6676</v>
      </c>
      <c r="D6484" s="266" t="s">
        <v>40461</v>
      </c>
    </row>
    <row r="6485" spans="1:4" x14ac:dyDescent="0.25">
      <c r="A6485" s="264" t="s">
        <v>40462</v>
      </c>
      <c r="B6485" s="265" t="s">
        <v>13321</v>
      </c>
      <c r="C6485" s="265" t="s">
        <v>6676</v>
      </c>
      <c r="D6485" s="266" t="s">
        <v>40463</v>
      </c>
    </row>
    <row r="6486" spans="1:4" x14ac:dyDescent="0.25">
      <c r="A6486" s="264" t="s">
        <v>40464</v>
      </c>
      <c r="B6486" s="265" t="s">
        <v>13322</v>
      </c>
      <c r="C6486" s="265" t="s">
        <v>6676</v>
      </c>
      <c r="D6486" s="266" t="s">
        <v>40465</v>
      </c>
    </row>
    <row r="6487" spans="1:4" x14ac:dyDescent="0.25">
      <c r="A6487" s="264" t="s">
        <v>40466</v>
      </c>
      <c r="B6487" s="265" t="s">
        <v>13323</v>
      </c>
      <c r="C6487" s="265" t="s">
        <v>6676</v>
      </c>
      <c r="D6487" s="266" t="s">
        <v>40467</v>
      </c>
    </row>
    <row r="6488" spans="1:4" x14ac:dyDescent="0.25">
      <c r="A6488" s="264" t="s">
        <v>40468</v>
      </c>
      <c r="B6488" s="265" t="s">
        <v>13324</v>
      </c>
      <c r="C6488" s="265" t="s">
        <v>6676</v>
      </c>
      <c r="D6488" s="266" t="s">
        <v>40469</v>
      </c>
    </row>
    <row r="6489" spans="1:4" x14ac:dyDescent="0.25">
      <c r="A6489" s="264" t="s">
        <v>40470</v>
      </c>
      <c r="B6489" s="265" t="s">
        <v>13325</v>
      </c>
      <c r="C6489" s="265" t="s">
        <v>6676</v>
      </c>
      <c r="D6489" s="266" t="s">
        <v>40471</v>
      </c>
    </row>
    <row r="6490" spans="1:4" x14ac:dyDescent="0.25">
      <c r="A6490" s="264" t="s">
        <v>40472</v>
      </c>
      <c r="B6490" s="265" t="s">
        <v>13326</v>
      </c>
      <c r="C6490" s="265" t="s">
        <v>6676</v>
      </c>
      <c r="D6490" s="266" t="s">
        <v>40473</v>
      </c>
    </row>
    <row r="6491" spans="1:4" x14ac:dyDescent="0.25">
      <c r="A6491" s="264" t="s">
        <v>40474</v>
      </c>
      <c r="B6491" s="265" t="s">
        <v>13327</v>
      </c>
      <c r="C6491" s="265" t="s">
        <v>6676</v>
      </c>
      <c r="D6491" s="266" t="s">
        <v>40475</v>
      </c>
    </row>
    <row r="6492" spans="1:4" x14ac:dyDescent="0.25">
      <c r="A6492" s="264" t="s">
        <v>40476</v>
      </c>
      <c r="B6492" s="265" t="s">
        <v>13328</v>
      </c>
      <c r="C6492" s="265" t="s">
        <v>6676</v>
      </c>
      <c r="D6492" s="266" t="s">
        <v>40477</v>
      </c>
    </row>
    <row r="6493" spans="1:4" x14ac:dyDescent="0.25">
      <c r="A6493" s="264" t="s">
        <v>40478</v>
      </c>
      <c r="B6493" s="265" t="s">
        <v>13329</v>
      </c>
      <c r="C6493" s="265" t="s">
        <v>6676</v>
      </c>
      <c r="D6493" s="266" t="s">
        <v>40479</v>
      </c>
    </row>
    <row r="6494" spans="1:4" x14ac:dyDescent="0.25">
      <c r="A6494" s="264" t="s">
        <v>40480</v>
      </c>
      <c r="B6494" s="265" t="s">
        <v>13330</v>
      </c>
      <c r="C6494" s="265" t="s">
        <v>6676</v>
      </c>
      <c r="D6494" s="266" t="s">
        <v>40481</v>
      </c>
    </row>
    <row r="6495" spans="1:4" x14ac:dyDescent="0.25">
      <c r="A6495" s="264" t="s">
        <v>40482</v>
      </c>
      <c r="B6495" s="265" t="s">
        <v>13331</v>
      </c>
      <c r="C6495" s="265" t="s">
        <v>6676</v>
      </c>
      <c r="D6495" s="266" t="s">
        <v>37038</v>
      </c>
    </row>
    <row r="6496" spans="1:4" x14ac:dyDescent="0.25">
      <c r="A6496" s="264" t="s">
        <v>40483</v>
      </c>
      <c r="B6496" s="265" t="s">
        <v>13332</v>
      </c>
      <c r="C6496" s="265" t="s">
        <v>6676</v>
      </c>
      <c r="D6496" s="266" t="s">
        <v>40484</v>
      </c>
    </row>
    <row r="6497" spans="1:4" x14ac:dyDescent="0.25">
      <c r="A6497" s="264" t="s">
        <v>40485</v>
      </c>
      <c r="B6497" s="265" t="s">
        <v>13333</v>
      </c>
      <c r="C6497" s="265" t="s">
        <v>6676</v>
      </c>
      <c r="D6497" s="266" t="s">
        <v>40486</v>
      </c>
    </row>
    <row r="6498" spans="1:4" x14ac:dyDescent="0.25">
      <c r="A6498" s="264" t="s">
        <v>40487</v>
      </c>
      <c r="B6498" s="265" t="s">
        <v>13334</v>
      </c>
      <c r="C6498" s="265" t="s">
        <v>6676</v>
      </c>
      <c r="D6498" s="266" t="s">
        <v>40488</v>
      </c>
    </row>
    <row r="6499" spans="1:4" x14ac:dyDescent="0.25">
      <c r="A6499" s="264" t="s">
        <v>40489</v>
      </c>
      <c r="B6499" s="265" t="s">
        <v>13335</v>
      </c>
      <c r="C6499" s="265" t="s">
        <v>6676</v>
      </c>
      <c r="D6499" s="266" t="s">
        <v>28333</v>
      </c>
    </row>
    <row r="6500" spans="1:4" x14ac:dyDescent="0.25">
      <c r="A6500" s="264" t="s">
        <v>40490</v>
      </c>
      <c r="B6500" s="265" t="s">
        <v>13336</v>
      </c>
      <c r="C6500" s="265" t="s">
        <v>6676</v>
      </c>
      <c r="D6500" s="266" t="s">
        <v>40491</v>
      </c>
    </row>
    <row r="6501" spans="1:4" x14ac:dyDescent="0.25">
      <c r="A6501" s="264" t="s">
        <v>40492</v>
      </c>
      <c r="B6501" s="265" t="s">
        <v>13337</v>
      </c>
      <c r="C6501" s="265" t="s">
        <v>6676</v>
      </c>
      <c r="D6501" s="266" t="s">
        <v>40493</v>
      </c>
    </row>
    <row r="6502" spans="1:4" x14ac:dyDescent="0.25">
      <c r="A6502" s="264" t="s">
        <v>40494</v>
      </c>
      <c r="B6502" s="265" t="s">
        <v>13338</v>
      </c>
      <c r="C6502" s="265" t="s">
        <v>6676</v>
      </c>
      <c r="D6502" s="266" t="s">
        <v>40495</v>
      </c>
    </row>
    <row r="6503" spans="1:4" x14ac:dyDescent="0.25">
      <c r="A6503" s="264" t="s">
        <v>40496</v>
      </c>
      <c r="B6503" s="265" t="s">
        <v>13339</v>
      </c>
      <c r="C6503" s="265" t="s">
        <v>6676</v>
      </c>
      <c r="D6503" s="266" t="s">
        <v>40497</v>
      </c>
    </row>
    <row r="6504" spans="1:4" x14ac:dyDescent="0.25">
      <c r="A6504" s="264" t="s">
        <v>40498</v>
      </c>
      <c r="B6504" s="265" t="s">
        <v>13340</v>
      </c>
      <c r="C6504" s="265" t="s">
        <v>6676</v>
      </c>
      <c r="D6504" s="266" t="s">
        <v>40499</v>
      </c>
    </row>
    <row r="6505" spans="1:4" x14ac:dyDescent="0.25">
      <c r="A6505" s="264" t="s">
        <v>40500</v>
      </c>
      <c r="B6505" s="265" t="s">
        <v>13341</v>
      </c>
      <c r="C6505" s="265" t="s">
        <v>6676</v>
      </c>
      <c r="D6505" s="266" t="s">
        <v>40501</v>
      </c>
    </row>
    <row r="6506" spans="1:4" x14ac:dyDescent="0.25">
      <c r="A6506" s="264" t="s">
        <v>40502</v>
      </c>
      <c r="B6506" s="265" t="s">
        <v>13342</v>
      </c>
      <c r="C6506" s="265" t="s">
        <v>6676</v>
      </c>
      <c r="D6506" s="266" t="s">
        <v>40503</v>
      </c>
    </row>
    <row r="6507" spans="1:4" x14ac:dyDescent="0.25">
      <c r="A6507" s="264" t="s">
        <v>40504</v>
      </c>
      <c r="B6507" s="265" t="s">
        <v>13343</v>
      </c>
      <c r="C6507" s="265" t="s">
        <v>6676</v>
      </c>
      <c r="D6507" s="266" t="s">
        <v>40505</v>
      </c>
    </row>
    <row r="6508" spans="1:4" x14ac:dyDescent="0.25">
      <c r="A6508" s="264" t="s">
        <v>40506</v>
      </c>
      <c r="B6508" s="265" t="s">
        <v>13344</v>
      </c>
      <c r="C6508" s="265" t="s">
        <v>6676</v>
      </c>
      <c r="D6508" s="266" t="s">
        <v>40507</v>
      </c>
    </row>
    <row r="6509" spans="1:4" x14ac:dyDescent="0.25">
      <c r="A6509" s="264" t="s">
        <v>40508</v>
      </c>
      <c r="B6509" s="265" t="s">
        <v>13345</v>
      </c>
      <c r="C6509" s="265" t="s">
        <v>6676</v>
      </c>
      <c r="D6509" s="266" t="s">
        <v>40509</v>
      </c>
    </row>
    <row r="6510" spans="1:4" x14ac:dyDescent="0.25">
      <c r="A6510" s="264" t="s">
        <v>40510</v>
      </c>
      <c r="B6510" s="265" t="s">
        <v>13346</v>
      </c>
      <c r="C6510" s="265" t="s">
        <v>6676</v>
      </c>
      <c r="D6510" s="266" t="s">
        <v>40511</v>
      </c>
    </row>
    <row r="6511" spans="1:4" x14ac:dyDescent="0.25">
      <c r="A6511" s="264" t="s">
        <v>40512</v>
      </c>
      <c r="B6511" s="265" t="s">
        <v>13347</v>
      </c>
      <c r="C6511" s="265" t="s">
        <v>6676</v>
      </c>
      <c r="D6511" s="266" t="s">
        <v>25763</v>
      </c>
    </row>
    <row r="6512" spans="1:4" x14ac:dyDescent="0.25">
      <c r="A6512" s="264" t="s">
        <v>40513</v>
      </c>
      <c r="B6512" s="265" t="s">
        <v>13348</v>
      </c>
      <c r="C6512" s="265" t="s">
        <v>6676</v>
      </c>
      <c r="D6512" s="266" t="s">
        <v>32224</v>
      </c>
    </row>
    <row r="6513" spans="1:4" x14ac:dyDescent="0.25">
      <c r="A6513" s="264" t="s">
        <v>40514</v>
      </c>
      <c r="B6513" s="265" t="s">
        <v>13349</v>
      </c>
      <c r="C6513" s="265" t="s">
        <v>6676</v>
      </c>
      <c r="D6513" s="266" t="s">
        <v>40515</v>
      </c>
    </row>
    <row r="6514" spans="1:4" x14ac:dyDescent="0.25">
      <c r="A6514" s="264" t="s">
        <v>40516</v>
      </c>
      <c r="B6514" s="265" t="s">
        <v>13350</v>
      </c>
      <c r="C6514" s="265" t="s">
        <v>6676</v>
      </c>
      <c r="D6514" s="266" t="s">
        <v>7261</v>
      </c>
    </row>
    <row r="6515" spans="1:4" x14ac:dyDescent="0.25">
      <c r="A6515" s="264" t="s">
        <v>40517</v>
      </c>
      <c r="B6515" s="265" t="s">
        <v>13351</v>
      </c>
      <c r="C6515" s="265" t="s">
        <v>6676</v>
      </c>
      <c r="D6515" s="266" t="s">
        <v>34316</v>
      </c>
    </row>
    <row r="6516" spans="1:4" x14ac:dyDescent="0.25">
      <c r="A6516" s="264" t="s">
        <v>40518</v>
      </c>
      <c r="B6516" s="265" t="s">
        <v>13352</v>
      </c>
      <c r="C6516" s="265" t="s">
        <v>6676</v>
      </c>
      <c r="D6516" s="266" t="s">
        <v>40519</v>
      </c>
    </row>
    <row r="6517" spans="1:4" x14ac:dyDescent="0.25">
      <c r="A6517" s="264" t="s">
        <v>40520</v>
      </c>
      <c r="B6517" s="265" t="s">
        <v>13353</v>
      </c>
      <c r="C6517" s="265" t="s">
        <v>6676</v>
      </c>
      <c r="D6517" s="266" t="s">
        <v>40521</v>
      </c>
    </row>
    <row r="6518" spans="1:4" x14ac:dyDescent="0.25">
      <c r="A6518" s="264" t="s">
        <v>40522</v>
      </c>
      <c r="B6518" s="265" t="s">
        <v>13354</v>
      </c>
      <c r="C6518" s="265" t="s">
        <v>6676</v>
      </c>
      <c r="D6518" s="266" t="s">
        <v>40523</v>
      </c>
    </row>
    <row r="6519" spans="1:4" x14ac:dyDescent="0.25">
      <c r="A6519" s="264" t="s">
        <v>40524</v>
      </c>
      <c r="B6519" s="265" t="s">
        <v>13355</v>
      </c>
      <c r="C6519" s="265" t="s">
        <v>6676</v>
      </c>
      <c r="D6519" s="266" t="s">
        <v>40525</v>
      </c>
    </row>
    <row r="6520" spans="1:4" x14ac:dyDescent="0.25">
      <c r="A6520" s="264" t="s">
        <v>40526</v>
      </c>
      <c r="B6520" s="265" t="s">
        <v>13356</v>
      </c>
      <c r="C6520" s="265" t="s">
        <v>6676</v>
      </c>
      <c r="D6520" s="266" t="s">
        <v>40527</v>
      </c>
    </row>
    <row r="6521" spans="1:4" x14ac:dyDescent="0.25">
      <c r="A6521" s="264" t="s">
        <v>40528</v>
      </c>
      <c r="B6521" s="265" t="s">
        <v>13357</v>
      </c>
      <c r="C6521" s="265" t="s">
        <v>6676</v>
      </c>
      <c r="D6521" s="266" t="s">
        <v>40529</v>
      </c>
    </row>
    <row r="6522" spans="1:4" x14ac:dyDescent="0.25">
      <c r="A6522" s="264" t="s">
        <v>40530</v>
      </c>
      <c r="B6522" s="265" t="s">
        <v>13358</v>
      </c>
      <c r="C6522" s="265" t="s">
        <v>6676</v>
      </c>
      <c r="D6522" s="266" t="s">
        <v>40531</v>
      </c>
    </row>
    <row r="6523" spans="1:4" x14ac:dyDescent="0.25">
      <c r="A6523" s="264" t="s">
        <v>40532</v>
      </c>
      <c r="B6523" s="265" t="s">
        <v>13359</v>
      </c>
      <c r="C6523" s="265" t="s">
        <v>6676</v>
      </c>
      <c r="D6523" s="266" t="s">
        <v>40533</v>
      </c>
    </row>
    <row r="6524" spans="1:4" x14ac:dyDescent="0.25">
      <c r="A6524" s="264" t="s">
        <v>40534</v>
      </c>
      <c r="B6524" s="265" t="s">
        <v>13360</v>
      </c>
      <c r="C6524" s="265" t="s">
        <v>6676</v>
      </c>
      <c r="D6524" s="266" t="s">
        <v>40535</v>
      </c>
    </row>
    <row r="6525" spans="1:4" x14ac:dyDescent="0.25">
      <c r="A6525" s="264" t="s">
        <v>40536</v>
      </c>
      <c r="B6525" s="265" t="s">
        <v>13361</v>
      </c>
      <c r="C6525" s="265" t="s">
        <v>6676</v>
      </c>
      <c r="D6525" s="266" t="s">
        <v>40537</v>
      </c>
    </row>
    <row r="6526" spans="1:4" x14ac:dyDescent="0.25">
      <c r="A6526" s="264" t="s">
        <v>40538</v>
      </c>
      <c r="B6526" s="265" t="s">
        <v>13362</v>
      </c>
      <c r="C6526" s="265" t="s">
        <v>6676</v>
      </c>
      <c r="D6526" s="266" t="s">
        <v>26981</v>
      </c>
    </row>
    <row r="6527" spans="1:4" x14ac:dyDescent="0.25">
      <c r="A6527" s="264" t="s">
        <v>40539</v>
      </c>
      <c r="B6527" s="265" t="s">
        <v>13363</v>
      </c>
      <c r="C6527" s="265" t="s">
        <v>6676</v>
      </c>
      <c r="D6527" s="266" t="s">
        <v>40540</v>
      </c>
    </row>
    <row r="6528" spans="1:4" x14ac:dyDescent="0.25">
      <c r="A6528" s="264" t="s">
        <v>40541</v>
      </c>
      <c r="B6528" s="265" t="s">
        <v>13364</v>
      </c>
      <c r="C6528" s="265" t="s">
        <v>6676</v>
      </c>
      <c r="D6528" s="266" t="s">
        <v>40542</v>
      </c>
    </row>
    <row r="6529" spans="1:4" x14ac:dyDescent="0.25">
      <c r="A6529" s="264" t="s">
        <v>40543</v>
      </c>
      <c r="B6529" s="265" t="s">
        <v>13365</v>
      </c>
      <c r="C6529" s="265" t="s">
        <v>6676</v>
      </c>
      <c r="D6529" s="266" t="s">
        <v>2048</v>
      </c>
    </row>
    <row r="6530" spans="1:4" x14ac:dyDescent="0.25">
      <c r="A6530" s="264" t="s">
        <v>40544</v>
      </c>
      <c r="B6530" s="265" t="s">
        <v>13366</v>
      </c>
      <c r="C6530" s="265" t="s">
        <v>740</v>
      </c>
      <c r="D6530" s="266" t="s">
        <v>40545</v>
      </c>
    </row>
    <row r="6531" spans="1:4" x14ac:dyDescent="0.25">
      <c r="A6531" s="264" t="s">
        <v>40546</v>
      </c>
      <c r="B6531" s="265" t="s">
        <v>13367</v>
      </c>
      <c r="C6531" s="265" t="s">
        <v>6676</v>
      </c>
      <c r="D6531" s="266" t="s">
        <v>28327</v>
      </c>
    </row>
    <row r="6532" spans="1:4" x14ac:dyDescent="0.25">
      <c r="A6532" s="264" t="s">
        <v>40547</v>
      </c>
      <c r="B6532" s="265" t="s">
        <v>13368</v>
      </c>
      <c r="C6532" s="265" t="s">
        <v>6676</v>
      </c>
      <c r="D6532" s="266" t="s">
        <v>31679</v>
      </c>
    </row>
    <row r="6533" spans="1:4" x14ac:dyDescent="0.25">
      <c r="A6533" s="264" t="s">
        <v>40548</v>
      </c>
      <c r="B6533" s="265" t="s">
        <v>13369</v>
      </c>
      <c r="C6533" s="265" t="s">
        <v>6676</v>
      </c>
      <c r="D6533" s="266" t="s">
        <v>27609</v>
      </c>
    </row>
    <row r="6534" spans="1:4" x14ac:dyDescent="0.25">
      <c r="A6534" s="264" t="s">
        <v>40549</v>
      </c>
      <c r="B6534" s="265" t="s">
        <v>13370</v>
      </c>
      <c r="C6534" s="265" t="s">
        <v>6676</v>
      </c>
      <c r="D6534" s="266" t="s">
        <v>31472</v>
      </c>
    </row>
    <row r="6535" spans="1:4" x14ac:dyDescent="0.25">
      <c r="A6535" s="264" t="s">
        <v>40550</v>
      </c>
      <c r="B6535" s="265" t="s">
        <v>13372</v>
      </c>
      <c r="C6535" s="265" t="s">
        <v>6676</v>
      </c>
      <c r="D6535" s="266" t="s">
        <v>27276</v>
      </c>
    </row>
    <row r="6536" spans="1:4" x14ac:dyDescent="0.25">
      <c r="A6536" s="264" t="s">
        <v>40551</v>
      </c>
      <c r="B6536" s="265" t="s">
        <v>13373</v>
      </c>
      <c r="C6536" s="265" t="s">
        <v>6676</v>
      </c>
      <c r="D6536" s="266" t="s">
        <v>40552</v>
      </c>
    </row>
    <row r="6537" spans="1:4" x14ac:dyDescent="0.25">
      <c r="A6537" s="264" t="s">
        <v>40553</v>
      </c>
      <c r="B6537" s="265" t="s">
        <v>13374</v>
      </c>
      <c r="C6537" s="265" t="s">
        <v>6676</v>
      </c>
      <c r="D6537" s="266" t="s">
        <v>35484</v>
      </c>
    </row>
    <row r="6538" spans="1:4" x14ac:dyDescent="0.25">
      <c r="A6538" s="264" t="s">
        <v>40554</v>
      </c>
      <c r="B6538" s="265" t="s">
        <v>13375</v>
      </c>
      <c r="C6538" s="265" t="s">
        <v>6676</v>
      </c>
      <c r="D6538" s="266" t="s">
        <v>2814</v>
      </c>
    </row>
    <row r="6539" spans="1:4" x14ac:dyDescent="0.25">
      <c r="A6539" s="264" t="s">
        <v>40555</v>
      </c>
      <c r="B6539" s="265" t="s">
        <v>13376</v>
      </c>
      <c r="C6539" s="265" t="s">
        <v>6676</v>
      </c>
      <c r="D6539" s="266" t="s">
        <v>40556</v>
      </c>
    </row>
    <row r="6540" spans="1:4" x14ac:dyDescent="0.25">
      <c r="A6540" s="264" t="s">
        <v>40557</v>
      </c>
      <c r="B6540" s="265" t="s">
        <v>13377</v>
      </c>
      <c r="C6540" s="265" t="s">
        <v>6676</v>
      </c>
      <c r="D6540" s="266" t="s">
        <v>34034</v>
      </c>
    </row>
    <row r="6541" spans="1:4" x14ac:dyDescent="0.25">
      <c r="A6541" s="264" t="s">
        <v>40558</v>
      </c>
      <c r="B6541" s="265" t="s">
        <v>13378</v>
      </c>
      <c r="C6541" s="265" t="s">
        <v>6676</v>
      </c>
      <c r="D6541" s="266" t="s">
        <v>10916</v>
      </c>
    </row>
    <row r="6542" spans="1:4" x14ac:dyDescent="0.25">
      <c r="A6542" s="264" t="s">
        <v>40559</v>
      </c>
      <c r="B6542" s="265" t="s">
        <v>13379</v>
      </c>
      <c r="C6542" s="265" t="s">
        <v>6676</v>
      </c>
      <c r="D6542" s="266" t="s">
        <v>9979</v>
      </c>
    </row>
    <row r="6543" spans="1:4" x14ac:dyDescent="0.25">
      <c r="A6543" s="264" t="s">
        <v>40560</v>
      </c>
      <c r="B6543" s="265" t="s">
        <v>13380</v>
      </c>
      <c r="C6543" s="265" t="s">
        <v>6676</v>
      </c>
      <c r="D6543" s="266" t="s">
        <v>3357</v>
      </c>
    </row>
    <row r="6544" spans="1:4" x14ac:dyDescent="0.25">
      <c r="A6544" s="264" t="s">
        <v>40561</v>
      </c>
      <c r="B6544" s="265" t="s">
        <v>13382</v>
      </c>
      <c r="C6544" s="265" t="s">
        <v>6676</v>
      </c>
      <c r="D6544" s="266" t="s">
        <v>6748</v>
      </c>
    </row>
    <row r="6545" spans="1:4" x14ac:dyDescent="0.25">
      <c r="A6545" s="264" t="s">
        <v>40562</v>
      </c>
      <c r="B6545" s="265" t="s">
        <v>13384</v>
      </c>
      <c r="C6545" s="265" t="s">
        <v>6676</v>
      </c>
      <c r="D6545" s="266" t="s">
        <v>29836</v>
      </c>
    </row>
    <row r="6546" spans="1:4" x14ac:dyDescent="0.25">
      <c r="A6546" s="264" t="s">
        <v>40563</v>
      </c>
      <c r="B6546" s="265" t="s">
        <v>13386</v>
      </c>
      <c r="C6546" s="265" t="s">
        <v>6676</v>
      </c>
      <c r="D6546" s="266" t="s">
        <v>4598</v>
      </c>
    </row>
    <row r="6547" spans="1:4" x14ac:dyDescent="0.25">
      <c r="A6547" s="264" t="s">
        <v>40564</v>
      </c>
      <c r="B6547" s="265" t="s">
        <v>13387</v>
      </c>
      <c r="C6547" s="265" t="s">
        <v>6676</v>
      </c>
      <c r="D6547" s="266" t="s">
        <v>39240</v>
      </c>
    </row>
    <row r="6548" spans="1:4" x14ac:dyDescent="0.25">
      <c r="A6548" s="264" t="s">
        <v>40565</v>
      </c>
      <c r="B6548" s="265" t="s">
        <v>13388</v>
      </c>
      <c r="C6548" s="265" t="s">
        <v>6676</v>
      </c>
      <c r="D6548" s="266" t="s">
        <v>26967</v>
      </c>
    </row>
    <row r="6549" spans="1:4" x14ac:dyDescent="0.25">
      <c r="A6549" s="264" t="s">
        <v>40566</v>
      </c>
      <c r="B6549" s="265" t="s">
        <v>13389</v>
      </c>
      <c r="C6549" s="265" t="s">
        <v>6676</v>
      </c>
      <c r="D6549" s="266" t="s">
        <v>6965</v>
      </c>
    </row>
    <row r="6550" spans="1:4" x14ac:dyDescent="0.25">
      <c r="A6550" s="264" t="s">
        <v>40567</v>
      </c>
      <c r="B6550" s="265" t="s">
        <v>13390</v>
      </c>
      <c r="C6550" s="265" t="s">
        <v>6676</v>
      </c>
      <c r="D6550" s="266" t="s">
        <v>40210</v>
      </c>
    </row>
    <row r="6551" spans="1:4" x14ac:dyDescent="0.25">
      <c r="A6551" s="264" t="s">
        <v>40568</v>
      </c>
      <c r="B6551" s="265" t="s">
        <v>13391</v>
      </c>
      <c r="C6551" s="265" t="s">
        <v>6676</v>
      </c>
      <c r="D6551" s="266" t="s">
        <v>34029</v>
      </c>
    </row>
    <row r="6552" spans="1:4" x14ac:dyDescent="0.25">
      <c r="A6552" s="264" t="s">
        <v>40569</v>
      </c>
      <c r="B6552" s="265" t="s">
        <v>13392</v>
      </c>
      <c r="C6552" s="265" t="s">
        <v>6676</v>
      </c>
      <c r="D6552" s="266" t="s">
        <v>6982</v>
      </c>
    </row>
    <row r="6553" spans="1:4" x14ac:dyDescent="0.25">
      <c r="A6553" s="264" t="s">
        <v>40570</v>
      </c>
      <c r="B6553" s="265" t="s">
        <v>13394</v>
      </c>
      <c r="C6553" s="265" t="s">
        <v>6676</v>
      </c>
      <c r="D6553" s="266" t="s">
        <v>1524</v>
      </c>
    </row>
    <row r="6554" spans="1:4" x14ac:dyDescent="0.25">
      <c r="A6554" s="264" t="s">
        <v>40571</v>
      </c>
      <c r="B6554" s="265" t="s">
        <v>13395</v>
      </c>
      <c r="C6554" s="265" t="s">
        <v>6676</v>
      </c>
      <c r="D6554" s="266" t="s">
        <v>38070</v>
      </c>
    </row>
    <row r="6555" spans="1:4" x14ac:dyDescent="0.25">
      <c r="A6555" s="264" t="s">
        <v>40572</v>
      </c>
      <c r="B6555" s="265" t="s">
        <v>13396</v>
      </c>
      <c r="C6555" s="265" t="s">
        <v>6676</v>
      </c>
      <c r="D6555" s="266" t="s">
        <v>39273</v>
      </c>
    </row>
    <row r="6556" spans="1:4" x14ac:dyDescent="0.25">
      <c r="A6556" s="264" t="s">
        <v>40573</v>
      </c>
      <c r="B6556" s="265" t="s">
        <v>13397</v>
      </c>
      <c r="C6556" s="265" t="s">
        <v>6676</v>
      </c>
      <c r="D6556" s="266" t="s">
        <v>40574</v>
      </c>
    </row>
    <row r="6557" spans="1:4" x14ac:dyDescent="0.25">
      <c r="A6557" s="264" t="s">
        <v>40575</v>
      </c>
      <c r="B6557" s="265" t="s">
        <v>13398</v>
      </c>
      <c r="C6557" s="265" t="s">
        <v>6676</v>
      </c>
      <c r="D6557" s="266" t="s">
        <v>3165</v>
      </c>
    </row>
    <row r="6558" spans="1:4" x14ac:dyDescent="0.25">
      <c r="A6558" s="264" t="s">
        <v>40576</v>
      </c>
      <c r="B6558" s="265" t="s">
        <v>13399</v>
      </c>
      <c r="C6558" s="265" t="s">
        <v>6676</v>
      </c>
      <c r="D6558" s="266" t="s">
        <v>3165</v>
      </c>
    </row>
    <row r="6559" spans="1:4" x14ac:dyDescent="0.25">
      <c r="A6559" s="264" t="s">
        <v>40577</v>
      </c>
      <c r="B6559" s="265" t="s">
        <v>13400</v>
      </c>
      <c r="C6559" s="265" t="s">
        <v>6676</v>
      </c>
      <c r="D6559" s="266" t="s">
        <v>30609</v>
      </c>
    </row>
    <row r="6560" spans="1:4" x14ac:dyDescent="0.25">
      <c r="A6560" s="264" t="s">
        <v>40578</v>
      </c>
      <c r="B6560" s="265" t="s">
        <v>13401</v>
      </c>
      <c r="C6560" s="265" t="s">
        <v>6676</v>
      </c>
      <c r="D6560" s="266" t="s">
        <v>37815</v>
      </c>
    </row>
    <row r="6561" spans="1:4" x14ac:dyDescent="0.25">
      <c r="A6561" s="264" t="s">
        <v>40579</v>
      </c>
      <c r="B6561" s="265" t="s">
        <v>13402</v>
      </c>
      <c r="C6561" s="265" t="s">
        <v>6676</v>
      </c>
      <c r="D6561" s="266" t="s">
        <v>40580</v>
      </c>
    </row>
    <row r="6562" spans="1:4" x14ac:dyDescent="0.25">
      <c r="A6562" s="264" t="s">
        <v>40581</v>
      </c>
      <c r="B6562" s="265" t="s">
        <v>13403</v>
      </c>
      <c r="C6562" s="265" t="s">
        <v>6676</v>
      </c>
      <c r="D6562" s="266" t="s">
        <v>40582</v>
      </c>
    </row>
    <row r="6563" spans="1:4" x14ac:dyDescent="0.25">
      <c r="A6563" s="264" t="s">
        <v>40583</v>
      </c>
      <c r="B6563" s="265" t="s">
        <v>13404</v>
      </c>
      <c r="C6563" s="265" t="s">
        <v>6676</v>
      </c>
      <c r="D6563" s="266" t="s">
        <v>40584</v>
      </c>
    </row>
    <row r="6564" spans="1:4" x14ac:dyDescent="0.25">
      <c r="A6564" s="264" t="s">
        <v>40585</v>
      </c>
      <c r="B6564" s="265" t="s">
        <v>13405</v>
      </c>
      <c r="C6564" s="265" t="s">
        <v>6676</v>
      </c>
      <c r="D6564" s="266" t="s">
        <v>40586</v>
      </c>
    </row>
    <row r="6565" spans="1:4" x14ac:dyDescent="0.25">
      <c r="A6565" s="264" t="s">
        <v>40587</v>
      </c>
      <c r="B6565" s="265" t="s">
        <v>13406</v>
      </c>
      <c r="C6565" s="265" t="s">
        <v>6676</v>
      </c>
      <c r="D6565" s="266" t="s">
        <v>40588</v>
      </c>
    </row>
    <row r="6566" spans="1:4" x14ac:dyDescent="0.25">
      <c r="A6566" s="264" t="s">
        <v>40589</v>
      </c>
      <c r="B6566" s="265" t="s">
        <v>13407</v>
      </c>
      <c r="C6566" s="265" t="s">
        <v>6676</v>
      </c>
      <c r="D6566" s="266" t="s">
        <v>40590</v>
      </c>
    </row>
    <row r="6567" spans="1:4" x14ac:dyDescent="0.25">
      <c r="A6567" s="264" t="s">
        <v>40591</v>
      </c>
      <c r="B6567" s="265" t="s">
        <v>13408</v>
      </c>
      <c r="C6567" s="265" t="s">
        <v>6676</v>
      </c>
      <c r="D6567" s="266" t="s">
        <v>40592</v>
      </c>
    </row>
    <row r="6568" spans="1:4" x14ac:dyDescent="0.25">
      <c r="A6568" s="264" t="s">
        <v>40593</v>
      </c>
      <c r="B6568" s="265" t="s">
        <v>13409</v>
      </c>
      <c r="C6568" s="265" t="s">
        <v>6676</v>
      </c>
      <c r="D6568" s="266" t="s">
        <v>40309</v>
      </c>
    </row>
    <row r="6569" spans="1:4" x14ac:dyDescent="0.25">
      <c r="A6569" s="264" t="s">
        <v>40594</v>
      </c>
      <c r="B6569" s="265" t="s">
        <v>13410</v>
      </c>
      <c r="C6569" s="265" t="s">
        <v>6676</v>
      </c>
      <c r="D6569" s="266" t="s">
        <v>40595</v>
      </c>
    </row>
    <row r="6570" spans="1:4" x14ac:dyDescent="0.25">
      <c r="A6570" s="264" t="s">
        <v>40596</v>
      </c>
      <c r="B6570" s="265" t="s">
        <v>13411</v>
      </c>
      <c r="C6570" s="265" t="s">
        <v>6676</v>
      </c>
      <c r="D6570" s="266" t="s">
        <v>35280</v>
      </c>
    </row>
    <row r="6571" spans="1:4" x14ac:dyDescent="0.25">
      <c r="A6571" s="264" t="s">
        <v>40597</v>
      </c>
      <c r="B6571" s="265" t="s">
        <v>13412</v>
      </c>
      <c r="C6571" s="265" t="s">
        <v>6676</v>
      </c>
      <c r="D6571" s="266" t="s">
        <v>34888</v>
      </c>
    </row>
    <row r="6572" spans="1:4" x14ac:dyDescent="0.25">
      <c r="A6572" s="264" t="s">
        <v>40598</v>
      </c>
      <c r="B6572" s="265" t="s">
        <v>13413</v>
      </c>
      <c r="C6572" s="265" t="s">
        <v>6676</v>
      </c>
      <c r="D6572" s="266" t="s">
        <v>29820</v>
      </c>
    </row>
    <row r="6573" spans="1:4" x14ac:dyDescent="0.25">
      <c r="A6573" s="264" t="s">
        <v>40599</v>
      </c>
      <c r="B6573" s="265" t="s">
        <v>13414</v>
      </c>
      <c r="C6573" s="265" t="s">
        <v>6676</v>
      </c>
      <c r="D6573" s="266" t="s">
        <v>27874</v>
      </c>
    </row>
    <row r="6574" spans="1:4" x14ac:dyDescent="0.25">
      <c r="A6574" s="264" t="s">
        <v>40600</v>
      </c>
      <c r="B6574" s="265" t="s">
        <v>13415</v>
      </c>
      <c r="C6574" s="265" t="s">
        <v>6676</v>
      </c>
      <c r="D6574" s="266" t="s">
        <v>40601</v>
      </c>
    </row>
    <row r="6575" spans="1:4" x14ac:dyDescent="0.25">
      <c r="A6575" s="264" t="s">
        <v>40602</v>
      </c>
      <c r="B6575" s="265" t="s">
        <v>13416</v>
      </c>
      <c r="C6575" s="265" t="s">
        <v>6676</v>
      </c>
      <c r="D6575" s="266" t="s">
        <v>40603</v>
      </c>
    </row>
    <row r="6576" spans="1:4" x14ac:dyDescent="0.25">
      <c r="A6576" s="264" t="s">
        <v>40604</v>
      </c>
      <c r="B6576" s="265" t="s">
        <v>13417</v>
      </c>
      <c r="C6576" s="265" t="s">
        <v>6676</v>
      </c>
      <c r="D6576" s="266" t="s">
        <v>40605</v>
      </c>
    </row>
    <row r="6577" spans="1:4" x14ac:dyDescent="0.25">
      <c r="A6577" s="264" t="s">
        <v>40606</v>
      </c>
      <c r="B6577" s="265" t="s">
        <v>13418</v>
      </c>
      <c r="C6577" s="265" t="s">
        <v>6676</v>
      </c>
      <c r="D6577" s="266" t="s">
        <v>28073</v>
      </c>
    </row>
    <row r="6578" spans="1:4" x14ac:dyDescent="0.25">
      <c r="A6578" s="264" t="s">
        <v>40607</v>
      </c>
      <c r="B6578" s="265" t="s">
        <v>13419</v>
      </c>
      <c r="C6578" s="265" t="s">
        <v>6676</v>
      </c>
      <c r="D6578" s="266" t="s">
        <v>40608</v>
      </c>
    </row>
    <row r="6579" spans="1:4" x14ac:dyDescent="0.25">
      <c r="A6579" s="264" t="s">
        <v>40609</v>
      </c>
      <c r="B6579" s="265" t="s">
        <v>13420</v>
      </c>
      <c r="C6579" s="265" t="s">
        <v>6676</v>
      </c>
      <c r="D6579" s="266" t="s">
        <v>40610</v>
      </c>
    </row>
    <row r="6580" spans="1:4" x14ac:dyDescent="0.25">
      <c r="A6580" s="264" t="s">
        <v>40611</v>
      </c>
      <c r="B6580" s="265" t="s">
        <v>13421</v>
      </c>
      <c r="C6580" s="265" t="s">
        <v>6676</v>
      </c>
      <c r="D6580" s="266" t="s">
        <v>40612</v>
      </c>
    </row>
    <row r="6581" spans="1:4" x14ac:dyDescent="0.25">
      <c r="A6581" s="264" t="s">
        <v>40613</v>
      </c>
      <c r="B6581" s="265" t="s">
        <v>13422</v>
      </c>
      <c r="C6581" s="265" t="s">
        <v>6676</v>
      </c>
      <c r="D6581" s="266" t="s">
        <v>40614</v>
      </c>
    </row>
    <row r="6582" spans="1:4" x14ac:dyDescent="0.25">
      <c r="A6582" s="264" t="s">
        <v>40615</v>
      </c>
      <c r="B6582" s="265" t="s">
        <v>13423</v>
      </c>
      <c r="C6582" s="265" t="s">
        <v>6676</v>
      </c>
      <c r="D6582" s="266" t="s">
        <v>40616</v>
      </c>
    </row>
    <row r="6583" spans="1:4" x14ac:dyDescent="0.25">
      <c r="A6583" s="264" t="s">
        <v>40617</v>
      </c>
      <c r="B6583" s="265" t="s">
        <v>13424</v>
      </c>
      <c r="C6583" s="265" t="s">
        <v>6676</v>
      </c>
      <c r="D6583" s="266" t="s">
        <v>40618</v>
      </c>
    </row>
    <row r="6584" spans="1:4" x14ac:dyDescent="0.25">
      <c r="A6584" s="264" t="s">
        <v>40619</v>
      </c>
      <c r="B6584" s="265" t="s">
        <v>13425</v>
      </c>
      <c r="C6584" s="265" t="s">
        <v>6676</v>
      </c>
      <c r="D6584" s="266" t="s">
        <v>35335</v>
      </c>
    </row>
    <row r="6585" spans="1:4" x14ac:dyDescent="0.25">
      <c r="A6585" s="264" t="s">
        <v>40620</v>
      </c>
      <c r="B6585" s="265" t="s">
        <v>13426</v>
      </c>
      <c r="C6585" s="265" t="s">
        <v>6676</v>
      </c>
      <c r="D6585" s="266" t="s">
        <v>29533</v>
      </c>
    </row>
    <row r="6586" spans="1:4" x14ac:dyDescent="0.25">
      <c r="A6586" s="264" t="s">
        <v>40621</v>
      </c>
      <c r="B6586" s="265" t="s">
        <v>13427</v>
      </c>
      <c r="C6586" s="265" t="s">
        <v>6676</v>
      </c>
      <c r="D6586" s="266" t="s">
        <v>34831</v>
      </c>
    </row>
    <row r="6587" spans="1:4" x14ac:dyDescent="0.25">
      <c r="A6587" s="264" t="s">
        <v>40622</v>
      </c>
      <c r="B6587" s="265" t="s">
        <v>13428</v>
      </c>
      <c r="C6587" s="265" t="s">
        <v>6676</v>
      </c>
      <c r="D6587" s="266" t="s">
        <v>34828</v>
      </c>
    </row>
    <row r="6588" spans="1:4" x14ac:dyDescent="0.25">
      <c r="A6588" s="264" t="s">
        <v>40623</v>
      </c>
      <c r="B6588" s="265" t="s">
        <v>13429</v>
      </c>
      <c r="C6588" s="265" t="s">
        <v>6676</v>
      </c>
      <c r="D6588" s="266" t="s">
        <v>40624</v>
      </c>
    </row>
    <row r="6589" spans="1:4" x14ac:dyDescent="0.25">
      <c r="A6589" s="264" t="s">
        <v>40625</v>
      </c>
      <c r="B6589" s="265" t="s">
        <v>13430</v>
      </c>
      <c r="C6589" s="265" t="s">
        <v>6676</v>
      </c>
      <c r="D6589" s="266" t="s">
        <v>4489</v>
      </c>
    </row>
    <row r="6590" spans="1:4" x14ac:dyDescent="0.25">
      <c r="A6590" s="264" t="s">
        <v>40626</v>
      </c>
      <c r="B6590" s="265" t="s">
        <v>13431</v>
      </c>
      <c r="C6590" s="265" t="s">
        <v>6676</v>
      </c>
      <c r="D6590" s="266" t="s">
        <v>3839</v>
      </c>
    </row>
    <row r="6591" spans="1:4" x14ac:dyDescent="0.25">
      <c r="A6591" s="264" t="s">
        <v>40627</v>
      </c>
      <c r="B6591" s="265" t="s">
        <v>13432</v>
      </c>
      <c r="C6591" s="265" t="s">
        <v>6676</v>
      </c>
      <c r="D6591" s="266" t="s">
        <v>40628</v>
      </c>
    </row>
    <row r="6592" spans="1:4" x14ac:dyDescent="0.25">
      <c r="A6592" s="264" t="s">
        <v>40629</v>
      </c>
      <c r="B6592" s="265" t="s">
        <v>13433</v>
      </c>
      <c r="C6592" s="265" t="s">
        <v>6676</v>
      </c>
      <c r="D6592" s="266" t="s">
        <v>37886</v>
      </c>
    </row>
    <row r="6593" spans="1:4" x14ac:dyDescent="0.25">
      <c r="A6593" s="264" t="s">
        <v>40630</v>
      </c>
      <c r="B6593" s="265" t="s">
        <v>13434</v>
      </c>
      <c r="C6593" s="265" t="s">
        <v>6676</v>
      </c>
      <c r="D6593" s="266" t="s">
        <v>40631</v>
      </c>
    </row>
    <row r="6594" spans="1:4" x14ac:dyDescent="0.25">
      <c r="A6594" s="264" t="s">
        <v>40632</v>
      </c>
      <c r="B6594" s="265" t="s">
        <v>13435</v>
      </c>
      <c r="C6594" s="265" t="s">
        <v>6676</v>
      </c>
      <c r="D6594" s="266" t="s">
        <v>38409</v>
      </c>
    </row>
    <row r="6595" spans="1:4" x14ac:dyDescent="0.25">
      <c r="A6595" s="264" t="s">
        <v>40633</v>
      </c>
      <c r="B6595" s="265" t="s">
        <v>13436</v>
      </c>
      <c r="C6595" s="265" t="s">
        <v>6676</v>
      </c>
      <c r="D6595" s="266" t="s">
        <v>40634</v>
      </c>
    </row>
    <row r="6596" spans="1:4" x14ac:dyDescent="0.25">
      <c r="A6596" s="264" t="s">
        <v>40635</v>
      </c>
      <c r="B6596" s="265" t="s">
        <v>13437</v>
      </c>
      <c r="C6596" s="265" t="s">
        <v>6676</v>
      </c>
      <c r="D6596" s="266" t="s">
        <v>31057</v>
      </c>
    </row>
    <row r="6597" spans="1:4" x14ac:dyDescent="0.25">
      <c r="A6597" s="264" t="s">
        <v>40636</v>
      </c>
      <c r="B6597" s="265" t="s">
        <v>13438</v>
      </c>
      <c r="C6597" s="265" t="s">
        <v>6676</v>
      </c>
      <c r="D6597" s="266" t="s">
        <v>40637</v>
      </c>
    </row>
    <row r="6598" spans="1:4" x14ac:dyDescent="0.25">
      <c r="A6598" s="264" t="s">
        <v>40638</v>
      </c>
      <c r="B6598" s="265" t="s">
        <v>13439</v>
      </c>
      <c r="C6598" s="265" t="s">
        <v>6676</v>
      </c>
      <c r="D6598" s="266" t="s">
        <v>40639</v>
      </c>
    </row>
    <row r="6599" spans="1:4" x14ac:dyDescent="0.25">
      <c r="A6599" s="264" t="s">
        <v>40640</v>
      </c>
      <c r="B6599" s="265" t="s">
        <v>13440</v>
      </c>
      <c r="C6599" s="265" t="s">
        <v>6676</v>
      </c>
      <c r="D6599" s="266" t="s">
        <v>40641</v>
      </c>
    </row>
    <row r="6600" spans="1:4" x14ac:dyDescent="0.25">
      <c r="A6600" s="264" t="s">
        <v>40642</v>
      </c>
      <c r="B6600" s="265" t="s">
        <v>13441</v>
      </c>
      <c r="C6600" s="265" t="s">
        <v>6676</v>
      </c>
      <c r="D6600" s="266" t="s">
        <v>40643</v>
      </c>
    </row>
    <row r="6601" spans="1:4" x14ac:dyDescent="0.25">
      <c r="A6601" s="264" t="s">
        <v>40644</v>
      </c>
      <c r="B6601" s="265" t="s">
        <v>13442</v>
      </c>
      <c r="C6601" s="265" t="s">
        <v>6676</v>
      </c>
      <c r="D6601" s="266" t="s">
        <v>40645</v>
      </c>
    </row>
    <row r="6602" spans="1:4" x14ac:dyDescent="0.25">
      <c r="A6602" s="264" t="s">
        <v>40646</v>
      </c>
      <c r="B6602" s="265" t="s">
        <v>13443</v>
      </c>
      <c r="C6602" s="265" t="s">
        <v>6676</v>
      </c>
      <c r="D6602" s="266" t="s">
        <v>40647</v>
      </c>
    </row>
    <row r="6603" spans="1:4" x14ac:dyDescent="0.25">
      <c r="A6603" s="264" t="s">
        <v>40648</v>
      </c>
      <c r="B6603" s="265" t="s">
        <v>13445</v>
      </c>
      <c r="C6603" s="265" t="s">
        <v>6676</v>
      </c>
      <c r="D6603" s="266" t="s">
        <v>40649</v>
      </c>
    </row>
    <row r="6604" spans="1:4" x14ac:dyDescent="0.25">
      <c r="A6604" s="264" t="s">
        <v>40650</v>
      </c>
      <c r="B6604" s="265" t="s">
        <v>13446</v>
      </c>
      <c r="C6604" s="265" t="s">
        <v>6676</v>
      </c>
      <c r="D6604" s="266" t="s">
        <v>40651</v>
      </c>
    </row>
    <row r="6605" spans="1:4" x14ac:dyDescent="0.25">
      <c r="A6605" s="264" t="s">
        <v>40652</v>
      </c>
      <c r="B6605" s="265" t="s">
        <v>13447</v>
      </c>
      <c r="C6605" s="265" t="s">
        <v>6676</v>
      </c>
      <c r="D6605" s="266" t="s">
        <v>40653</v>
      </c>
    </row>
    <row r="6606" spans="1:4" x14ac:dyDescent="0.25">
      <c r="A6606" s="264" t="s">
        <v>40654</v>
      </c>
      <c r="B6606" s="265" t="s">
        <v>13448</v>
      </c>
      <c r="C6606" s="265" t="s">
        <v>6676</v>
      </c>
      <c r="D6606" s="266" t="s">
        <v>40655</v>
      </c>
    </row>
    <row r="6607" spans="1:4" x14ac:dyDescent="0.25">
      <c r="A6607" s="264" t="s">
        <v>40656</v>
      </c>
      <c r="B6607" s="265" t="s">
        <v>13449</v>
      </c>
      <c r="C6607" s="265" t="s">
        <v>6676</v>
      </c>
      <c r="D6607" s="266" t="s">
        <v>40657</v>
      </c>
    </row>
    <row r="6608" spans="1:4" x14ac:dyDescent="0.25">
      <c r="A6608" s="264" t="s">
        <v>40658</v>
      </c>
      <c r="B6608" s="265" t="s">
        <v>13450</v>
      </c>
      <c r="C6608" s="265" t="s">
        <v>6676</v>
      </c>
      <c r="D6608" s="266" t="s">
        <v>40659</v>
      </c>
    </row>
    <row r="6609" spans="1:4" x14ac:dyDescent="0.25">
      <c r="A6609" s="264" t="s">
        <v>40660</v>
      </c>
      <c r="B6609" s="265" t="s">
        <v>13451</v>
      </c>
      <c r="C6609" s="265" t="s">
        <v>6676</v>
      </c>
      <c r="D6609" s="266" t="s">
        <v>33016</v>
      </c>
    </row>
    <row r="6610" spans="1:4" x14ac:dyDescent="0.25">
      <c r="A6610" s="264" t="s">
        <v>40661</v>
      </c>
      <c r="B6610" s="265" t="s">
        <v>13452</v>
      </c>
      <c r="C6610" s="265" t="s">
        <v>6676</v>
      </c>
      <c r="D6610" s="266" t="s">
        <v>40662</v>
      </c>
    </row>
    <row r="6611" spans="1:4" x14ac:dyDescent="0.25">
      <c r="A6611" s="264" t="s">
        <v>40663</v>
      </c>
      <c r="B6611" s="265" t="s">
        <v>13453</v>
      </c>
      <c r="C6611" s="265" t="s">
        <v>6676</v>
      </c>
      <c r="D6611" s="266" t="s">
        <v>26163</v>
      </c>
    </row>
    <row r="6612" spans="1:4" x14ac:dyDescent="0.25">
      <c r="A6612" s="264" t="s">
        <v>40664</v>
      </c>
      <c r="B6612" s="265" t="s">
        <v>13454</v>
      </c>
      <c r="C6612" s="265" t="s">
        <v>6676</v>
      </c>
      <c r="D6612" s="266" t="s">
        <v>40665</v>
      </c>
    </row>
    <row r="6613" spans="1:4" x14ac:dyDescent="0.25">
      <c r="A6613" s="264" t="s">
        <v>40666</v>
      </c>
      <c r="B6613" s="265" t="s">
        <v>13455</v>
      </c>
      <c r="C6613" s="265" t="s">
        <v>6676</v>
      </c>
      <c r="D6613" s="266" t="s">
        <v>40667</v>
      </c>
    </row>
    <row r="6614" spans="1:4" x14ac:dyDescent="0.25">
      <c r="A6614" s="264" t="s">
        <v>40668</v>
      </c>
      <c r="B6614" s="265" t="s">
        <v>13456</v>
      </c>
      <c r="C6614" s="265" t="s">
        <v>6676</v>
      </c>
      <c r="D6614" s="266" t="s">
        <v>40669</v>
      </c>
    </row>
    <row r="6615" spans="1:4" x14ac:dyDescent="0.25">
      <c r="A6615" s="264" t="s">
        <v>40670</v>
      </c>
      <c r="B6615" s="265" t="s">
        <v>13457</v>
      </c>
      <c r="C6615" s="265" t="s">
        <v>6676</v>
      </c>
      <c r="D6615" s="266" t="s">
        <v>40671</v>
      </c>
    </row>
    <row r="6616" spans="1:4" x14ac:dyDescent="0.25">
      <c r="A6616" s="264" t="s">
        <v>40672</v>
      </c>
      <c r="B6616" s="265" t="s">
        <v>13458</v>
      </c>
      <c r="C6616" s="265" t="s">
        <v>6676</v>
      </c>
      <c r="D6616" s="266" t="s">
        <v>40673</v>
      </c>
    </row>
    <row r="6617" spans="1:4" x14ac:dyDescent="0.25">
      <c r="A6617" s="264" t="s">
        <v>40674</v>
      </c>
      <c r="B6617" s="265" t="s">
        <v>13459</v>
      </c>
      <c r="C6617" s="265" t="s">
        <v>6676</v>
      </c>
      <c r="D6617" s="266" t="s">
        <v>40675</v>
      </c>
    </row>
    <row r="6618" spans="1:4" x14ac:dyDescent="0.25">
      <c r="A6618" s="264" t="s">
        <v>40676</v>
      </c>
      <c r="B6618" s="265" t="s">
        <v>13460</v>
      </c>
      <c r="C6618" s="265" t="s">
        <v>6676</v>
      </c>
      <c r="D6618" s="266" t="s">
        <v>40677</v>
      </c>
    </row>
    <row r="6619" spans="1:4" x14ac:dyDescent="0.25">
      <c r="A6619" s="264" t="s">
        <v>40678</v>
      </c>
      <c r="B6619" s="265" t="s">
        <v>13461</v>
      </c>
      <c r="C6619" s="265" t="s">
        <v>6676</v>
      </c>
      <c r="D6619" s="266" t="s">
        <v>40679</v>
      </c>
    </row>
    <row r="6620" spans="1:4" x14ac:dyDescent="0.25">
      <c r="A6620" s="264" t="s">
        <v>40680</v>
      </c>
      <c r="B6620" s="265" t="s">
        <v>13462</v>
      </c>
      <c r="C6620" s="265" t="s">
        <v>6676</v>
      </c>
      <c r="D6620" s="266" t="s">
        <v>40681</v>
      </c>
    </row>
    <row r="6621" spans="1:4" x14ac:dyDescent="0.25">
      <c r="A6621" s="264" t="s">
        <v>40682</v>
      </c>
      <c r="B6621" s="265" t="s">
        <v>13463</v>
      </c>
      <c r="C6621" s="265" t="s">
        <v>6676</v>
      </c>
      <c r="D6621" s="266" t="s">
        <v>40683</v>
      </c>
    </row>
    <row r="6622" spans="1:4" x14ac:dyDescent="0.25">
      <c r="A6622" s="264" t="s">
        <v>40684</v>
      </c>
      <c r="B6622" s="265" t="s">
        <v>13464</v>
      </c>
      <c r="C6622" s="265" t="s">
        <v>6676</v>
      </c>
      <c r="D6622" s="266" t="s">
        <v>28233</v>
      </c>
    </row>
    <row r="6623" spans="1:4" x14ac:dyDescent="0.25">
      <c r="A6623" s="264" t="s">
        <v>40685</v>
      </c>
      <c r="B6623" s="265" t="s">
        <v>13465</v>
      </c>
      <c r="C6623" s="265" t="s">
        <v>6676</v>
      </c>
      <c r="D6623" s="266" t="s">
        <v>40686</v>
      </c>
    </row>
    <row r="6624" spans="1:4" x14ac:dyDescent="0.25">
      <c r="A6624" s="264" t="s">
        <v>40687</v>
      </c>
      <c r="B6624" s="265" t="s">
        <v>13466</v>
      </c>
      <c r="C6624" s="265" t="s">
        <v>6676</v>
      </c>
      <c r="D6624" s="266" t="s">
        <v>40688</v>
      </c>
    </row>
    <row r="6625" spans="1:4" x14ac:dyDescent="0.25">
      <c r="A6625" s="264" t="s">
        <v>40689</v>
      </c>
      <c r="B6625" s="265" t="s">
        <v>13467</v>
      </c>
      <c r="C6625" s="265" t="s">
        <v>6676</v>
      </c>
      <c r="D6625" s="266" t="s">
        <v>40690</v>
      </c>
    </row>
    <row r="6626" spans="1:4" x14ac:dyDescent="0.25">
      <c r="A6626" s="264" t="s">
        <v>40691</v>
      </c>
      <c r="B6626" s="265" t="s">
        <v>13468</v>
      </c>
      <c r="C6626" s="265" t="s">
        <v>6676</v>
      </c>
      <c r="D6626" s="266" t="s">
        <v>40692</v>
      </c>
    </row>
    <row r="6627" spans="1:4" x14ac:dyDescent="0.25">
      <c r="A6627" s="264" t="s">
        <v>40693</v>
      </c>
      <c r="B6627" s="265" t="s">
        <v>13469</v>
      </c>
      <c r="C6627" s="265" t="s">
        <v>6676</v>
      </c>
      <c r="D6627" s="266" t="s">
        <v>40694</v>
      </c>
    </row>
    <row r="6628" spans="1:4" x14ac:dyDescent="0.25">
      <c r="A6628" s="264" t="s">
        <v>40695</v>
      </c>
      <c r="B6628" s="265" t="s">
        <v>13470</v>
      </c>
      <c r="C6628" s="265" t="s">
        <v>6676</v>
      </c>
      <c r="D6628" s="266" t="s">
        <v>26213</v>
      </c>
    </row>
    <row r="6629" spans="1:4" x14ac:dyDescent="0.25">
      <c r="A6629" s="264" t="s">
        <v>40696</v>
      </c>
      <c r="B6629" s="265" t="s">
        <v>13471</v>
      </c>
      <c r="C6629" s="265" t="s">
        <v>6676</v>
      </c>
      <c r="D6629" s="266" t="s">
        <v>40697</v>
      </c>
    </row>
    <row r="6630" spans="1:4" x14ac:dyDescent="0.25">
      <c r="A6630" s="264" t="s">
        <v>40698</v>
      </c>
      <c r="B6630" s="265" t="s">
        <v>13472</v>
      </c>
      <c r="C6630" s="265" t="s">
        <v>6676</v>
      </c>
      <c r="D6630" s="266" t="s">
        <v>40699</v>
      </c>
    </row>
    <row r="6631" spans="1:4" x14ac:dyDescent="0.25">
      <c r="A6631" s="264" t="s">
        <v>40700</v>
      </c>
      <c r="B6631" s="265" t="s">
        <v>13473</v>
      </c>
      <c r="C6631" s="265" t="s">
        <v>6676</v>
      </c>
      <c r="D6631" s="266" t="s">
        <v>40701</v>
      </c>
    </row>
    <row r="6632" spans="1:4" x14ac:dyDescent="0.25">
      <c r="A6632" s="264" t="s">
        <v>40702</v>
      </c>
      <c r="B6632" s="265" t="s">
        <v>13474</v>
      </c>
      <c r="C6632" s="265" t="s">
        <v>6676</v>
      </c>
      <c r="D6632" s="266" t="s">
        <v>40703</v>
      </c>
    </row>
    <row r="6633" spans="1:4" x14ac:dyDescent="0.25">
      <c r="A6633" s="264" t="s">
        <v>40704</v>
      </c>
      <c r="B6633" s="265" t="s">
        <v>13475</v>
      </c>
      <c r="C6633" s="265" t="s">
        <v>6676</v>
      </c>
      <c r="D6633" s="266" t="s">
        <v>40705</v>
      </c>
    </row>
    <row r="6634" spans="1:4" x14ac:dyDescent="0.25">
      <c r="A6634" s="264" t="s">
        <v>40706</v>
      </c>
      <c r="B6634" s="265" t="s">
        <v>13476</v>
      </c>
      <c r="C6634" s="265" t="s">
        <v>6676</v>
      </c>
      <c r="D6634" s="266" t="s">
        <v>40707</v>
      </c>
    </row>
    <row r="6635" spans="1:4" x14ac:dyDescent="0.25">
      <c r="A6635" s="264" t="s">
        <v>40708</v>
      </c>
      <c r="B6635" s="265" t="s">
        <v>13477</v>
      </c>
      <c r="C6635" s="265" t="s">
        <v>6676</v>
      </c>
      <c r="D6635" s="266" t="s">
        <v>40709</v>
      </c>
    </row>
    <row r="6636" spans="1:4" x14ac:dyDescent="0.25">
      <c r="A6636" s="264" t="s">
        <v>40710</v>
      </c>
      <c r="B6636" s="265" t="s">
        <v>13478</v>
      </c>
      <c r="C6636" s="265" t="s">
        <v>6676</v>
      </c>
      <c r="D6636" s="266" t="s">
        <v>40711</v>
      </c>
    </row>
    <row r="6637" spans="1:4" x14ac:dyDescent="0.25">
      <c r="A6637" s="264" t="s">
        <v>40712</v>
      </c>
      <c r="B6637" s="265" t="s">
        <v>13479</v>
      </c>
      <c r="C6637" s="265" t="s">
        <v>6676</v>
      </c>
      <c r="D6637" s="266" t="s">
        <v>40713</v>
      </c>
    </row>
    <row r="6638" spans="1:4" x14ac:dyDescent="0.25">
      <c r="A6638" s="264" t="s">
        <v>40714</v>
      </c>
      <c r="B6638" s="265" t="s">
        <v>13480</v>
      </c>
      <c r="C6638" s="265" t="s">
        <v>6676</v>
      </c>
      <c r="D6638" s="266" t="s">
        <v>40715</v>
      </c>
    </row>
    <row r="6639" spans="1:4" x14ac:dyDescent="0.25">
      <c r="A6639" s="264" t="s">
        <v>40716</v>
      </c>
      <c r="B6639" s="265" t="s">
        <v>13481</v>
      </c>
      <c r="C6639" s="265" t="s">
        <v>6676</v>
      </c>
      <c r="D6639" s="266" t="s">
        <v>40717</v>
      </c>
    </row>
    <row r="6640" spans="1:4" x14ac:dyDescent="0.25">
      <c r="A6640" s="264" t="s">
        <v>40718</v>
      </c>
      <c r="B6640" s="265" t="s">
        <v>13482</v>
      </c>
      <c r="C6640" s="265" t="s">
        <v>6676</v>
      </c>
      <c r="D6640" s="266" t="s">
        <v>40719</v>
      </c>
    </row>
    <row r="6641" spans="1:4" x14ac:dyDescent="0.25">
      <c r="A6641" s="264" t="s">
        <v>40720</v>
      </c>
      <c r="B6641" s="265" t="s">
        <v>13483</v>
      </c>
      <c r="C6641" s="265" t="s">
        <v>6676</v>
      </c>
      <c r="D6641" s="266" t="s">
        <v>40721</v>
      </c>
    </row>
    <row r="6642" spans="1:4" x14ac:dyDescent="0.25">
      <c r="A6642" s="264" t="s">
        <v>40722</v>
      </c>
      <c r="B6642" s="265" t="s">
        <v>13484</v>
      </c>
      <c r="C6642" s="265" t="s">
        <v>6676</v>
      </c>
      <c r="D6642" s="266" t="s">
        <v>40723</v>
      </c>
    </row>
    <row r="6643" spans="1:4" x14ac:dyDescent="0.25">
      <c r="A6643" s="264" t="s">
        <v>40724</v>
      </c>
      <c r="B6643" s="265" t="s">
        <v>13485</v>
      </c>
      <c r="C6643" s="265" t="s">
        <v>6676</v>
      </c>
      <c r="D6643" s="266" t="s">
        <v>40725</v>
      </c>
    </row>
    <row r="6644" spans="1:4" x14ac:dyDescent="0.25">
      <c r="A6644" s="264" t="s">
        <v>40726</v>
      </c>
      <c r="B6644" s="265" t="s">
        <v>13486</v>
      </c>
      <c r="C6644" s="265" t="s">
        <v>6676</v>
      </c>
      <c r="D6644" s="266" t="s">
        <v>40159</v>
      </c>
    </row>
    <row r="6645" spans="1:4" x14ac:dyDescent="0.25">
      <c r="A6645" s="264" t="s">
        <v>40727</v>
      </c>
      <c r="B6645" s="265" t="s">
        <v>13487</v>
      </c>
      <c r="C6645" s="265" t="s">
        <v>6676</v>
      </c>
      <c r="D6645" s="266" t="s">
        <v>40728</v>
      </c>
    </row>
    <row r="6646" spans="1:4" x14ac:dyDescent="0.25">
      <c r="A6646" s="264" t="s">
        <v>40729</v>
      </c>
      <c r="B6646" s="265" t="s">
        <v>13488</v>
      </c>
      <c r="C6646" s="265" t="s">
        <v>6676</v>
      </c>
      <c r="D6646" s="266" t="s">
        <v>39968</v>
      </c>
    </row>
    <row r="6647" spans="1:4" x14ac:dyDescent="0.25">
      <c r="A6647" s="264" t="s">
        <v>40730</v>
      </c>
      <c r="B6647" s="265" t="s">
        <v>13489</v>
      </c>
      <c r="C6647" s="265" t="s">
        <v>6676</v>
      </c>
      <c r="D6647" s="266" t="s">
        <v>40731</v>
      </c>
    </row>
    <row r="6648" spans="1:4" x14ac:dyDescent="0.25">
      <c r="A6648" s="264" t="s">
        <v>40732</v>
      </c>
      <c r="B6648" s="265" t="s">
        <v>13490</v>
      </c>
      <c r="C6648" s="265" t="s">
        <v>6676</v>
      </c>
      <c r="D6648" s="266" t="s">
        <v>29786</v>
      </c>
    </row>
    <row r="6649" spans="1:4" x14ac:dyDescent="0.25">
      <c r="A6649" s="264" t="s">
        <v>40733</v>
      </c>
      <c r="B6649" s="265" t="s">
        <v>13491</v>
      </c>
      <c r="C6649" s="265" t="s">
        <v>6676</v>
      </c>
      <c r="D6649" s="266" t="s">
        <v>40734</v>
      </c>
    </row>
    <row r="6650" spans="1:4" x14ac:dyDescent="0.25">
      <c r="A6650" s="264" t="s">
        <v>40735</v>
      </c>
      <c r="B6650" s="265" t="s">
        <v>13492</v>
      </c>
      <c r="C6650" s="265" t="s">
        <v>6676</v>
      </c>
      <c r="D6650" s="266" t="s">
        <v>40736</v>
      </c>
    </row>
    <row r="6651" spans="1:4" x14ac:dyDescent="0.25">
      <c r="A6651" s="264" t="s">
        <v>40737</v>
      </c>
      <c r="B6651" s="265" t="s">
        <v>13493</v>
      </c>
      <c r="C6651" s="265" t="s">
        <v>6676</v>
      </c>
      <c r="D6651" s="266" t="s">
        <v>40738</v>
      </c>
    </row>
    <row r="6652" spans="1:4" x14ac:dyDescent="0.25">
      <c r="A6652" s="264" t="s">
        <v>40739</v>
      </c>
      <c r="B6652" s="265" t="s">
        <v>13494</v>
      </c>
      <c r="C6652" s="265" t="s">
        <v>6676</v>
      </c>
      <c r="D6652" s="266" t="s">
        <v>40740</v>
      </c>
    </row>
    <row r="6653" spans="1:4" x14ac:dyDescent="0.25">
      <c r="A6653" s="264" t="s">
        <v>40741</v>
      </c>
      <c r="B6653" s="265" t="s">
        <v>13495</v>
      </c>
      <c r="C6653" s="265" t="s">
        <v>6676</v>
      </c>
      <c r="D6653" s="266" t="s">
        <v>40742</v>
      </c>
    </row>
    <row r="6654" spans="1:4" x14ac:dyDescent="0.25">
      <c r="A6654" s="264" t="s">
        <v>40743</v>
      </c>
      <c r="B6654" s="265" t="s">
        <v>13496</v>
      </c>
      <c r="C6654" s="265" t="s">
        <v>6676</v>
      </c>
      <c r="D6654" s="266" t="s">
        <v>28059</v>
      </c>
    </row>
    <row r="6655" spans="1:4" x14ac:dyDescent="0.25">
      <c r="A6655" s="264" t="s">
        <v>40744</v>
      </c>
      <c r="B6655" s="265" t="s">
        <v>13497</v>
      </c>
      <c r="C6655" s="265" t="s">
        <v>6676</v>
      </c>
      <c r="D6655" s="266" t="s">
        <v>40745</v>
      </c>
    </row>
    <row r="6656" spans="1:4" x14ac:dyDescent="0.25">
      <c r="A6656" s="264" t="s">
        <v>40746</v>
      </c>
      <c r="B6656" s="265" t="s">
        <v>13498</v>
      </c>
      <c r="C6656" s="265" t="s">
        <v>6676</v>
      </c>
      <c r="D6656" s="266" t="s">
        <v>40747</v>
      </c>
    </row>
    <row r="6657" spans="1:4" x14ac:dyDescent="0.25">
      <c r="A6657" s="264" t="s">
        <v>40748</v>
      </c>
      <c r="B6657" s="265" t="s">
        <v>13499</v>
      </c>
      <c r="C6657" s="265" t="s">
        <v>6676</v>
      </c>
      <c r="D6657" s="266" t="s">
        <v>40749</v>
      </c>
    </row>
    <row r="6658" spans="1:4" x14ac:dyDescent="0.25">
      <c r="A6658" s="264" t="s">
        <v>40750</v>
      </c>
      <c r="B6658" s="265" t="s">
        <v>13500</v>
      </c>
      <c r="C6658" s="265" t="s">
        <v>6676</v>
      </c>
      <c r="D6658" s="266" t="s">
        <v>40751</v>
      </c>
    </row>
    <row r="6659" spans="1:4" x14ac:dyDescent="0.25">
      <c r="A6659" s="264" t="s">
        <v>40752</v>
      </c>
      <c r="B6659" s="265" t="s">
        <v>13501</v>
      </c>
      <c r="C6659" s="265" t="s">
        <v>6676</v>
      </c>
      <c r="D6659" s="266" t="s">
        <v>40753</v>
      </c>
    </row>
    <row r="6660" spans="1:4" x14ac:dyDescent="0.25">
      <c r="A6660" s="264" t="s">
        <v>40754</v>
      </c>
      <c r="B6660" s="265" t="s">
        <v>13502</v>
      </c>
      <c r="C6660" s="265" t="s">
        <v>6676</v>
      </c>
      <c r="D6660" s="266" t="s">
        <v>30050</v>
      </c>
    </row>
    <row r="6661" spans="1:4" x14ac:dyDescent="0.25">
      <c r="A6661" s="264" t="s">
        <v>40755</v>
      </c>
      <c r="B6661" s="265" t="s">
        <v>13503</v>
      </c>
      <c r="C6661" s="265" t="s">
        <v>6676</v>
      </c>
      <c r="D6661" s="266" t="s">
        <v>40756</v>
      </c>
    </row>
    <row r="6662" spans="1:4" x14ac:dyDescent="0.25">
      <c r="A6662" s="264" t="s">
        <v>40757</v>
      </c>
      <c r="B6662" s="265" t="s">
        <v>13504</v>
      </c>
      <c r="C6662" s="265" t="s">
        <v>6676</v>
      </c>
      <c r="D6662" s="266" t="s">
        <v>40758</v>
      </c>
    </row>
    <row r="6663" spans="1:4" x14ac:dyDescent="0.25">
      <c r="A6663" s="264" t="s">
        <v>40759</v>
      </c>
      <c r="B6663" s="265" t="s">
        <v>13505</v>
      </c>
      <c r="C6663" s="265" t="s">
        <v>6676</v>
      </c>
      <c r="D6663" s="266" t="s">
        <v>40760</v>
      </c>
    </row>
    <row r="6664" spans="1:4" x14ac:dyDescent="0.25">
      <c r="A6664" s="264" t="s">
        <v>40761</v>
      </c>
      <c r="B6664" s="265" t="s">
        <v>13506</v>
      </c>
      <c r="C6664" s="265" t="s">
        <v>6676</v>
      </c>
      <c r="D6664" s="266" t="s">
        <v>40762</v>
      </c>
    </row>
    <row r="6665" spans="1:4" x14ac:dyDescent="0.25">
      <c r="A6665" s="264" t="s">
        <v>40763</v>
      </c>
      <c r="B6665" s="265" t="s">
        <v>13507</v>
      </c>
      <c r="C6665" s="265" t="s">
        <v>6676</v>
      </c>
      <c r="D6665" s="266" t="s">
        <v>40764</v>
      </c>
    </row>
    <row r="6666" spans="1:4" x14ac:dyDescent="0.25">
      <c r="A6666" s="264" t="s">
        <v>40765</v>
      </c>
      <c r="B6666" s="265" t="s">
        <v>13508</v>
      </c>
      <c r="C6666" s="265" t="s">
        <v>6676</v>
      </c>
      <c r="D6666" s="266" t="s">
        <v>40766</v>
      </c>
    </row>
    <row r="6667" spans="1:4" x14ac:dyDescent="0.25">
      <c r="A6667" s="264" t="s">
        <v>40767</v>
      </c>
      <c r="B6667" s="265" t="s">
        <v>13509</v>
      </c>
      <c r="C6667" s="265" t="s">
        <v>6676</v>
      </c>
      <c r="D6667" s="266" t="s">
        <v>40768</v>
      </c>
    </row>
    <row r="6668" spans="1:4" x14ac:dyDescent="0.25">
      <c r="A6668" s="264" t="s">
        <v>40769</v>
      </c>
      <c r="B6668" s="265" t="s">
        <v>13510</v>
      </c>
      <c r="C6668" s="265" t="s">
        <v>6676</v>
      </c>
      <c r="D6668" s="266" t="s">
        <v>40770</v>
      </c>
    </row>
    <row r="6669" spans="1:4" x14ac:dyDescent="0.25">
      <c r="A6669" s="264" t="s">
        <v>40771</v>
      </c>
      <c r="B6669" s="265" t="s">
        <v>13511</v>
      </c>
      <c r="C6669" s="265" t="s">
        <v>6676</v>
      </c>
      <c r="D6669" s="266" t="s">
        <v>36898</v>
      </c>
    </row>
    <row r="6670" spans="1:4" x14ac:dyDescent="0.25">
      <c r="A6670" s="264" t="s">
        <v>40772</v>
      </c>
      <c r="B6670" s="265" t="s">
        <v>13512</v>
      </c>
      <c r="C6670" s="265" t="s">
        <v>6676</v>
      </c>
      <c r="D6670" s="266" t="s">
        <v>40450</v>
      </c>
    </row>
    <row r="6671" spans="1:4" x14ac:dyDescent="0.25">
      <c r="A6671" s="264" t="s">
        <v>40773</v>
      </c>
      <c r="B6671" s="265" t="s">
        <v>13513</v>
      </c>
      <c r="C6671" s="265" t="s">
        <v>6676</v>
      </c>
      <c r="D6671" s="266" t="s">
        <v>40774</v>
      </c>
    </row>
    <row r="6672" spans="1:4" x14ac:dyDescent="0.25">
      <c r="A6672" s="264" t="s">
        <v>40775</v>
      </c>
      <c r="B6672" s="265" t="s">
        <v>13514</v>
      </c>
      <c r="C6672" s="265" t="s">
        <v>6676</v>
      </c>
      <c r="D6672" s="266" t="s">
        <v>40776</v>
      </c>
    </row>
    <row r="6673" spans="1:4" x14ac:dyDescent="0.25">
      <c r="A6673" s="264" t="s">
        <v>40777</v>
      </c>
      <c r="B6673" s="265" t="s">
        <v>13515</v>
      </c>
      <c r="C6673" s="265" t="s">
        <v>6676</v>
      </c>
      <c r="D6673" s="266" t="s">
        <v>40778</v>
      </c>
    </row>
    <row r="6674" spans="1:4" x14ac:dyDescent="0.25">
      <c r="A6674" s="264" t="s">
        <v>40779</v>
      </c>
      <c r="B6674" s="265" t="s">
        <v>13516</v>
      </c>
      <c r="C6674" s="265" t="s">
        <v>6676</v>
      </c>
      <c r="D6674" s="266" t="s">
        <v>40780</v>
      </c>
    </row>
    <row r="6675" spans="1:4" x14ac:dyDescent="0.25">
      <c r="A6675" s="264" t="s">
        <v>40781</v>
      </c>
      <c r="B6675" s="265" t="s">
        <v>13517</v>
      </c>
      <c r="C6675" s="265" t="s">
        <v>6676</v>
      </c>
      <c r="D6675" s="266" t="s">
        <v>40782</v>
      </c>
    </row>
    <row r="6676" spans="1:4" x14ac:dyDescent="0.25">
      <c r="A6676" s="264" t="s">
        <v>40783</v>
      </c>
      <c r="B6676" s="265" t="s">
        <v>13518</v>
      </c>
      <c r="C6676" s="265" t="s">
        <v>6676</v>
      </c>
      <c r="D6676" s="266" t="s">
        <v>40784</v>
      </c>
    </row>
    <row r="6677" spans="1:4" x14ac:dyDescent="0.25">
      <c r="A6677" s="264" t="s">
        <v>40785</v>
      </c>
      <c r="B6677" s="265" t="s">
        <v>13519</v>
      </c>
      <c r="C6677" s="265" t="s">
        <v>6676</v>
      </c>
      <c r="D6677" s="266" t="s">
        <v>26745</v>
      </c>
    </row>
    <row r="6678" spans="1:4" x14ac:dyDescent="0.25">
      <c r="A6678" s="264" t="s">
        <v>40786</v>
      </c>
      <c r="B6678" s="265" t="s">
        <v>13520</v>
      </c>
      <c r="C6678" s="265" t="s">
        <v>6676</v>
      </c>
      <c r="D6678" s="266" t="s">
        <v>40787</v>
      </c>
    </row>
    <row r="6679" spans="1:4" x14ac:dyDescent="0.25">
      <c r="A6679" s="264" t="s">
        <v>40788</v>
      </c>
      <c r="B6679" s="265" t="s">
        <v>13521</v>
      </c>
      <c r="C6679" s="265" t="s">
        <v>6676</v>
      </c>
      <c r="D6679" s="266" t="s">
        <v>40789</v>
      </c>
    </row>
    <row r="6680" spans="1:4" x14ac:dyDescent="0.25">
      <c r="A6680" s="264" t="s">
        <v>40790</v>
      </c>
      <c r="B6680" s="265" t="s">
        <v>13522</v>
      </c>
      <c r="C6680" s="265" t="s">
        <v>6676</v>
      </c>
      <c r="D6680" s="266" t="s">
        <v>40791</v>
      </c>
    </row>
    <row r="6681" spans="1:4" x14ac:dyDescent="0.25">
      <c r="A6681" s="264" t="s">
        <v>40792</v>
      </c>
      <c r="B6681" s="265" t="s">
        <v>13523</v>
      </c>
      <c r="C6681" s="265" t="s">
        <v>6676</v>
      </c>
      <c r="D6681" s="266" t="s">
        <v>31925</v>
      </c>
    </row>
    <row r="6682" spans="1:4" x14ac:dyDescent="0.25">
      <c r="A6682" s="264" t="s">
        <v>40793</v>
      </c>
      <c r="B6682" s="265" t="s">
        <v>13524</v>
      </c>
      <c r="C6682" s="265" t="s">
        <v>6676</v>
      </c>
      <c r="D6682" s="266" t="s">
        <v>40794</v>
      </c>
    </row>
    <row r="6683" spans="1:4" x14ac:dyDescent="0.25">
      <c r="A6683" s="264" t="s">
        <v>40795</v>
      </c>
      <c r="B6683" s="265" t="s">
        <v>13525</v>
      </c>
      <c r="C6683" s="265" t="s">
        <v>6676</v>
      </c>
      <c r="D6683" s="266" t="s">
        <v>40796</v>
      </c>
    </row>
    <row r="6684" spans="1:4" x14ac:dyDescent="0.25">
      <c r="A6684" s="264" t="s">
        <v>40797</v>
      </c>
      <c r="B6684" s="265" t="s">
        <v>13526</v>
      </c>
      <c r="C6684" s="265" t="s">
        <v>6676</v>
      </c>
      <c r="D6684" s="266" t="s">
        <v>40798</v>
      </c>
    </row>
    <row r="6685" spans="1:4" x14ac:dyDescent="0.25">
      <c r="A6685" s="264" t="s">
        <v>40799</v>
      </c>
      <c r="B6685" s="265" t="s">
        <v>13527</v>
      </c>
      <c r="C6685" s="265" t="s">
        <v>6676</v>
      </c>
      <c r="D6685" s="266" t="s">
        <v>35016</v>
      </c>
    </row>
    <row r="6686" spans="1:4" x14ac:dyDescent="0.25">
      <c r="A6686" s="264" t="s">
        <v>40800</v>
      </c>
      <c r="B6686" s="265" t="s">
        <v>13528</v>
      </c>
      <c r="C6686" s="265" t="s">
        <v>6676</v>
      </c>
      <c r="D6686" s="266" t="s">
        <v>40801</v>
      </c>
    </row>
    <row r="6687" spans="1:4" x14ac:dyDescent="0.25">
      <c r="A6687" s="264" t="s">
        <v>40802</v>
      </c>
      <c r="B6687" s="265" t="s">
        <v>13529</v>
      </c>
      <c r="C6687" s="265" t="s">
        <v>6676</v>
      </c>
      <c r="D6687" s="266" t="s">
        <v>40803</v>
      </c>
    </row>
    <row r="6688" spans="1:4" x14ac:dyDescent="0.25">
      <c r="A6688" s="264" t="s">
        <v>40804</v>
      </c>
      <c r="B6688" s="265" t="s">
        <v>13530</v>
      </c>
      <c r="C6688" s="265" t="s">
        <v>6676</v>
      </c>
      <c r="D6688" s="266" t="s">
        <v>40805</v>
      </c>
    </row>
    <row r="6689" spans="1:4" x14ac:dyDescent="0.25">
      <c r="A6689" s="264" t="s">
        <v>40806</v>
      </c>
      <c r="B6689" s="265" t="s">
        <v>13531</v>
      </c>
      <c r="C6689" s="265" t="s">
        <v>6676</v>
      </c>
      <c r="D6689" s="266" t="s">
        <v>27211</v>
      </c>
    </row>
    <row r="6690" spans="1:4" x14ac:dyDescent="0.25">
      <c r="A6690" s="264" t="s">
        <v>40807</v>
      </c>
      <c r="B6690" s="265" t="s">
        <v>13532</v>
      </c>
      <c r="C6690" s="265" t="s">
        <v>6676</v>
      </c>
      <c r="D6690" s="266" t="s">
        <v>40808</v>
      </c>
    </row>
    <row r="6691" spans="1:4" x14ac:dyDescent="0.25">
      <c r="A6691" s="264" t="s">
        <v>40809</v>
      </c>
      <c r="B6691" s="265" t="s">
        <v>13533</v>
      </c>
      <c r="C6691" s="265" t="s">
        <v>6676</v>
      </c>
      <c r="D6691" s="266" t="s">
        <v>40810</v>
      </c>
    </row>
    <row r="6692" spans="1:4" x14ac:dyDescent="0.25">
      <c r="A6692" s="264" t="s">
        <v>40811</v>
      </c>
      <c r="B6692" s="265" t="s">
        <v>13534</v>
      </c>
      <c r="C6692" s="265" t="s">
        <v>6676</v>
      </c>
      <c r="D6692" s="266" t="s">
        <v>40812</v>
      </c>
    </row>
    <row r="6693" spans="1:4" x14ac:dyDescent="0.25">
      <c r="A6693" s="264" t="s">
        <v>40813</v>
      </c>
      <c r="B6693" s="265" t="s">
        <v>13535</v>
      </c>
      <c r="C6693" s="265" t="s">
        <v>6676</v>
      </c>
      <c r="D6693" s="266" t="s">
        <v>40814</v>
      </c>
    </row>
    <row r="6694" spans="1:4" x14ac:dyDescent="0.25">
      <c r="A6694" s="264" t="s">
        <v>40815</v>
      </c>
      <c r="B6694" s="265" t="s">
        <v>13536</v>
      </c>
      <c r="C6694" s="265" t="s">
        <v>6676</v>
      </c>
      <c r="D6694" s="266" t="s">
        <v>40816</v>
      </c>
    </row>
    <row r="6695" spans="1:4" x14ac:dyDescent="0.25">
      <c r="A6695" s="264" t="s">
        <v>40817</v>
      </c>
      <c r="B6695" s="265" t="s">
        <v>13537</v>
      </c>
      <c r="C6695" s="265" t="s">
        <v>6676</v>
      </c>
      <c r="D6695" s="266" t="s">
        <v>40818</v>
      </c>
    </row>
    <row r="6696" spans="1:4" x14ac:dyDescent="0.25">
      <c r="A6696" s="264" t="s">
        <v>40819</v>
      </c>
      <c r="B6696" s="265" t="s">
        <v>13538</v>
      </c>
      <c r="C6696" s="265" t="s">
        <v>6676</v>
      </c>
      <c r="D6696" s="266" t="s">
        <v>40820</v>
      </c>
    </row>
    <row r="6697" spans="1:4" x14ac:dyDescent="0.25">
      <c r="A6697" s="264" t="s">
        <v>40821</v>
      </c>
      <c r="B6697" s="265" t="s">
        <v>13539</v>
      </c>
      <c r="C6697" s="265" t="s">
        <v>6676</v>
      </c>
      <c r="D6697" s="266" t="s">
        <v>40822</v>
      </c>
    </row>
    <row r="6698" spans="1:4" x14ac:dyDescent="0.25">
      <c r="A6698" s="264" t="s">
        <v>40823</v>
      </c>
      <c r="B6698" s="265" t="s">
        <v>13540</v>
      </c>
      <c r="C6698" s="265" t="s">
        <v>6676</v>
      </c>
      <c r="D6698" s="266" t="s">
        <v>40824</v>
      </c>
    </row>
    <row r="6699" spans="1:4" x14ac:dyDescent="0.25">
      <c r="A6699" s="264" t="s">
        <v>40825</v>
      </c>
      <c r="B6699" s="265" t="s">
        <v>13541</v>
      </c>
      <c r="C6699" s="265" t="s">
        <v>6676</v>
      </c>
      <c r="D6699" s="266" t="s">
        <v>40826</v>
      </c>
    </row>
    <row r="6700" spans="1:4" x14ac:dyDescent="0.25">
      <c r="A6700" s="264" t="s">
        <v>40827</v>
      </c>
      <c r="B6700" s="265" t="s">
        <v>13542</v>
      </c>
      <c r="C6700" s="265" t="s">
        <v>6676</v>
      </c>
      <c r="D6700" s="266" t="s">
        <v>30978</v>
      </c>
    </row>
    <row r="6701" spans="1:4" x14ac:dyDescent="0.25">
      <c r="A6701" s="264" t="s">
        <v>40828</v>
      </c>
      <c r="B6701" s="265" t="s">
        <v>13543</v>
      </c>
      <c r="C6701" s="265" t="s">
        <v>6676</v>
      </c>
      <c r="D6701" s="266" t="s">
        <v>25762</v>
      </c>
    </row>
    <row r="6702" spans="1:4" x14ac:dyDescent="0.25">
      <c r="A6702" s="264" t="s">
        <v>40829</v>
      </c>
      <c r="B6702" s="265" t="s">
        <v>13544</v>
      </c>
      <c r="C6702" s="265" t="s">
        <v>6676</v>
      </c>
      <c r="D6702" s="266" t="s">
        <v>40830</v>
      </c>
    </row>
    <row r="6703" spans="1:4" x14ac:dyDescent="0.25">
      <c r="A6703" s="264" t="s">
        <v>40831</v>
      </c>
      <c r="B6703" s="265" t="s">
        <v>13545</v>
      </c>
      <c r="C6703" s="265" t="s">
        <v>6676</v>
      </c>
      <c r="D6703" s="266" t="s">
        <v>40832</v>
      </c>
    </row>
    <row r="6704" spans="1:4" x14ac:dyDescent="0.25">
      <c r="A6704" s="264" t="s">
        <v>40833</v>
      </c>
      <c r="B6704" s="265" t="s">
        <v>13546</v>
      </c>
      <c r="C6704" s="265" t="s">
        <v>6676</v>
      </c>
      <c r="D6704" s="266" t="s">
        <v>40834</v>
      </c>
    </row>
    <row r="6705" spans="1:4" x14ac:dyDescent="0.25">
      <c r="A6705" s="264" t="s">
        <v>40835</v>
      </c>
      <c r="B6705" s="265" t="s">
        <v>13547</v>
      </c>
      <c r="C6705" s="265" t="s">
        <v>6676</v>
      </c>
      <c r="D6705" s="266" t="s">
        <v>40836</v>
      </c>
    </row>
    <row r="6706" spans="1:4" x14ac:dyDescent="0.25">
      <c r="A6706" s="264" t="s">
        <v>40837</v>
      </c>
      <c r="B6706" s="265" t="s">
        <v>13548</v>
      </c>
      <c r="C6706" s="265" t="s">
        <v>6676</v>
      </c>
      <c r="D6706" s="266" t="s">
        <v>27748</v>
      </c>
    </row>
    <row r="6707" spans="1:4" x14ac:dyDescent="0.25">
      <c r="A6707" s="264" t="s">
        <v>40838</v>
      </c>
      <c r="B6707" s="265" t="s">
        <v>13549</v>
      </c>
      <c r="C6707" s="265" t="s">
        <v>6676</v>
      </c>
      <c r="D6707" s="266" t="s">
        <v>29640</v>
      </c>
    </row>
    <row r="6708" spans="1:4" x14ac:dyDescent="0.25">
      <c r="A6708" s="264" t="s">
        <v>40839</v>
      </c>
      <c r="B6708" s="265" t="s">
        <v>13550</v>
      </c>
      <c r="C6708" s="265" t="s">
        <v>6676</v>
      </c>
      <c r="D6708" s="266" t="s">
        <v>40840</v>
      </c>
    </row>
    <row r="6709" spans="1:4" x14ac:dyDescent="0.25">
      <c r="A6709" s="264" t="s">
        <v>40841</v>
      </c>
      <c r="B6709" s="265" t="s">
        <v>13551</v>
      </c>
      <c r="C6709" s="265" t="s">
        <v>6676</v>
      </c>
      <c r="D6709" s="266" t="s">
        <v>40842</v>
      </c>
    </row>
    <row r="6710" spans="1:4" x14ac:dyDescent="0.25">
      <c r="A6710" s="264" t="s">
        <v>40843</v>
      </c>
      <c r="B6710" s="265" t="s">
        <v>13552</v>
      </c>
      <c r="C6710" s="265" t="s">
        <v>6676</v>
      </c>
      <c r="D6710" s="266" t="s">
        <v>40844</v>
      </c>
    </row>
    <row r="6711" spans="1:4" x14ac:dyDescent="0.25">
      <c r="A6711" s="264" t="s">
        <v>40845</v>
      </c>
      <c r="B6711" s="265" t="s">
        <v>13553</v>
      </c>
      <c r="C6711" s="265" t="s">
        <v>6676</v>
      </c>
      <c r="D6711" s="266" t="s">
        <v>40846</v>
      </c>
    </row>
    <row r="6712" spans="1:4" x14ac:dyDescent="0.25">
      <c r="A6712" s="264" t="s">
        <v>40847</v>
      </c>
      <c r="B6712" s="265" t="s">
        <v>13554</v>
      </c>
      <c r="C6712" s="265" t="s">
        <v>6676</v>
      </c>
      <c r="D6712" s="266" t="s">
        <v>40848</v>
      </c>
    </row>
    <row r="6713" spans="1:4" x14ac:dyDescent="0.25">
      <c r="A6713" s="264" t="s">
        <v>40849</v>
      </c>
      <c r="B6713" s="265" t="s">
        <v>13555</v>
      </c>
      <c r="C6713" s="265" t="s">
        <v>6676</v>
      </c>
      <c r="D6713" s="266" t="s">
        <v>40850</v>
      </c>
    </row>
    <row r="6714" spans="1:4" x14ac:dyDescent="0.25">
      <c r="A6714" s="264" t="s">
        <v>40851</v>
      </c>
      <c r="B6714" s="265" t="s">
        <v>13556</v>
      </c>
      <c r="C6714" s="265" t="s">
        <v>6676</v>
      </c>
      <c r="D6714" s="266" t="s">
        <v>40852</v>
      </c>
    </row>
    <row r="6715" spans="1:4" x14ac:dyDescent="0.25">
      <c r="A6715" s="264" t="s">
        <v>40853</v>
      </c>
      <c r="B6715" s="265" t="s">
        <v>13557</v>
      </c>
      <c r="C6715" s="265" t="s">
        <v>6676</v>
      </c>
      <c r="D6715" s="266" t="s">
        <v>40854</v>
      </c>
    </row>
    <row r="6716" spans="1:4" x14ac:dyDescent="0.25">
      <c r="A6716" s="264" t="s">
        <v>40855</v>
      </c>
      <c r="B6716" s="265" t="s">
        <v>13558</v>
      </c>
      <c r="C6716" s="265" t="s">
        <v>6676</v>
      </c>
      <c r="D6716" s="266" t="s">
        <v>40856</v>
      </c>
    </row>
    <row r="6717" spans="1:4" x14ac:dyDescent="0.25">
      <c r="A6717" s="264" t="s">
        <v>40857</v>
      </c>
      <c r="B6717" s="265" t="s">
        <v>13559</v>
      </c>
      <c r="C6717" s="265" t="s">
        <v>6676</v>
      </c>
      <c r="D6717" s="266" t="s">
        <v>40858</v>
      </c>
    </row>
    <row r="6718" spans="1:4" x14ac:dyDescent="0.25">
      <c r="A6718" s="264" t="s">
        <v>40859</v>
      </c>
      <c r="B6718" s="265" t="s">
        <v>13560</v>
      </c>
      <c r="C6718" s="265" t="s">
        <v>6676</v>
      </c>
      <c r="D6718" s="266" t="s">
        <v>40860</v>
      </c>
    </row>
    <row r="6719" spans="1:4" x14ac:dyDescent="0.25">
      <c r="A6719" s="264" t="s">
        <v>40861</v>
      </c>
      <c r="B6719" s="265" t="s">
        <v>13561</v>
      </c>
      <c r="C6719" s="265" t="s">
        <v>6676</v>
      </c>
      <c r="D6719" s="266" t="s">
        <v>40862</v>
      </c>
    </row>
    <row r="6720" spans="1:4" x14ac:dyDescent="0.25">
      <c r="A6720" s="264" t="s">
        <v>40863</v>
      </c>
      <c r="B6720" s="265" t="s">
        <v>13562</v>
      </c>
      <c r="C6720" s="265" t="s">
        <v>6676</v>
      </c>
      <c r="D6720" s="266" t="s">
        <v>40864</v>
      </c>
    </row>
    <row r="6721" spans="1:4" x14ac:dyDescent="0.25">
      <c r="A6721" s="264" t="s">
        <v>40865</v>
      </c>
      <c r="B6721" s="265" t="s">
        <v>13563</v>
      </c>
      <c r="C6721" s="265" t="s">
        <v>6676</v>
      </c>
      <c r="D6721" s="266" t="s">
        <v>40866</v>
      </c>
    </row>
    <row r="6722" spans="1:4" x14ac:dyDescent="0.25">
      <c r="A6722" s="264" t="s">
        <v>40867</v>
      </c>
      <c r="B6722" s="265" t="s">
        <v>13564</v>
      </c>
      <c r="C6722" s="265" t="s">
        <v>6676</v>
      </c>
      <c r="D6722" s="266" t="s">
        <v>40868</v>
      </c>
    </row>
    <row r="6723" spans="1:4" x14ac:dyDescent="0.25">
      <c r="A6723" s="264" t="s">
        <v>40869</v>
      </c>
      <c r="B6723" s="265" t="s">
        <v>13565</v>
      </c>
      <c r="C6723" s="265" t="s">
        <v>6676</v>
      </c>
      <c r="D6723" s="266" t="s">
        <v>40870</v>
      </c>
    </row>
    <row r="6724" spans="1:4" x14ac:dyDescent="0.25">
      <c r="A6724" s="264" t="s">
        <v>40871</v>
      </c>
      <c r="B6724" s="265" t="s">
        <v>13566</v>
      </c>
      <c r="C6724" s="265" t="s">
        <v>6676</v>
      </c>
      <c r="D6724" s="266" t="s">
        <v>6923</v>
      </c>
    </row>
    <row r="6725" spans="1:4" x14ac:dyDescent="0.25">
      <c r="A6725" s="264" t="s">
        <v>40872</v>
      </c>
      <c r="B6725" s="265" t="s">
        <v>13567</v>
      </c>
      <c r="C6725" s="265" t="s">
        <v>6676</v>
      </c>
      <c r="D6725" s="266" t="s">
        <v>28053</v>
      </c>
    </row>
    <row r="6726" spans="1:4" x14ac:dyDescent="0.25">
      <c r="A6726" s="264" t="s">
        <v>40873</v>
      </c>
      <c r="B6726" s="265" t="s">
        <v>13568</v>
      </c>
      <c r="C6726" s="265" t="s">
        <v>6676</v>
      </c>
      <c r="D6726" s="266" t="s">
        <v>40874</v>
      </c>
    </row>
    <row r="6727" spans="1:4" x14ac:dyDescent="0.25">
      <c r="A6727" s="264" t="s">
        <v>40875</v>
      </c>
      <c r="B6727" s="265" t="s">
        <v>13569</v>
      </c>
      <c r="C6727" s="265" t="s">
        <v>6676</v>
      </c>
      <c r="D6727" s="266" t="s">
        <v>40876</v>
      </c>
    </row>
    <row r="6728" spans="1:4" x14ac:dyDescent="0.25">
      <c r="A6728" s="264" t="s">
        <v>40877</v>
      </c>
      <c r="B6728" s="265" t="s">
        <v>13570</v>
      </c>
      <c r="C6728" s="265" t="s">
        <v>6676</v>
      </c>
      <c r="D6728" s="266" t="s">
        <v>40878</v>
      </c>
    </row>
    <row r="6729" spans="1:4" x14ac:dyDescent="0.25">
      <c r="A6729" s="264" t="s">
        <v>40879</v>
      </c>
      <c r="B6729" s="265" t="s">
        <v>13571</v>
      </c>
      <c r="C6729" s="265" t="s">
        <v>6676</v>
      </c>
      <c r="D6729" s="266" t="s">
        <v>40880</v>
      </c>
    </row>
    <row r="6730" spans="1:4" x14ac:dyDescent="0.25">
      <c r="A6730" s="264" t="s">
        <v>40881</v>
      </c>
      <c r="B6730" s="265" t="s">
        <v>13572</v>
      </c>
      <c r="C6730" s="265" t="s">
        <v>6676</v>
      </c>
      <c r="D6730" s="266" t="s">
        <v>40882</v>
      </c>
    </row>
    <row r="6731" spans="1:4" x14ac:dyDescent="0.25">
      <c r="A6731" s="264" t="s">
        <v>40883</v>
      </c>
      <c r="B6731" s="265" t="s">
        <v>13573</v>
      </c>
      <c r="C6731" s="265" t="s">
        <v>6676</v>
      </c>
      <c r="D6731" s="266" t="s">
        <v>40884</v>
      </c>
    </row>
    <row r="6732" spans="1:4" x14ac:dyDescent="0.25">
      <c r="A6732" s="264" t="s">
        <v>40885</v>
      </c>
      <c r="B6732" s="265" t="s">
        <v>13574</v>
      </c>
      <c r="C6732" s="265" t="s">
        <v>6676</v>
      </c>
      <c r="D6732" s="266" t="s">
        <v>40886</v>
      </c>
    </row>
    <row r="6733" spans="1:4" x14ac:dyDescent="0.25">
      <c r="A6733" s="264" t="s">
        <v>40887</v>
      </c>
      <c r="B6733" s="265" t="s">
        <v>13575</v>
      </c>
      <c r="C6733" s="265" t="s">
        <v>6676</v>
      </c>
      <c r="D6733" s="266" t="s">
        <v>26986</v>
      </c>
    </row>
    <row r="6734" spans="1:4" x14ac:dyDescent="0.25">
      <c r="A6734" s="264" t="s">
        <v>40888</v>
      </c>
      <c r="B6734" s="265" t="s">
        <v>13576</v>
      </c>
      <c r="C6734" s="265" t="s">
        <v>6676</v>
      </c>
      <c r="D6734" s="266" t="s">
        <v>40889</v>
      </c>
    </row>
    <row r="6735" spans="1:4" x14ac:dyDescent="0.25">
      <c r="A6735" s="264" t="s">
        <v>40890</v>
      </c>
      <c r="B6735" s="265" t="s">
        <v>13577</v>
      </c>
      <c r="C6735" s="265" t="s">
        <v>6676</v>
      </c>
      <c r="D6735" s="266" t="s">
        <v>40891</v>
      </c>
    </row>
    <row r="6736" spans="1:4" x14ac:dyDescent="0.25">
      <c r="A6736" s="264" t="s">
        <v>40892</v>
      </c>
      <c r="B6736" s="265" t="s">
        <v>13578</v>
      </c>
      <c r="C6736" s="265" t="s">
        <v>6676</v>
      </c>
      <c r="D6736" s="266" t="s">
        <v>36303</v>
      </c>
    </row>
    <row r="6737" spans="1:4" x14ac:dyDescent="0.25">
      <c r="A6737" s="264" t="s">
        <v>40893</v>
      </c>
      <c r="B6737" s="265" t="s">
        <v>13579</v>
      </c>
      <c r="C6737" s="265" t="s">
        <v>6676</v>
      </c>
      <c r="D6737" s="266" t="s">
        <v>34350</v>
      </c>
    </row>
    <row r="6738" spans="1:4" x14ac:dyDescent="0.25">
      <c r="A6738" s="264" t="s">
        <v>40894</v>
      </c>
      <c r="B6738" s="265" t="s">
        <v>13580</v>
      </c>
      <c r="C6738" s="265" t="s">
        <v>6676</v>
      </c>
      <c r="D6738" s="266" t="s">
        <v>25717</v>
      </c>
    </row>
    <row r="6739" spans="1:4" x14ac:dyDescent="0.25">
      <c r="A6739" s="264" t="s">
        <v>40895</v>
      </c>
      <c r="B6739" s="265" t="s">
        <v>13581</v>
      </c>
      <c r="C6739" s="265" t="s">
        <v>6676</v>
      </c>
      <c r="D6739" s="266" t="s">
        <v>40896</v>
      </c>
    </row>
    <row r="6740" spans="1:4" x14ac:dyDescent="0.25">
      <c r="A6740" s="264" t="s">
        <v>40897</v>
      </c>
      <c r="B6740" s="265" t="s">
        <v>13582</v>
      </c>
      <c r="C6740" s="265" t="s">
        <v>6676</v>
      </c>
      <c r="D6740" s="266" t="s">
        <v>40898</v>
      </c>
    </row>
    <row r="6741" spans="1:4" x14ac:dyDescent="0.25">
      <c r="A6741" s="264" t="s">
        <v>40899</v>
      </c>
      <c r="B6741" s="265" t="s">
        <v>13583</v>
      </c>
      <c r="C6741" s="265" t="s">
        <v>6676</v>
      </c>
      <c r="D6741" s="266" t="s">
        <v>40900</v>
      </c>
    </row>
    <row r="6742" spans="1:4" x14ac:dyDescent="0.25">
      <c r="A6742" s="264" t="s">
        <v>40901</v>
      </c>
      <c r="B6742" s="265" t="s">
        <v>13584</v>
      </c>
      <c r="C6742" s="265" t="s">
        <v>6676</v>
      </c>
      <c r="D6742" s="266" t="s">
        <v>40902</v>
      </c>
    </row>
    <row r="6743" spans="1:4" x14ac:dyDescent="0.25">
      <c r="A6743" s="264" t="s">
        <v>40903</v>
      </c>
      <c r="B6743" s="265" t="s">
        <v>13585</v>
      </c>
      <c r="C6743" s="265" t="s">
        <v>6676</v>
      </c>
      <c r="D6743" s="266" t="s">
        <v>40904</v>
      </c>
    </row>
    <row r="6744" spans="1:4" x14ac:dyDescent="0.25">
      <c r="A6744" s="264" t="s">
        <v>40905</v>
      </c>
      <c r="B6744" s="265" t="s">
        <v>13586</v>
      </c>
      <c r="C6744" s="265" t="s">
        <v>6676</v>
      </c>
      <c r="D6744" s="266" t="s">
        <v>40906</v>
      </c>
    </row>
    <row r="6745" spans="1:4" x14ac:dyDescent="0.25">
      <c r="A6745" s="264" t="s">
        <v>40907</v>
      </c>
      <c r="B6745" s="265" t="s">
        <v>13587</v>
      </c>
      <c r="C6745" s="265" t="s">
        <v>6676</v>
      </c>
      <c r="D6745" s="266" t="s">
        <v>40908</v>
      </c>
    </row>
    <row r="6746" spans="1:4" x14ac:dyDescent="0.25">
      <c r="A6746" s="264" t="s">
        <v>40909</v>
      </c>
      <c r="B6746" s="265" t="s">
        <v>13588</v>
      </c>
      <c r="C6746" s="265" t="s">
        <v>6676</v>
      </c>
      <c r="D6746" s="266" t="s">
        <v>40910</v>
      </c>
    </row>
    <row r="6747" spans="1:4" x14ac:dyDescent="0.25">
      <c r="A6747" s="264" t="s">
        <v>40911</v>
      </c>
      <c r="B6747" s="265" t="s">
        <v>13589</v>
      </c>
      <c r="C6747" s="265" t="s">
        <v>6676</v>
      </c>
      <c r="D6747" s="266" t="s">
        <v>33782</v>
      </c>
    </row>
    <row r="6748" spans="1:4" x14ac:dyDescent="0.25">
      <c r="A6748" s="264" t="s">
        <v>40912</v>
      </c>
      <c r="B6748" s="265" t="s">
        <v>13590</v>
      </c>
      <c r="C6748" s="265" t="s">
        <v>6676</v>
      </c>
      <c r="D6748" s="266" t="s">
        <v>40913</v>
      </c>
    </row>
    <row r="6749" spans="1:4" x14ac:dyDescent="0.25">
      <c r="A6749" s="264" t="s">
        <v>40914</v>
      </c>
      <c r="B6749" s="265" t="s">
        <v>13591</v>
      </c>
      <c r="C6749" s="265" t="s">
        <v>6676</v>
      </c>
      <c r="D6749" s="266" t="s">
        <v>40915</v>
      </c>
    </row>
    <row r="6750" spans="1:4" x14ac:dyDescent="0.25">
      <c r="A6750" s="264" t="s">
        <v>40916</v>
      </c>
      <c r="B6750" s="265" t="s">
        <v>28718</v>
      </c>
      <c r="C6750" s="265" t="s">
        <v>6676</v>
      </c>
      <c r="D6750" s="266" t="s">
        <v>40917</v>
      </c>
    </row>
    <row r="6751" spans="1:4" x14ac:dyDescent="0.25">
      <c r="A6751" s="264" t="s">
        <v>40918</v>
      </c>
      <c r="B6751" s="265" t="s">
        <v>28719</v>
      </c>
      <c r="C6751" s="265" t="s">
        <v>6676</v>
      </c>
      <c r="D6751" s="266" t="s">
        <v>40919</v>
      </c>
    </row>
    <row r="6752" spans="1:4" x14ac:dyDescent="0.25">
      <c r="A6752" s="264" t="s">
        <v>40920</v>
      </c>
      <c r="B6752" s="265" t="s">
        <v>28720</v>
      </c>
      <c r="C6752" s="265" t="s">
        <v>6676</v>
      </c>
      <c r="D6752" s="266" t="s">
        <v>40921</v>
      </c>
    </row>
    <row r="6753" spans="1:4" x14ac:dyDescent="0.25">
      <c r="A6753" s="264" t="s">
        <v>40922</v>
      </c>
      <c r="B6753" s="265" t="s">
        <v>28721</v>
      </c>
      <c r="C6753" s="265" t="s">
        <v>6676</v>
      </c>
      <c r="D6753" s="266" t="s">
        <v>40923</v>
      </c>
    </row>
    <row r="6754" spans="1:4" x14ac:dyDescent="0.25">
      <c r="A6754" s="264" t="s">
        <v>40924</v>
      </c>
      <c r="B6754" s="265" t="s">
        <v>28722</v>
      </c>
      <c r="C6754" s="265" t="s">
        <v>6676</v>
      </c>
      <c r="D6754" s="266" t="s">
        <v>40925</v>
      </c>
    </row>
    <row r="6755" spans="1:4" x14ac:dyDescent="0.25">
      <c r="A6755" s="264" t="s">
        <v>40926</v>
      </c>
      <c r="B6755" s="265" t="s">
        <v>28723</v>
      </c>
      <c r="C6755" s="265" t="s">
        <v>6676</v>
      </c>
      <c r="D6755" s="266" t="s">
        <v>40927</v>
      </c>
    </row>
    <row r="6756" spans="1:4" x14ac:dyDescent="0.25">
      <c r="A6756" s="264" t="s">
        <v>40928</v>
      </c>
      <c r="B6756" s="265" t="s">
        <v>13592</v>
      </c>
      <c r="C6756" s="265" t="s">
        <v>6676</v>
      </c>
      <c r="D6756" s="266" t="s">
        <v>40929</v>
      </c>
    </row>
    <row r="6757" spans="1:4" x14ac:dyDescent="0.25">
      <c r="A6757" s="264" t="s">
        <v>40930</v>
      </c>
      <c r="B6757" s="265" t="s">
        <v>13593</v>
      </c>
      <c r="C6757" s="265" t="s">
        <v>6676</v>
      </c>
      <c r="D6757" s="266" t="s">
        <v>40931</v>
      </c>
    </row>
    <row r="6758" spans="1:4" x14ac:dyDescent="0.25">
      <c r="A6758" s="264" t="s">
        <v>40932</v>
      </c>
      <c r="B6758" s="265" t="s">
        <v>28724</v>
      </c>
      <c r="C6758" s="265" t="s">
        <v>6676</v>
      </c>
      <c r="D6758" s="266" t="s">
        <v>40933</v>
      </c>
    </row>
    <row r="6759" spans="1:4" x14ac:dyDescent="0.25">
      <c r="A6759" s="264" t="s">
        <v>40934</v>
      </c>
      <c r="B6759" s="265" t="s">
        <v>28725</v>
      </c>
      <c r="C6759" s="265" t="s">
        <v>6676</v>
      </c>
      <c r="D6759" s="266" t="s">
        <v>40935</v>
      </c>
    </row>
    <row r="6760" spans="1:4" x14ac:dyDescent="0.25">
      <c r="A6760" s="264" t="s">
        <v>40936</v>
      </c>
      <c r="B6760" s="265" t="s">
        <v>28726</v>
      </c>
      <c r="C6760" s="265" t="s">
        <v>6676</v>
      </c>
      <c r="D6760" s="266" t="s">
        <v>40486</v>
      </c>
    </row>
    <row r="6761" spans="1:4" x14ac:dyDescent="0.25">
      <c r="A6761" s="264" t="s">
        <v>40937</v>
      </c>
      <c r="B6761" s="265" t="s">
        <v>28727</v>
      </c>
      <c r="C6761" s="265" t="s">
        <v>6676</v>
      </c>
      <c r="D6761" s="266" t="s">
        <v>40938</v>
      </c>
    </row>
    <row r="6762" spans="1:4" x14ac:dyDescent="0.25">
      <c r="A6762" s="264" t="s">
        <v>40939</v>
      </c>
      <c r="B6762" s="265" t="s">
        <v>13594</v>
      </c>
      <c r="C6762" s="265" t="s">
        <v>6676</v>
      </c>
      <c r="D6762" s="266" t="s">
        <v>40940</v>
      </c>
    </row>
    <row r="6763" spans="1:4" x14ac:dyDescent="0.25">
      <c r="A6763" s="264" t="s">
        <v>40941</v>
      </c>
      <c r="B6763" s="265" t="s">
        <v>13595</v>
      </c>
      <c r="C6763" s="265" t="s">
        <v>6676</v>
      </c>
      <c r="D6763" s="266" t="s">
        <v>40942</v>
      </c>
    </row>
    <row r="6764" spans="1:4" x14ac:dyDescent="0.25">
      <c r="A6764" s="264" t="s">
        <v>40943</v>
      </c>
      <c r="B6764" s="265" t="s">
        <v>13596</v>
      </c>
      <c r="C6764" s="265" t="s">
        <v>6676</v>
      </c>
      <c r="D6764" s="266" t="s">
        <v>40944</v>
      </c>
    </row>
    <row r="6765" spans="1:4" x14ac:dyDescent="0.25">
      <c r="A6765" s="264" t="s">
        <v>40945</v>
      </c>
      <c r="B6765" s="265" t="s">
        <v>13597</v>
      </c>
      <c r="C6765" s="265" t="s">
        <v>6676</v>
      </c>
      <c r="D6765" s="266" t="s">
        <v>40946</v>
      </c>
    </row>
    <row r="6766" spans="1:4" x14ac:dyDescent="0.25">
      <c r="A6766" s="264" t="s">
        <v>40947</v>
      </c>
      <c r="B6766" s="265" t="s">
        <v>28728</v>
      </c>
      <c r="C6766" s="265" t="s">
        <v>740</v>
      </c>
      <c r="D6766" s="266" t="s">
        <v>40948</v>
      </c>
    </row>
    <row r="6767" spans="1:4" x14ac:dyDescent="0.25">
      <c r="A6767" s="264" t="s">
        <v>40949</v>
      </c>
      <c r="B6767" s="265" t="s">
        <v>13598</v>
      </c>
      <c r="C6767" s="265" t="s">
        <v>740</v>
      </c>
      <c r="D6767" s="266" t="s">
        <v>40950</v>
      </c>
    </row>
    <row r="6768" spans="1:4" x14ac:dyDescent="0.25">
      <c r="A6768" s="264" t="s">
        <v>40951</v>
      </c>
      <c r="B6768" s="265" t="s">
        <v>13599</v>
      </c>
      <c r="C6768" s="265" t="s">
        <v>740</v>
      </c>
      <c r="D6768" s="266" t="s">
        <v>35839</v>
      </c>
    </row>
    <row r="6769" spans="1:4" x14ac:dyDescent="0.25">
      <c r="A6769" s="264" t="s">
        <v>40952</v>
      </c>
      <c r="B6769" s="265" t="s">
        <v>13600</v>
      </c>
      <c r="C6769" s="265" t="s">
        <v>740</v>
      </c>
      <c r="D6769" s="266" t="s">
        <v>8607</v>
      </c>
    </row>
    <row r="6770" spans="1:4" x14ac:dyDescent="0.25">
      <c r="A6770" s="264" t="s">
        <v>40953</v>
      </c>
      <c r="B6770" s="265" t="s">
        <v>13601</v>
      </c>
      <c r="C6770" s="265" t="s">
        <v>6676</v>
      </c>
      <c r="D6770" s="266" t="s">
        <v>40954</v>
      </c>
    </row>
    <row r="6771" spans="1:4" x14ac:dyDescent="0.25">
      <c r="A6771" s="264" t="s">
        <v>40955</v>
      </c>
      <c r="B6771" s="265" t="s">
        <v>13602</v>
      </c>
      <c r="C6771" s="265" t="s">
        <v>740</v>
      </c>
      <c r="D6771" s="266" t="s">
        <v>40956</v>
      </c>
    </row>
    <row r="6772" spans="1:4" x14ac:dyDescent="0.25">
      <c r="A6772" s="264" t="s">
        <v>40957</v>
      </c>
      <c r="B6772" s="265" t="s">
        <v>13603</v>
      </c>
      <c r="C6772" s="265" t="s">
        <v>6676</v>
      </c>
      <c r="D6772" s="266" t="s">
        <v>40958</v>
      </c>
    </row>
    <row r="6773" spans="1:4" x14ac:dyDescent="0.25">
      <c r="A6773" s="264" t="s">
        <v>40959</v>
      </c>
      <c r="B6773" s="265" t="s">
        <v>13604</v>
      </c>
      <c r="C6773" s="265" t="s">
        <v>6676</v>
      </c>
      <c r="D6773" s="266" t="s">
        <v>40960</v>
      </c>
    </row>
    <row r="6774" spans="1:4" x14ac:dyDescent="0.25">
      <c r="A6774" s="264" t="s">
        <v>40961</v>
      </c>
      <c r="B6774" s="265" t="s">
        <v>13605</v>
      </c>
      <c r="C6774" s="265" t="s">
        <v>6676</v>
      </c>
      <c r="D6774" s="266" t="s">
        <v>40962</v>
      </c>
    </row>
    <row r="6775" spans="1:4" x14ac:dyDescent="0.25">
      <c r="A6775" s="264" t="s">
        <v>40963</v>
      </c>
      <c r="B6775" s="265" t="s">
        <v>13606</v>
      </c>
      <c r="C6775" s="265" t="s">
        <v>6676</v>
      </c>
      <c r="D6775" s="266" t="s">
        <v>40964</v>
      </c>
    </row>
    <row r="6776" spans="1:4" x14ac:dyDescent="0.25">
      <c r="A6776" s="264" t="s">
        <v>40965</v>
      </c>
      <c r="B6776" s="265" t="s">
        <v>13607</v>
      </c>
      <c r="C6776" s="265" t="s">
        <v>6676</v>
      </c>
      <c r="D6776" s="266" t="s">
        <v>40966</v>
      </c>
    </row>
    <row r="6777" spans="1:4" x14ac:dyDescent="0.25">
      <c r="A6777" s="264" t="s">
        <v>40967</v>
      </c>
      <c r="B6777" s="265" t="s">
        <v>13609</v>
      </c>
      <c r="C6777" s="265" t="s">
        <v>740</v>
      </c>
      <c r="D6777" s="266" t="s">
        <v>40968</v>
      </c>
    </row>
    <row r="6778" spans="1:4" x14ac:dyDescent="0.25">
      <c r="A6778" s="264" t="s">
        <v>40969</v>
      </c>
      <c r="B6778" s="265" t="s">
        <v>13610</v>
      </c>
      <c r="C6778" s="265" t="s">
        <v>740</v>
      </c>
      <c r="D6778" s="266" t="s">
        <v>37894</v>
      </c>
    </row>
    <row r="6779" spans="1:4" x14ac:dyDescent="0.25">
      <c r="A6779" s="264" t="s">
        <v>40970</v>
      </c>
      <c r="B6779" s="265" t="s">
        <v>13611</v>
      </c>
      <c r="C6779" s="265" t="s">
        <v>6676</v>
      </c>
      <c r="D6779" s="266" t="s">
        <v>40971</v>
      </c>
    </row>
    <row r="6780" spans="1:4" x14ac:dyDescent="0.25">
      <c r="A6780" s="264" t="s">
        <v>40972</v>
      </c>
      <c r="B6780" s="265" t="s">
        <v>13612</v>
      </c>
      <c r="C6780" s="265" t="s">
        <v>6676</v>
      </c>
      <c r="D6780" s="266" t="s">
        <v>40973</v>
      </c>
    </row>
    <row r="6781" spans="1:4" x14ac:dyDescent="0.25">
      <c r="A6781" s="264" t="s">
        <v>40974</v>
      </c>
      <c r="B6781" s="265" t="s">
        <v>13613</v>
      </c>
      <c r="C6781" s="265" t="s">
        <v>6676</v>
      </c>
      <c r="D6781" s="266" t="s">
        <v>40975</v>
      </c>
    </row>
    <row r="6782" spans="1:4" x14ac:dyDescent="0.25">
      <c r="A6782" s="264" t="s">
        <v>40976</v>
      </c>
      <c r="B6782" s="265" t="s">
        <v>13614</v>
      </c>
      <c r="C6782" s="265" t="s">
        <v>740</v>
      </c>
      <c r="D6782" s="266" t="s">
        <v>40977</v>
      </c>
    </row>
    <row r="6783" spans="1:4" x14ac:dyDescent="0.25">
      <c r="A6783" s="264" t="s">
        <v>40978</v>
      </c>
      <c r="B6783" s="265" t="s">
        <v>13615</v>
      </c>
      <c r="C6783" s="265" t="s">
        <v>6676</v>
      </c>
      <c r="D6783" s="266" t="s">
        <v>40979</v>
      </c>
    </row>
    <row r="6784" spans="1:4" x14ac:dyDescent="0.25">
      <c r="A6784" s="264" t="s">
        <v>40980</v>
      </c>
      <c r="B6784" s="265" t="s">
        <v>13616</v>
      </c>
      <c r="C6784" s="265" t="s">
        <v>6676</v>
      </c>
      <c r="D6784" s="266" t="s">
        <v>40981</v>
      </c>
    </row>
    <row r="6785" spans="1:4" x14ac:dyDescent="0.25">
      <c r="A6785" s="264" t="s">
        <v>40982</v>
      </c>
      <c r="B6785" s="265" t="s">
        <v>13617</v>
      </c>
      <c r="C6785" s="265" t="s">
        <v>6676</v>
      </c>
      <c r="D6785" s="266" t="s">
        <v>40983</v>
      </c>
    </row>
    <row r="6786" spans="1:4" x14ac:dyDescent="0.25">
      <c r="A6786" s="264" t="s">
        <v>40984</v>
      </c>
      <c r="B6786" s="265" t="s">
        <v>13618</v>
      </c>
      <c r="C6786" s="265" t="s">
        <v>6676</v>
      </c>
      <c r="D6786" s="266" t="s">
        <v>25859</v>
      </c>
    </row>
    <row r="6787" spans="1:4" x14ac:dyDescent="0.25">
      <c r="A6787" s="264" t="s">
        <v>40985</v>
      </c>
      <c r="B6787" s="265" t="s">
        <v>13619</v>
      </c>
      <c r="C6787" s="265" t="s">
        <v>6676</v>
      </c>
      <c r="D6787" s="266" t="s">
        <v>35587</v>
      </c>
    </row>
    <row r="6788" spans="1:4" x14ac:dyDescent="0.25">
      <c r="A6788" s="264" t="s">
        <v>40986</v>
      </c>
      <c r="B6788" s="265" t="s">
        <v>13620</v>
      </c>
      <c r="C6788" s="265" t="s">
        <v>6676</v>
      </c>
      <c r="D6788" s="266" t="s">
        <v>7066</v>
      </c>
    </row>
    <row r="6789" spans="1:4" x14ac:dyDescent="0.25">
      <c r="A6789" s="264" t="s">
        <v>40987</v>
      </c>
      <c r="B6789" s="265" t="s">
        <v>13621</v>
      </c>
      <c r="C6789" s="265" t="s">
        <v>6676</v>
      </c>
      <c r="D6789" s="266" t="s">
        <v>6855</v>
      </c>
    </row>
    <row r="6790" spans="1:4" x14ac:dyDescent="0.25">
      <c r="A6790" s="264" t="s">
        <v>40988</v>
      </c>
      <c r="B6790" s="265" t="s">
        <v>13622</v>
      </c>
      <c r="C6790" s="265" t="s">
        <v>6676</v>
      </c>
      <c r="D6790" s="266" t="s">
        <v>5850</v>
      </c>
    </row>
    <row r="6791" spans="1:4" x14ac:dyDescent="0.25">
      <c r="A6791" s="264" t="s">
        <v>40989</v>
      </c>
      <c r="B6791" s="265" t="s">
        <v>13623</v>
      </c>
      <c r="C6791" s="265" t="s">
        <v>6676</v>
      </c>
      <c r="D6791" s="266" t="s">
        <v>27609</v>
      </c>
    </row>
    <row r="6792" spans="1:4" x14ac:dyDescent="0.25">
      <c r="A6792" s="264" t="s">
        <v>40990</v>
      </c>
      <c r="B6792" s="265" t="s">
        <v>13625</v>
      </c>
      <c r="C6792" s="265" t="s">
        <v>6676</v>
      </c>
      <c r="D6792" s="266" t="s">
        <v>25607</v>
      </c>
    </row>
    <row r="6793" spans="1:4" x14ac:dyDescent="0.25">
      <c r="A6793" s="264" t="s">
        <v>40991</v>
      </c>
      <c r="B6793" s="265" t="s">
        <v>13626</v>
      </c>
      <c r="C6793" s="265" t="s">
        <v>6676</v>
      </c>
      <c r="D6793" s="266" t="s">
        <v>34025</v>
      </c>
    </row>
    <row r="6794" spans="1:4" x14ac:dyDescent="0.25">
      <c r="A6794" s="264" t="s">
        <v>40992</v>
      </c>
      <c r="B6794" s="265" t="s">
        <v>13627</v>
      </c>
      <c r="C6794" s="265" t="s">
        <v>6676</v>
      </c>
      <c r="D6794" s="266" t="s">
        <v>3771</v>
      </c>
    </row>
    <row r="6795" spans="1:4" x14ac:dyDescent="0.25">
      <c r="A6795" s="264" t="s">
        <v>40993</v>
      </c>
      <c r="B6795" s="265" t="s">
        <v>13628</v>
      </c>
      <c r="C6795" s="265" t="s">
        <v>6676</v>
      </c>
      <c r="D6795" s="266" t="s">
        <v>40994</v>
      </c>
    </row>
    <row r="6796" spans="1:4" x14ac:dyDescent="0.25">
      <c r="A6796" s="264" t="s">
        <v>40995</v>
      </c>
      <c r="B6796" s="265" t="s">
        <v>13629</v>
      </c>
      <c r="C6796" s="265" t="s">
        <v>6676</v>
      </c>
      <c r="D6796" s="266" t="s">
        <v>40996</v>
      </c>
    </row>
    <row r="6797" spans="1:4" x14ac:dyDescent="0.25">
      <c r="A6797" s="264" t="s">
        <v>40997</v>
      </c>
      <c r="B6797" s="265" t="s">
        <v>13630</v>
      </c>
      <c r="C6797" s="265" t="s">
        <v>6676</v>
      </c>
      <c r="D6797" s="266" t="s">
        <v>40998</v>
      </c>
    </row>
    <row r="6798" spans="1:4" x14ac:dyDescent="0.25">
      <c r="A6798" s="264" t="s">
        <v>40999</v>
      </c>
      <c r="B6798" s="265" t="s">
        <v>13631</v>
      </c>
      <c r="C6798" s="265" t="s">
        <v>6676</v>
      </c>
      <c r="D6798" s="266" t="s">
        <v>36429</v>
      </c>
    </row>
    <row r="6799" spans="1:4" x14ac:dyDescent="0.25">
      <c r="A6799" s="264" t="s">
        <v>41000</v>
      </c>
      <c r="B6799" s="265" t="s">
        <v>13632</v>
      </c>
      <c r="C6799" s="265" t="s">
        <v>6676</v>
      </c>
      <c r="D6799" s="266" t="s">
        <v>34094</v>
      </c>
    </row>
    <row r="6800" spans="1:4" x14ac:dyDescent="0.25">
      <c r="A6800" s="264" t="s">
        <v>41001</v>
      </c>
      <c r="B6800" s="265" t="s">
        <v>13633</v>
      </c>
      <c r="C6800" s="265" t="s">
        <v>6676</v>
      </c>
      <c r="D6800" s="266" t="s">
        <v>37271</v>
      </c>
    </row>
    <row r="6801" spans="1:4" x14ac:dyDescent="0.25">
      <c r="A6801" s="264" t="s">
        <v>41002</v>
      </c>
      <c r="B6801" s="265" t="s">
        <v>13634</v>
      </c>
      <c r="C6801" s="265" t="s">
        <v>6676</v>
      </c>
      <c r="D6801" s="266" t="s">
        <v>41003</v>
      </c>
    </row>
    <row r="6802" spans="1:4" x14ac:dyDescent="0.25">
      <c r="A6802" s="264" t="s">
        <v>41004</v>
      </c>
      <c r="B6802" s="265" t="s">
        <v>13635</v>
      </c>
      <c r="C6802" s="265" t="s">
        <v>6676</v>
      </c>
      <c r="D6802" s="266" t="s">
        <v>35770</v>
      </c>
    </row>
    <row r="6803" spans="1:4" x14ac:dyDescent="0.25">
      <c r="A6803" s="264" t="s">
        <v>41005</v>
      </c>
      <c r="B6803" s="265" t="s">
        <v>13636</v>
      </c>
      <c r="C6803" s="265" t="s">
        <v>6676</v>
      </c>
      <c r="D6803" s="266" t="s">
        <v>10835</v>
      </c>
    </row>
    <row r="6804" spans="1:4" x14ac:dyDescent="0.25">
      <c r="A6804" s="264" t="s">
        <v>41006</v>
      </c>
      <c r="B6804" s="265" t="s">
        <v>13637</v>
      </c>
      <c r="C6804" s="265" t="s">
        <v>6682</v>
      </c>
      <c r="D6804" s="266" t="s">
        <v>41007</v>
      </c>
    </row>
    <row r="6805" spans="1:4" x14ac:dyDescent="0.25">
      <c r="A6805" s="264" t="s">
        <v>41008</v>
      </c>
      <c r="B6805" s="265" t="s">
        <v>13638</v>
      </c>
      <c r="C6805" s="265" t="s">
        <v>6682</v>
      </c>
      <c r="D6805" s="266" t="s">
        <v>41009</v>
      </c>
    </row>
    <row r="6806" spans="1:4" x14ac:dyDescent="0.25">
      <c r="A6806" s="264" t="s">
        <v>41010</v>
      </c>
      <c r="B6806" s="265" t="s">
        <v>13639</v>
      </c>
      <c r="C6806" s="265" t="s">
        <v>6682</v>
      </c>
      <c r="D6806" s="266" t="s">
        <v>41011</v>
      </c>
    </row>
    <row r="6807" spans="1:4" x14ac:dyDescent="0.25">
      <c r="A6807" s="264" t="s">
        <v>41012</v>
      </c>
      <c r="B6807" s="265" t="s">
        <v>13640</v>
      </c>
      <c r="C6807" s="265" t="s">
        <v>6682</v>
      </c>
      <c r="D6807" s="266" t="s">
        <v>41013</v>
      </c>
    </row>
    <row r="6808" spans="1:4" x14ac:dyDescent="0.25">
      <c r="A6808" s="264" t="s">
        <v>41014</v>
      </c>
      <c r="B6808" s="265" t="s">
        <v>13641</v>
      </c>
      <c r="C6808" s="265" t="s">
        <v>6682</v>
      </c>
      <c r="D6808" s="266" t="s">
        <v>41015</v>
      </c>
    </row>
    <row r="6809" spans="1:4" x14ac:dyDescent="0.25">
      <c r="A6809" s="264" t="s">
        <v>41016</v>
      </c>
      <c r="B6809" s="265" t="s">
        <v>13642</v>
      </c>
      <c r="C6809" s="265" t="s">
        <v>6682</v>
      </c>
      <c r="D6809" s="266" t="s">
        <v>41017</v>
      </c>
    </row>
    <row r="6810" spans="1:4" x14ac:dyDescent="0.25">
      <c r="A6810" s="264" t="s">
        <v>41018</v>
      </c>
      <c r="B6810" s="265" t="s">
        <v>13643</v>
      </c>
      <c r="C6810" s="265" t="s">
        <v>6682</v>
      </c>
      <c r="D6810" s="266" t="s">
        <v>41019</v>
      </c>
    </row>
    <row r="6811" spans="1:4" x14ac:dyDescent="0.25">
      <c r="A6811" s="264" t="s">
        <v>41020</v>
      </c>
      <c r="B6811" s="265" t="s">
        <v>13644</v>
      </c>
      <c r="C6811" s="265" t="s">
        <v>6682</v>
      </c>
      <c r="D6811" s="266" t="s">
        <v>41021</v>
      </c>
    </row>
    <row r="6812" spans="1:4" x14ac:dyDescent="0.25">
      <c r="A6812" s="264" t="s">
        <v>41022</v>
      </c>
      <c r="B6812" s="265" t="s">
        <v>13645</v>
      </c>
      <c r="C6812" s="265" t="s">
        <v>6682</v>
      </c>
      <c r="D6812" s="266" t="s">
        <v>41023</v>
      </c>
    </row>
    <row r="6813" spans="1:4" x14ac:dyDescent="0.25">
      <c r="A6813" s="264" t="s">
        <v>41024</v>
      </c>
      <c r="B6813" s="265" t="s">
        <v>13646</v>
      </c>
      <c r="C6813" s="265" t="s">
        <v>6682</v>
      </c>
      <c r="D6813" s="266" t="s">
        <v>41025</v>
      </c>
    </row>
    <row r="6814" spans="1:4" x14ac:dyDescent="0.25">
      <c r="A6814" s="264" t="s">
        <v>41026</v>
      </c>
      <c r="B6814" s="265" t="s">
        <v>13647</v>
      </c>
      <c r="C6814" s="265" t="s">
        <v>6682</v>
      </c>
      <c r="D6814" s="266" t="s">
        <v>41027</v>
      </c>
    </row>
    <row r="6815" spans="1:4" x14ac:dyDescent="0.25">
      <c r="A6815" s="264" t="s">
        <v>41028</v>
      </c>
      <c r="B6815" s="265" t="s">
        <v>13648</v>
      </c>
      <c r="C6815" s="265" t="s">
        <v>6682</v>
      </c>
      <c r="D6815" s="266" t="s">
        <v>41029</v>
      </c>
    </row>
    <row r="6816" spans="1:4" x14ac:dyDescent="0.25">
      <c r="A6816" s="264" t="s">
        <v>41030</v>
      </c>
      <c r="B6816" s="265" t="s">
        <v>13649</v>
      </c>
      <c r="C6816" s="265" t="s">
        <v>6682</v>
      </c>
      <c r="D6816" s="266" t="s">
        <v>41031</v>
      </c>
    </row>
    <row r="6817" spans="1:4" x14ac:dyDescent="0.25">
      <c r="A6817" s="264" t="s">
        <v>41032</v>
      </c>
      <c r="B6817" s="265" t="s">
        <v>13650</v>
      </c>
      <c r="C6817" s="265" t="s">
        <v>6682</v>
      </c>
      <c r="D6817" s="266" t="s">
        <v>41033</v>
      </c>
    </row>
    <row r="6818" spans="1:4" x14ac:dyDescent="0.25">
      <c r="A6818" s="264" t="s">
        <v>41034</v>
      </c>
      <c r="B6818" s="265" t="s">
        <v>13651</v>
      </c>
      <c r="C6818" s="265" t="s">
        <v>6682</v>
      </c>
      <c r="D6818" s="266" t="s">
        <v>41035</v>
      </c>
    </row>
    <row r="6819" spans="1:4" x14ac:dyDescent="0.25">
      <c r="A6819" s="264" t="s">
        <v>41036</v>
      </c>
      <c r="B6819" s="265" t="s">
        <v>13652</v>
      </c>
      <c r="C6819" s="265" t="s">
        <v>6682</v>
      </c>
      <c r="D6819" s="266" t="s">
        <v>41037</v>
      </c>
    </row>
    <row r="6820" spans="1:4" x14ac:dyDescent="0.25">
      <c r="A6820" s="264" t="s">
        <v>41038</v>
      </c>
      <c r="B6820" s="265" t="s">
        <v>13653</v>
      </c>
      <c r="C6820" s="265" t="s">
        <v>6682</v>
      </c>
      <c r="D6820" s="266" t="s">
        <v>41039</v>
      </c>
    </row>
    <row r="6821" spans="1:4" x14ac:dyDescent="0.25">
      <c r="A6821" s="264" t="s">
        <v>41040</v>
      </c>
      <c r="B6821" s="265" t="s">
        <v>13654</v>
      </c>
      <c r="C6821" s="265" t="s">
        <v>6682</v>
      </c>
      <c r="D6821" s="266" t="s">
        <v>41041</v>
      </c>
    </row>
    <row r="6822" spans="1:4" x14ac:dyDescent="0.25">
      <c r="A6822" s="264" t="s">
        <v>41042</v>
      </c>
      <c r="B6822" s="265" t="s">
        <v>13655</v>
      </c>
      <c r="C6822" s="265" t="s">
        <v>6682</v>
      </c>
      <c r="D6822" s="266" t="s">
        <v>41043</v>
      </c>
    </row>
    <row r="6823" spans="1:4" x14ac:dyDescent="0.25">
      <c r="A6823" s="264" t="s">
        <v>41044</v>
      </c>
      <c r="B6823" s="265" t="s">
        <v>13656</v>
      </c>
      <c r="C6823" s="265" t="s">
        <v>6682</v>
      </c>
      <c r="D6823" s="266" t="s">
        <v>41045</v>
      </c>
    </row>
    <row r="6824" spans="1:4" x14ac:dyDescent="0.25">
      <c r="A6824" s="264" t="s">
        <v>41046</v>
      </c>
      <c r="B6824" s="265" t="s">
        <v>13657</v>
      </c>
      <c r="C6824" s="265" t="s">
        <v>6682</v>
      </c>
      <c r="D6824" s="266" t="s">
        <v>41047</v>
      </c>
    </row>
    <row r="6825" spans="1:4" x14ac:dyDescent="0.25">
      <c r="A6825" s="264" t="s">
        <v>41048</v>
      </c>
      <c r="B6825" s="265" t="s">
        <v>13658</v>
      </c>
      <c r="C6825" s="265" t="s">
        <v>6682</v>
      </c>
      <c r="D6825" s="266" t="s">
        <v>41049</v>
      </c>
    </row>
    <row r="6826" spans="1:4" x14ac:dyDescent="0.25">
      <c r="A6826" s="264" t="s">
        <v>41050</v>
      </c>
      <c r="B6826" s="265" t="s">
        <v>13659</v>
      </c>
      <c r="C6826" s="265" t="s">
        <v>6682</v>
      </c>
      <c r="D6826" s="266" t="s">
        <v>41051</v>
      </c>
    </row>
    <row r="6827" spans="1:4" x14ac:dyDescent="0.25">
      <c r="A6827" s="264" t="s">
        <v>41052</v>
      </c>
      <c r="B6827" s="265" t="s">
        <v>13660</v>
      </c>
      <c r="C6827" s="265" t="s">
        <v>6682</v>
      </c>
      <c r="D6827" s="266" t="s">
        <v>41053</v>
      </c>
    </row>
    <row r="6828" spans="1:4" x14ac:dyDescent="0.25">
      <c r="A6828" s="264" t="s">
        <v>41054</v>
      </c>
      <c r="B6828" s="265" t="s">
        <v>13661</v>
      </c>
      <c r="C6828" s="265" t="s">
        <v>6682</v>
      </c>
      <c r="D6828" s="266" t="s">
        <v>41055</v>
      </c>
    </row>
    <row r="6829" spans="1:4" x14ac:dyDescent="0.25">
      <c r="A6829" s="264" t="s">
        <v>41056</v>
      </c>
      <c r="B6829" s="265" t="s">
        <v>13662</v>
      </c>
      <c r="C6829" s="265" t="s">
        <v>6682</v>
      </c>
      <c r="D6829" s="266" t="s">
        <v>41057</v>
      </c>
    </row>
    <row r="6830" spans="1:4" x14ac:dyDescent="0.25">
      <c r="A6830" s="264" t="s">
        <v>41058</v>
      </c>
      <c r="B6830" s="265" t="s">
        <v>13663</v>
      </c>
      <c r="C6830" s="265" t="s">
        <v>6682</v>
      </c>
      <c r="D6830" s="374" t="s">
        <v>41059</v>
      </c>
    </row>
    <row r="6831" spans="1:4" x14ac:dyDescent="0.25">
      <c r="A6831" s="264" t="s">
        <v>41060</v>
      </c>
      <c r="B6831" s="265" t="s">
        <v>13664</v>
      </c>
      <c r="C6831" s="265" t="s">
        <v>6682</v>
      </c>
      <c r="D6831" s="374" t="s">
        <v>41061</v>
      </c>
    </row>
    <row r="6832" spans="1:4" x14ac:dyDescent="0.25">
      <c r="A6832" s="264" t="s">
        <v>41062</v>
      </c>
      <c r="B6832" s="265" t="s">
        <v>13665</v>
      </c>
      <c r="C6832" s="265" t="s">
        <v>6682</v>
      </c>
      <c r="D6832" s="374" t="s">
        <v>41063</v>
      </c>
    </row>
    <row r="6833" spans="1:4" x14ac:dyDescent="0.25">
      <c r="A6833" s="264" t="s">
        <v>41064</v>
      </c>
      <c r="B6833" s="265" t="s">
        <v>13666</v>
      </c>
      <c r="C6833" s="265" t="s">
        <v>6682</v>
      </c>
      <c r="D6833" s="374" t="s">
        <v>41065</v>
      </c>
    </row>
    <row r="6834" spans="1:4" x14ac:dyDescent="0.25">
      <c r="A6834" s="264" t="s">
        <v>41066</v>
      </c>
      <c r="B6834" s="265" t="s">
        <v>13667</v>
      </c>
      <c r="C6834" s="265" t="s">
        <v>6682</v>
      </c>
      <c r="D6834" s="374" t="s">
        <v>41067</v>
      </c>
    </row>
    <row r="6835" spans="1:4" x14ac:dyDescent="0.25">
      <c r="A6835" s="264" t="s">
        <v>41068</v>
      </c>
      <c r="B6835" s="265" t="s">
        <v>13668</v>
      </c>
      <c r="C6835" s="265" t="s">
        <v>6682</v>
      </c>
      <c r="D6835" s="374" t="s">
        <v>41069</v>
      </c>
    </row>
    <row r="6836" spans="1:4" x14ac:dyDescent="0.25">
      <c r="A6836" s="264" t="s">
        <v>41070</v>
      </c>
      <c r="B6836" s="265" t="s">
        <v>13669</v>
      </c>
      <c r="C6836" s="265" t="s">
        <v>6682</v>
      </c>
      <c r="D6836" s="266" t="s">
        <v>41071</v>
      </c>
    </row>
    <row r="6837" spans="1:4" x14ac:dyDescent="0.25">
      <c r="A6837" s="264" t="s">
        <v>41072</v>
      </c>
      <c r="B6837" s="265" t="s">
        <v>13670</v>
      </c>
      <c r="C6837" s="265" t="s">
        <v>6682</v>
      </c>
      <c r="D6837" s="266" t="s">
        <v>41073</v>
      </c>
    </row>
    <row r="6838" spans="1:4" x14ac:dyDescent="0.25">
      <c r="A6838" s="264" t="s">
        <v>41074</v>
      </c>
      <c r="B6838" s="265" t="s">
        <v>13671</v>
      </c>
      <c r="C6838" s="265" t="s">
        <v>6682</v>
      </c>
      <c r="D6838" s="266" t="s">
        <v>41075</v>
      </c>
    </row>
    <row r="6839" spans="1:4" x14ac:dyDescent="0.25">
      <c r="A6839" s="264" t="s">
        <v>41076</v>
      </c>
      <c r="B6839" s="265" t="s">
        <v>13672</v>
      </c>
      <c r="C6839" s="265" t="s">
        <v>6682</v>
      </c>
      <c r="D6839" s="266" t="s">
        <v>41077</v>
      </c>
    </row>
    <row r="6840" spans="1:4" x14ac:dyDescent="0.25">
      <c r="A6840" s="264" t="s">
        <v>41078</v>
      </c>
      <c r="B6840" s="265" t="s">
        <v>13673</v>
      </c>
      <c r="C6840" s="265" t="s">
        <v>6682</v>
      </c>
      <c r="D6840" s="266" t="s">
        <v>41079</v>
      </c>
    </row>
    <row r="6841" spans="1:4" x14ac:dyDescent="0.25">
      <c r="A6841" s="264" t="s">
        <v>41080</v>
      </c>
      <c r="B6841" s="265" t="s">
        <v>13674</v>
      </c>
      <c r="C6841" s="265" t="s">
        <v>6682</v>
      </c>
      <c r="D6841" s="266" t="s">
        <v>41081</v>
      </c>
    </row>
    <row r="6842" spans="1:4" x14ac:dyDescent="0.25">
      <c r="A6842" s="264" t="s">
        <v>41082</v>
      </c>
      <c r="B6842" s="265" t="s">
        <v>13675</v>
      </c>
      <c r="C6842" s="265" t="s">
        <v>6682</v>
      </c>
      <c r="D6842" s="266" t="s">
        <v>41083</v>
      </c>
    </row>
    <row r="6843" spans="1:4" x14ac:dyDescent="0.25">
      <c r="A6843" s="264" t="s">
        <v>41084</v>
      </c>
      <c r="B6843" s="265" t="s">
        <v>13676</v>
      </c>
      <c r="C6843" s="265" t="s">
        <v>6682</v>
      </c>
      <c r="D6843" s="266" t="s">
        <v>41085</v>
      </c>
    </row>
    <row r="6844" spans="1:4" x14ac:dyDescent="0.25">
      <c r="A6844" s="264" t="s">
        <v>41086</v>
      </c>
      <c r="B6844" s="265" t="s">
        <v>13677</v>
      </c>
      <c r="C6844" s="265" t="s">
        <v>6682</v>
      </c>
      <c r="D6844" s="266" t="s">
        <v>41087</v>
      </c>
    </row>
    <row r="6845" spans="1:4" x14ac:dyDescent="0.25">
      <c r="A6845" s="264" t="s">
        <v>41088</v>
      </c>
      <c r="B6845" s="265" t="s">
        <v>13678</v>
      </c>
      <c r="C6845" s="265" t="s">
        <v>6682</v>
      </c>
      <c r="D6845" s="266" t="s">
        <v>41089</v>
      </c>
    </row>
    <row r="6846" spans="1:4" x14ac:dyDescent="0.25">
      <c r="A6846" s="264" t="s">
        <v>41090</v>
      </c>
      <c r="B6846" s="265" t="s">
        <v>13679</v>
      </c>
      <c r="C6846" s="265" t="s">
        <v>6682</v>
      </c>
      <c r="D6846" s="266" t="s">
        <v>41091</v>
      </c>
    </row>
    <row r="6847" spans="1:4" x14ac:dyDescent="0.25">
      <c r="A6847" s="264" t="s">
        <v>41092</v>
      </c>
      <c r="B6847" s="265" t="s">
        <v>13680</v>
      </c>
      <c r="C6847" s="265" t="s">
        <v>6682</v>
      </c>
      <c r="D6847" s="266" t="s">
        <v>41093</v>
      </c>
    </row>
    <row r="6848" spans="1:4" x14ac:dyDescent="0.25">
      <c r="A6848" s="264" t="s">
        <v>41094</v>
      </c>
      <c r="B6848" s="265" t="s">
        <v>13681</v>
      </c>
      <c r="C6848" s="265" t="s">
        <v>6682</v>
      </c>
      <c r="D6848" s="266" t="s">
        <v>41095</v>
      </c>
    </row>
    <row r="6849" spans="1:4" x14ac:dyDescent="0.25">
      <c r="A6849" s="264" t="s">
        <v>41096</v>
      </c>
      <c r="B6849" s="265" t="s">
        <v>13682</v>
      </c>
      <c r="C6849" s="265" t="s">
        <v>6682</v>
      </c>
      <c r="D6849" s="266" t="s">
        <v>41097</v>
      </c>
    </row>
    <row r="6850" spans="1:4" x14ac:dyDescent="0.25">
      <c r="A6850" s="264" t="s">
        <v>41098</v>
      </c>
      <c r="B6850" s="265" t="s">
        <v>13683</v>
      </c>
      <c r="C6850" s="265" t="s">
        <v>6682</v>
      </c>
      <c r="D6850" s="266" t="s">
        <v>41099</v>
      </c>
    </row>
    <row r="6851" spans="1:4" x14ac:dyDescent="0.25">
      <c r="A6851" s="264" t="s">
        <v>41100</v>
      </c>
      <c r="B6851" s="265" t="s">
        <v>13684</v>
      </c>
      <c r="C6851" s="265" t="s">
        <v>6682</v>
      </c>
      <c r="D6851" s="266" t="s">
        <v>41101</v>
      </c>
    </row>
    <row r="6852" spans="1:4" x14ac:dyDescent="0.25">
      <c r="A6852" s="264" t="s">
        <v>41102</v>
      </c>
      <c r="B6852" s="265" t="s">
        <v>13685</v>
      </c>
      <c r="C6852" s="265" t="s">
        <v>6682</v>
      </c>
      <c r="D6852" s="266" t="s">
        <v>41103</v>
      </c>
    </row>
    <row r="6853" spans="1:4" x14ac:dyDescent="0.25">
      <c r="A6853" s="264" t="s">
        <v>41104</v>
      </c>
      <c r="B6853" s="265" t="s">
        <v>13686</v>
      </c>
      <c r="C6853" s="265" t="s">
        <v>6682</v>
      </c>
      <c r="D6853" s="266" t="s">
        <v>41105</v>
      </c>
    </row>
    <row r="6854" spans="1:4" x14ac:dyDescent="0.25">
      <c r="A6854" s="264" t="s">
        <v>41106</v>
      </c>
      <c r="B6854" s="265" t="s">
        <v>13687</v>
      </c>
      <c r="C6854" s="265" t="s">
        <v>6682</v>
      </c>
      <c r="D6854" s="266" t="s">
        <v>41107</v>
      </c>
    </row>
    <row r="6855" spans="1:4" x14ac:dyDescent="0.25">
      <c r="A6855" s="264" t="s">
        <v>41108</v>
      </c>
      <c r="B6855" s="265" t="s">
        <v>13688</v>
      </c>
      <c r="C6855" s="265" t="s">
        <v>6682</v>
      </c>
      <c r="D6855" s="266" t="s">
        <v>41109</v>
      </c>
    </row>
    <row r="6856" spans="1:4" x14ac:dyDescent="0.25">
      <c r="A6856" s="264" t="s">
        <v>41110</v>
      </c>
      <c r="B6856" s="265" t="s">
        <v>13689</v>
      </c>
      <c r="C6856" s="265" t="s">
        <v>6682</v>
      </c>
      <c r="D6856" s="266" t="s">
        <v>41111</v>
      </c>
    </row>
    <row r="6857" spans="1:4" x14ac:dyDescent="0.25">
      <c r="A6857" s="264" t="s">
        <v>41112</v>
      </c>
      <c r="B6857" s="265" t="s">
        <v>13690</v>
      </c>
      <c r="C6857" s="265" t="s">
        <v>6682</v>
      </c>
      <c r="D6857" s="266" t="s">
        <v>41113</v>
      </c>
    </row>
    <row r="6858" spans="1:4" x14ac:dyDescent="0.25">
      <c r="A6858" s="264" t="s">
        <v>41114</v>
      </c>
      <c r="B6858" s="265" t="s">
        <v>13691</v>
      </c>
      <c r="C6858" s="265" t="s">
        <v>6682</v>
      </c>
      <c r="D6858" s="266" t="s">
        <v>41115</v>
      </c>
    </row>
    <row r="6859" spans="1:4" x14ac:dyDescent="0.25">
      <c r="A6859" s="264" t="s">
        <v>41116</v>
      </c>
      <c r="B6859" s="265" t="s">
        <v>13692</v>
      </c>
      <c r="C6859" s="265" t="s">
        <v>6682</v>
      </c>
      <c r="D6859" s="266" t="s">
        <v>41117</v>
      </c>
    </row>
    <row r="6860" spans="1:4" x14ac:dyDescent="0.25">
      <c r="A6860" s="264" t="s">
        <v>41118</v>
      </c>
      <c r="B6860" s="265" t="s">
        <v>13693</v>
      </c>
      <c r="C6860" s="265" t="s">
        <v>6682</v>
      </c>
      <c r="D6860" s="266" t="s">
        <v>41119</v>
      </c>
    </row>
    <row r="6861" spans="1:4" x14ac:dyDescent="0.25">
      <c r="A6861" s="264" t="s">
        <v>41120</v>
      </c>
      <c r="B6861" s="265" t="s">
        <v>13694</v>
      </c>
      <c r="C6861" s="265" t="s">
        <v>6682</v>
      </c>
      <c r="D6861" s="266" t="s">
        <v>41121</v>
      </c>
    </row>
    <row r="6862" spans="1:4" x14ac:dyDescent="0.25">
      <c r="A6862" s="264" t="s">
        <v>41122</v>
      </c>
      <c r="B6862" s="265" t="s">
        <v>13695</v>
      </c>
      <c r="C6862" s="265" t="s">
        <v>6682</v>
      </c>
      <c r="D6862" s="266" t="s">
        <v>41123</v>
      </c>
    </row>
    <row r="6863" spans="1:4" x14ac:dyDescent="0.25">
      <c r="A6863" s="264" t="s">
        <v>41124</v>
      </c>
      <c r="B6863" s="265" t="s">
        <v>13696</v>
      </c>
      <c r="C6863" s="265" t="s">
        <v>6682</v>
      </c>
      <c r="D6863" s="266" t="s">
        <v>41125</v>
      </c>
    </row>
    <row r="6864" spans="1:4" x14ac:dyDescent="0.25">
      <c r="A6864" s="264" t="s">
        <v>41126</v>
      </c>
      <c r="B6864" s="265" t="s">
        <v>13697</v>
      </c>
      <c r="C6864" s="265" t="s">
        <v>6682</v>
      </c>
      <c r="D6864" s="266" t="s">
        <v>41127</v>
      </c>
    </row>
    <row r="6865" spans="1:4" x14ac:dyDescent="0.25">
      <c r="A6865" s="264" t="s">
        <v>41128</v>
      </c>
      <c r="B6865" s="265" t="s">
        <v>13698</v>
      </c>
      <c r="C6865" s="265" t="s">
        <v>6682</v>
      </c>
      <c r="D6865" s="266" t="s">
        <v>41129</v>
      </c>
    </row>
    <row r="6866" spans="1:4" x14ac:dyDescent="0.25">
      <c r="A6866" s="264" t="s">
        <v>41130</v>
      </c>
      <c r="B6866" s="265" t="s">
        <v>13699</v>
      </c>
      <c r="C6866" s="265" t="s">
        <v>6682</v>
      </c>
      <c r="D6866" s="266" t="s">
        <v>41131</v>
      </c>
    </row>
    <row r="6867" spans="1:4" x14ac:dyDescent="0.25">
      <c r="A6867" s="264" t="s">
        <v>41132</v>
      </c>
      <c r="B6867" s="265" t="s">
        <v>13700</v>
      </c>
      <c r="C6867" s="265" t="s">
        <v>6682</v>
      </c>
      <c r="D6867" s="374" t="s">
        <v>41133</v>
      </c>
    </row>
    <row r="6868" spans="1:4" x14ac:dyDescent="0.25">
      <c r="A6868" s="264" t="s">
        <v>41134</v>
      </c>
      <c r="B6868" s="265" t="s">
        <v>13701</v>
      </c>
      <c r="C6868" s="265" t="s">
        <v>6682</v>
      </c>
      <c r="D6868" s="374" t="s">
        <v>41135</v>
      </c>
    </row>
    <row r="6869" spans="1:4" x14ac:dyDescent="0.25">
      <c r="A6869" s="264" t="s">
        <v>41136</v>
      </c>
      <c r="B6869" s="265" t="s">
        <v>13702</v>
      </c>
      <c r="C6869" s="265" t="s">
        <v>6682</v>
      </c>
      <c r="D6869" s="374" t="s">
        <v>41137</v>
      </c>
    </row>
    <row r="6870" spans="1:4" x14ac:dyDescent="0.25">
      <c r="A6870" s="264" t="s">
        <v>41138</v>
      </c>
      <c r="B6870" s="265" t="s">
        <v>13703</v>
      </c>
      <c r="C6870" s="265" t="s">
        <v>6682</v>
      </c>
      <c r="D6870" s="374" t="s">
        <v>41139</v>
      </c>
    </row>
    <row r="6871" spans="1:4" x14ac:dyDescent="0.25">
      <c r="A6871" s="264" t="s">
        <v>41140</v>
      </c>
      <c r="B6871" s="265" t="s">
        <v>13704</v>
      </c>
      <c r="C6871" s="265" t="s">
        <v>6682</v>
      </c>
      <c r="D6871" s="374" t="s">
        <v>41141</v>
      </c>
    </row>
    <row r="6872" spans="1:4" x14ac:dyDescent="0.25">
      <c r="A6872" s="264" t="s">
        <v>41142</v>
      </c>
      <c r="B6872" s="265" t="s">
        <v>13705</v>
      </c>
      <c r="C6872" s="265" t="s">
        <v>6682</v>
      </c>
      <c r="D6872" s="374" t="s">
        <v>41143</v>
      </c>
    </row>
    <row r="6873" spans="1:4" x14ac:dyDescent="0.25">
      <c r="A6873" s="264" t="s">
        <v>41144</v>
      </c>
      <c r="B6873" s="265" t="s">
        <v>13706</v>
      </c>
      <c r="C6873" s="265" t="s">
        <v>6682</v>
      </c>
      <c r="D6873" s="374" t="s">
        <v>41145</v>
      </c>
    </row>
    <row r="6874" spans="1:4" x14ac:dyDescent="0.25">
      <c r="A6874" s="264" t="s">
        <v>41146</v>
      </c>
      <c r="B6874" s="265" t="s">
        <v>13707</v>
      </c>
      <c r="C6874" s="265" t="s">
        <v>6682</v>
      </c>
      <c r="D6874" s="266" t="s">
        <v>41147</v>
      </c>
    </row>
    <row r="6875" spans="1:4" x14ac:dyDescent="0.25">
      <c r="A6875" s="264" t="s">
        <v>41148</v>
      </c>
      <c r="B6875" s="265" t="s">
        <v>13708</v>
      </c>
      <c r="C6875" s="265" t="s">
        <v>6682</v>
      </c>
      <c r="D6875" s="266" t="s">
        <v>41149</v>
      </c>
    </row>
    <row r="6876" spans="1:4" x14ac:dyDescent="0.25">
      <c r="A6876" s="264" t="s">
        <v>41150</v>
      </c>
      <c r="B6876" s="265" t="s">
        <v>13709</v>
      </c>
      <c r="C6876" s="265" t="s">
        <v>6682</v>
      </c>
      <c r="D6876" s="266" t="s">
        <v>41151</v>
      </c>
    </row>
    <row r="6877" spans="1:4" x14ac:dyDescent="0.25">
      <c r="A6877" s="264" t="s">
        <v>41152</v>
      </c>
      <c r="B6877" s="265" t="s">
        <v>13710</v>
      </c>
      <c r="C6877" s="265" t="s">
        <v>6682</v>
      </c>
      <c r="D6877" s="266" t="s">
        <v>41153</v>
      </c>
    </row>
    <row r="6878" spans="1:4" x14ac:dyDescent="0.25">
      <c r="A6878" s="264" t="s">
        <v>41154</v>
      </c>
      <c r="B6878" s="265" t="s">
        <v>13711</v>
      </c>
      <c r="C6878" s="265" t="s">
        <v>6682</v>
      </c>
      <c r="D6878" s="266" t="s">
        <v>41155</v>
      </c>
    </row>
    <row r="6879" spans="1:4" x14ac:dyDescent="0.25">
      <c r="A6879" s="264" t="s">
        <v>41156</v>
      </c>
      <c r="B6879" s="265" t="s">
        <v>13712</v>
      </c>
      <c r="C6879" s="265" t="s">
        <v>6682</v>
      </c>
      <c r="D6879" s="266" t="s">
        <v>41157</v>
      </c>
    </row>
    <row r="6880" spans="1:4" x14ac:dyDescent="0.25">
      <c r="A6880" s="264" t="s">
        <v>41158</v>
      </c>
      <c r="B6880" s="265" t="s">
        <v>13713</v>
      </c>
      <c r="C6880" s="265" t="s">
        <v>6682</v>
      </c>
      <c r="D6880" s="266" t="s">
        <v>41159</v>
      </c>
    </row>
    <row r="6881" spans="1:4" x14ac:dyDescent="0.25">
      <c r="A6881" s="264" t="s">
        <v>41160</v>
      </c>
      <c r="B6881" s="265" t="s">
        <v>13714</v>
      </c>
      <c r="C6881" s="265" t="s">
        <v>6682</v>
      </c>
      <c r="D6881" s="266" t="s">
        <v>41161</v>
      </c>
    </row>
    <row r="6882" spans="1:4" x14ac:dyDescent="0.25">
      <c r="A6882" s="264" t="s">
        <v>41162</v>
      </c>
      <c r="B6882" s="265" t="s">
        <v>13715</v>
      </c>
      <c r="C6882" s="265" t="s">
        <v>6682</v>
      </c>
      <c r="D6882" s="266" t="s">
        <v>41163</v>
      </c>
    </row>
    <row r="6883" spans="1:4" x14ac:dyDescent="0.25">
      <c r="A6883" s="264" t="s">
        <v>41164</v>
      </c>
      <c r="B6883" s="265" t="s">
        <v>13716</v>
      </c>
      <c r="C6883" s="265" t="s">
        <v>6682</v>
      </c>
      <c r="D6883" s="266" t="s">
        <v>41165</v>
      </c>
    </row>
    <row r="6884" spans="1:4" x14ac:dyDescent="0.25">
      <c r="A6884" s="264" t="s">
        <v>41166</v>
      </c>
      <c r="B6884" s="265" t="s">
        <v>13717</v>
      </c>
      <c r="C6884" s="265" t="s">
        <v>6682</v>
      </c>
      <c r="D6884" s="266" t="s">
        <v>41167</v>
      </c>
    </row>
    <row r="6885" spans="1:4" x14ac:dyDescent="0.25">
      <c r="A6885" s="264" t="s">
        <v>41168</v>
      </c>
      <c r="B6885" s="265" t="s">
        <v>13718</v>
      </c>
      <c r="C6885" s="265" t="s">
        <v>6682</v>
      </c>
      <c r="D6885" s="266" t="s">
        <v>41169</v>
      </c>
    </row>
    <row r="6886" spans="1:4" x14ac:dyDescent="0.25">
      <c r="A6886" s="264" t="s">
        <v>41170</v>
      </c>
      <c r="B6886" s="265" t="s">
        <v>13719</v>
      </c>
      <c r="C6886" s="265" t="s">
        <v>6682</v>
      </c>
      <c r="D6886" s="266" t="s">
        <v>41171</v>
      </c>
    </row>
    <row r="6887" spans="1:4" x14ac:dyDescent="0.25">
      <c r="A6887" s="264" t="s">
        <v>41172</v>
      </c>
      <c r="B6887" s="265" t="s">
        <v>13720</v>
      </c>
      <c r="C6887" s="265" t="s">
        <v>6682</v>
      </c>
      <c r="D6887" s="266" t="s">
        <v>41173</v>
      </c>
    </row>
    <row r="6888" spans="1:4" x14ac:dyDescent="0.25">
      <c r="A6888" s="264" t="s">
        <v>41174</v>
      </c>
      <c r="B6888" s="265" t="s">
        <v>13721</v>
      </c>
      <c r="C6888" s="265" t="s">
        <v>6682</v>
      </c>
      <c r="D6888" s="374" t="s">
        <v>41175</v>
      </c>
    </row>
    <row r="6889" spans="1:4" x14ac:dyDescent="0.25">
      <c r="A6889" s="264" t="s">
        <v>41176</v>
      </c>
      <c r="B6889" s="265" t="s">
        <v>13722</v>
      </c>
      <c r="C6889" s="265" t="s">
        <v>6682</v>
      </c>
      <c r="D6889" s="374" t="s">
        <v>41177</v>
      </c>
    </row>
    <row r="6890" spans="1:4" x14ac:dyDescent="0.25">
      <c r="A6890" s="264" t="s">
        <v>41178</v>
      </c>
      <c r="B6890" s="265" t="s">
        <v>13723</v>
      </c>
      <c r="C6890" s="265" t="s">
        <v>6682</v>
      </c>
      <c r="D6890" s="374" t="s">
        <v>41179</v>
      </c>
    </row>
    <row r="6891" spans="1:4" x14ac:dyDescent="0.25">
      <c r="A6891" s="264" t="s">
        <v>41180</v>
      </c>
      <c r="B6891" s="265" t="s">
        <v>13724</v>
      </c>
      <c r="C6891" s="265" t="s">
        <v>6682</v>
      </c>
      <c r="D6891" s="374" t="s">
        <v>41181</v>
      </c>
    </row>
    <row r="6892" spans="1:4" x14ac:dyDescent="0.25">
      <c r="A6892" s="264" t="s">
        <v>41182</v>
      </c>
      <c r="B6892" s="265" t="s">
        <v>13725</v>
      </c>
      <c r="C6892" s="265" t="s">
        <v>6682</v>
      </c>
      <c r="D6892" s="374" t="s">
        <v>41183</v>
      </c>
    </row>
    <row r="6893" spans="1:4" x14ac:dyDescent="0.25">
      <c r="A6893" s="264" t="s">
        <v>41184</v>
      </c>
      <c r="B6893" s="265" t="s">
        <v>13726</v>
      </c>
      <c r="C6893" s="265" t="s">
        <v>6682</v>
      </c>
      <c r="D6893" s="374" t="s">
        <v>41185</v>
      </c>
    </row>
    <row r="6894" spans="1:4" x14ac:dyDescent="0.25">
      <c r="A6894" s="264" t="s">
        <v>41186</v>
      </c>
      <c r="B6894" s="265" t="s">
        <v>13727</v>
      </c>
      <c r="C6894" s="265" t="s">
        <v>6682</v>
      </c>
      <c r="D6894" s="374" t="s">
        <v>41187</v>
      </c>
    </row>
    <row r="6895" spans="1:4" x14ac:dyDescent="0.25">
      <c r="A6895" s="264" t="s">
        <v>41188</v>
      </c>
      <c r="B6895" s="265" t="s">
        <v>13728</v>
      </c>
      <c r="C6895" s="265" t="s">
        <v>6682</v>
      </c>
      <c r="D6895" s="374" t="s">
        <v>41189</v>
      </c>
    </row>
    <row r="6896" spans="1:4" x14ac:dyDescent="0.25">
      <c r="A6896" s="264" t="s">
        <v>41190</v>
      </c>
      <c r="B6896" s="265" t="s">
        <v>13729</v>
      </c>
      <c r="C6896" s="265" t="s">
        <v>6682</v>
      </c>
      <c r="D6896" s="374" t="s">
        <v>41191</v>
      </c>
    </row>
    <row r="6897" spans="1:4" x14ac:dyDescent="0.25">
      <c r="A6897" s="264" t="s">
        <v>41192</v>
      </c>
      <c r="B6897" s="265" t="s">
        <v>13730</v>
      </c>
      <c r="C6897" s="265" t="s">
        <v>6682</v>
      </c>
      <c r="D6897" s="374" t="s">
        <v>41193</v>
      </c>
    </row>
    <row r="6898" spans="1:4" x14ac:dyDescent="0.25">
      <c r="A6898" s="264" t="s">
        <v>41194</v>
      </c>
      <c r="B6898" s="265" t="s">
        <v>13731</v>
      </c>
      <c r="C6898" s="265" t="s">
        <v>6682</v>
      </c>
      <c r="D6898" s="374" t="s">
        <v>41195</v>
      </c>
    </row>
    <row r="6899" spans="1:4" x14ac:dyDescent="0.25">
      <c r="A6899" s="264" t="s">
        <v>41196</v>
      </c>
      <c r="B6899" s="265" t="s">
        <v>13732</v>
      </c>
      <c r="C6899" s="265" t="s">
        <v>6682</v>
      </c>
      <c r="D6899" s="374" t="s">
        <v>41197</v>
      </c>
    </row>
    <row r="6900" spans="1:4" x14ac:dyDescent="0.25">
      <c r="A6900" s="264" t="s">
        <v>41198</v>
      </c>
      <c r="B6900" s="265" t="s">
        <v>13733</v>
      </c>
      <c r="C6900" s="265" t="s">
        <v>6682</v>
      </c>
      <c r="D6900" s="374" t="s">
        <v>41199</v>
      </c>
    </row>
    <row r="6901" spans="1:4" x14ac:dyDescent="0.25">
      <c r="A6901" s="264" t="s">
        <v>41200</v>
      </c>
      <c r="B6901" s="265" t="s">
        <v>13734</v>
      </c>
      <c r="C6901" s="265" t="s">
        <v>6682</v>
      </c>
      <c r="D6901" s="374" t="s">
        <v>41201</v>
      </c>
    </row>
    <row r="6902" spans="1:4" x14ac:dyDescent="0.25">
      <c r="A6902" s="264" t="s">
        <v>41202</v>
      </c>
      <c r="B6902" s="265" t="s">
        <v>13735</v>
      </c>
      <c r="C6902" s="265" t="s">
        <v>6682</v>
      </c>
      <c r="D6902" s="374" t="s">
        <v>41203</v>
      </c>
    </row>
    <row r="6903" spans="1:4" x14ac:dyDescent="0.25">
      <c r="A6903" s="264" t="s">
        <v>41204</v>
      </c>
      <c r="B6903" s="265" t="s">
        <v>13736</v>
      </c>
      <c r="C6903" s="265" t="s">
        <v>6682</v>
      </c>
      <c r="D6903" s="374" t="s">
        <v>41205</v>
      </c>
    </row>
    <row r="6904" spans="1:4" x14ac:dyDescent="0.25">
      <c r="A6904" s="264" t="s">
        <v>41206</v>
      </c>
      <c r="B6904" s="265" t="s">
        <v>13737</v>
      </c>
      <c r="C6904" s="265" t="s">
        <v>6682</v>
      </c>
      <c r="D6904" s="374" t="s">
        <v>41207</v>
      </c>
    </row>
    <row r="6905" spans="1:4" x14ac:dyDescent="0.25">
      <c r="A6905" s="264" t="s">
        <v>41208</v>
      </c>
      <c r="B6905" s="265" t="s">
        <v>13738</v>
      </c>
      <c r="C6905" s="265" t="s">
        <v>6682</v>
      </c>
      <c r="D6905" s="374" t="s">
        <v>41209</v>
      </c>
    </row>
    <row r="6906" spans="1:4" x14ac:dyDescent="0.25">
      <c r="A6906" s="264" t="s">
        <v>41210</v>
      </c>
      <c r="B6906" s="265" t="s">
        <v>13739</v>
      </c>
      <c r="C6906" s="265" t="s">
        <v>6682</v>
      </c>
      <c r="D6906" s="374" t="s">
        <v>41211</v>
      </c>
    </row>
    <row r="6907" spans="1:4" x14ac:dyDescent="0.25">
      <c r="A6907" s="264" t="s">
        <v>41212</v>
      </c>
      <c r="B6907" s="265" t="s">
        <v>13740</v>
      </c>
      <c r="C6907" s="265" t="s">
        <v>6682</v>
      </c>
      <c r="D6907" s="374" t="s">
        <v>41213</v>
      </c>
    </row>
    <row r="6908" spans="1:4" x14ac:dyDescent="0.25">
      <c r="A6908" s="264" t="s">
        <v>41214</v>
      </c>
      <c r="B6908" s="265" t="s">
        <v>13741</v>
      </c>
      <c r="C6908" s="265" t="s">
        <v>6682</v>
      </c>
      <c r="D6908" s="374" t="s">
        <v>41215</v>
      </c>
    </row>
    <row r="6909" spans="1:4" x14ac:dyDescent="0.25">
      <c r="A6909" s="264" t="s">
        <v>41216</v>
      </c>
      <c r="B6909" s="265" t="s">
        <v>13742</v>
      </c>
      <c r="C6909" s="265" t="s">
        <v>6682</v>
      </c>
      <c r="D6909" s="374" t="s">
        <v>41217</v>
      </c>
    </row>
    <row r="6910" spans="1:4" x14ac:dyDescent="0.25">
      <c r="A6910" s="264" t="s">
        <v>41218</v>
      </c>
      <c r="B6910" s="265" t="s">
        <v>13743</v>
      </c>
      <c r="C6910" s="265" t="s">
        <v>6682</v>
      </c>
      <c r="D6910" s="374" t="s">
        <v>41219</v>
      </c>
    </row>
    <row r="6911" spans="1:4" x14ac:dyDescent="0.25">
      <c r="A6911" s="264" t="s">
        <v>41220</v>
      </c>
      <c r="B6911" s="265" t="s">
        <v>25855</v>
      </c>
      <c r="C6911" s="265" t="s">
        <v>6682</v>
      </c>
      <c r="D6911" s="374" t="s">
        <v>41221</v>
      </c>
    </row>
    <row r="6912" spans="1:4" x14ac:dyDescent="0.25">
      <c r="A6912" s="264" t="s">
        <v>41222</v>
      </c>
      <c r="B6912" s="265" t="s">
        <v>13744</v>
      </c>
      <c r="C6912" s="265" t="s">
        <v>6682</v>
      </c>
      <c r="D6912" s="374" t="s">
        <v>41223</v>
      </c>
    </row>
    <row r="6913" spans="1:4" x14ac:dyDescent="0.25">
      <c r="A6913" s="264" t="s">
        <v>41224</v>
      </c>
      <c r="B6913" s="265" t="s">
        <v>25856</v>
      </c>
      <c r="C6913" s="265" t="s">
        <v>6682</v>
      </c>
      <c r="D6913" s="374" t="s">
        <v>41225</v>
      </c>
    </row>
    <row r="6914" spans="1:4" x14ac:dyDescent="0.25">
      <c r="A6914" s="264" t="s">
        <v>41226</v>
      </c>
      <c r="B6914" s="265" t="s">
        <v>13745</v>
      </c>
      <c r="C6914" s="265" t="s">
        <v>6682</v>
      </c>
      <c r="D6914" s="266" t="s">
        <v>41227</v>
      </c>
    </row>
    <row r="6915" spans="1:4" x14ac:dyDescent="0.25">
      <c r="A6915" s="264" t="s">
        <v>41228</v>
      </c>
      <c r="B6915" s="265" t="s">
        <v>13746</v>
      </c>
      <c r="C6915" s="265" t="s">
        <v>6682</v>
      </c>
      <c r="D6915" s="266" t="s">
        <v>41229</v>
      </c>
    </row>
    <row r="6916" spans="1:4" x14ac:dyDescent="0.25">
      <c r="A6916" s="264" t="s">
        <v>41230</v>
      </c>
      <c r="B6916" s="265" t="s">
        <v>13747</v>
      </c>
      <c r="C6916" s="265" t="s">
        <v>6682</v>
      </c>
      <c r="D6916" s="266" t="s">
        <v>41231</v>
      </c>
    </row>
    <row r="6917" spans="1:4" x14ac:dyDescent="0.25">
      <c r="A6917" s="264" t="s">
        <v>41232</v>
      </c>
      <c r="B6917" s="265" t="s">
        <v>13748</v>
      </c>
      <c r="C6917" s="265" t="s">
        <v>6682</v>
      </c>
      <c r="D6917" s="266" t="s">
        <v>41233</v>
      </c>
    </row>
    <row r="6918" spans="1:4" x14ac:dyDescent="0.25">
      <c r="A6918" s="264" t="s">
        <v>41234</v>
      </c>
      <c r="B6918" s="265" t="s">
        <v>13749</v>
      </c>
      <c r="C6918" s="265" t="s">
        <v>6682</v>
      </c>
      <c r="D6918" s="266" t="s">
        <v>32246</v>
      </c>
    </row>
    <row r="6919" spans="1:4" x14ac:dyDescent="0.25">
      <c r="A6919" s="264" t="s">
        <v>41235</v>
      </c>
      <c r="B6919" s="265" t="s">
        <v>25857</v>
      </c>
      <c r="C6919" s="265" t="s">
        <v>6682</v>
      </c>
      <c r="D6919" s="266" t="s">
        <v>41236</v>
      </c>
    </row>
    <row r="6920" spans="1:4" x14ac:dyDescent="0.25">
      <c r="A6920" s="264" t="s">
        <v>41237</v>
      </c>
      <c r="B6920" s="265" t="s">
        <v>13750</v>
      </c>
      <c r="C6920" s="265" t="s">
        <v>6682</v>
      </c>
      <c r="D6920" s="266" t="s">
        <v>41238</v>
      </c>
    </row>
    <row r="6921" spans="1:4" x14ac:dyDescent="0.25">
      <c r="A6921" s="264" t="s">
        <v>41239</v>
      </c>
      <c r="B6921" s="265" t="s">
        <v>13751</v>
      </c>
      <c r="C6921" s="265" t="s">
        <v>6682</v>
      </c>
      <c r="D6921" s="266" t="s">
        <v>41240</v>
      </c>
    </row>
    <row r="6922" spans="1:4" x14ac:dyDescent="0.25">
      <c r="A6922" s="264" t="s">
        <v>41241</v>
      </c>
      <c r="B6922" s="265" t="s">
        <v>13752</v>
      </c>
      <c r="C6922" s="265" t="s">
        <v>6682</v>
      </c>
      <c r="D6922" s="266" t="s">
        <v>41242</v>
      </c>
    </row>
    <row r="6923" spans="1:4" x14ac:dyDescent="0.25">
      <c r="A6923" s="264" t="s">
        <v>41243</v>
      </c>
      <c r="B6923" s="265" t="s">
        <v>13753</v>
      </c>
      <c r="C6923" s="265" t="s">
        <v>6682</v>
      </c>
      <c r="D6923" s="266" t="s">
        <v>41244</v>
      </c>
    </row>
    <row r="6924" spans="1:4" x14ac:dyDescent="0.25">
      <c r="A6924" s="264" t="s">
        <v>41245</v>
      </c>
      <c r="B6924" s="265" t="s">
        <v>13754</v>
      </c>
      <c r="C6924" s="265" t="s">
        <v>6682</v>
      </c>
      <c r="D6924" s="266" t="s">
        <v>41246</v>
      </c>
    </row>
    <row r="6925" spans="1:4" x14ac:dyDescent="0.25">
      <c r="A6925" s="264" t="s">
        <v>41247</v>
      </c>
      <c r="B6925" s="265" t="s">
        <v>13755</v>
      </c>
      <c r="C6925" s="265" t="s">
        <v>6682</v>
      </c>
      <c r="D6925" s="266" t="s">
        <v>41248</v>
      </c>
    </row>
    <row r="6926" spans="1:4" x14ac:dyDescent="0.25">
      <c r="A6926" s="264" t="s">
        <v>41249</v>
      </c>
      <c r="B6926" s="265" t="s">
        <v>13756</v>
      </c>
      <c r="C6926" s="265" t="s">
        <v>6682</v>
      </c>
      <c r="D6926" s="266" t="s">
        <v>41250</v>
      </c>
    </row>
    <row r="6927" spans="1:4" x14ac:dyDescent="0.25">
      <c r="A6927" s="264" t="s">
        <v>41251</v>
      </c>
      <c r="B6927" s="265" t="s">
        <v>13757</v>
      </c>
      <c r="C6927" s="265" t="s">
        <v>6682</v>
      </c>
      <c r="D6927" s="266" t="s">
        <v>41252</v>
      </c>
    </row>
    <row r="6928" spans="1:4" x14ac:dyDescent="0.25">
      <c r="A6928" s="264" t="s">
        <v>41253</v>
      </c>
      <c r="B6928" s="265" t="s">
        <v>13758</v>
      </c>
      <c r="C6928" s="265" t="s">
        <v>6682</v>
      </c>
      <c r="D6928" s="266" t="s">
        <v>41254</v>
      </c>
    </row>
    <row r="6929" spans="1:4" x14ac:dyDescent="0.25">
      <c r="A6929" s="264" t="s">
        <v>41255</v>
      </c>
      <c r="B6929" s="265" t="s">
        <v>13759</v>
      </c>
      <c r="C6929" s="265" t="s">
        <v>6682</v>
      </c>
      <c r="D6929" s="266" t="s">
        <v>41256</v>
      </c>
    </row>
    <row r="6930" spans="1:4" x14ac:dyDescent="0.25">
      <c r="A6930" s="264" t="s">
        <v>41257</v>
      </c>
      <c r="B6930" s="265" t="s">
        <v>13760</v>
      </c>
      <c r="C6930" s="265" t="s">
        <v>6682</v>
      </c>
      <c r="D6930" s="266" t="s">
        <v>41258</v>
      </c>
    </row>
    <row r="6931" spans="1:4" x14ac:dyDescent="0.25">
      <c r="A6931" s="264" t="s">
        <v>41259</v>
      </c>
      <c r="B6931" s="265" t="s">
        <v>13761</v>
      </c>
      <c r="C6931" s="265" t="s">
        <v>6682</v>
      </c>
      <c r="D6931" s="266" t="s">
        <v>41260</v>
      </c>
    </row>
    <row r="6932" spans="1:4" x14ac:dyDescent="0.25">
      <c r="A6932" s="264" t="s">
        <v>41261</v>
      </c>
      <c r="B6932" s="265" t="s">
        <v>13762</v>
      </c>
      <c r="C6932" s="265" t="s">
        <v>6682</v>
      </c>
      <c r="D6932" s="266" t="s">
        <v>41262</v>
      </c>
    </row>
    <row r="6933" spans="1:4" x14ac:dyDescent="0.25">
      <c r="A6933" s="264" t="s">
        <v>41263</v>
      </c>
      <c r="B6933" s="265" t="s">
        <v>13763</v>
      </c>
      <c r="C6933" s="265" t="s">
        <v>6682</v>
      </c>
      <c r="D6933" s="266" t="s">
        <v>41264</v>
      </c>
    </row>
    <row r="6934" spans="1:4" x14ac:dyDescent="0.25">
      <c r="A6934" s="264" t="s">
        <v>41265</v>
      </c>
      <c r="B6934" s="265" t="s">
        <v>13764</v>
      </c>
      <c r="C6934" s="265" t="s">
        <v>6682</v>
      </c>
      <c r="D6934" s="266" t="s">
        <v>41266</v>
      </c>
    </row>
    <row r="6935" spans="1:4" x14ac:dyDescent="0.25">
      <c r="A6935" s="264" t="s">
        <v>41267</v>
      </c>
      <c r="B6935" s="265" t="s">
        <v>13765</v>
      </c>
      <c r="C6935" s="265" t="s">
        <v>6682</v>
      </c>
      <c r="D6935" s="266" t="s">
        <v>41268</v>
      </c>
    </row>
    <row r="6936" spans="1:4" x14ac:dyDescent="0.25">
      <c r="A6936" s="264" t="s">
        <v>41269</v>
      </c>
      <c r="B6936" s="265" t="s">
        <v>13766</v>
      </c>
      <c r="C6936" s="265" t="s">
        <v>6682</v>
      </c>
      <c r="D6936" s="266" t="s">
        <v>41270</v>
      </c>
    </row>
    <row r="6937" spans="1:4" x14ac:dyDescent="0.25">
      <c r="A6937" s="264" t="s">
        <v>41271</v>
      </c>
      <c r="B6937" s="265" t="s">
        <v>13767</v>
      </c>
      <c r="C6937" s="265" t="s">
        <v>6682</v>
      </c>
      <c r="D6937" s="266" t="s">
        <v>41272</v>
      </c>
    </row>
    <row r="6938" spans="1:4" x14ac:dyDescent="0.25">
      <c r="A6938" s="264" t="s">
        <v>41273</v>
      </c>
      <c r="B6938" s="265" t="s">
        <v>13768</v>
      </c>
      <c r="C6938" s="265" t="s">
        <v>6682</v>
      </c>
      <c r="D6938" s="266" t="s">
        <v>41274</v>
      </c>
    </row>
    <row r="6939" spans="1:4" x14ac:dyDescent="0.25">
      <c r="A6939" s="264" t="s">
        <v>41275</v>
      </c>
      <c r="B6939" s="265" t="s">
        <v>13769</v>
      </c>
      <c r="C6939" s="265" t="s">
        <v>6682</v>
      </c>
      <c r="D6939" s="266" t="s">
        <v>41276</v>
      </c>
    </row>
    <row r="6940" spans="1:4" x14ac:dyDescent="0.25">
      <c r="A6940" s="264" t="s">
        <v>41277</v>
      </c>
      <c r="B6940" s="265" t="s">
        <v>13770</v>
      </c>
      <c r="C6940" s="265" t="s">
        <v>6682</v>
      </c>
      <c r="D6940" s="266" t="s">
        <v>41278</v>
      </c>
    </row>
    <row r="6941" spans="1:4" x14ac:dyDescent="0.25">
      <c r="A6941" s="264" t="s">
        <v>41279</v>
      </c>
      <c r="B6941" s="265" t="s">
        <v>13771</v>
      </c>
      <c r="C6941" s="265" t="s">
        <v>6682</v>
      </c>
      <c r="D6941" s="266" t="s">
        <v>41280</v>
      </c>
    </row>
    <row r="6942" spans="1:4" x14ac:dyDescent="0.25">
      <c r="A6942" s="264" t="s">
        <v>41281</v>
      </c>
      <c r="B6942" s="265" t="s">
        <v>13772</v>
      </c>
      <c r="C6942" s="265" t="s">
        <v>6682</v>
      </c>
      <c r="D6942" s="266" t="s">
        <v>41282</v>
      </c>
    </row>
    <row r="6943" spans="1:4" x14ac:dyDescent="0.25">
      <c r="A6943" s="264" t="s">
        <v>41283</v>
      </c>
      <c r="B6943" s="265" t="s">
        <v>13773</v>
      </c>
      <c r="C6943" s="265" t="s">
        <v>6682</v>
      </c>
      <c r="D6943" s="266" t="s">
        <v>28148</v>
      </c>
    </row>
    <row r="6944" spans="1:4" x14ac:dyDescent="0.25">
      <c r="A6944" s="264" t="s">
        <v>41284</v>
      </c>
      <c r="B6944" s="265" t="s">
        <v>13774</v>
      </c>
      <c r="C6944" s="265" t="s">
        <v>6682</v>
      </c>
      <c r="D6944" s="266" t="s">
        <v>41285</v>
      </c>
    </row>
    <row r="6945" spans="1:4" x14ac:dyDescent="0.25">
      <c r="A6945" s="264" t="s">
        <v>41286</v>
      </c>
      <c r="B6945" s="265" t="s">
        <v>13775</v>
      </c>
      <c r="C6945" s="265" t="s">
        <v>6682</v>
      </c>
      <c r="D6945" s="266" t="s">
        <v>41287</v>
      </c>
    </row>
    <row r="6946" spans="1:4" x14ac:dyDescent="0.25">
      <c r="A6946" s="264" t="s">
        <v>41288</v>
      </c>
      <c r="B6946" s="265" t="s">
        <v>13776</v>
      </c>
      <c r="C6946" s="265" t="s">
        <v>6682</v>
      </c>
      <c r="D6946" s="266" t="s">
        <v>41289</v>
      </c>
    </row>
    <row r="6947" spans="1:4" x14ac:dyDescent="0.25">
      <c r="A6947" s="264" t="s">
        <v>41290</v>
      </c>
      <c r="B6947" s="265" t="s">
        <v>28729</v>
      </c>
      <c r="C6947" s="265" t="s">
        <v>6682</v>
      </c>
      <c r="D6947" s="266" t="s">
        <v>41291</v>
      </c>
    </row>
    <row r="6948" spans="1:4" x14ac:dyDescent="0.25">
      <c r="A6948" s="264" t="s">
        <v>41292</v>
      </c>
      <c r="B6948" s="265" t="s">
        <v>13777</v>
      </c>
      <c r="C6948" s="265" t="s">
        <v>6682</v>
      </c>
      <c r="D6948" s="266" t="s">
        <v>41293</v>
      </c>
    </row>
    <row r="6949" spans="1:4" x14ac:dyDescent="0.25">
      <c r="A6949" s="264" t="s">
        <v>41294</v>
      </c>
      <c r="B6949" s="265" t="s">
        <v>13778</v>
      </c>
      <c r="C6949" s="265" t="s">
        <v>6682</v>
      </c>
      <c r="D6949" s="266" t="s">
        <v>3187</v>
      </c>
    </row>
    <row r="6950" spans="1:4" x14ac:dyDescent="0.25">
      <c r="A6950" s="264" t="s">
        <v>41295</v>
      </c>
      <c r="B6950" s="265" t="s">
        <v>13779</v>
      </c>
      <c r="C6950" s="265" t="s">
        <v>6682</v>
      </c>
      <c r="D6950" s="266" t="s">
        <v>41296</v>
      </c>
    </row>
    <row r="6951" spans="1:4" x14ac:dyDescent="0.25">
      <c r="A6951" s="264" t="s">
        <v>41297</v>
      </c>
      <c r="B6951" s="265" t="s">
        <v>13780</v>
      </c>
      <c r="C6951" s="265" t="s">
        <v>13781</v>
      </c>
      <c r="D6951" s="266" t="s">
        <v>41298</v>
      </c>
    </row>
    <row r="6952" spans="1:4" x14ac:dyDescent="0.25">
      <c r="A6952" s="264" t="s">
        <v>41299</v>
      </c>
      <c r="B6952" s="265" t="s">
        <v>13782</v>
      </c>
      <c r="C6952" s="265" t="s">
        <v>13781</v>
      </c>
      <c r="D6952" s="266" t="s">
        <v>13990</v>
      </c>
    </row>
    <row r="6953" spans="1:4" x14ac:dyDescent="0.25">
      <c r="A6953" s="264" t="s">
        <v>41300</v>
      </c>
      <c r="B6953" s="265" t="s">
        <v>13783</v>
      </c>
      <c r="C6953" s="265" t="s">
        <v>13781</v>
      </c>
      <c r="D6953" s="266" t="s">
        <v>1825</v>
      </c>
    </row>
    <row r="6954" spans="1:4" x14ac:dyDescent="0.25">
      <c r="A6954" s="264" t="s">
        <v>41301</v>
      </c>
      <c r="B6954" s="265" t="s">
        <v>13784</v>
      </c>
      <c r="C6954" s="265" t="s">
        <v>13781</v>
      </c>
      <c r="D6954" s="266" t="s">
        <v>31094</v>
      </c>
    </row>
    <row r="6955" spans="1:4" x14ac:dyDescent="0.25">
      <c r="A6955" s="264" t="s">
        <v>41302</v>
      </c>
      <c r="B6955" s="265" t="s">
        <v>13785</v>
      </c>
      <c r="C6955" s="265" t="s">
        <v>13781</v>
      </c>
      <c r="D6955" s="266" t="s">
        <v>30754</v>
      </c>
    </row>
    <row r="6956" spans="1:4" x14ac:dyDescent="0.25">
      <c r="A6956" s="264" t="s">
        <v>41303</v>
      </c>
      <c r="B6956" s="265" t="s">
        <v>13786</v>
      </c>
      <c r="C6956" s="265" t="s">
        <v>13781</v>
      </c>
      <c r="D6956" s="266" t="s">
        <v>30880</v>
      </c>
    </row>
    <row r="6957" spans="1:4" x14ac:dyDescent="0.25">
      <c r="A6957" s="264" t="s">
        <v>41304</v>
      </c>
      <c r="B6957" s="265" t="s">
        <v>13787</v>
      </c>
      <c r="C6957" s="265" t="s">
        <v>13781</v>
      </c>
      <c r="D6957" s="266" t="s">
        <v>31205</v>
      </c>
    </row>
    <row r="6958" spans="1:4" x14ac:dyDescent="0.25">
      <c r="A6958" s="264" t="s">
        <v>41305</v>
      </c>
      <c r="B6958" s="265" t="s">
        <v>13788</v>
      </c>
      <c r="C6958" s="265" t="s">
        <v>13781</v>
      </c>
      <c r="D6958" s="266" t="s">
        <v>1506</v>
      </c>
    </row>
    <row r="6959" spans="1:4" x14ac:dyDescent="0.25">
      <c r="A6959" s="264" t="s">
        <v>41306</v>
      </c>
      <c r="B6959" s="265" t="s">
        <v>13789</v>
      </c>
      <c r="C6959" s="265" t="s">
        <v>13781</v>
      </c>
      <c r="D6959" s="266" t="s">
        <v>1794</v>
      </c>
    </row>
    <row r="6960" spans="1:4" x14ac:dyDescent="0.25">
      <c r="A6960" s="264" t="s">
        <v>41307</v>
      </c>
      <c r="B6960" s="265" t="s">
        <v>13790</v>
      </c>
      <c r="C6960" s="265" t="s">
        <v>13781</v>
      </c>
      <c r="D6960" s="266" t="s">
        <v>31664</v>
      </c>
    </row>
    <row r="6961" spans="1:4" x14ac:dyDescent="0.25">
      <c r="A6961" s="264" t="s">
        <v>41308</v>
      </c>
      <c r="B6961" s="265" t="s">
        <v>13791</v>
      </c>
      <c r="C6961" s="265" t="s">
        <v>13792</v>
      </c>
      <c r="D6961" s="374" t="s">
        <v>41309</v>
      </c>
    </row>
    <row r="6962" spans="1:4" x14ac:dyDescent="0.25">
      <c r="A6962" s="264" t="s">
        <v>41310</v>
      </c>
      <c r="B6962" s="265" t="s">
        <v>13793</v>
      </c>
      <c r="C6962" s="265" t="s">
        <v>13792</v>
      </c>
      <c r="D6962" s="374" t="s">
        <v>41311</v>
      </c>
    </row>
    <row r="6963" spans="1:4" x14ac:dyDescent="0.25">
      <c r="A6963" s="264" t="s">
        <v>41312</v>
      </c>
      <c r="B6963" s="265" t="s">
        <v>13794</v>
      </c>
      <c r="C6963" s="265" t="s">
        <v>13792</v>
      </c>
      <c r="D6963" s="266" t="s">
        <v>41313</v>
      </c>
    </row>
    <row r="6964" spans="1:4" x14ac:dyDescent="0.25">
      <c r="A6964" s="264" t="s">
        <v>41314</v>
      </c>
      <c r="B6964" s="265" t="s">
        <v>13795</v>
      </c>
      <c r="C6964" s="265" t="s">
        <v>13796</v>
      </c>
      <c r="D6964" s="266" t="s">
        <v>36130</v>
      </c>
    </row>
    <row r="6965" spans="1:4" x14ac:dyDescent="0.25">
      <c r="A6965" s="264" t="s">
        <v>41315</v>
      </c>
      <c r="B6965" s="265" t="s">
        <v>13797</v>
      </c>
      <c r="C6965" s="265" t="s">
        <v>13796</v>
      </c>
      <c r="D6965" s="266" t="s">
        <v>2371</v>
      </c>
    </row>
    <row r="6966" spans="1:4" x14ac:dyDescent="0.25">
      <c r="A6966" s="264" t="s">
        <v>41316</v>
      </c>
      <c r="B6966" s="265" t="s">
        <v>13798</v>
      </c>
      <c r="C6966" s="265" t="s">
        <v>13796</v>
      </c>
      <c r="D6966" s="266" t="s">
        <v>26755</v>
      </c>
    </row>
    <row r="6967" spans="1:4" x14ac:dyDescent="0.25">
      <c r="A6967" s="264" t="s">
        <v>41317</v>
      </c>
      <c r="B6967" s="265" t="s">
        <v>13799</v>
      </c>
      <c r="C6967" s="265" t="s">
        <v>13796</v>
      </c>
      <c r="D6967" s="266" t="s">
        <v>39242</v>
      </c>
    </row>
    <row r="6968" spans="1:4" x14ac:dyDescent="0.25">
      <c r="A6968" s="264" t="s">
        <v>41318</v>
      </c>
      <c r="B6968" s="265" t="s">
        <v>13800</v>
      </c>
      <c r="C6968" s="265" t="s">
        <v>13796</v>
      </c>
      <c r="D6968" s="266" t="s">
        <v>4153</v>
      </c>
    </row>
    <row r="6969" spans="1:4" x14ac:dyDescent="0.25">
      <c r="A6969" s="264" t="s">
        <v>41319</v>
      </c>
      <c r="B6969" s="265" t="s">
        <v>13801</v>
      </c>
      <c r="C6969" s="265" t="s">
        <v>13796</v>
      </c>
      <c r="D6969" s="266" t="s">
        <v>6566</v>
      </c>
    </row>
    <row r="6970" spans="1:4" x14ac:dyDescent="0.25">
      <c r="A6970" s="264" t="s">
        <v>41320</v>
      </c>
      <c r="B6970" s="265" t="s">
        <v>13802</v>
      </c>
      <c r="C6970" s="265" t="s">
        <v>13796</v>
      </c>
      <c r="D6970" s="266" t="s">
        <v>4408</v>
      </c>
    </row>
    <row r="6971" spans="1:4" x14ac:dyDescent="0.25">
      <c r="A6971" s="264" t="s">
        <v>41321</v>
      </c>
      <c r="B6971" s="265" t="s">
        <v>13803</v>
      </c>
      <c r="C6971" s="265" t="s">
        <v>13796</v>
      </c>
      <c r="D6971" s="266" t="s">
        <v>2549</v>
      </c>
    </row>
    <row r="6972" spans="1:4" x14ac:dyDescent="0.25">
      <c r="A6972" s="264" t="s">
        <v>41322</v>
      </c>
      <c r="B6972" s="265" t="s">
        <v>13804</v>
      </c>
      <c r="C6972" s="265" t="s">
        <v>13796</v>
      </c>
      <c r="D6972" s="266" t="s">
        <v>41323</v>
      </c>
    </row>
    <row r="6973" spans="1:4" x14ac:dyDescent="0.25">
      <c r="A6973" s="264" t="s">
        <v>41324</v>
      </c>
      <c r="B6973" s="265" t="s">
        <v>13805</v>
      </c>
      <c r="C6973" s="265" t="s">
        <v>13796</v>
      </c>
      <c r="D6973" s="266" t="s">
        <v>41325</v>
      </c>
    </row>
    <row r="6974" spans="1:4" x14ac:dyDescent="0.25">
      <c r="A6974" s="264" t="s">
        <v>41326</v>
      </c>
      <c r="B6974" s="265" t="s">
        <v>13806</v>
      </c>
      <c r="C6974" s="265" t="s">
        <v>13796</v>
      </c>
      <c r="D6974" s="266" t="s">
        <v>7214</v>
      </c>
    </row>
    <row r="6975" spans="1:4" x14ac:dyDescent="0.25">
      <c r="A6975" s="264" t="s">
        <v>41327</v>
      </c>
      <c r="B6975" s="265" t="s">
        <v>13807</v>
      </c>
      <c r="C6975" s="265" t="s">
        <v>13796</v>
      </c>
      <c r="D6975" s="266" t="s">
        <v>7925</v>
      </c>
    </row>
    <row r="6976" spans="1:4" x14ac:dyDescent="0.25">
      <c r="A6976" s="264" t="s">
        <v>41328</v>
      </c>
      <c r="B6976" s="265" t="s">
        <v>13808</v>
      </c>
      <c r="C6976" s="265" t="s">
        <v>13809</v>
      </c>
      <c r="D6976" s="266" t="s">
        <v>41329</v>
      </c>
    </row>
    <row r="6977" spans="1:4" x14ac:dyDescent="0.25">
      <c r="A6977" s="264" t="s">
        <v>41330</v>
      </c>
      <c r="B6977" s="265" t="s">
        <v>13810</v>
      </c>
      <c r="C6977" s="265" t="s">
        <v>13809</v>
      </c>
      <c r="D6977" s="266" t="s">
        <v>41331</v>
      </c>
    </row>
    <row r="6978" spans="1:4" x14ac:dyDescent="0.25">
      <c r="A6978" s="264" t="s">
        <v>41332</v>
      </c>
      <c r="B6978" s="265" t="s">
        <v>13811</v>
      </c>
      <c r="C6978" s="265" t="s">
        <v>13809</v>
      </c>
      <c r="D6978" s="266" t="s">
        <v>4621</v>
      </c>
    </row>
    <row r="6979" spans="1:4" x14ac:dyDescent="0.25">
      <c r="A6979" s="264" t="s">
        <v>41333</v>
      </c>
      <c r="B6979" s="265" t="s">
        <v>13812</v>
      </c>
      <c r="C6979" s="265" t="s">
        <v>13809</v>
      </c>
      <c r="D6979" s="266" t="s">
        <v>35518</v>
      </c>
    </row>
    <row r="6980" spans="1:4" x14ac:dyDescent="0.25">
      <c r="A6980" s="264" t="s">
        <v>41334</v>
      </c>
      <c r="B6980" s="265" t="s">
        <v>13813</v>
      </c>
      <c r="C6980" s="265" t="s">
        <v>13809</v>
      </c>
      <c r="D6980" s="266" t="s">
        <v>41325</v>
      </c>
    </row>
    <row r="6981" spans="1:4" x14ac:dyDescent="0.25">
      <c r="A6981" s="264" t="s">
        <v>41335</v>
      </c>
      <c r="B6981" s="265" t="s">
        <v>13814</v>
      </c>
      <c r="C6981" s="265" t="s">
        <v>13815</v>
      </c>
      <c r="D6981" s="266" t="s">
        <v>1482</v>
      </c>
    </row>
    <row r="6982" spans="1:4" x14ac:dyDescent="0.25">
      <c r="A6982" s="264" t="s">
        <v>41336</v>
      </c>
      <c r="B6982" s="265" t="s">
        <v>13816</v>
      </c>
      <c r="C6982" s="265" t="s">
        <v>13815</v>
      </c>
      <c r="D6982" s="266" t="s">
        <v>41337</v>
      </c>
    </row>
    <row r="6983" spans="1:4" x14ac:dyDescent="0.25">
      <c r="A6983" s="264" t="s">
        <v>41338</v>
      </c>
      <c r="B6983" s="265" t="s">
        <v>13817</v>
      </c>
      <c r="C6983" s="265" t="s">
        <v>13815</v>
      </c>
      <c r="D6983" s="266" t="s">
        <v>27120</v>
      </c>
    </row>
    <row r="6984" spans="1:4" x14ac:dyDescent="0.25">
      <c r="A6984" s="264" t="s">
        <v>41339</v>
      </c>
      <c r="B6984" s="265" t="s">
        <v>13818</v>
      </c>
      <c r="C6984" s="265" t="s">
        <v>13815</v>
      </c>
      <c r="D6984" s="266" t="s">
        <v>7175</v>
      </c>
    </row>
    <row r="6985" spans="1:4" x14ac:dyDescent="0.25">
      <c r="A6985" s="264" t="s">
        <v>41340</v>
      </c>
      <c r="B6985" s="265" t="s">
        <v>13819</v>
      </c>
      <c r="C6985" s="265" t="s">
        <v>6679</v>
      </c>
      <c r="D6985" s="266" t="s">
        <v>3747</v>
      </c>
    </row>
    <row r="6986" spans="1:4" x14ac:dyDescent="0.25">
      <c r="A6986" s="264" t="s">
        <v>41341</v>
      </c>
      <c r="B6986" s="265" t="s">
        <v>13820</v>
      </c>
      <c r="C6986" s="265" t="s">
        <v>6679</v>
      </c>
      <c r="D6986" s="266" t="s">
        <v>5034</v>
      </c>
    </row>
    <row r="6987" spans="1:4" x14ac:dyDescent="0.25">
      <c r="A6987" s="264" t="s">
        <v>41342</v>
      </c>
      <c r="B6987" s="265" t="s">
        <v>13821</v>
      </c>
      <c r="C6987" s="265" t="s">
        <v>6679</v>
      </c>
      <c r="D6987" s="266" t="s">
        <v>1444</v>
      </c>
    </row>
    <row r="6988" spans="1:4" x14ac:dyDescent="0.25">
      <c r="A6988" s="264" t="s">
        <v>41343</v>
      </c>
      <c r="B6988" s="265" t="s">
        <v>13822</v>
      </c>
      <c r="C6988" s="265" t="s">
        <v>6656</v>
      </c>
      <c r="D6988" s="266" t="s">
        <v>7925</v>
      </c>
    </row>
    <row r="6989" spans="1:4" x14ac:dyDescent="0.25">
      <c r="A6989" s="264" t="s">
        <v>41344</v>
      </c>
      <c r="B6989" s="265" t="s">
        <v>13823</v>
      </c>
      <c r="C6989" s="265" t="s">
        <v>6656</v>
      </c>
      <c r="D6989" s="266" t="s">
        <v>30937</v>
      </c>
    </row>
    <row r="6990" spans="1:4" x14ac:dyDescent="0.25">
      <c r="A6990" s="264" t="s">
        <v>41345</v>
      </c>
      <c r="B6990" s="265" t="s">
        <v>13825</v>
      </c>
      <c r="C6990" s="265" t="s">
        <v>6676</v>
      </c>
      <c r="D6990" s="266" t="s">
        <v>3566</v>
      </c>
    </row>
    <row r="6991" spans="1:4" x14ac:dyDescent="0.25">
      <c r="A6991" s="264" t="s">
        <v>41346</v>
      </c>
      <c r="B6991" s="265" t="s">
        <v>13826</v>
      </c>
      <c r="C6991" s="265" t="s">
        <v>751</v>
      </c>
      <c r="D6991" s="266" t="s">
        <v>1444</v>
      </c>
    </row>
    <row r="6992" spans="1:4" x14ac:dyDescent="0.25">
      <c r="A6992" s="264" t="s">
        <v>41347</v>
      </c>
      <c r="B6992" s="265" t="s">
        <v>13827</v>
      </c>
      <c r="C6992" s="265" t="s">
        <v>13828</v>
      </c>
      <c r="D6992" s="266" t="s">
        <v>41348</v>
      </c>
    </row>
    <row r="6993" spans="1:4" x14ac:dyDescent="0.25">
      <c r="A6993" s="264" t="s">
        <v>41349</v>
      </c>
      <c r="B6993" s="265" t="s">
        <v>13829</v>
      </c>
      <c r="C6993" s="265" t="s">
        <v>13828</v>
      </c>
      <c r="D6993" s="266" t="s">
        <v>41350</v>
      </c>
    </row>
    <row r="6994" spans="1:4" x14ac:dyDescent="0.25">
      <c r="A6994" s="264" t="s">
        <v>41351</v>
      </c>
      <c r="B6994" s="265" t="s">
        <v>13830</v>
      </c>
      <c r="C6994" s="265" t="s">
        <v>13828</v>
      </c>
      <c r="D6994" s="266" t="s">
        <v>6730</v>
      </c>
    </row>
    <row r="6995" spans="1:4" x14ac:dyDescent="0.25">
      <c r="A6995" s="264" t="s">
        <v>41352</v>
      </c>
      <c r="B6995" s="265" t="s">
        <v>13831</v>
      </c>
      <c r="C6995" s="265" t="s">
        <v>13828</v>
      </c>
      <c r="D6995" s="266" t="s">
        <v>41353</v>
      </c>
    </row>
    <row r="6996" spans="1:4" x14ac:dyDescent="0.25">
      <c r="A6996" s="264" t="s">
        <v>41354</v>
      </c>
      <c r="B6996" s="265" t="s">
        <v>13832</v>
      </c>
      <c r="C6996" s="265" t="s">
        <v>13828</v>
      </c>
      <c r="D6996" s="266" t="s">
        <v>3313</v>
      </c>
    </row>
    <row r="6997" spans="1:4" x14ac:dyDescent="0.25">
      <c r="A6997" s="264" t="s">
        <v>41355</v>
      </c>
      <c r="B6997" s="265" t="s">
        <v>13833</v>
      </c>
      <c r="C6997" s="265" t="s">
        <v>13828</v>
      </c>
      <c r="D6997" s="266" t="s">
        <v>41353</v>
      </c>
    </row>
    <row r="6998" spans="1:4" x14ac:dyDescent="0.25">
      <c r="A6998" s="264" t="s">
        <v>41356</v>
      </c>
      <c r="B6998" s="265" t="s">
        <v>13834</v>
      </c>
      <c r="C6998" s="265" t="s">
        <v>13828</v>
      </c>
      <c r="D6998" s="266" t="s">
        <v>35955</v>
      </c>
    </row>
    <row r="6999" spans="1:4" x14ac:dyDescent="0.25">
      <c r="A6999" s="264" t="s">
        <v>41357</v>
      </c>
      <c r="B6999" s="265" t="s">
        <v>13835</v>
      </c>
      <c r="C6999" s="265" t="s">
        <v>13828</v>
      </c>
      <c r="D6999" s="266" t="s">
        <v>41358</v>
      </c>
    </row>
    <row r="7000" spans="1:4" x14ac:dyDescent="0.25">
      <c r="A7000" s="264" t="s">
        <v>41359</v>
      </c>
      <c r="B7000" s="265" t="s">
        <v>13836</v>
      </c>
      <c r="C7000" s="265" t="s">
        <v>13828</v>
      </c>
      <c r="D7000" s="266" t="s">
        <v>3313</v>
      </c>
    </row>
    <row r="7001" spans="1:4" x14ac:dyDescent="0.25">
      <c r="A7001" s="264" t="s">
        <v>41360</v>
      </c>
      <c r="B7001" s="265" t="s">
        <v>13837</v>
      </c>
      <c r="C7001" s="265" t="s">
        <v>13828</v>
      </c>
      <c r="D7001" s="266" t="s">
        <v>38247</v>
      </c>
    </row>
    <row r="7002" spans="1:4" x14ac:dyDescent="0.25">
      <c r="A7002" s="264" t="s">
        <v>41361</v>
      </c>
      <c r="B7002" s="265" t="s">
        <v>13838</v>
      </c>
      <c r="C7002" s="265" t="s">
        <v>13828</v>
      </c>
      <c r="D7002" s="266" t="s">
        <v>25502</v>
      </c>
    </row>
    <row r="7003" spans="1:4" x14ac:dyDescent="0.25">
      <c r="A7003" s="264" t="s">
        <v>41362</v>
      </c>
      <c r="B7003" s="265" t="s">
        <v>13839</v>
      </c>
      <c r="C7003" s="265" t="s">
        <v>13828</v>
      </c>
      <c r="D7003" s="266" t="s">
        <v>41350</v>
      </c>
    </row>
    <row r="7004" spans="1:4" x14ac:dyDescent="0.25">
      <c r="A7004" s="264" t="s">
        <v>41363</v>
      </c>
      <c r="B7004" s="265" t="s">
        <v>13840</v>
      </c>
      <c r="C7004" s="265" t="s">
        <v>13828</v>
      </c>
      <c r="D7004" s="266" t="s">
        <v>41364</v>
      </c>
    </row>
    <row r="7005" spans="1:4" x14ac:dyDescent="0.25">
      <c r="A7005" s="264" t="s">
        <v>41365</v>
      </c>
      <c r="B7005" s="265" t="s">
        <v>13841</v>
      </c>
      <c r="C7005" s="265" t="s">
        <v>13828</v>
      </c>
      <c r="D7005" s="266" t="s">
        <v>25502</v>
      </c>
    </row>
    <row r="7006" spans="1:4" x14ac:dyDescent="0.25">
      <c r="A7006" s="264" t="s">
        <v>41366</v>
      </c>
      <c r="B7006" s="265" t="s">
        <v>13842</v>
      </c>
      <c r="C7006" s="265" t="s">
        <v>13828</v>
      </c>
      <c r="D7006" s="266" t="s">
        <v>28327</v>
      </c>
    </row>
    <row r="7007" spans="1:4" x14ac:dyDescent="0.25">
      <c r="A7007" s="264" t="s">
        <v>41367</v>
      </c>
      <c r="B7007" s="265" t="s">
        <v>13844</v>
      </c>
      <c r="C7007" s="265" t="s">
        <v>13828</v>
      </c>
      <c r="D7007" s="266" t="s">
        <v>41364</v>
      </c>
    </row>
    <row r="7008" spans="1:4" x14ac:dyDescent="0.25">
      <c r="A7008" s="264" t="s">
        <v>41368</v>
      </c>
      <c r="B7008" s="265" t="s">
        <v>13845</v>
      </c>
      <c r="C7008" s="265" t="s">
        <v>13828</v>
      </c>
      <c r="D7008" s="266" t="s">
        <v>35955</v>
      </c>
    </row>
    <row r="7009" spans="1:4" x14ac:dyDescent="0.25">
      <c r="A7009" s="264" t="s">
        <v>41369</v>
      </c>
      <c r="B7009" s="265" t="s">
        <v>13846</v>
      </c>
      <c r="C7009" s="265" t="s">
        <v>13828</v>
      </c>
      <c r="D7009" s="266" t="s">
        <v>41370</v>
      </c>
    </row>
    <row r="7010" spans="1:4" x14ac:dyDescent="0.25">
      <c r="A7010" s="264" t="s">
        <v>41371</v>
      </c>
      <c r="B7010" s="265" t="s">
        <v>13847</v>
      </c>
      <c r="C7010" s="265" t="s">
        <v>13828</v>
      </c>
      <c r="D7010" s="266" t="s">
        <v>41372</v>
      </c>
    </row>
    <row r="7011" spans="1:4" x14ac:dyDescent="0.25">
      <c r="A7011" s="264" t="s">
        <v>41373</v>
      </c>
      <c r="B7011" s="265" t="s">
        <v>13848</v>
      </c>
      <c r="C7011" s="265" t="s">
        <v>13828</v>
      </c>
      <c r="D7011" s="266" t="s">
        <v>3074</v>
      </c>
    </row>
    <row r="7012" spans="1:4" x14ac:dyDescent="0.25">
      <c r="A7012" s="264" t="s">
        <v>41374</v>
      </c>
      <c r="B7012" s="265" t="s">
        <v>13849</v>
      </c>
      <c r="C7012" s="265" t="s">
        <v>13828</v>
      </c>
      <c r="D7012" s="266" t="s">
        <v>30543</v>
      </c>
    </row>
    <row r="7013" spans="1:4" x14ac:dyDescent="0.25">
      <c r="A7013" s="264" t="s">
        <v>41375</v>
      </c>
      <c r="B7013" s="265" t="s">
        <v>13850</v>
      </c>
      <c r="C7013" s="265" t="s">
        <v>13828</v>
      </c>
      <c r="D7013" s="266" t="s">
        <v>6730</v>
      </c>
    </row>
    <row r="7014" spans="1:4" x14ac:dyDescent="0.25">
      <c r="A7014" s="264" t="s">
        <v>41376</v>
      </c>
      <c r="B7014" s="265" t="s">
        <v>13851</v>
      </c>
      <c r="C7014" s="265" t="s">
        <v>13828</v>
      </c>
      <c r="D7014" s="266" t="s">
        <v>3074</v>
      </c>
    </row>
    <row r="7015" spans="1:4" x14ac:dyDescent="0.25">
      <c r="A7015" s="264" t="s">
        <v>41377</v>
      </c>
      <c r="B7015" s="265" t="s">
        <v>13852</v>
      </c>
      <c r="C7015" s="265" t="s">
        <v>13828</v>
      </c>
      <c r="D7015" s="266" t="s">
        <v>41370</v>
      </c>
    </row>
    <row r="7016" spans="1:4" x14ac:dyDescent="0.25">
      <c r="A7016" s="264" t="s">
        <v>41378</v>
      </c>
      <c r="B7016" s="265" t="s">
        <v>13853</v>
      </c>
      <c r="C7016" s="265" t="s">
        <v>13781</v>
      </c>
      <c r="D7016" s="266" t="s">
        <v>5682</v>
      </c>
    </row>
    <row r="7017" spans="1:4" x14ac:dyDescent="0.25">
      <c r="A7017" s="264" t="s">
        <v>41379</v>
      </c>
      <c r="B7017" s="265" t="s">
        <v>13854</v>
      </c>
      <c r="C7017" s="265" t="s">
        <v>13781</v>
      </c>
      <c r="D7017" s="266" t="s">
        <v>37466</v>
      </c>
    </row>
    <row r="7018" spans="1:4" x14ac:dyDescent="0.25">
      <c r="A7018" s="264" t="s">
        <v>41380</v>
      </c>
      <c r="B7018" s="265" t="s">
        <v>13855</v>
      </c>
      <c r="C7018" s="265" t="s">
        <v>13781</v>
      </c>
      <c r="D7018" s="266" t="s">
        <v>6951</v>
      </c>
    </row>
    <row r="7019" spans="1:4" x14ac:dyDescent="0.25">
      <c r="A7019" s="264" t="s">
        <v>41381</v>
      </c>
      <c r="B7019" s="265" t="s">
        <v>13856</v>
      </c>
      <c r="C7019" s="265" t="s">
        <v>13781</v>
      </c>
      <c r="D7019" s="266" t="s">
        <v>31697</v>
      </c>
    </row>
    <row r="7020" spans="1:4" x14ac:dyDescent="0.25">
      <c r="A7020" s="264" t="s">
        <v>41382</v>
      </c>
      <c r="B7020" s="265" t="s">
        <v>13857</v>
      </c>
      <c r="C7020" s="265" t="s">
        <v>13809</v>
      </c>
      <c r="D7020" s="266" t="s">
        <v>41383</v>
      </c>
    </row>
    <row r="7021" spans="1:4" x14ac:dyDescent="0.25">
      <c r="A7021" s="264" t="s">
        <v>41384</v>
      </c>
      <c r="B7021" s="265" t="s">
        <v>13858</v>
      </c>
      <c r="C7021" s="265" t="s">
        <v>6676</v>
      </c>
      <c r="D7021" s="266" t="s">
        <v>1981</v>
      </c>
    </row>
    <row r="7022" spans="1:4" x14ac:dyDescent="0.25">
      <c r="A7022" s="264" t="s">
        <v>41385</v>
      </c>
      <c r="B7022" s="265" t="s">
        <v>13859</v>
      </c>
      <c r="C7022" s="265" t="s">
        <v>13796</v>
      </c>
      <c r="D7022" s="266" t="s">
        <v>41386</v>
      </c>
    </row>
    <row r="7023" spans="1:4" x14ac:dyDescent="0.25">
      <c r="A7023" s="264" t="s">
        <v>41387</v>
      </c>
      <c r="B7023" s="265" t="s">
        <v>13860</v>
      </c>
      <c r="C7023" s="265" t="s">
        <v>6656</v>
      </c>
      <c r="D7023" s="266" t="s">
        <v>41388</v>
      </c>
    </row>
    <row r="7024" spans="1:4" x14ac:dyDescent="0.25">
      <c r="A7024" s="264" t="s">
        <v>41389</v>
      </c>
      <c r="B7024" s="265" t="s">
        <v>13861</v>
      </c>
      <c r="C7024" s="265" t="s">
        <v>13796</v>
      </c>
      <c r="D7024" s="266" t="s">
        <v>41386</v>
      </c>
    </row>
    <row r="7025" spans="1:4" x14ac:dyDescent="0.25">
      <c r="A7025" s="264" t="s">
        <v>41390</v>
      </c>
      <c r="B7025" s="265" t="s">
        <v>13862</v>
      </c>
      <c r="C7025" s="265" t="s">
        <v>6656</v>
      </c>
      <c r="D7025" s="266" t="s">
        <v>41388</v>
      </c>
    </row>
    <row r="7026" spans="1:4" x14ac:dyDescent="0.25">
      <c r="A7026" s="264" t="s">
        <v>41391</v>
      </c>
      <c r="B7026" s="265" t="s">
        <v>13863</v>
      </c>
      <c r="C7026" s="265" t="s">
        <v>13796</v>
      </c>
      <c r="D7026" s="266" t="s">
        <v>41392</v>
      </c>
    </row>
    <row r="7027" spans="1:4" x14ac:dyDescent="0.25">
      <c r="A7027" s="264" t="s">
        <v>41393</v>
      </c>
      <c r="B7027" s="265" t="s">
        <v>13864</v>
      </c>
      <c r="C7027" s="265" t="s">
        <v>13809</v>
      </c>
      <c r="D7027" s="266" t="s">
        <v>39574</v>
      </c>
    </row>
    <row r="7028" spans="1:4" x14ac:dyDescent="0.25">
      <c r="A7028" s="264" t="s">
        <v>41394</v>
      </c>
      <c r="B7028" s="265" t="s">
        <v>13865</v>
      </c>
      <c r="C7028" s="265" t="s">
        <v>6676</v>
      </c>
      <c r="D7028" s="266" t="s">
        <v>25612</v>
      </c>
    </row>
    <row r="7029" spans="1:4" x14ac:dyDescent="0.25">
      <c r="A7029" s="264" t="s">
        <v>41395</v>
      </c>
      <c r="B7029" s="265" t="s">
        <v>13866</v>
      </c>
      <c r="C7029" s="265" t="s">
        <v>13781</v>
      </c>
      <c r="D7029" s="266" t="s">
        <v>1993</v>
      </c>
    </row>
    <row r="7030" spans="1:4" x14ac:dyDescent="0.25">
      <c r="A7030" s="264" t="s">
        <v>41396</v>
      </c>
      <c r="B7030" s="265" t="s">
        <v>13867</v>
      </c>
      <c r="C7030" s="265" t="s">
        <v>13809</v>
      </c>
      <c r="D7030" s="266" t="s">
        <v>41397</v>
      </c>
    </row>
    <row r="7031" spans="1:4" x14ac:dyDescent="0.25">
      <c r="A7031" s="264" t="s">
        <v>41398</v>
      </c>
      <c r="B7031" s="265" t="s">
        <v>13868</v>
      </c>
      <c r="C7031" s="265" t="s">
        <v>13809</v>
      </c>
      <c r="D7031" s="266" t="s">
        <v>26673</v>
      </c>
    </row>
    <row r="7032" spans="1:4" x14ac:dyDescent="0.25">
      <c r="A7032" s="264" t="s">
        <v>41399</v>
      </c>
      <c r="B7032" s="265" t="s">
        <v>13869</v>
      </c>
      <c r="C7032" s="265" t="s">
        <v>13809</v>
      </c>
      <c r="D7032" s="266" t="s">
        <v>41400</v>
      </c>
    </row>
    <row r="7033" spans="1:4" x14ac:dyDescent="0.25">
      <c r="A7033" s="264" t="s">
        <v>41401</v>
      </c>
      <c r="B7033" s="265" t="s">
        <v>13870</v>
      </c>
      <c r="C7033" s="265" t="s">
        <v>13809</v>
      </c>
      <c r="D7033" s="266" t="s">
        <v>2231</v>
      </c>
    </row>
    <row r="7034" spans="1:4" x14ac:dyDescent="0.25">
      <c r="A7034" s="264" t="s">
        <v>41402</v>
      </c>
      <c r="B7034" s="265" t="s">
        <v>13871</v>
      </c>
      <c r="C7034" s="265" t="s">
        <v>13796</v>
      </c>
      <c r="D7034" s="266" t="s">
        <v>41403</v>
      </c>
    </row>
    <row r="7035" spans="1:4" x14ac:dyDescent="0.25">
      <c r="A7035" s="264" t="s">
        <v>41404</v>
      </c>
      <c r="B7035" s="265" t="s">
        <v>13872</v>
      </c>
      <c r="C7035" s="265" t="s">
        <v>6656</v>
      </c>
      <c r="D7035" s="266" t="s">
        <v>7115</v>
      </c>
    </row>
    <row r="7036" spans="1:4" x14ac:dyDescent="0.25">
      <c r="A7036" s="264" t="s">
        <v>41405</v>
      </c>
      <c r="B7036" s="265" t="s">
        <v>13873</v>
      </c>
      <c r="C7036" s="265" t="s">
        <v>13796</v>
      </c>
      <c r="D7036" s="266" t="s">
        <v>41406</v>
      </c>
    </row>
    <row r="7037" spans="1:4" x14ac:dyDescent="0.25">
      <c r="A7037" s="264" t="s">
        <v>41407</v>
      </c>
      <c r="B7037" s="265" t="s">
        <v>13874</v>
      </c>
      <c r="C7037" s="265" t="s">
        <v>13796</v>
      </c>
      <c r="D7037" s="266" t="s">
        <v>26824</v>
      </c>
    </row>
    <row r="7038" spans="1:4" x14ac:dyDescent="0.25">
      <c r="A7038" s="264" t="s">
        <v>41408</v>
      </c>
      <c r="B7038" s="265" t="s">
        <v>13875</v>
      </c>
      <c r="C7038" s="265" t="s">
        <v>13809</v>
      </c>
      <c r="D7038" s="266" t="s">
        <v>41409</v>
      </c>
    </row>
    <row r="7039" spans="1:4" x14ac:dyDescent="0.25">
      <c r="A7039" s="264" t="s">
        <v>41410</v>
      </c>
      <c r="B7039" s="265" t="s">
        <v>13876</v>
      </c>
      <c r="C7039" s="265" t="s">
        <v>13809</v>
      </c>
      <c r="D7039" s="266" t="s">
        <v>40220</v>
      </c>
    </row>
    <row r="7040" spans="1:4" x14ac:dyDescent="0.25">
      <c r="A7040" s="264" t="s">
        <v>41411</v>
      </c>
      <c r="B7040" s="265" t="s">
        <v>13877</v>
      </c>
      <c r="C7040" s="265" t="s">
        <v>13809</v>
      </c>
      <c r="D7040" s="266" t="s">
        <v>32121</v>
      </c>
    </row>
    <row r="7041" spans="1:4" x14ac:dyDescent="0.25">
      <c r="A7041" s="264" t="s">
        <v>41412</v>
      </c>
      <c r="B7041" s="265" t="s">
        <v>13878</v>
      </c>
      <c r="C7041" s="265" t="s">
        <v>13828</v>
      </c>
      <c r="D7041" s="266" t="s">
        <v>41413</v>
      </c>
    </row>
    <row r="7042" spans="1:4" x14ac:dyDescent="0.25">
      <c r="A7042" s="264" t="s">
        <v>41414</v>
      </c>
      <c r="B7042" s="265" t="s">
        <v>13879</v>
      </c>
      <c r="C7042" s="265" t="s">
        <v>13828</v>
      </c>
      <c r="D7042" s="266" t="s">
        <v>5999</v>
      </c>
    </row>
    <row r="7043" spans="1:4" x14ac:dyDescent="0.25">
      <c r="A7043" s="264" t="s">
        <v>41415</v>
      </c>
      <c r="B7043" s="265" t="s">
        <v>13880</v>
      </c>
      <c r="C7043" s="265" t="s">
        <v>13828</v>
      </c>
      <c r="D7043" s="266" t="s">
        <v>41364</v>
      </c>
    </row>
    <row r="7044" spans="1:4" x14ac:dyDescent="0.25">
      <c r="A7044" s="264" t="s">
        <v>41416</v>
      </c>
      <c r="B7044" s="265" t="s">
        <v>13881</v>
      </c>
      <c r="C7044" s="265" t="s">
        <v>6676</v>
      </c>
      <c r="D7044" s="266" t="s">
        <v>7189</v>
      </c>
    </row>
    <row r="7045" spans="1:4" x14ac:dyDescent="0.25">
      <c r="A7045" s="264" t="s">
        <v>41417</v>
      </c>
      <c r="B7045" s="265" t="s">
        <v>13882</v>
      </c>
      <c r="C7045" s="265" t="s">
        <v>6676</v>
      </c>
      <c r="D7045" s="266" t="s">
        <v>41418</v>
      </c>
    </row>
    <row r="7046" spans="1:4" x14ac:dyDescent="0.25">
      <c r="A7046" s="264" t="s">
        <v>41419</v>
      </c>
      <c r="B7046" s="265" t="s">
        <v>13883</v>
      </c>
      <c r="C7046" s="265" t="s">
        <v>6676</v>
      </c>
      <c r="D7046" s="266" t="s">
        <v>41420</v>
      </c>
    </row>
    <row r="7047" spans="1:4" x14ac:dyDescent="0.25">
      <c r="A7047" s="264" t="s">
        <v>41421</v>
      </c>
      <c r="B7047" s="265" t="s">
        <v>13884</v>
      </c>
      <c r="C7047" s="265" t="s">
        <v>6676</v>
      </c>
      <c r="D7047" s="266" t="s">
        <v>33543</v>
      </c>
    </row>
    <row r="7048" spans="1:4" x14ac:dyDescent="0.25">
      <c r="A7048" s="264" t="s">
        <v>41422</v>
      </c>
      <c r="B7048" s="265" t="s">
        <v>13885</v>
      </c>
      <c r="C7048" s="265" t="s">
        <v>6676</v>
      </c>
      <c r="D7048" s="266" t="s">
        <v>8417</v>
      </c>
    </row>
    <row r="7049" spans="1:4" x14ac:dyDescent="0.25">
      <c r="A7049" s="264" t="s">
        <v>41423</v>
      </c>
      <c r="B7049" s="265" t="s">
        <v>13886</v>
      </c>
      <c r="C7049" s="265" t="s">
        <v>6676</v>
      </c>
      <c r="D7049" s="266" t="s">
        <v>29854</v>
      </c>
    </row>
    <row r="7050" spans="1:4" x14ac:dyDescent="0.25">
      <c r="A7050" s="264" t="s">
        <v>41424</v>
      </c>
      <c r="B7050" s="265" t="s">
        <v>13887</v>
      </c>
      <c r="C7050" s="265" t="s">
        <v>6676</v>
      </c>
      <c r="D7050" s="266" t="s">
        <v>2247</v>
      </c>
    </row>
    <row r="7051" spans="1:4" x14ac:dyDescent="0.25">
      <c r="A7051" s="264" t="s">
        <v>41425</v>
      </c>
      <c r="B7051" s="265" t="s">
        <v>13888</v>
      </c>
      <c r="C7051" s="265" t="s">
        <v>6676</v>
      </c>
      <c r="D7051" s="266" t="s">
        <v>41426</v>
      </c>
    </row>
    <row r="7052" spans="1:4" x14ac:dyDescent="0.25">
      <c r="A7052" s="264" t="s">
        <v>41427</v>
      </c>
      <c r="B7052" s="265" t="s">
        <v>13889</v>
      </c>
      <c r="C7052" s="265" t="s">
        <v>6676</v>
      </c>
      <c r="D7052" s="266" t="s">
        <v>7216</v>
      </c>
    </row>
    <row r="7053" spans="1:4" x14ac:dyDescent="0.25">
      <c r="A7053" s="264" t="s">
        <v>41428</v>
      </c>
      <c r="B7053" s="265" t="s">
        <v>13890</v>
      </c>
      <c r="C7053" s="265" t="s">
        <v>6676</v>
      </c>
      <c r="D7053" s="266" t="s">
        <v>41429</v>
      </c>
    </row>
    <row r="7054" spans="1:4" x14ac:dyDescent="0.25">
      <c r="A7054" s="264" t="s">
        <v>41430</v>
      </c>
      <c r="B7054" s="265" t="s">
        <v>13891</v>
      </c>
      <c r="C7054" s="265" t="s">
        <v>6676</v>
      </c>
      <c r="D7054" s="266" t="s">
        <v>2380</v>
      </c>
    </row>
    <row r="7055" spans="1:4" x14ac:dyDescent="0.25">
      <c r="A7055" s="264" t="s">
        <v>41431</v>
      </c>
      <c r="B7055" s="265" t="s">
        <v>13892</v>
      </c>
      <c r="C7055" s="265" t="s">
        <v>6676</v>
      </c>
      <c r="D7055" s="266" t="s">
        <v>3602</v>
      </c>
    </row>
    <row r="7056" spans="1:4" x14ac:dyDescent="0.25">
      <c r="A7056" s="264" t="s">
        <v>41432</v>
      </c>
      <c r="B7056" s="265" t="s">
        <v>13893</v>
      </c>
      <c r="C7056" s="265" t="s">
        <v>6676</v>
      </c>
      <c r="D7056" s="266" t="s">
        <v>31053</v>
      </c>
    </row>
    <row r="7057" spans="1:4" x14ac:dyDescent="0.25">
      <c r="A7057" s="264" t="s">
        <v>41433</v>
      </c>
      <c r="B7057" s="265" t="s">
        <v>13894</v>
      </c>
      <c r="C7057" s="265" t="s">
        <v>6656</v>
      </c>
      <c r="D7057" s="266" t="s">
        <v>27307</v>
      </c>
    </row>
    <row r="7058" spans="1:4" x14ac:dyDescent="0.25">
      <c r="A7058" s="264" t="s">
        <v>41434</v>
      </c>
      <c r="B7058" s="265" t="s">
        <v>13895</v>
      </c>
      <c r="C7058" s="265" t="s">
        <v>6656</v>
      </c>
      <c r="D7058" s="266" t="s">
        <v>3104</v>
      </c>
    </row>
    <row r="7059" spans="1:4" x14ac:dyDescent="0.25">
      <c r="A7059" s="264" t="s">
        <v>41435</v>
      </c>
      <c r="B7059" s="265" t="s">
        <v>13896</v>
      </c>
      <c r="C7059" s="265" t="s">
        <v>6656</v>
      </c>
      <c r="D7059" s="266" t="s">
        <v>41436</v>
      </c>
    </row>
    <row r="7060" spans="1:4" x14ac:dyDescent="0.25">
      <c r="A7060" s="264" t="s">
        <v>41437</v>
      </c>
      <c r="B7060" s="265" t="s">
        <v>13897</v>
      </c>
      <c r="C7060" s="265" t="s">
        <v>6656</v>
      </c>
      <c r="D7060" s="266" t="s">
        <v>41436</v>
      </c>
    </row>
    <row r="7061" spans="1:4" x14ac:dyDescent="0.25">
      <c r="A7061" s="264" t="s">
        <v>41438</v>
      </c>
      <c r="B7061" s="265" t="s">
        <v>13898</v>
      </c>
      <c r="C7061" s="265" t="s">
        <v>6676</v>
      </c>
      <c r="D7061" s="266" t="s">
        <v>25805</v>
      </c>
    </row>
    <row r="7062" spans="1:4" x14ac:dyDescent="0.25">
      <c r="A7062" s="264" t="s">
        <v>41439</v>
      </c>
      <c r="B7062" s="265" t="s">
        <v>13899</v>
      </c>
      <c r="C7062" s="265" t="s">
        <v>6676</v>
      </c>
      <c r="D7062" s="266" t="s">
        <v>3658</v>
      </c>
    </row>
    <row r="7063" spans="1:4" x14ac:dyDescent="0.25">
      <c r="A7063" s="264" t="s">
        <v>41440</v>
      </c>
      <c r="B7063" s="265" t="s">
        <v>13900</v>
      </c>
      <c r="C7063" s="265" t="s">
        <v>6676</v>
      </c>
      <c r="D7063" s="266" t="s">
        <v>41441</v>
      </c>
    </row>
    <row r="7064" spans="1:4" x14ac:dyDescent="0.25">
      <c r="A7064" s="264" t="s">
        <v>41442</v>
      </c>
      <c r="B7064" s="265" t="s">
        <v>13901</v>
      </c>
      <c r="C7064" s="265" t="s">
        <v>6676</v>
      </c>
      <c r="D7064" s="266" t="s">
        <v>13042</v>
      </c>
    </row>
    <row r="7065" spans="1:4" x14ac:dyDescent="0.25">
      <c r="A7065" s="264" t="s">
        <v>41443</v>
      </c>
      <c r="B7065" s="265" t="s">
        <v>13902</v>
      </c>
      <c r="C7065" s="265" t="s">
        <v>6676</v>
      </c>
      <c r="D7065" s="266" t="s">
        <v>41444</v>
      </c>
    </row>
    <row r="7066" spans="1:4" x14ac:dyDescent="0.25">
      <c r="A7066" s="264" t="s">
        <v>41445</v>
      </c>
      <c r="B7066" s="265" t="s">
        <v>13903</v>
      </c>
      <c r="C7066" s="265" t="s">
        <v>6676</v>
      </c>
      <c r="D7066" s="266" t="s">
        <v>6832</v>
      </c>
    </row>
    <row r="7067" spans="1:4" x14ac:dyDescent="0.25">
      <c r="A7067" s="264" t="s">
        <v>41446</v>
      </c>
      <c r="B7067" s="265" t="s">
        <v>13904</v>
      </c>
      <c r="C7067" s="265" t="s">
        <v>6676</v>
      </c>
      <c r="D7067" s="266" t="s">
        <v>3163</v>
      </c>
    </row>
    <row r="7068" spans="1:4" x14ac:dyDescent="0.25">
      <c r="A7068" s="264" t="s">
        <v>41447</v>
      </c>
      <c r="B7068" s="265" t="s">
        <v>13905</v>
      </c>
      <c r="C7068" s="265" t="s">
        <v>6676</v>
      </c>
      <c r="D7068" s="266" t="s">
        <v>2599</v>
      </c>
    </row>
    <row r="7069" spans="1:4" x14ac:dyDescent="0.25">
      <c r="A7069" s="264" t="s">
        <v>41448</v>
      </c>
      <c r="B7069" s="265" t="s">
        <v>13906</v>
      </c>
      <c r="C7069" s="265" t="s">
        <v>740</v>
      </c>
      <c r="D7069" s="266" t="s">
        <v>41449</v>
      </c>
    </row>
    <row r="7070" spans="1:4" x14ac:dyDescent="0.25">
      <c r="A7070" s="264" t="s">
        <v>41450</v>
      </c>
      <c r="B7070" s="265" t="s">
        <v>13907</v>
      </c>
      <c r="C7070" s="265" t="s">
        <v>740</v>
      </c>
      <c r="D7070" s="266" t="s">
        <v>41451</v>
      </c>
    </row>
    <row r="7071" spans="1:4" x14ac:dyDescent="0.25">
      <c r="A7071" s="264" t="s">
        <v>41452</v>
      </c>
      <c r="B7071" s="265" t="s">
        <v>13908</v>
      </c>
      <c r="C7071" s="265" t="s">
        <v>740</v>
      </c>
      <c r="D7071" s="266" t="s">
        <v>36835</v>
      </c>
    </row>
    <row r="7072" spans="1:4" x14ac:dyDescent="0.25">
      <c r="A7072" s="264" t="s">
        <v>41453</v>
      </c>
      <c r="B7072" s="265" t="s">
        <v>13909</v>
      </c>
      <c r="C7072" s="265" t="s">
        <v>740</v>
      </c>
      <c r="D7072" s="266" t="s">
        <v>41454</v>
      </c>
    </row>
    <row r="7073" spans="1:4" x14ac:dyDescent="0.25">
      <c r="A7073" s="264" t="s">
        <v>41455</v>
      </c>
      <c r="B7073" s="265" t="s">
        <v>13910</v>
      </c>
      <c r="C7073" s="265" t="s">
        <v>740</v>
      </c>
      <c r="D7073" s="266" t="s">
        <v>41456</v>
      </c>
    </row>
    <row r="7074" spans="1:4" x14ac:dyDescent="0.25">
      <c r="A7074" s="264" t="s">
        <v>41457</v>
      </c>
      <c r="B7074" s="265" t="s">
        <v>13911</v>
      </c>
      <c r="C7074" s="265" t="s">
        <v>740</v>
      </c>
      <c r="D7074" s="266" t="s">
        <v>26727</v>
      </c>
    </row>
    <row r="7075" spans="1:4" x14ac:dyDescent="0.25">
      <c r="A7075" s="264" t="s">
        <v>41458</v>
      </c>
      <c r="B7075" s="265" t="s">
        <v>13912</v>
      </c>
      <c r="C7075" s="265" t="s">
        <v>740</v>
      </c>
      <c r="D7075" s="266" t="s">
        <v>41459</v>
      </c>
    </row>
    <row r="7076" spans="1:4" x14ac:dyDescent="0.25">
      <c r="A7076" s="264" t="s">
        <v>41460</v>
      </c>
      <c r="B7076" s="265" t="s">
        <v>13913</v>
      </c>
      <c r="C7076" s="265" t="s">
        <v>740</v>
      </c>
      <c r="D7076" s="266" t="s">
        <v>41461</v>
      </c>
    </row>
    <row r="7077" spans="1:4" x14ac:dyDescent="0.25">
      <c r="A7077" s="264" t="s">
        <v>41462</v>
      </c>
      <c r="B7077" s="265" t="s">
        <v>13914</v>
      </c>
      <c r="C7077" s="265" t="s">
        <v>740</v>
      </c>
      <c r="D7077" s="266" t="s">
        <v>1570</v>
      </c>
    </row>
    <row r="7078" spans="1:4" x14ac:dyDescent="0.25">
      <c r="A7078" s="264" t="s">
        <v>41463</v>
      </c>
      <c r="B7078" s="265" t="s">
        <v>13915</v>
      </c>
      <c r="C7078" s="265" t="s">
        <v>740</v>
      </c>
      <c r="D7078" s="266" t="s">
        <v>30410</v>
      </c>
    </row>
    <row r="7079" spans="1:4" x14ac:dyDescent="0.25">
      <c r="A7079" s="264" t="s">
        <v>41464</v>
      </c>
      <c r="B7079" s="265" t="s">
        <v>13916</v>
      </c>
      <c r="C7079" s="265" t="s">
        <v>6676</v>
      </c>
      <c r="D7079" s="266" t="s">
        <v>36749</v>
      </c>
    </row>
    <row r="7080" spans="1:4" x14ac:dyDescent="0.25">
      <c r="A7080" s="264" t="s">
        <v>41465</v>
      </c>
      <c r="B7080" s="265" t="s">
        <v>13917</v>
      </c>
      <c r="C7080" s="265" t="s">
        <v>6676</v>
      </c>
      <c r="D7080" s="266" t="s">
        <v>5673</v>
      </c>
    </row>
    <row r="7081" spans="1:4" x14ac:dyDescent="0.25">
      <c r="A7081" s="264" t="s">
        <v>41466</v>
      </c>
      <c r="B7081" s="265" t="s">
        <v>13918</v>
      </c>
      <c r="C7081" s="265" t="s">
        <v>6676</v>
      </c>
      <c r="D7081" s="266" t="s">
        <v>41467</v>
      </c>
    </row>
    <row r="7082" spans="1:4" x14ac:dyDescent="0.25">
      <c r="A7082" s="264" t="s">
        <v>41468</v>
      </c>
      <c r="B7082" s="265" t="s">
        <v>13919</v>
      </c>
      <c r="C7082" s="265" t="s">
        <v>6676</v>
      </c>
      <c r="D7082" s="266" t="s">
        <v>3644</v>
      </c>
    </row>
    <row r="7083" spans="1:4" x14ac:dyDescent="0.25">
      <c r="A7083" s="264" t="s">
        <v>41469</v>
      </c>
      <c r="B7083" s="265" t="s">
        <v>13920</v>
      </c>
      <c r="C7083" s="265" t="s">
        <v>6676</v>
      </c>
      <c r="D7083" s="266" t="s">
        <v>5003</v>
      </c>
    </row>
    <row r="7084" spans="1:4" x14ac:dyDescent="0.25">
      <c r="A7084" s="264" t="s">
        <v>41470</v>
      </c>
      <c r="B7084" s="265" t="s">
        <v>13921</v>
      </c>
      <c r="C7084" s="265" t="s">
        <v>6676</v>
      </c>
      <c r="D7084" s="266" t="s">
        <v>2505</v>
      </c>
    </row>
    <row r="7085" spans="1:4" x14ac:dyDescent="0.25">
      <c r="A7085" s="264" t="s">
        <v>41471</v>
      </c>
      <c r="B7085" s="265" t="s">
        <v>13922</v>
      </c>
      <c r="C7085" s="265" t="s">
        <v>6656</v>
      </c>
      <c r="D7085" s="266" t="s">
        <v>25966</v>
      </c>
    </row>
    <row r="7086" spans="1:4" x14ac:dyDescent="0.25">
      <c r="A7086" s="264" t="s">
        <v>41472</v>
      </c>
      <c r="B7086" s="265" t="s">
        <v>13923</v>
      </c>
      <c r="C7086" s="265" t="s">
        <v>6676</v>
      </c>
      <c r="D7086" s="266" t="s">
        <v>39098</v>
      </c>
    </row>
    <row r="7087" spans="1:4" x14ac:dyDescent="0.25">
      <c r="A7087" s="264" t="s">
        <v>41473</v>
      </c>
      <c r="B7087" s="265" t="s">
        <v>13924</v>
      </c>
      <c r="C7087" s="265" t="s">
        <v>6676</v>
      </c>
      <c r="D7087" s="266" t="s">
        <v>40184</v>
      </c>
    </row>
    <row r="7088" spans="1:4" x14ac:dyDescent="0.25">
      <c r="A7088" s="264" t="s">
        <v>41474</v>
      </c>
      <c r="B7088" s="265" t="s">
        <v>13925</v>
      </c>
      <c r="C7088" s="265" t="s">
        <v>740</v>
      </c>
      <c r="D7088" s="266" t="s">
        <v>41475</v>
      </c>
    </row>
    <row r="7089" spans="1:4" x14ac:dyDescent="0.25">
      <c r="A7089" s="264" t="s">
        <v>41476</v>
      </c>
      <c r="B7089" s="265" t="s">
        <v>13926</v>
      </c>
      <c r="C7089" s="265" t="s">
        <v>6682</v>
      </c>
      <c r="D7089" s="266" t="s">
        <v>34745</v>
      </c>
    </row>
    <row r="7090" spans="1:4" x14ac:dyDescent="0.25">
      <c r="A7090" s="264" t="s">
        <v>41477</v>
      </c>
      <c r="B7090" s="265" t="s">
        <v>13927</v>
      </c>
      <c r="C7090" s="265" t="s">
        <v>6676</v>
      </c>
      <c r="D7090" s="266" t="s">
        <v>41478</v>
      </c>
    </row>
    <row r="7091" spans="1:4" x14ac:dyDescent="0.25">
      <c r="A7091" s="264" t="s">
        <v>41479</v>
      </c>
      <c r="B7091" s="265" t="s">
        <v>13928</v>
      </c>
      <c r="C7091" s="265" t="s">
        <v>740</v>
      </c>
      <c r="D7091" s="266" t="s">
        <v>41480</v>
      </c>
    </row>
    <row r="7092" spans="1:4" x14ac:dyDescent="0.25">
      <c r="A7092" s="264" t="s">
        <v>41481</v>
      </c>
      <c r="B7092" s="265" t="s">
        <v>28730</v>
      </c>
      <c r="C7092" s="265" t="s">
        <v>6656</v>
      </c>
      <c r="D7092" s="266" t="s">
        <v>41482</v>
      </c>
    </row>
    <row r="7093" spans="1:4" x14ac:dyDescent="0.25">
      <c r="A7093" s="264" t="s">
        <v>41483</v>
      </c>
      <c r="B7093" s="265" t="s">
        <v>28731</v>
      </c>
      <c r="C7093" s="265" t="s">
        <v>740</v>
      </c>
      <c r="D7093" s="266" t="s">
        <v>41484</v>
      </c>
    </row>
    <row r="7094" spans="1:4" x14ac:dyDescent="0.25">
      <c r="A7094" s="264" t="s">
        <v>41485</v>
      </c>
      <c r="B7094" s="265" t="s">
        <v>13929</v>
      </c>
      <c r="C7094" s="265" t="s">
        <v>740</v>
      </c>
      <c r="D7094" s="266" t="s">
        <v>39867</v>
      </c>
    </row>
    <row r="7095" spans="1:4" x14ac:dyDescent="0.25">
      <c r="A7095" s="264" t="s">
        <v>41486</v>
      </c>
      <c r="B7095" s="265" t="s">
        <v>13930</v>
      </c>
      <c r="C7095" s="265" t="s">
        <v>6656</v>
      </c>
      <c r="D7095" s="374" t="s">
        <v>41487</v>
      </c>
    </row>
    <row r="7096" spans="1:4" x14ac:dyDescent="0.25">
      <c r="A7096" s="264" t="s">
        <v>41488</v>
      </c>
      <c r="B7096" s="265" t="s">
        <v>13931</v>
      </c>
      <c r="C7096" s="265" t="s">
        <v>740</v>
      </c>
      <c r="D7096" s="266" t="s">
        <v>41489</v>
      </c>
    </row>
    <row r="7097" spans="1:4" x14ac:dyDescent="0.25">
      <c r="A7097" s="264" t="s">
        <v>41490</v>
      </c>
      <c r="B7097" s="265" t="s">
        <v>13932</v>
      </c>
      <c r="C7097" s="265" t="s">
        <v>6656</v>
      </c>
      <c r="D7097" s="374" t="s">
        <v>41491</v>
      </c>
    </row>
    <row r="7098" spans="1:4" x14ac:dyDescent="0.25">
      <c r="A7098" s="264" t="s">
        <v>41492</v>
      </c>
      <c r="B7098" s="265" t="s">
        <v>13933</v>
      </c>
      <c r="C7098" s="265" t="s">
        <v>6656</v>
      </c>
      <c r="D7098" s="374" t="s">
        <v>41493</v>
      </c>
    </row>
    <row r="7099" spans="1:4" x14ac:dyDescent="0.25">
      <c r="A7099" s="264" t="s">
        <v>41494</v>
      </c>
      <c r="B7099" s="265" t="s">
        <v>13934</v>
      </c>
      <c r="C7099" s="265" t="s">
        <v>740</v>
      </c>
      <c r="D7099" s="266" t="s">
        <v>41495</v>
      </c>
    </row>
    <row r="7100" spans="1:4" x14ac:dyDescent="0.25">
      <c r="A7100" s="264" t="s">
        <v>41496</v>
      </c>
      <c r="B7100" s="265" t="s">
        <v>13935</v>
      </c>
      <c r="C7100" s="265" t="s">
        <v>6656</v>
      </c>
      <c r="D7100" s="374" t="s">
        <v>41497</v>
      </c>
    </row>
    <row r="7101" spans="1:4" x14ac:dyDescent="0.25">
      <c r="A7101" s="264" t="s">
        <v>41498</v>
      </c>
      <c r="B7101" s="265" t="s">
        <v>13936</v>
      </c>
      <c r="C7101" s="265" t="s">
        <v>740</v>
      </c>
      <c r="D7101" s="266" t="s">
        <v>32154</v>
      </c>
    </row>
    <row r="7102" spans="1:4" x14ac:dyDescent="0.25">
      <c r="A7102" s="264" t="s">
        <v>41499</v>
      </c>
      <c r="B7102" s="265" t="s">
        <v>13937</v>
      </c>
      <c r="C7102" s="265" t="s">
        <v>6682</v>
      </c>
      <c r="D7102" s="266" t="s">
        <v>40337</v>
      </c>
    </row>
    <row r="7103" spans="1:4" x14ac:dyDescent="0.25">
      <c r="A7103" s="264" t="s">
        <v>41500</v>
      </c>
      <c r="B7103" s="265" t="s">
        <v>13938</v>
      </c>
      <c r="C7103" s="265" t="s">
        <v>6682</v>
      </c>
      <c r="D7103" s="266" t="s">
        <v>41501</v>
      </c>
    </row>
    <row r="7104" spans="1:4" x14ac:dyDescent="0.25">
      <c r="A7104" s="264" t="s">
        <v>41502</v>
      </c>
      <c r="B7104" s="265" t="s">
        <v>13939</v>
      </c>
      <c r="C7104" s="265" t="s">
        <v>6682</v>
      </c>
      <c r="D7104" s="266" t="s">
        <v>41503</v>
      </c>
    </row>
    <row r="7105" spans="1:4" x14ac:dyDescent="0.25">
      <c r="A7105" s="264" t="s">
        <v>41504</v>
      </c>
      <c r="B7105" s="265" t="s">
        <v>13940</v>
      </c>
      <c r="C7105" s="265" t="s">
        <v>6682</v>
      </c>
      <c r="D7105" s="266" t="s">
        <v>41505</v>
      </c>
    </row>
    <row r="7106" spans="1:4" x14ac:dyDescent="0.25">
      <c r="A7106" s="264" t="s">
        <v>41506</v>
      </c>
      <c r="B7106" s="265" t="s">
        <v>13941</v>
      </c>
      <c r="C7106" s="265" t="s">
        <v>6682</v>
      </c>
      <c r="D7106" s="266" t="s">
        <v>41507</v>
      </c>
    </row>
    <row r="7107" spans="1:4" x14ac:dyDescent="0.25">
      <c r="A7107" s="264" t="s">
        <v>41508</v>
      </c>
      <c r="B7107" s="265" t="s">
        <v>13942</v>
      </c>
      <c r="C7107" s="265" t="s">
        <v>6682</v>
      </c>
      <c r="D7107" s="266" t="s">
        <v>41509</v>
      </c>
    </row>
    <row r="7108" spans="1:4" x14ac:dyDescent="0.25">
      <c r="A7108" s="264" t="s">
        <v>41510</v>
      </c>
      <c r="B7108" s="265" t="s">
        <v>13943</v>
      </c>
      <c r="C7108" s="265" t="s">
        <v>6682</v>
      </c>
      <c r="D7108" s="266" t="s">
        <v>41511</v>
      </c>
    </row>
    <row r="7109" spans="1:4" x14ac:dyDescent="0.25">
      <c r="A7109" s="264" t="s">
        <v>41512</v>
      </c>
      <c r="B7109" s="265" t="s">
        <v>13944</v>
      </c>
      <c r="C7109" s="265" t="s">
        <v>6682</v>
      </c>
      <c r="D7109" s="266" t="s">
        <v>41513</v>
      </c>
    </row>
    <row r="7110" spans="1:4" x14ac:dyDescent="0.25">
      <c r="A7110" s="264" t="s">
        <v>41514</v>
      </c>
      <c r="B7110" s="265" t="s">
        <v>13945</v>
      </c>
      <c r="C7110" s="265" t="s">
        <v>6682</v>
      </c>
      <c r="D7110" s="266" t="s">
        <v>41515</v>
      </c>
    </row>
    <row r="7111" spans="1:4" x14ac:dyDescent="0.25">
      <c r="A7111" s="264" t="s">
        <v>41516</v>
      </c>
      <c r="B7111" s="265" t="s">
        <v>13946</v>
      </c>
      <c r="C7111" s="265" t="s">
        <v>6676</v>
      </c>
      <c r="D7111" s="266" t="s">
        <v>6826</v>
      </c>
    </row>
    <row r="7112" spans="1:4" x14ac:dyDescent="0.25">
      <c r="A7112" s="264" t="s">
        <v>41517</v>
      </c>
      <c r="B7112" s="265" t="s">
        <v>13947</v>
      </c>
      <c r="C7112" s="265" t="s">
        <v>740</v>
      </c>
      <c r="D7112" s="266" t="s">
        <v>41518</v>
      </c>
    </row>
    <row r="7113" spans="1:4" x14ac:dyDescent="0.25">
      <c r="A7113" s="264" t="s">
        <v>41519</v>
      </c>
      <c r="B7113" s="265" t="s">
        <v>13948</v>
      </c>
      <c r="C7113" s="265" t="s">
        <v>6676</v>
      </c>
      <c r="D7113" s="266" t="s">
        <v>29533</v>
      </c>
    </row>
    <row r="7114" spans="1:4" x14ac:dyDescent="0.25">
      <c r="A7114" s="264" t="s">
        <v>41520</v>
      </c>
      <c r="B7114" s="265" t="s">
        <v>13949</v>
      </c>
      <c r="C7114" s="265" t="s">
        <v>6676</v>
      </c>
      <c r="D7114" s="266" t="s">
        <v>1613</v>
      </c>
    </row>
    <row r="7115" spans="1:4" x14ac:dyDescent="0.25">
      <c r="A7115" s="264" t="s">
        <v>41521</v>
      </c>
      <c r="B7115" s="265" t="s">
        <v>13950</v>
      </c>
      <c r="C7115" s="265" t="s">
        <v>6676</v>
      </c>
      <c r="D7115" s="266" t="s">
        <v>41522</v>
      </c>
    </row>
    <row r="7116" spans="1:4" x14ac:dyDescent="0.25">
      <c r="A7116" s="264" t="s">
        <v>41523</v>
      </c>
      <c r="B7116" s="265" t="s">
        <v>13951</v>
      </c>
      <c r="C7116" s="265" t="s">
        <v>6676</v>
      </c>
      <c r="D7116" s="266" t="s">
        <v>7112</v>
      </c>
    </row>
    <row r="7117" spans="1:4" x14ac:dyDescent="0.25">
      <c r="A7117" s="264" t="s">
        <v>41524</v>
      </c>
      <c r="B7117" s="265" t="s">
        <v>13952</v>
      </c>
      <c r="C7117" s="265" t="s">
        <v>6676</v>
      </c>
      <c r="D7117" s="266" t="s">
        <v>1691</v>
      </c>
    </row>
    <row r="7118" spans="1:4" x14ac:dyDescent="0.25">
      <c r="A7118" s="264" t="s">
        <v>41525</v>
      </c>
      <c r="B7118" s="265" t="s">
        <v>13953</v>
      </c>
      <c r="C7118" s="265" t="s">
        <v>6676</v>
      </c>
      <c r="D7118" s="266" t="s">
        <v>30890</v>
      </c>
    </row>
    <row r="7119" spans="1:4" x14ac:dyDescent="0.25">
      <c r="A7119" s="264" t="s">
        <v>41526</v>
      </c>
      <c r="B7119" s="265" t="s">
        <v>13955</v>
      </c>
      <c r="C7119" s="265" t="s">
        <v>6676</v>
      </c>
      <c r="D7119" s="266" t="s">
        <v>6940</v>
      </c>
    </row>
    <row r="7120" spans="1:4" x14ac:dyDescent="0.25">
      <c r="A7120" s="264" t="s">
        <v>41527</v>
      </c>
      <c r="B7120" s="265" t="s">
        <v>13956</v>
      </c>
      <c r="C7120" s="265" t="s">
        <v>6676</v>
      </c>
      <c r="D7120" s="266" t="s">
        <v>1823</v>
      </c>
    </row>
    <row r="7121" spans="1:4" x14ac:dyDescent="0.25">
      <c r="A7121" s="264" t="s">
        <v>41528</v>
      </c>
      <c r="B7121" s="265" t="s">
        <v>13957</v>
      </c>
      <c r="C7121" s="265" t="s">
        <v>6676</v>
      </c>
      <c r="D7121" s="266" t="s">
        <v>3796</v>
      </c>
    </row>
    <row r="7122" spans="1:4" x14ac:dyDescent="0.25">
      <c r="A7122" s="264" t="s">
        <v>41529</v>
      </c>
      <c r="B7122" s="265" t="s">
        <v>13959</v>
      </c>
      <c r="C7122" s="265" t="s">
        <v>6676</v>
      </c>
      <c r="D7122" s="266" t="s">
        <v>41348</v>
      </c>
    </row>
    <row r="7123" spans="1:4" x14ac:dyDescent="0.25">
      <c r="A7123" s="264" t="s">
        <v>41530</v>
      </c>
      <c r="B7123" s="265" t="s">
        <v>13960</v>
      </c>
      <c r="C7123" s="265" t="s">
        <v>6676</v>
      </c>
      <c r="D7123" s="266" t="s">
        <v>34894</v>
      </c>
    </row>
    <row r="7124" spans="1:4" x14ac:dyDescent="0.25">
      <c r="A7124" s="264" t="s">
        <v>41531</v>
      </c>
      <c r="B7124" s="265" t="s">
        <v>13961</v>
      </c>
      <c r="C7124" s="265" t="s">
        <v>6676</v>
      </c>
      <c r="D7124" s="266" t="s">
        <v>34679</v>
      </c>
    </row>
    <row r="7125" spans="1:4" x14ac:dyDescent="0.25">
      <c r="A7125" s="264" t="s">
        <v>41532</v>
      </c>
      <c r="B7125" s="265" t="s">
        <v>13962</v>
      </c>
      <c r="C7125" s="265" t="s">
        <v>6676</v>
      </c>
      <c r="D7125" s="266" t="s">
        <v>41533</v>
      </c>
    </row>
    <row r="7126" spans="1:4" x14ac:dyDescent="0.25">
      <c r="A7126" s="264" t="s">
        <v>41534</v>
      </c>
      <c r="B7126" s="265" t="s">
        <v>13963</v>
      </c>
      <c r="C7126" s="265" t="s">
        <v>6676</v>
      </c>
      <c r="D7126" s="266" t="s">
        <v>40264</v>
      </c>
    </row>
    <row r="7127" spans="1:4" x14ac:dyDescent="0.25">
      <c r="A7127" s="264" t="s">
        <v>41535</v>
      </c>
      <c r="B7127" s="265" t="s">
        <v>13964</v>
      </c>
      <c r="C7127" s="265" t="s">
        <v>6676</v>
      </c>
      <c r="D7127" s="266" t="s">
        <v>1466</v>
      </c>
    </row>
    <row r="7128" spans="1:4" x14ac:dyDescent="0.25">
      <c r="A7128" s="264" t="s">
        <v>41536</v>
      </c>
      <c r="B7128" s="265" t="s">
        <v>13965</v>
      </c>
      <c r="C7128" s="265" t="s">
        <v>6676</v>
      </c>
      <c r="D7128" s="266" t="s">
        <v>41537</v>
      </c>
    </row>
    <row r="7129" spans="1:4" x14ac:dyDescent="0.25">
      <c r="A7129" s="264" t="s">
        <v>41538</v>
      </c>
      <c r="B7129" s="265" t="s">
        <v>13966</v>
      </c>
      <c r="C7129" s="265" t="s">
        <v>6676</v>
      </c>
      <c r="D7129" s="266" t="s">
        <v>29522</v>
      </c>
    </row>
    <row r="7130" spans="1:4" x14ac:dyDescent="0.25">
      <c r="A7130" s="264" t="s">
        <v>41539</v>
      </c>
      <c r="B7130" s="265" t="s">
        <v>13967</v>
      </c>
      <c r="C7130" s="265" t="s">
        <v>6656</v>
      </c>
      <c r="D7130" s="266" t="s">
        <v>41540</v>
      </c>
    </row>
    <row r="7131" spans="1:4" x14ac:dyDescent="0.25">
      <c r="A7131" s="264" t="s">
        <v>41541</v>
      </c>
      <c r="B7131" s="265" t="s">
        <v>13968</v>
      </c>
      <c r="C7131" s="265" t="s">
        <v>6656</v>
      </c>
      <c r="D7131" s="266" t="s">
        <v>41542</v>
      </c>
    </row>
    <row r="7132" spans="1:4" x14ac:dyDescent="0.25">
      <c r="A7132" s="264" t="s">
        <v>41543</v>
      </c>
      <c r="B7132" s="265" t="s">
        <v>13969</v>
      </c>
      <c r="C7132" s="265" t="s">
        <v>6656</v>
      </c>
      <c r="D7132" s="266" t="s">
        <v>41544</v>
      </c>
    </row>
    <row r="7133" spans="1:4" x14ac:dyDescent="0.25">
      <c r="A7133" s="264" t="s">
        <v>41545</v>
      </c>
      <c r="B7133" s="265" t="s">
        <v>13970</v>
      </c>
      <c r="C7133" s="265" t="s">
        <v>6656</v>
      </c>
      <c r="D7133" s="266" t="s">
        <v>41546</v>
      </c>
    </row>
    <row r="7134" spans="1:4" x14ac:dyDescent="0.25">
      <c r="A7134" s="264" t="s">
        <v>41547</v>
      </c>
      <c r="B7134" s="265" t="s">
        <v>13971</v>
      </c>
      <c r="C7134" s="265" t="s">
        <v>6676</v>
      </c>
      <c r="D7134" s="266" t="s">
        <v>41548</v>
      </c>
    </row>
    <row r="7135" spans="1:4" x14ac:dyDescent="0.25">
      <c r="A7135" s="264" t="s">
        <v>41549</v>
      </c>
      <c r="B7135" s="265" t="s">
        <v>13972</v>
      </c>
      <c r="C7135" s="265" t="s">
        <v>6656</v>
      </c>
      <c r="D7135" s="266" t="s">
        <v>41550</v>
      </c>
    </row>
    <row r="7136" spans="1:4" x14ac:dyDescent="0.25">
      <c r="A7136" s="264" t="s">
        <v>41551</v>
      </c>
      <c r="B7136" s="265" t="s">
        <v>13973</v>
      </c>
      <c r="C7136" s="265" t="s">
        <v>6656</v>
      </c>
      <c r="D7136" s="266" t="s">
        <v>41552</v>
      </c>
    </row>
    <row r="7137" spans="1:4" x14ac:dyDescent="0.25">
      <c r="A7137" s="264" t="s">
        <v>41553</v>
      </c>
      <c r="B7137" s="265" t="s">
        <v>13974</v>
      </c>
      <c r="C7137" s="265" t="s">
        <v>6656</v>
      </c>
      <c r="D7137" s="266" t="s">
        <v>41554</v>
      </c>
    </row>
    <row r="7138" spans="1:4" x14ac:dyDescent="0.25">
      <c r="A7138" s="264" t="s">
        <v>41555</v>
      </c>
      <c r="B7138" s="265" t="s">
        <v>13975</v>
      </c>
      <c r="C7138" s="265" t="s">
        <v>6656</v>
      </c>
      <c r="D7138" s="266" t="s">
        <v>41556</v>
      </c>
    </row>
    <row r="7139" spans="1:4" x14ac:dyDescent="0.25">
      <c r="A7139" s="264" t="s">
        <v>41557</v>
      </c>
      <c r="B7139" s="265" t="s">
        <v>13976</v>
      </c>
      <c r="C7139" s="265" t="s">
        <v>6656</v>
      </c>
      <c r="D7139" s="266" t="s">
        <v>1575</v>
      </c>
    </row>
    <row r="7140" spans="1:4" x14ac:dyDescent="0.25">
      <c r="A7140" s="264" t="s">
        <v>41558</v>
      </c>
      <c r="B7140" s="265" t="s">
        <v>13977</v>
      </c>
      <c r="C7140" s="265" t="s">
        <v>740</v>
      </c>
      <c r="D7140" s="266" t="s">
        <v>30835</v>
      </c>
    </row>
    <row r="7141" spans="1:4" x14ac:dyDescent="0.25">
      <c r="A7141" s="264" t="s">
        <v>41559</v>
      </c>
      <c r="B7141" s="265" t="s">
        <v>13978</v>
      </c>
      <c r="C7141" s="265" t="s">
        <v>740</v>
      </c>
      <c r="D7141" s="266" t="s">
        <v>6768</v>
      </c>
    </row>
    <row r="7142" spans="1:4" x14ac:dyDescent="0.25">
      <c r="A7142" s="264" t="s">
        <v>41560</v>
      </c>
      <c r="B7142" s="265" t="s">
        <v>13979</v>
      </c>
      <c r="C7142" s="265" t="s">
        <v>6656</v>
      </c>
      <c r="D7142" s="266" t="s">
        <v>7217</v>
      </c>
    </row>
    <row r="7143" spans="1:4" x14ac:dyDescent="0.25">
      <c r="A7143" s="264" t="s">
        <v>41561</v>
      </c>
      <c r="B7143" s="265" t="s">
        <v>13980</v>
      </c>
      <c r="C7143" s="265" t="s">
        <v>6656</v>
      </c>
      <c r="D7143" s="266" t="s">
        <v>1983</v>
      </c>
    </row>
    <row r="7144" spans="1:4" x14ac:dyDescent="0.25">
      <c r="A7144" s="264" t="s">
        <v>41562</v>
      </c>
      <c r="B7144" s="265" t="s">
        <v>13981</v>
      </c>
      <c r="C7144" s="265" t="s">
        <v>6656</v>
      </c>
      <c r="D7144" s="266" t="s">
        <v>4756</v>
      </c>
    </row>
    <row r="7145" spans="1:4" x14ac:dyDescent="0.25">
      <c r="A7145" s="264" t="s">
        <v>41563</v>
      </c>
      <c r="B7145" s="265" t="s">
        <v>13982</v>
      </c>
      <c r="C7145" s="265" t="s">
        <v>6656</v>
      </c>
      <c r="D7145" s="266" t="s">
        <v>35501</v>
      </c>
    </row>
    <row r="7146" spans="1:4" x14ac:dyDescent="0.25">
      <c r="A7146" s="264" t="s">
        <v>41564</v>
      </c>
      <c r="B7146" s="265" t="s">
        <v>13983</v>
      </c>
      <c r="C7146" s="265" t="s">
        <v>6682</v>
      </c>
      <c r="D7146" s="266" t="s">
        <v>41565</v>
      </c>
    </row>
    <row r="7147" spans="1:4" x14ac:dyDescent="0.25">
      <c r="A7147" s="264" t="s">
        <v>41566</v>
      </c>
      <c r="B7147" s="265" t="s">
        <v>13984</v>
      </c>
      <c r="C7147" s="265" t="s">
        <v>6682</v>
      </c>
      <c r="D7147" s="266" t="s">
        <v>41567</v>
      </c>
    </row>
    <row r="7148" spans="1:4" x14ac:dyDescent="0.25">
      <c r="A7148" s="264" t="s">
        <v>41568</v>
      </c>
      <c r="B7148" s="265" t="s">
        <v>13985</v>
      </c>
      <c r="C7148" s="265" t="s">
        <v>6676</v>
      </c>
      <c r="D7148" s="266" t="s">
        <v>1524</v>
      </c>
    </row>
    <row r="7149" spans="1:4" x14ac:dyDescent="0.25">
      <c r="A7149" s="264" t="s">
        <v>41569</v>
      </c>
      <c r="B7149" s="265" t="s">
        <v>13986</v>
      </c>
      <c r="C7149" s="265" t="s">
        <v>740</v>
      </c>
      <c r="D7149" s="266" t="s">
        <v>41570</v>
      </c>
    </row>
    <row r="7150" spans="1:4" x14ac:dyDescent="0.25">
      <c r="A7150" s="264" t="s">
        <v>41571</v>
      </c>
      <c r="B7150" s="265" t="s">
        <v>13987</v>
      </c>
      <c r="C7150" s="265" t="s">
        <v>740</v>
      </c>
      <c r="D7150" s="266" t="s">
        <v>3566</v>
      </c>
    </row>
    <row r="7151" spans="1:4" x14ac:dyDescent="0.25">
      <c r="A7151" s="264" t="s">
        <v>41572</v>
      </c>
      <c r="B7151" s="265" t="s">
        <v>13988</v>
      </c>
      <c r="C7151" s="265" t="s">
        <v>740</v>
      </c>
      <c r="D7151" s="266" t="s">
        <v>26881</v>
      </c>
    </row>
    <row r="7152" spans="1:4" x14ac:dyDescent="0.25">
      <c r="A7152" s="264" t="s">
        <v>41573</v>
      </c>
      <c r="B7152" s="265" t="s">
        <v>13989</v>
      </c>
      <c r="C7152" s="265" t="s">
        <v>740</v>
      </c>
      <c r="D7152" s="266" t="s">
        <v>8082</v>
      </c>
    </row>
    <row r="7153" spans="1:4" x14ac:dyDescent="0.25">
      <c r="A7153" s="264" t="s">
        <v>41574</v>
      </c>
      <c r="B7153" s="265" t="s">
        <v>13991</v>
      </c>
      <c r="C7153" s="265" t="s">
        <v>740</v>
      </c>
      <c r="D7153" s="266" t="s">
        <v>25821</v>
      </c>
    </row>
    <row r="7154" spans="1:4" x14ac:dyDescent="0.25">
      <c r="A7154" s="264" t="s">
        <v>41575</v>
      </c>
      <c r="B7154" s="265" t="s">
        <v>13992</v>
      </c>
      <c r="C7154" s="265" t="s">
        <v>740</v>
      </c>
      <c r="D7154" s="266" t="s">
        <v>31450</v>
      </c>
    </row>
    <row r="7155" spans="1:4" x14ac:dyDescent="0.25">
      <c r="A7155" s="264" t="s">
        <v>41576</v>
      </c>
      <c r="B7155" s="265" t="s">
        <v>13993</v>
      </c>
      <c r="C7155" s="265" t="s">
        <v>6656</v>
      </c>
      <c r="D7155" s="266" t="s">
        <v>7182</v>
      </c>
    </row>
    <row r="7156" spans="1:4" x14ac:dyDescent="0.25">
      <c r="A7156" s="264" t="s">
        <v>41577</v>
      </c>
      <c r="B7156" s="265" t="s">
        <v>13994</v>
      </c>
      <c r="C7156" s="265" t="s">
        <v>6676</v>
      </c>
      <c r="D7156" s="266" t="s">
        <v>27275</v>
      </c>
    </row>
    <row r="7157" spans="1:4" x14ac:dyDescent="0.25">
      <c r="A7157" s="264" t="s">
        <v>41578</v>
      </c>
      <c r="B7157" s="265" t="s">
        <v>13995</v>
      </c>
      <c r="C7157" s="265" t="s">
        <v>740</v>
      </c>
      <c r="D7157" s="266" t="s">
        <v>30560</v>
      </c>
    </row>
    <row r="7158" spans="1:4" x14ac:dyDescent="0.25">
      <c r="A7158" s="264" t="s">
        <v>41579</v>
      </c>
      <c r="B7158" s="265" t="s">
        <v>13996</v>
      </c>
      <c r="C7158" s="265" t="s">
        <v>6676</v>
      </c>
      <c r="D7158" s="266" t="s">
        <v>41580</v>
      </c>
    </row>
    <row r="7159" spans="1:4" x14ac:dyDescent="0.25">
      <c r="A7159" s="264" t="s">
        <v>41581</v>
      </c>
      <c r="B7159" s="265" t="s">
        <v>13997</v>
      </c>
      <c r="C7159" s="265" t="s">
        <v>6676</v>
      </c>
      <c r="D7159" s="266" t="s">
        <v>40210</v>
      </c>
    </row>
    <row r="7160" spans="1:4" x14ac:dyDescent="0.25">
      <c r="A7160" s="264" t="s">
        <v>41582</v>
      </c>
      <c r="B7160" s="265" t="s">
        <v>13998</v>
      </c>
      <c r="C7160" s="265" t="s">
        <v>740</v>
      </c>
      <c r="D7160" s="266" t="s">
        <v>30744</v>
      </c>
    </row>
    <row r="7161" spans="1:4" x14ac:dyDescent="0.25">
      <c r="A7161" s="264" t="s">
        <v>41583</v>
      </c>
      <c r="B7161" s="265" t="s">
        <v>13999</v>
      </c>
      <c r="C7161" s="265" t="s">
        <v>1399</v>
      </c>
      <c r="D7161" s="266" t="s">
        <v>41584</v>
      </c>
    </row>
    <row r="7162" spans="1:4" x14ac:dyDescent="0.25">
      <c r="A7162" s="264" t="s">
        <v>41585</v>
      </c>
      <c r="B7162" s="265" t="s">
        <v>14000</v>
      </c>
      <c r="C7162" s="265" t="s">
        <v>740</v>
      </c>
      <c r="D7162" s="266" t="s">
        <v>7091</v>
      </c>
    </row>
    <row r="7163" spans="1:4" x14ac:dyDescent="0.25">
      <c r="A7163" s="264" t="s">
        <v>41586</v>
      </c>
      <c r="B7163" s="265" t="s">
        <v>14001</v>
      </c>
      <c r="C7163" s="265" t="s">
        <v>6656</v>
      </c>
      <c r="D7163" s="266" t="s">
        <v>41587</v>
      </c>
    </row>
    <row r="7164" spans="1:4" x14ac:dyDescent="0.25">
      <c r="A7164" s="264" t="s">
        <v>41588</v>
      </c>
      <c r="B7164" s="265" t="s">
        <v>14002</v>
      </c>
      <c r="C7164" s="265" t="s">
        <v>6656</v>
      </c>
      <c r="D7164" s="266" t="s">
        <v>41589</v>
      </c>
    </row>
    <row r="7165" spans="1:4" x14ac:dyDescent="0.25">
      <c r="A7165" s="264" t="s">
        <v>41590</v>
      </c>
      <c r="B7165" s="265" t="s">
        <v>14003</v>
      </c>
      <c r="C7165" s="265" t="s">
        <v>6656</v>
      </c>
      <c r="D7165" s="266" t="s">
        <v>28065</v>
      </c>
    </row>
    <row r="7166" spans="1:4" x14ac:dyDescent="0.25">
      <c r="A7166" s="264" t="s">
        <v>41591</v>
      </c>
      <c r="B7166" s="265" t="s">
        <v>14004</v>
      </c>
      <c r="C7166" s="265" t="s">
        <v>740</v>
      </c>
      <c r="D7166" s="266" t="s">
        <v>34000</v>
      </c>
    </row>
    <row r="7167" spans="1:4" x14ac:dyDescent="0.25">
      <c r="A7167" s="264" t="s">
        <v>41592</v>
      </c>
      <c r="B7167" s="265" t="s">
        <v>14005</v>
      </c>
      <c r="C7167" s="265" t="s">
        <v>6656</v>
      </c>
      <c r="D7167" s="266" t="s">
        <v>41593</v>
      </c>
    </row>
    <row r="7168" spans="1:4" x14ac:dyDescent="0.25">
      <c r="A7168" s="264" t="s">
        <v>41594</v>
      </c>
      <c r="B7168" s="265" t="s">
        <v>14006</v>
      </c>
      <c r="C7168" s="265" t="s">
        <v>740</v>
      </c>
      <c r="D7168" s="266" t="s">
        <v>41595</v>
      </c>
    </row>
    <row r="7169" spans="1:4" x14ac:dyDescent="0.25">
      <c r="A7169" s="264" t="s">
        <v>41596</v>
      </c>
      <c r="B7169" s="265" t="s">
        <v>14007</v>
      </c>
      <c r="C7169" s="265" t="s">
        <v>740</v>
      </c>
      <c r="D7169" s="266" t="s">
        <v>6828</v>
      </c>
    </row>
    <row r="7170" spans="1:4" x14ac:dyDescent="0.25">
      <c r="A7170" s="264" t="s">
        <v>41597</v>
      </c>
      <c r="B7170" s="265" t="s">
        <v>14008</v>
      </c>
      <c r="C7170" s="265" t="s">
        <v>13792</v>
      </c>
      <c r="D7170" s="266" t="s">
        <v>8258</v>
      </c>
    </row>
    <row r="7171" spans="1:4" x14ac:dyDescent="0.25">
      <c r="A7171" s="264" t="s">
        <v>41598</v>
      </c>
      <c r="B7171" s="265" t="s">
        <v>6627</v>
      </c>
      <c r="C7171" s="265" t="s">
        <v>13792</v>
      </c>
      <c r="D7171" s="266" t="s">
        <v>41599</v>
      </c>
    </row>
    <row r="7172" spans="1:4" x14ac:dyDescent="0.25">
      <c r="A7172" s="264" t="s">
        <v>41600</v>
      </c>
      <c r="B7172" s="265" t="s">
        <v>14009</v>
      </c>
      <c r="C7172" s="265" t="s">
        <v>13792</v>
      </c>
      <c r="D7172" s="266" t="s">
        <v>7115</v>
      </c>
    </row>
    <row r="7173" spans="1:4" x14ac:dyDescent="0.25">
      <c r="A7173" s="264" t="s">
        <v>41601</v>
      </c>
      <c r="B7173" s="265" t="s">
        <v>14010</v>
      </c>
      <c r="C7173" s="265" t="s">
        <v>13792</v>
      </c>
      <c r="D7173" s="266" t="s">
        <v>41599</v>
      </c>
    </row>
    <row r="7174" spans="1:4" x14ac:dyDescent="0.25">
      <c r="A7174" s="264" t="s">
        <v>41602</v>
      </c>
      <c r="B7174" s="265" t="s">
        <v>14011</v>
      </c>
      <c r="C7174" s="265" t="s">
        <v>13792</v>
      </c>
      <c r="D7174" s="266" t="s">
        <v>30523</v>
      </c>
    </row>
    <row r="7175" spans="1:4" x14ac:dyDescent="0.25">
      <c r="A7175" s="264" t="s">
        <v>41603</v>
      </c>
      <c r="B7175" s="265" t="s">
        <v>14012</v>
      </c>
      <c r="C7175" s="265" t="s">
        <v>13792</v>
      </c>
      <c r="D7175" s="266" t="s">
        <v>5046</v>
      </c>
    </row>
    <row r="7176" spans="1:4" x14ac:dyDescent="0.25">
      <c r="A7176" s="264" t="s">
        <v>41604</v>
      </c>
      <c r="B7176" s="265" t="s">
        <v>14013</v>
      </c>
      <c r="C7176" s="265" t="s">
        <v>12884</v>
      </c>
      <c r="D7176" s="266" t="s">
        <v>7339</v>
      </c>
    </row>
    <row r="7177" spans="1:4" x14ac:dyDescent="0.25">
      <c r="A7177" s="264" t="s">
        <v>41605</v>
      </c>
      <c r="B7177" s="265" t="s">
        <v>14014</v>
      </c>
      <c r="C7177" s="265" t="s">
        <v>12884</v>
      </c>
      <c r="D7177" s="266" t="s">
        <v>2260</v>
      </c>
    </row>
    <row r="7178" spans="1:4" x14ac:dyDescent="0.25">
      <c r="A7178" s="264" t="s">
        <v>41606</v>
      </c>
      <c r="B7178" s="265" t="s">
        <v>14016</v>
      </c>
      <c r="C7178" s="265" t="s">
        <v>12884</v>
      </c>
      <c r="D7178" s="266" t="s">
        <v>5041</v>
      </c>
    </row>
    <row r="7179" spans="1:4" x14ac:dyDescent="0.25">
      <c r="A7179" s="264" t="s">
        <v>41607</v>
      </c>
      <c r="B7179" s="265" t="s">
        <v>14017</v>
      </c>
      <c r="C7179" s="265" t="s">
        <v>12884</v>
      </c>
      <c r="D7179" s="266" t="s">
        <v>6767</v>
      </c>
    </row>
    <row r="7180" spans="1:4" x14ac:dyDescent="0.25">
      <c r="A7180" s="264" t="s">
        <v>41608</v>
      </c>
      <c r="B7180" s="265" t="s">
        <v>14018</v>
      </c>
      <c r="C7180" s="265" t="s">
        <v>12884</v>
      </c>
      <c r="D7180" s="266" t="s">
        <v>3821</v>
      </c>
    </row>
    <row r="7181" spans="1:4" x14ac:dyDescent="0.25">
      <c r="A7181" s="264" t="s">
        <v>41609</v>
      </c>
      <c r="B7181" s="265" t="s">
        <v>14019</v>
      </c>
      <c r="C7181" s="265" t="s">
        <v>12884</v>
      </c>
      <c r="D7181" s="266" t="s">
        <v>41610</v>
      </c>
    </row>
    <row r="7182" spans="1:4" x14ac:dyDescent="0.25">
      <c r="A7182" s="264" t="s">
        <v>41611</v>
      </c>
      <c r="B7182" s="265" t="s">
        <v>14021</v>
      </c>
      <c r="C7182" s="265" t="s">
        <v>13792</v>
      </c>
      <c r="D7182" s="266" t="s">
        <v>3658</v>
      </c>
    </row>
    <row r="7183" spans="1:4" x14ac:dyDescent="0.25">
      <c r="A7183" s="264" t="s">
        <v>41612</v>
      </c>
      <c r="B7183" s="265" t="s">
        <v>14022</v>
      </c>
      <c r="C7183" s="265" t="s">
        <v>13792</v>
      </c>
      <c r="D7183" s="266" t="s">
        <v>4259</v>
      </c>
    </row>
    <row r="7184" spans="1:4" x14ac:dyDescent="0.25">
      <c r="A7184" s="264" t="s">
        <v>41613</v>
      </c>
      <c r="B7184" s="265" t="s">
        <v>14023</v>
      </c>
      <c r="C7184" s="265" t="s">
        <v>13792</v>
      </c>
      <c r="D7184" s="266" t="s">
        <v>41614</v>
      </c>
    </row>
    <row r="7185" spans="1:4" x14ac:dyDescent="0.25">
      <c r="A7185" s="264" t="s">
        <v>41615</v>
      </c>
      <c r="B7185" s="265" t="s">
        <v>14024</v>
      </c>
      <c r="C7185" s="265" t="s">
        <v>12884</v>
      </c>
      <c r="D7185" s="266" t="s">
        <v>41616</v>
      </c>
    </row>
    <row r="7186" spans="1:4" x14ac:dyDescent="0.25">
      <c r="A7186" s="264" t="s">
        <v>41617</v>
      </c>
      <c r="B7186" s="265" t="s">
        <v>14025</v>
      </c>
      <c r="C7186" s="265" t="s">
        <v>12884</v>
      </c>
      <c r="D7186" s="266" t="s">
        <v>4255</v>
      </c>
    </row>
    <row r="7187" spans="1:4" x14ac:dyDescent="0.25">
      <c r="A7187" s="264" t="s">
        <v>41618</v>
      </c>
      <c r="B7187" s="265" t="s">
        <v>14026</v>
      </c>
      <c r="C7187" s="265" t="s">
        <v>12884</v>
      </c>
      <c r="D7187" s="266" t="s">
        <v>41619</v>
      </c>
    </row>
    <row r="7188" spans="1:4" x14ac:dyDescent="0.25">
      <c r="A7188" s="264" t="s">
        <v>41620</v>
      </c>
      <c r="B7188" s="265" t="s">
        <v>14027</v>
      </c>
      <c r="C7188" s="265" t="s">
        <v>13792</v>
      </c>
      <c r="D7188" s="266" t="s">
        <v>26769</v>
      </c>
    </row>
    <row r="7189" spans="1:4" x14ac:dyDescent="0.25">
      <c r="A7189" s="264" t="s">
        <v>41621</v>
      </c>
      <c r="B7189" s="265" t="s">
        <v>14028</v>
      </c>
      <c r="C7189" s="265" t="s">
        <v>13792</v>
      </c>
      <c r="D7189" s="266" t="s">
        <v>33535</v>
      </c>
    </row>
    <row r="7190" spans="1:4" x14ac:dyDescent="0.25">
      <c r="A7190" s="264" t="s">
        <v>41622</v>
      </c>
      <c r="B7190" s="265" t="s">
        <v>14029</v>
      </c>
      <c r="C7190" s="265" t="s">
        <v>13792</v>
      </c>
      <c r="D7190" s="266" t="s">
        <v>7095</v>
      </c>
    </row>
    <row r="7191" spans="1:4" x14ac:dyDescent="0.25">
      <c r="A7191" s="264" t="s">
        <v>41623</v>
      </c>
      <c r="B7191" s="265" t="s">
        <v>14030</v>
      </c>
      <c r="C7191" s="265" t="s">
        <v>12884</v>
      </c>
      <c r="D7191" s="266" t="s">
        <v>13990</v>
      </c>
    </row>
    <row r="7192" spans="1:4" x14ac:dyDescent="0.25">
      <c r="A7192" s="264" t="s">
        <v>41624</v>
      </c>
      <c r="B7192" s="265" t="s">
        <v>14031</v>
      </c>
      <c r="C7192" s="265" t="s">
        <v>12884</v>
      </c>
      <c r="D7192" s="266" t="s">
        <v>4767</v>
      </c>
    </row>
    <row r="7193" spans="1:4" x14ac:dyDescent="0.25">
      <c r="A7193" s="264" t="s">
        <v>41625</v>
      </c>
      <c r="B7193" s="265" t="s">
        <v>14032</v>
      </c>
      <c r="C7193" s="265" t="s">
        <v>12884</v>
      </c>
      <c r="D7193" s="266" t="s">
        <v>3602</v>
      </c>
    </row>
    <row r="7194" spans="1:4" x14ac:dyDescent="0.25">
      <c r="A7194" s="264" t="s">
        <v>41626</v>
      </c>
      <c r="B7194" s="265" t="s">
        <v>14033</v>
      </c>
      <c r="C7194" s="265" t="s">
        <v>13792</v>
      </c>
      <c r="D7194" s="266" t="s">
        <v>2551</v>
      </c>
    </row>
    <row r="7195" spans="1:4" x14ac:dyDescent="0.25">
      <c r="A7195" s="264" t="s">
        <v>41627</v>
      </c>
      <c r="B7195" s="265" t="s">
        <v>14034</v>
      </c>
      <c r="C7195" s="265" t="s">
        <v>13792</v>
      </c>
      <c r="D7195" s="266" t="s">
        <v>30676</v>
      </c>
    </row>
    <row r="7196" spans="1:4" x14ac:dyDescent="0.25">
      <c r="A7196" s="264" t="s">
        <v>41628</v>
      </c>
      <c r="B7196" s="265" t="s">
        <v>14035</v>
      </c>
      <c r="C7196" s="265" t="s">
        <v>13792</v>
      </c>
      <c r="D7196" s="266" t="s">
        <v>6832</v>
      </c>
    </row>
    <row r="7197" spans="1:4" x14ac:dyDescent="0.25">
      <c r="A7197" s="264" t="s">
        <v>41629</v>
      </c>
      <c r="B7197" s="265" t="s">
        <v>14036</v>
      </c>
      <c r="C7197" s="265" t="s">
        <v>13792</v>
      </c>
      <c r="D7197" s="266" t="s">
        <v>3591</v>
      </c>
    </row>
    <row r="7198" spans="1:4" x14ac:dyDescent="0.25">
      <c r="A7198" s="264" t="s">
        <v>41630</v>
      </c>
      <c r="B7198" s="265" t="s">
        <v>14037</v>
      </c>
      <c r="C7198" s="265" t="s">
        <v>13792</v>
      </c>
      <c r="D7198" s="266" t="s">
        <v>12843</v>
      </c>
    </row>
    <row r="7199" spans="1:4" x14ac:dyDescent="0.25">
      <c r="A7199" s="264" t="s">
        <v>41631</v>
      </c>
      <c r="B7199" s="265" t="s">
        <v>14038</v>
      </c>
      <c r="C7199" s="265" t="s">
        <v>13792</v>
      </c>
      <c r="D7199" s="266" t="s">
        <v>4892</v>
      </c>
    </row>
    <row r="7200" spans="1:4" x14ac:dyDescent="0.25">
      <c r="A7200" s="264" t="s">
        <v>41632</v>
      </c>
      <c r="B7200" s="265" t="s">
        <v>14039</v>
      </c>
      <c r="C7200" s="265" t="s">
        <v>13792</v>
      </c>
      <c r="D7200" s="266" t="s">
        <v>6851</v>
      </c>
    </row>
    <row r="7201" spans="1:4" x14ac:dyDescent="0.25">
      <c r="A7201" s="264" t="s">
        <v>41633</v>
      </c>
      <c r="B7201" s="265" t="s">
        <v>14040</v>
      </c>
      <c r="C7201" s="265" t="s">
        <v>13792</v>
      </c>
      <c r="D7201" s="266" t="s">
        <v>2017</v>
      </c>
    </row>
    <row r="7202" spans="1:4" x14ac:dyDescent="0.25">
      <c r="A7202" s="264" t="s">
        <v>41634</v>
      </c>
      <c r="B7202" s="265" t="s">
        <v>14041</v>
      </c>
      <c r="C7202" s="265" t="s">
        <v>12884</v>
      </c>
      <c r="D7202" s="266" t="s">
        <v>25608</v>
      </c>
    </row>
    <row r="7203" spans="1:4" x14ac:dyDescent="0.25">
      <c r="A7203" s="264" t="s">
        <v>41635</v>
      </c>
      <c r="B7203" s="265" t="s">
        <v>14042</v>
      </c>
      <c r="C7203" s="265" t="s">
        <v>12884</v>
      </c>
      <c r="D7203" s="266" t="s">
        <v>41636</v>
      </c>
    </row>
    <row r="7204" spans="1:4" x14ac:dyDescent="0.25">
      <c r="A7204" s="264" t="s">
        <v>41637</v>
      </c>
      <c r="B7204" s="265" t="s">
        <v>14043</v>
      </c>
      <c r="C7204" s="265" t="s">
        <v>12884</v>
      </c>
      <c r="D7204" s="266" t="s">
        <v>41638</v>
      </c>
    </row>
    <row r="7205" spans="1:4" x14ac:dyDescent="0.25">
      <c r="A7205" s="264" t="s">
        <v>41639</v>
      </c>
      <c r="B7205" s="265" t="s">
        <v>14044</v>
      </c>
      <c r="C7205" s="265" t="s">
        <v>12884</v>
      </c>
      <c r="D7205" s="266" t="s">
        <v>31305</v>
      </c>
    </row>
    <row r="7206" spans="1:4" x14ac:dyDescent="0.25">
      <c r="A7206" s="264" t="s">
        <v>41640</v>
      </c>
      <c r="B7206" s="265" t="s">
        <v>14045</v>
      </c>
      <c r="C7206" s="265" t="s">
        <v>12884</v>
      </c>
      <c r="D7206" s="266" t="s">
        <v>31293</v>
      </c>
    </row>
    <row r="7207" spans="1:4" x14ac:dyDescent="0.25">
      <c r="A7207" s="264" t="s">
        <v>41641</v>
      </c>
      <c r="B7207" s="265" t="s">
        <v>14046</v>
      </c>
      <c r="C7207" s="265" t="s">
        <v>12884</v>
      </c>
      <c r="D7207" s="266" t="s">
        <v>41642</v>
      </c>
    </row>
    <row r="7208" spans="1:4" x14ac:dyDescent="0.25">
      <c r="A7208" s="264" t="s">
        <v>41643</v>
      </c>
      <c r="B7208" s="265" t="s">
        <v>14047</v>
      </c>
      <c r="C7208" s="265" t="s">
        <v>12884</v>
      </c>
      <c r="D7208" s="266" t="s">
        <v>41644</v>
      </c>
    </row>
    <row r="7209" spans="1:4" x14ac:dyDescent="0.25">
      <c r="A7209" s="264" t="s">
        <v>41645</v>
      </c>
      <c r="B7209" s="265" t="s">
        <v>14048</v>
      </c>
      <c r="C7209" s="265" t="s">
        <v>12884</v>
      </c>
      <c r="D7209" s="266" t="s">
        <v>25615</v>
      </c>
    </row>
    <row r="7210" spans="1:4" x14ac:dyDescent="0.25">
      <c r="A7210" s="264" t="s">
        <v>41646</v>
      </c>
      <c r="B7210" s="265" t="s">
        <v>14049</v>
      </c>
      <c r="C7210" s="265" t="s">
        <v>12884</v>
      </c>
      <c r="D7210" s="266" t="s">
        <v>26765</v>
      </c>
    </row>
    <row r="7211" spans="1:4" x14ac:dyDescent="0.25">
      <c r="A7211" s="264" t="s">
        <v>41647</v>
      </c>
      <c r="B7211" s="265" t="s">
        <v>14050</v>
      </c>
      <c r="C7211" s="265" t="s">
        <v>12884</v>
      </c>
      <c r="D7211" s="266" t="s">
        <v>2011</v>
      </c>
    </row>
    <row r="7212" spans="1:4" x14ac:dyDescent="0.25">
      <c r="A7212" s="264" t="s">
        <v>41648</v>
      </c>
      <c r="B7212" s="265" t="s">
        <v>14051</v>
      </c>
      <c r="C7212" s="265" t="s">
        <v>12884</v>
      </c>
      <c r="D7212" s="266" t="s">
        <v>41649</v>
      </c>
    </row>
    <row r="7213" spans="1:4" x14ac:dyDescent="0.25">
      <c r="A7213" s="264" t="s">
        <v>41650</v>
      </c>
      <c r="B7213" s="265" t="s">
        <v>14052</v>
      </c>
      <c r="C7213" s="265" t="s">
        <v>12884</v>
      </c>
      <c r="D7213" s="266" t="s">
        <v>41651</v>
      </c>
    </row>
    <row r="7214" spans="1:4" x14ac:dyDescent="0.25">
      <c r="A7214" s="264" t="s">
        <v>41652</v>
      </c>
      <c r="B7214" s="265" t="s">
        <v>14053</v>
      </c>
      <c r="C7214" s="265" t="s">
        <v>12884</v>
      </c>
      <c r="D7214" s="266" t="s">
        <v>25959</v>
      </c>
    </row>
    <row r="7215" spans="1:4" x14ac:dyDescent="0.25">
      <c r="A7215" s="264" t="s">
        <v>41653</v>
      </c>
      <c r="B7215" s="265" t="s">
        <v>14054</v>
      </c>
      <c r="C7215" s="265" t="s">
        <v>12884</v>
      </c>
      <c r="D7215" s="266" t="s">
        <v>6422</v>
      </c>
    </row>
    <row r="7216" spans="1:4" x14ac:dyDescent="0.25">
      <c r="A7216" s="264" t="s">
        <v>41654</v>
      </c>
      <c r="B7216" s="265" t="s">
        <v>14055</v>
      </c>
      <c r="C7216" s="265" t="s">
        <v>13792</v>
      </c>
      <c r="D7216" s="266" t="s">
        <v>41655</v>
      </c>
    </row>
    <row r="7217" spans="1:4" x14ac:dyDescent="0.25">
      <c r="A7217" s="264" t="s">
        <v>41656</v>
      </c>
      <c r="B7217" s="265" t="s">
        <v>14057</v>
      </c>
      <c r="C7217" s="265" t="s">
        <v>13792</v>
      </c>
      <c r="D7217" s="266" t="s">
        <v>41638</v>
      </c>
    </row>
    <row r="7218" spans="1:4" x14ac:dyDescent="0.25">
      <c r="A7218" s="264" t="s">
        <v>41657</v>
      </c>
      <c r="B7218" s="265" t="s">
        <v>14058</v>
      </c>
      <c r="C7218" s="265" t="s">
        <v>13792</v>
      </c>
      <c r="D7218" s="266" t="s">
        <v>5263</v>
      </c>
    </row>
    <row r="7219" spans="1:4" x14ac:dyDescent="0.25">
      <c r="A7219" s="264" t="s">
        <v>41658</v>
      </c>
      <c r="B7219" s="265" t="s">
        <v>14059</v>
      </c>
      <c r="C7219" s="265" t="s">
        <v>13792</v>
      </c>
      <c r="D7219" s="266" t="s">
        <v>27420</v>
      </c>
    </row>
    <row r="7220" spans="1:4" x14ac:dyDescent="0.25">
      <c r="A7220" s="264" t="s">
        <v>41659</v>
      </c>
      <c r="B7220" s="265" t="s">
        <v>14060</v>
      </c>
      <c r="C7220" s="265" t="s">
        <v>13792</v>
      </c>
      <c r="D7220" s="266" t="s">
        <v>5875</v>
      </c>
    </row>
    <row r="7221" spans="1:4" x14ac:dyDescent="0.25">
      <c r="A7221" s="264" t="s">
        <v>41660</v>
      </c>
      <c r="B7221" s="265" t="s">
        <v>14061</v>
      </c>
      <c r="C7221" s="265" t="s">
        <v>13792</v>
      </c>
      <c r="D7221" s="266" t="s">
        <v>1691</v>
      </c>
    </row>
    <row r="7222" spans="1:4" x14ac:dyDescent="0.25">
      <c r="A7222" s="264" t="s">
        <v>41661</v>
      </c>
      <c r="B7222" s="265" t="s">
        <v>14062</v>
      </c>
      <c r="C7222" s="265" t="s">
        <v>13792</v>
      </c>
      <c r="D7222" s="266" t="s">
        <v>41662</v>
      </c>
    </row>
    <row r="7223" spans="1:4" x14ac:dyDescent="0.25">
      <c r="A7223" s="264" t="s">
        <v>41663</v>
      </c>
      <c r="B7223" s="265" t="s">
        <v>14063</v>
      </c>
      <c r="C7223" s="265" t="s">
        <v>13792</v>
      </c>
      <c r="D7223" s="266" t="s">
        <v>41651</v>
      </c>
    </row>
    <row r="7224" spans="1:4" x14ac:dyDescent="0.25">
      <c r="A7224" s="264" t="s">
        <v>41664</v>
      </c>
      <c r="B7224" s="265" t="s">
        <v>14064</v>
      </c>
      <c r="C7224" s="265" t="s">
        <v>13792</v>
      </c>
      <c r="D7224" s="266" t="s">
        <v>25959</v>
      </c>
    </row>
    <row r="7225" spans="1:4" x14ac:dyDescent="0.25">
      <c r="A7225" s="264" t="s">
        <v>41665</v>
      </c>
      <c r="B7225" s="265" t="s">
        <v>14065</v>
      </c>
      <c r="C7225" s="265" t="s">
        <v>13792</v>
      </c>
      <c r="D7225" s="266" t="s">
        <v>2683</v>
      </c>
    </row>
    <row r="7226" spans="1:4" x14ac:dyDescent="0.25">
      <c r="A7226" s="264" t="s">
        <v>41666</v>
      </c>
      <c r="B7226" s="265" t="s">
        <v>14066</v>
      </c>
      <c r="C7226" s="265" t="s">
        <v>6682</v>
      </c>
      <c r="D7226" s="266" t="s">
        <v>34097</v>
      </c>
    </row>
    <row r="7227" spans="1:4" x14ac:dyDescent="0.25">
      <c r="A7227" s="264" t="s">
        <v>41667</v>
      </c>
      <c r="B7227" s="265" t="s">
        <v>6626</v>
      </c>
      <c r="C7227" s="265" t="s">
        <v>6682</v>
      </c>
      <c r="D7227" s="266" t="s">
        <v>41668</v>
      </c>
    </row>
    <row r="7228" spans="1:4" x14ac:dyDescent="0.25">
      <c r="A7228" s="264" t="s">
        <v>41669</v>
      </c>
      <c r="B7228" s="265" t="s">
        <v>14067</v>
      </c>
      <c r="C7228" s="265" t="s">
        <v>6682</v>
      </c>
      <c r="D7228" s="266" t="s">
        <v>32350</v>
      </c>
    </row>
    <row r="7229" spans="1:4" x14ac:dyDescent="0.25">
      <c r="A7229" s="264" t="s">
        <v>41670</v>
      </c>
      <c r="B7229" s="265" t="s">
        <v>14068</v>
      </c>
      <c r="C7229" s="265" t="s">
        <v>12884</v>
      </c>
      <c r="D7229" s="266" t="s">
        <v>3020</v>
      </c>
    </row>
    <row r="7230" spans="1:4" x14ac:dyDescent="0.25">
      <c r="A7230" s="264" t="s">
        <v>41671</v>
      </c>
      <c r="B7230" s="265" t="s">
        <v>14069</v>
      </c>
      <c r="C7230" s="265" t="s">
        <v>12884</v>
      </c>
      <c r="D7230" s="266" t="s">
        <v>3649</v>
      </c>
    </row>
    <row r="7231" spans="1:4" x14ac:dyDescent="0.25">
      <c r="A7231" s="264" t="s">
        <v>41672</v>
      </c>
      <c r="B7231" s="265" t="s">
        <v>14070</v>
      </c>
      <c r="C7231" s="265" t="s">
        <v>12884</v>
      </c>
      <c r="D7231" s="266" t="s">
        <v>1675</v>
      </c>
    </row>
    <row r="7232" spans="1:4" x14ac:dyDescent="0.25">
      <c r="A7232" s="264" t="s">
        <v>41673</v>
      </c>
      <c r="B7232" s="265" t="s">
        <v>14072</v>
      </c>
      <c r="C7232" s="265" t="s">
        <v>12884</v>
      </c>
      <c r="D7232" s="266" t="s">
        <v>2231</v>
      </c>
    </row>
    <row r="7233" spans="1:4" x14ac:dyDescent="0.25">
      <c r="A7233" s="264" t="s">
        <v>41674</v>
      </c>
      <c r="B7233" s="265" t="s">
        <v>14073</v>
      </c>
      <c r="C7233" s="265" t="s">
        <v>12884</v>
      </c>
      <c r="D7233" s="266" t="s">
        <v>3985</v>
      </c>
    </row>
    <row r="7234" spans="1:4" x14ac:dyDescent="0.25">
      <c r="A7234" s="264" t="s">
        <v>41675</v>
      </c>
      <c r="B7234" s="265" t="s">
        <v>14074</v>
      </c>
      <c r="C7234" s="265" t="s">
        <v>12884</v>
      </c>
      <c r="D7234" s="266" t="s">
        <v>31391</v>
      </c>
    </row>
    <row r="7235" spans="1:4" x14ac:dyDescent="0.25">
      <c r="A7235" s="264" t="s">
        <v>41676</v>
      </c>
      <c r="B7235" s="265" t="s">
        <v>14075</v>
      </c>
      <c r="C7235" s="265" t="s">
        <v>12884</v>
      </c>
      <c r="D7235" s="266" t="s">
        <v>7095</v>
      </c>
    </row>
    <row r="7236" spans="1:4" x14ac:dyDescent="0.25">
      <c r="A7236" s="264" t="s">
        <v>41677</v>
      </c>
      <c r="B7236" s="265" t="s">
        <v>14076</v>
      </c>
      <c r="C7236" s="265" t="s">
        <v>12884</v>
      </c>
      <c r="D7236" s="266" t="s">
        <v>8012</v>
      </c>
    </row>
    <row r="7237" spans="1:4" x14ac:dyDescent="0.25">
      <c r="A7237" s="264" t="s">
        <v>41678</v>
      </c>
      <c r="B7237" s="265" t="s">
        <v>14077</v>
      </c>
      <c r="C7237" s="265" t="s">
        <v>14078</v>
      </c>
      <c r="D7237" s="266" t="s">
        <v>41679</v>
      </c>
    </row>
    <row r="7238" spans="1:4" x14ac:dyDescent="0.25">
      <c r="A7238" s="264" t="s">
        <v>41680</v>
      </c>
      <c r="B7238" s="265" t="s">
        <v>14079</v>
      </c>
      <c r="C7238" s="265" t="s">
        <v>14078</v>
      </c>
      <c r="D7238" s="266" t="s">
        <v>41681</v>
      </c>
    </row>
    <row r="7239" spans="1:4" x14ac:dyDescent="0.25">
      <c r="A7239" s="264" t="s">
        <v>41682</v>
      </c>
      <c r="B7239" s="265" t="s">
        <v>14080</v>
      </c>
      <c r="C7239" s="265" t="s">
        <v>14078</v>
      </c>
      <c r="D7239" s="266" t="s">
        <v>41683</v>
      </c>
    </row>
    <row r="7240" spans="1:4" x14ac:dyDescent="0.25">
      <c r="A7240" s="264" t="s">
        <v>41684</v>
      </c>
      <c r="B7240" s="265" t="s">
        <v>14081</v>
      </c>
      <c r="C7240" s="265" t="s">
        <v>6682</v>
      </c>
      <c r="D7240" s="266" t="s">
        <v>31077</v>
      </c>
    </row>
    <row r="7241" spans="1:4" x14ac:dyDescent="0.25">
      <c r="A7241" s="264" t="s">
        <v>41685</v>
      </c>
      <c r="B7241" s="265" t="s">
        <v>14082</v>
      </c>
      <c r="C7241" s="265" t="s">
        <v>6682</v>
      </c>
      <c r="D7241" s="266" t="s">
        <v>25816</v>
      </c>
    </row>
    <row r="7242" spans="1:4" x14ac:dyDescent="0.25">
      <c r="A7242" s="264" t="s">
        <v>41686</v>
      </c>
      <c r="B7242" s="265" t="s">
        <v>14083</v>
      </c>
      <c r="C7242" s="265" t="s">
        <v>6682</v>
      </c>
      <c r="D7242" s="266" t="s">
        <v>36309</v>
      </c>
    </row>
    <row r="7243" spans="1:4" x14ac:dyDescent="0.25">
      <c r="A7243" s="264" t="s">
        <v>41687</v>
      </c>
      <c r="B7243" s="265" t="s">
        <v>14084</v>
      </c>
      <c r="C7243" s="265" t="s">
        <v>6682</v>
      </c>
      <c r="D7243" s="266" t="s">
        <v>3910</v>
      </c>
    </row>
    <row r="7244" spans="1:4" x14ac:dyDescent="0.25">
      <c r="A7244" s="264" t="s">
        <v>41688</v>
      </c>
      <c r="B7244" s="265" t="s">
        <v>14085</v>
      </c>
      <c r="C7244" s="265" t="s">
        <v>6682</v>
      </c>
      <c r="D7244" s="266" t="s">
        <v>31472</v>
      </c>
    </row>
    <row r="7245" spans="1:4" x14ac:dyDescent="0.25">
      <c r="A7245" s="264" t="s">
        <v>41689</v>
      </c>
      <c r="B7245" s="265" t="s">
        <v>14086</v>
      </c>
      <c r="C7245" s="265" t="s">
        <v>6682</v>
      </c>
      <c r="D7245" s="266" t="s">
        <v>41690</v>
      </c>
    </row>
    <row r="7246" spans="1:4" x14ac:dyDescent="0.25">
      <c r="A7246" s="264" t="s">
        <v>41691</v>
      </c>
      <c r="B7246" s="265" t="s">
        <v>14087</v>
      </c>
      <c r="C7246" s="265" t="s">
        <v>6682</v>
      </c>
      <c r="D7246" s="266" t="s">
        <v>3028</v>
      </c>
    </row>
    <row r="7247" spans="1:4" x14ac:dyDescent="0.25">
      <c r="A7247" s="264" t="s">
        <v>41692</v>
      </c>
      <c r="B7247" s="265" t="s">
        <v>14088</v>
      </c>
      <c r="C7247" s="265" t="s">
        <v>6682</v>
      </c>
      <c r="D7247" s="266" t="s">
        <v>5129</v>
      </c>
    </row>
    <row r="7248" spans="1:4" x14ac:dyDescent="0.25">
      <c r="A7248" s="264" t="s">
        <v>41693</v>
      </c>
      <c r="B7248" s="265" t="s">
        <v>14089</v>
      </c>
      <c r="C7248" s="265" t="s">
        <v>6682</v>
      </c>
      <c r="D7248" s="266" t="s">
        <v>38319</v>
      </c>
    </row>
    <row r="7249" spans="1:4" x14ac:dyDescent="0.25">
      <c r="A7249" s="264" t="s">
        <v>41694</v>
      </c>
      <c r="B7249" s="265" t="s">
        <v>14090</v>
      </c>
      <c r="C7249" s="265" t="s">
        <v>6682</v>
      </c>
      <c r="D7249" s="266" t="s">
        <v>25844</v>
      </c>
    </row>
    <row r="7250" spans="1:4" x14ac:dyDescent="0.25">
      <c r="A7250" s="264" t="s">
        <v>41695</v>
      </c>
      <c r="B7250" s="265" t="s">
        <v>14091</v>
      </c>
      <c r="C7250" s="265" t="s">
        <v>6682</v>
      </c>
      <c r="D7250" s="266" t="s">
        <v>9666</v>
      </c>
    </row>
    <row r="7251" spans="1:4" x14ac:dyDescent="0.25">
      <c r="A7251" s="264" t="s">
        <v>41696</v>
      </c>
      <c r="B7251" s="265" t="s">
        <v>14092</v>
      </c>
      <c r="C7251" s="265" t="s">
        <v>6682</v>
      </c>
      <c r="D7251" s="266" t="s">
        <v>30814</v>
      </c>
    </row>
    <row r="7252" spans="1:4" x14ac:dyDescent="0.25">
      <c r="A7252" s="264" t="s">
        <v>41697</v>
      </c>
      <c r="B7252" s="265" t="s">
        <v>14093</v>
      </c>
      <c r="C7252" s="265" t="s">
        <v>6682</v>
      </c>
      <c r="D7252" s="266" t="s">
        <v>3543</v>
      </c>
    </row>
    <row r="7253" spans="1:4" x14ac:dyDescent="0.25">
      <c r="A7253" s="264" t="s">
        <v>41698</v>
      </c>
      <c r="B7253" s="265" t="s">
        <v>14094</v>
      </c>
      <c r="C7253" s="265" t="s">
        <v>14078</v>
      </c>
      <c r="D7253" s="266" t="s">
        <v>39313</v>
      </c>
    </row>
    <row r="7254" spans="1:4" x14ac:dyDescent="0.25">
      <c r="A7254" s="264" t="s">
        <v>41699</v>
      </c>
      <c r="B7254" s="265" t="s">
        <v>14095</v>
      </c>
      <c r="C7254" s="265" t="s">
        <v>14078</v>
      </c>
      <c r="D7254" s="266" t="s">
        <v>38315</v>
      </c>
    </row>
    <row r="7255" spans="1:4" x14ac:dyDescent="0.25">
      <c r="A7255" s="264" t="s">
        <v>41700</v>
      </c>
      <c r="B7255" s="265" t="s">
        <v>14096</v>
      </c>
      <c r="C7255" s="265" t="s">
        <v>14078</v>
      </c>
      <c r="D7255" s="266" t="s">
        <v>41701</v>
      </c>
    </row>
    <row r="7256" spans="1:4" x14ac:dyDescent="0.25">
      <c r="A7256" s="264" t="s">
        <v>41702</v>
      </c>
      <c r="B7256" s="265" t="s">
        <v>14097</v>
      </c>
      <c r="C7256" s="265" t="s">
        <v>14078</v>
      </c>
      <c r="D7256" s="266" t="s">
        <v>41703</v>
      </c>
    </row>
    <row r="7257" spans="1:4" x14ac:dyDescent="0.25">
      <c r="A7257" s="264" t="s">
        <v>41704</v>
      </c>
      <c r="B7257" s="265" t="s">
        <v>14098</v>
      </c>
      <c r="C7257" s="265" t="s">
        <v>14078</v>
      </c>
      <c r="D7257" s="266" t="s">
        <v>41705</v>
      </c>
    </row>
    <row r="7258" spans="1:4" x14ac:dyDescent="0.25">
      <c r="A7258" s="264" t="s">
        <v>41706</v>
      </c>
      <c r="B7258" s="265" t="s">
        <v>14099</v>
      </c>
      <c r="C7258" s="265" t="s">
        <v>14078</v>
      </c>
      <c r="D7258" s="266" t="s">
        <v>27142</v>
      </c>
    </row>
    <row r="7259" spans="1:4" x14ac:dyDescent="0.25">
      <c r="A7259" s="264" t="s">
        <v>41707</v>
      </c>
      <c r="B7259" s="265" t="s">
        <v>14100</v>
      </c>
      <c r="C7259" s="265" t="s">
        <v>14078</v>
      </c>
      <c r="D7259" s="266" t="s">
        <v>8308</v>
      </c>
    </row>
    <row r="7260" spans="1:4" x14ac:dyDescent="0.25">
      <c r="A7260" s="264" t="s">
        <v>41708</v>
      </c>
      <c r="B7260" s="265" t="s">
        <v>14101</v>
      </c>
      <c r="C7260" s="265" t="s">
        <v>14078</v>
      </c>
      <c r="D7260" s="266" t="s">
        <v>6884</v>
      </c>
    </row>
    <row r="7261" spans="1:4" x14ac:dyDescent="0.25">
      <c r="A7261" s="264" t="s">
        <v>41709</v>
      </c>
      <c r="B7261" s="265" t="s">
        <v>14102</v>
      </c>
      <c r="C7261" s="265" t="s">
        <v>14078</v>
      </c>
      <c r="D7261" s="266" t="s">
        <v>41710</v>
      </c>
    </row>
    <row r="7262" spans="1:4" x14ac:dyDescent="0.25">
      <c r="A7262" s="264" t="s">
        <v>41711</v>
      </c>
      <c r="B7262" s="265" t="s">
        <v>14103</v>
      </c>
      <c r="C7262" s="265" t="s">
        <v>14078</v>
      </c>
      <c r="D7262" s="266" t="s">
        <v>13385</v>
      </c>
    </row>
    <row r="7263" spans="1:4" x14ac:dyDescent="0.25">
      <c r="A7263" s="264" t="s">
        <v>41712</v>
      </c>
      <c r="B7263" s="265" t="s">
        <v>14104</v>
      </c>
      <c r="C7263" s="265" t="s">
        <v>14078</v>
      </c>
      <c r="D7263" s="266" t="s">
        <v>5246</v>
      </c>
    </row>
    <row r="7264" spans="1:4" x14ac:dyDescent="0.25">
      <c r="A7264" s="264" t="s">
        <v>41713</v>
      </c>
      <c r="B7264" s="265" t="s">
        <v>14105</v>
      </c>
      <c r="C7264" s="265" t="s">
        <v>14078</v>
      </c>
      <c r="D7264" s="266" t="s">
        <v>3664</v>
      </c>
    </row>
    <row r="7265" spans="1:4" x14ac:dyDescent="0.25">
      <c r="A7265" s="264" t="s">
        <v>41714</v>
      </c>
      <c r="B7265" s="265" t="s">
        <v>14106</v>
      </c>
      <c r="C7265" s="265" t="s">
        <v>14078</v>
      </c>
      <c r="D7265" s="266" t="s">
        <v>3773</v>
      </c>
    </row>
    <row r="7266" spans="1:4" x14ac:dyDescent="0.25">
      <c r="A7266" s="264" t="s">
        <v>41715</v>
      </c>
      <c r="B7266" s="265" t="s">
        <v>14107</v>
      </c>
      <c r="C7266" s="265" t="s">
        <v>14078</v>
      </c>
      <c r="D7266" s="266" t="s">
        <v>5246</v>
      </c>
    </row>
    <row r="7267" spans="1:4" x14ac:dyDescent="0.25">
      <c r="A7267" s="264" t="s">
        <v>41716</v>
      </c>
      <c r="B7267" s="265" t="s">
        <v>14108</v>
      </c>
      <c r="C7267" s="265" t="s">
        <v>14078</v>
      </c>
      <c r="D7267" s="266" t="s">
        <v>5695</v>
      </c>
    </row>
    <row r="7268" spans="1:4" x14ac:dyDescent="0.25">
      <c r="A7268" s="264" t="s">
        <v>41717</v>
      </c>
      <c r="B7268" s="265" t="s">
        <v>14109</v>
      </c>
      <c r="C7268" s="265" t="s">
        <v>14078</v>
      </c>
      <c r="D7268" s="266" t="s">
        <v>39337</v>
      </c>
    </row>
    <row r="7269" spans="1:4" x14ac:dyDescent="0.25">
      <c r="A7269" s="264" t="s">
        <v>41718</v>
      </c>
      <c r="B7269" s="265" t="s">
        <v>14110</v>
      </c>
      <c r="C7269" s="265" t="s">
        <v>6682</v>
      </c>
      <c r="D7269" s="266" t="s">
        <v>7426</v>
      </c>
    </row>
    <row r="7270" spans="1:4" x14ac:dyDescent="0.25">
      <c r="A7270" s="264" t="s">
        <v>41719</v>
      </c>
      <c r="B7270" s="265" t="s">
        <v>14111</v>
      </c>
      <c r="C7270" s="265" t="s">
        <v>6682</v>
      </c>
      <c r="D7270" s="266" t="s">
        <v>37529</v>
      </c>
    </row>
    <row r="7271" spans="1:4" x14ac:dyDescent="0.25">
      <c r="A7271" s="264" t="s">
        <v>41720</v>
      </c>
      <c r="B7271" s="265" t="s">
        <v>14112</v>
      </c>
      <c r="C7271" s="265" t="s">
        <v>6682</v>
      </c>
      <c r="D7271" s="266" t="s">
        <v>2280</v>
      </c>
    </row>
    <row r="7272" spans="1:4" x14ac:dyDescent="0.25">
      <c r="A7272" s="264" t="s">
        <v>41721</v>
      </c>
      <c r="B7272" s="265" t="s">
        <v>14113</v>
      </c>
      <c r="C7272" s="265" t="s">
        <v>6682</v>
      </c>
      <c r="D7272" s="266" t="s">
        <v>29842</v>
      </c>
    </row>
    <row r="7273" spans="1:4" x14ac:dyDescent="0.25">
      <c r="A7273" s="264" t="s">
        <v>41722</v>
      </c>
      <c r="B7273" s="265" t="s">
        <v>14114</v>
      </c>
      <c r="C7273" s="265" t="s">
        <v>14078</v>
      </c>
      <c r="D7273" s="266" t="s">
        <v>41723</v>
      </c>
    </row>
    <row r="7274" spans="1:4" x14ac:dyDescent="0.25">
      <c r="A7274" s="264" t="s">
        <v>41724</v>
      </c>
      <c r="B7274" s="265" t="s">
        <v>14115</v>
      </c>
      <c r="C7274" s="265" t="s">
        <v>14078</v>
      </c>
      <c r="D7274" s="266" t="s">
        <v>37069</v>
      </c>
    </row>
    <row r="7275" spans="1:4" x14ac:dyDescent="0.25">
      <c r="A7275" s="264" t="s">
        <v>41725</v>
      </c>
      <c r="B7275" s="265" t="s">
        <v>14116</v>
      </c>
      <c r="C7275" s="265" t="s">
        <v>14078</v>
      </c>
      <c r="D7275" s="266" t="s">
        <v>41726</v>
      </c>
    </row>
    <row r="7276" spans="1:4" x14ac:dyDescent="0.25">
      <c r="A7276" s="264" t="s">
        <v>41727</v>
      </c>
      <c r="B7276" s="265" t="s">
        <v>14117</v>
      </c>
      <c r="C7276" s="265" t="s">
        <v>14078</v>
      </c>
      <c r="D7276" s="266" t="s">
        <v>41728</v>
      </c>
    </row>
    <row r="7277" spans="1:4" x14ac:dyDescent="0.25">
      <c r="A7277" s="264" t="s">
        <v>41729</v>
      </c>
      <c r="B7277" s="265" t="s">
        <v>14118</v>
      </c>
      <c r="C7277" s="265" t="s">
        <v>14078</v>
      </c>
      <c r="D7277" s="266" t="s">
        <v>38831</v>
      </c>
    </row>
    <row r="7278" spans="1:4" x14ac:dyDescent="0.25">
      <c r="A7278" s="264" t="s">
        <v>41730</v>
      </c>
      <c r="B7278" s="265" t="s">
        <v>14119</v>
      </c>
      <c r="C7278" s="265" t="s">
        <v>14078</v>
      </c>
      <c r="D7278" s="266" t="s">
        <v>41731</v>
      </c>
    </row>
    <row r="7279" spans="1:4" x14ac:dyDescent="0.25">
      <c r="A7279" s="264" t="s">
        <v>41732</v>
      </c>
      <c r="B7279" s="265" t="s">
        <v>14120</v>
      </c>
      <c r="C7279" s="265" t="s">
        <v>14078</v>
      </c>
      <c r="D7279" s="266" t="s">
        <v>4951</v>
      </c>
    </row>
    <row r="7280" spans="1:4" x14ac:dyDescent="0.25">
      <c r="A7280" s="264" t="s">
        <v>41733</v>
      </c>
      <c r="B7280" s="265" t="s">
        <v>14121</v>
      </c>
      <c r="C7280" s="265" t="s">
        <v>14078</v>
      </c>
      <c r="D7280" s="266" t="s">
        <v>31867</v>
      </c>
    </row>
    <row r="7281" spans="1:4" x14ac:dyDescent="0.25">
      <c r="A7281" s="264" t="s">
        <v>41734</v>
      </c>
      <c r="B7281" s="265" t="s">
        <v>14123</v>
      </c>
      <c r="C7281" s="265" t="s">
        <v>14078</v>
      </c>
      <c r="D7281" s="266" t="s">
        <v>41735</v>
      </c>
    </row>
    <row r="7282" spans="1:4" x14ac:dyDescent="0.25">
      <c r="A7282" s="264" t="s">
        <v>41736</v>
      </c>
      <c r="B7282" s="265" t="s">
        <v>14124</v>
      </c>
      <c r="C7282" s="265" t="s">
        <v>14078</v>
      </c>
      <c r="D7282" s="266" t="s">
        <v>32397</v>
      </c>
    </row>
    <row r="7283" spans="1:4" x14ac:dyDescent="0.25">
      <c r="A7283" s="264" t="s">
        <v>41737</v>
      </c>
      <c r="B7283" s="265" t="s">
        <v>14125</v>
      </c>
      <c r="C7283" s="265" t="s">
        <v>14078</v>
      </c>
      <c r="D7283" s="266" t="s">
        <v>41738</v>
      </c>
    </row>
    <row r="7284" spans="1:4" x14ac:dyDescent="0.25">
      <c r="A7284" s="264" t="s">
        <v>41739</v>
      </c>
      <c r="B7284" s="265" t="s">
        <v>14126</v>
      </c>
      <c r="C7284" s="265" t="s">
        <v>14078</v>
      </c>
      <c r="D7284" s="266" t="s">
        <v>41740</v>
      </c>
    </row>
    <row r="7285" spans="1:4" x14ac:dyDescent="0.25">
      <c r="A7285" s="264" t="s">
        <v>41741</v>
      </c>
      <c r="B7285" s="265" t="s">
        <v>14127</v>
      </c>
      <c r="C7285" s="265" t="s">
        <v>14078</v>
      </c>
      <c r="D7285" s="266" t="s">
        <v>41742</v>
      </c>
    </row>
    <row r="7286" spans="1:4" x14ac:dyDescent="0.25">
      <c r="A7286" s="264" t="s">
        <v>41743</v>
      </c>
      <c r="B7286" s="265" t="s">
        <v>14128</v>
      </c>
      <c r="C7286" s="265" t="s">
        <v>14078</v>
      </c>
      <c r="D7286" s="266" t="s">
        <v>5999</v>
      </c>
    </row>
    <row r="7287" spans="1:4" x14ac:dyDescent="0.25">
      <c r="A7287" s="264" t="s">
        <v>41744</v>
      </c>
      <c r="B7287" s="265" t="s">
        <v>14129</v>
      </c>
      <c r="C7287" s="265" t="s">
        <v>14078</v>
      </c>
      <c r="D7287" s="266" t="s">
        <v>41745</v>
      </c>
    </row>
    <row r="7288" spans="1:4" x14ac:dyDescent="0.25">
      <c r="A7288" s="264" t="s">
        <v>41746</v>
      </c>
      <c r="B7288" s="265" t="s">
        <v>14130</v>
      </c>
      <c r="C7288" s="265" t="s">
        <v>14078</v>
      </c>
      <c r="D7288" s="266" t="s">
        <v>37894</v>
      </c>
    </row>
    <row r="7289" spans="1:4" x14ac:dyDescent="0.25">
      <c r="A7289" s="264" t="s">
        <v>41747</v>
      </c>
      <c r="B7289" s="265" t="s">
        <v>14131</v>
      </c>
      <c r="C7289" s="265" t="s">
        <v>14078</v>
      </c>
      <c r="D7289" s="266" t="s">
        <v>36184</v>
      </c>
    </row>
    <row r="7290" spans="1:4" x14ac:dyDescent="0.25">
      <c r="A7290" s="264" t="s">
        <v>41748</v>
      </c>
      <c r="B7290" s="265" t="s">
        <v>14132</v>
      </c>
      <c r="C7290" s="265" t="s">
        <v>14078</v>
      </c>
      <c r="D7290" s="266" t="s">
        <v>41749</v>
      </c>
    </row>
    <row r="7291" spans="1:4" x14ac:dyDescent="0.25">
      <c r="A7291" s="264" t="s">
        <v>41750</v>
      </c>
      <c r="B7291" s="265" t="s">
        <v>14133</v>
      </c>
      <c r="C7291" s="265" t="s">
        <v>14078</v>
      </c>
      <c r="D7291" s="266" t="s">
        <v>41751</v>
      </c>
    </row>
    <row r="7292" spans="1:4" x14ac:dyDescent="0.25">
      <c r="A7292" s="264" t="s">
        <v>41752</v>
      </c>
      <c r="B7292" s="265" t="s">
        <v>14134</v>
      </c>
      <c r="C7292" s="265" t="s">
        <v>14078</v>
      </c>
      <c r="D7292" s="266" t="s">
        <v>41753</v>
      </c>
    </row>
    <row r="7293" spans="1:4" x14ac:dyDescent="0.25">
      <c r="A7293" s="264" t="s">
        <v>41754</v>
      </c>
      <c r="B7293" s="265" t="s">
        <v>14135</v>
      </c>
      <c r="C7293" s="265" t="s">
        <v>14078</v>
      </c>
      <c r="D7293" s="266" t="s">
        <v>4212</v>
      </c>
    </row>
    <row r="7294" spans="1:4" x14ac:dyDescent="0.25">
      <c r="A7294" s="264" t="s">
        <v>41755</v>
      </c>
      <c r="B7294" s="265" t="s">
        <v>14136</v>
      </c>
      <c r="C7294" s="265" t="s">
        <v>14078</v>
      </c>
      <c r="D7294" s="266" t="s">
        <v>41756</v>
      </c>
    </row>
    <row r="7295" spans="1:4" x14ac:dyDescent="0.25">
      <c r="A7295" s="264" t="s">
        <v>41757</v>
      </c>
      <c r="B7295" s="265" t="s">
        <v>14137</v>
      </c>
      <c r="C7295" s="265" t="s">
        <v>14078</v>
      </c>
      <c r="D7295" s="266" t="s">
        <v>41758</v>
      </c>
    </row>
    <row r="7296" spans="1:4" x14ac:dyDescent="0.25">
      <c r="A7296" s="264" t="s">
        <v>41759</v>
      </c>
      <c r="B7296" s="265" t="s">
        <v>14138</v>
      </c>
      <c r="C7296" s="265" t="s">
        <v>14078</v>
      </c>
      <c r="D7296" s="266" t="s">
        <v>41760</v>
      </c>
    </row>
    <row r="7297" spans="1:4" x14ac:dyDescent="0.25">
      <c r="A7297" s="264" t="s">
        <v>41761</v>
      </c>
      <c r="B7297" s="265" t="s">
        <v>14139</v>
      </c>
      <c r="C7297" s="265" t="s">
        <v>14078</v>
      </c>
      <c r="D7297" s="266" t="s">
        <v>41762</v>
      </c>
    </row>
    <row r="7298" spans="1:4" x14ac:dyDescent="0.25">
      <c r="A7298" s="264" t="s">
        <v>41763</v>
      </c>
      <c r="B7298" s="265" t="s">
        <v>14140</v>
      </c>
      <c r="C7298" s="265" t="s">
        <v>14078</v>
      </c>
      <c r="D7298" s="266" t="s">
        <v>41764</v>
      </c>
    </row>
    <row r="7299" spans="1:4" x14ac:dyDescent="0.25">
      <c r="A7299" s="264" t="s">
        <v>41765</v>
      </c>
      <c r="B7299" s="265" t="s">
        <v>14141</v>
      </c>
      <c r="C7299" s="265" t="s">
        <v>14078</v>
      </c>
      <c r="D7299" s="266" t="s">
        <v>37785</v>
      </c>
    </row>
    <row r="7300" spans="1:4" x14ac:dyDescent="0.25">
      <c r="A7300" s="264" t="s">
        <v>41766</v>
      </c>
      <c r="B7300" s="265" t="s">
        <v>14142</v>
      </c>
      <c r="C7300" s="265" t="s">
        <v>14078</v>
      </c>
      <c r="D7300" s="266" t="s">
        <v>41767</v>
      </c>
    </row>
    <row r="7301" spans="1:4" x14ac:dyDescent="0.25">
      <c r="A7301" s="264" t="s">
        <v>41768</v>
      </c>
      <c r="B7301" s="265" t="s">
        <v>14143</v>
      </c>
      <c r="C7301" s="265" t="s">
        <v>14078</v>
      </c>
      <c r="D7301" s="266" t="s">
        <v>41769</v>
      </c>
    </row>
    <row r="7302" spans="1:4" x14ac:dyDescent="0.25">
      <c r="A7302" s="264" t="s">
        <v>41770</v>
      </c>
      <c r="B7302" s="265" t="s">
        <v>14144</v>
      </c>
      <c r="C7302" s="265" t="s">
        <v>14078</v>
      </c>
      <c r="D7302" s="266" t="s">
        <v>41771</v>
      </c>
    </row>
    <row r="7303" spans="1:4" x14ac:dyDescent="0.25">
      <c r="A7303" s="264" t="s">
        <v>41772</v>
      </c>
      <c r="B7303" s="265" t="s">
        <v>14145</v>
      </c>
      <c r="C7303" s="265" t="s">
        <v>14078</v>
      </c>
      <c r="D7303" s="266" t="s">
        <v>41773</v>
      </c>
    </row>
    <row r="7304" spans="1:4" x14ac:dyDescent="0.25">
      <c r="A7304" s="264" t="s">
        <v>41774</v>
      </c>
      <c r="B7304" s="265" t="s">
        <v>14146</v>
      </c>
      <c r="C7304" s="265" t="s">
        <v>14078</v>
      </c>
      <c r="D7304" s="266" t="s">
        <v>41775</v>
      </c>
    </row>
    <row r="7305" spans="1:4" x14ac:dyDescent="0.25">
      <c r="A7305" s="264" t="s">
        <v>41776</v>
      </c>
      <c r="B7305" s="265" t="s">
        <v>14147</v>
      </c>
      <c r="C7305" s="265" t="s">
        <v>14078</v>
      </c>
      <c r="D7305" s="266" t="s">
        <v>37732</v>
      </c>
    </row>
    <row r="7306" spans="1:4" x14ac:dyDescent="0.25">
      <c r="A7306" s="264" t="s">
        <v>41777</v>
      </c>
      <c r="B7306" s="265" t="s">
        <v>14148</v>
      </c>
      <c r="C7306" s="265" t="s">
        <v>740</v>
      </c>
      <c r="D7306" s="266" t="s">
        <v>1541</v>
      </c>
    </row>
    <row r="7307" spans="1:4" x14ac:dyDescent="0.25">
      <c r="A7307" s="264" t="s">
        <v>41778</v>
      </c>
      <c r="B7307" s="265" t="s">
        <v>14149</v>
      </c>
      <c r="C7307" s="265" t="s">
        <v>740</v>
      </c>
      <c r="D7307" s="266" t="s">
        <v>41779</v>
      </c>
    </row>
    <row r="7308" spans="1:4" x14ac:dyDescent="0.25">
      <c r="A7308" s="264" t="s">
        <v>41780</v>
      </c>
      <c r="B7308" s="265" t="s">
        <v>14150</v>
      </c>
      <c r="C7308" s="265" t="s">
        <v>740</v>
      </c>
      <c r="D7308" s="266" t="s">
        <v>27507</v>
      </c>
    </row>
    <row r="7309" spans="1:4" x14ac:dyDescent="0.25">
      <c r="A7309" s="264" t="s">
        <v>41781</v>
      </c>
      <c r="B7309" s="265" t="s">
        <v>14151</v>
      </c>
      <c r="C7309" s="265" t="s">
        <v>740</v>
      </c>
      <c r="D7309" s="266" t="s">
        <v>41782</v>
      </c>
    </row>
    <row r="7310" spans="1:4" x14ac:dyDescent="0.25">
      <c r="A7310" s="264" t="s">
        <v>41783</v>
      </c>
      <c r="B7310" s="265" t="s">
        <v>14152</v>
      </c>
      <c r="C7310" s="265" t="s">
        <v>740</v>
      </c>
      <c r="D7310" s="266" t="s">
        <v>41784</v>
      </c>
    </row>
    <row r="7311" spans="1:4" x14ac:dyDescent="0.25">
      <c r="A7311" s="264" t="s">
        <v>41785</v>
      </c>
      <c r="B7311" s="265" t="s">
        <v>14153</v>
      </c>
      <c r="C7311" s="265" t="s">
        <v>740</v>
      </c>
      <c r="D7311" s="266" t="s">
        <v>41786</v>
      </c>
    </row>
    <row r="7312" spans="1:4" x14ac:dyDescent="0.25">
      <c r="A7312" s="264" t="s">
        <v>41787</v>
      </c>
      <c r="B7312" s="265" t="s">
        <v>14154</v>
      </c>
      <c r="C7312" s="265" t="s">
        <v>740</v>
      </c>
      <c r="D7312" s="266" t="s">
        <v>41788</v>
      </c>
    </row>
    <row r="7313" spans="1:4" x14ac:dyDescent="0.25">
      <c r="A7313" s="264" t="s">
        <v>41789</v>
      </c>
      <c r="B7313" s="265" t="s">
        <v>14155</v>
      </c>
      <c r="C7313" s="265" t="s">
        <v>740</v>
      </c>
      <c r="D7313" s="266" t="s">
        <v>41790</v>
      </c>
    </row>
    <row r="7314" spans="1:4" x14ac:dyDescent="0.25">
      <c r="A7314" s="264" t="s">
        <v>41791</v>
      </c>
      <c r="B7314" s="265" t="s">
        <v>14156</v>
      </c>
      <c r="C7314" s="265" t="s">
        <v>740</v>
      </c>
      <c r="D7314" s="266" t="s">
        <v>41792</v>
      </c>
    </row>
    <row r="7315" spans="1:4" x14ac:dyDescent="0.25">
      <c r="A7315" s="264" t="s">
        <v>41793</v>
      </c>
      <c r="B7315" s="265" t="s">
        <v>14157</v>
      </c>
      <c r="C7315" s="265" t="s">
        <v>740</v>
      </c>
      <c r="D7315" s="266" t="s">
        <v>41794</v>
      </c>
    </row>
    <row r="7316" spans="1:4" x14ac:dyDescent="0.25">
      <c r="A7316" s="264" t="s">
        <v>41795</v>
      </c>
      <c r="B7316" s="265" t="s">
        <v>14158</v>
      </c>
      <c r="C7316" s="265" t="s">
        <v>740</v>
      </c>
      <c r="D7316" s="266" t="s">
        <v>41796</v>
      </c>
    </row>
    <row r="7317" spans="1:4" x14ac:dyDescent="0.25">
      <c r="A7317" s="264" t="s">
        <v>41797</v>
      </c>
      <c r="B7317" s="265" t="s">
        <v>14159</v>
      </c>
      <c r="C7317" s="265" t="s">
        <v>740</v>
      </c>
      <c r="D7317" s="266" t="s">
        <v>4894</v>
      </c>
    </row>
    <row r="7318" spans="1:4" x14ac:dyDescent="0.25">
      <c r="A7318" s="264" t="s">
        <v>41798</v>
      </c>
      <c r="B7318" s="265" t="s">
        <v>14160</v>
      </c>
      <c r="C7318" s="265" t="s">
        <v>740</v>
      </c>
      <c r="D7318" s="266" t="s">
        <v>41799</v>
      </c>
    </row>
    <row r="7319" spans="1:4" x14ac:dyDescent="0.25">
      <c r="A7319" s="264" t="s">
        <v>41800</v>
      </c>
      <c r="B7319" s="265" t="s">
        <v>14161</v>
      </c>
      <c r="C7319" s="265" t="s">
        <v>740</v>
      </c>
      <c r="D7319" s="266" t="s">
        <v>41801</v>
      </c>
    </row>
    <row r="7320" spans="1:4" x14ac:dyDescent="0.25">
      <c r="A7320" s="264" t="s">
        <v>41802</v>
      </c>
      <c r="B7320" s="265" t="s">
        <v>14162</v>
      </c>
      <c r="C7320" s="265" t="s">
        <v>740</v>
      </c>
      <c r="D7320" s="266" t="s">
        <v>41803</v>
      </c>
    </row>
    <row r="7321" spans="1:4" x14ac:dyDescent="0.25">
      <c r="A7321" s="264" t="s">
        <v>41804</v>
      </c>
      <c r="B7321" s="265" t="s">
        <v>14163</v>
      </c>
      <c r="C7321" s="265" t="s">
        <v>740</v>
      </c>
      <c r="D7321" s="266" t="s">
        <v>41799</v>
      </c>
    </row>
    <row r="7322" spans="1:4" x14ac:dyDescent="0.25">
      <c r="A7322" s="264" t="s">
        <v>41805</v>
      </c>
      <c r="B7322" s="265" t="s">
        <v>14164</v>
      </c>
      <c r="C7322" s="265" t="s">
        <v>6676</v>
      </c>
      <c r="D7322" s="266" t="s">
        <v>41806</v>
      </c>
    </row>
    <row r="7323" spans="1:4" x14ac:dyDescent="0.25">
      <c r="A7323" s="264" t="s">
        <v>41807</v>
      </c>
      <c r="B7323" s="265" t="s">
        <v>14165</v>
      </c>
      <c r="C7323" s="265" t="s">
        <v>6676</v>
      </c>
      <c r="D7323" s="266" t="s">
        <v>41808</v>
      </c>
    </row>
    <row r="7324" spans="1:4" x14ac:dyDescent="0.25">
      <c r="A7324" s="264" t="s">
        <v>41809</v>
      </c>
      <c r="B7324" s="265" t="s">
        <v>14166</v>
      </c>
      <c r="C7324" s="265" t="s">
        <v>6676</v>
      </c>
      <c r="D7324" s="266" t="s">
        <v>41810</v>
      </c>
    </row>
    <row r="7325" spans="1:4" x14ac:dyDescent="0.25">
      <c r="A7325" s="264" t="s">
        <v>41811</v>
      </c>
      <c r="B7325" s="265" t="s">
        <v>28732</v>
      </c>
      <c r="C7325" s="265" t="s">
        <v>6656</v>
      </c>
      <c r="D7325" s="266" t="s">
        <v>41812</v>
      </c>
    </row>
    <row r="7326" spans="1:4" x14ac:dyDescent="0.25">
      <c r="A7326" s="264" t="s">
        <v>41813</v>
      </c>
      <c r="B7326" s="265" t="s">
        <v>28733</v>
      </c>
      <c r="C7326" s="265" t="s">
        <v>6656</v>
      </c>
      <c r="D7326" s="266" t="s">
        <v>6521</v>
      </c>
    </row>
    <row r="7327" spans="1:4" x14ac:dyDescent="0.25">
      <c r="A7327" s="264" t="s">
        <v>41814</v>
      </c>
      <c r="B7327" s="265" t="s">
        <v>28734</v>
      </c>
      <c r="C7327" s="265" t="s">
        <v>6656</v>
      </c>
      <c r="D7327" s="266" t="s">
        <v>41815</v>
      </c>
    </row>
    <row r="7328" spans="1:4" x14ac:dyDescent="0.25">
      <c r="A7328" s="264" t="s">
        <v>41816</v>
      </c>
      <c r="B7328" s="265" t="s">
        <v>28735</v>
      </c>
      <c r="C7328" s="265" t="s">
        <v>6656</v>
      </c>
      <c r="D7328" s="266" t="s">
        <v>41817</v>
      </c>
    </row>
    <row r="7329" spans="1:4" x14ac:dyDescent="0.25">
      <c r="A7329" s="264" t="s">
        <v>41818</v>
      </c>
      <c r="B7329" s="265" t="s">
        <v>28736</v>
      </c>
      <c r="C7329" s="265" t="s">
        <v>6676</v>
      </c>
      <c r="D7329" s="266" t="s">
        <v>7104</v>
      </c>
    </row>
    <row r="7330" spans="1:4" x14ac:dyDescent="0.25">
      <c r="A7330" s="264" t="s">
        <v>41819</v>
      </c>
      <c r="B7330" s="265" t="s">
        <v>28737</v>
      </c>
      <c r="C7330" s="265" t="s">
        <v>6676</v>
      </c>
      <c r="D7330" s="266" t="s">
        <v>41820</v>
      </c>
    </row>
    <row r="7331" spans="1:4" x14ac:dyDescent="0.25">
      <c r="A7331" s="264" t="s">
        <v>41821</v>
      </c>
      <c r="B7331" s="265" t="s">
        <v>28738</v>
      </c>
      <c r="C7331" s="265" t="s">
        <v>6676</v>
      </c>
      <c r="D7331" s="266" t="s">
        <v>8131</v>
      </c>
    </row>
    <row r="7332" spans="1:4" x14ac:dyDescent="0.25">
      <c r="A7332" s="264" t="s">
        <v>41822</v>
      </c>
      <c r="B7332" s="265" t="s">
        <v>14167</v>
      </c>
      <c r="C7332" s="265" t="s">
        <v>740</v>
      </c>
      <c r="D7332" s="266" t="s">
        <v>41823</v>
      </c>
    </row>
    <row r="7333" spans="1:4" x14ac:dyDescent="0.25">
      <c r="A7333" s="264" t="s">
        <v>41824</v>
      </c>
      <c r="B7333" s="265" t="s">
        <v>14168</v>
      </c>
      <c r="C7333" s="265" t="s">
        <v>6676</v>
      </c>
      <c r="D7333" s="266" t="s">
        <v>41825</v>
      </c>
    </row>
    <row r="7334" spans="1:4" x14ac:dyDescent="0.25">
      <c r="A7334" s="264" t="s">
        <v>41826</v>
      </c>
      <c r="B7334" s="265" t="s">
        <v>28739</v>
      </c>
      <c r="C7334" s="265" t="s">
        <v>6676</v>
      </c>
      <c r="D7334" s="266" t="s">
        <v>7066</v>
      </c>
    </row>
    <row r="7335" spans="1:4" x14ac:dyDescent="0.25">
      <c r="A7335" s="264" t="s">
        <v>41827</v>
      </c>
      <c r="B7335" s="265" t="s">
        <v>28740</v>
      </c>
      <c r="C7335" s="265" t="s">
        <v>6676</v>
      </c>
      <c r="D7335" s="266" t="s">
        <v>31717</v>
      </c>
    </row>
    <row r="7336" spans="1:4" x14ac:dyDescent="0.25">
      <c r="A7336" s="264" t="s">
        <v>41828</v>
      </c>
      <c r="B7336" s="265" t="s">
        <v>28741</v>
      </c>
      <c r="C7336" s="265" t="s">
        <v>6676</v>
      </c>
      <c r="D7336" s="266" t="s">
        <v>3104</v>
      </c>
    </row>
    <row r="7337" spans="1:4" x14ac:dyDescent="0.25">
      <c r="A7337" s="264" t="s">
        <v>41829</v>
      </c>
      <c r="B7337" s="265" t="s">
        <v>28742</v>
      </c>
      <c r="C7337" s="265" t="s">
        <v>6676</v>
      </c>
      <c r="D7337" s="266" t="s">
        <v>10723</v>
      </c>
    </row>
    <row r="7338" spans="1:4" x14ac:dyDescent="0.25">
      <c r="A7338" s="264" t="s">
        <v>41830</v>
      </c>
      <c r="B7338" s="265" t="s">
        <v>28743</v>
      </c>
      <c r="C7338" s="265" t="s">
        <v>6676</v>
      </c>
      <c r="D7338" s="266" t="s">
        <v>41831</v>
      </c>
    </row>
    <row r="7339" spans="1:4" x14ac:dyDescent="0.25">
      <c r="A7339" s="264" t="s">
        <v>41832</v>
      </c>
      <c r="B7339" s="265" t="s">
        <v>25874</v>
      </c>
      <c r="C7339" s="265" t="s">
        <v>740</v>
      </c>
      <c r="D7339" s="374" t="s">
        <v>41833</v>
      </c>
    </row>
    <row r="7340" spans="1:4" x14ac:dyDescent="0.25">
      <c r="A7340" s="264" t="s">
        <v>41834</v>
      </c>
      <c r="B7340" s="265" t="s">
        <v>25875</v>
      </c>
      <c r="C7340" s="265" t="s">
        <v>740</v>
      </c>
      <c r="D7340" s="374" t="s">
        <v>41835</v>
      </c>
    </row>
    <row r="7341" spans="1:4" x14ac:dyDescent="0.25">
      <c r="A7341" s="264" t="s">
        <v>41836</v>
      </c>
      <c r="B7341" s="265" t="s">
        <v>14169</v>
      </c>
      <c r="C7341" s="265" t="s">
        <v>6656</v>
      </c>
      <c r="D7341" s="266" t="s">
        <v>41837</v>
      </c>
    </row>
    <row r="7342" spans="1:4" x14ac:dyDescent="0.25">
      <c r="A7342" s="264" t="s">
        <v>41838</v>
      </c>
      <c r="B7342" s="265" t="s">
        <v>14170</v>
      </c>
      <c r="C7342" s="265" t="s">
        <v>6656</v>
      </c>
      <c r="D7342" s="374" t="s">
        <v>41839</v>
      </c>
    </row>
    <row r="7343" spans="1:4" x14ac:dyDescent="0.25">
      <c r="A7343" s="264" t="s">
        <v>41840</v>
      </c>
      <c r="B7343" s="265" t="s">
        <v>14171</v>
      </c>
      <c r="C7343" s="265" t="s">
        <v>6676</v>
      </c>
      <c r="D7343" s="266" t="s">
        <v>41841</v>
      </c>
    </row>
    <row r="7344" spans="1:4" x14ac:dyDescent="0.25">
      <c r="A7344" s="264" t="s">
        <v>41842</v>
      </c>
      <c r="B7344" s="265" t="s">
        <v>14172</v>
      </c>
      <c r="C7344" s="265" t="s">
        <v>6676</v>
      </c>
      <c r="D7344" s="266" t="s">
        <v>41843</v>
      </c>
    </row>
    <row r="7345" spans="1:4" x14ac:dyDescent="0.25">
      <c r="A7345" s="264" t="s">
        <v>41844</v>
      </c>
      <c r="B7345" s="265" t="s">
        <v>14173</v>
      </c>
      <c r="C7345" s="265" t="s">
        <v>6656</v>
      </c>
      <c r="D7345" s="374" t="s">
        <v>41845</v>
      </c>
    </row>
    <row r="7346" spans="1:4" x14ac:dyDescent="0.25">
      <c r="A7346" s="264" t="s">
        <v>41846</v>
      </c>
      <c r="B7346" s="265" t="s">
        <v>14174</v>
      </c>
      <c r="C7346" s="265" t="s">
        <v>6656</v>
      </c>
      <c r="D7346" s="374" t="s">
        <v>41847</v>
      </c>
    </row>
    <row r="7347" spans="1:4" x14ac:dyDescent="0.25">
      <c r="A7347" s="264" t="s">
        <v>41848</v>
      </c>
      <c r="B7347" s="265" t="s">
        <v>14175</v>
      </c>
      <c r="C7347" s="265" t="s">
        <v>6656</v>
      </c>
      <c r="D7347" s="374" t="s">
        <v>41849</v>
      </c>
    </row>
    <row r="7348" spans="1:4" x14ac:dyDescent="0.25">
      <c r="A7348" s="264" t="s">
        <v>41850</v>
      </c>
      <c r="B7348" s="265" t="s">
        <v>14176</v>
      </c>
      <c r="C7348" s="265" t="s">
        <v>6656</v>
      </c>
      <c r="D7348" s="374" t="s">
        <v>41851</v>
      </c>
    </row>
    <row r="7349" spans="1:4" x14ac:dyDescent="0.25">
      <c r="A7349" s="264" t="s">
        <v>41852</v>
      </c>
      <c r="B7349" s="265" t="s">
        <v>14177</v>
      </c>
      <c r="C7349" s="265" t="s">
        <v>6656</v>
      </c>
      <c r="D7349" s="374" t="s">
        <v>41853</v>
      </c>
    </row>
    <row r="7350" spans="1:4" x14ac:dyDescent="0.25">
      <c r="A7350" s="264" t="s">
        <v>41854</v>
      </c>
      <c r="B7350" s="265" t="s">
        <v>14178</v>
      </c>
      <c r="C7350" s="265" t="s">
        <v>6656</v>
      </c>
      <c r="D7350" s="374" t="s">
        <v>41855</v>
      </c>
    </row>
    <row r="7351" spans="1:4" x14ac:dyDescent="0.25">
      <c r="A7351" s="264" t="s">
        <v>41856</v>
      </c>
      <c r="B7351" s="265" t="s">
        <v>14179</v>
      </c>
      <c r="C7351" s="265" t="s">
        <v>6656</v>
      </c>
      <c r="D7351" s="374" t="s">
        <v>41857</v>
      </c>
    </row>
    <row r="7352" spans="1:4" x14ac:dyDescent="0.25">
      <c r="A7352" s="264" t="s">
        <v>41858</v>
      </c>
      <c r="B7352" s="265" t="s">
        <v>14180</v>
      </c>
      <c r="C7352" s="265" t="s">
        <v>6656</v>
      </c>
      <c r="D7352" s="374" t="s">
        <v>41859</v>
      </c>
    </row>
    <row r="7353" spans="1:4" x14ac:dyDescent="0.25">
      <c r="A7353" s="264" t="s">
        <v>41860</v>
      </c>
      <c r="B7353" s="265" t="s">
        <v>14181</v>
      </c>
      <c r="C7353" s="265" t="s">
        <v>6656</v>
      </c>
      <c r="D7353" s="374" t="s">
        <v>41861</v>
      </c>
    </row>
    <row r="7354" spans="1:4" x14ac:dyDescent="0.25">
      <c r="A7354" s="264" t="s">
        <v>41862</v>
      </c>
      <c r="B7354" s="265" t="s">
        <v>14182</v>
      </c>
      <c r="C7354" s="265" t="s">
        <v>6656</v>
      </c>
      <c r="D7354" s="374" t="s">
        <v>41863</v>
      </c>
    </row>
    <row r="7355" spans="1:4" x14ac:dyDescent="0.25">
      <c r="A7355" s="264" t="s">
        <v>41864</v>
      </c>
      <c r="B7355" s="265" t="s">
        <v>14183</v>
      </c>
      <c r="C7355" s="265" t="s">
        <v>6656</v>
      </c>
      <c r="D7355" s="374" t="s">
        <v>41865</v>
      </c>
    </row>
    <row r="7356" spans="1:4" x14ac:dyDescent="0.25">
      <c r="A7356" s="264" t="s">
        <v>41866</v>
      </c>
      <c r="B7356" s="265" t="s">
        <v>14184</v>
      </c>
      <c r="C7356" s="265" t="s">
        <v>6656</v>
      </c>
      <c r="D7356" s="374" t="s">
        <v>41867</v>
      </c>
    </row>
    <row r="7357" spans="1:4" x14ac:dyDescent="0.25">
      <c r="A7357" s="264" t="s">
        <v>41868</v>
      </c>
      <c r="B7357" s="265" t="s">
        <v>14185</v>
      </c>
      <c r="C7357" s="265" t="s">
        <v>6656</v>
      </c>
      <c r="D7357" s="374" t="s">
        <v>41869</v>
      </c>
    </row>
    <row r="7358" spans="1:4" x14ac:dyDescent="0.25">
      <c r="A7358" s="264" t="s">
        <v>41870</v>
      </c>
      <c r="B7358" s="265" t="s">
        <v>14186</v>
      </c>
      <c r="C7358" s="265" t="s">
        <v>6656</v>
      </c>
      <c r="D7358" s="374" t="s">
        <v>41871</v>
      </c>
    </row>
    <row r="7359" spans="1:4" x14ac:dyDescent="0.25">
      <c r="A7359" s="264" t="s">
        <v>41872</v>
      </c>
      <c r="B7359" s="265" t="s">
        <v>14187</v>
      </c>
      <c r="C7359" s="265" t="s">
        <v>6656</v>
      </c>
      <c r="D7359" s="374" t="s">
        <v>41873</v>
      </c>
    </row>
    <row r="7360" spans="1:4" x14ac:dyDescent="0.25">
      <c r="A7360" s="264" t="s">
        <v>41874</v>
      </c>
      <c r="B7360" s="265" t="s">
        <v>14188</v>
      </c>
      <c r="C7360" s="265" t="s">
        <v>6656</v>
      </c>
      <c r="D7360" s="374" t="s">
        <v>41875</v>
      </c>
    </row>
    <row r="7361" spans="1:4" x14ac:dyDescent="0.25">
      <c r="A7361" s="264" t="s">
        <v>41876</v>
      </c>
      <c r="B7361" s="265" t="s">
        <v>14189</v>
      </c>
      <c r="C7361" s="265" t="s">
        <v>6656</v>
      </c>
      <c r="D7361" s="374" t="s">
        <v>41877</v>
      </c>
    </row>
    <row r="7362" spans="1:4" x14ac:dyDescent="0.25">
      <c r="A7362" s="264" t="s">
        <v>41878</v>
      </c>
      <c r="B7362" s="265" t="s">
        <v>14190</v>
      </c>
      <c r="C7362" s="265" t="s">
        <v>6656</v>
      </c>
      <c r="D7362" s="374" t="s">
        <v>41879</v>
      </c>
    </row>
    <row r="7363" spans="1:4" x14ac:dyDescent="0.25">
      <c r="A7363" s="264" t="s">
        <v>41880</v>
      </c>
      <c r="B7363" s="265" t="s">
        <v>14191</v>
      </c>
      <c r="C7363" s="265" t="s">
        <v>6656</v>
      </c>
      <c r="D7363" s="374" t="s">
        <v>41881</v>
      </c>
    </row>
    <row r="7364" spans="1:4" x14ac:dyDescent="0.25">
      <c r="A7364" s="264" t="s">
        <v>41882</v>
      </c>
      <c r="B7364" s="265" t="s">
        <v>14192</v>
      </c>
      <c r="C7364" s="265" t="s">
        <v>6656</v>
      </c>
      <c r="D7364" s="374" t="s">
        <v>41883</v>
      </c>
    </row>
    <row r="7365" spans="1:4" x14ac:dyDescent="0.25">
      <c r="A7365" s="264" t="s">
        <v>41884</v>
      </c>
      <c r="B7365" s="265" t="s">
        <v>14193</v>
      </c>
      <c r="C7365" s="265" t="s">
        <v>6676</v>
      </c>
      <c r="D7365" s="266" t="s">
        <v>41885</v>
      </c>
    </row>
    <row r="7366" spans="1:4" x14ac:dyDescent="0.25">
      <c r="A7366" s="264" t="s">
        <v>41886</v>
      </c>
      <c r="B7366" s="265" t="s">
        <v>14194</v>
      </c>
      <c r="C7366" s="265" t="s">
        <v>6676</v>
      </c>
      <c r="D7366" s="266" t="s">
        <v>41887</v>
      </c>
    </row>
    <row r="7367" spans="1:4" x14ac:dyDescent="0.25">
      <c r="A7367" s="264" t="s">
        <v>41888</v>
      </c>
      <c r="B7367" s="265" t="s">
        <v>14195</v>
      </c>
      <c r="C7367" s="265" t="s">
        <v>6656</v>
      </c>
      <c r="D7367" s="374" t="s">
        <v>41889</v>
      </c>
    </row>
    <row r="7368" spans="1:4" x14ac:dyDescent="0.25">
      <c r="A7368" s="264" t="s">
        <v>41890</v>
      </c>
      <c r="B7368" s="265" t="s">
        <v>14196</v>
      </c>
      <c r="C7368" s="265" t="s">
        <v>6676</v>
      </c>
      <c r="D7368" s="266" t="s">
        <v>7189</v>
      </c>
    </row>
    <row r="7369" spans="1:4" x14ac:dyDescent="0.25">
      <c r="A7369" s="264" t="s">
        <v>41891</v>
      </c>
      <c r="B7369" s="265" t="s">
        <v>14197</v>
      </c>
      <c r="C7369" s="265" t="s">
        <v>6656</v>
      </c>
      <c r="D7369" s="266" t="s">
        <v>34418</v>
      </c>
    </row>
    <row r="7370" spans="1:4" x14ac:dyDescent="0.25">
      <c r="A7370" s="264" t="s">
        <v>41892</v>
      </c>
      <c r="B7370" s="265" t="s">
        <v>14198</v>
      </c>
      <c r="C7370" s="265" t="s">
        <v>6656</v>
      </c>
      <c r="D7370" s="266" t="s">
        <v>41893</v>
      </c>
    </row>
    <row r="7371" spans="1:4" x14ac:dyDescent="0.25">
      <c r="A7371" s="264" t="s">
        <v>41894</v>
      </c>
      <c r="B7371" s="265" t="s">
        <v>14199</v>
      </c>
      <c r="C7371" s="265" t="s">
        <v>6656</v>
      </c>
      <c r="D7371" s="266" t="s">
        <v>41895</v>
      </c>
    </row>
    <row r="7372" spans="1:4" x14ac:dyDescent="0.25">
      <c r="A7372" s="264" t="s">
        <v>41896</v>
      </c>
      <c r="B7372" s="265" t="s">
        <v>14200</v>
      </c>
      <c r="C7372" s="265" t="s">
        <v>6656</v>
      </c>
      <c r="D7372" s="266" t="s">
        <v>27286</v>
      </c>
    </row>
    <row r="7373" spans="1:4" x14ac:dyDescent="0.25">
      <c r="A7373" s="264" t="s">
        <v>41897</v>
      </c>
      <c r="B7373" s="265" t="s">
        <v>14201</v>
      </c>
      <c r="C7373" s="265" t="s">
        <v>6656</v>
      </c>
      <c r="D7373" s="266" t="s">
        <v>41681</v>
      </c>
    </row>
    <row r="7374" spans="1:4" x14ac:dyDescent="0.25">
      <c r="A7374" s="264" t="s">
        <v>41898</v>
      </c>
      <c r="B7374" s="265" t="s">
        <v>14202</v>
      </c>
      <c r="C7374" s="265" t="s">
        <v>6656</v>
      </c>
      <c r="D7374" s="266" t="s">
        <v>41899</v>
      </c>
    </row>
    <row r="7375" spans="1:4" x14ac:dyDescent="0.25">
      <c r="A7375" s="264" t="s">
        <v>41900</v>
      </c>
      <c r="B7375" s="265" t="s">
        <v>14203</v>
      </c>
      <c r="C7375" s="265" t="s">
        <v>6656</v>
      </c>
      <c r="D7375" s="266" t="s">
        <v>32026</v>
      </c>
    </row>
    <row r="7376" spans="1:4" x14ac:dyDescent="0.25">
      <c r="A7376" s="264" t="s">
        <v>41901</v>
      </c>
      <c r="B7376" s="265" t="s">
        <v>14204</v>
      </c>
      <c r="C7376" s="265" t="s">
        <v>6656</v>
      </c>
      <c r="D7376" s="266" t="s">
        <v>41902</v>
      </c>
    </row>
    <row r="7377" spans="1:4" x14ac:dyDescent="0.25">
      <c r="A7377" s="264" t="s">
        <v>41903</v>
      </c>
      <c r="B7377" s="265" t="s">
        <v>14205</v>
      </c>
      <c r="C7377" s="265" t="s">
        <v>6656</v>
      </c>
      <c r="D7377" s="266" t="s">
        <v>41904</v>
      </c>
    </row>
    <row r="7378" spans="1:4" x14ac:dyDescent="0.25">
      <c r="A7378" s="264" t="s">
        <v>41905</v>
      </c>
      <c r="B7378" s="265" t="s">
        <v>14206</v>
      </c>
      <c r="C7378" s="265" t="s">
        <v>6656</v>
      </c>
      <c r="D7378" s="266" t="s">
        <v>41906</v>
      </c>
    </row>
    <row r="7379" spans="1:4" x14ac:dyDescent="0.25">
      <c r="A7379" s="264" t="s">
        <v>41907</v>
      </c>
      <c r="B7379" s="265" t="s">
        <v>14207</v>
      </c>
      <c r="C7379" s="265" t="s">
        <v>1399</v>
      </c>
      <c r="D7379" s="266" t="s">
        <v>4047</v>
      </c>
    </row>
    <row r="7380" spans="1:4" x14ac:dyDescent="0.25">
      <c r="A7380" s="264" t="s">
        <v>41908</v>
      </c>
      <c r="B7380" s="265" t="s">
        <v>14208</v>
      </c>
      <c r="C7380" s="265" t="s">
        <v>1399</v>
      </c>
      <c r="D7380" s="266" t="s">
        <v>28280</v>
      </c>
    </row>
    <row r="7381" spans="1:4" x14ac:dyDescent="0.25">
      <c r="A7381" s="264" t="s">
        <v>41909</v>
      </c>
      <c r="B7381" s="265" t="s">
        <v>14209</v>
      </c>
      <c r="C7381" s="265" t="s">
        <v>1399</v>
      </c>
      <c r="D7381" s="266" t="s">
        <v>34828</v>
      </c>
    </row>
    <row r="7382" spans="1:4" x14ac:dyDescent="0.25">
      <c r="A7382" s="264" t="s">
        <v>41910</v>
      </c>
      <c r="B7382" s="265" t="s">
        <v>14210</v>
      </c>
      <c r="C7382" s="265" t="s">
        <v>1399</v>
      </c>
      <c r="D7382" s="266" t="s">
        <v>38940</v>
      </c>
    </row>
    <row r="7383" spans="1:4" x14ac:dyDescent="0.25">
      <c r="A7383" s="264" t="s">
        <v>41911</v>
      </c>
      <c r="B7383" s="265" t="s">
        <v>14211</v>
      </c>
      <c r="C7383" s="265" t="s">
        <v>1399</v>
      </c>
      <c r="D7383" s="266" t="s">
        <v>27727</v>
      </c>
    </row>
    <row r="7384" spans="1:4" x14ac:dyDescent="0.25">
      <c r="A7384" s="264" t="s">
        <v>41912</v>
      </c>
      <c r="B7384" s="265" t="s">
        <v>14212</v>
      </c>
      <c r="C7384" s="265" t="s">
        <v>1399</v>
      </c>
      <c r="D7384" s="266" t="s">
        <v>40196</v>
      </c>
    </row>
    <row r="7385" spans="1:4" x14ac:dyDescent="0.25">
      <c r="A7385" s="264" t="s">
        <v>41913</v>
      </c>
      <c r="B7385" s="265" t="s">
        <v>14213</v>
      </c>
      <c r="C7385" s="265" t="s">
        <v>1399</v>
      </c>
      <c r="D7385" s="266" t="s">
        <v>25962</v>
      </c>
    </row>
    <row r="7386" spans="1:4" x14ac:dyDescent="0.25">
      <c r="A7386" s="264" t="s">
        <v>41914</v>
      </c>
      <c r="B7386" s="265" t="s">
        <v>14214</v>
      </c>
      <c r="C7386" s="265" t="s">
        <v>1399</v>
      </c>
      <c r="D7386" s="266" t="s">
        <v>31450</v>
      </c>
    </row>
    <row r="7387" spans="1:4" x14ac:dyDescent="0.25">
      <c r="A7387" s="264" t="s">
        <v>41915</v>
      </c>
      <c r="B7387" s="265" t="s">
        <v>14215</v>
      </c>
      <c r="C7387" s="265" t="s">
        <v>1399</v>
      </c>
      <c r="D7387" s="266" t="s">
        <v>41916</v>
      </c>
    </row>
    <row r="7388" spans="1:4" x14ac:dyDescent="0.25">
      <c r="A7388" s="264" t="s">
        <v>41917</v>
      </c>
      <c r="B7388" s="265" t="s">
        <v>14216</v>
      </c>
      <c r="C7388" s="265" t="s">
        <v>1399</v>
      </c>
      <c r="D7388" s="266" t="s">
        <v>37875</v>
      </c>
    </row>
    <row r="7389" spans="1:4" x14ac:dyDescent="0.25">
      <c r="A7389" s="264" t="s">
        <v>41918</v>
      </c>
      <c r="B7389" s="265" t="s">
        <v>14217</v>
      </c>
      <c r="C7389" s="265" t="s">
        <v>1399</v>
      </c>
      <c r="D7389" s="266" t="s">
        <v>41919</v>
      </c>
    </row>
    <row r="7390" spans="1:4" x14ac:dyDescent="0.25">
      <c r="A7390" s="264" t="s">
        <v>41920</v>
      </c>
      <c r="B7390" s="265" t="s">
        <v>14218</v>
      </c>
      <c r="C7390" s="265" t="s">
        <v>1399</v>
      </c>
      <c r="D7390" s="266" t="s">
        <v>34828</v>
      </c>
    </row>
    <row r="7391" spans="1:4" x14ac:dyDescent="0.25">
      <c r="A7391" s="264" t="s">
        <v>41921</v>
      </c>
      <c r="B7391" s="265" t="s">
        <v>14219</v>
      </c>
      <c r="C7391" s="265" t="s">
        <v>1399</v>
      </c>
      <c r="D7391" s="266" t="s">
        <v>4047</v>
      </c>
    </row>
    <row r="7392" spans="1:4" x14ac:dyDescent="0.25">
      <c r="A7392" s="264" t="s">
        <v>41922</v>
      </c>
      <c r="B7392" s="265" t="s">
        <v>14220</v>
      </c>
      <c r="C7392" s="265" t="s">
        <v>1399</v>
      </c>
      <c r="D7392" s="266" t="s">
        <v>41923</v>
      </c>
    </row>
    <row r="7393" spans="1:4" x14ac:dyDescent="0.25">
      <c r="A7393" s="264" t="s">
        <v>41924</v>
      </c>
      <c r="B7393" s="265" t="s">
        <v>14221</v>
      </c>
      <c r="C7393" s="265" t="s">
        <v>1399</v>
      </c>
      <c r="D7393" s="266" t="s">
        <v>41925</v>
      </c>
    </row>
    <row r="7394" spans="1:4" x14ac:dyDescent="0.25">
      <c r="A7394" s="264" t="s">
        <v>41926</v>
      </c>
      <c r="B7394" s="265" t="s">
        <v>14222</v>
      </c>
      <c r="C7394" s="265" t="s">
        <v>1399</v>
      </c>
      <c r="D7394" s="266" t="s">
        <v>41927</v>
      </c>
    </row>
    <row r="7395" spans="1:4" x14ac:dyDescent="0.25">
      <c r="A7395" s="264" t="s">
        <v>41928</v>
      </c>
      <c r="B7395" s="265" t="s">
        <v>14223</v>
      </c>
      <c r="C7395" s="265" t="s">
        <v>1399</v>
      </c>
      <c r="D7395" s="266" t="s">
        <v>35163</v>
      </c>
    </row>
    <row r="7396" spans="1:4" x14ac:dyDescent="0.25">
      <c r="A7396" s="264" t="s">
        <v>41929</v>
      </c>
      <c r="B7396" s="265" t="s">
        <v>14224</v>
      </c>
      <c r="C7396" s="265" t="s">
        <v>1399</v>
      </c>
      <c r="D7396" s="266" t="s">
        <v>37854</v>
      </c>
    </row>
    <row r="7397" spans="1:4" x14ac:dyDescent="0.25">
      <c r="A7397" s="264" t="s">
        <v>41930</v>
      </c>
      <c r="B7397" s="265" t="s">
        <v>14225</v>
      </c>
      <c r="C7397" s="265" t="s">
        <v>1399</v>
      </c>
      <c r="D7397" s="266" t="s">
        <v>41931</v>
      </c>
    </row>
    <row r="7398" spans="1:4" x14ac:dyDescent="0.25">
      <c r="A7398" s="264" t="s">
        <v>41932</v>
      </c>
      <c r="B7398" s="265" t="s">
        <v>14226</v>
      </c>
      <c r="C7398" s="265" t="s">
        <v>1399</v>
      </c>
      <c r="D7398" s="266" t="s">
        <v>41933</v>
      </c>
    </row>
    <row r="7399" spans="1:4" x14ac:dyDescent="0.25">
      <c r="A7399" s="264" t="s">
        <v>41934</v>
      </c>
      <c r="B7399" s="265" t="s">
        <v>14227</v>
      </c>
      <c r="C7399" s="265" t="s">
        <v>1399</v>
      </c>
      <c r="D7399" s="266" t="s">
        <v>35925</v>
      </c>
    </row>
    <row r="7400" spans="1:4" x14ac:dyDescent="0.25">
      <c r="A7400" s="264" t="s">
        <v>41935</v>
      </c>
      <c r="B7400" s="265" t="s">
        <v>14228</v>
      </c>
      <c r="C7400" s="265" t="s">
        <v>1399</v>
      </c>
      <c r="D7400" s="266" t="s">
        <v>35727</v>
      </c>
    </row>
    <row r="7401" spans="1:4" x14ac:dyDescent="0.25">
      <c r="A7401" s="264" t="s">
        <v>41936</v>
      </c>
      <c r="B7401" s="265" t="s">
        <v>14229</v>
      </c>
      <c r="C7401" s="265" t="s">
        <v>1399</v>
      </c>
      <c r="D7401" s="266" t="s">
        <v>41937</v>
      </c>
    </row>
    <row r="7402" spans="1:4" x14ac:dyDescent="0.25">
      <c r="A7402" s="264" t="s">
        <v>41938</v>
      </c>
      <c r="B7402" s="265" t="s">
        <v>14230</v>
      </c>
      <c r="C7402" s="265" t="s">
        <v>1399</v>
      </c>
      <c r="D7402" s="266" t="s">
        <v>41939</v>
      </c>
    </row>
    <row r="7403" spans="1:4" x14ac:dyDescent="0.25">
      <c r="A7403" s="264" t="s">
        <v>41940</v>
      </c>
      <c r="B7403" s="265" t="s">
        <v>14231</v>
      </c>
      <c r="C7403" s="265" t="s">
        <v>1399</v>
      </c>
      <c r="D7403" s="266" t="s">
        <v>32408</v>
      </c>
    </row>
    <row r="7404" spans="1:4" x14ac:dyDescent="0.25">
      <c r="A7404" s="264" t="s">
        <v>41941</v>
      </c>
      <c r="B7404" s="265" t="s">
        <v>14232</v>
      </c>
      <c r="C7404" s="265" t="s">
        <v>1399</v>
      </c>
      <c r="D7404" s="266" t="s">
        <v>41942</v>
      </c>
    </row>
    <row r="7405" spans="1:4" x14ac:dyDescent="0.25">
      <c r="A7405" s="264" t="s">
        <v>41943</v>
      </c>
      <c r="B7405" s="265" t="s">
        <v>14233</v>
      </c>
      <c r="C7405" s="265" t="s">
        <v>1399</v>
      </c>
      <c r="D7405" s="266" t="s">
        <v>34706</v>
      </c>
    </row>
    <row r="7406" spans="1:4" x14ac:dyDescent="0.25">
      <c r="A7406" s="264" t="s">
        <v>41944</v>
      </c>
      <c r="B7406" s="265" t="s">
        <v>14234</v>
      </c>
      <c r="C7406" s="265" t="s">
        <v>1399</v>
      </c>
      <c r="D7406" s="266" t="s">
        <v>41945</v>
      </c>
    </row>
    <row r="7407" spans="1:4" x14ac:dyDescent="0.25">
      <c r="A7407" s="264" t="s">
        <v>41946</v>
      </c>
      <c r="B7407" s="265" t="s">
        <v>14235</v>
      </c>
      <c r="C7407" s="265" t="s">
        <v>1399</v>
      </c>
      <c r="D7407" s="266" t="s">
        <v>27255</v>
      </c>
    </row>
    <row r="7408" spans="1:4" x14ac:dyDescent="0.25">
      <c r="A7408" s="264" t="s">
        <v>41947</v>
      </c>
      <c r="B7408" s="265" t="s">
        <v>14236</v>
      </c>
      <c r="C7408" s="265" t="s">
        <v>1399</v>
      </c>
      <c r="D7408" s="266" t="s">
        <v>28013</v>
      </c>
    </row>
    <row r="7409" spans="1:4" x14ac:dyDescent="0.25">
      <c r="A7409" s="264" t="s">
        <v>41948</v>
      </c>
      <c r="B7409" s="265" t="s">
        <v>14237</v>
      </c>
      <c r="C7409" s="265" t="s">
        <v>1399</v>
      </c>
      <c r="D7409" s="266" t="s">
        <v>41949</v>
      </c>
    </row>
    <row r="7410" spans="1:4" x14ac:dyDescent="0.25">
      <c r="A7410" s="264" t="s">
        <v>41950</v>
      </c>
      <c r="B7410" s="265" t="s">
        <v>14238</v>
      </c>
      <c r="C7410" s="265" t="s">
        <v>1399</v>
      </c>
      <c r="D7410" s="266" t="s">
        <v>41951</v>
      </c>
    </row>
    <row r="7411" spans="1:4" x14ac:dyDescent="0.25">
      <c r="A7411" s="264" t="s">
        <v>41952</v>
      </c>
      <c r="B7411" s="265" t="s">
        <v>14240</v>
      </c>
      <c r="C7411" s="265" t="s">
        <v>1399</v>
      </c>
      <c r="D7411" s="266" t="s">
        <v>41953</v>
      </c>
    </row>
    <row r="7412" spans="1:4" x14ac:dyDescent="0.25">
      <c r="A7412" s="264" t="s">
        <v>41954</v>
      </c>
      <c r="B7412" s="265" t="s">
        <v>14241</v>
      </c>
      <c r="C7412" s="265" t="s">
        <v>1399</v>
      </c>
      <c r="D7412" s="266" t="s">
        <v>29447</v>
      </c>
    </row>
    <row r="7413" spans="1:4" x14ac:dyDescent="0.25">
      <c r="A7413" s="264" t="s">
        <v>41955</v>
      </c>
      <c r="B7413" s="265" t="s">
        <v>14242</v>
      </c>
      <c r="C7413" s="265" t="s">
        <v>1399</v>
      </c>
      <c r="D7413" s="266" t="s">
        <v>38831</v>
      </c>
    </row>
    <row r="7414" spans="1:4" x14ac:dyDescent="0.25">
      <c r="A7414" s="264" t="s">
        <v>41956</v>
      </c>
      <c r="B7414" s="265" t="s">
        <v>14243</v>
      </c>
      <c r="C7414" s="265" t="s">
        <v>1399</v>
      </c>
      <c r="D7414" s="266" t="s">
        <v>34629</v>
      </c>
    </row>
    <row r="7415" spans="1:4" x14ac:dyDescent="0.25">
      <c r="A7415" s="264" t="s">
        <v>41957</v>
      </c>
      <c r="B7415" s="265" t="s">
        <v>14244</v>
      </c>
      <c r="C7415" s="265" t="s">
        <v>1399</v>
      </c>
      <c r="D7415" s="266" t="s">
        <v>41958</v>
      </c>
    </row>
    <row r="7416" spans="1:4" x14ac:dyDescent="0.25">
      <c r="A7416" s="264" t="s">
        <v>41959</v>
      </c>
      <c r="B7416" s="265" t="s">
        <v>14245</v>
      </c>
      <c r="C7416" s="265" t="s">
        <v>1399</v>
      </c>
      <c r="D7416" s="266" t="s">
        <v>41960</v>
      </c>
    </row>
    <row r="7417" spans="1:4" x14ac:dyDescent="0.25">
      <c r="A7417" s="264" t="s">
        <v>41961</v>
      </c>
      <c r="B7417" s="265" t="s">
        <v>14246</v>
      </c>
      <c r="C7417" s="265" t="s">
        <v>1399</v>
      </c>
      <c r="D7417" s="266" t="s">
        <v>41962</v>
      </c>
    </row>
    <row r="7418" spans="1:4" x14ac:dyDescent="0.25">
      <c r="A7418" s="264" t="s">
        <v>41963</v>
      </c>
      <c r="B7418" s="265" t="s">
        <v>14247</v>
      </c>
      <c r="C7418" s="265" t="s">
        <v>1399</v>
      </c>
      <c r="D7418" s="266" t="s">
        <v>7172</v>
      </c>
    </row>
    <row r="7419" spans="1:4" x14ac:dyDescent="0.25">
      <c r="A7419" s="264" t="s">
        <v>41964</v>
      </c>
      <c r="B7419" s="265" t="s">
        <v>14248</v>
      </c>
      <c r="C7419" s="265" t="s">
        <v>1399</v>
      </c>
      <c r="D7419" s="266" t="s">
        <v>41965</v>
      </c>
    </row>
    <row r="7420" spans="1:4" x14ac:dyDescent="0.25">
      <c r="A7420" s="264" t="s">
        <v>41966</v>
      </c>
      <c r="B7420" s="265" t="s">
        <v>14249</v>
      </c>
      <c r="C7420" s="265" t="s">
        <v>1399</v>
      </c>
      <c r="D7420" s="266" t="s">
        <v>41967</v>
      </c>
    </row>
    <row r="7421" spans="1:4" x14ac:dyDescent="0.25">
      <c r="A7421" s="264" t="s">
        <v>41968</v>
      </c>
      <c r="B7421" s="265" t="s">
        <v>14250</v>
      </c>
      <c r="C7421" s="265" t="s">
        <v>1399</v>
      </c>
      <c r="D7421" s="266" t="s">
        <v>41965</v>
      </c>
    </row>
    <row r="7422" spans="1:4" x14ac:dyDescent="0.25">
      <c r="A7422" s="264" t="s">
        <v>41969</v>
      </c>
      <c r="B7422" s="265" t="s">
        <v>14251</v>
      </c>
      <c r="C7422" s="265" t="s">
        <v>1399</v>
      </c>
      <c r="D7422" s="266" t="s">
        <v>41970</v>
      </c>
    </row>
    <row r="7423" spans="1:4" x14ac:dyDescent="0.25">
      <c r="A7423" s="264" t="s">
        <v>41971</v>
      </c>
      <c r="B7423" s="265" t="s">
        <v>14252</v>
      </c>
      <c r="C7423" s="265" t="s">
        <v>1399</v>
      </c>
      <c r="D7423" s="266" t="s">
        <v>3117</v>
      </c>
    </row>
    <row r="7424" spans="1:4" x14ac:dyDescent="0.25">
      <c r="A7424" s="264" t="s">
        <v>41972</v>
      </c>
      <c r="B7424" s="265" t="s">
        <v>14253</v>
      </c>
      <c r="C7424" s="265" t="s">
        <v>1399</v>
      </c>
      <c r="D7424" s="266" t="s">
        <v>28071</v>
      </c>
    </row>
    <row r="7425" spans="1:4" x14ac:dyDescent="0.25">
      <c r="A7425" s="264" t="s">
        <v>41973</v>
      </c>
      <c r="B7425" s="265" t="s">
        <v>14254</v>
      </c>
      <c r="C7425" s="265" t="s">
        <v>1399</v>
      </c>
      <c r="D7425" s="266" t="s">
        <v>7170</v>
      </c>
    </row>
    <row r="7426" spans="1:4" x14ac:dyDescent="0.25">
      <c r="A7426" s="264" t="s">
        <v>41974</v>
      </c>
      <c r="B7426" s="265" t="s">
        <v>14255</v>
      </c>
      <c r="C7426" s="265" t="s">
        <v>1399</v>
      </c>
      <c r="D7426" s="266" t="s">
        <v>41975</v>
      </c>
    </row>
    <row r="7427" spans="1:4" x14ac:dyDescent="0.25">
      <c r="A7427" s="264" t="s">
        <v>41976</v>
      </c>
      <c r="B7427" s="265" t="s">
        <v>14256</v>
      </c>
      <c r="C7427" s="265" t="s">
        <v>1399</v>
      </c>
      <c r="D7427" s="266" t="s">
        <v>41977</v>
      </c>
    </row>
    <row r="7428" spans="1:4" x14ac:dyDescent="0.25">
      <c r="A7428" s="264" t="s">
        <v>41978</v>
      </c>
      <c r="B7428" s="265" t="s">
        <v>14257</v>
      </c>
      <c r="C7428" s="265" t="s">
        <v>1399</v>
      </c>
      <c r="D7428" s="266" t="s">
        <v>41977</v>
      </c>
    </row>
    <row r="7429" spans="1:4" x14ac:dyDescent="0.25">
      <c r="A7429" s="264" t="s">
        <v>41979</v>
      </c>
      <c r="B7429" s="265" t="s">
        <v>14258</v>
      </c>
      <c r="C7429" s="265" t="s">
        <v>1399</v>
      </c>
      <c r="D7429" s="266" t="s">
        <v>41965</v>
      </c>
    </row>
    <row r="7430" spans="1:4" x14ac:dyDescent="0.25">
      <c r="A7430" s="264" t="s">
        <v>41980</v>
      </c>
      <c r="B7430" s="265" t="s">
        <v>14259</v>
      </c>
      <c r="C7430" s="265" t="s">
        <v>1399</v>
      </c>
      <c r="D7430" s="266" t="s">
        <v>41965</v>
      </c>
    </row>
    <row r="7431" spans="1:4" x14ac:dyDescent="0.25">
      <c r="A7431" s="264" t="s">
        <v>41981</v>
      </c>
      <c r="B7431" s="265" t="s">
        <v>14260</v>
      </c>
      <c r="C7431" s="265" t="s">
        <v>1399</v>
      </c>
      <c r="D7431" s="266" t="s">
        <v>28280</v>
      </c>
    </row>
    <row r="7432" spans="1:4" x14ac:dyDescent="0.25">
      <c r="A7432" s="264" t="s">
        <v>41982</v>
      </c>
      <c r="B7432" s="265" t="s">
        <v>14261</v>
      </c>
      <c r="C7432" s="265" t="s">
        <v>1399</v>
      </c>
      <c r="D7432" s="266" t="s">
        <v>41977</v>
      </c>
    </row>
    <row r="7433" spans="1:4" x14ac:dyDescent="0.25">
      <c r="A7433" s="264" t="s">
        <v>41983</v>
      </c>
      <c r="B7433" s="265" t="s">
        <v>14262</v>
      </c>
      <c r="C7433" s="265" t="s">
        <v>1399</v>
      </c>
      <c r="D7433" s="266" t="s">
        <v>37542</v>
      </c>
    </row>
    <row r="7434" spans="1:4" x14ac:dyDescent="0.25">
      <c r="A7434" s="264" t="s">
        <v>41984</v>
      </c>
      <c r="B7434" s="265" t="s">
        <v>14264</v>
      </c>
      <c r="C7434" s="265" t="s">
        <v>1399</v>
      </c>
      <c r="D7434" s="266" t="s">
        <v>41985</v>
      </c>
    </row>
    <row r="7435" spans="1:4" x14ac:dyDescent="0.25">
      <c r="A7435" s="264" t="s">
        <v>41986</v>
      </c>
      <c r="B7435" s="265" t="s">
        <v>14265</v>
      </c>
      <c r="C7435" s="265" t="s">
        <v>1399</v>
      </c>
      <c r="D7435" s="266" t="s">
        <v>35163</v>
      </c>
    </row>
    <row r="7436" spans="1:4" x14ac:dyDescent="0.25">
      <c r="A7436" s="264" t="s">
        <v>41987</v>
      </c>
      <c r="B7436" s="265" t="s">
        <v>14266</v>
      </c>
      <c r="C7436" s="265" t="s">
        <v>1399</v>
      </c>
      <c r="D7436" s="266" t="s">
        <v>34706</v>
      </c>
    </row>
    <row r="7437" spans="1:4" x14ac:dyDescent="0.25">
      <c r="A7437" s="264" t="s">
        <v>41988</v>
      </c>
      <c r="B7437" s="265" t="s">
        <v>14267</v>
      </c>
      <c r="C7437" s="265" t="s">
        <v>1399</v>
      </c>
      <c r="D7437" s="266" t="s">
        <v>41989</v>
      </c>
    </row>
    <row r="7438" spans="1:4" x14ac:dyDescent="0.25">
      <c r="A7438" s="264" t="s">
        <v>41990</v>
      </c>
      <c r="B7438" s="265" t="s">
        <v>14268</v>
      </c>
      <c r="C7438" s="265" t="s">
        <v>1399</v>
      </c>
      <c r="D7438" s="266" t="s">
        <v>41991</v>
      </c>
    </row>
    <row r="7439" spans="1:4" x14ac:dyDescent="0.25">
      <c r="A7439" s="264" t="s">
        <v>41992</v>
      </c>
      <c r="B7439" s="265" t="s">
        <v>14269</v>
      </c>
      <c r="C7439" s="265" t="s">
        <v>1399</v>
      </c>
      <c r="D7439" s="266" t="s">
        <v>41989</v>
      </c>
    </row>
    <row r="7440" spans="1:4" x14ac:dyDescent="0.25">
      <c r="A7440" s="264" t="s">
        <v>41993</v>
      </c>
      <c r="B7440" s="265" t="s">
        <v>14270</v>
      </c>
      <c r="C7440" s="265" t="s">
        <v>1399</v>
      </c>
      <c r="D7440" s="266" t="s">
        <v>41994</v>
      </c>
    </row>
    <row r="7441" spans="1:4" x14ac:dyDescent="0.25">
      <c r="A7441" s="264" t="s">
        <v>41995</v>
      </c>
      <c r="B7441" s="265" t="s">
        <v>14271</v>
      </c>
      <c r="C7441" s="265" t="s">
        <v>1399</v>
      </c>
      <c r="D7441" s="266" t="s">
        <v>41996</v>
      </c>
    </row>
    <row r="7442" spans="1:4" x14ac:dyDescent="0.25">
      <c r="A7442" s="264" t="s">
        <v>41997</v>
      </c>
      <c r="B7442" s="265" t="s">
        <v>14272</v>
      </c>
      <c r="C7442" s="265" t="s">
        <v>1399</v>
      </c>
      <c r="D7442" s="266" t="s">
        <v>25962</v>
      </c>
    </row>
    <row r="7443" spans="1:4" x14ac:dyDescent="0.25">
      <c r="A7443" s="264" t="s">
        <v>41998</v>
      </c>
      <c r="B7443" s="265" t="s">
        <v>14273</v>
      </c>
      <c r="C7443" s="265" t="s">
        <v>1399</v>
      </c>
      <c r="D7443" s="266" t="s">
        <v>7259</v>
      </c>
    </row>
    <row r="7444" spans="1:4" x14ac:dyDescent="0.25">
      <c r="A7444" s="264" t="s">
        <v>41999</v>
      </c>
      <c r="B7444" s="265" t="s">
        <v>14274</v>
      </c>
      <c r="C7444" s="265" t="s">
        <v>1399</v>
      </c>
      <c r="D7444" s="266" t="s">
        <v>35335</v>
      </c>
    </row>
    <row r="7445" spans="1:4" x14ac:dyDescent="0.25">
      <c r="A7445" s="264" t="s">
        <v>42000</v>
      </c>
      <c r="B7445" s="265" t="s">
        <v>14275</v>
      </c>
      <c r="C7445" s="265" t="s">
        <v>1399</v>
      </c>
      <c r="D7445" s="266" t="s">
        <v>10996</v>
      </c>
    </row>
    <row r="7446" spans="1:4" x14ac:dyDescent="0.25">
      <c r="A7446" s="264" t="s">
        <v>42001</v>
      </c>
      <c r="B7446" s="265" t="s">
        <v>14276</v>
      </c>
      <c r="C7446" s="265" t="s">
        <v>1399</v>
      </c>
      <c r="D7446" s="266" t="s">
        <v>38023</v>
      </c>
    </row>
    <row r="7447" spans="1:4" x14ac:dyDescent="0.25">
      <c r="A7447" s="264" t="s">
        <v>42002</v>
      </c>
      <c r="B7447" s="265" t="s">
        <v>14277</v>
      </c>
      <c r="C7447" s="265" t="s">
        <v>1399</v>
      </c>
      <c r="D7447" s="266" t="s">
        <v>42003</v>
      </c>
    </row>
    <row r="7448" spans="1:4" x14ac:dyDescent="0.25">
      <c r="A7448" s="264" t="s">
        <v>42004</v>
      </c>
      <c r="B7448" s="265" t="s">
        <v>14278</v>
      </c>
      <c r="C7448" s="265" t="s">
        <v>1399</v>
      </c>
      <c r="D7448" s="266" t="s">
        <v>42005</v>
      </c>
    </row>
    <row r="7449" spans="1:4" x14ac:dyDescent="0.25">
      <c r="A7449" s="264" t="s">
        <v>42006</v>
      </c>
      <c r="B7449" s="265" t="s">
        <v>14279</v>
      </c>
      <c r="C7449" s="265" t="s">
        <v>1399</v>
      </c>
      <c r="D7449" s="266" t="s">
        <v>7170</v>
      </c>
    </row>
    <row r="7450" spans="1:4" x14ac:dyDescent="0.25">
      <c r="A7450" s="264" t="s">
        <v>42007</v>
      </c>
      <c r="B7450" s="265" t="s">
        <v>14280</v>
      </c>
      <c r="C7450" s="265" t="s">
        <v>1399</v>
      </c>
      <c r="D7450" s="266" t="s">
        <v>42008</v>
      </c>
    </row>
    <row r="7451" spans="1:4" x14ac:dyDescent="0.25">
      <c r="A7451" s="264" t="s">
        <v>42009</v>
      </c>
      <c r="B7451" s="265" t="s">
        <v>14281</v>
      </c>
      <c r="C7451" s="265" t="s">
        <v>1399</v>
      </c>
      <c r="D7451" s="266" t="s">
        <v>27180</v>
      </c>
    </row>
    <row r="7452" spans="1:4" x14ac:dyDescent="0.25">
      <c r="A7452" s="264" t="s">
        <v>42010</v>
      </c>
      <c r="B7452" s="265" t="s">
        <v>14282</v>
      </c>
      <c r="C7452" s="265" t="s">
        <v>1399</v>
      </c>
      <c r="D7452" s="266" t="s">
        <v>42011</v>
      </c>
    </row>
    <row r="7453" spans="1:4" x14ac:dyDescent="0.25">
      <c r="A7453" s="264" t="s">
        <v>42012</v>
      </c>
      <c r="B7453" s="265" t="s">
        <v>14283</v>
      </c>
      <c r="C7453" s="265" t="s">
        <v>1399</v>
      </c>
      <c r="D7453" s="266" t="s">
        <v>28028</v>
      </c>
    </row>
    <row r="7454" spans="1:4" x14ac:dyDescent="0.25">
      <c r="A7454" s="264" t="s">
        <v>42013</v>
      </c>
      <c r="B7454" s="265" t="s">
        <v>14284</v>
      </c>
      <c r="C7454" s="265" t="s">
        <v>1399</v>
      </c>
      <c r="D7454" s="266" t="s">
        <v>42014</v>
      </c>
    </row>
    <row r="7455" spans="1:4" x14ac:dyDescent="0.25">
      <c r="A7455" s="264" t="s">
        <v>42015</v>
      </c>
      <c r="B7455" s="265" t="s">
        <v>14285</v>
      </c>
      <c r="C7455" s="265" t="s">
        <v>1399</v>
      </c>
      <c r="D7455" s="266" t="s">
        <v>42016</v>
      </c>
    </row>
    <row r="7456" spans="1:4" x14ac:dyDescent="0.25">
      <c r="A7456" s="264" t="s">
        <v>42017</v>
      </c>
      <c r="B7456" s="265" t="s">
        <v>14286</v>
      </c>
      <c r="C7456" s="265" t="s">
        <v>1399</v>
      </c>
      <c r="D7456" s="266" t="s">
        <v>39981</v>
      </c>
    </row>
    <row r="7457" spans="1:4" x14ac:dyDescent="0.25">
      <c r="A7457" s="264" t="s">
        <v>42018</v>
      </c>
      <c r="B7457" s="265" t="s">
        <v>14287</v>
      </c>
      <c r="C7457" s="265" t="s">
        <v>1399</v>
      </c>
      <c r="D7457" s="266" t="s">
        <v>42019</v>
      </c>
    </row>
    <row r="7458" spans="1:4" x14ac:dyDescent="0.25">
      <c r="A7458" s="264" t="s">
        <v>42020</v>
      </c>
      <c r="B7458" s="265" t="s">
        <v>14288</v>
      </c>
      <c r="C7458" s="265" t="s">
        <v>1399</v>
      </c>
      <c r="D7458" s="266" t="s">
        <v>36248</v>
      </c>
    </row>
    <row r="7459" spans="1:4" x14ac:dyDescent="0.25">
      <c r="A7459" s="264" t="s">
        <v>42021</v>
      </c>
      <c r="B7459" s="265" t="s">
        <v>14289</v>
      </c>
      <c r="C7459" s="265" t="s">
        <v>1399</v>
      </c>
      <c r="D7459" s="266" t="s">
        <v>38228</v>
      </c>
    </row>
    <row r="7460" spans="1:4" x14ac:dyDescent="0.25">
      <c r="A7460" s="264" t="s">
        <v>42022</v>
      </c>
      <c r="B7460" s="265" t="s">
        <v>14290</v>
      </c>
      <c r="C7460" s="265" t="s">
        <v>1399</v>
      </c>
      <c r="D7460" s="266" t="s">
        <v>42023</v>
      </c>
    </row>
    <row r="7461" spans="1:4" x14ac:dyDescent="0.25">
      <c r="A7461" s="264" t="s">
        <v>42024</v>
      </c>
      <c r="B7461" s="265" t="s">
        <v>14291</v>
      </c>
      <c r="C7461" s="265" t="s">
        <v>1399</v>
      </c>
      <c r="D7461" s="266" t="s">
        <v>42025</v>
      </c>
    </row>
    <row r="7462" spans="1:4" x14ac:dyDescent="0.25">
      <c r="A7462" s="264" t="s">
        <v>42026</v>
      </c>
      <c r="B7462" s="265" t="s">
        <v>1357</v>
      </c>
      <c r="C7462" s="265" t="s">
        <v>1399</v>
      </c>
      <c r="D7462" s="266" t="s">
        <v>42027</v>
      </c>
    </row>
    <row r="7463" spans="1:4" x14ac:dyDescent="0.25">
      <c r="A7463" s="264" t="s">
        <v>42028</v>
      </c>
      <c r="B7463" s="265" t="s">
        <v>14292</v>
      </c>
      <c r="C7463" s="265" t="s">
        <v>1399</v>
      </c>
      <c r="D7463" s="266" t="s">
        <v>42029</v>
      </c>
    </row>
    <row r="7464" spans="1:4" x14ac:dyDescent="0.25">
      <c r="A7464" s="264" t="s">
        <v>42030</v>
      </c>
      <c r="B7464" s="265" t="s">
        <v>14293</v>
      </c>
      <c r="C7464" s="265" t="s">
        <v>1399</v>
      </c>
      <c r="D7464" s="266" t="s">
        <v>34334</v>
      </c>
    </row>
    <row r="7465" spans="1:4" x14ac:dyDescent="0.25">
      <c r="A7465" s="264" t="s">
        <v>42031</v>
      </c>
      <c r="B7465" s="265" t="s">
        <v>1388</v>
      </c>
      <c r="C7465" s="265" t="s">
        <v>1399</v>
      </c>
      <c r="D7465" s="266" t="s">
        <v>27727</v>
      </c>
    </row>
    <row r="7466" spans="1:4" x14ac:dyDescent="0.25">
      <c r="A7466" s="264" t="s">
        <v>42032</v>
      </c>
      <c r="B7466" s="265" t="s">
        <v>14294</v>
      </c>
      <c r="C7466" s="265" t="s">
        <v>1387</v>
      </c>
      <c r="D7466" s="374" t="s">
        <v>42033</v>
      </c>
    </row>
    <row r="7467" spans="1:4" x14ac:dyDescent="0.25">
      <c r="A7467" s="264" t="s">
        <v>42034</v>
      </c>
      <c r="B7467" s="265" t="s">
        <v>14289</v>
      </c>
      <c r="C7467" s="265" t="s">
        <v>1387</v>
      </c>
      <c r="D7467" s="374" t="s">
        <v>42035</v>
      </c>
    </row>
    <row r="7468" spans="1:4" x14ac:dyDescent="0.25">
      <c r="A7468" s="264" t="s">
        <v>42036</v>
      </c>
      <c r="B7468" s="265" t="s">
        <v>14283</v>
      </c>
      <c r="C7468" s="265" t="s">
        <v>1387</v>
      </c>
      <c r="D7468" s="374" t="s">
        <v>42037</v>
      </c>
    </row>
    <row r="7469" spans="1:4" x14ac:dyDescent="0.25">
      <c r="A7469" s="264" t="s">
        <v>42038</v>
      </c>
      <c r="B7469" s="265" t="s">
        <v>14284</v>
      </c>
      <c r="C7469" s="265" t="s">
        <v>1387</v>
      </c>
      <c r="D7469" s="374" t="s">
        <v>42039</v>
      </c>
    </row>
    <row r="7470" spans="1:4" x14ac:dyDescent="0.25">
      <c r="A7470" s="264" t="s">
        <v>42040</v>
      </c>
      <c r="B7470" s="265" t="s">
        <v>14291</v>
      </c>
      <c r="C7470" s="265" t="s">
        <v>1387</v>
      </c>
      <c r="D7470" s="374" t="s">
        <v>42041</v>
      </c>
    </row>
    <row r="7471" spans="1:4" x14ac:dyDescent="0.25">
      <c r="A7471" s="264" t="s">
        <v>42042</v>
      </c>
      <c r="B7471" s="265" t="s">
        <v>14288</v>
      </c>
      <c r="C7471" s="265" t="s">
        <v>1387</v>
      </c>
      <c r="D7471" s="374" t="s">
        <v>42043</v>
      </c>
    </row>
    <row r="7472" spans="1:4" x14ac:dyDescent="0.25">
      <c r="A7472" s="264" t="s">
        <v>42044</v>
      </c>
      <c r="B7472" s="265" t="s">
        <v>1357</v>
      </c>
      <c r="C7472" s="265" t="s">
        <v>1387</v>
      </c>
      <c r="D7472" s="374" t="s">
        <v>42045</v>
      </c>
    </row>
    <row r="7473" spans="1:4" x14ac:dyDescent="0.25">
      <c r="A7473" s="264" t="s">
        <v>42046</v>
      </c>
      <c r="B7473" s="265" t="s">
        <v>14292</v>
      </c>
      <c r="C7473" s="265" t="s">
        <v>1387</v>
      </c>
      <c r="D7473" s="374" t="s">
        <v>42047</v>
      </c>
    </row>
    <row r="7474" spans="1:4" x14ac:dyDescent="0.25">
      <c r="A7474" s="264" t="s">
        <v>42048</v>
      </c>
      <c r="B7474" s="265" t="s">
        <v>14295</v>
      </c>
      <c r="C7474" s="265" t="s">
        <v>1387</v>
      </c>
      <c r="D7474" s="374" t="s">
        <v>42049</v>
      </c>
    </row>
    <row r="7475" spans="1:4" x14ac:dyDescent="0.25">
      <c r="A7475" s="264" t="s">
        <v>42050</v>
      </c>
      <c r="B7475" s="265" t="s">
        <v>14296</v>
      </c>
      <c r="C7475" s="265" t="s">
        <v>1387</v>
      </c>
      <c r="D7475" s="374" t="s">
        <v>42051</v>
      </c>
    </row>
    <row r="7476" spans="1:4" x14ac:dyDescent="0.25">
      <c r="A7476" s="264" t="s">
        <v>42052</v>
      </c>
      <c r="B7476" s="265" t="s">
        <v>14297</v>
      </c>
      <c r="C7476" s="265" t="s">
        <v>1387</v>
      </c>
      <c r="D7476" s="374" t="s">
        <v>42053</v>
      </c>
    </row>
    <row r="7477" spans="1:4" x14ac:dyDescent="0.25">
      <c r="A7477" s="264" t="s">
        <v>42054</v>
      </c>
      <c r="B7477" s="265" t="s">
        <v>14298</v>
      </c>
      <c r="C7477" s="265" t="s">
        <v>1387</v>
      </c>
      <c r="D7477" s="374" t="s">
        <v>42055</v>
      </c>
    </row>
    <row r="7478" spans="1:4" x14ac:dyDescent="0.25">
      <c r="A7478" s="264" t="s">
        <v>42056</v>
      </c>
      <c r="B7478" s="265" t="s">
        <v>14293</v>
      </c>
      <c r="C7478" s="265" t="s">
        <v>1387</v>
      </c>
      <c r="D7478" s="374" t="s">
        <v>42057</v>
      </c>
    </row>
    <row r="7479" spans="1:4" x14ac:dyDescent="0.25">
      <c r="A7479" s="264" t="s">
        <v>42058</v>
      </c>
      <c r="B7479" s="265" t="s">
        <v>1388</v>
      </c>
      <c r="C7479" s="265" t="s">
        <v>1387</v>
      </c>
      <c r="D7479" s="374" t="s">
        <v>42059</v>
      </c>
    </row>
    <row r="7480" spans="1:4" x14ac:dyDescent="0.25">
      <c r="A7480" s="264" t="s">
        <v>42060</v>
      </c>
      <c r="B7480" s="265" t="s">
        <v>14299</v>
      </c>
      <c r="C7480" s="265" t="s">
        <v>1399</v>
      </c>
      <c r="D7480" s="266" t="s">
        <v>7733</v>
      </c>
    </row>
    <row r="7481" spans="1:4" x14ac:dyDescent="0.25">
      <c r="A7481" s="264" t="s">
        <v>42061</v>
      </c>
      <c r="B7481" s="265" t="s">
        <v>14300</v>
      </c>
      <c r="C7481" s="265" t="s">
        <v>1399</v>
      </c>
      <c r="D7481" s="266" t="s">
        <v>31094</v>
      </c>
    </row>
    <row r="7482" spans="1:4" x14ac:dyDescent="0.25">
      <c r="A7482" s="264" t="s">
        <v>42062</v>
      </c>
      <c r="B7482" s="265" t="s">
        <v>14301</v>
      </c>
      <c r="C7482" s="265" t="s">
        <v>1399</v>
      </c>
      <c r="D7482" s="266" t="s">
        <v>7733</v>
      </c>
    </row>
    <row r="7483" spans="1:4" x14ac:dyDescent="0.25">
      <c r="A7483" s="264" t="s">
        <v>42063</v>
      </c>
      <c r="B7483" s="265" t="s">
        <v>14302</v>
      </c>
      <c r="C7483" s="265" t="s">
        <v>1399</v>
      </c>
      <c r="D7483" s="266" t="s">
        <v>7733</v>
      </c>
    </row>
    <row r="7484" spans="1:4" x14ac:dyDescent="0.25">
      <c r="A7484" s="264" t="s">
        <v>42064</v>
      </c>
      <c r="B7484" s="265" t="s">
        <v>14303</v>
      </c>
      <c r="C7484" s="265" t="s">
        <v>1399</v>
      </c>
      <c r="D7484" s="266" t="s">
        <v>31094</v>
      </c>
    </row>
    <row r="7485" spans="1:4" x14ac:dyDescent="0.25">
      <c r="A7485" s="264" t="s">
        <v>42065</v>
      </c>
      <c r="B7485" s="265" t="s">
        <v>14304</v>
      </c>
      <c r="C7485" s="265" t="s">
        <v>1399</v>
      </c>
      <c r="D7485" s="266" t="s">
        <v>7733</v>
      </c>
    </row>
    <row r="7486" spans="1:4" x14ac:dyDescent="0.25">
      <c r="A7486" s="264" t="s">
        <v>42066</v>
      </c>
      <c r="B7486" s="265" t="s">
        <v>14305</v>
      </c>
      <c r="C7486" s="265" t="s">
        <v>1399</v>
      </c>
      <c r="D7486" s="266" t="s">
        <v>3644</v>
      </c>
    </row>
    <row r="7487" spans="1:4" x14ac:dyDescent="0.25">
      <c r="A7487" s="264" t="s">
        <v>42067</v>
      </c>
      <c r="B7487" s="265" t="s">
        <v>14306</v>
      </c>
      <c r="C7487" s="265" t="s">
        <v>1399</v>
      </c>
      <c r="D7487" s="266" t="s">
        <v>30937</v>
      </c>
    </row>
    <row r="7488" spans="1:4" x14ac:dyDescent="0.25">
      <c r="A7488" s="264" t="s">
        <v>42068</v>
      </c>
      <c r="B7488" s="265" t="s">
        <v>14307</v>
      </c>
      <c r="C7488" s="265" t="s">
        <v>1399</v>
      </c>
      <c r="D7488" s="266" t="s">
        <v>41337</v>
      </c>
    </row>
    <row r="7489" spans="1:4" x14ac:dyDescent="0.25">
      <c r="A7489" s="264" t="s">
        <v>42069</v>
      </c>
      <c r="B7489" s="265" t="s">
        <v>14308</v>
      </c>
      <c r="C7489" s="265" t="s">
        <v>1399</v>
      </c>
      <c r="D7489" s="266" t="s">
        <v>30754</v>
      </c>
    </row>
    <row r="7490" spans="1:4" x14ac:dyDescent="0.25">
      <c r="A7490" s="264" t="s">
        <v>42070</v>
      </c>
      <c r="B7490" s="265" t="s">
        <v>14309</v>
      </c>
      <c r="C7490" s="265" t="s">
        <v>1399</v>
      </c>
      <c r="D7490" s="266" t="s">
        <v>31558</v>
      </c>
    </row>
    <row r="7491" spans="1:4" x14ac:dyDescent="0.25">
      <c r="A7491" s="264" t="s">
        <v>42071</v>
      </c>
      <c r="B7491" s="265" t="s">
        <v>14310</v>
      </c>
      <c r="C7491" s="265" t="s">
        <v>1399</v>
      </c>
      <c r="D7491" s="266" t="s">
        <v>7733</v>
      </c>
    </row>
    <row r="7492" spans="1:4" x14ac:dyDescent="0.25">
      <c r="A7492" s="264" t="s">
        <v>42072</v>
      </c>
      <c r="B7492" s="265" t="s">
        <v>14311</v>
      </c>
      <c r="C7492" s="265" t="s">
        <v>1399</v>
      </c>
      <c r="D7492" s="266" t="s">
        <v>7733</v>
      </c>
    </row>
    <row r="7493" spans="1:4" x14ac:dyDescent="0.25">
      <c r="A7493" s="264" t="s">
        <v>42073</v>
      </c>
      <c r="B7493" s="265" t="s">
        <v>14312</v>
      </c>
      <c r="C7493" s="265" t="s">
        <v>1399</v>
      </c>
      <c r="D7493" s="266" t="s">
        <v>31125</v>
      </c>
    </row>
    <row r="7494" spans="1:4" x14ac:dyDescent="0.25">
      <c r="A7494" s="264" t="s">
        <v>42074</v>
      </c>
      <c r="B7494" s="265" t="s">
        <v>14313</v>
      </c>
      <c r="C7494" s="265" t="s">
        <v>1399</v>
      </c>
      <c r="D7494" s="266" t="s">
        <v>31664</v>
      </c>
    </row>
    <row r="7495" spans="1:4" x14ac:dyDescent="0.25">
      <c r="A7495" s="264" t="s">
        <v>42075</v>
      </c>
      <c r="B7495" s="265" t="s">
        <v>14314</v>
      </c>
      <c r="C7495" s="265" t="s">
        <v>1399</v>
      </c>
      <c r="D7495" s="266" t="s">
        <v>8131</v>
      </c>
    </row>
    <row r="7496" spans="1:4" x14ac:dyDescent="0.25">
      <c r="A7496" s="264" t="s">
        <v>42076</v>
      </c>
      <c r="B7496" s="265" t="s">
        <v>14315</v>
      </c>
      <c r="C7496" s="265" t="s">
        <v>1399</v>
      </c>
      <c r="D7496" s="266" t="s">
        <v>31097</v>
      </c>
    </row>
    <row r="7497" spans="1:4" x14ac:dyDescent="0.25">
      <c r="A7497" s="264" t="s">
        <v>42077</v>
      </c>
      <c r="B7497" s="265" t="s">
        <v>14316</v>
      </c>
      <c r="C7497" s="265" t="s">
        <v>1399</v>
      </c>
      <c r="D7497" s="266" t="s">
        <v>3760</v>
      </c>
    </row>
    <row r="7498" spans="1:4" x14ac:dyDescent="0.25">
      <c r="A7498" s="264" t="s">
        <v>42078</v>
      </c>
      <c r="B7498" s="265" t="s">
        <v>14317</v>
      </c>
      <c r="C7498" s="265" t="s">
        <v>1399</v>
      </c>
      <c r="D7498" s="266" t="s">
        <v>7175</v>
      </c>
    </row>
    <row r="7499" spans="1:4" x14ac:dyDescent="0.25">
      <c r="A7499" s="264" t="s">
        <v>42079</v>
      </c>
      <c r="B7499" s="265" t="s">
        <v>14318</v>
      </c>
      <c r="C7499" s="265" t="s">
        <v>1399</v>
      </c>
      <c r="D7499" s="266" t="s">
        <v>30754</v>
      </c>
    </row>
    <row r="7500" spans="1:4" x14ac:dyDescent="0.25">
      <c r="A7500" s="264" t="s">
        <v>42080</v>
      </c>
      <c r="B7500" s="265" t="s">
        <v>14319</v>
      </c>
      <c r="C7500" s="265" t="s">
        <v>1399</v>
      </c>
      <c r="D7500" s="266" t="s">
        <v>3644</v>
      </c>
    </row>
    <row r="7501" spans="1:4" x14ac:dyDescent="0.25">
      <c r="A7501" s="264" t="s">
        <v>42081</v>
      </c>
      <c r="B7501" s="265" t="s">
        <v>14320</v>
      </c>
      <c r="C7501" s="265" t="s">
        <v>1399</v>
      </c>
      <c r="D7501" s="266" t="s">
        <v>31558</v>
      </c>
    </row>
    <row r="7502" spans="1:4" x14ac:dyDescent="0.25">
      <c r="A7502" s="264" t="s">
        <v>42082</v>
      </c>
      <c r="B7502" s="265" t="s">
        <v>14321</v>
      </c>
      <c r="C7502" s="265" t="s">
        <v>1399</v>
      </c>
      <c r="D7502" s="266" t="s">
        <v>25959</v>
      </c>
    </row>
    <row r="7503" spans="1:4" x14ac:dyDescent="0.25">
      <c r="A7503" s="264" t="s">
        <v>42083</v>
      </c>
      <c r="B7503" s="265" t="s">
        <v>14322</v>
      </c>
      <c r="C7503" s="265" t="s">
        <v>1399</v>
      </c>
      <c r="D7503" s="266" t="s">
        <v>42084</v>
      </c>
    </row>
    <row r="7504" spans="1:4" x14ac:dyDescent="0.25">
      <c r="A7504" s="264" t="s">
        <v>42085</v>
      </c>
      <c r="B7504" s="265" t="s">
        <v>14323</v>
      </c>
      <c r="C7504" s="265" t="s">
        <v>1399</v>
      </c>
      <c r="D7504" s="266" t="s">
        <v>31391</v>
      </c>
    </row>
    <row r="7505" spans="1:4" x14ac:dyDescent="0.25">
      <c r="A7505" s="264" t="s">
        <v>42086</v>
      </c>
      <c r="B7505" s="265" t="s">
        <v>14324</v>
      </c>
      <c r="C7505" s="265" t="s">
        <v>1399</v>
      </c>
      <c r="D7505" s="266" t="s">
        <v>31538</v>
      </c>
    </row>
    <row r="7506" spans="1:4" x14ac:dyDescent="0.25">
      <c r="A7506" s="264" t="s">
        <v>42087</v>
      </c>
      <c r="B7506" s="265" t="s">
        <v>14325</v>
      </c>
      <c r="C7506" s="265" t="s">
        <v>1399</v>
      </c>
      <c r="D7506" s="266" t="s">
        <v>6768</v>
      </c>
    </row>
    <row r="7507" spans="1:4" x14ac:dyDescent="0.25">
      <c r="A7507" s="264" t="s">
        <v>42088</v>
      </c>
      <c r="B7507" s="265" t="s">
        <v>14326</v>
      </c>
      <c r="C7507" s="265" t="s">
        <v>1399</v>
      </c>
      <c r="D7507" s="266" t="s">
        <v>30767</v>
      </c>
    </row>
    <row r="7508" spans="1:4" x14ac:dyDescent="0.25">
      <c r="A7508" s="264" t="s">
        <v>42089</v>
      </c>
      <c r="B7508" s="265" t="s">
        <v>14327</v>
      </c>
      <c r="C7508" s="265" t="s">
        <v>1399</v>
      </c>
      <c r="D7508" s="266" t="s">
        <v>31541</v>
      </c>
    </row>
    <row r="7509" spans="1:4" x14ac:dyDescent="0.25">
      <c r="A7509" s="264" t="s">
        <v>42090</v>
      </c>
      <c r="B7509" s="265" t="s">
        <v>14329</v>
      </c>
      <c r="C7509" s="265" t="s">
        <v>1399</v>
      </c>
      <c r="D7509" s="266" t="s">
        <v>30880</v>
      </c>
    </row>
    <row r="7510" spans="1:4" x14ac:dyDescent="0.25">
      <c r="A7510" s="264" t="s">
        <v>42091</v>
      </c>
      <c r="B7510" s="265" t="s">
        <v>14330</v>
      </c>
      <c r="C7510" s="265" t="s">
        <v>1399</v>
      </c>
      <c r="D7510" s="266" t="s">
        <v>7175</v>
      </c>
    </row>
    <row r="7511" spans="1:4" x14ac:dyDescent="0.25">
      <c r="A7511" s="264" t="s">
        <v>42092</v>
      </c>
      <c r="B7511" s="265" t="s">
        <v>14331</v>
      </c>
      <c r="C7511" s="265" t="s">
        <v>1399</v>
      </c>
      <c r="D7511" s="266" t="s">
        <v>2098</v>
      </c>
    </row>
    <row r="7512" spans="1:4" x14ac:dyDescent="0.25">
      <c r="A7512" s="264" t="s">
        <v>42093</v>
      </c>
      <c r="B7512" s="265" t="s">
        <v>14332</v>
      </c>
      <c r="C7512" s="265" t="s">
        <v>1399</v>
      </c>
      <c r="D7512" s="266" t="s">
        <v>3740</v>
      </c>
    </row>
    <row r="7513" spans="1:4" x14ac:dyDescent="0.25">
      <c r="A7513" s="264" t="s">
        <v>42094</v>
      </c>
      <c r="B7513" s="265" t="s">
        <v>14333</v>
      </c>
      <c r="C7513" s="265" t="s">
        <v>1399</v>
      </c>
      <c r="D7513" s="266" t="s">
        <v>6863</v>
      </c>
    </row>
    <row r="7514" spans="1:4" x14ac:dyDescent="0.25">
      <c r="A7514" s="264" t="s">
        <v>42095</v>
      </c>
      <c r="B7514" s="265" t="s">
        <v>14334</v>
      </c>
      <c r="C7514" s="265" t="s">
        <v>1399</v>
      </c>
      <c r="D7514" s="266" t="s">
        <v>6812</v>
      </c>
    </row>
    <row r="7515" spans="1:4" x14ac:dyDescent="0.25">
      <c r="A7515" s="264" t="s">
        <v>42096</v>
      </c>
      <c r="B7515" s="265" t="s">
        <v>14335</v>
      </c>
      <c r="C7515" s="265" t="s">
        <v>1399</v>
      </c>
      <c r="D7515" s="266" t="s">
        <v>1448</v>
      </c>
    </row>
    <row r="7516" spans="1:4" x14ac:dyDescent="0.25">
      <c r="A7516" s="264" t="s">
        <v>42097</v>
      </c>
      <c r="B7516" s="265" t="s">
        <v>14336</v>
      </c>
      <c r="C7516" s="265" t="s">
        <v>1399</v>
      </c>
      <c r="D7516" s="266" t="s">
        <v>5009</v>
      </c>
    </row>
    <row r="7517" spans="1:4" x14ac:dyDescent="0.25">
      <c r="A7517" s="264" t="s">
        <v>42098</v>
      </c>
      <c r="B7517" s="265" t="s">
        <v>14337</v>
      </c>
      <c r="C7517" s="265" t="s">
        <v>1399</v>
      </c>
      <c r="D7517" s="266" t="s">
        <v>5003</v>
      </c>
    </row>
    <row r="7518" spans="1:4" x14ac:dyDescent="0.25">
      <c r="A7518" s="264" t="s">
        <v>42099</v>
      </c>
      <c r="B7518" s="265" t="s">
        <v>14338</v>
      </c>
      <c r="C7518" s="265" t="s">
        <v>1399</v>
      </c>
      <c r="D7518" s="266" t="s">
        <v>6865</v>
      </c>
    </row>
    <row r="7519" spans="1:4" x14ac:dyDescent="0.25">
      <c r="A7519" s="264" t="s">
        <v>42100</v>
      </c>
      <c r="B7519" s="265" t="s">
        <v>14339</v>
      </c>
      <c r="C7519" s="265" t="s">
        <v>1399</v>
      </c>
      <c r="D7519" s="266" t="s">
        <v>30911</v>
      </c>
    </row>
    <row r="7520" spans="1:4" x14ac:dyDescent="0.25">
      <c r="A7520" s="264" t="s">
        <v>42101</v>
      </c>
      <c r="B7520" s="265" t="s">
        <v>14340</v>
      </c>
      <c r="C7520" s="265" t="s">
        <v>1399</v>
      </c>
      <c r="D7520" s="266" t="s">
        <v>31125</v>
      </c>
    </row>
    <row r="7521" spans="1:4" x14ac:dyDescent="0.25">
      <c r="A7521" s="264" t="s">
        <v>42102</v>
      </c>
      <c r="B7521" s="265" t="s">
        <v>14341</v>
      </c>
      <c r="C7521" s="265" t="s">
        <v>1399</v>
      </c>
      <c r="D7521" s="266" t="s">
        <v>5005</v>
      </c>
    </row>
    <row r="7522" spans="1:4" x14ac:dyDescent="0.25">
      <c r="A7522" s="264" t="s">
        <v>42103</v>
      </c>
      <c r="B7522" s="265" t="s">
        <v>14342</v>
      </c>
      <c r="C7522" s="265" t="s">
        <v>1399</v>
      </c>
      <c r="D7522" s="266" t="s">
        <v>31125</v>
      </c>
    </row>
    <row r="7523" spans="1:4" x14ac:dyDescent="0.25">
      <c r="A7523" s="264" t="s">
        <v>42104</v>
      </c>
      <c r="B7523" s="265" t="s">
        <v>14343</v>
      </c>
      <c r="C7523" s="265" t="s">
        <v>1399</v>
      </c>
      <c r="D7523" s="266" t="s">
        <v>6813</v>
      </c>
    </row>
    <row r="7524" spans="1:4" x14ac:dyDescent="0.25">
      <c r="A7524" s="264" t="s">
        <v>42105</v>
      </c>
      <c r="B7524" s="265" t="s">
        <v>14344</v>
      </c>
      <c r="C7524" s="265" t="s">
        <v>1399</v>
      </c>
      <c r="D7524" s="266" t="s">
        <v>2098</v>
      </c>
    </row>
    <row r="7525" spans="1:4" x14ac:dyDescent="0.25">
      <c r="A7525" s="264" t="s">
        <v>42106</v>
      </c>
      <c r="B7525" s="265" t="s">
        <v>14345</v>
      </c>
      <c r="C7525" s="265" t="s">
        <v>1399</v>
      </c>
      <c r="D7525" s="266" t="s">
        <v>5041</v>
      </c>
    </row>
    <row r="7526" spans="1:4" x14ac:dyDescent="0.25">
      <c r="A7526" s="264" t="s">
        <v>42107</v>
      </c>
      <c r="B7526" s="265" t="s">
        <v>14346</v>
      </c>
      <c r="C7526" s="265" t="s">
        <v>1399</v>
      </c>
      <c r="D7526" s="266" t="s">
        <v>31094</v>
      </c>
    </row>
    <row r="7527" spans="1:4" x14ac:dyDescent="0.25">
      <c r="A7527" s="264" t="s">
        <v>42108</v>
      </c>
      <c r="B7527" s="265" t="s">
        <v>14347</v>
      </c>
      <c r="C7527" s="265" t="s">
        <v>1399</v>
      </c>
      <c r="D7527" s="266" t="s">
        <v>3641</v>
      </c>
    </row>
    <row r="7528" spans="1:4" x14ac:dyDescent="0.25">
      <c r="A7528" s="264" t="s">
        <v>42109</v>
      </c>
      <c r="B7528" s="265" t="s">
        <v>14348</v>
      </c>
      <c r="C7528" s="265" t="s">
        <v>1399</v>
      </c>
      <c r="D7528" s="266" t="s">
        <v>6995</v>
      </c>
    </row>
    <row r="7529" spans="1:4" x14ac:dyDescent="0.25">
      <c r="A7529" s="264" t="s">
        <v>42110</v>
      </c>
      <c r="B7529" s="265" t="s">
        <v>14349</v>
      </c>
      <c r="C7529" s="265" t="s">
        <v>1399</v>
      </c>
      <c r="D7529" s="266" t="s">
        <v>6995</v>
      </c>
    </row>
    <row r="7530" spans="1:4" x14ac:dyDescent="0.25">
      <c r="A7530" s="264" t="s">
        <v>42111</v>
      </c>
      <c r="B7530" s="265" t="s">
        <v>14350</v>
      </c>
      <c r="C7530" s="265" t="s">
        <v>1399</v>
      </c>
      <c r="D7530" s="266" t="s">
        <v>31125</v>
      </c>
    </row>
    <row r="7531" spans="1:4" x14ac:dyDescent="0.25">
      <c r="A7531" s="264" t="s">
        <v>42112</v>
      </c>
      <c r="B7531" s="265" t="s">
        <v>14351</v>
      </c>
      <c r="C7531" s="265" t="s">
        <v>1399</v>
      </c>
      <c r="D7531" s="266" t="s">
        <v>31125</v>
      </c>
    </row>
    <row r="7532" spans="1:4" x14ac:dyDescent="0.25">
      <c r="A7532" s="264" t="s">
        <v>42113</v>
      </c>
      <c r="B7532" s="265" t="s">
        <v>14352</v>
      </c>
      <c r="C7532" s="265" t="s">
        <v>1399</v>
      </c>
      <c r="D7532" s="266" t="s">
        <v>4987</v>
      </c>
    </row>
    <row r="7533" spans="1:4" x14ac:dyDescent="0.25">
      <c r="A7533" s="264" t="s">
        <v>42114</v>
      </c>
      <c r="B7533" s="265" t="s">
        <v>14353</v>
      </c>
      <c r="C7533" s="265" t="s">
        <v>1399</v>
      </c>
      <c r="D7533" s="266" t="s">
        <v>6995</v>
      </c>
    </row>
    <row r="7534" spans="1:4" x14ac:dyDescent="0.25">
      <c r="A7534" s="264" t="s">
        <v>42115</v>
      </c>
      <c r="B7534" s="265" t="s">
        <v>14354</v>
      </c>
      <c r="C7534" s="265" t="s">
        <v>1399</v>
      </c>
      <c r="D7534" s="266" t="s">
        <v>6995</v>
      </c>
    </row>
    <row r="7535" spans="1:4" x14ac:dyDescent="0.25">
      <c r="A7535" s="264" t="s">
        <v>42116</v>
      </c>
      <c r="B7535" s="265" t="s">
        <v>14355</v>
      </c>
      <c r="C7535" s="265" t="s">
        <v>1399</v>
      </c>
      <c r="D7535" s="266" t="s">
        <v>42117</v>
      </c>
    </row>
    <row r="7536" spans="1:4" x14ac:dyDescent="0.25">
      <c r="A7536" s="264" t="s">
        <v>42118</v>
      </c>
      <c r="B7536" s="265" t="s">
        <v>14356</v>
      </c>
      <c r="C7536" s="265" t="s">
        <v>1399</v>
      </c>
      <c r="D7536" s="266" t="s">
        <v>31097</v>
      </c>
    </row>
    <row r="7537" spans="1:4" x14ac:dyDescent="0.25">
      <c r="A7537" s="264" t="s">
        <v>42119</v>
      </c>
      <c r="B7537" s="265" t="s">
        <v>14357</v>
      </c>
      <c r="C7537" s="265" t="s">
        <v>1399</v>
      </c>
      <c r="D7537" s="266" t="s">
        <v>6768</v>
      </c>
    </row>
    <row r="7538" spans="1:4" x14ac:dyDescent="0.25">
      <c r="A7538" s="264" t="s">
        <v>42120</v>
      </c>
      <c r="B7538" s="265" t="s">
        <v>14358</v>
      </c>
      <c r="C7538" s="265" t="s">
        <v>1399</v>
      </c>
      <c r="D7538" s="266" t="s">
        <v>31097</v>
      </c>
    </row>
    <row r="7539" spans="1:4" x14ac:dyDescent="0.25">
      <c r="A7539" s="264" t="s">
        <v>42121</v>
      </c>
      <c r="B7539" s="265" t="s">
        <v>14359</v>
      </c>
      <c r="C7539" s="265" t="s">
        <v>1399</v>
      </c>
      <c r="D7539" s="266" t="s">
        <v>31173</v>
      </c>
    </row>
    <row r="7540" spans="1:4" x14ac:dyDescent="0.25">
      <c r="A7540" s="264" t="s">
        <v>42122</v>
      </c>
      <c r="B7540" s="265" t="s">
        <v>14360</v>
      </c>
      <c r="C7540" s="265" t="s">
        <v>1399</v>
      </c>
      <c r="D7540" s="266" t="s">
        <v>31097</v>
      </c>
    </row>
    <row r="7541" spans="1:4" x14ac:dyDescent="0.25">
      <c r="A7541" s="264" t="s">
        <v>42123</v>
      </c>
      <c r="B7541" s="265" t="s">
        <v>14361</v>
      </c>
      <c r="C7541" s="265" t="s">
        <v>1399</v>
      </c>
      <c r="D7541" s="266" t="s">
        <v>42124</v>
      </c>
    </row>
    <row r="7542" spans="1:4" x14ac:dyDescent="0.25">
      <c r="A7542" s="264" t="s">
        <v>42125</v>
      </c>
      <c r="B7542" s="265" t="s">
        <v>14362</v>
      </c>
      <c r="C7542" s="265" t="s">
        <v>1399</v>
      </c>
      <c r="D7542" s="266" t="s">
        <v>7094</v>
      </c>
    </row>
    <row r="7543" spans="1:4" x14ac:dyDescent="0.25">
      <c r="A7543" s="264" t="s">
        <v>42126</v>
      </c>
      <c r="B7543" s="265" t="s">
        <v>14363</v>
      </c>
      <c r="C7543" s="265" t="s">
        <v>1399</v>
      </c>
      <c r="D7543" s="266" t="s">
        <v>3644</v>
      </c>
    </row>
    <row r="7544" spans="1:4" x14ac:dyDescent="0.25">
      <c r="A7544" s="378" t="s">
        <v>42127</v>
      </c>
      <c r="B7544" s="373" t="s">
        <v>14364</v>
      </c>
      <c r="C7544" s="373" t="s">
        <v>1399</v>
      </c>
      <c r="D7544" s="375" t="s">
        <v>31097</v>
      </c>
    </row>
    <row r="7545" spans="1:4" x14ac:dyDescent="0.25">
      <c r="A7545" s="379" t="s">
        <v>42128</v>
      </c>
      <c r="B7545" s="3" t="s">
        <v>14365</v>
      </c>
      <c r="C7545" s="3" t="s">
        <v>1399</v>
      </c>
      <c r="D7545" s="6" t="s">
        <v>3644</v>
      </c>
    </row>
    <row r="7546" spans="1:4" x14ac:dyDescent="0.25">
      <c r="A7546" s="379" t="s">
        <v>42129</v>
      </c>
      <c r="B7546" s="3" t="s">
        <v>14366</v>
      </c>
      <c r="C7546" s="3" t="s">
        <v>1399</v>
      </c>
      <c r="D7546" s="6" t="s">
        <v>2096</v>
      </c>
    </row>
    <row r="7547" spans="1:4" x14ac:dyDescent="0.25">
      <c r="A7547" s="379" t="s">
        <v>42130</v>
      </c>
      <c r="B7547" s="3" t="s">
        <v>14367</v>
      </c>
      <c r="C7547" s="3" t="s">
        <v>1399</v>
      </c>
      <c r="D7547" s="6" t="s">
        <v>42131</v>
      </c>
    </row>
    <row r="7548" spans="1:4" x14ac:dyDescent="0.25">
      <c r="A7548" s="379" t="s">
        <v>42132</v>
      </c>
      <c r="B7548" s="3" t="s">
        <v>14368</v>
      </c>
      <c r="C7548" s="3" t="s">
        <v>1399</v>
      </c>
      <c r="D7548" s="6" t="s">
        <v>3644</v>
      </c>
    </row>
    <row r="7549" spans="1:4" x14ac:dyDescent="0.25">
      <c r="A7549" s="379" t="s">
        <v>42133</v>
      </c>
      <c r="B7549" s="3" t="s">
        <v>14369</v>
      </c>
      <c r="C7549" s="3" t="s">
        <v>1399</v>
      </c>
      <c r="D7549" s="6" t="s">
        <v>31094</v>
      </c>
    </row>
    <row r="7550" spans="1:4" x14ac:dyDescent="0.25">
      <c r="A7550" s="379" t="s">
        <v>42134</v>
      </c>
      <c r="B7550" s="3" t="s">
        <v>14370</v>
      </c>
      <c r="C7550" s="3" t="s">
        <v>1399</v>
      </c>
      <c r="D7550" s="6" t="s">
        <v>31094</v>
      </c>
    </row>
    <row r="7551" spans="1:4" x14ac:dyDescent="0.25">
      <c r="A7551" s="379" t="s">
        <v>42135</v>
      </c>
      <c r="B7551" s="3" t="s">
        <v>14371</v>
      </c>
      <c r="C7551" s="3" t="s">
        <v>1399</v>
      </c>
      <c r="D7551" s="6" t="s">
        <v>31097</v>
      </c>
    </row>
    <row r="7552" spans="1:4" x14ac:dyDescent="0.25">
      <c r="A7552" s="379" t="s">
        <v>42136</v>
      </c>
      <c r="B7552" s="3" t="s">
        <v>14372</v>
      </c>
      <c r="C7552" s="3" t="s">
        <v>1399</v>
      </c>
      <c r="D7552" s="6" t="s">
        <v>13824</v>
      </c>
    </row>
    <row r="7553" spans="1:4" x14ac:dyDescent="0.25">
      <c r="A7553" s="379" t="s">
        <v>42137</v>
      </c>
      <c r="B7553" s="3" t="s">
        <v>14373</v>
      </c>
      <c r="C7553" s="3" t="s">
        <v>1399</v>
      </c>
      <c r="D7553" s="6" t="s">
        <v>1446</v>
      </c>
    </row>
    <row r="7554" spans="1:4" x14ac:dyDescent="0.25">
      <c r="A7554" s="379" t="s">
        <v>42138</v>
      </c>
      <c r="B7554" s="3" t="s">
        <v>14374</v>
      </c>
      <c r="C7554" s="3" t="s">
        <v>1399</v>
      </c>
      <c r="D7554" s="6" t="s">
        <v>1448</v>
      </c>
    </row>
    <row r="7555" spans="1:4" x14ac:dyDescent="0.25">
      <c r="A7555" s="379" t="s">
        <v>42139</v>
      </c>
      <c r="B7555" s="3" t="s">
        <v>14375</v>
      </c>
      <c r="C7555" s="3" t="s">
        <v>1399</v>
      </c>
      <c r="D7555" s="6" t="s">
        <v>6865</v>
      </c>
    </row>
    <row r="7556" spans="1:4" x14ac:dyDescent="0.25">
      <c r="A7556" s="379" t="s">
        <v>42140</v>
      </c>
      <c r="B7556" s="3" t="s">
        <v>14376</v>
      </c>
      <c r="C7556" s="3" t="s">
        <v>1399</v>
      </c>
      <c r="D7556" s="6" t="s">
        <v>1980</v>
      </c>
    </row>
    <row r="7557" spans="1:4" x14ac:dyDescent="0.25">
      <c r="A7557" s="379" t="s">
        <v>42141</v>
      </c>
      <c r="B7557" s="3" t="s">
        <v>14377</v>
      </c>
      <c r="C7557" s="3" t="s">
        <v>1399</v>
      </c>
      <c r="D7557" s="6" t="s">
        <v>3800</v>
      </c>
    </row>
    <row r="7558" spans="1:4" x14ac:dyDescent="0.25">
      <c r="A7558" s="379" t="s">
        <v>42142</v>
      </c>
      <c r="B7558" s="3" t="s">
        <v>14378</v>
      </c>
      <c r="C7558" s="3" t="s">
        <v>1399</v>
      </c>
      <c r="D7558" s="6" t="s">
        <v>2596</v>
      </c>
    </row>
    <row r="7559" spans="1:4" x14ac:dyDescent="0.25">
      <c r="A7559" s="379" t="s">
        <v>42143</v>
      </c>
      <c r="B7559" s="3" t="s">
        <v>14379</v>
      </c>
      <c r="C7559" s="3" t="s">
        <v>1399</v>
      </c>
      <c r="D7559" s="6" t="s">
        <v>1446</v>
      </c>
    </row>
    <row r="7560" spans="1:4" x14ac:dyDescent="0.25">
      <c r="A7560" s="379" t="s">
        <v>42144</v>
      </c>
      <c r="B7560" s="3" t="s">
        <v>14380</v>
      </c>
      <c r="C7560" s="3" t="s">
        <v>1399</v>
      </c>
      <c r="D7560" s="6" t="s">
        <v>7094</v>
      </c>
    </row>
    <row r="7561" spans="1:4" x14ac:dyDescent="0.25">
      <c r="A7561" s="379" t="s">
        <v>42145</v>
      </c>
      <c r="B7561" s="3" t="s">
        <v>14381</v>
      </c>
      <c r="C7561" s="3" t="s">
        <v>1399</v>
      </c>
      <c r="D7561" s="6" t="s">
        <v>30835</v>
      </c>
    </row>
    <row r="7562" spans="1:4" x14ac:dyDescent="0.25">
      <c r="A7562" s="379" t="s">
        <v>42146</v>
      </c>
      <c r="B7562" s="3" t="s">
        <v>14382</v>
      </c>
      <c r="C7562" s="3" t="s">
        <v>1399</v>
      </c>
      <c r="D7562" s="6" t="s">
        <v>2599</v>
      </c>
    </row>
    <row r="7563" spans="1:4" x14ac:dyDescent="0.25">
      <c r="A7563" s="379" t="s">
        <v>42147</v>
      </c>
      <c r="B7563" s="3" t="s">
        <v>14383</v>
      </c>
      <c r="C7563" s="3" t="s">
        <v>1399</v>
      </c>
      <c r="D7563" s="6" t="s">
        <v>1695</v>
      </c>
    </row>
    <row r="7564" spans="1:4" x14ac:dyDescent="0.25">
      <c r="A7564" s="379" t="s">
        <v>42148</v>
      </c>
      <c r="B7564" s="3" t="s">
        <v>14384</v>
      </c>
      <c r="C7564" s="3" t="s">
        <v>1399</v>
      </c>
      <c r="D7564" s="6" t="s">
        <v>2035</v>
      </c>
    </row>
    <row r="7565" spans="1:4" x14ac:dyDescent="0.25">
      <c r="A7565" s="379" t="s">
        <v>42149</v>
      </c>
      <c r="B7565" s="3" t="s">
        <v>14385</v>
      </c>
      <c r="C7565" s="3" t="s">
        <v>1399</v>
      </c>
      <c r="D7565" s="6" t="s">
        <v>31671</v>
      </c>
    </row>
    <row r="7566" spans="1:4" x14ac:dyDescent="0.25">
      <c r="A7566" s="379" t="s">
        <v>42150</v>
      </c>
      <c r="B7566" s="3" t="s">
        <v>14386</v>
      </c>
      <c r="C7566" s="3" t="s">
        <v>1399</v>
      </c>
      <c r="D7566" s="6" t="s">
        <v>42117</v>
      </c>
    </row>
    <row r="7567" spans="1:4" x14ac:dyDescent="0.25">
      <c r="A7567" s="379" t="s">
        <v>42151</v>
      </c>
      <c r="B7567" s="3" t="s">
        <v>14387</v>
      </c>
      <c r="C7567" s="3" t="s">
        <v>1387</v>
      </c>
      <c r="D7567" s="6" t="s">
        <v>42152</v>
      </c>
    </row>
    <row r="7568" spans="1:4" x14ac:dyDescent="0.25">
      <c r="A7568" s="379" t="s">
        <v>42153</v>
      </c>
      <c r="B7568" s="3" t="s">
        <v>14388</v>
      </c>
      <c r="C7568" s="3" t="s">
        <v>1387</v>
      </c>
      <c r="D7568" s="6" t="s">
        <v>34434</v>
      </c>
    </row>
    <row r="7569" spans="1:4" x14ac:dyDescent="0.25">
      <c r="A7569" s="379" t="s">
        <v>42154</v>
      </c>
      <c r="B7569" s="3" t="s">
        <v>14389</v>
      </c>
      <c r="C7569" s="3" t="s">
        <v>1387</v>
      </c>
      <c r="D7569" s="6" t="s">
        <v>42155</v>
      </c>
    </row>
    <row r="7570" spans="1:4" x14ac:dyDescent="0.25">
      <c r="A7570" s="379" t="s">
        <v>42156</v>
      </c>
      <c r="B7570" s="3" t="s">
        <v>14390</v>
      </c>
      <c r="C7570" s="3" t="s">
        <v>1387</v>
      </c>
      <c r="D7570" s="6" t="s">
        <v>6465</v>
      </c>
    </row>
    <row r="7571" spans="1:4" x14ac:dyDescent="0.25">
      <c r="A7571" s="379" t="s">
        <v>42157</v>
      </c>
      <c r="B7571" s="3" t="s">
        <v>14391</v>
      </c>
      <c r="C7571" s="3" t="s">
        <v>1387</v>
      </c>
      <c r="D7571" s="6" t="s">
        <v>42158</v>
      </c>
    </row>
    <row r="7572" spans="1:4" x14ac:dyDescent="0.25">
      <c r="A7572" s="379" t="s">
        <v>42159</v>
      </c>
      <c r="B7572" s="3" t="s">
        <v>14392</v>
      </c>
      <c r="C7572" s="3" t="s">
        <v>1387</v>
      </c>
      <c r="D7572" s="6" t="s">
        <v>42160</v>
      </c>
    </row>
    <row r="7573" spans="1:4" x14ac:dyDescent="0.25">
      <c r="A7573" s="379" t="s">
        <v>42161</v>
      </c>
      <c r="B7573" s="3" t="s">
        <v>14393</v>
      </c>
      <c r="C7573" s="3" t="s">
        <v>1387</v>
      </c>
      <c r="D7573" s="6" t="s">
        <v>42162</v>
      </c>
    </row>
    <row r="7574" spans="1:4" x14ac:dyDescent="0.25">
      <c r="A7574" s="379" t="s">
        <v>42163</v>
      </c>
      <c r="B7574" s="3" t="s">
        <v>14394</v>
      </c>
      <c r="C7574" s="3" t="s">
        <v>1387</v>
      </c>
      <c r="D7574" s="6" t="s">
        <v>42164</v>
      </c>
    </row>
    <row r="7575" spans="1:4" x14ac:dyDescent="0.25">
      <c r="A7575" s="379" t="s">
        <v>42165</v>
      </c>
      <c r="B7575" s="3" t="s">
        <v>14395</v>
      </c>
      <c r="C7575" s="3" t="s">
        <v>1387</v>
      </c>
      <c r="D7575" s="6" t="s">
        <v>42166</v>
      </c>
    </row>
    <row r="7576" spans="1:4" x14ac:dyDescent="0.25">
      <c r="A7576" s="379" t="s">
        <v>42167</v>
      </c>
      <c r="B7576" s="3" t="s">
        <v>14396</v>
      </c>
      <c r="C7576" s="3" t="s">
        <v>1387</v>
      </c>
      <c r="D7576" s="6" t="s">
        <v>42168</v>
      </c>
    </row>
    <row r="7577" spans="1:4" x14ac:dyDescent="0.25">
      <c r="A7577" s="379" t="s">
        <v>42169</v>
      </c>
      <c r="B7577" s="3" t="s">
        <v>14397</v>
      </c>
      <c r="C7577" s="3" t="s">
        <v>1387</v>
      </c>
      <c r="D7577" s="6" t="s">
        <v>42170</v>
      </c>
    </row>
    <row r="7578" spans="1:4" x14ac:dyDescent="0.25">
      <c r="A7578" s="379" t="s">
        <v>42171</v>
      </c>
      <c r="B7578" s="3" t="s">
        <v>14398</v>
      </c>
      <c r="C7578" s="3" t="s">
        <v>1387</v>
      </c>
      <c r="D7578" s="6" t="s">
        <v>40052</v>
      </c>
    </row>
    <row r="7579" spans="1:4" x14ac:dyDescent="0.25">
      <c r="A7579" s="379" t="s">
        <v>42172</v>
      </c>
      <c r="B7579" s="3" t="s">
        <v>14399</v>
      </c>
      <c r="C7579" s="3" t="s">
        <v>1387</v>
      </c>
      <c r="D7579" s="6" t="s">
        <v>42173</v>
      </c>
    </row>
    <row r="7580" spans="1:4" x14ac:dyDescent="0.25">
      <c r="A7580" s="379" t="s">
        <v>42174</v>
      </c>
      <c r="B7580" s="3" t="s">
        <v>14400</v>
      </c>
      <c r="C7580" s="3" t="s">
        <v>1387</v>
      </c>
      <c r="D7580" s="6" t="s">
        <v>30855</v>
      </c>
    </row>
    <row r="7581" spans="1:4" x14ac:dyDescent="0.25">
      <c r="A7581" s="379" t="s">
        <v>42175</v>
      </c>
      <c r="B7581" s="3" t="s">
        <v>14401</v>
      </c>
      <c r="C7581" s="3" t="s">
        <v>1399</v>
      </c>
      <c r="D7581" s="6" t="s">
        <v>1446</v>
      </c>
    </row>
    <row r="7582" spans="1:4" x14ac:dyDescent="0.25">
      <c r="A7582" s="379" t="s">
        <v>42176</v>
      </c>
      <c r="B7582" s="3" t="s">
        <v>14402</v>
      </c>
      <c r="C7582" s="3" t="s">
        <v>1399</v>
      </c>
      <c r="D7582" s="6" t="s">
        <v>42003</v>
      </c>
    </row>
    <row r="7583" spans="1:4" x14ac:dyDescent="0.25">
      <c r="A7583" s="379" t="s">
        <v>42177</v>
      </c>
      <c r="B7583" s="3" t="s">
        <v>14403</v>
      </c>
      <c r="C7583" s="3" t="s">
        <v>1399</v>
      </c>
      <c r="D7583" s="6" t="s">
        <v>31094</v>
      </c>
    </row>
    <row r="7584" spans="1:4" x14ac:dyDescent="0.25">
      <c r="A7584" s="379" t="s">
        <v>42178</v>
      </c>
      <c r="B7584" s="3" t="s">
        <v>14404</v>
      </c>
      <c r="C7584" s="3" t="s">
        <v>1399</v>
      </c>
      <c r="D7584" s="6" t="s">
        <v>6995</v>
      </c>
    </row>
    <row r="7585" spans="1:4" x14ac:dyDescent="0.25">
      <c r="A7585" s="379" t="s">
        <v>42179</v>
      </c>
      <c r="B7585" s="3" t="s">
        <v>14405</v>
      </c>
      <c r="C7585" s="3" t="s">
        <v>1399</v>
      </c>
      <c r="D7585" s="6" t="s">
        <v>1508</v>
      </c>
    </row>
    <row r="7586" spans="1:4" x14ac:dyDescent="0.25">
      <c r="A7586" s="379" t="s">
        <v>42180</v>
      </c>
      <c r="B7586" s="3" t="s">
        <v>14406</v>
      </c>
      <c r="C7586" s="3" t="s">
        <v>1399</v>
      </c>
      <c r="D7586" s="6" t="s">
        <v>5276</v>
      </c>
    </row>
    <row r="7587" spans="1:4" x14ac:dyDescent="0.25">
      <c r="A7587" s="379" t="s">
        <v>42181</v>
      </c>
      <c r="B7587" s="3" t="s">
        <v>14407</v>
      </c>
      <c r="C7587" s="3" t="s">
        <v>1399</v>
      </c>
      <c r="D7587" s="6" t="s">
        <v>8012</v>
      </c>
    </row>
    <row r="7588" spans="1:4" x14ac:dyDescent="0.25">
      <c r="A7588" s="379" t="s">
        <v>42182</v>
      </c>
      <c r="B7588" s="3" t="s">
        <v>14408</v>
      </c>
      <c r="C7588" s="3" t="s">
        <v>1399</v>
      </c>
      <c r="D7588" s="6" t="s">
        <v>42183</v>
      </c>
    </row>
    <row r="7589" spans="1:4" x14ac:dyDescent="0.25">
      <c r="A7589" s="379" t="s">
        <v>42184</v>
      </c>
      <c r="B7589" s="3" t="s">
        <v>14409</v>
      </c>
      <c r="C7589" s="3" t="s">
        <v>1399</v>
      </c>
      <c r="D7589" s="6" t="s">
        <v>29486</v>
      </c>
    </row>
    <row r="7590" spans="1:4" x14ac:dyDescent="0.25">
      <c r="A7590" s="379" t="s">
        <v>42185</v>
      </c>
      <c r="B7590" s="3" t="s">
        <v>14410</v>
      </c>
      <c r="C7590" s="3" t="s">
        <v>1399</v>
      </c>
      <c r="D7590" s="6" t="s">
        <v>35503</v>
      </c>
    </row>
    <row r="7591" spans="1:4" x14ac:dyDescent="0.25">
      <c r="A7591" s="379" t="s">
        <v>42186</v>
      </c>
      <c r="B7591" s="3" t="s">
        <v>14411</v>
      </c>
      <c r="C7591" s="3" t="s">
        <v>1399</v>
      </c>
      <c r="D7591" s="6" t="s">
        <v>42187</v>
      </c>
    </row>
    <row r="7592" spans="1:4" x14ac:dyDescent="0.25">
      <c r="A7592" s="379" t="s">
        <v>42188</v>
      </c>
      <c r="B7592" s="3" t="s">
        <v>1359</v>
      </c>
      <c r="C7592" s="3" t="s">
        <v>1399</v>
      </c>
      <c r="D7592" s="6" t="s">
        <v>42189</v>
      </c>
    </row>
    <row r="7593" spans="1:4" x14ac:dyDescent="0.25">
      <c r="A7593" s="379" t="s">
        <v>42190</v>
      </c>
      <c r="B7593" s="3" t="s">
        <v>14412</v>
      </c>
      <c r="C7593" s="3" t="s">
        <v>1387</v>
      </c>
      <c r="D7593" s="6" t="s">
        <v>42191</v>
      </c>
    </row>
    <row r="7594" spans="1:4" x14ac:dyDescent="0.25">
      <c r="A7594" s="379" t="s">
        <v>42192</v>
      </c>
      <c r="B7594" s="3" t="s">
        <v>1359</v>
      </c>
      <c r="C7594" s="3" t="s">
        <v>1387</v>
      </c>
      <c r="D7594" s="376" t="s">
        <v>42193</v>
      </c>
    </row>
    <row r="7595" spans="1:4" x14ac:dyDescent="0.25">
      <c r="A7595" s="379" t="s">
        <v>42194</v>
      </c>
      <c r="B7595" s="3" t="s">
        <v>14413</v>
      </c>
      <c r="C7595" s="3" t="s">
        <v>1399</v>
      </c>
      <c r="D7595" s="6" t="s">
        <v>42195</v>
      </c>
    </row>
    <row r="7596" spans="1:4" x14ac:dyDescent="0.25">
      <c r="A7596" s="379" t="s">
        <v>42196</v>
      </c>
      <c r="B7596" s="3" t="s">
        <v>14413</v>
      </c>
      <c r="C7596" s="3" t="s">
        <v>1387</v>
      </c>
      <c r="D7596" s="376" t="s">
        <v>42197</v>
      </c>
    </row>
    <row r="7597" spans="1:4" x14ac:dyDescent="0.25">
      <c r="A7597" s="379" t="s">
        <v>42198</v>
      </c>
      <c r="B7597" s="3" t="s">
        <v>14414</v>
      </c>
      <c r="C7597" s="3" t="s">
        <v>1399</v>
      </c>
      <c r="D7597" s="6" t="s">
        <v>31173</v>
      </c>
    </row>
    <row r="7598" spans="1:4" x14ac:dyDescent="0.25">
      <c r="A7598" s="379" t="s">
        <v>42199</v>
      </c>
      <c r="B7598" s="3" t="s">
        <v>14415</v>
      </c>
      <c r="C7598" s="3" t="s">
        <v>1387</v>
      </c>
      <c r="D7598" s="6" t="s">
        <v>42200</v>
      </c>
    </row>
    <row r="7599" spans="1:4" x14ac:dyDescent="0.25">
      <c r="A7599" s="379" t="s">
        <v>42201</v>
      </c>
      <c r="B7599" s="3" t="s">
        <v>14416</v>
      </c>
      <c r="C7599" s="3" t="s">
        <v>1387</v>
      </c>
      <c r="D7599" s="6" t="s">
        <v>42202</v>
      </c>
    </row>
    <row r="7600" spans="1:4" x14ac:dyDescent="0.25">
      <c r="A7600" s="379" t="s">
        <v>42203</v>
      </c>
      <c r="B7600" s="3" t="s">
        <v>14417</v>
      </c>
      <c r="C7600" s="3" t="s">
        <v>1387</v>
      </c>
      <c r="D7600" s="6" t="s">
        <v>42204</v>
      </c>
    </row>
    <row r="7601" spans="1:4" x14ac:dyDescent="0.25">
      <c r="A7601" s="379" t="s">
        <v>42205</v>
      </c>
      <c r="B7601" s="3" t="s">
        <v>14418</v>
      </c>
      <c r="C7601" s="3" t="s">
        <v>1387</v>
      </c>
      <c r="D7601" s="6" t="s">
        <v>42202</v>
      </c>
    </row>
    <row r="7602" spans="1:4" x14ac:dyDescent="0.25">
      <c r="A7602" s="379" t="s">
        <v>42206</v>
      </c>
      <c r="B7602" s="3" t="s">
        <v>14419</v>
      </c>
      <c r="C7602" s="3" t="s">
        <v>1387</v>
      </c>
      <c r="D7602" s="6" t="s">
        <v>31033</v>
      </c>
    </row>
    <row r="7603" spans="1:4" x14ac:dyDescent="0.25">
      <c r="A7603" s="379" t="s">
        <v>42207</v>
      </c>
      <c r="B7603" s="3" t="s">
        <v>14420</v>
      </c>
      <c r="C7603" s="3" t="s">
        <v>1387</v>
      </c>
      <c r="D7603" s="6" t="s">
        <v>42208</v>
      </c>
    </row>
    <row r="7604" spans="1:4" x14ac:dyDescent="0.25">
      <c r="A7604" s="379" t="s">
        <v>42209</v>
      </c>
      <c r="B7604" s="3" t="s">
        <v>14421</v>
      </c>
      <c r="C7604" s="3" t="s">
        <v>1387</v>
      </c>
      <c r="D7604" s="6" t="s">
        <v>42202</v>
      </c>
    </row>
    <row r="7605" spans="1:4" x14ac:dyDescent="0.25">
      <c r="A7605" s="379" t="s">
        <v>42210</v>
      </c>
      <c r="B7605" s="3" t="s">
        <v>14422</v>
      </c>
      <c r="C7605" s="3" t="s">
        <v>1387</v>
      </c>
      <c r="D7605" s="6" t="s">
        <v>31033</v>
      </c>
    </row>
    <row r="7606" spans="1:4" x14ac:dyDescent="0.25">
      <c r="A7606" s="379" t="s">
        <v>42211</v>
      </c>
      <c r="B7606" s="3" t="s">
        <v>14423</v>
      </c>
      <c r="C7606" s="3" t="s">
        <v>1387</v>
      </c>
      <c r="D7606" s="6" t="s">
        <v>42212</v>
      </c>
    </row>
    <row r="7607" spans="1:4" x14ac:dyDescent="0.25">
      <c r="A7607" s="379" t="s">
        <v>42213</v>
      </c>
      <c r="B7607" s="3" t="s">
        <v>14424</v>
      </c>
      <c r="C7607" s="3" t="s">
        <v>1387</v>
      </c>
      <c r="D7607" s="6" t="s">
        <v>37598</v>
      </c>
    </row>
    <row r="7608" spans="1:4" x14ac:dyDescent="0.25">
      <c r="A7608" s="379" t="s">
        <v>42214</v>
      </c>
      <c r="B7608" s="3" t="s">
        <v>14425</v>
      </c>
      <c r="C7608" s="3" t="s">
        <v>1387</v>
      </c>
      <c r="D7608" s="6" t="s">
        <v>42215</v>
      </c>
    </row>
    <row r="7609" spans="1:4" x14ac:dyDescent="0.25">
      <c r="A7609" s="379" t="s">
        <v>42216</v>
      </c>
      <c r="B7609" s="3" t="s">
        <v>14426</v>
      </c>
      <c r="C7609" s="3" t="s">
        <v>1387</v>
      </c>
      <c r="D7609" s="6" t="s">
        <v>38240</v>
      </c>
    </row>
    <row r="7610" spans="1:4" x14ac:dyDescent="0.25">
      <c r="A7610" s="379" t="s">
        <v>42217</v>
      </c>
      <c r="B7610" s="3" t="s">
        <v>14427</v>
      </c>
      <c r="C7610" s="3" t="s">
        <v>1387</v>
      </c>
      <c r="D7610" s="6" t="s">
        <v>38831</v>
      </c>
    </row>
    <row r="7611" spans="1:4" x14ac:dyDescent="0.25">
      <c r="A7611" s="379" t="s">
        <v>42218</v>
      </c>
      <c r="B7611" s="3" t="s">
        <v>14428</v>
      </c>
      <c r="C7611" s="3" t="s">
        <v>1387</v>
      </c>
      <c r="D7611" s="6" t="s">
        <v>42202</v>
      </c>
    </row>
    <row r="7612" spans="1:4" x14ac:dyDescent="0.25">
      <c r="A7612" s="379" t="s">
        <v>42219</v>
      </c>
      <c r="B7612" s="3" t="s">
        <v>14429</v>
      </c>
      <c r="C7612" s="3" t="s">
        <v>1387</v>
      </c>
      <c r="D7612" s="6" t="s">
        <v>42208</v>
      </c>
    </row>
    <row r="7613" spans="1:4" x14ac:dyDescent="0.25">
      <c r="A7613" s="379" t="s">
        <v>42220</v>
      </c>
      <c r="B7613" s="3" t="s">
        <v>14430</v>
      </c>
      <c r="C7613" s="3" t="s">
        <v>1387</v>
      </c>
      <c r="D7613" s="6" t="s">
        <v>42221</v>
      </c>
    </row>
    <row r="7614" spans="1:4" x14ac:dyDescent="0.25">
      <c r="A7614" s="379" t="s">
        <v>42222</v>
      </c>
      <c r="B7614" s="3" t="s">
        <v>14431</v>
      </c>
      <c r="C7614" s="3" t="s">
        <v>1387</v>
      </c>
      <c r="D7614" s="6" t="s">
        <v>2881</v>
      </c>
    </row>
    <row r="7615" spans="1:4" x14ac:dyDescent="0.25">
      <c r="A7615" s="379" t="s">
        <v>42223</v>
      </c>
      <c r="B7615" s="3" t="s">
        <v>14432</v>
      </c>
      <c r="C7615" s="3" t="s">
        <v>1387</v>
      </c>
      <c r="D7615" s="6" t="s">
        <v>42224</v>
      </c>
    </row>
    <row r="7616" spans="1:4" x14ac:dyDescent="0.25">
      <c r="A7616" s="379" t="s">
        <v>42225</v>
      </c>
      <c r="B7616" s="3" t="s">
        <v>14433</v>
      </c>
      <c r="C7616" s="3" t="s">
        <v>1387</v>
      </c>
      <c r="D7616" s="6" t="s">
        <v>33026</v>
      </c>
    </row>
    <row r="7617" spans="1:4" x14ac:dyDescent="0.25">
      <c r="A7617" s="379" t="s">
        <v>42226</v>
      </c>
      <c r="B7617" s="3" t="s">
        <v>14434</v>
      </c>
      <c r="C7617" s="3" t="s">
        <v>1387</v>
      </c>
      <c r="D7617" s="6" t="s">
        <v>42227</v>
      </c>
    </row>
    <row r="7618" spans="1:4" x14ac:dyDescent="0.25">
      <c r="A7618" s="379" t="s">
        <v>42228</v>
      </c>
      <c r="B7618" s="3" t="s">
        <v>14435</v>
      </c>
      <c r="C7618" s="3" t="s">
        <v>1387</v>
      </c>
      <c r="D7618" s="6" t="s">
        <v>42229</v>
      </c>
    </row>
    <row r="7619" spans="1:4" x14ac:dyDescent="0.25">
      <c r="A7619" s="379" t="s">
        <v>42230</v>
      </c>
      <c r="B7619" s="3" t="s">
        <v>14436</v>
      </c>
      <c r="C7619" s="3" t="s">
        <v>1387</v>
      </c>
      <c r="D7619" s="6" t="s">
        <v>42231</v>
      </c>
    </row>
    <row r="7620" spans="1:4" x14ac:dyDescent="0.25">
      <c r="A7620" s="379" t="s">
        <v>42232</v>
      </c>
      <c r="B7620" s="3" t="s">
        <v>14437</v>
      </c>
      <c r="C7620" s="3" t="s">
        <v>1387</v>
      </c>
      <c r="D7620" s="6" t="s">
        <v>42233</v>
      </c>
    </row>
    <row r="7621" spans="1:4" x14ac:dyDescent="0.25">
      <c r="A7621" s="379" t="s">
        <v>42234</v>
      </c>
      <c r="B7621" s="3" t="s">
        <v>14438</v>
      </c>
      <c r="C7621" s="3" t="s">
        <v>1387</v>
      </c>
      <c r="D7621" s="6" t="s">
        <v>42208</v>
      </c>
    </row>
    <row r="7622" spans="1:4" x14ac:dyDescent="0.25">
      <c r="A7622" s="379" t="s">
        <v>42235</v>
      </c>
      <c r="B7622" s="3" t="s">
        <v>14439</v>
      </c>
      <c r="C7622" s="3" t="s">
        <v>1387</v>
      </c>
      <c r="D7622" s="6" t="s">
        <v>42236</v>
      </c>
    </row>
    <row r="7623" spans="1:4" x14ac:dyDescent="0.25">
      <c r="A7623" s="379" t="s">
        <v>42237</v>
      </c>
      <c r="B7623" s="3" t="s">
        <v>14440</v>
      </c>
      <c r="C7623" s="3" t="s">
        <v>1387</v>
      </c>
      <c r="D7623" s="6" t="s">
        <v>42212</v>
      </c>
    </row>
    <row r="7624" spans="1:4" x14ac:dyDescent="0.25">
      <c r="A7624" s="379" t="s">
        <v>42238</v>
      </c>
      <c r="B7624" s="3" t="s">
        <v>14441</v>
      </c>
      <c r="C7624" s="3" t="s">
        <v>1387</v>
      </c>
      <c r="D7624" s="6" t="s">
        <v>40725</v>
      </c>
    </row>
    <row r="7625" spans="1:4" x14ac:dyDescent="0.25">
      <c r="A7625" s="379" t="s">
        <v>42239</v>
      </c>
      <c r="B7625" s="3" t="s">
        <v>14442</v>
      </c>
      <c r="C7625" s="3" t="s">
        <v>1387</v>
      </c>
      <c r="D7625" s="6" t="s">
        <v>42240</v>
      </c>
    </row>
    <row r="7626" spans="1:4" x14ac:dyDescent="0.25">
      <c r="A7626" s="379" t="s">
        <v>42241</v>
      </c>
      <c r="B7626" s="3" t="s">
        <v>14443</v>
      </c>
      <c r="C7626" s="3" t="s">
        <v>1387</v>
      </c>
      <c r="D7626" s="6" t="s">
        <v>42242</v>
      </c>
    </row>
    <row r="7627" spans="1:4" x14ac:dyDescent="0.25">
      <c r="A7627" s="379" t="s">
        <v>42243</v>
      </c>
      <c r="B7627" s="3" t="s">
        <v>14444</v>
      </c>
      <c r="C7627" s="3" t="s">
        <v>1387</v>
      </c>
      <c r="D7627" s="6" t="s">
        <v>42244</v>
      </c>
    </row>
    <row r="7628" spans="1:4" x14ac:dyDescent="0.25">
      <c r="A7628" s="379" t="s">
        <v>42245</v>
      </c>
      <c r="B7628" s="3" t="s">
        <v>14445</v>
      </c>
      <c r="C7628" s="3" t="s">
        <v>1387</v>
      </c>
      <c r="D7628" s="6" t="s">
        <v>42246</v>
      </c>
    </row>
    <row r="7629" spans="1:4" x14ac:dyDescent="0.25">
      <c r="A7629" s="379" t="s">
        <v>42247</v>
      </c>
      <c r="B7629" s="3" t="s">
        <v>14446</v>
      </c>
      <c r="C7629" s="3" t="s">
        <v>1387</v>
      </c>
      <c r="D7629" s="6" t="s">
        <v>26745</v>
      </c>
    </row>
    <row r="7630" spans="1:4" x14ac:dyDescent="0.25">
      <c r="A7630" s="379" t="s">
        <v>42248</v>
      </c>
      <c r="B7630" s="3" t="s">
        <v>14447</v>
      </c>
      <c r="C7630" s="3" t="s">
        <v>1387</v>
      </c>
      <c r="D7630" s="6" t="s">
        <v>42249</v>
      </c>
    </row>
    <row r="7631" spans="1:4" x14ac:dyDescent="0.25">
      <c r="A7631" s="379" t="s">
        <v>42250</v>
      </c>
      <c r="B7631" s="3" t="s">
        <v>14448</v>
      </c>
      <c r="C7631" s="3" t="s">
        <v>1387</v>
      </c>
      <c r="D7631" s="6" t="s">
        <v>40595</v>
      </c>
    </row>
    <row r="7632" spans="1:4" x14ac:dyDescent="0.25">
      <c r="A7632" s="379" t="s">
        <v>42251</v>
      </c>
      <c r="B7632" s="3" t="s">
        <v>14449</v>
      </c>
      <c r="C7632" s="3" t="s">
        <v>1387</v>
      </c>
      <c r="D7632" s="6" t="s">
        <v>42252</v>
      </c>
    </row>
    <row r="7633" spans="1:4" x14ac:dyDescent="0.25">
      <c r="A7633" s="379" t="s">
        <v>42253</v>
      </c>
      <c r="B7633" s="3" t="s">
        <v>14450</v>
      </c>
      <c r="C7633" s="3" t="s">
        <v>1387</v>
      </c>
      <c r="D7633" s="6" t="s">
        <v>42254</v>
      </c>
    </row>
    <row r="7634" spans="1:4" x14ac:dyDescent="0.25">
      <c r="A7634" s="379" t="s">
        <v>42255</v>
      </c>
      <c r="B7634" s="3" t="s">
        <v>14451</v>
      </c>
      <c r="C7634" s="3" t="s">
        <v>1387</v>
      </c>
      <c r="D7634" s="6" t="s">
        <v>37154</v>
      </c>
    </row>
    <row r="7635" spans="1:4" x14ac:dyDescent="0.25">
      <c r="A7635" s="379" t="s">
        <v>42256</v>
      </c>
      <c r="B7635" s="3" t="s">
        <v>14452</v>
      </c>
      <c r="C7635" s="3" t="s">
        <v>1387</v>
      </c>
      <c r="D7635" s="6" t="s">
        <v>25813</v>
      </c>
    </row>
    <row r="7636" spans="1:4" x14ac:dyDescent="0.25">
      <c r="A7636" s="379" t="s">
        <v>42257</v>
      </c>
      <c r="B7636" s="3" t="s">
        <v>14453</v>
      </c>
      <c r="C7636" s="3" t="s">
        <v>1387</v>
      </c>
      <c r="D7636" s="6" t="s">
        <v>42258</v>
      </c>
    </row>
    <row r="7637" spans="1:4" x14ac:dyDescent="0.25">
      <c r="A7637" s="379" t="s">
        <v>42259</v>
      </c>
      <c r="B7637" s="3" t="s">
        <v>14454</v>
      </c>
      <c r="C7637" s="3" t="s">
        <v>1387</v>
      </c>
      <c r="D7637" s="6" t="s">
        <v>42260</v>
      </c>
    </row>
    <row r="7638" spans="1:4" x14ac:dyDescent="0.25">
      <c r="A7638" s="379" t="s">
        <v>42261</v>
      </c>
      <c r="B7638" s="3" t="s">
        <v>14455</v>
      </c>
      <c r="C7638" s="3" t="s">
        <v>1387</v>
      </c>
      <c r="D7638" s="6" t="s">
        <v>31426</v>
      </c>
    </row>
    <row r="7639" spans="1:4" x14ac:dyDescent="0.25">
      <c r="A7639" s="379" t="s">
        <v>42262</v>
      </c>
      <c r="B7639" s="3" t="s">
        <v>14456</v>
      </c>
      <c r="C7639" s="3" t="s">
        <v>1387</v>
      </c>
      <c r="D7639" s="6" t="s">
        <v>42263</v>
      </c>
    </row>
    <row r="7640" spans="1:4" x14ac:dyDescent="0.25">
      <c r="A7640" s="379" t="s">
        <v>42264</v>
      </c>
      <c r="B7640" s="3" t="s">
        <v>14457</v>
      </c>
      <c r="C7640" s="3" t="s">
        <v>1387</v>
      </c>
      <c r="D7640" s="6" t="s">
        <v>42265</v>
      </c>
    </row>
    <row r="7641" spans="1:4" x14ac:dyDescent="0.25">
      <c r="A7641" s="379" t="s">
        <v>42266</v>
      </c>
      <c r="B7641" s="3" t="s">
        <v>14458</v>
      </c>
      <c r="C7641" s="3" t="s">
        <v>1387</v>
      </c>
      <c r="D7641" s="6" t="s">
        <v>42267</v>
      </c>
    </row>
    <row r="7642" spans="1:4" x14ac:dyDescent="0.25">
      <c r="A7642" s="379" t="s">
        <v>42268</v>
      </c>
      <c r="B7642" s="3" t="s">
        <v>14459</v>
      </c>
      <c r="C7642" s="3" t="s">
        <v>1387</v>
      </c>
      <c r="D7642" s="6" t="s">
        <v>32205</v>
      </c>
    </row>
    <row r="7643" spans="1:4" x14ac:dyDescent="0.25">
      <c r="A7643" s="379" t="s">
        <v>42269</v>
      </c>
      <c r="B7643" s="3" t="s">
        <v>14460</v>
      </c>
      <c r="C7643" s="3" t="s">
        <v>1387</v>
      </c>
      <c r="D7643" s="6" t="s">
        <v>30683</v>
      </c>
    </row>
    <row r="7644" spans="1:4" x14ac:dyDescent="0.25">
      <c r="A7644" s="379" t="s">
        <v>42270</v>
      </c>
      <c r="B7644" s="3" t="s">
        <v>14461</v>
      </c>
      <c r="C7644" s="3" t="s">
        <v>1387</v>
      </c>
      <c r="D7644" s="6" t="s">
        <v>30725</v>
      </c>
    </row>
    <row r="7645" spans="1:4" x14ac:dyDescent="0.25">
      <c r="A7645" s="379" t="s">
        <v>42271</v>
      </c>
      <c r="B7645" s="3" t="s">
        <v>14463</v>
      </c>
      <c r="C7645" s="3" t="s">
        <v>1387</v>
      </c>
      <c r="D7645" s="6" t="s">
        <v>42272</v>
      </c>
    </row>
    <row r="7646" spans="1:4" x14ac:dyDescent="0.25">
      <c r="A7646" s="379" t="s">
        <v>42273</v>
      </c>
      <c r="B7646" s="3" t="s">
        <v>14464</v>
      </c>
      <c r="C7646" s="3" t="s">
        <v>1387</v>
      </c>
      <c r="D7646" s="6" t="s">
        <v>42274</v>
      </c>
    </row>
    <row r="7647" spans="1:4" x14ac:dyDescent="0.25">
      <c r="A7647" s="379" t="s">
        <v>42275</v>
      </c>
      <c r="B7647" s="3" t="s">
        <v>14465</v>
      </c>
      <c r="C7647" s="3" t="s">
        <v>1387</v>
      </c>
      <c r="D7647" s="6" t="s">
        <v>30725</v>
      </c>
    </row>
    <row r="7648" spans="1:4" x14ac:dyDescent="0.25">
      <c r="A7648" s="379" t="s">
        <v>42276</v>
      </c>
      <c r="B7648" s="3" t="s">
        <v>14466</v>
      </c>
      <c r="C7648" s="3" t="s">
        <v>1387</v>
      </c>
      <c r="D7648" s="6" t="s">
        <v>31962</v>
      </c>
    </row>
    <row r="7649" spans="1:4" x14ac:dyDescent="0.25">
      <c r="A7649" s="379" t="s">
        <v>42277</v>
      </c>
      <c r="B7649" s="3" t="s">
        <v>14467</v>
      </c>
      <c r="C7649" s="3" t="s">
        <v>1387</v>
      </c>
      <c r="D7649" s="6" t="s">
        <v>42278</v>
      </c>
    </row>
    <row r="7650" spans="1:4" x14ac:dyDescent="0.25">
      <c r="A7650" s="379" t="s">
        <v>42279</v>
      </c>
      <c r="B7650" s="3" t="s">
        <v>14468</v>
      </c>
      <c r="C7650" s="3" t="s">
        <v>1387</v>
      </c>
      <c r="D7650" s="6" t="s">
        <v>42280</v>
      </c>
    </row>
    <row r="7651" spans="1:4" x14ac:dyDescent="0.25">
      <c r="A7651" s="379" t="s">
        <v>42281</v>
      </c>
      <c r="B7651" s="3" t="s">
        <v>14469</v>
      </c>
      <c r="C7651" s="3" t="s">
        <v>1387</v>
      </c>
      <c r="D7651" s="6" t="s">
        <v>42282</v>
      </c>
    </row>
    <row r="7652" spans="1:4" x14ac:dyDescent="0.25">
      <c r="A7652" s="379" t="s">
        <v>42283</v>
      </c>
      <c r="B7652" s="3" t="s">
        <v>14470</v>
      </c>
      <c r="C7652" s="3" t="s">
        <v>1387</v>
      </c>
      <c r="D7652" s="6" t="s">
        <v>42284</v>
      </c>
    </row>
    <row r="7653" spans="1:4" x14ac:dyDescent="0.25">
      <c r="A7653" s="379" t="s">
        <v>42285</v>
      </c>
      <c r="B7653" s="3" t="s">
        <v>14471</v>
      </c>
      <c r="C7653" s="3" t="s">
        <v>1387</v>
      </c>
      <c r="D7653" s="6" t="s">
        <v>40198</v>
      </c>
    </row>
    <row r="7654" spans="1:4" x14ac:dyDescent="0.25">
      <c r="A7654" s="379" t="s">
        <v>42286</v>
      </c>
      <c r="B7654" s="3" t="s">
        <v>14472</v>
      </c>
      <c r="C7654" s="3" t="s">
        <v>1387</v>
      </c>
      <c r="D7654" s="6" t="s">
        <v>40446</v>
      </c>
    </row>
    <row r="7655" spans="1:4" x14ac:dyDescent="0.25">
      <c r="A7655" s="379" t="s">
        <v>42287</v>
      </c>
      <c r="B7655" s="3" t="s">
        <v>14473</v>
      </c>
      <c r="C7655" s="3" t="s">
        <v>1387</v>
      </c>
      <c r="D7655" s="6" t="s">
        <v>40446</v>
      </c>
    </row>
    <row r="7656" spans="1:4" x14ac:dyDescent="0.25">
      <c r="A7656" s="379" t="s">
        <v>42288</v>
      </c>
      <c r="B7656" s="3" t="s">
        <v>14474</v>
      </c>
      <c r="C7656" s="3" t="s">
        <v>1387</v>
      </c>
      <c r="D7656" s="6" t="s">
        <v>30725</v>
      </c>
    </row>
    <row r="7657" spans="1:4" x14ac:dyDescent="0.25">
      <c r="A7657" s="379" t="s">
        <v>42289</v>
      </c>
      <c r="B7657" s="3" t="s">
        <v>14475</v>
      </c>
      <c r="C7657" s="3" t="s">
        <v>1387</v>
      </c>
      <c r="D7657" s="6" t="s">
        <v>30725</v>
      </c>
    </row>
    <row r="7658" spans="1:4" x14ac:dyDescent="0.25">
      <c r="A7658" s="379" t="s">
        <v>42290</v>
      </c>
      <c r="B7658" s="3" t="s">
        <v>14476</v>
      </c>
      <c r="C7658" s="3" t="s">
        <v>1387</v>
      </c>
      <c r="D7658" s="6" t="s">
        <v>25817</v>
      </c>
    </row>
    <row r="7659" spans="1:4" x14ac:dyDescent="0.25">
      <c r="A7659" s="379" t="s">
        <v>42291</v>
      </c>
      <c r="B7659" s="3" t="s">
        <v>14477</v>
      </c>
      <c r="C7659" s="3" t="s">
        <v>1387</v>
      </c>
      <c r="D7659" s="6" t="s">
        <v>40446</v>
      </c>
    </row>
    <row r="7660" spans="1:4" x14ac:dyDescent="0.25">
      <c r="A7660" s="379" t="s">
        <v>42292</v>
      </c>
      <c r="B7660" s="3" t="s">
        <v>14478</v>
      </c>
      <c r="C7660" s="3" t="s">
        <v>1387</v>
      </c>
      <c r="D7660" s="6" t="s">
        <v>42227</v>
      </c>
    </row>
    <row r="7661" spans="1:4" x14ac:dyDescent="0.25">
      <c r="A7661" s="379" t="s">
        <v>42293</v>
      </c>
      <c r="B7661" s="3" t="s">
        <v>14479</v>
      </c>
      <c r="C7661" s="3" t="s">
        <v>1387</v>
      </c>
      <c r="D7661" s="6" t="s">
        <v>42249</v>
      </c>
    </row>
    <row r="7662" spans="1:4" x14ac:dyDescent="0.25">
      <c r="A7662" s="379" t="s">
        <v>42294</v>
      </c>
      <c r="B7662" s="3" t="s">
        <v>14480</v>
      </c>
      <c r="C7662" s="3" t="s">
        <v>1387</v>
      </c>
      <c r="D7662" s="6" t="s">
        <v>42227</v>
      </c>
    </row>
    <row r="7663" spans="1:4" x14ac:dyDescent="0.25">
      <c r="A7663" s="379" t="s">
        <v>42295</v>
      </c>
      <c r="B7663" s="3" t="s">
        <v>14481</v>
      </c>
      <c r="C7663" s="3" t="s">
        <v>1387</v>
      </c>
      <c r="D7663" s="6" t="s">
        <v>42296</v>
      </c>
    </row>
    <row r="7664" spans="1:4" x14ac:dyDescent="0.25">
      <c r="A7664" s="379" t="s">
        <v>42297</v>
      </c>
      <c r="B7664" s="3" t="s">
        <v>14482</v>
      </c>
      <c r="C7664" s="3" t="s">
        <v>1387</v>
      </c>
      <c r="D7664" s="6" t="s">
        <v>42227</v>
      </c>
    </row>
    <row r="7665" spans="1:4" x14ac:dyDescent="0.25">
      <c r="A7665" s="379" t="s">
        <v>42298</v>
      </c>
      <c r="B7665" s="3" t="s">
        <v>14483</v>
      </c>
      <c r="C7665" s="3" t="s">
        <v>1387</v>
      </c>
      <c r="D7665" s="6" t="s">
        <v>42299</v>
      </c>
    </row>
    <row r="7666" spans="1:4" x14ac:dyDescent="0.25">
      <c r="A7666" s="379" t="s">
        <v>42300</v>
      </c>
      <c r="B7666" s="3" t="s">
        <v>14484</v>
      </c>
      <c r="C7666" s="3" t="s">
        <v>1387</v>
      </c>
      <c r="D7666" s="6" t="s">
        <v>42212</v>
      </c>
    </row>
    <row r="7667" spans="1:4" x14ac:dyDescent="0.25">
      <c r="A7667" s="379" t="s">
        <v>42301</v>
      </c>
      <c r="B7667" s="3" t="s">
        <v>14485</v>
      </c>
      <c r="C7667" s="3" t="s">
        <v>1387</v>
      </c>
      <c r="D7667" s="6" t="s">
        <v>42302</v>
      </c>
    </row>
    <row r="7668" spans="1:4" x14ac:dyDescent="0.25">
      <c r="A7668" s="379" t="s">
        <v>42303</v>
      </c>
      <c r="B7668" s="3" t="s">
        <v>14486</v>
      </c>
      <c r="C7668" s="3" t="s">
        <v>1387</v>
      </c>
      <c r="D7668" s="6" t="s">
        <v>42212</v>
      </c>
    </row>
    <row r="7669" spans="1:4" x14ac:dyDescent="0.25">
      <c r="A7669" s="379" t="s">
        <v>42304</v>
      </c>
      <c r="B7669" s="3" t="s">
        <v>14487</v>
      </c>
      <c r="C7669" s="3" t="s">
        <v>1387</v>
      </c>
      <c r="D7669" s="6" t="s">
        <v>42305</v>
      </c>
    </row>
    <row r="7670" spans="1:4" x14ac:dyDescent="0.25">
      <c r="A7670" s="379" t="s">
        <v>42306</v>
      </c>
      <c r="B7670" s="3" t="s">
        <v>14488</v>
      </c>
      <c r="C7670" s="3" t="s">
        <v>1387</v>
      </c>
      <c r="D7670" s="6" t="s">
        <v>32810</v>
      </c>
    </row>
    <row r="7671" spans="1:4" x14ac:dyDescent="0.25">
      <c r="A7671" s="379" t="s">
        <v>42307</v>
      </c>
      <c r="B7671" s="3" t="s">
        <v>14489</v>
      </c>
      <c r="C7671" s="3" t="s">
        <v>1387</v>
      </c>
      <c r="D7671" s="6" t="s">
        <v>36052</v>
      </c>
    </row>
    <row r="7672" spans="1:4" x14ac:dyDescent="0.25">
      <c r="A7672" s="379" t="s">
        <v>42308</v>
      </c>
      <c r="B7672" s="3" t="s">
        <v>14490</v>
      </c>
      <c r="C7672" s="3" t="s">
        <v>1387</v>
      </c>
      <c r="D7672" s="6" t="s">
        <v>27156</v>
      </c>
    </row>
    <row r="7673" spans="1:4" x14ac:dyDescent="0.25">
      <c r="A7673" s="379" t="s">
        <v>42309</v>
      </c>
      <c r="B7673" s="3" t="s">
        <v>14491</v>
      </c>
      <c r="C7673" s="3" t="s">
        <v>1387</v>
      </c>
      <c r="D7673" s="6" t="s">
        <v>42302</v>
      </c>
    </row>
    <row r="7674" spans="1:4" x14ac:dyDescent="0.25">
      <c r="A7674" s="379" t="s">
        <v>42310</v>
      </c>
      <c r="B7674" s="3" t="s">
        <v>14492</v>
      </c>
      <c r="C7674" s="3" t="s">
        <v>1387</v>
      </c>
      <c r="D7674" s="6" t="s">
        <v>42311</v>
      </c>
    </row>
    <row r="7675" spans="1:4" x14ac:dyDescent="0.25">
      <c r="A7675" s="379" t="s">
        <v>42312</v>
      </c>
      <c r="B7675" s="3" t="s">
        <v>14207</v>
      </c>
      <c r="C7675" s="3" t="s">
        <v>1387</v>
      </c>
      <c r="D7675" s="376" t="s">
        <v>42313</v>
      </c>
    </row>
    <row r="7676" spans="1:4" x14ac:dyDescent="0.25">
      <c r="A7676" s="379" t="s">
        <v>42314</v>
      </c>
      <c r="B7676" s="3" t="s">
        <v>14493</v>
      </c>
      <c r="C7676" s="3" t="s">
        <v>1387</v>
      </c>
      <c r="D7676" s="376" t="s">
        <v>42315</v>
      </c>
    </row>
    <row r="7677" spans="1:4" x14ac:dyDescent="0.25">
      <c r="A7677" s="379" t="s">
        <v>42316</v>
      </c>
      <c r="B7677" s="3" t="s">
        <v>14494</v>
      </c>
      <c r="C7677" s="3" t="s">
        <v>1387</v>
      </c>
      <c r="D7677" s="376" t="s">
        <v>42317</v>
      </c>
    </row>
    <row r="7678" spans="1:4" x14ac:dyDescent="0.25">
      <c r="A7678" s="379" t="s">
        <v>42318</v>
      </c>
      <c r="B7678" s="3" t="s">
        <v>14210</v>
      </c>
      <c r="C7678" s="3" t="s">
        <v>1387</v>
      </c>
      <c r="D7678" s="376" t="s">
        <v>42319</v>
      </c>
    </row>
    <row r="7679" spans="1:4" x14ac:dyDescent="0.25">
      <c r="A7679" s="379" t="s">
        <v>42320</v>
      </c>
      <c r="B7679" s="3" t="s">
        <v>14408</v>
      </c>
      <c r="C7679" s="3" t="s">
        <v>1387</v>
      </c>
      <c r="D7679" s="376" t="s">
        <v>42321</v>
      </c>
    </row>
    <row r="7680" spans="1:4" x14ac:dyDescent="0.25">
      <c r="A7680" s="379" t="s">
        <v>42322</v>
      </c>
      <c r="B7680" s="3" t="s">
        <v>14495</v>
      </c>
      <c r="C7680" s="3" t="s">
        <v>1387</v>
      </c>
      <c r="D7680" s="376" t="s">
        <v>42313</v>
      </c>
    </row>
    <row r="7681" spans="1:4" x14ac:dyDescent="0.25">
      <c r="A7681" s="379" t="s">
        <v>42323</v>
      </c>
      <c r="B7681" s="3" t="s">
        <v>14212</v>
      </c>
      <c r="C7681" s="3" t="s">
        <v>1387</v>
      </c>
      <c r="D7681" s="376" t="s">
        <v>42324</v>
      </c>
    </row>
    <row r="7682" spans="1:4" x14ac:dyDescent="0.25">
      <c r="A7682" s="379" t="s">
        <v>42325</v>
      </c>
      <c r="B7682" s="3" t="s">
        <v>14213</v>
      </c>
      <c r="C7682" s="3" t="s">
        <v>1387</v>
      </c>
      <c r="D7682" s="376" t="s">
        <v>42326</v>
      </c>
    </row>
    <row r="7683" spans="1:4" x14ac:dyDescent="0.25">
      <c r="A7683" s="379" t="s">
        <v>42327</v>
      </c>
      <c r="B7683" s="3" t="s">
        <v>14496</v>
      </c>
      <c r="C7683" s="3" t="s">
        <v>1387</v>
      </c>
      <c r="D7683" s="376" t="s">
        <v>42328</v>
      </c>
    </row>
    <row r="7684" spans="1:4" x14ac:dyDescent="0.25">
      <c r="A7684" s="379" t="s">
        <v>42329</v>
      </c>
      <c r="B7684" s="3" t="s">
        <v>14409</v>
      </c>
      <c r="C7684" s="3" t="s">
        <v>1387</v>
      </c>
      <c r="D7684" s="376" t="s">
        <v>42330</v>
      </c>
    </row>
    <row r="7685" spans="1:4" x14ac:dyDescent="0.25">
      <c r="A7685" s="379" t="s">
        <v>42331</v>
      </c>
      <c r="B7685" s="3" t="s">
        <v>14216</v>
      </c>
      <c r="C7685" s="3" t="s">
        <v>1387</v>
      </c>
      <c r="D7685" s="376" t="s">
        <v>42332</v>
      </c>
    </row>
    <row r="7686" spans="1:4" x14ac:dyDescent="0.25">
      <c r="A7686" s="379" t="s">
        <v>42333</v>
      </c>
      <c r="B7686" s="3" t="s">
        <v>14497</v>
      </c>
      <c r="C7686" s="3" t="s">
        <v>1387</v>
      </c>
      <c r="D7686" s="376" t="s">
        <v>42334</v>
      </c>
    </row>
    <row r="7687" spans="1:4" x14ac:dyDescent="0.25">
      <c r="A7687" s="379" t="s">
        <v>42335</v>
      </c>
      <c r="B7687" s="3" t="s">
        <v>14218</v>
      </c>
      <c r="C7687" s="3" t="s">
        <v>1387</v>
      </c>
      <c r="D7687" s="376" t="s">
        <v>42317</v>
      </c>
    </row>
    <row r="7688" spans="1:4" x14ac:dyDescent="0.25">
      <c r="A7688" s="379" t="s">
        <v>42336</v>
      </c>
      <c r="B7688" s="3" t="s">
        <v>14498</v>
      </c>
      <c r="C7688" s="3" t="s">
        <v>1387</v>
      </c>
      <c r="D7688" s="376" t="s">
        <v>42337</v>
      </c>
    </row>
    <row r="7689" spans="1:4" x14ac:dyDescent="0.25">
      <c r="A7689" s="379" t="s">
        <v>42338</v>
      </c>
      <c r="B7689" s="3" t="s">
        <v>14220</v>
      </c>
      <c r="C7689" s="3" t="s">
        <v>1387</v>
      </c>
      <c r="D7689" s="376" t="s">
        <v>42339</v>
      </c>
    </row>
    <row r="7690" spans="1:4" x14ac:dyDescent="0.25">
      <c r="A7690" s="379" t="s">
        <v>42340</v>
      </c>
      <c r="B7690" s="3" t="s">
        <v>14221</v>
      </c>
      <c r="C7690" s="3" t="s">
        <v>1387</v>
      </c>
      <c r="D7690" s="376" t="s">
        <v>42341</v>
      </c>
    </row>
    <row r="7691" spans="1:4" x14ac:dyDescent="0.25">
      <c r="A7691" s="379" t="s">
        <v>42342</v>
      </c>
      <c r="B7691" s="3" t="s">
        <v>14499</v>
      </c>
      <c r="C7691" s="3" t="s">
        <v>1387</v>
      </c>
      <c r="D7691" s="376" t="s">
        <v>42343</v>
      </c>
    </row>
    <row r="7692" spans="1:4" x14ac:dyDescent="0.25">
      <c r="A7692" s="379" t="s">
        <v>42344</v>
      </c>
      <c r="B7692" s="3" t="s">
        <v>14500</v>
      </c>
      <c r="C7692" s="3" t="s">
        <v>1387</v>
      </c>
      <c r="D7692" s="376" t="s">
        <v>42345</v>
      </c>
    </row>
    <row r="7693" spans="1:4" x14ac:dyDescent="0.25">
      <c r="A7693" s="379" t="s">
        <v>42346</v>
      </c>
      <c r="B7693" s="3" t="s">
        <v>14501</v>
      </c>
      <c r="C7693" s="3" t="s">
        <v>1387</v>
      </c>
      <c r="D7693" s="376" t="s">
        <v>42347</v>
      </c>
    </row>
    <row r="7694" spans="1:4" x14ac:dyDescent="0.25">
      <c r="A7694" s="379" t="s">
        <v>42348</v>
      </c>
      <c r="B7694" s="3" t="s">
        <v>14225</v>
      </c>
      <c r="C7694" s="3" t="s">
        <v>1387</v>
      </c>
      <c r="D7694" s="376" t="s">
        <v>42349</v>
      </c>
    </row>
    <row r="7695" spans="1:4" x14ac:dyDescent="0.25">
      <c r="A7695" s="379" t="s">
        <v>42350</v>
      </c>
      <c r="B7695" s="3" t="s">
        <v>14502</v>
      </c>
      <c r="C7695" s="3" t="s">
        <v>1387</v>
      </c>
      <c r="D7695" s="376" t="s">
        <v>42351</v>
      </c>
    </row>
    <row r="7696" spans="1:4" x14ac:dyDescent="0.25">
      <c r="A7696" s="379" t="s">
        <v>42352</v>
      </c>
      <c r="B7696" s="3" t="s">
        <v>14503</v>
      </c>
      <c r="C7696" s="3" t="s">
        <v>1387</v>
      </c>
      <c r="D7696" s="376" t="s">
        <v>42353</v>
      </c>
    </row>
    <row r="7697" spans="1:4" x14ac:dyDescent="0.25">
      <c r="A7697" s="379" t="s">
        <v>42354</v>
      </c>
      <c r="B7697" s="3" t="s">
        <v>14227</v>
      </c>
      <c r="C7697" s="3" t="s">
        <v>1387</v>
      </c>
      <c r="D7697" s="376" t="s">
        <v>42355</v>
      </c>
    </row>
    <row r="7698" spans="1:4" x14ac:dyDescent="0.25">
      <c r="A7698" s="379" t="s">
        <v>42356</v>
      </c>
      <c r="B7698" s="3" t="s">
        <v>14504</v>
      </c>
      <c r="C7698" s="3" t="s">
        <v>1387</v>
      </c>
      <c r="D7698" s="376" t="s">
        <v>42357</v>
      </c>
    </row>
    <row r="7699" spans="1:4" x14ac:dyDescent="0.25">
      <c r="A7699" s="379" t="s">
        <v>42358</v>
      </c>
      <c r="B7699" s="3" t="s">
        <v>14229</v>
      </c>
      <c r="C7699" s="3" t="s">
        <v>1387</v>
      </c>
      <c r="D7699" s="376" t="s">
        <v>42359</v>
      </c>
    </row>
    <row r="7700" spans="1:4" x14ac:dyDescent="0.25">
      <c r="A7700" s="379" t="s">
        <v>42360</v>
      </c>
      <c r="B7700" s="3" t="s">
        <v>14230</v>
      </c>
      <c r="C7700" s="3" t="s">
        <v>1387</v>
      </c>
      <c r="D7700" s="376" t="s">
        <v>42361</v>
      </c>
    </row>
    <row r="7701" spans="1:4" x14ac:dyDescent="0.25">
      <c r="A7701" s="379" t="s">
        <v>42362</v>
      </c>
      <c r="B7701" s="3" t="s">
        <v>14231</v>
      </c>
      <c r="C7701" s="3" t="s">
        <v>1387</v>
      </c>
      <c r="D7701" s="376" t="s">
        <v>42363</v>
      </c>
    </row>
    <row r="7702" spans="1:4" x14ac:dyDescent="0.25">
      <c r="A7702" s="379" t="s">
        <v>42364</v>
      </c>
      <c r="B7702" s="3" t="s">
        <v>14232</v>
      </c>
      <c r="C7702" s="3" t="s">
        <v>1387</v>
      </c>
      <c r="D7702" s="376" t="s">
        <v>42365</v>
      </c>
    </row>
    <row r="7703" spans="1:4" x14ac:dyDescent="0.25">
      <c r="A7703" s="379" t="s">
        <v>42366</v>
      </c>
      <c r="B7703" s="3" t="s">
        <v>14233</v>
      </c>
      <c r="C7703" s="3" t="s">
        <v>1387</v>
      </c>
      <c r="D7703" s="376" t="s">
        <v>42367</v>
      </c>
    </row>
    <row r="7704" spans="1:4" x14ac:dyDescent="0.25">
      <c r="A7704" s="379" t="s">
        <v>42368</v>
      </c>
      <c r="B7704" s="3" t="s">
        <v>14505</v>
      </c>
      <c r="C7704" s="3" t="s">
        <v>1387</v>
      </c>
      <c r="D7704" s="376" t="s">
        <v>42369</v>
      </c>
    </row>
    <row r="7705" spans="1:4" x14ac:dyDescent="0.25">
      <c r="A7705" s="379" t="s">
        <v>42370</v>
      </c>
      <c r="B7705" s="3" t="s">
        <v>14282</v>
      </c>
      <c r="C7705" s="3" t="s">
        <v>1387</v>
      </c>
      <c r="D7705" s="376" t="s">
        <v>42371</v>
      </c>
    </row>
    <row r="7706" spans="1:4" x14ac:dyDescent="0.25">
      <c r="A7706" s="379" t="s">
        <v>42372</v>
      </c>
      <c r="B7706" s="3" t="s">
        <v>14506</v>
      </c>
      <c r="C7706" s="3" t="s">
        <v>1387</v>
      </c>
      <c r="D7706" s="376" t="s">
        <v>42373</v>
      </c>
    </row>
    <row r="7707" spans="1:4" x14ac:dyDescent="0.25">
      <c r="A7707" s="379" t="s">
        <v>42374</v>
      </c>
      <c r="B7707" s="3" t="s">
        <v>14235</v>
      </c>
      <c r="C7707" s="3" t="s">
        <v>1387</v>
      </c>
      <c r="D7707" s="376" t="s">
        <v>42375</v>
      </c>
    </row>
    <row r="7708" spans="1:4" x14ac:dyDescent="0.25">
      <c r="A7708" s="379" t="s">
        <v>42376</v>
      </c>
      <c r="B7708" s="3" t="s">
        <v>14507</v>
      </c>
      <c r="C7708" s="3" t="s">
        <v>1387</v>
      </c>
      <c r="D7708" s="376" t="s">
        <v>42377</v>
      </c>
    </row>
    <row r="7709" spans="1:4" x14ac:dyDescent="0.25">
      <c r="A7709" s="379" t="s">
        <v>42378</v>
      </c>
      <c r="B7709" s="3" t="s">
        <v>14508</v>
      </c>
      <c r="C7709" s="3" t="s">
        <v>1387</v>
      </c>
      <c r="D7709" s="376" t="s">
        <v>42379</v>
      </c>
    </row>
    <row r="7710" spans="1:4" x14ac:dyDescent="0.25">
      <c r="A7710" s="379" t="s">
        <v>42380</v>
      </c>
      <c r="B7710" s="3" t="s">
        <v>14411</v>
      </c>
      <c r="C7710" s="3" t="s">
        <v>1387</v>
      </c>
      <c r="D7710" s="376" t="s">
        <v>42381</v>
      </c>
    </row>
    <row r="7711" spans="1:4" x14ac:dyDescent="0.25">
      <c r="A7711" s="379" t="s">
        <v>42382</v>
      </c>
      <c r="B7711" s="3" t="s">
        <v>14509</v>
      </c>
      <c r="C7711" s="3" t="s">
        <v>1387</v>
      </c>
      <c r="D7711" s="376" t="s">
        <v>42383</v>
      </c>
    </row>
    <row r="7712" spans="1:4" x14ac:dyDescent="0.25">
      <c r="A7712" s="379" t="s">
        <v>42384</v>
      </c>
      <c r="B7712" s="3" t="s">
        <v>14510</v>
      </c>
      <c r="C7712" s="3" t="s">
        <v>1387</v>
      </c>
      <c r="D7712" s="376" t="s">
        <v>42385</v>
      </c>
    </row>
    <row r="7713" spans="1:4" x14ac:dyDescent="0.25">
      <c r="A7713" s="379" t="s">
        <v>42386</v>
      </c>
      <c r="B7713" s="3" t="s">
        <v>14511</v>
      </c>
      <c r="C7713" s="3" t="s">
        <v>1387</v>
      </c>
      <c r="D7713" s="376" t="s">
        <v>42387</v>
      </c>
    </row>
    <row r="7714" spans="1:4" x14ac:dyDescent="0.25">
      <c r="A7714" s="379" t="s">
        <v>42388</v>
      </c>
      <c r="B7714" s="3" t="s">
        <v>14512</v>
      </c>
      <c r="C7714" s="3" t="s">
        <v>1387</v>
      </c>
      <c r="D7714" s="376" t="s">
        <v>42389</v>
      </c>
    </row>
    <row r="7715" spans="1:4" x14ac:dyDescent="0.25">
      <c r="A7715" s="379" t="s">
        <v>42390</v>
      </c>
      <c r="B7715" s="3" t="s">
        <v>14513</v>
      </c>
      <c r="C7715" s="3" t="s">
        <v>1387</v>
      </c>
      <c r="D7715" s="376" t="s">
        <v>42391</v>
      </c>
    </row>
    <row r="7716" spans="1:4" x14ac:dyDescent="0.25">
      <c r="A7716" s="379" t="s">
        <v>42392</v>
      </c>
      <c r="B7716" s="3" t="s">
        <v>14514</v>
      </c>
      <c r="C7716" s="3" t="s">
        <v>1387</v>
      </c>
      <c r="D7716" s="376" t="s">
        <v>42393</v>
      </c>
    </row>
    <row r="7717" spans="1:4" x14ac:dyDescent="0.25">
      <c r="A7717" s="379" t="s">
        <v>42394</v>
      </c>
      <c r="B7717" s="3" t="s">
        <v>14515</v>
      </c>
      <c r="C7717" s="3" t="s">
        <v>1387</v>
      </c>
      <c r="D7717" s="376" t="s">
        <v>42395</v>
      </c>
    </row>
    <row r="7718" spans="1:4" x14ac:dyDescent="0.25">
      <c r="A7718" s="379" t="s">
        <v>42396</v>
      </c>
      <c r="B7718" s="3" t="s">
        <v>14516</v>
      </c>
      <c r="C7718" s="3" t="s">
        <v>1387</v>
      </c>
      <c r="D7718" s="376" t="s">
        <v>42397</v>
      </c>
    </row>
    <row r="7719" spans="1:4" x14ac:dyDescent="0.25">
      <c r="A7719" s="379" t="s">
        <v>42398</v>
      </c>
      <c r="B7719" s="3" t="s">
        <v>14517</v>
      </c>
      <c r="C7719" s="3" t="s">
        <v>1387</v>
      </c>
      <c r="D7719" s="376" t="s">
        <v>42399</v>
      </c>
    </row>
    <row r="7720" spans="1:4" x14ac:dyDescent="0.25">
      <c r="A7720" s="379" t="s">
        <v>42400</v>
      </c>
      <c r="B7720" s="3" t="s">
        <v>14248</v>
      </c>
      <c r="C7720" s="3" t="s">
        <v>1387</v>
      </c>
      <c r="D7720" s="376" t="s">
        <v>42401</v>
      </c>
    </row>
    <row r="7721" spans="1:4" x14ac:dyDescent="0.25">
      <c r="A7721" s="379" t="s">
        <v>42402</v>
      </c>
      <c r="B7721" s="3" t="s">
        <v>14518</v>
      </c>
      <c r="C7721" s="3" t="s">
        <v>1387</v>
      </c>
      <c r="D7721" s="376" t="s">
        <v>42403</v>
      </c>
    </row>
    <row r="7722" spans="1:4" x14ac:dyDescent="0.25">
      <c r="A7722" s="379" t="s">
        <v>42404</v>
      </c>
      <c r="B7722" s="3" t="s">
        <v>14519</v>
      </c>
      <c r="C7722" s="3" t="s">
        <v>1387</v>
      </c>
      <c r="D7722" s="376" t="s">
        <v>42405</v>
      </c>
    </row>
    <row r="7723" spans="1:4" x14ac:dyDescent="0.25">
      <c r="A7723" s="379" t="s">
        <v>42406</v>
      </c>
      <c r="B7723" s="3" t="s">
        <v>14520</v>
      </c>
      <c r="C7723" s="3" t="s">
        <v>1387</v>
      </c>
      <c r="D7723" s="376" t="s">
        <v>42401</v>
      </c>
    </row>
    <row r="7724" spans="1:4" x14ac:dyDescent="0.25">
      <c r="A7724" s="379" t="s">
        <v>42407</v>
      </c>
      <c r="B7724" s="3" t="s">
        <v>14251</v>
      </c>
      <c r="C7724" s="3" t="s">
        <v>1387</v>
      </c>
      <c r="D7724" s="376" t="s">
        <v>42408</v>
      </c>
    </row>
    <row r="7725" spans="1:4" x14ac:dyDescent="0.25">
      <c r="A7725" s="379" t="s">
        <v>42409</v>
      </c>
      <c r="B7725" s="3" t="s">
        <v>14521</v>
      </c>
      <c r="C7725" s="3" t="s">
        <v>1387</v>
      </c>
      <c r="D7725" s="376" t="s">
        <v>42410</v>
      </c>
    </row>
    <row r="7726" spans="1:4" x14ac:dyDescent="0.25">
      <c r="A7726" s="379" t="s">
        <v>42411</v>
      </c>
      <c r="B7726" s="3" t="s">
        <v>14253</v>
      </c>
      <c r="C7726" s="3" t="s">
        <v>1387</v>
      </c>
      <c r="D7726" s="376" t="s">
        <v>42412</v>
      </c>
    </row>
    <row r="7727" spans="1:4" x14ac:dyDescent="0.25">
      <c r="A7727" s="379" t="s">
        <v>42413</v>
      </c>
      <c r="B7727" s="3" t="s">
        <v>14522</v>
      </c>
      <c r="C7727" s="3" t="s">
        <v>1387</v>
      </c>
      <c r="D7727" s="376" t="s">
        <v>42414</v>
      </c>
    </row>
    <row r="7728" spans="1:4" x14ac:dyDescent="0.25">
      <c r="A7728" s="379" t="s">
        <v>42415</v>
      </c>
      <c r="B7728" s="3" t="s">
        <v>14523</v>
      </c>
      <c r="C7728" s="3" t="s">
        <v>1387</v>
      </c>
      <c r="D7728" s="376" t="s">
        <v>42416</v>
      </c>
    </row>
    <row r="7729" spans="1:4" x14ac:dyDescent="0.25">
      <c r="A7729" s="379" t="s">
        <v>42417</v>
      </c>
      <c r="B7729" s="3" t="s">
        <v>14255</v>
      </c>
      <c r="C7729" s="3" t="s">
        <v>1387</v>
      </c>
      <c r="D7729" s="376" t="s">
        <v>42418</v>
      </c>
    </row>
    <row r="7730" spans="1:4" x14ac:dyDescent="0.25">
      <c r="A7730" s="379" t="s">
        <v>42419</v>
      </c>
      <c r="B7730" s="3" t="s">
        <v>14524</v>
      </c>
      <c r="C7730" s="3" t="s">
        <v>1387</v>
      </c>
      <c r="D7730" s="376" t="s">
        <v>42420</v>
      </c>
    </row>
    <row r="7731" spans="1:4" x14ac:dyDescent="0.25">
      <c r="A7731" s="379" t="s">
        <v>42421</v>
      </c>
      <c r="B7731" s="3" t="s">
        <v>14257</v>
      </c>
      <c r="C7731" s="3" t="s">
        <v>1387</v>
      </c>
      <c r="D7731" s="376" t="s">
        <v>42420</v>
      </c>
    </row>
    <row r="7732" spans="1:4" x14ac:dyDescent="0.25">
      <c r="A7732" s="379" t="s">
        <v>42422</v>
      </c>
      <c r="B7732" s="3" t="s">
        <v>14258</v>
      </c>
      <c r="C7732" s="3" t="s">
        <v>1387</v>
      </c>
      <c r="D7732" s="376" t="s">
        <v>42401</v>
      </c>
    </row>
    <row r="7733" spans="1:4" x14ac:dyDescent="0.25">
      <c r="A7733" s="379" t="s">
        <v>42423</v>
      </c>
      <c r="B7733" s="3" t="s">
        <v>14525</v>
      </c>
      <c r="C7733" s="3" t="s">
        <v>1387</v>
      </c>
      <c r="D7733" s="376" t="s">
        <v>42401</v>
      </c>
    </row>
    <row r="7734" spans="1:4" x14ac:dyDescent="0.25">
      <c r="A7734" s="379" t="s">
        <v>42424</v>
      </c>
      <c r="B7734" s="3" t="s">
        <v>14260</v>
      </c>
      <c r="C7734" s="3" t="s">
        <v>1387</v>
      </c>
      <c r="D7734" s="376" t="s">
        <v>42425</v>
      </c>
    </row>
    <row r="7735" spans="1:4" x14ac:dyDescent="0.25">
      <c r="A7735" s="379" t="s">
        <v>42426</v>
      </c>
      <c r="B7735" s="3" t="s">
        <v>14261</v>
      </c>
      <c r="C7735" s="3" t="s">
        <v>1387</v>
      </c>
      <c r="D7735" s="376" t="s">
        <v>42420</v>
      </c>
    </row>
    <row r="7736" spans="1:4" x14ac:dyDescent="0.25">
      <c r="A7736" s="379" t="s">
        <v>42427</v>
      </c>
      <c r="B7736" s="3" t="s">
        <v>14265</v>
      </c>
      <c r="C7736" s="3" t="s">
        <v>1387</v>
      </c>
      <c r="D7736" s="376" t="s">
        <v>42345</v>
      </c>
    </row>
    <row r="7737" spans="1:4" x14ac:dyDescent="0.25">
      <c r="A7737" s="379" t="s">
        <v>42428</v>
      </c>
      <c r="B7737" s="3" t="s">
        <v>14266</v>
      </c>
      <c r="C7737" s="3" t="s">
        <v>1387</v>
      </c>
      <c r="D7737" s="376" t="s">
        <v>42367</v>
      </c>
    </row>
    <row r="7738" spans="1:4" x14ac:dyDescent="0.25">
      <c r="A7738" s="379" t="s">
        <v>42429</v>
      </c>
      <c r="B7738" s="3" t="s">
        <v>14267</v>
      </c>
      <c r="C7738" s="3" t="s">
        <v>1387</v>
      </c>
      <c r="D7738" s="376" t="s">
        <v>42430</v>
      </c>
    </row>
    <row r="7739" spans="1:4" x14ac:dyDescent="0.25">
      <c r="A7739" s="379" t="s">
        <v>42431</v>
      </c>
      <c r="B7739" s="3" t="s">
        <v>14268</v>
      </c>
      <c r="C7739" s="3" t="s">
        <v>1387</v>
      </c>
      <c r="D7739" s="376" t="s">
        <v>42432</v>
      </c>
    </row>
    <row r="7740" spans="1:4" x14ac:dyDescent="0.25">
      <c r="A7740" s="379" t="s">
        <v>42433</v>
      </c>
      <c r="B7740" s="3" t="s">
        <v>14269</v>
      </c>
      <c r="C7740" s="3" t="s">
        <v>1387</v>
      </c>
      <c r="D7740" s="376" t="s">
        <v>42430</v>
      </c>
    </row>
    <row r="7741" spans="1:4" x14ac:dyDescent="0.25">
      <c r="A7741" s="379" t="s">
        <v>42434</v>
      </c>
      <c r="B7741" s="3" t="s">
        <v>14526</v>
      </c>
      <c r="C7741" s="3" t="s">
        <v>1387</v>
      </c>
      <c r="D7741" s="376" t="s">
        <v>42435</v>
      </c>
    </row>
    <row r="7742" spans="1:4" x14ac:dyDescent="0.25">
      <c r="A7742" s="379" t="s">
        <v>42436</v>
      </c>
      <c r="B7742" s="3" t="s">
        <v>14272</v>
      </c>
      <c r="C7742" s="3" t="s">
        <v>1387</v>
      </c>
      <c r="D7742" s="376" t="s">
        <v>42326</v>
      </c>
    </row>
    <row r="7743" spans="1:4" x14ac:dyDescent="0.25">
      <c r="A7743" s="379" t="s">
        <v>42437</v>
      </c>
      <c r="B7743" s="3" t="s">
        <v>14527</v>
      </c>
      <c r="C7743" s="3" t="s">
        <v>1387</v>
      </c>
      <c r="D7743" s="376" t="s">
        <v>42438</v>
      </c>
    </row>
    <row r="7744" spans="1:4" x14ac:dyDescent="0.25">
      <c r="A7744" s="379" t="s">
        <v>42439</v>
      </c>
      <c r="B7744" s="3" t="s">
        <v>14274</v>
      </c>
      <c r="C7744" s="3" t="s">
        <v>1387</v>
      </c>
      <c r="D7744" s="376" t="s">
        <v>42440</v>
      </c>
    </row>
    <row r="7745" spans="1:4" x14ac:dyDescent="0.25">
      <c r="A7745" s="379" t="s">
        <v>42441</v>
      </c>
      <c r="B7745" s="3" t="s">
        <v>14528</v>
      </c>
      <c r="C7745" s="3" t="s">
        <v>1387</v>
      </c>
      <c r="D7745" s="376" t="s">
        <v>42442</v>
      </c>
    </row>
    <row r="7746" spans="1:4" x14ac:dyDescent="0.25">
      <c r="A7746" s="379" t="s">
        <v>42443</v>
      </c>
      <c r="B7746" s="3" t="s">
        <v>14529</v>
      </c>
      <c r="C7746" s="3" t="s">
        <v>1387</v>
      </c>
      <c r="D7746" s="376" t="s">
        <v>42444</v>
      </c>
    </row>
    <row r="7747" spans="1:4" x14ac:dyDescent="0.25">
      <c r="A7747" s="379" t="s">
        <v>42445</v>
      </c>
      <c r="B7747" s="3" t="s">
        <v>14530</v>
      </c>
      <c r="C7747" s="3" t="s">
        <v>1387</v>
      </c>
      <c r="D7747" s="376" t="s">
        <v>42446</v>
      </c>
    </row>
    <row r="7748" spans="1:4" x14ac:dyDescent="0.25">
      <c r="A7748" s="379" t="s">
        <v>42447</v>
      </c>
      <c r="B7748" s="3" t="s">
        <v>14531</v>
      </c>
      <c r="C7748" s="3" t="s">
        <v>1387</v>
      </c>
      <c r="D7748" s="376" t="s">
        <v>42448</v>
      </c>
    </row>
    <row r="7749" spans="1:4" x14ac:dyDescent="0.25">
      <c r="A7749" s="379" t="s">
        <v>42449</v>
      </c>
      <c r="B7749" s="3" t="s">
        <v>14280</v>
      </c>
      <c r="C7749" s="3" t="s">
        <v>1387</v>
      </c>
      <c r="D7749" s="376" t="s">
        <v>42450</v>
      </c>
    </row>
    <row r="7750" spans="1:4" x14ac:dyDescent="0.25">
      <c r="A7750" s="380" t="s">
        <v>42451</v>
      </c>
      <c r="B7750" s="7" t="s">
        <v>14402</v>
      </c>
      <c r="C7750" s="7" t="s">
        <v>1387</v>
      </c>
      <c r="D7750" s="377" t="s">
        <v>42452</v>
      </c>
    </row>
  </sheetData>
  <autoFilter ref="A7:D7750" xr:uid="{00000000-0009-0000-0000-00001A000000}"/>
  <mergeCells count="4">
    <mergeCell ref="A2:D2"/>
    <mergeCell ref="A6:D6"/>
    <mergeCell ref="A3:D3"/>
    <mergeCell ref="A4:D4"/>
  </mergeCells>
  <pageMargins left="0.511811024" right="0.511811024" top="0.78740157499999996" bottom="0.78740157499999996" header="0.31496062000000002" footer="0.31496062000000002"/>
  <pageSetup paperSize="9" scale="4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sheetPr>
  <dimension ref="A1:D11"/>
  <sheetViews>
    <sheetView view="pageBreakPreview" zoomScaleNormal="100" zoomScaleSheetLayoutView="100" workbookViewId="0">
      <selection activeCell="A4" sqref="A4:D4"/>
    </sheetView>
  </sheetViews>
  <sheetFormatPr defaultRowHeight="15" x14ac:dyDescent="0.25"/>
  <cols>
    <col min="1" max="1" width="15.85546875" customWidth="1"/>
    <col min="2" max="2" width="102.28515625" customWidth="1"/>
    <col min="3" max="3" width="7.140625" customWidth="1"/>
    <col min="4" max="4" width="18.42578125" customWidth="1"/>
  </cols>
  <sheetData>
    <row r="1" spans="1:4" ht="96.75" customHeight="1" x14ac:dyDescent="0.25">
      <c r="A1" s="1"/>
      <c r="B1" s="1"/>
      <c r="C1" s="1"/>
      <c r="D1" s="1"/>
    </row>
    <row r="2" spans="1:4" x14ac:dyDescent="0.25">
      <c r="A2" s="496" t="s">
        <v>7285</v>
      </c>
      <c r="B2" s="496"/>
      <c r="C2" s="496"/>
      <c r="D2" s="496"/>
    </row>
    <row r="3" spans="1:4" x14ac:dyDescent="0.25">
      <c r="A3" s="420" t="s">
        <v>42455</v>
      </c>
      <c r="B3" s="420"/>
      <c r="C3" s="420"/>
      <c r="D3" s="420"/>
    </row>
    <row r="4" spans="1:4" x14ac:dyDescent="0.25">
      <c r="A4" s="421" t="s">
        <v>26548</v>
      </c>
      <c r="B4" s="421"/>
      <c r="C4" s="421"/>
      <c r="D4" s="421"/>
    </row>
    <row r="5" spans="1:4" x14ac:dyDescent="0.25">
      <c r="A5" s="1"/>
      <c r="B5" s="1"/>
      <c r="C5" s="1"/>
      <c r="D5" s="1"/>
    </row>
    <row r="6" spans="1:4" x14ac:dyDescent="0.25">
      <c r="A6" s="497" t="s">
        <v>29327</v>
      </c>
      <c r="B6" s="498"/>
      <c r="C6" s="498"/>
      <c r="D6" s="499"/>
    </row>
    <row r="7" spans="1:4" x14ac:dyDescent="0.25">
      <c r="A7" s="10" t="s">
        <v>2</v>
      </c>
      <c r="B7" s="11" t="s">
        <v>3</v>
      </c>
      <c r="C7" s="11" t="s">
        <v>5</v>
      </c>
      <c r="D7" s="12" t="s">
        <v>56</v>
      </c>
    </row>
    <row r="8" spans="1:4" x14ac:dyDescent="0.25">
      <c r="A8" s="264">
        <v>11548</v>
      </c>
      <c r="B8" s="265" t="s">
        <v>25279</v>
      </c>
      <c r="C8" s="265" t="s">
        <v>6632</v>
      </c>
      <c r="D8" s="266">
        <v>345</v>
      </c>
    </row>
    <row r="9" spans="1:4" x14ac:dyDescent="0.25">
      <c r="A9" s="264">
        <v>11534</v>
      </c>
      <c r="B9" s="265" t="s">
        <v>25280</v>
      </c>
      <c r="C9" s="265" t="s">
        <v>6632</v>
      </c>
      <c r="D9" s="266">
        <v>280</v>
      </c>
    </row>
    <row r="10" spans="1:4" x14ac:dyDescent="0.25">
      <c r="A10" s="264">
        <v>11066</v>
      </c>
      <c r="B10" s="265" t="s">
        <v>25281</v>
      </c>
      <c r="C10" s="265" t="s">
        <v>6656</v>
      </c>
      <c r="D10" s="266">
        <v>2261.0300000000002</v>
      </c>
    </row>
    <row r="11" spans="1:4" x14ac:dyDescent="0.25">
      <c r="A11" s="264">
        <v>11149</v>
      </c>
      <c r="B11" s="265" t="s">
        <v>25282</v>
      </c>
      <c r="C11" s="265" t="s">
        <v>14537</v>
      </c>
      <c r="D11" s="266">
        <v>1077.08</v>
      </c>
    </row>
  </sheetData>
  <mergeCells count="4">
    <mergeCell ref="A2:D2"/>
    <mergeCell ref="A3:D3"/>
    <mergeCell ref="A4:D4"/>
    <mergeCell ref="A6:D6"/>
  </mergeCells>
  <pageMargins left="0.511811024" right="0.511811024" top="0.78740157499999996" bottom="0.78740157499999996" header="0.31496062000000002" footer="0.31496062000000002"/>
  <pageSetup paperSize="9" scale="59" orientation="portrait" r:id="rId1"/>
  <colBreaks count="1" manualBreakCount="1">
    <brk id="4"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11"/>
  <sheetViews>
    <sheetView view="pageBreakPreview" zoomScale="60" zoomScaleNormal="100" workbookViewId="0">
      <selection activeCell="A4" sqref="A4:J4"/>
    </sheetView>
  </sheetViews>
  <sheetFormatPr defaultRowHeight="15" x14ac:dyDescent="0.25"/>
  <cols>
    <col min="1" max="1" width="9" customWidth="1"/>
    <col min="2" max="2" width="9.42578125" customWidth="1"/>
    <col min="3" max="3" width="9.42578125" bestFit="1" customWidth="1"/>
    <col min="4" max="4" width="11.42578125" customWidth="1"/>
    <col min="5" max="5" width="76" customWidth="1"/>
    <col min="6" max="6" width="15.42578125" customWidth="1"/>
    <col min="7" max="7" width="13.42578125" customWidth="1"/>
    <col min="8" max="8" width="11" customWidth="1"/>
    <col min="9" max="9" width="13.5703125" customWidth="1"/>
    <col min="10" max="10" width="14.42578125" customWidth="1"/>
  </cols>
  <sheetData>
    <row r="1" spans="1:10" ht="96.75" customHeight="1" x14ac:dyDescent="0.25">
      <c r="A1" s="1"/>
      <c r="B1" s="1"/>
      <c r="C1" s="1"/>
      <c r="D1" s="1"/>
      <c r="E1" s="1"/>
      <c r="F1" s="1"/>
      <c r="G1" s="1"/>
      <c r="H1" s="1"/>
      <c r="I1" s="1"/>
      <c r="J1" s="1"/>
    </row>
    <row r="2" spans="1:10" x14ac:dyDescent="0.25">
      <c r="A2" s="496" t="s">
        <v>7285</v>
      </c>
      <c r="B2" s="496"/>
      <c r="C2" s="496"/>
      <c r="D2" s="496"/>
      <c r="E2" s="496"/>
      <c r="F2" s="496"/>
      <c r="G2" s="496"/>
      <c r="H2" s="496"/>
      <c r="I2" s="496"/>
      <c r="J2" s="496"/>
    </row>
    <row r="3" spans="1:10" x14ac:dyDescent="0.25">
      <c r="A3" s="420" t="s">
        <v>42455</v>
      </c>
      <c r="B3" s="420"/>
      <c r="C3" s="420"/>
      <c r="D3" s="420"/>
      <c r="E3" s="420"/>
      <c r="F3" s="420"/>
      <c r="G3" s="420"/>
      <c r="H3" s="420"/>
      <c r="I3" s="420"/>
      <c r="J3" s="420"/>
    </row>
    <row r="4" spans="1:10" x14ac:dyDescent="0.25">
      <c r="A4" s="421" t="s">
        <v>26548</v>
      </c>
      <c r="B4" s="421"/>
      <c r="C4" s="421"/>
      <c r="D4" s="421"/>
      <c r="E4" s="421"/>
      <c r="F4" s="421"/>
      <c r="G4" s="421"/>
      <c r="H4" s="421"/>
      <c r="I4" s="421"/>
      <c r="J4" s="421"/>
    </row>
    <row r="5" spans="1:10" x14ac:dyDescent="0.25">
      <c r="A5" s="1"/>
      <c r="B5" s="1"/>
      <c r="C5" s="1"/>
      <c r="D5" s="1"/>
      <c r="E5" s="1"/>
      <c r="F5" s="1"/>
      <c r="G5" s="1"/>
      <c r="H5" s="1"/>
      <c r="I5" s="1"/>
      <c r="J5" s="1"/>
    </row>
    <row r="6" spans="1:10" x14ac:dyDescent="0.25">
      <c r="A6" s="497" t="s">
        <v>29327</v>
      </c>
      <c r="B6" s="507"/>
      <c r="C6" s="507"/>
      <c r="D6" s="507"/>
      <c r="E6" s="498"/>
      <c r="F6" s="498"/>
      <c r="G6" s="498"/>
      <c r="H6" s="498"/>
      <c r="I6" s="498"/>
      <c r="J6" s="498"/>
    </row>
    <row r="7" spans="1:10" ht="46.5" customHeight="1" x14ac:dyDescent="0.25">
      <c r="A7" s="26" t="s">
        <v>2</v>
      </c>
      <c r="B7" s="298" t="s">
        <v>1</v>
      </c>
      <c r="C7" s="298" t="s">
        <v>32</v>
      </c>
      <c r="D7" s="298" t="s">
        <v>25307</v>
      </c>
      <c r="E7" s="27" t="s">
        <v>3</v>
      </c>
      <c r="F7" s="27" t="s">
        <v>25308</v>
      </c>
      <c r="G7" s="27" t="s">
        <v>25309</v>
      </c>
      <c r="H7" s="27" t="s">
        <v>25310</v>
      </c>
      <c r="I7" s="27" t="s">
        <v>25311</v>
      </c>
      <c r="J7" s="27" t="s">
        <v>25312</v>
      </c>
    </row>
    <row r="8" spans="1:10" ht="33" customHeight="1" x14ac:dyDescent="0.25">
      <c r="A8" s="286" t="s">
        <v>25313</v>
      </c>
      <c r="B8" s="299" t="s">
        <v>25284</v>
      </c>
      <c r="C8" s="300" t="s">
        <v>25317</v>
      </c>
      <c r="D8" s="299">
        <v>11548</v>
      </c>
      <c r="E8" s="287" t="str">
        <f>VLOOKUP(D8,'CUSTOS ORSE'!A:D,2,0)</f>
        <v xml:space="preserve">MESA PARA ESCRITÓRIO MEDINDO 1,50 X 0,60 M EM MADEIRA E LAMINADO MELAMINICO, COM 02 GAVETAS C/ CHAVES	</v>
      </c>
      <c r="F8" s="301">
        <f>VLOOKUP(D8,'CUSTOS ORSE'!A:D,4)</f>
        <v>345</v>
      </c>
      <c r="G8" s="302">
        <v>0.1</v>
      </c>
      <c r="H8" s="303">
        <v>10</v>
      </c>
      <c r="I8" s="301">
        <f>F8*G8</f>
        <v>34.5</v>
      </c>
      <c r="J8" s="301">
        <f>I8/12</f>
        <v>2.875</v>
      </c>
    </row>
    <row r="9" spans="1:10" ht="44.25" customHeight="1" x14ac:dyDescent="0.25">
      <c r="A9" s="286" t="s">
        <v>25314</v>
      </c>
      <c r="B9" s="299" t="s">
        <v>25284</v>
      </c>
      <c r="C9" s="300" t="s">
        <v>25317</v>
      </c>
      <c r="D9" s="299">
        <v>11534</v>
      </c>
      <c r="E9" s="287" t="str">
        <f>VLOOKUP(D9,'CUSTOS ORSE'!A:D,2,0)</f>
        <v>CADEIRA GIRATÓRIA SEM BRAÇO TIPO SECRETÁRIA EXECUTIVA, DIM:48X40CM, ESTOFADO INJETADO, REVESTIMENTO EM TECIDO OU COURO ECOLOGICO, BASE A GÁS, HASTE DE 05 PATAS FIXAS, PINTURA ELETROSTATICA EPOXI, MARCA MOVEART OU SIMILAR</v>
      </c>
      <c r="F9" s="301">
        <f>VLOOKUP(D9,'CUSTOS ORSE'!A:D,4,0)</f>
        <v>280</v>
      </c>
      <c r="G9" s="302">
        <v>0.1</v>
      </c>
      <c r="H9" s="303">
        <v>10</v>
      </c>
      <c r="I9" s="301">
        <f>F9*G9</f>
        <v>28</v>
      </c>
      <c r="J9" s="301">
        <f t="shared" ref="J9:J11" si="0">I9/12</f>
        <v>2.3333333333333335</v>
      </c>
    </row>
    <row r="10" spans="1:10" ht="45" x14ac:dyDescent="0.25">
      <c r="A10" s="286" t="s">
        <v>25315</v>
      </c>
      <c r="B10" s="299" t="s">
        <v>25284</v>
      </c>
      <c r="C10" s="300" t="s">
        <v>25317</v>
      </c>
      <c r="D10" s="299">
        <v>11066</v>
      </c>
      <c r="E10" s="287" t="str">
        <f>VLOOKUP(D10,'CUSTOS ORSE'!A:D,2,0)</f>
        <v>ARMÁRIO ESPORTIVO COM COMPARTIMENTO PARA CALÇADOS, PERTENCES PESSOAIS E CABIDEIRO, COM BANCO EMBUTIDO, DIM: 600X450X1820MM, REF. NK1718, DA NILKO OU SIMILAR</v>
      </c>
      <c r="F10" s="301">
        <f>VLOOKUP(D10,'CUSTOS ORSE'!A:D,4,0)</f>
        <v>2261.0300000000002</v>
      </c>
      <c r="G10" s="302">
        <v>0.1</v>
      </c>
      <c r="H10" s="303">
        <v>10</v>
      </c>
      <c r="I10" s="301">
        <f>F10*G10</f>
        <v>226.10300000000004</v>
      </c>
      <c r="J10" s="301">
        <f t="shared" si="0"/>
        <v>18.84191666666667</v>
      </c>
    </row>
    <row r="11" spans="1:10" ht="33" customHeight="1" x14ac:dyDescent="0.25">
      <c r="A11" s="286" t="s">
        <v>25316</v>
      </c>
      <c r="B11" s="299" t="s">
        <v>25284</v>
      </c>
      <c r="C11" s="300" t="s">
        <v>48</v>
      </c>
      <c r="D11" s="299">
        <v>11149</v>
      </c>
      <c r="E11" s="287" t="str">
        <f>VLOOKUP(D11,'CUSTOS ORSE'!A:D,2,0)</f>
        <v>Bebedouro conjugado, elétrico, refrigeração por compressão,110v, Inox, Libell Press Side ou similar - fornecimento e instalação</v>
      </c>
      <c r="F11" s="301">
        <f>VLOOKUP(D11,'CUSTOS ORSE'!A:D,4,0)</f>
        <v>1077.08</v>
      </c>
      <c r="G11" s="302">
        <v>0.1</v>
      </c>
      <c r="H11" s="303">
        <v>10</v>
      </c>
      <c r="I11" s="301">
        <f>F11*G11</f>
        <v>107.708</v>
      </c>
      <c r="J11" s="301">
        <f t="shared" si="0"/>
        <v>8.9756666666666671</v>
      </c>
    </row>
  </sheetData>
  <mergeCells count="4">
    <mergeCell ref="A2:J2"/>
    <mergeCell ref="A3:J3"/>
    <mergeCell ref="A4:J4"/>
    <mergeCell ref="A6:J6"/>
  </mergeCells>
  <pageMargins left="0.511811024" right="0.511811024" top="0.78740157499999996" bottom="0.78740157499999996" header="0.31496062000000002" footer="0.31496062000000002"/>
  <pageSetup paperSize="9" scale="3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9.9978637043366805E-2"/>
    <pageSetUpPr fitToPage="1"/>
  </sheetPr>
  <dimension ref="A1:R62"/>
  <sheetViews>
    <sheetView view="pageBreakPreview" zoomScale="115" zoomScaleNormal="100" zoomScaleSheetLayoutView="115" workbookViewId="0">
      <selection activeCell="A11" sqref="A11"/>
    </sheetView>
  </sheetViews>
  <sheetFormatPr defaultColWidth="9.140625" defaultRowHeight="15" x14ac:dyDescent="0.25"/>
  <cols>
    <col min="1" max="1" width="8" style="1" customWidth="1"/>
    <col min="2" max="2" width="11.140625" style="1" customWidth="1"/>
    <col min="3" max="3" width="16.5703125" style="1" customWidth="1"/>
    <col min="4" max="4" width="81.5703125" style="1" customWidth="1"/>
    <col min="5" max="5" width="12.5703125" style="1" customWidth="1"/>
    <col min="6" max="6" width="12.28515625" style="1" customWidth="1"/>
    <col min="7" max="7" width="11.42578125" style="1" customWidth="1"/>
    <col min="8" max="8" width="13.140625" style="1" customWidth="1"/>
    <col min="9" max="9" width="14.28515625" style="1" customWidth="1"/>
    <col min="10" max="10" width="9.28515625" style="1" customWidth="1"/>
    <col min="11" max="11" width="11.42578125" style="1" customWidth="1"/>
    <col min="12" max="12" width="12.140625" style="1" customWidth="1"/>
    <col min="13" max="13" width="14.42578125" style="1" customWidth="1"/>
    <col min="14" max="14" width="16.5703125" style="1" customWidth="1"/>
    <col min="15" max="15" width="15.7109375" style="1" customWidth="1"/>
    <col min="16" max="16" width="13.7109375" style="1" customWidth="1"/>
    <col min="17" max="17" width="18.85546875" style="1" customWidth="1"/>
    <col min="18" max="18" width="9.28515625" style="1" bestFit="1" customWidth="1"/>
    <col min="19" max="19" width="9.140625" style="1"/>
    <col min="20" max="20" width="12.85546875" style="1" customWidth="1"/>
    <col min="21" max="21" width="9.28515625" style="1" bestFit="1" customWidth="1"/>
    <col min="22" max="16384" width="9.140625" style="1"/>
  </cols>
  <sheetData>
    <row r="1" spans="1:18" ht="18.75" customHeight="1" x14ac:dyDescent="0.25">
      <c r="B1" s="78"/>
      <c r="C1" s="79"/>
      <c r="D1" s="79"/>
    </row>
    <row r="2" spans="1:18" x14ac:dyDescent="0.25">
      <c r="A2" s="419" t="s">
        <v>7285</v>
      </c>
      <c r="B2" s="419"/>
      <c r="C2" s="419"/>
      <c r="D2" s="419"/>
    </row>
    <row r="3" spans="1:18" x14ac:dyDescent="0.25">
      <c r="A3" s="52" t="s">
        <v>42455</v>
      </c>
      <c r="B3" s="52"/>
      <c r="C3" s="52"/>
      <c r="D3" s="52"/>
    </row>
    <row r="4" spans="1:18" x14ac:dyDescent="0.25">
      <c r="A4" s="421" t="s">
        <v>26548</v>
      </c>
      <c r="B4" s="421"/>
      <c r="C4" s="421"/>
      <c r="D4" s="421"/>
    </row>
    <row r="6" spans="1:18" ht="21" customHeight="1" x14ac:dyDescent="0.25">
      <c r="A6" s="427" t="s">
        <v>29325</v>
      </c>
      <c r="B6" s="427"/>
      <c r="C6" s="427"/>
      <c r="D6" s="427"/>
      <c r="E6" s="427"/>
      <c r="F6" s="427"/>
      <c r="G6" s="427"/>
      <c r="H6" s="427"/>
      <c r="I6" s="427"/>
      <c r="J6" s="427"/>
      <c r="K6" s="427"/>
      <c r="L6" s="427"/>
      <c r="M6" s="427"/>
      <c r="N6" s="427"/>
      <c r="O6" s="427"/>
      <c r="P6" s="427"/>
      <c r="Q6" s="427"/>
    </row>
    <row r="7" spans="1:18" ht="15.75" customHeight="1" x14ac:dyDescent="0.25">
      <c r="A7" s="428" t="s">
        <v>0</v>
      </c>
      <c r="B7" s="428" t="s">
        <v>1</v>
      </c>
      <c r="C7" s="428" t="s">
        <v>2</v>
      </c>
      <c r="D7" s="428" t="s">
        <v>3</v>
      </c>
      <c r="E7" s="430" t="s">
        <v>4</v>
      </c>
      <c r="F7" s="428" t="s">
        <v>5</v>
      </c>
      <c r="G7" s="432" t="s">
        <v>6</v>
      </c>
      <c r="H7" s="433"/>
      <c r="I7" s="434"/>
      <c r="J7" s="194"/>
      <c r="K7" s="432" t="s">
        <v>7</v>
      </c>
      <c r="L7" s="433"/>
      <c r="M7" s="434"/>
      <c r="N7" s="432" t="s">
        <v>8</v>
      </c>
      <c r="O7" s="433"/>
      <c r="P7" s="433"/>
      <c r="Q7" s="434"/>
    </row>
    <row r="8" spans="1:18" ht="45" x14ac:dyDescent="0.25">
      <c r="A8" s="429"/>
      <c r="B8" s="429"/>
      <c r="C8" s="429"/>
      <c r="D8" s="429"/>
      <c r="E8" s="431"/>
      <c r="F8" s="429"/>
      <c r="G8" s="27" t="s">
        <v>9</v>
      </c>
      <c r="H8" s="195" t="s">
        <v>10</v>
      </c>
      <c r="I8" s="195" t="s">
        <v>11</v>
      </c>
      <c r="J8" s="194" t="s">
        <v>12</v>
      </c>
      <c r="K8" s="27" t="s">
        <v>9</v>
      </c>
      <c r="L8" s="195" t="s">
        <v>10</v>
      </c>
      <c r="M8" s="195" t="s">
        <v>11</v>
      </c>
      <c r="N8" s="27" t="s">
        <v>13</v>
      </c>
      <c r="O8" s="195" t="s">
        <v>10</v>
      </c>
      <c r="P8" s="195" t="s">
        <v>11</v>
      </c>
      <c r="Q8" s="195" t="s">
        <v>14</v>
      </c>
    </row>
    <row r="9" spans="1:18" ht="15.75" customHeight="1" x14ac:dyDescent="0.25">
      <c r="A9" s="196" t="s">
        <v>15</v>
      </c>
      <c r="B9" s="197"/>
      <c r="C9" s="198"/>
      <c r="D9" s="199" t="s">
        <v>16</v>
      </c>
      <c r="E9" s="200"/>
      <c r="F9" s="201"/>
      <c r="G9" s="202"/>
      <c r="H9" s="203"/>
      <c r="I9" s="203"/>
      <c r="J9" s="204"/>
      <c r="K9" s="203"/>
      <c r="L9" s="203"/>
      <c r="M9" s="203"/>
      <c r="N9" s="203">
        <f>SUBTOTAL(9,N10:N13)</f>
        <v>0</v>
      </c>
      <c r="O9" s="203">
        <f>SUBTOTAL(9,O10:O13)</f>
        <v>146153.66</v>
      </c>
      <c r="P9" s="203">
        <f>SUBTOTAL(9,P10:P13)</f>
        <v>0</v>
      </c>
      <c r="Q9" s="203">
        <f>SUBTOTAL(9,Q10:Q13)</f>
        <v>146153.66</v>
      </c>
      <c r="R9" s="181">
        <f t="shared" ref="R9:R25" si="0">Q9/$Q$61</f>
        <v>0.20187230100744716</v>
      </c>
    </row>
    <row r="10" spans="1:18" x14ac:dyDescent="0.25">
      <c r="A10" s="205" t="s">
        <v>17</v>
      </c>
      <c r="B10" s="206" t="s">
        <v>6624</v>
      </c>
      <c r="C10" s="180" t="s">
        <v>25151</v>
      </c>
      <c r="D10" s="207" t="str">
        <f>VLOOKUP(C10,'CCU ADMINISTRAÇÃO LOCAL'!$A:$O,2,FALSE)</f>
        <v>EQUIPE TÉCNICA GERENCIAL</v>
      </c>
      <c r="E10" s="208">
        <v>1</v>
      </c>
      <c r="F10" s="209" t="str">
        <f>VLOOKUP(C10,'CCU ADMINISTRAÇÃO LOCAL'!$A:$O,7,FALSE)</f>
        <v>UN</v>
      </c>
      <c r="G10" s="208">
        <f>VLOOKUP($C10,'CCU ADMINISTRAÇÃO LOCAL'!$A:$O,12,FALSE)</f>
        <v>0</v>
      </c>
      <c r="H10" s="208">
        <f>VLOOKUP($C10,'CCU ADMINISTRAÇÃO LOCAL'!$A:$O,13,FALSE)</f>
        <v>79380.276899999997</v>
      </c>
      <c r="I10" s="208">
        <f>VLOOKUP($C10,'CCU ADMINISTRAÇÃO LOCAL'!$A:$O,14,FALSE)</f>
        <v>0</v>
      </c>
      <c r="J10" s="210">
        <f>BDI!$C$19</f>
        <v>0.21345800949387361</v>
      </c>
      <c r="K10" s="208">
        <f t="shared" ref="K10:M13" si="1">IF($C10="","",TRUNC(G10*(1+$J10),2))</f>
        <v>0</v>
      </c>
      <c r="L10" s="208">
        <f t="shared" si="1"/>
        <v>96324.63</v>
      </c>
      <c r="M10" s="208">
        <f t="shared" si="1"/>
        <v>0</v>
      </c>
      <c r="N10" s="208">
        <f t="shared" ref="N10:P13" si="2">IF($C10="","",$E10*K10)</f>
        <v>0</v>
      </c>
      <c r="O10" s="208">
        <f t="shared" si="2"/>
        <v>96324.63</v>
      </c>
      <c r="P10" s="208">
        <f t="shared" si="2"/>
        <v>0</v>
      </c>
      <c r="Q10" s="208">
        <f>IF($C10="","",SUM(N10:P10))</f>
        <v>96324.63</v>
      </c>
      <c r="R10" s="181">
        <f t="shared" si="0"/>
        <v>0.1330467858402655</v>
      </c>
    </row>
    <row r="11" spans="1:18" x14ac:dyDescent="0.25">
      <c r="A11" s="205" t="s">
        <v>1361</v>
      </c>
      <c r="B11" s="206" t="s">
        <v>6624</v>
      </c>
      <c r="C11" s="180" t="s">
        <v>25152</v>
      </c>
      <c r="D11" s="207" t="str">
        <f>VLOOKUP(C11,'CCU ADMINISTRAÇÃO LOCAL'!$A:$O,2,FALSE)</f>
        <v>EQUIPE DE SEGURANÇA DO TRABALHO</v>
      </c>
      <c r="E11" s="208">
        <v>1</v>
      </c>
      <c r="F11" s="209" t="str">
        <f>VLOOKUP(C11,'CCU ADMINISTRAÇÃO LOCAL'!$A:$O,7,FALSE)</f>
        <v>UN</v>
      </c>
      <c r="G11" s="208">
        <f>VLOOKUP($C11,'CCU ADMINISTRAÇÃO LOCAL'!$A:$O,12,FALSE)</f>
        <v>0</v>
      </c>
      <c r="H11" s="208">
        <f>VLOOKUP($C11,'CCU ADMINISTRAÇÃO LOCAL'!$A:$O,13,FALSE)</f>
        <v>14869.1852</v>
      </c>
      <c r="I11" s="208">
        <f>VLOOKUP($C11,'CCU ADMINISTRAÇÃO LOCAL'!$A:$O,14,FALSE)</f>
        <v>0</v>
      </c>
      <c r="J11" s="210">
        <f>BDI!$C$19</f>
        <v>0.21345800949387361</v>
      </c>
      <c r="K11" s="208">
        <f t="shared" si="1"/>
        <v>0</v>
      </c>
      <c r="L11" s="208">
        <f t="shared" si="1"/>
        <v>18043.13</v>
      </c>
      <c r="M11" s="208">
        <f t="shared" si="1"/>
        <v>0</v>
      </c>
      <c r="N11" s="208">
        <f t="shared" si="2"/>
        <v>0</v>
      </c>
      <c r="O11" s="208">
        <f t="shared" si="2"/>
        <v>18043.13</v>
      </c>
      <c r="P11" s="208">
        <f t="shared" si="2"/>
        <v>0</v>
      </c>
      <c r="Q11" s="208">
        <f>IF($C11="","",SUM(N11:P11))</f>
        <v>18043.13</v>
      </c>
      <c r="R11" s="181">
        <f t="shared" si="0"/>
        <v>2.4921771856253893E-2</v>
      </c>
    </row>
    <row r="12" spans="1:18" x14ac:dyDescent="0.25">
      <c r="A12" s="205" t="s">
        <v>1362</v>
      </c>
      <c r="B12" s="206" t="s">
        <v>6624</v>
      </c>
      <c r="C12" s="180" t="s">
        <v>25153</v>
      </c>
      <c r="D12" s="207" t="str">
        <f>VLOOKUP(C12,'CCU ADMINISTRAÇÃO LOCAL'!$A:$O,2,FALSE)</f>
        <v>EQUIPE DE TOPOGRAFIA</v>
      </c>
      <c r="E12" s="208">
        <v>1</v>
      </c>
      <c r="F12" s="209" t="str">
        <f>VLOOKUP(C12,'CCU ADMINISTRAÇÃO LOCAL'!$A:$O,7,FALSE)</f>
        <v>UN</v>
      </c>
      <c r="G12" s="208">
        <f>VLOOKUP($C12,'CCU ADMINISTRAÇÃO LOCAL'!$A:$O,12,FALSE)</f>
        <v>0</v>
      </c>
      <c r="H12" s="208">
        <f>VLOOKUP($C12,'CCU ADMINISTRAÇÃO LOCAL'!$A:$O,13,FALSE)</f>
        <v>7257.6764999999996</v>
      </c>
      <c r="I12" s="208">
        <f>VLOOKUP($C12,'CCU ADMINISTRAÇÃO LOCAL'!$A:$O,14,FALSE)</f>
        <v>0</v>
      </c>
      <c r="J12" s="210">
        <f>BDI!$C$19</f>
        <v>0.21345800949387361</v>
      </c>
      <c r="K12" s="208">
        <f t="shared" si="1"/>
        <v>0</v>
      </c>
      <c r="L12" s="208">
        <f t="shared" si="1"/>
        <v>8806.8799999999992</v>
      </c>
      <c r="M12" s="208">
        <f t="shared" si="1"/>
        <v>0</v>
      </c>
      <c r="N12" s="208">
        <f t="shared" si="2"/>
        <v>0</v>
      </c>
      <c r="O12" s="208">
        <f t="shared" si="2"/>
        <v>8806.8799999999992</v>
      </c>
      <c r="P12" s="208">
        <f t="shared" si="2"/>
        <v>0</v>
      </c>
      <c r="Q12" s="208">
        <f>IF($C12="","",SUM(N12:P12))</f>
        <v>8806.8799999999992</v>
      </c>
      <c r="R12" s="181">
        <f t="shared" si="0"/>
        <v>1.2164355858734335E-2</v>
      </c>
    </row>
    <row r="13" spans="1:18" x14ac:dyDescent="0.25">
      <c r="A13" s="205" t="s">
        <v>1363</v>
      </c>
      <c r="B13" s="206" t="s">
        <v>6624</v>
      </c>
      <c r="C13" s="180" t="s">
        <v>25154</v>
      </c>
      <c r="D13" s="207" t="str">
        <f>VLOOKUP(C13,'CCU ADMINISTRAÇÃO LOCAL'!$A:$O,2,FALSE)</f>
        <v>EQUIPE DE VIGILÂNCIA</v>
      </c>
      <c r="E13" s="208">
        <v>1</v>
      </c>
      <c r="F13" s="209" t="str">
        <f>VLOOKUP(C13,'CCU ADMINISTRAÇÃO LOCAL'!$A:$O,7,FALSE)</f>
        <v>UN</v>
      </c>
      <c r="G13" s="208">
        <f>VLOOKUP($C13,'CCU ADMINISTRAÇÃO LOCAL'!$A:$O,12,FALSE)</f>
        <v>0</v>
      </c>
      <c r="H13" s="208">
        <f>VLOOKUP($C13,'CCU ADMINISTRAÇÃO LOCAL'!$A:$O,13,FALSE)</f>
        <v>18936.810299999997</v>
      </c>
      <c r="I13" s="208">
        <f>VLOOKUP($C13,'CCU ADMINISTRAÇÃO LOCAL'!$A:$O,14,FALSE)</f>
        <v>0</v>
      </c>
      <c r="J13" s="210">
        <f>BDI!$C$19</f>
        <v>0.21345800949387361</v>
      </c>
      <c r="K13" s="208">
        <f t="shared" si="1"/>
        <v>0</v>
      </c>
      <c r="L13" s="208">
        <f t="shared" si="1"/>
        <v>22979.02</v>
      </c>
      <c r="M13" s="208">
        <f t="shared" si="1"/>
        <v>0</v>
      </c>
      <c r="N13" s="208">
        <f t="shared" si="2"/>
        <v>0</v>
      </c>
      <c r="O13" s="208">
        <f t="shared" si="2"/>
        <v>22979.02</v>
      </c>
      <c r="P13" s="208">
        <f t="shared" si="2"/>
        <v>0</v>
      </c>
      <c r="Q13" s="208">
        <f>IF($C13="","",SUM(N13:P13))</f>
        <v>22979.02</v>
      </c>
      <c r="R13" s="181">
        <f t="shared" si="0"/>
        <v>3.1739387452193457E-2</v>
      </c>
    </row>
    <row r="14" spans="1:18" x14ac:dyDescent="0.25">
      <c r="A14" s="196" t="s">
        <v>1364</v>
      </c>
      <c r="B14" s="197"/>
      <c r="C14" s="198"/>
      <c r="D14" s="199" t="s">
        <v>1397</v>
      </c>
      <c r="E14" s="200"/>
      <c r="F14" s="201"/>
      <c r="G14" s="202"/>
      <c r="H14" s="203"/>
      <c r="I14" s="203"/>
      <c r="J14" s="204"/>
      <c r="K14" s="203"/>
      <c r="L14" s="203"/>
      <c r="M14" s="203"/>
      <c r="N14" s="203">
        <f>SUBTOTAL(9,N15:N16)</f>
        <v>368.55</v>
      </c>
      <c r="O14" s="203">
        <f>SUBTOTAL(9,O15:O16)</f>
        <v>2975.58</v>
      </c>
      <c r="P14" s="203">
        <f>SUBTOTAL(9,P15:P16)</f>
        <v>0</v>
      </c>
      <c r="Q14" s="203">
        <f>SUBTOTAL(9,Q15:Q16)</f>
        <v>3344.13</v>
      </c>
      <c r="R14" s="181">
        <f t="shared" si="0"/>
        <v>4.619023690327251E-3</v>
      </c>
    </row>
    <row r="15" spans="1:18" x14ac:dyDescent="0.25">
      <c r="A15" s="205" t="s">
        <v>1365</v>
      </c>
      <c r="B15" s="206" t="s">
        <v>6624</v>
      </c>
      <c r="C15" s="180" t="s">
        <v>25158</v>
      </c>
      <c r="D15" s="207" t="str">
        <f>VLOOKUP($C15,'CCU MOBILIZAÇÃO EQUIPTOS'!$A:$O,3,FALSE)</f>
        <v>MOBILIZAÇÃO DE VEÍCULOS LEVES E CAMINHÕES COMUNS</v>
      </c>
      <c r="E15" s="208">
        <v>1</v>
      </c>
      <c r="F15" s="209" t="str">
        <f>VLOOKUP($C15,'CCU MOBILIZAÇÃO EQUIPTOS'!$A:$O,5,FALSE)</f>
        <v>UD</v>
      </c>
      <c r="G15" s="211">
        <f>VLOOKUP($C15,'CCU MOBILIZAÇÃO EQUIPTOS'!$A:$O,13,FALSE)</f>
        <v>303.71999999999997</v>
      </c>
      <c r="H15" s="3">
        <f>VLOOKUP($C15,'CCU MOBILIZAÇÃO EQUIPTOS'!$A:$O,14,FALSE)</f>
        <v>340.95</v>
      </c>
      <c r="I15" s="212">
        <v>0</v>
      </c>
      <c r="J15" s="210">
        <f>BDI!$C$19</f>
        <v>0.21345800949387361</v>
      </c>
      <c r="K15" s="208">
        <f t="shared" ref="K15:M16" si="3">IF($C15="","",TRUNC(G15*(1+$J15),2))</f>
        <v>368.55</v>
      </c>
      <c r="L15" s="208">
        <f t="shared" si="3"/>
        <v>413.72</v>
      </c>
      <c r="M15" s="208">
        <f t="shared" si="3"/>
        <v>0</v>
      </c>
      <c r="N15" s="208">
        <f t="shared" ref="N15:P16" si="4">IF($C15="","",$E15*K15)</f>
        <v>368.55</v>
      </c>
      <c r="O15" s="208">
        <f t="shared" si="4"/>
        <v>413.72</v>
      </c>
      <c r="P15" s="208">
        <f t="shared" si="4"/>
        <v>0</v>
      </c>
      <c r="Q15" s="208">
        <f>IF($C15="","",SUM(N15:P15))</f>
        <v>782.27</v>
      </c>
      <c r="R15" s="181">
        <f t="shared" si="0"/>
        <v>1.080497367695723E-3</v>
      </c>
    </row>
    <row r="16" spans="1:18" x14ac:dyDescent="0.25">
      <c r="A16" s="205" t="s">
        <v>1366</v>
      </c>
      <c r="B16" s="206" t="s">
        <v>6624</v>
      </c>
      <c r="C16" s="180" t="s">
        <v>25159</v>
      </c>
      <c r="D16" s="207" t="str">
        <f>VLOOKUP($C16,'CCU MOBILIZAÇÃO EQUIPTOS'!$A:$O,3,FALSE)</f>
        <v>MOBILIZAÇÃO DE EQUIPAMENTOS DE GRANDE PORTE</v>
      </c>
      <c r="E16" s="208">
        <v>1</v>
      </c>
      <c r="F16" s="209" t="str">
        <f>VLOOKUP($C16,'CCU MOBILIZAÇÃO EQUIPTOS'!$A:$O,5,FALSE)</f>
        <v>UD</v>
      </c>
      <c r="G16" s="208">
        <f>VLOOKUP($C16,'CCU MOBILIZAÇÃO EQUIPTOS'!$A:$O,13,FALSE)</f>
        <v>0</v>
      </c>
      <c r="H16" s="3">
        <f>VLOOKUP($C16,'CCU MOBILIZAÇÃO EQUIPTOS'!$A:$O,14,FALSE)</f>
        <v>2111.21</v>
      </c>
      <c r="I16" s="212">
        <v>0</v>
      </c>
      <c r="J16" s="210">
        <f>BDI!$C$19</f>
        <v>0.21345800949387361</v>
      </c>
      <c r="K16" s="208">
        <f t="shared" si="3"/>
        <v>0</v>
      </c>
      <c r="L16" s="208">
        <f t="shared" si="3"/>
        <v>2561.86</v>
      </c>
      <c r="M16" s="208">
        <f t="shared" si="3"/>
        <v>0</v>
      </c>
      <c r="N16" s="208">
        <f t="shared" si="4"/>
        <v>0</v>
      </c>
      <c r="O16" s="208">
        <f t="shared" si="4"/>
        <v>2561.86</v>
      </c>
      <c r="P16" s="208">
        <f t="shared" si="4"/>
        <v>0</v>
      </c>
      <c r="Q16" s="208">
        <f>IF($C16="","",SUM(N16:P16))</f>
        <v>2561.86</v>
      </c>
      <c r="R16" s="181">
        <f t="shared" si="0"/>
        <v>3.538526322631528E-3</v>
      </c>
    </row>
    <row r="17" spans="1:18" x14ac:dyDescent="0.25">
      <c r="A17" s="196" t="s">
        <v>1367</v>
      </c>
      <c r="B17" s="197"/>
      <c r="C17" s="198"/>
      <c r="D17" s="199" t="s">
        <v>25304</v>
      </c>
      <c r="E17" s="200"/>
      <c r="F17" s="201"/>
      <c r="G17" s="202"/>
      <c r="H17" s="203"/>
      <c r="I17" s="203"/>
      <c r="J17" s="204"/>
      <c r="K17" s="203"/>
      <c r="L17" s="203"/>
      <c r="M17" s="203"/>
      <c r="N17" s="203">
        <f>SUBTOTAL(9,N18:N32)</f>
        <v>17205.843165000002</v>
      </c>
      <c r="O17" s="203">
        <f>SUBTOTAL(9,O18:O32)</f>
        <v>21878.875645</v>
      </c>
      <c r="P17" s="203">
        <f>SUBTOTAL(9,P18:P32)</f>
        <v>137.46</v>
      </c>
      <c r="Q17" s="203">
        <f>SUBTOTAL(9,Q18:Q32)</f>
        <v>39222.17880999999</v>
      </c>
      <c r="R17" s="181">
        <f t="shared" si="0"/>
        <v>5.4174979175343495E-2</v>
      </c>
    </row>
    <row r="18" spans="1:18" x14ac:dyDescent="0.25">
      <c r="A18" s="205" t="s">
        <v>25318</v>
      </c>
      <c r="B18" s="206" t="s">
        <v>6624</v>
      </c>
      <c r="C18" s="180" t="s">
        <v>25277</v>
      </c>
      <c r="D18" s="207" t="str">
        <f>VLOOKUP(C18,'CCU CANTEIRO'!A:O,5,0)</f>
        <v>TAPUME COM TELHA METÁLICA. AF_05/2018</v>
      </c>
      <c r="E18" s="208">
        <f>63.6*2.1</f>
        <v>133.56</v>
      </c>
      <c r="F18" s="209" t="str">
        <f>VLOOKUP($C18,'CCU CANTEIRO'!$A:$P,3,FALSE)</f>
        <v>M2</v>
      </c>
      <c r="G18" s="208">
        <f>VLOOKUP(C18,'CCU CANTEIRO'!$A:$O,12,FALSE)</f>
        <v>48.57</v>
      </c>
      <c r="H18" s="208">
        <f>VLOOKUP(C18,'CCU CANTEIRO'!$A:$O,13,FALSE)</f>
        <v>41.44</v>
      </c>
      <c r="I18" s="208">
        <f>VLOOKUP(C18,'CCU CANTEIRO'!$A:$O,14,FALSE)</f>
        <v>0</v>
      </c>
      <c r="J18" s="210">
        <f>BDI!$C$19</f>
        <v>0.21345800949387361</v>
      </c>
      <c r="K18" s="208">
        <f t="shared" ref="K18:M22" si="5">IF($C18="","",TRUNC(G18*(1+$J18),2))</f>
        <v>58.93</v>
      </c>
      <c r="L18" s="208">
        <f t="shared" si="5"/>
        <v>50.28</v>
      </c>
      <c r="M18" s="208">
        <f t="shared" si="5"/>
        <v>0</v>
      </c>
      <c r="N18" s="208">
        <f t="shared" ref="N18:P22" si="6">IF($C18="","",$E18*K18)</f>
        <v>7870.6908000000003</v>
      </c>
      <c r="O18" s="208">
        <f t="shared" si="6"/>
        <v>6715.3968000000004</v>
      </c>
      <c r="P18" s="208">
        <f t="shared" si="6"/>
        <v>0</v>
      </c>
      <c r="Q18" s="208">
        <f t="shared" ref="Q18:Q22" si="7">IF($C18="","",SUM(N18:P18))</f>
        <v>14586.087600000001</v>
      </c>
      <c r="R18" s="181">
        <f t="shared" si="0"/>
        <v>2.0146789799914643E-2</v>
      </c>
    </row>
    <row r="19" spans="1:18" ht="45" x14ac:dyDescent="0.25">
      <c r="A19" s="205" t="s">
        <v>25319</v>
      </c>
      <c r="B19" s="206" t="s">
        <v>6624</v>
      </c>
      <c r="C19" s="180" t="s">
        <v>25162</v>
      </c>
      <c r="D19" s="207" t="str">
        <f>VLOOKUP(C19,'CCU CANTEIRO'!A:O,5,0)</f>
        <v xml:space="preserve">LOCACAO, INSTALAÇÃO E DESINSTALAÇÃO DE CONTAINER 2,30 X 6,00 M, ALT. 2,50 M, PARA SANITARIO, COM 4 BACIAS, 8 CHUVEIROS,1 LAVATORIO E 1 MICTORIO (NAO INCLUI MOBILIZACAO/DESMOBILIZACAO)          </v>
      </c>
      <c r="E19" s="208">
        <v>3</v>
      </c>
      <c r="F19" s="209" t="str">
        <f>VLOOKUP($C19,'CCU CANTEIRO'!$A:$P,3,FALSE)</f>
        <v>MÊS</v>
      </c>
      <c r="G19" s="208">
        <f>VLOOKUP(C19,'CCU CANTEIRO'!$A:$O,12,FALSE)</f>
        <v>20.75</v>
      </c>
      <c r="H19" s="208">
        <f>VLOOKUP(C19,'CCU CANTEIRO'!$A:$O,13,FALSE)</f>
        <v>1089.08</v>
      </c>
      <c r="I19" s="208">
        <f>VLOOKUP(C19,'CCU CANTEIRO'!$A:$O,14,FALSE)</f>
        <v>0</v>
      </c>
      <c r="J19" s="210">
        <f>BDI!$C$19</f>
        <v>0.21345800949387361</v>
      </c>
      <c r="K19" s="208">
        <f t="shared" si="5"/>
        <v>25.17</v>
      </c>
      <c r="L19" s="208">
        <f t="shared" si="5"/>
        <v>1321.55</v>
      </c>
      <c r="M19" s="208">
        <f t="shared" si="5"/>
        <v>0</v>
      </c>
      <c r="N19" s="208">
        <f t="shared" si="6"/>
        <v>75.510000000000005</v>
      </c>
      <c r="O19" s="208">
        <f t="shared" si="6"/>
        <v>3964.6499999999996</v>
      </c>
      <c r="P19" s="208">
        <f t="shared" si="6"/>
        <v>0</v>
      </c>
      <c r="Q19" s="208">
        <f t="shared" si="7"/>
        <v>4040.16</v>
      </c>
      <c r="R19" s="181">
        <f t="shared" si="0"/>
        <v>5.5804034988808883E-3</v>
      </c>
    </row>
    <row r="20" spans="1:18" ht="45" x14ac:dyDescent="0.25">
      <c r="A20" s="205" t="s">
        <v>25320</v>
      </c>
      <c r="B20" s="206" t="s">
        <v>6624</v>
      </c>
      <c r="C20" s="180" t="s">
        <v>25163</v>
      </c>
      <c r="D20" s="207" t="str">
        <f>VLOOKUP(C20,'CCU CANTEIRO'!A:O,5,0)</f>
        <v xml:space="preserve">LOCAÇÃO, INSTALAÇÃO E DESINSTALAÇÃO DE CONTAINER 2,30 X 6,00 M, ALT. 2,50 M, PARA ESCRITORIO, SEM DIVISORIAS INTERNAS E SEM SANITARIO (NAO INCLUI MOBILIZACAO/DESMOBILIZACAO)            </v>
      </c>
      <c r="E20" s="208">
        <v>3</v>
      </c>
      <c r="F20" s="209" t="str">
        <f>VLOOKUP($C20,'CCU CANTEIRO'!$A:$P,3,FALSE)</f>
        <v>MÊS</v>
      </c>
      <c r="G20" s="208">
        <f>VLOOKUP(C20,'CCU CANTEIRO'!$A:$O,12,FALSE)</f>
        <v>20.75</v>
      </c>
      <c r="H20" s="208">
        <f>VLOOKUP(C20,'CCU CANTEIRO'!$A:$O,13,FALSE)</f>
        <v>728.14</v>
      </c>
      <c r="I20" s="208">
        <f>VLOOKUP(C20,'CCU CANTEIRO'!$A:$O,14,FALSE)</f>
        <v>0</v>
      </c>
      <c r="J20" s="210">
        <f>BDI!$C$19</f>
        <v>0.21345800949387361</v>
      </c>
      <c r="K20" s="208">
        <f t="shared" si="5"/>
        <v>25.17</v>
      </c>
      <c r="L20" s="208">
        <f t="shared" si="5"/>
        <v>883.56</v>
      </c>
      <c r="M20" s="208">
        <f t="shared" si="5"/>
        <v>0</v>
      </c>
      <c r="N20" s="208">
        <f t="shared" si="6"/>
        <v>75.510000000000005</v>
      </c>
      <c r="O20" s="208">
        <f t="shared" si="6"/>
        <v>2650.68</v>
      </c>
      <c r="P20" s="208">
        <f t="shared" si="6"/>
        <v>0</v>
      </c>
      <c r="Q20" s="208">
        <f t="shared" si="7"/>
        <v>2726.19</v>
      </c>
      <c r="R20" s="181">
        <f t="shared" si="0"/>
        <v>3.7655043895821177E-3</v>
      </c>
    </row>
    <row r="21" spans="1:18" x14ac:dyDescent="0.25">
      <c r="A21" s="205" t="s">
        <v>25321</v>
      </c>
      <c r="B21" s="206" t="s">
        <v>6624</v>
      </c>
      <c r="C21" s="180" t="s">
        <v>25167</v>
      </c>
      <c r="D21" s="207" t="str">
        <f>VLOOKUP(C21,'CCU CANTEIRO'!A:O,5,0)</f>
        <v>ESCAVAÇÃO, REATERRO E APILOAMENTO MECÂNICO</v>
      </c>
      <c r="E21" s="208">
        <f>((16.9*1/2)*6.1)/2</f>
        <v>25.772499999999997</v>
      </c>
      <c r="F21" s="209" t="str">
        <f>VLOOKUP($C21,'CCU CANTEIRO'!$A:$P,3,FALSE)</f>
        <v>M3</v>
      </c>
      <c r="G21" s="208">
        <f>VLOOKUP(C21,'CCU CANTEIRO'!$A:$O,12,FALSE)</f>
        <v>0.77</v>
      </c>
      <c r="H21" s="208">
        <f>VLOOKUP(C21,'CCU CANTEIRO'!$A:$O,13,FALSE)</f>
        <v>25.49</v>
      </c>
      <c r="I21" s="208">
        <f>VLOOKUP(C21,'CCU CANTEIRO'!$A:$O,14,FALSE)</f>
        <v>0</v>
      </c>
      <c r="J21" s="210">
        <f>BDI!$C$19</f>
        <v>0.21345800949387361</v>
      </c>
      <c r="K21" s="208">
        <f t="shared" si="5"/>
        <v>0.93</v>
      </c>
      <c r="L21" s="208">
        <f t="shared" si="5"/>
        <v>30.93</v>
      </c>
      <c r="M21" s="208">
        <f t="shared" si="5"/>
        <v>0</v>
      </c>
      <c r="N21" s="208">
        <f t="shared" si="6"/>
        <v>23.968425</v>
      </c>
      <c r="O21" s="208">
        <f t="shared" si="6"/>
        <v>797.14342499999987</v>
      </c>
      <c r="P21" s="208">
        <f t="shared" si="6"/>
        <v>0</v>
      </c>
      <c r="Q21" s="208">
        <f t="shared" si="7"/>
        <v>821.11184999999989</v>
      </c>
      <c r="R21" s="181">
        <f t="shared" si="0"/>
        <v>1.1341470240566114E-3</v>
      </c>
    </row>
    <row r="22" spans="1:18" x14ac:dyDescent="0.25">
      <c r="A22" s="205" t="s">
        <v>25322</v>
      </c>
      <c r="B22" s="206" t="s">
        <v>6624</v>
      </c>
      <c r="C22" s="180" t="s">
        <v>25235</v>
      </c>
      <c r="D22" s="207" t="str">
        <f>VLOOKUP(C22,'CCU CANTEIRO'!A:O,5,0)</f>
        <v>BASE PARA CONTAINER</v>
      </c>
      <c r="E22" s="208">
        <f>((6.1*2.5)+(4.9*6.1))*0.1</f>
        <v>4.5140000000000002</v>
      </c>
      <c r="F22" s="209" t="str">
        <f>VLOOKUP($C22,'CCU CANTEIRO'!$A:$P,3,FALSE)</f>
        <v>M3</v>
      </c>
      <c r="G22" s="208">
        <f>VLOOKUP(C22,'CCU CANTEIRO'!$A:$O,12,FALSE)</f>
        <v>287.17</v>
      </c>
      <c r="H22" s="208">
        <f>VLOOKUP(C22,'CCU CANTEIRO'!$A:$O,13,FALSE)</f>
        <v>165.63</v>
      </c>
      <c r="I22" s="208">
        <f>VLOOKUP(C22,'CCU CANTEIRO'!$A:$O,14,FALSE)</f>
        <v>0</v>
      </c>
      <c r="J22" s="210">
        <f>BDI!$C$19</f>
        <v>0.21345800949387361</v>
      </c>
      <c r="K22" s="208">
        <f t="shared" si="5"/>
        <v>348.46</v>
      </c>
      <c r="L22" s="208">
        <f t="shared" si="5"/>
        <v>200.98</v>
      </c>
      <c r="M22" s="208">
        <f t="shared" si="5"/>
        <v>0</v>
      </c>
      <c r="N22" s="208">
        <f t="shared" si="6"/>
        <v>1572.9484399999999</v>
      </c>
      <c r="O22" s="208">
        <f t="shared" si="6"/>
        <v>907.22371999999996</v>
      </c>
      <c r="P22" s="208">
        <f t="shared" si="6"/>
        <v>0</v>
      </c>
      <c r="Q22" s="208">
        <f t="shared" si="7"/>
        <v>2480.1721600000001</v>
      </c>
      <c r="R22" s="181">
        <f t="shared" si="0"/>
        <v>3.4256963584340648E-3</v>
      </c>
    </row>
    <row r="23" spans="1:18" x14ac:dyDescent="0.25">
      <c r="A23" s="205" t="s">
        <v>25323</v>
      </c>
      <c r="B23" s="206" t="s">
        <v>6624</v>
      </c>
      <c r="C23" s="180" t="s">
        <v>29343</v>
      </c>
      <c r="D23" s="207" t="str">
        <f>IF($C23="","",UPPER(VLOOKUP(C23,'CCU AMEP GERAL'!A:O,5,FALSE)))</f>
        <v>INSTALAÇÕES PROVISÓRIAS DE ÁGUA</v>
      </c>
      <c r="E23" s="208">
        <v>1</v>
      </c>
      <c r="F23" s="209" t="str">
        <f>IF($C23="","",UPPER(VLOOKUP(C23,'CCU AMEP GERAL'!A:O,3,FALSE)))</f>
        <v>UNID</v>
      </c>
      <c r="G23" s="208">
        <f>VLOOKUP(C23,'CCU AMEP GERAL'!A:O,12,FALSE)</f>
        <v>2742.11</v>
      </c>
      <c r="H23" s="208">
        <f>VLOOKUP(C23,'CCU AMEP GERAL'!A:O,13,FALSE)</f>
        <v>310.75</v>
      </c>
      <c r="I23" s="208">
        <f>VLOOKUP(C23,'CCU AMEP GERAL'!A:O,14,FALSE)</f>
        <v>0</v>
      </c>
      <c r="J23" s="210">
        <f>BDI!$C$19</f>
        <v>0.21345800949387361</v>
      </c>
      <c r="K23" s="208">
        <f t="shared" ref="K23:M25" si="8">IF($C23="","",TRUNC(G23*(1+$J23),2))</f>
        <v>3327.43</v>
      </c>
      <c r="L23" s="208">
        <f t="shared" si="8"/>
        <v>377.08</v>
      </c>
      <c r="M23" s="208">
        <f t="shared" si="8"/>
        <v>0</v>
      </c>
      <c r="N23" s="208">
        <f t="shared" ref="N23:P25" si="9">IF($C23="","",$E23*K23)</f>
        <v>3327.43</v>
      </c>
      <c r="O23" s="208">
        <f t="shared" si="9"/>
        <v>377.08</v>
      </c>
      <c r="P23" s="208">
        <f t="shared" si="9"/>
        <v>0</v>
      </c>
      <c r="Q23" s="208">
        <f t="shared" ref="Q23:Q32" si="10">IF($C23="","",SUM(N23:P23))</f>
        <v>3704.5099999999998</v>
      </c>
      <c r="R23" s="181">
        <f t="shared" si="0"/>
        <v>5.1167925442653856E-3</v>
      </c>
    </row>
    <row r="24" spans="1:18" x14ac:dyDescent="0.25">
      <c r="A24" s="205" t="s">
        <v>25340</v>
      </c>
      <c r="B24" s="206" t="s">
        <v>6624</v>
      </c>
      <c r="C24" s="180" t="s">
        <v>29346</v>
      </c>
      <c r="D24" s="207" t="str">
        <f>IF($C24="","",UPPER(VLOOKUP(C24,'CCU AMEP GERAL'!A:O,5,FALSE)))</f>
        <v>INSTALAÇÕES PROVISÓRIAS DE ESGOTO</v>
      </c>
      <c r="E24" s="208">
        <v>1</v>
      </c>
      <c r="F24" s="209" t="str">
        <f>IF($C24="","",UPPER(VLOOKUP(C24,'CCU AMEP GERAL'!A:O,3,FALSE)))</f>
        <v>UNID</v>
      </c>
      <c r="G24" s="208">
        <f>VLOOKUP(C24,'CCU AMEP GERAL'!A:O,12,FALSE)</f>
        <v>364.41</v>
      </c>
      <c r="H24" s="208">
        <f>VLOOKUP(C24,'CCU AMEP GERAL'!A:O,13,FALSE)</f>
        <v>950.36</v>
      </c>
      <c r="I24" s="208">
        <f>VLOOKUP(C24,'CCU AMEP GERAL'!A:O,14,FALSE)</f>
        <v>113.28</v>
      </c>
      <c r="J24" s="210">
        <f>BDI!$C$19</f>
        <v>0.21345800949387361</v>
      </c>
      <c r="K24" s="208">
        <f t="shared" si="8"/>
        <v>442.19</v>
      </c>
      <c r="L24" s="208">
        <f t="shared" si="8"/>
        <v>1153.22</v>
      </c>
      <c r="M24" s="208">
        <f t="shared" si="8"/>
        <v>137.46</v>
      </c>
      <c r="N24" s="208">
        <f t="shared" si="9"/>
        <v>442.19</v>
      </c>
      <c r="O24" s="208">
        <f t="shared" si="9"/>
        <v>1153.22</v>
      </c>
      <c r="P24" s="208">
        <f t="shared" si="9"/>
        <v>137.46</v>
      </c>
      <c r="Q24" s="208">
        <f t="shared" si="10"/>
        <v>1732.8700000000001</v>
      </c>
      <c r="R24" s="181">
        <f t="shared" si="0"/>
        <v>2.3934977355118919E-3</v>
      </c>
    </row>
    <row r="25" spans="1:18" x14ac:dyDescent="0.25">
      <c r="A25" s="205" t="s">
        <v>29350</v>
      </c>
      <c r="B25" s="206" t="s">
        <v>6624</v>
      </c>
      <c r="C25" s="180" t="s">
        <v>29349</v>
      </c>
      <c r="D25" s="207" t="str">
        <f>IF($C25="","",UPPER(VLOOKUP(C25,'CCU AMEP GERAL'!A:O,5,FALSE)))</f>
        <v>INSTALAÇÕES PROVISÓRIAS DE ENERGIA</v>
      </c>
      <c r="E25" s="208">
        <v>1</v>
      </c>
      <c r="F25" s="209" t="str">
        <f>IF($C25="","",UPPER(VLOOKUP(C25,'CCU AMEP GERAL'!A:O,3,FALSE)))</f>
        <v>UNID</v>
      </c>
      <c r="G25" s="208">
        <f>VLOOKUP(C25,'CCU AMEP GERAL'!A:O,12,FALSE)</f>
        <v>2336.4499999999998</v>
      </c>
      <c r="H25" s="208">
        <f>VLOOKUP(C25,'CCU AMEP GERAL'!A:O,13,FALSE)</f>
        <v>633.63</v>
      </c>
      <c r="I25" s="208">
        <f>VLOOKUP(C25,'CCU AMEP GERAL'!A:O,14,FALSE)</f>
        <v>0</v>
      </c>
      <c r="J25" s="210">
        <f>BDI!$C$19</f>
        <v>0.21345800949387361</v>
      </c>
      <c r="K25" s="208">
        <f t="shared" si="8"/>
        <v>2835.18</v>
      </c>
      <c r="L25" s="208">
        <f t="shared" si="8"/>
        <v>768.88</v>
      </c>
      <c r="M25" s="208">
        <f t="shared" si="8"/>
        <v>0</v>
      </c>
      <c r="N25" s="208">
        <f t="shared" si="9"/>
        <v>2835.18</v>
      </c>
      <c r="O25" s="208">
        <f t="shared" si="9"/>
        <v>768.88</v>
      </c>
      <c r="P25" s="208">
        <f t="shared" si="9"/>
        <v>0</v>
      </c>
      <c r="Q25" s="208">
        <f t="shared" si="10"/>
        <v>3604.06</v>
      </c>
      <c r="R25" s="181">
        <f t="shared" si="0"/>
        <v>4.9780476600373878E-3</v>
      </c>
    </row>
    <row r="26" spans="1:18" ht="30" x14ac:dyDescent="0.25">
      <c r="A26" s="205" t="s">
        <v>29351</v>
      </c>
      <c r="B26" s="206" t="s">
        <v>6624</v>
      </c>
      <c r="C26" s="180" t="s">
        <v>25164</v>
      </c>
      <c r="D26" s="207" t="str">
        <f>VLOOKUP(C26,'CCU CANTEIRO'!A:O,5,0)</f>
        <v xml:space="preserve">ENERGIA ELETRICA COMERCIAL, BAIXA TENSAO, RELATIVA AO CONSUMO DE ATE 100 KWH, INCLUINDO ICMS, PIS/PASEP E COFINS                                                                                                                                                                                                                                                                                                                                                                                          </v>
      </c>
      <c r="E26" s="208">
        <f>3*90</f>
        <v>270</v>
      </c>
      <c r="F26" s="209" t="str">
        <f>VLOOKUP($C26,'CCU CANTEIRO'!$A:$P,3,FALSE)</f>
        <v>KWH</v>
      </c>
      <c r="G26" s="208">
        <f>VLOOKUP(C26,'CCU CANTEIRO'!$A:$O,12,FALSE)</f>
        <v>0.73</v>
      </c>
      <c r="H26" s="208">
        <f>VLOOKUP(C26,'CCU CANTEIRO'!$A:$O,13,FALSE)</f>
        <v>0</v>
      </c>
      <c r="I26" s="208">
        <f>VLOOKUP(C26,'CCU CANTEIRO'!$A:$O,14,FALSE)</f>
        <v>0</v>
      </c>
      <c r="J26" s="210">
        <f>BDI!$C$19</f>
        <v>0.21345800949387361</v>
      </c>
      <c r="K26" s="208">
        <f t="shared" ref="K26:M30" si="11">IF($C26="","",TRUNC(G26*(1+$J26),2))</f>
        <v>0.88</v>
      </c>
      <c r="L26" s="208">
        <f t="shared" si="11"/>
        <v>0</v>
      </c>
      <c r="M26" s="208">
        <f t="shared" si="11"/>
        <v>0</v>
      </c>
      <c r="N26" s="208">
        <f t="shared" ref="N26:P30" si="12">IF($C26="","",$E26*K26)</f>
        <v>237.6</v>
      </c>
      <c r="O26" s="208">
        <f t="shared" si="12"/>
        <v>0</v>
      </c>
      <c r="P26" s="208">
        <f t="shared" si="12"/>
        <v>0</v>
      </c>
      <c r="Q26" s="208">
        <f t="shared" si="10"/>
        <v>237.6</v>
      </c>
      <c r="R26" s="181">
        <f t="shared" ref="R26:R60" si="13">Q26/$Q$61</f>
        <v>3.2818103028941901E-4</v>
      </c>
    </row>
    <row r="27" spans="1:18" x14ac:dyDescent="0.25">
      <c r="A27" s="205" t="s">
        <v>29352</v>
      </c>
      <c r="B27" s="206" t="s">
        <v>6629</v>
      </c>
      <c r="C27" s="180" t="s">
        <v>25170</v>
      </c>
      <c r="D27" s="207" t="str">
        <f>VLOOKUP(C27,'CUSTOS COTAÇÕES DE MERCADO'!A:F,2,0)</f>
        <v>TARIFA DE FORNECIMENTO DE ÁGUA DA SANEPAR RESOLUÇÃO 12/2023 - INDUSTRIAL</v>
      </c>
      <c r="E27" s="208">
        <f>30*3</f>
        <v>90</v>
      </c>
      <c r="F27" s="209" t="str">
        <f>VLOOKUP(C27,'CUSTOS COTAÇÕES DE MERCADO'!A:F,4,0)</f>
        <v>M3</v>
      </c>
      <c r="G27" s="208">
        <v>0</v>
      </c>
      <c r="H27" s="208">
        <f>VLOOKUP(C27,'CUSTOS COTAÇÕES DE MERCADO'!A:F,6,0)</f>
        <v>11.39</v>
      </c>
      <c r="I27" s="208">
        <v>0</v>
      </c>
      <c r="J27" s="210">
        <f>BDI!$C$19</f>
        <v>0.21345800949387361</v>
      </c>
      <c r="K27" s="208">
        <f t="shared" si="11"/>
        <v>0</v>
      </c>
      <c r="L27" s="208">
        <f t="shared" si="11"/>
        <v>13.82</v>
      </c>
      <c r="M27" s="208">
        <f t="shared" si="11"/>
        <v>0</v>
      </c>
      <c r="N27" s="208">
        <f t="shared" si="12"/>
        <v>0</v>
      </c>
      <c r="O27" s="208">
        <f t="shared" si="12"/>
        <v>1243.8</v>
      </c>
      <c r="P27" s="208">
        <f t="shared" si="12"/>
        <v>0</v>
      </c>
      <c r="Q27" s="208">
        <f t="shared" si="10"/>
        <v>1243.8</v>
      </c>
      <c r="R27" s="181">
        <f t="shared" si="13"/>
        <v>1.7179779691665798E-3</v>
      </c>
    </row>
    <row r="28" spans="1:18" x14ac:dyDescent="0.25">
      <c r="A28" s="205" t="s">
        <v>29353</v>
      </c>
      <c r="B28" s="206" t="s">
        <v>6629</v>
      </c>
      <c r="C28" s="180" t="s">
        <v>25122</v>
      </c>
      <c r="D28" s="207" t="str">
        <f>VLOOKUP(C28,'CUSTOS COTAÇÕES DE MERCADO'!A:F,2,0)</f>
        <v>TARIFA DE ESGOTO DA SANEPAR RESOLUÇÃO 12/2023 - DEMAIS LOCALIDADES INDUSTRIAL</v>
      </c>
      <c r="E28" s="208">
        <f>E27</f>
        <v>90</v>
      </c>
      <c r="F28" s="209" t="str">
        <f>VLOOKUP(C28,'CUSTOS COTAÇÕES DE MERCADO'!A:F,4,0)</f>
        <v>M3</v>
      </c>
      <c r="G28" s="208">
        <v>0</v>
      </c>
      <c r="H28" s="208">
        <f>VLOOKUP(C28,'CUSTOS COTAÇÕES DE MERCADO'!A:F,6,0)</f>
        <v>9.11</v>
      </c>
      <c r="I28" s="208">
        <v>0</v>
      </c>
      <c r="J28" s="210">
        <f>BDI!$C$19</f>
        <v>0.21345800949387361</v>
      </c>
      <c r="K28" s="208">
        <f t="shared" si="11"/>
        <v>0</v>
      </c>
      <c r="L28" s="208">
        <f t="shared" si="11"/>
        <v>11.05</v>
      </c>
      <c r="M28" s="208">
        <f t="shared" si="11"/>
        <v>0</v>
      </c>
      <c r="N28" s="208">
        <f t="shared" si="12"/>
        <v>0</v>
      </c>
      <c r="O28" s="208">
        <f t="shared" si="12"/>
        <v>994.50000000000011</v>
      </c>
      <c r="P28" s="208">
        <f t="shared" si="12"/>
        <v>0</v>
      </c>
      <c r="Q28" s="208">
        <f t="shared" si="10"/>
        <v>994.50000000000011</v>
      </c>
      <c r="R28" s="181">
        <f t="shared" si="13"/>
        <v>1.3736365093553334E-3</v>
      </c>
    </row>
    <row r="29" spans="1:18" x14ac:dyDescent="0.25">
      <c r="A29" s="205" t="s">
        <v>29354</v>
      </c>
      <c r="B29" s="206" t="s">
        <v>6629</v>
      </c>
      <c r="C29" s="180" t="s">
        <v>25127</v>
      </c>
      <c r="D29" s="207" t="str">
        <f>VLOOKUP(C29,'CUSTOS COTAÇÕES DE MERCADO'!A:F,2,0)</f>
        <v>INTERNET - DISPÊNDIO MENSAL</v>
      </c>
      <c r="E29" s="208">
        <v>3</v>
      </c>
      <c r="F29" s="209" t="str">
        <f>VLOOKUP(C29,'CUSTOS COTAÇÕES DE MERCADO'!A:F,4,0)</f>
        <v>MÊS</v>
      </c>
      <c r="G29" s="208">
        <v>0</v>
      </c>
      <c r="H29" s="208">
        <f>VLOOKUP(C29,'CUSTOS COTAÇÕES DE MERCADO'!A:F,6,0)</f>
        <v>102.76666666666667</v>
      </c>
      <c r="I29" s="208">
        <v>0</v>
      </c>
      <c r="J29" s="210">
        <f>BDI!$C$19</f>
        <v>0.21345800949387361</v>
      </c>
      <c r="K29" s="208">
        <f t="shared" si="11"/>
        <v>0</v>
      </c>
      <c r="L29" s="208">
        <f t="shared" si="11"/>
        <v>124.7</v>
      </c>
      <c r="M29" s="208">
        <f t="shared" si="11"/>
        <v>0</v>
      </c>
      <c r="N29" s="208">
        <f t="shared" si="12"/>
        <v>0</v>
      </c>
      <c r="O29" s="208">
        <f t="shared" si="12"/>
        <v>374.1</v>
      </c>
      <c r="P29" s="208">
        <f t="shared" si="12"/>
        <v>0</v>
      </c>
      <c r="Q29" s="208">
        <f t="shared" si="10"/>
        <v>374.1</v>
      </c>
      <c r="R29" s="181">
        <f t="shared" si="13"/>
        <v>5.1671937471073934E-4</v>
      </c>
    </row>
    <row r="30" spans="1:18" ht="24" customHeight="1" x14ac:dyDescent="0.25">
      <c r="A30" s="205" t="s">
        <v>29355</v>
      </c>
      <c r="B30" s="206" t="s">
        <v>6624</v>
      </c>
      <c r="C30" s="180" t="s">
        <v>25283</v>
      </c>
      <c r="D30" s="207" t="str">
        <f>VLOOKUP(C30,'CCU CANTEIRO'!A:O,5,0)</f>
        <v>MOBILIÁRIO E BEBEDOURO PARA CANTEIRO DE OBA</v>
      </c>
      <c r="E30" s="208">
        <v>3</v>
      </c>
      <c r="F30" s="209" t="str">
        <f>VLOOKUP($C30,'CCU CANTEIRO'!$A:$P,3,FALSE)</f>
        <v>MÊS</v>
      </c>
      <c r="G30" s="208">
        <f>VLOOKUP(C30,'CCU CANTEIRO'!$A:$O,12,FALSE)</f>
        <v>164.9</v>
      </c>
      <c r="H30" s="208">
        <f>VLOOKUP(C30,'CCU CANTEIRO'!$A:$O,13,FALSE)</f>
        <v>0</v>
      </c>
      <c r="I30" s="208">
        <f>VLOOKUP(C30,'CCU CANTEIRO'!$A:$O,14,FALSE)</f>
        <v>0</v>
      </c>
      <c r="J30" s="210">
        <f>BDI!$C$19</f>
        <v>0.21345800949387361</v>
      </c>
      <c r="K30" s="208">
        <f t="shared" si="11"/>
        <v>200.09</v>
      </c>
      <c r="L30" s="208">
        <f t="shared" si="11"/>
        <v>0</v>
      </c>
      <c r="M30" s="208">
        <f t="shared" si="11"/>
        <v>0</v>
      </c>
      <c r="N30" s="208">
        <f t="shared" si="12"/>
        <v>600.27</v>
      </c>
      <c r="O30" s="208">
        <f t="shared" si="12"/>
        <v>0</v>
      </c>
      <c r="P30" s="208">
        <f t="shared" si="12"/>
        <v>0</v>
      </c>
      <c r="Q30" s="208">
        <f t="shared" si="10"/>
        <v>600.27</v>
      </c>
      <c r="R30" s="181">
        <f t="shared" si="13"/>
        <v>8.2911290846729609E-4</v>
      </c>
    </row>
    <row r="31" spans="1:18" customFormat="1" x14ac:dyDescent="0.25">
      <c r="A31" s="205" t="s">
        <v>29356</v>
      </c>
      <c r="B31" s="206" t="s">
        <v>21</v>
      </c>
      <c r="C31" s="180">
        <v>606700</v>
      </c>
      <c r="D31" s="207" t="str">
        <f>IF(C31="","",UPPER(VLOOKUP(C31,'CUSTOS DER - SERVIÇOS'!A:H,2,0)))</f>
        <v>DEMOLIÇÃO DE CONCRETO SIMPLES</v>
      </c>
      <c r="E31" s="208">
        <v>4.51</v>
      </c>
      <c r="F31" s="209" t="str">
        <f>IF($C31="","",UPPER(VLOOKUP(C31,'CUSTOS DER - SERVIÇOS'!A:H,3,FALSE)))</f>
        <v>M3</v>
      </c>
      <c r="G31" s="208">
        <f>VLOOKUP(C31,'CCU DER'!A:O,12,0)</f>
        <v>26.42</v>
      </c>
      <c r="H31" s="208">
        <f>VLOOKUP(C31,'CCU DER'!A:O,13,0)</f>
        <v>107.69</v>
      </c>
      <c r="I31" s="208">
        <f>VLOOKUP(C31,'CCU DER'!A:O,14,0)</f>
        <v>0</v>
      </c>
      <c r="J31" s="210">
        <f>BDI!$C$19</f>
        <v>0.21345800949387361</v>
      </c>
      <c r="K31" s="208">
        <f t="shared" ref="K31:K32" si="14">IF($C31="","",TRUNC(G31*(1+$J31),2))</f>
        <v>32.049999999999997</v>
      </c>
      <c r="L31" s="208">
        <f t="shared" ref="L31:L32" si="15">IF($C31="","",TRUNC(H31*(1+$J31),2))</f>
        <v>130.66999999999999</v>
      </c>
      <c r="M31" s="208">
        <f t="shared" ref="M31:M32" si="16">IF($C31="","",TRUNC(I31*(1+$J31),2))</f>
        <v>0</v>
      </c>
      <c r="N31" s="208">
        <f t="shared" ref="N31:N32" si="17">IF($C31="","",$E31*K31)</f>
        <v>144.54549999999998</v>
      </c>
      <c r="O31" s="208">
        <f t="shared" ref="O31:O32" si="18">IF($C31="","",$E31*L31)</f>
        <v>589.32169999999996</v>
      </c>
      <c r="P31" s="208">
        <f t="shared" ref="P31:P32" si="19">IF($C31="","",$E31*M31)</f>
        <v>0</v>
      </c>
      <c r="Q31" s="208">
        <f t="shared" si="10"/>
        <v>733.86719999999991</v>
      </c>
      <c r="R31" s="181">
        <f t="shared" si="13"/>
        <v>1.0136418088872521E-3</v>
      </c>
    </row>
    <row r="32" spans="1:18" customFormat="1" x14ac:dyDescent="0.25">
      <c r="A32" s="205" t="s">
        <v>29357</v>
      </c>
      <c r="B32" s="206" t="s">
        <v>6624</v>
      </c>
      <c r="C32" s="180" t="s">
        <v>29331</v>
      </c>
      <c r="D32" s="207" t="str">
        <f>VLOOKUP(C32,'CUSTOS COTAÇÕES DE MERCADO'!A:F,2,0)</f>
        <v>CAÇAMBA ENTULHO</v>
      </c>
      <c r="E32" s="208">
        <v>2</v>
      </c>
      <c r="F32" s="209" t="str">
        <f>VLOOKUP(C32,'CUSTOS COTAÇÕES DE MERCADO'!A:F,4,0)</f>
        <v>UND</v>
      </c>
      <c r="G32" s="208">
        <v>0</v>
      </c>
      <c r="H32" s="208">
        <f>VLOOKUP(C32,'CUSTOS COTAÇÕES DE MERCADO'!A:F,6,0)</f>
        <v>553.33000000000004</v>
      </c>
      <c r="I32" s="208">
        <v>0</v>
      </c>
      <c r="J32" s="210">
        <f>BDI!$C$19</f>
        <v>0.21345800949387361</v>
      </c>
      <c r="K32" s="208">
        <f t="shared" si="14"/>
        <v>0</v>
      </c>
      <c r="L32" s="208">
        <f t="shared" si="15"/>
        <v>671.44</v>
      </c>
      <c r="M32" s="208">
        <f t="shared" si="16"/>
        <v>0</v>
      </c>
      <c r="N32" s="208">
        <f t="shared" si="17"/>
        <v>0</v>
      </c>
      <c r="O32" s="208">
        <f t="shared" si="18"/>
        <v>1342.88</v>
      </c>
      <c r="P32" s="208">
        <f t="shared" si="19"/>
        <v>0</v>
      </c>
      <c r="Q32" s="208">
        <f t="shared" si="10"/>
        <v>1342.88</v>
      </c>
      <c r="R32" s="181">
        <f t="shared" si="13"/>
        <v>1.8548305637839015E-3</v>
      </c>
    </row>
    <row r="33" spans="1:18" x14ac:dyDescent="0.25">
      <c r="A33" s="196" t="s">
        <v>1368</v>
      </c>
      <c r="B33" s="197"/>
      <c r="C33" s="198"/>
      <c r="D33" s="199" t="s">
        <v>1395</v>
      </c>
      <c r="E33" s="200"/>
      <c r="F33" s="201"/>
      <c r="G33" s="202"/>
      <c r="H33" s="203"/>
      <c r="I33" s="203"/>
      <c r="J33" s="204"/>
      <c r="K33" s="203"/>
      <c r="L33" s="203"/>
      <c r="M33" s="203"/>
      <c r="N33" s="203">
        <f>SUBTOTAL(9,N34:N39)</f>
        <v>3839.5390000000002</v>
      </c>
      <c r="O33" s="203">
        <f>SUBTOTAL(9,O34:O39)</f>
        <v>1861.7110000000002</v>
      </c>
      <c r="P33" s="203">
        <f>SUBTOTAL(9,P34:P39)</f>
        <v>0</v>
      </c>
      <c r="Q33" s="203">
        <f>SUBTOTAL(9,Q34:Q39)</f>
        <v>5701.25</v>
      </c>
      <c r="R33" s="181">
        <f t="shared" si="13"/>
        <v>7.8747563086597229E-3</v>
      </c>
    </row>
    <row r="34" spans="1:18" x14ac:dyDescent="0.25">
      <c r="A34" s="205" t="s">
        <v>1369</v>
      </c>
      <c r="B34" s="206" t="s">
        <v>21</v>
      </c>
      <c r="C34" s="180">
        <v>802160</v>
      </c>
      <c r="D34" s="207" t="str">
        <f>IF(C34="","",UPPER(VLOOKUP(C34,'CUSTOS DER - SERVIÇOS'!A:H,2,0)))</f>
        <v>PLACA DE SINALIZAÇÃO PROVISÓRIA</v>
      </c>
      <c r="E34" s="208">
        <v>24.1</v>
      </c>
      <c r="F34" s="209" t="str">
        <f>IF($C34="","",UPPER(VLOOKUP(C34,'CUSTOS DER - SERVIÇOS'!A:H,3,FALSE)))</f>
        <v>M2</v>
      </c>
      <c r="G34" s="208">
        <f>VLOOKUP(C34,'CCU DER'!A:O,12,0)</f>
        <v>52.57</v>
      </c>
      <c r="H34" s="208">
        <f>VLOOKUP(C34,'CCU DER'!A:O,13,0)</f>
        <v>27.87</v>
      </c>
      <c r="I34" s="208">
        <f>VLOOKUP(C34,'CCU DER'!A:O,14,0)</f>
        <v>0</v>
      </c>
      <c r="J34" s="210">
        <f>BDI!$C$19</f>
        <v>0.21345800949387361</v>
      </c>
      <c r="K34" s="208">
        <f t="shared" ref="K34:M39" si="20">IF($C34="","",TRUNC(G34*(1+$J34),2))</f>
        <v>63.79</v>
      </c>
      <c r="L34" s="208">
        <f t="shared" si="20"/>
        <v>33.81</v>
      </c>
      <c r="M34" s="208">
        <f t="shared" si="20"/>
        <v>0</v>
      </c>
      <c r="N34" s="208">
        <f t="shared" ref="N34:P39" si="21">IF($C34="","",$E34*K34)</f>
        <v>1537.3390000000002</v>
      </c>
      <c r="O34" s="208">
        <f t="shared" si="21"/>
        <v>814.82100000000014</v>
      </c>
      <c r="P34" s="208">
        <f t="shared" si="21"/>
        <v>0</v>
      </c>
      <c r="Q34" s="208">
        <f t="shared" ref="Q34:Q39" si="22">IF($C34="","",SUM(N34:P34))</f>
        <v>2352.1600000000003</v>
      </c>
      <c r="R34" s="181">
        <f t="shared" si="13"/>
        <v>3.2488817012018513E-3</v>
      </c>
    </row>
    <row r="35" spans="1:18" x14ac:dyDescent="0.25">
      <c r="A35" s="205" t="s">
        <v>1370</v>
      </c>
      <c r="B35" s="206" t="s">
        <v>21</v>
      </c>
      <c r="C35" s="180">
        <v>802161</v>
      </c>
      <c r="D35" s="207" t="str">
        <f>IF(C35="","",UPPER(VLOOKUP(C35,'CUSTOS DER - SERVIÇOS'!A:H,2,0)))</f>
        <v>SUPORTE DE MADEIRA 3" X 3" PARA SINALIZAÇÃO PROVISÓRIA</v>
      </c>
      <c r="E35" s="208">
        <v>27</v>
      </c>
      <c r="F35" s="209" t="str">
        <f>IF($C35="","",UPPER(VLOOKUP(C35,'CUSTOS DER - SERVIÇOS'!A:H,3,FALSE)))</f>
        <v>UD</v>
      </c>
      <c r="G35" s="208">
        <f>VLOOKUP(C35,'CCU DER'!A:O,12,0)</f>
        <v>6.6</v>
      </c>
      <c r="H35" s="208">
        <f>VLOOKUP(C35,'CCU DER'!A:O,13,0)</f>
        <v>9.31</v>
      </c>
      <c r="I35" s="208">
        <f>VLOOKUP(C35,'CCU DER'!A:O,14,0)</f>
        <v>0</v>
      </c>
      <c r="J35" s="210">
        <f>BDI!$C$19</f>
        <v>0.21345800949387361</v>
      </c>
      <c r="K35" s="208">
        <f t="shared" si="20"/>
        <v>8</v>
      </c>
      <c r="L35" s="208">
        <f t="shared" si="20"/>
        <v>11.29</v>
      </c>
      <c r="M35" s="208">
        <f t="shared" si="20"/>
        <v>0</v>
      </c>
      <c r="N35" s="208">
        <f t="shared" si="21"/>
        <v>216</v>
      </c>
      <c r="O35" s="208">
        <f t="shared" si="21"/>
        <v>304.83</v>
      </c>
      <c r="P35" s="208">
        <f t="shared" si="21"/>
        <v>0</v>
      </c>
      <c r="Q35" s="208">
        <f t="shared" si="22"/>
        <v>520.82999999999993</v>
      </c>
      <c r="R35" s="181">
        <f t="shared" si="13"/>
        <v>7.1938773571396494E-4</v>
      </c>
    </row>
    <row r="36" spans="1:18" x14ac:dyDescent="0.25">
      <c r="A36" s="205" t="s">
        <v>1371</v>
      </c>
      <c r="B36" s="206" t="s">
        <v>21</v>
      </c>
      <c r="C36" s="180">
        <v>801961</v>
      </c>
      <c r="D36" s="207" t="str">
        <f>IF(C36="","",UPPER(VLOOKUP(C36,'CUSTOS DER - SERVIÇOS'!A:H,2,0)))</f>
        <v>LUZ INTERMITENTE (PISCANTE)</v>
      </c>
      <c r="E36" s="208">
        <v>4</v>
      </c>
      <c r="F36" s="209" t="str">
        <f>IF($C36="","",UPPER(VLOOKUP(C36,'CUSTOS DER - SERVIÇOS'!A:H,3,FALSE)))</f>
        <v>UD</v>
      </c>
      <c r="G36" s="208">
        <f>VLOOKUP(C36,'CCU DER'!A:O,12,0)</f>
        <v>33</v>
      </c>
      <c r="H36" s="208">
        <f>VLOOKUP(C36,'CCU DER'!A:O,13,0)</f>
        <v>3.95</v>
      </c>
      <c r="I36" s="208">
        <f>VLOOKUP(C36,'CCU DER'!A:O,14,0)</f>
        <v>0</v>
      </c>
      <c r="J36" s="210">
        <f>BDI!$C$19</f>
        <v>0.21345800949387361</v>
      </c>
      <c r="K36" s="208">
        <f t="shared" si="20"/>
        <v>40.04</v>
      </c>
      <c r="L36" s="208">
        <f t="shared" si="20"/>
        <v>4.79</v>
      </c>
      <c r="M36" s="208">
        <f t="shared" si="20"/>
        <v>0</v>
      </c>
      <c r="N36" s="208">
        <f t="shared" si="21"/>
        <v>160.16</v>
      </c>
      <c r="O36" s="208">
        <f t="shared" si="21"/>
        <v>19.16</v>
      </c>
      <c r="P36" s="208">
        <f t="shared" si="21"/>
        <v>0</v>
      </c>
      <c r="Q36" s="208">
        <f t="shared" si="22"/>
        <v>179.32</v>
      </c>
      <c r="R36" s="181">
        <f t="shared" si="13"/>
        <v>2.4768275400462381E-4</v>
      </c>
    </row>
    <row r="37" spans="1:18" ht="30" x14ac:dyDescent="0.25">
      <c r="A37" s="205" t="s">
        <v>25296</v>
      </c>
      <c r="B37" s="206" t="s">
        <v>21</v>
      </c>
      <c r="C37" s="180">
        <v>801940</v>
      </c>
      <c r="D37" s="207" t="str">
        <f>IF(C37="","",UPPER(VLOOKUP(C37,'CUSTOS DER - SERVIÇOS'!A:H,2,0)))</f>
        <v>CONE SINALIZADOR TIPO CONÃO/BOLO DE NOIVA H=1,10M, BASE 50X50CM PARA SINALIZAÇÃO PROVISÓRIA</v>
      </c>
      <c r="E37" s="208">
        <v>10</v>
      </c>
      <c r="F37" s="209" t="str">
        <f>IF($C37="","",UPPER(VLOOKUP(C37,'CUSTOS DER - SERVIÇOS'!A:H,3,FALSE)))</f>
        <v>UD</v>
      </c>
      <c r="G37" s="208">
        <f>VLOOKUP(C37,'CCU DER'!A:O,12,0)</f>
        <v>39.11</v>
      </c>
      <c r="H37" s="208">
        <f>VLOOKUP(C37,'CCU DER'!A:O,13,0)</f>
        <v>3.95</v>
      </c>
      <c r="I37" s="208">
        <f>VLOOKUP(C37,'CCU DER'!A:O,14,0)</f>
        <v>0</v>
      </c>
      <c r="J37" s="210">
        <f>BDI!$C$19</f>
        <v>0.21345800949387361</v>
      </c>
      <c r="K37" s="208">
        <f t="shared" si="20"/>
        <v>47.45</v>
      </c>
      <c r="L37" s="208">
        <f t="shared" si="20"/>
        <v>4.79</v>
      </c>
      <c r="M37" s="208">
        <f t="shared" si="20"/>
        <v>0</v>
      </c>
      <c r="N37" s="208">
        <f t="shared" si="21"/>
        <v>474.5</v>
      </c>
      <c r="O37" s="208">
        <f t="shared" si="21"/>
        <v>47.9</v>
      </c>
      <c r="P37" s="208">
        <f t="shared" si="21"/>
        <v>0</v>
      </c>
      <c r="Q37" s="208">
        <f t="shared" si="22"/>
        <v>522.4</v>
      </c>
      <c r="R37" s="181">
        <f t="shared" si="13"/>
        <v>7.2155627198313332E-4</v>
      </c>
    </row>
    <row r="38" spans="1:18" x14ac:dyDescent="0.25">
      <c r="A38" s="205" t="s">
        <v>25297</v>
      </c>
      <c r="B38" s="206" t="s">
        <v>21</v>
      </c>
      <c r="C38" s="180">
        <v>801947</v>
      </c>
      <c r="D38" s="207" t="str">
        <f>IF(C38="","",UPPER(VLOOKUP(C38,'CUSTOS DER - SERVIÇOS'!A:H,2,0)))</f>
        <v>BARREIRA CONTÍNUA CLASSE I</v>
      </c>
      <c r="E38" s="208">
        <v>20</v>
      </c>
      <c r="F38" s="209" t="str">
        <f>IF($C38="","",UPPER(VLOOKUP(C38,'CUSTOS DER - SERVIÇOS'!A:H,3,FALSE)))</f>
        <v>M</v>
      </c>
      <c r="G38" s="208">
        <f>VLOOKUP(C38,'CCU DER'!A:O,12,0)</f>
        <v>49.19</v>
      </c>
      <c r="H38" s="208">
        <f>VLOOKUP(C38,'CCU DER'!A:O,13,0)</f>
        <v>27.82</v>
      </c>
      <c r="I38" s="208">
        <f>VLOOKUP(C38,'CCU DER'!A:O,14,0)</f>
        <v>0</v>
      </c>
      <c r="J38" s="210">
        <f>BDI!$C$19</f>
        <v>0.21345800949387361</v>
      </c>
      <c r="K38" s="208">
        <f t="shared" si="20"/>
        <v>59.68</v>
      </c>
      <c r="L38" s="208">
        <f t="shared" si="20"/>
        <v>33.75</v>
      </c>
      <c r="M38" s="208">
        <f t="shared" si="20"/>
        <v>0</v>
      </c>
      <c r="N38" s="208">
        <f t="shared" si="21"/>
        <v>1193.5999999999999</v>
      </c>
      <c r="O38" s="208">
        <f t="shared" si="21"/>
        <v>675</v>
      </c>
      <c r="P38" s="208">
        <f t="shared" si="21"/>
        <v>0</v>
      </c>
      <c r="Q38" s="208">
        <f t="shared" si="22"/>
        <v>1868.6</v>
      </c>
      <c r="R38" s="181">
        <f t="shared" si="13"/>
        <v>2.5809725302980147E-3</v>
      </c>
    </row>
    <row r="39" spans="1:18" x14ac:dyDescent="0.25">
      <c r="A39" s="205" t="s">
        <v>25298</v>
      </c>
      <c r="B39" s="206" t="s">
        <v>21</v>
      </c>
      <c r="C39" s="180">
        <v>801964</v>
      </c>
      <c r="D39" s="207" t="str">
        <f>IF(C39="","",UPPER(VLOOKUP(C39,'CUSTOS DER - SERVIÇOS'!A:H,2,0)))</f>
        <v>BONECO SINALIZADOR DE OBRA</v>
      </c>
      <c r="E39" s="208">
        <v>2</v>
      </c>
      <c r="F39" s="209" t="str">
        <f>IF($C39="","",UPPER(VLOOKUP(C39,'CUSTOS DER - SERVIÇOS'!A:H,3,FALSE)))</f>
        <v>UD</v>
      </c>
      <c r="G39" s="208">
        <f>VLOOKUP(C39,'CCU DER'!A:O,12,0)</f>
        <v>106.29</v>
      </c>
      <c r="H39" s="208">
        <f>VLOOKUP(C39,'CCU DER'!A:O,13,0)</f>
        <v>0</v>
      </c>
      <c r="I39" s="208">
        <f>VLOOKUP(C39,'CCU DER'!A:O,14,0)</f>
        <v>0</v>
      </c>
      <c r="J39" s="210">
        <f>BDI!$C$19</f>
        <v>0.21345800949387361</v>
      </c>
      <c r="K39" s="208">
        <f t="shared" si="20"/>
        <v>128.97</v>
      </c>
      <c r="L39" s="208">
        <f t="shared" si="20"/>
        <v>0</v>
      </c>
      <c r="M39" s="208">
        <f t="shared" si="20"/>
        <v>0</v>
      </c>
      <c r="N39" s="208">
        <f t="shared" si="21"/>
        <v>257.94</v>
      </c>
      <c r="O39" s="208">
        <f t="shared" si="21"/>
        <v>0</v>
      </c>
      <c r="P39" s="208">
        <f t="shared" si="21"/>
        <v>0</v>
      </c>
      <c r="Q39" s="208">
        <f t="shared" si="22"/>
        <v>257.94</v>
      </c>
      <c r="R39" s="181">
        <f t="shared" si="13"/>
        <v>3.5627531545813441E-4</v>
      </c>
    </row>
    <row r="40" spans="1:18" x14ac:dyDescent="0.25">
      <c r="A40" s="196" t="s">
        <v>19</v>
      </c>
      <c r="B40" s="197"/>
      <c r="C40" s="198"/>
      <c r="D40" s="199" t="s">
        <v>1393</v>
      </c>
      <c r="E40" s="200"/>
      <c r="F40" s="201"/>
      <c r="G40" s="202"/>
      <c r="H40" s="203"/>
      <c r="I40" s="203"/>
      <c r="J40" s="204"/>
      <c r="K40" s="203"/>
      <c r="L40" s="203"/>
      <c r="M40" s="203"/>
      <c r="N40" s="203">
        <f t="shared" ref="N40:O40" si="23">SUBTOTAL(9,N41:N43)</f>
        <v>2675.0774999999999</v>
      </c>
      <c r="O40" s="203">
        <f t="shared" si="23"/>
        <v>10869.8925</v>
      </c>
      <c r="P40" s="203">
        <f>SUBTOTAL(9,P41:P43)</f>
        <v>0</v>
      </c>
      <c r="Q40" s="203">
        <f>SUBTOTAL(9,Q41:Q43)</f>
        <v>13544.97</v>
      </c>
      <c r="R40" s="181">
        <f t="shared" si="13"/>
        <v>1.8708763509424544E-2</v>
      </c>
    </row>
    <row r="41" spans="1:18" x14ac:dyDescent="0.25">
      <c r="A41" s="205" t="s">
        <v>22</v>
      </c>
      <c r="B41" s="206" t="s">
        <v>6624</v>
      </c>
      <c r="C41" s="180" t="s">
        <v>29359</v>
      </c>
      <c r="D41" s="207" t="str">
        <f>IF($C41="","",UPPER(VLOOKUP(C41,'CCU AMEP GERAL'!A:O,5,FALSE)))</f>
        <v>DEMOLIÇÃO MANUAL DE PAVIMENTO</v>
      </c>
      <c r="E41" s="208">
        <f>0.15*20*1.75</f>
        <v>5.25</v>
      </c>
      <c r="F41" s="209" t="str">
        <f>IF($C41="","",UPPER(VLOOKUP(C41,'CCU AMEP GERAL'!A:O,3,FALSE)))</f>
        <v>M3</v>
      </c>
      <c r="G41" s="208">
        <f>VLOOKUP(C41,'CCU AMEP GERAL'!A:O,12,FALSE)</f>
        <v>1.74</v>
      </c>
      <c r="H41" s="208">
        <f>VLOOKUP(C41,'CCU AMEP GERAL'!A:O,13,FALSE)</f>
        <v>21.11</v>
      </c>
      <c r="I41" s="208">
        <f>VLOOKUP(C41,'CCU AMEP GERAL'!A:O,14,FALSE)</f>
        <v>0</v>
      </c>
      <c r="J41" s="210">
        <f>BDI!$C$19</f>
        <v>0.21345800949387361</v>
      </c>
      <c r="K41" s="208">
        <f t="shared" ref="K41:M43" si="24">IF($C41="","",TRUNC(G41*(1+$J41),2))</f>
        <v>2.11</v>
      </c>
      <c r="L41" s="208">
        <f t="shared" si="24"/>
        <v>25.61</v>
      </c>
      <c r="M41" s="208">
        <f t="shared" si="24"/>
        <v>0</v>
      </c>
      <c r="N41" s="208">
        <f t="shared" ref="N41:P43" si="25">IF($C41="","",$E41*K41)</f>
        <v>11.077499999999999</v>
      </c>
      <c r="O41" s="208">
        <f t="shared" si="25"/>
        <v>134.45249999999999</v>
      </c>
      <c r="P41" s="208">
        <f t="shared" si="25"/>
        <v>0</v>
      </c>
      <c r="Q41" s="208">
        <f>IF($C41="","",SUM(N41:P41))</f>
        <v>145.52999999999997</v>
      </c>
      <c r="R41" s="181">
        <f t="shared" si="13"/>
        <v>2.0101088105226909E-4</v>
      </c>
    </row>
    <row r="42" spans="1:18" customFormat="1" x14ac:dyDescent="0.25">
      <c r="A42" s="205" t="s">
        <v>20</v>
      </c>
      <c r="B42" s="206" t="s">
        <v>6624</v>
      </c>
      <c r="C42" s="180" t="s">
        <v>29331</v>
      </c>
      <c r="D42" s="207" t="str">
        <f>VLOOKUP(C42,'CUSTOS COTAÇÕES DE MERCADO'!A:F,2,0)</f>
        <v>CAÇAMBA ENTULHO</v>
      </c>
      <c r="E42" s="208">
        <v>1</v>
      </c>
      <c r="F42" s="209" t="str">
        <f>VLOOKUP(C42,'CUSTOS COTAÇÕES DE MERCADO'!A:F,4,0)</f>
        <v>UND</v>
      </c>
      <c r="G42" s="208">
        <v>0</v>
      </c>
      <c r="H42" s="208">
        <f>VLOOKUP(C42,'CUSTOS COTAÇÕES DE MERCADO'!A:F,6,0)</f>
        <v>553.33000000000004</v>
      </c>
      <c r="I42" s="208">
        <v>0</v>
      </c>
      <c r="J42" s="210">
        <f>BDI!$C$19</f>
        <v>0.21345800949387361</v>
      </c>
      <c r="K42" s="208">
        <f t="shared" si="24"/>
        <v>0</v>
      </c>
      <c r="L42" s="208">
        <f t="shared" si="24"/>
        <v>671.44</v>
      </c>
      <c r="M42" s="208">
        <f t="shared" si="24"/>
        <v>0</v>
      </c>
      <c r="N42" s="208">
        <f t="shared" si="25"/>
        <v>0</v>
      </c>
      <c r="O42" s="208">
        <f t="shared" si="25"/>
        <v>671.44</v>
      </c>
      <c r="P42" s="208">
        <f t="shared" si="25"/>
        <v>0</v>
      </c>
      <c r="Q42" s="208">
        <f>IF($C42="","",SUM(N42:P42))</f>
        <v>671.44</v>
      </c>
      <c r="R42" s="181">
        <f t="shared" si="13"/>
        <v>9.2741528189195076E-4</v>
      </c>
    </row>
    <row r="43" spans="1:18" x14ac:dyDescent="0.25">
      <c r="A43" s="205" t="s">
        <v>29361</v>
      </c>
      <c r="B43" s="206" t="s">
        <v>6624</v>
      </c>
      <c r="C43" s="180" t="s">
        <v>25198</v>
      </c>
      <c r="D43" s="207" t="str">
        <f>IF($C43="","",UPPER(VLOOKUP(C43,'CCU AMEP GERAL'!A:O,5,FALSE)))</f>
        <v>LIMPEZA DE VIAS</v>
      </c>
      <c r="E43" s="208">
        <v>400</v>
      </c>
      <c r="F43" s="209" t="str">
        <f>IF($C43="","",UPPER(VLOOKUP(C43,'CCU AMEP GERAL'!A:O,3,FALSE)))</f>
        <v>M2</v>
      </c>
      <c r="G43" s="208">
        <f>VLOOKUP(C43,'CCU AMEP GERAL'!A:O,12,FALSE)</f>
        <v>5.49</v>
      </c>
      <c r="H43" s="208">
        <f>VLOOKUP(C43,'CCU AMEP GERAL'!A:O,13,FALSE)</f>
        <v>20.74</v>
      </c>
      <c r="I43" s="208">
        <f>VLOOKUP(C43,'CCU AMEP GERAL'!A:O,14,FALSE)</f>
        <v>0</v>
      </c>
      <c r="J43" s="210">
        <f>BDI!$C$19</f>
        <v>0.21345800949387361</v>
      </c>
      <c r="K43" s="208">
        <f t="shared" si="24"/>
        <v>6.66</v>
      </c>
      <c r="L43" s="208">
        <f t="shared" si="24"/>
        <v>25.16</v>
      </c>
      <c r="M43" s="208">
        <f t="shared" si="24"/>
        <v>0</v>
      </c>
      <c r="N43" s="208">
        <f t="shared" si="25"/>
        <v>2664</v>
      </c>
      <c r="O43" s="208">
        <f t="shared" si="25"/>
        <v>10064</v>
      </c>
      <c r="P43" s="208">
        <f t="shared" si="25"/>
        <v>0</v>
      </c>
      <c r="Q43" s="208">
        <f>IF($C43="","",SUM(N43:P43))</f>
        <v>12728</v>
      </c>
      <c r="R43" s="181">
        <f t="shared" si="13"/>
        <v>1.7580337346480325E-2</v>
      </c>
    </row>
    <row r="44" spans="1:18" x14ac:dyDescent="0.25">
      <c r="A44" s="196" t="s">
        <v>1372</v>
      </c>
      <c r="B44" s="197"/>
      <c r="C44" s="198"/>
      <c r="D44" s="199" t="s">
        <v>1394</v>
      </c>
      <c r="E44" s="200"/>
      <c r="F44" s="201"/>
      <c r="G44" s="202"/>
      <c r="H44" s="203"/>
      <c r="I44" s="203"/>
      <c r="J44" s="204"/>
      <c r="K44" s="203"/>
      <c r="L44" s="203"/>
      <c r="M44" s="203"/>
      <c r="N44" s="203">
        <f>SUBTOTAL(9,N45:N46)</f>
        <v>3175.0949999999998</v>
      </c>
      <c r="O44" s="203">
        <f>SUBTOTAL(9,O45:O46)</f>
        <v>5857.4</v>
      </c>
      <c r="P44" s="203">
        <f>SUBTOTAL(9,P45:P46)</f>
        <v>401.92</v>
      </c>
      <c r="Q44" s="203">
        <f>SUBTOTAL(9,Q45:Q46)</f>
        <v>9434.4149999999991</v>
      </c>
      <c r="R44" s="181">
        <f t="shared" si="13"/>
        <v>1.303112809292066E-2</v>
      </c>
    </row>
    <row r="45" spans="1:18" x14ac:dyDescent="0.25">
      <c r="A45" s="205" t="s">
        <v>1373</v>
      </c>
      <c r="B45" s="206" t="s">
        <v>6624</v>
      </c>
      <c r="C45" s="180" t="s">
        <v>25197</v>
      </c>
      <c r="D45" s="207" t="str">
        <f>IF($C45="","",UPPER(VLOOKUP(C45,'CCU AMEP GERAL'!A:O,5,FALSE)))</f>
        <v>RECONSTRUÇÃO PAVIMENTO COM IMPRIMAÇÃO COM EMULSÃO ASFÁLTICA</v>
      </c>
      <c r="E45" s="208">
        <f>E41</f>
        <v>5.25</v>
      </c>
      <c r="F45" s="209" t="str">
        <f>IF($C45="","",UPPER(VLOOKUP(C45,'CCU AMEP GERAL'!A:O,3,FALSE)))</f>
        <v>M3</v>
      </c>
      <c r="G45" s="208">
        <f>VLOOKUP(C45,'CCU AMEP GERAL'!A:O,12,FALSE)</f>
        <v>11.06</v>
      </c>
      <c r="H45" s="208">
        <f>VLOOKUP(C45,'CCU AMEP GERAL'!A:O,13,FALSE)</f>
        <v>199.24</v>
      </c>
      <c r="I45" s="208">
        <f>VLOOKUP(C45,'CCU AMEP GERAL'!A:O,14,FALSE)</f>
        <v>0</v>
      </c>
      <c r="J45" s="210">
        <f>BDI!$C$19</f>
        <v>0.21345800949387361</v>
      </c>
      <c r="K45" s="208">
        <f t="shared" ref="K45:M46" si="26">IF($C45="","",TRUNC(G45*(1+$J45),2))</f>
        <v>13.42</v>
      </c>
      <c r="L45" s="208">
        <f t="shared" si="26"/>
        <v>241.76</v>
      </c>
      <c r="M45" s="208">
        <f t="shared" si="26"/>
        <v>0</v>
      </c>
      <c r="N45" s="208">
        <f t="shared" ref="N45:P46" si="27">IF($C45="","",$E45*K45)</f>
        <v>70.454999999999998</v>
      </c>
      <c r="O45" s="208">
        <f t="shared" si="27"/>
        <v>1269.24</v>
      </c>
      <c r="P45" s="208">
        <f t="shared" si="27"/>
        <v>0</v>
      </c>
      <c r="Q45" s="208">
        <f>IF($C45="","",SUM(N45:P45))</f>
        <v>1339.6949999999999</v>
      </c>
      <c r="R45" s="181">
        <f t="shared" si="13"/>
        <v>1.8504313357474039E-3</v>
      </c>
    </row>
    <row r="46" spans="1:18" x14ac:dyDescent="0.25">
      <c r="A46" s="205" t="s">
        <v>1374</v>
      </c>
      <c r="B46" s="206" t="s">
        <v>21</v>
      </c>
      <c r="C46" s="180">
        <v>810050</v>
      </c>
      <c r="D46" s="207" t="str">
        <f>IF(C46="","",UPPER(VLOOKUP(C46,'CUSTOS DER - SERVIÇOS'!A:H,2,0)))</f>
        <v>MEIO FIO DE CONCRETO TIPO 1 (PRÉ-MOLDADO)</v>
      </c>
      <c r="E46" s="208">
        <v>64</v>
      </c>
      <c r="F46" s="209" t="str">
        <f>IF($C46="","",UPPER(VLOOKUP(C46,'CUSTOS DER - SERVIÇOS'!A:H,3,FALSE)))</f>
        <v>M</v>
      </c>
      <c r="G46" s="208">
        <f>VLOOKUP(C46,'CCU DER'!A:O,12,0)</f>
        <v>39.979999999999997</v>
      </c>
      <c r="H46" s="208">
        <f>VLOOKUP(C46,'CCU DER'!A:O,13,0)</f>
        <v>59.08</v>
      </c>
      <c r="I46" s="208">
        <f>VLOOKUP(C46,'CCU DER'!A:O,14,0)</f>
        <v>5.18</v>
      </c>
      <c r="J46" s="210">
        <f>BDI!$C$19</f>
        <v>0.21345800949387361</v>
      </c>
      <c r="K46" s="208">
        <f t="shared" si="26"/>
        <v>48.51</v>
      </c>
      <c r="L46" s="208">
        <f t="shared" si="26"/>
        <v>71.69</v>
      </c>
      <c r="M46" s="208">
        <f t="shared" si="26"/>
        <v>6.28</v>
      </c>
      <c r="N46" s="208">
        <f t="shared" si="27"/>
        <v>3104.64</v>
      </c>
      <c r="O46" s="208">
        <f t="shared" si="27"/>
        <v>4588.16</v>
      </c>
      <c r="P46" s="208">
        <f t="shared" si="27"/>
        <v>401.92</v>
      </c>
      <c r="Q46" s="208">
        <f>IF($C46="","",SUM(N46:P46))</f>
        <v>8094.7199999999993</v>
      </c>
      <c r="R46" s="181">
        <f t="shared" si="13"/>
        <v>1.1180696757173255E-2</v>
      </c>
    </row>
    <row r="47" spans="1:18" x14ac:dyDescent="0.25">
      <c r="A47" s="196" t="s">
        <v>1377</v>
      </c>
      <c r="B47" s="197"/>
      <c r="C47" s="198"/>
      <c r="D47" s="199" t="s">
        <v>23</v>
      </c>
      <c r="E47" s="200"/>
      <c r="F47" s="201"/>
      <c r="G47" s="202"/>
      <c r="H47" s="203"/>
      <c r="I47" s="203"/>
      <c r="J47" s="204"/>
      <c r="K47" s="203"/>
      <c r="L47" s="203"/>
      <c r="M47" s="203"/>
      <c r="N47" s="203">
        <f>SUBTOTAL(9,N48:N55)</f>
        <v>321388.78000000003</v>
      </c>
      <c r="O47" s="203">
        <f>SUBTOTAL(9,O48:O55)</f>
        <v>149560.46400000001</v>
      </c>
      <c r="P47" s="203">
        <f>SUBTOTAL(9,P48:P55)</f>
        <v>2076.9</v>
      </c>
      <c r="Q47" s="203">
        <f>SUBTOTAL(9,Q48:Q55)</f>
        <v>473026.14400000003</v>
      </c>
      <c r="R47" s="181">
        <f t="shared" si="13"/>
        <v>0.65335945829861564</v>
      </c>
    </row>
    <row r="48" spans="1:18" ht="30" x14ac:dyDescent="0.25">
      <c r="A48" s="206" t="s">
        <v>1378</v>
      </c>
      <c r="B48" s="206" t="s">
        <v>6624</v>
      </c>
      <c r="C48" s="180" t="s">
        <v>25193</v>
      </c>
      <c r="D48" s="207" t="str">
        <f>IF($C48="","",UPPER(VLOOKUP(C48,'CCU AMEP GERAL'!A:O,5,FALSE)))</f>
        <v>PLATAFORMA DE TRABALHO EM AÇO TUBULAR APOIADA NO SOLO - ALTURA DE 4 A 6 M - UTILIZAÇÃO DE 100 VEZES - FORNECIMENTO, INSTALAÇÃO E RETIRADA</v>
      </c>
      <c r="E48" s="208">
        <v>870</v>
      </c>
      <c r="F48" s="209" t="str">
        <f>IF($C48="","",UPPER(VLOOKUP(C48,'CCU AMEP GERAL'!A:O,3,FALSE)))</f>
        <v>M3</v>
      </c>
      <c r="G48" s="208">
        <f>VLOOKUP(C48,'CCU AMEP GERAL'!A:O,12,FALSE)</f>
        <v>4.4400000000000004</v>
      </c>
      <c r="H48" s="208">
        <f>VLOOKUP(C48,'CCU AMEP GERAL'!A:O,13,FALSE)</f>
        <v>13.08</v>
      </c>
      <c r="I48" s="208">
        <f>VLOOKUP(C48,'CCU AMEP GERAL'!A:O,14,FALSE)</f>
        <v>0.05</v>
      </c>
      <c r="J48" s="210">
        <f>BDI!$C$19</f>
        <v>0.21345800949387361</v>
      </c>
      <c r="K48" s="208">
        <f t="shared" ref="K48:M55" si="28">IF($C48="","",TRUNC(G48*(1+$J48),2))</f>
        <v>5.38</v>
      </c>
      <c r="L48" s="208">
        <f t="shared" si="28"/>
        <v>15.87</v>
      </c>
      <c r="M48" s="208">
        <f t="shared" si="28"/>
        <v>0.06</v>
      </c>
      <c r="N48" s="208">
        <f t="shared" ref="N48:P55" si="29">IF($C48="","",$E48*K48)</f>
        <v>4680.5999999999995</v>
      </c>
      <c r="O48" s="208">
        <f t="shared" si="29"/>
        <v>13806.9</v>
      </c>
      <c r="P48" s="208">
        <f t="shared" si="29"/>
        <v>52.199999999999996</v>
      </c>
      <c r="Q48" s="208">
        <f t="shared" ref="Q48:Q55" si="30">IF($C48="","",SUM(N48:P48))</f>
        <v>18539.7</v>
      </c>
      <c r="R48" s="181">
        <f t="shared" si="13"/>
        <v>2.5607650872292685E-2</v>
      </c>
    </row>
    <row r="49" spans="1:18" x14ac:dyDescent="0.25">
      <c r="A49" s="206" t="s">
        <v>1379</v>
      </c>
      <c r="B49" s="206" t="s">
        <v>6624</v>
      </c>
      <c r="C49" s="180" t="s">
        <v>25195</v>
      </c>
      <c r="D49" s="207" t="str">
        <f>IF($C49="","",UPPER(VLOOKUP(C49,'CCU AMEP GERAL'!A:O,5,FALSE)))</f>
        <v>PERFURAÇÃO EM CONCRETO COM COROA DIAMANTADA - D = 150 MM</v>
      </c>
      <c r="E49" s="208">
        <f>0.13*20</f>
        <v>2.6</v>
      </c>
      <c r="F49" s="209" t="str">
        <f>IF($C49="","",UPPER(VLOOKUP(C49,'CCU AMEP GERAL'!A:O,3,FALSE)))</f>
        <v>M</v>
      </c>
      <c r="G49" s="208">
        <f>VLOOKUP(C49,'CCU AMEP GERAL'!A:O,12,FALSE)</f>
        <v>218.51</v>
      </c>
      <c r="H49" s="208">
        <f>VLOOKUP(C49,'CCU AMEP GERAL'!A:O,13,FALSE)</f>
        <v>40.79</v>
      </c>
      <c r="I49" s="208">
        <f>VLOOKUP(C49,'CCU AMEP GERAL'!A:O,14,FALSE)</f>
        <v>0</v>
      </c>
      <c r="J49" s="210">
        <f>BDI!$C$19</f>
        <v>0.21345800949387361</v>
      </c>
      <c r="K49" s="208">
        <f t="shared" si="28"/>
        <v>265.14999999999998</v>
      </c>
      <c r="L49" s="208">
        <f t="shared" si="28"/>
        <v>49.49</v>
      </c>
      <c r="M49" s="208">
        <f t="shared" si="28"/>
        <v>0</v>
      </c>
      <c r="N49" s="208">
        <f t="shared" si="29"/>
        <v>689.39</v>
      </c>
      <c r="O49" s="208">
        <f t="shared" si="29"/>
        <v>128.67400000000001</v>
      </c>
      <c r="P49" s="208">
        <f t="shared" si="29"/>
        <v>0</v>
      </c>
      <c r="Q49" s="208">
        <f t="shared" si="30"/>
        <v>818.06399999999996</v>
      </c>
      <c r="R49" s="181">
        <f t="shared" si="13"/>
        <v>1.1299372321661753E-3</v>
      </c>
    </row>
    <row r="50" spans="1:18" ht="30" x14ac:dyDescent="0.25">
      <c r="A50" s="206" t="s">
        <v>1429</v>
      </c>
      <c r="B50" s="206" t="s">
        <v>6624</v>
      </c>
      <c r="C50" s="180" t="s">
        <v>25183</v>
      </c>
      <c r="D50" s="207" t="str">
        <f>IF($C50="","",UPPER(VLOOKUP(C50,'CCU AMEP GERAL'!A:O,5,FALSE)))</f>
        <v>PERFURAÇÃO PARA TIRANTE PERMANENTE PROTENDIDO AUTOINJETÁVEL EM MATERIAL DE 1ª CATEGORIA COM DIÂMETRO DE ATÉ 120 MM</v>
      </c>
      <c r="E50" s="208">
        <v>400</v>
      </c>
      <c r="F50" s="209" t="str">
        <f>IF($C50="","",UPPER(VLOOKUP(C50,'CCU AMEP GERAL'!A:O,3,FALSE)))</f>
        <v>M</v>
      </c>
      <c r="G50" s="208">
        <f>VLOOKUP(C50,'CCU AMEP GERAL'!A:O,12,FALSE)</f>
        <v>190.49</v>
      </c>
      <c r="H50" s="208">
        <f>VLOOKUP(C50,'CCU AMEP GERAL'!A:O,13,FALSE)</f>
        <v>15.47</v>
      </c>
      <c r="I50" s="208">
        <f>VLOOKUP(C50,'CCU AMEP GERAL'!A:O,14,FALSE)</f>
        <v>0</v>
      </c>
      <c r="J50" s="210">
        <f>BDI!$C$19</f>
        <v>0.21345800949387361</v>
      </c>
      <c r="K50" s="208">
        <f t="shared" si="28"/>
        <v>231.15</v>
      </c>
      <c r="L50" s="208">
        <f t="shared" si="28"/>
        <v>18.77</v>
      </c>
      <c r="M50" s="208">
        <f t="shared" si="28"/>
        <v>0</v>
      </c>
      <c r="N50" s="208">
        <f t="shared" si="29"/>
        <v>92460</v>
      </c>
      <c r="O50" s="208">
        <f t="shared" si="29"/>
        <v>7508</v>
      </c>
      <c r="P50" s="208">
        <f t="shared" si="29"/>
        <v>0</v>
      </c>
      <c r="Q50" s="208">
        <f t="shared" si="30"/>
        <v>99968</v>
      </c>
      <c r="R50" s="181">
        <f t="shared" si="13"/>
        <v>0.13807912978102962</v>
      </c>
    </row>
    <row r="51" spans="1:18" x14ac:dyDescent="0.25">
      <c r="A51" s="206" t="s">
        <v>1430</v>
      </c>
      <c r="B51" s="206" t="s">
        <v>6624</v>
      </c>
      <c r="C51" s="180" t="s">
        <v>25261</v>
      </c>
      <c r="D51" s="207" t="str">
        <f>IF($C51="","",UPPER(VLOOKUP(C51,'CCU AMEP GERAL'!A:O,5,FALSE)))</f>
        <v>CARGA DE ÁGUA PARA PERFURAÇÃO DE TIRANTES</v>
      </c>
      <c r="E51" s="208">
        <v>1</v>
      </c>
      <c r="F51" s="209" t="str">
        <f>IF($C51="","",UPPER(VLOOKUP(C51,'CCU AMEP GERAL'!A:O,3,FALSE)))</f>
        <v>UND</v>
      </c>
      <c r="G51" s="208">
        <f>VLOOKUP(C51,'CCU AMEP GERAL'!A:O,12,FALSE)</f>
        <v>4055.18</v>
      </c>
      <c r="H51" s="208">
        <f>VLOOKUP(C51,'CCU AMEP GERAL'!A:O,13,FALSE)</f>
        <v>1200.3399999999999</v>
      </c>
      <c r="I51" s="208">
        <f>VLOOKUP(C51,'CCU AMEP GERAL'!A:O,14,FALSE)</f>
        <v>0</v>
      </c>
      <c r="J51" s="210">
        <f>BDI!$C$19</f>
        <v>0.21345800949387361</v>
      </c>
      <c r="K51" s="208">
        <f t="shared" si="28"/>
        <v>4920.79</v>
      </c>
      <c r="L51" s="208">
        <f t="shared" si="28"/>
        <v>1456.56</v>
      </c>
      <c r="M51" s="208">
        <f t="shared" si="28"/>
        <v>0</v>
      </c>
      <c r="N51" s="208">
        <f t="shared" si="29"/>
        <v>4920.79</v>
      </c>
      <c r="O51" s="208">
        <f t="shared" si="29"/>
        <v>1456.56</v>
      </c>
      <c r="P51" s="208">
        <f t="shared" si="29"/>
        <v>0</v>
      </c>
      <c r="Q51" s="208">
        <f t="shared" si="30"/>
        <v>6377.35</v>
      </c>
      <c r="R51" s="181">
        <f t="shared" si="13"/>
        <v>8.8086081376945562E-3</v>
      </c>
    </row>
    <row r="52" spans="1:18" ht="30" x14ac:dyDescent="0.25">
      <c r="A52" s="206" t="s">
        <v>29308</v>
      </c>
      <c r="B52" s="206" t="s">
        <v>6624</v>
      </c>
      <c r="C52" s="180" t="s">
        <v>25182</v>
      </c>
      <c r="D52" s="207" t="str">
        <f>IF($C52="","",UPPER(VLOOKUP(C52,'CCU AMEP GERAL'!A:O,5,FALSE)))</f>
        <v xml:space="preserve">TIRANTE PERMANENTE PROTENDIDO DE AÇO D=32 MM, TENSÃO DE ESCOAMENTO = 950 MPA E TENSÃO DE RUPTURA = 1.050 MPA - EXCETO PERFURAÇÃO </v>
      </c>
      <c r="E52" s="208">
        <v>420</v>
      </c>
      <c r="F52" s="209" t="str">
        <f>IF($C52="","",UPPER(VLOOKUP(C52,'CCU AMEP GERAL'!A:O,3,FALSE)))</f>
        <v>M</v>
      </c>
      <c r="G52" s="208">
        <f>VLOOKUP(C52,'CCU AMEP GERAL'!A:O,12,FALSE)</f>
        <v>381.74</v>
      </c>
      <c r="H52" s="208">
        <f>VLOOKUP(C52,'CCU AMEP GERAL'!A:O,13,FALSE)</f>
        <v>108.1</v>
      </c>
      <c r="I52" s="208">
        <f>VLOOKUP(C52,'CCU AMEP GERAL'!A:O,14,FALSE)</f>
        <v>3.92</v>
      </c>
      <c r="J52" s="210">
        <f>BDI!$C$19</f>
        <v>0.21345800949387361</v>
      </c>
      <c r="K52" s="208">
        <f t="shared" si="28"/>
        <v>463.22</v>
      </c>
      <c r="L52" s="208">
        <f t="shared" si="28"/>
        <v>131.16999999999999</v>
      </c>
      <c r="M52" s="208">
        <f t="shared" si="28"/>
        <v>4.75</v>
      </c>
      <c r="N52" s="208">
        <f t="shared" si="29"/>
        <v>194552.40000000002</v>
      </c>
      <c r="O52" s="208">
        <f t="shared" si="29"/>
        <v>55091.399999999994</v>
      </c>
      <c r="P52" s="208">
        <f t="shared" si="29"/>
        <v>1995</v>
      </c>
      <c r="Q52" s="208">
        <f t="shared" si="30"/>
        <v>251638.80000000002</v>
      </c>
      <c r="R52" s="181">
        <f t="shared" si="13"/>
        <v>0.34757188823566099</v>
      </c>
    </row>
    <row r="53" spans="1:18" ht="45" x14ac:dyDescent="0.25">
      <c r="A53" s="206" t="s">
        <v>29309</v>
      </c>
      <c r="B53" s="206" t="s">
        <v>6624</v>
      </c>
      <c r="C53" s="180" t="s">
        <v>25188</v>
      </c>
      <c r="D53" s="207" t="str">
        <f>IF($C53="","",UPPER(VLOOKUP(C53,'CCU AMEP GERAL'!A:O,5,FALSE)))</f>
        <v>PROTENSÃO DE TIRANTE PERMANENTE PROTENDIDO DE AÇO D = 32 MM, TENSÃO DE ESCOAMENTO = 950 MPA E TENSÃO DE RUPTURA = 1.050 MPA - INCLUSIVE ANCORAGEM E GRAUTEAMENTO DA CABEÇA</v>
      </c>
      <c r="E53" s="208">
        <v>20</v>
      </c>
      <c r="F53" s="209" t="str">
        <f>IF($C53="","",UPPER(VLOOKUP(C53,'CCU AMEP GERAL'!A:O,3,FALSE)))</f>
        <v>UD</v>
      </c>
      <c r="G53" s="208">
        <f>VLOOKUP(C53,'CCU AMEP GERAL'!A:O,12,FALSE)</f>
        <v>707.02</v>
      </c>
      <c r="H53" s="208">
        <f>VLOOKUP(C53,'CCU AMEP GERAL'!A:O,13,FALSE)</f>
        <v>549.33000000000004</v>
      </c>
      <c r="I53" s="208">
        <f>VLOOKUP(C53,'CCU AMEP GERAL'!A:O,14,FALSE)</f>
        <v>1.21</v>
      </c>
      <c r="J53" s="210">
        <f>BDI!$C$19</f>
        <v>0.21345800949387361</v>
      </c>
      <c r="K53" s="208">
        <f t="shared" si="28"/>
        <v>857.93</v>
      </c>
      <c r="L53" s="208">
        <f t="shared" si="28"/>
        <v>666.58</v>
      </c>
      <c r="M53" s="208">
        <f t="shared" si="28"/>
        <v>1.46</v>
      </c>
      <c r="N53" s="208">
        <f t="shared" si="29"/>
        <v>17158.599999999999</v>
      </c>
      <c r="O53" s="208">
        <f t="shared" si="29"/>
        <v>13331.6</v>
      </c>
      <c r="P53" s="208">
        <f t="shared" si="29"/>
        <v>29.2</v>
      </c>
      <c r="Q53" s="208">
        <f t="shared" si="30"/>
        <v>30519.399999999998</v>
      </c>
      <c r="R53" s="181">
        <f t="shared" si="13"/>
        <v>4.2154411346022276E-2</v>
      </c>
    </row>
    <row r="54" spans="1:18" x14ac:dyDescent="0.25">
      <c r="A54" s="206" t="s">
        <v>29310</v>
      </c>
      <c r="B54" s="206" t="s">
        <v>6624</v>
      </c>
      <c r="C54" s="180" t="s">
        <v>25194</v>
      </c>
      <c r="D54" s="207" t="str">
        <f>IF($C54="","",UPPER(VLOOKUP(C54,'CCU AMEP GERAL'!A:O,5,FALSE)))</f>
        <v>PREENCHIMENTO COM AREIA</v>
      </c>
      <c r="E54" s="208">
        <v>50</v>
      </c>
      <c r="F54" s="209" t="str">
        <f>IF($C54="","",UPPER(VLOOKUP(C54,'CCU AMEP GERAL'!A:O,3,FALSE)))</f>
        <v>M3</v>
      </c>
      <c r="G54" s="208">
        <f>VLOOKUP(C54,'CCU AMEP GERAL'!A:O,12,FALSE)</f>
        <v>114.17</v>
      </c>
      <c r="H54" s="208">
        <f>VLOOKUP(C54,'CCU AMEP GERAL'!A:O,13,FALSE)</f>
        <v>181.79</v>
      </c>
      <c r="I54" s="208">
        <f>VLOOKUP(C54,'CCU AMEP GERAL'!A:O,14,FALSE)</f>
        <v>0.01</v>
      </c>
      <c r="J54" s="210">
        <f>BDI!$C$19</f>
        <v>0.21345800949387361</v>
      </c>
      <c r="K54" s="208">
        <f t="shared" si="28"/>
        <v>138.54</v>
      </c>
      <c r="L54" s="208">
        <f t="shared" si="28"/>
        <v>220.59</v>
      </c>
      <c r="M54" s="208">
        <f t="shared" si="28"/>
        <v>0.01</v>
      </c>
      <c r="N54" s="208">
        <f t="shared" si="29"/>
        <v>6927</v>
      </c>
      <c r="O54" s="208">
        <f t="shared" si="29"/>
        <v>11029.5</v>
      </c>
      <c r="P54" s="208">
        <f t="shared" si="29"/>
        <v>0.5</v>
      </c>
      <c r="Q54" s="208">
        <f t="shared" si="30"/>
        <v>17957</v>
      </c>
      <c r="R54" s="181">
        <f t="shared" si="13"/>
        <v>2.4802806232773977E-2</v>
      </c>
    </row>
    <row r="55" spans="1:18" x14ac:dyDescent="0.25">
      <c r="A55" s="206" t="s">
        <v>29311</v>
      </c>
      <c r="B55" s="206" t="s">
        <v>6629</v>
      </c>
      <c r="C55" s="180" t="s">
        <v>1422</v>
      </c>
      <c r="D55" s="207" t="str">
        <f>VLOOKUP(C55,'CUSTOS COTAÇÕES DE MERCADO'!A:F,2,0)</f>
        <v>REFORÇO DE VIGA METÁLICA, FORNECIMENTO E INSTALAÇÃO</v>
      </c>
      <c r="E55" s="208">
        <v>1</v>
      </c>
      <c r="F55" s="209" t="str">
        <f>VLOOKUP(C55,'CUSTOS COTAÇÕES DE MERCADO'!A:F,4,0)</f>
        <v>UD</v>
      </c>
      <c r="G55" s="208"/>
      <c r="H55" s="208">
        <f>VLOOKUP(C55,'CUSTOS COTAÇÕES DE MERCADO'!A:F,6,0)</f>
        <v>38903.556666666664</v>
      </c>
      <c r="I55" s="208"/>
      <c r="J55" s="210">
        <f>BDI!$C$19</f>
        <v>0.21345800949387361</v>
      </c>
      <c r="K55" s="208">
        <f t="shared" si="28"/>
        <v>0</v>
      </c>
      <c r="L55" s="208">
        <f t="shared" si="28"/>
        <v>47207.83</v>
      </c>
      <c r="M55" s="208">
        <f t="shared" si="28"/>
        <v>0</v>
      </c>
      <c r="N55" s="208">
        <f t="shared" si="29"/>
        <v>0</v>
      </c>
      <c r="O55" s="208">
        <f t="shared" si="29"/>
        <v>47207.83</v>
      </c>
      <c r="P55" s="208">
        <f t="shared" si="29"/>
        <v>0</v>
      </c>
      <c r="Q55" s="208">
        <f t="shared" si="30"/>
        <v>47207.83</v>
      </c>
      <c r="R55" s="181">
        <f t="shared" si="13"/>
        <v>6.5205026460975354E-2</v>
      </c>
    </row>
    <row r="56" spans="1:18" x14ac:dyDescent="0.25">
      <c r="A56" s="196" t="s">
        <v>1380</v>
      </c>
      <c r="B56" s="197"/>
      <c r="C56" s="198"/>
      <c r="D56" s="199" t="s">
        <v>1396</v>
      </c>
      <c r="E56" s="200"/>
      <c r="F56" s="201"/>
      <c r="G56" s="202"/>
      <c r="H56" s="203"/>
      <c r="I56" s="203"/>
      <c r="J56" s="204"/>
      <c r="K56" s="203"/>
      <c r="L56" s="203"/>
      <c r="M56" s="203"/>
      <c r="N56" s="203">
        <f>SUBTOTAL(9,N57:N58)</f>
        <v>368.55</v>
      </c>
      <c r="O56" s="203">
        <f>SUBTOTAL(9,O57:O58)</f>
        <v>2975.58</v>
      </c>
      <c r="P56" s="203">
        <f>SUBTOTAL(9,P57:P58)</f>
        <v>0</v>
      </c>
      <c r="Q56" s="203">
        <f>SUBTOTAL(9,Q57:Q58)</f>
        <v>3344.13</v>
      </c>
      <c r="R56" s="181">
        <f t="shared" si="13"/>
        <v>4.619023690327251E-3</v>
      </c>
    </row>
    <row r="57" spans="1:18" x14ac:dyDescent="0.25">
      <c r="A57" s="205" t="s">
        <v>1381</v>
      </c>
      <c r="B57" s="206" t="s">
        <v>6624</v>
      </c>
      <c r="C57" s="180" t="s">
        <v>25229</v>
      </c>
      <c r="D57" s="207" t="str">
        <f>VLOOKUP($C57,'CCU DESMOBILIZAÇÃO EQUIPTOS'!$A:$O,3,FALSE)</f>
        <v>DESMOBILIZAÇÃO DE VEÍCULOS LEVES E CAMINHÕES COMUNS</v>
      </c>
      <c r="E57" s="208">
        <v>1</v>
      </c>
      <c r="F57" s="209" t="str">
        <f>VLOOKUP($C57,'CCU DESMOBILIZAÇÃO EQUIPTOS'!$A:$O,5,FALSE)</f>
        <v>UD</v>
      </c>
      <c r="G57" s="211">
        <f>VLOOKUP(C57,'CCU DESMOBILIZAÇÃO EQUIPTOS'!A:O,13,0)</f>
        <v>303.71999999999997</v>
      </c>
      <c r="H57" s="211">
        <f>VLOOKUP(C57,'CCU DESMOBILIZAÇÃO EQUIPTOS'!A:O,14,0)</f>
        <v>340.95</v>
      </c>
      <c r="I57" s="212">
        <v>0</v>
      </c>
      <c r="J57" s="210">
        <f>BDI!$C$19</f>
        <v>0.21345800949387361</v>
      </c>
      <c r="K57" s="208">
        <f t="shared" ref="K57:M58" si="31">IF($C57="","",TRUNC(G57*(1+$J57),2))</f>
        <v>368.55</v>
      </c>
      <c r="L57" s="208">
        <f t="shared" si="31"/>
        <v>413.72</v>
      </c>
      <c r="M57" s="208">
        <f t="shared" si="31"/>
        <v>0</v>
      </c>
      <c r="N57" s="208">
        <f t="shared" ref="N57:P58" si="32">IF($C57="","",$E57*K57)</f>
        <v>368.55</v>
      </c>
      <c r="O57" s="208">
        <f t="shared" si="32"/>
        <v>413.72</v>
      </c>
      <c r="P57" s="208">
        <f t="shared" si="32"/>
        <v>0</v>
      </c>
      <c r="Q57" s="208">
        <f>IF($C57="","",SUM(N57:P57))</f>
        <v>782.27</v>
      </c>
      <c r="R57" s="181">
        <f t="shared" si="13"/>
        <v>1.080497367695723E-3</v>
      </c>
    </row>
    <row r="58" spans="1:18" x14ac:dyDescent="0.25">
      <c r="A58" s="205" t="s">
        <v>1382</v>
      </c>
      <c r="B58" s="206" t="s">
        <v>6624</v>
      </c>
      <c r="C58" s="180" t="s">
        <v>25230</v>
      </c>
      <c r="D58" s="207" t="str">
        <f>VLOOKUP($C58,'CCU DESMOBILIZAÇÃO EQUIPTOS'!$A:$O,3,FALSE)</f>
        <v>DESMOBILIZAÇÃO DE EQUIPAMENTOS DE GRANDE PORTE</v>
      </c>
      <c r="E58" s="208">
        <v>1</v>
      </c>
      <c r="F58" s="209" t="str">
        <f>VLOOKUP($C58,'CCU DESMOBILIZAÇÃO EQUIPTOS'!$A:$O,5,FALSE)</f>
        <v>UD</v>
      </c>
      <c r="G58" s="212">
        <f>VLOOKUP(C58,'CCU DESMOBILIZAÇÃO EQUIPTOS'!A:O,13,0)</f>
        <v>0</v>
      </c>
      <c r="H58" s="211">
        <f>VLOOKUP(C58,'CCU DESMOBILIZAÇÃO EQUIPTOS'!A:O,14,0)</f>
        <v>2111.21</v>
      </c>
      <c r="I58" s="212">
        <v>0</v>
      </c>
      <c r="J58" s="210">
        <f>BDI!$C$19</f>
        <v>0.21345800949387361</v>
      </c>
      <c r="K58" s="208">
        <f t="shared" si="31"/>
        <v>0</v>
      </c>
      <c r="L58" s="208">
        <f t="shared" si="31"/>
        <v>2561.86</v>
      </c>
      <c r="M58" s="208">
        <f t="shared" si="31"/>
        <v>0</v>
      </c>
      <c r="N58" s="208">
        <f t="shared" si="32"/>
        <v>0</v>
      </c>
      <c r="O58" s="208">
        <f t="shared" si="32"/>
        <v>2561.86</v>
      </c>
      <c r="P58" s="208">
        <f t="shared" si="32"/>
        <v>0</v>
      </c>
      <c r="Q58" s="208">
        <f>IF($C58="","",SUM(N58:P58))</f>
        <v>2561.86</v>
      </c>
      <c r="R58" s="181">
        <f t="shared" si="13"/>
        <v>3.538526322631528E-3</v>
      </c>
    </row>
    <row r="59" spans="1:18" x14ac:dyDescent="0.25">
      <c r="A59" s="196" t="s">
        <v>1383</v>
      </c>
      <c r="B59" s="197"/>
      <c r="C59" s="198"/>
      <c r="D59" s="199" t="s">
        <v>25266</v>
      </c>
      <c r="E59" s="200"/>
      <c r="F59" s="201"/>
      <c r="G59" s="202"/>
      <c r="H59" s="203"/>
      <c r="I59" s="203"/>
      <c r="J59" s="204"/>
      <c r="K59" s="203"/>
      <c r="L59" s="203"/>
      <c r="M59" s="203"/>
      <c r="N59" s="203">
        <f>SUBTOTAL(9,N60)</f>
        <v>0</v>
      </c>
      <c r="O59" s="203">
        <f>SUBTOTAL(9,O60)</f>
        <v>30219.78</v>
      </c>
      <c r="P59" s="203">
        <f>SUBTOTAL(9,P60)</f>
        <v>0</v>
      </c>
      <c r="Q59" s="203">
        <f>SUBTOTAL(9,Q60)</f>
        <v>30219.78</v>
      </c>
      <c r="R59" s="181">
        <f t="shared" si="13"/>
        <v>4.1740566226934249E-2</v>
      </c>
    </row>
    <row r="60" spans="1:18" x14ac:dyDescent="0.25">
      <c r="A60" s="205" t="s">
        <v>1384</v>
      </c>
      <c r="B60" s="206" t="s">
        <v>6629</v>
      </c>
      <c r="C60" s="180" t="s">
        <v>25302</v>
      </c>
      <c r="D60" s="207" t="str">
        <f>VLOOKUP(C60,'CUSTOS COTAÇÕES DE MERCADO'!A:F,2,0)</f>
        <v>MONITORAMENTO POR LASER SCANNER</v>
      </c>
      <c r="E60" s="208">
        <v>6</v>
      </c>
      <c r="F60" s="209" t="str">
        <f>VLOOKUP(C60,'CUSTOS COTAÇÕES DE MERCADO'!A:F,4,0)</f>
        <v>UND</v>
      </c>
      <c r="G60" s="208"/>
      <c r="H60" s="208">
        <f>VLOOKUP(C60,'CUSTOS COTAÇÕES DE MERCADO'!A:F,6,0)</f>
        <v>4150.6499999999996</v>
      </c>
      <c r="I60" s="208"/>
      <c r="J60" s="210">
        <f>BDI!$C$19</f>
        <v>0.21345800949387361</v>
      </c>
      <c r="K60" s="208">
        <f>IF($C60="","",TRUNC(G60*(1+$J60),2))</f>
        <v>0</v>
      </c>
      <c r="L60" s="208">
        <f>IF($C60="","",TRUNC(H60*(1+$J60),2))</f>
        <v>5036.63</v>
      </c>
      <c r="M60" s="208">
        <f>IF($C60="","",TRUNC(I60*(1+$J60),2))</f>
        <v>0</v>
      </c>
      <c r="N60" s="208">
        <f>IF($C60="","",$E60*K60)</f>
        <v>0</v>
      </c>
      <c r="O60" s="208">
        <f>IF($C60="","",$E60*L60)</f>
        <v>30219.78</v>
      </c>
      <c r="P60" s="208">
        <f>IF($C60="","",$E60*M60)</f>
        <v>0</v>
      </c>
      <c r="Q60" s="208">
        <f>IF($C60="","",SUM(N60:P60))</f>
        <v>30219.78</v>
      </c>
      <c r="R60" s="181">
        <f t="shared" si="13"/>
        <v>4.1740566226934249E-2</v>
      </c>
    </row>
    <row r="61" spans="1:18" x14ac:dyDescent="0.25">
      <c r="A61" s="213" t="s">
        <v>14</v>
      </c>
      <c r="B61" s="214"/>
      <c r="C61" s="215"/>
      <c r="D61" s="216"/>
      <c r="E61" s="217"/>
      <c r="F61" s="214"/>
      <c r="G61" s="218"/>
      <c r="H61" s="219"/>
      <c r="I61" s="219"/>
      <c r="J61" s="220"/>
      <c r="K61" s="219"/>
      <c r="L61" s="219"/>
      <c r="M61" s="219"/>
      <c r="N61" s="219">
        <f>SUBTOTAL(9,N9:N60)</f>
        <v>349021.43466500001</v>
      </c>
      <c r="O61" s="219">
        <f>SUBTOTAL(9,O9:O60)</f>
        <v>372352.94314499991</v>
      </c>
      <c r="P61" s="219">
        <f>SUBTOTAL(9,P9:P60)</f>
        <v>2616.2799999999997</v>
      </c>
      <c r="Q61" s="219">
        <f>SUBTOTAL(9,Q9:Q60)</f>
        <v>723990.65781</v>
      </c>
    </row>
    <row r="62" spans="1:18" x14ac:dyDescent="0.25">
      <c r="N62" s="181"/>
      <c r="O62" s="181"/>
      <c r="P62" s="181"/>
    </row>
  </sheetData>
  <autoFilter ref="A8:R60" xr:uid="{00000000-0001-0000-0200-000000000000}"/>
  <mergeCells count="12">
    <mergeCell ref="A2:D2"/>
    <mergeCell ref="A4:D4"/>
    <mergeCell ref="A6:Q6"/>
    <mergeCell ref="A7:A8"/>
    <mergeCell ref="B7:B8"/>
    <mergeCell ref="C7:C8"/>
    <mergeCell ref="D7:D8"/>
    <mergeCell ref="E7:E8"/>
    <mergeCell ref="F7:F8"/>
    <mergeCell ref="G7:I7"/>
    <mergeCell ref="K7:M7"/>
    <mergeCell ref="N7:Q7"/>
  </mergeCells>
  <phoneticPr fontId="4" type="noConversion"/>
  <conditionalFormatting sqref="R9:R60">
    <cfRule type="cellIs" dxfId="0" priority="1" operator="greaterThan">
      <formula>0.04</formula>
    </cfRule>
  </conditionalFormatting>
  <pageMargins left="0.51181102362204722" right="0.51181102362204722" top="0.78740157480314965" bottom="0.78740157480314965" header="0.31496062992125984" footer="0.31496062992125984"/>
  <pageSetup paperSize="9" scale="46" fitToHeight="0" orientation="landscape" r:id="rId1"/>
  <headerFooter>
    <oddFooter>&amp;LAGÊNCIA DE ASSUNTOS METROPOLITANOS DO PARANÁ - AMEP
DIRETORIA DE OBRAS
&amp;R&amp;P DE &amp;N</oddFooter>
  </headerFooter>
  <ignoredErrors>
    <ignoredError sqref="D4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9.9978637043366805E-2"/>
    <pageSetUpPr fitToPage="1"/>
  </sheetPr>
  <dimension ref="A1:G27"/>
  <sheetViews>
    <sheetView view="pageBreakPreview" zoomScaleNormal="100" zoomScaleSheetLayoutView="100" workbookViewId="0">
      <selection activeCell="A4" sqref="A4:D4"/>
    </sheetView>
  </sheetViews>
  <sheetFormatPr defaultColWidth="9.140625" defaultRowHeight="15" x14ac:dyDescent="0.25"/>
  <cols>
    <col min="1" max="1" width="9.140625" style="1" customWidth="1"/>
    <col min="2" max="2" width="39.42578125" style="1" customWidth="1"/>
    <col min="3" max="3" width="10.140625" style="1" bestFit="1" customWidth="1"/>
    <col min="4" max="4" width="42.85546875" style="1" customWidth="1"/>
    <col min="5" max="5" width="9.140625" style="1" customWidth="1"/>
    <col min="6" max="6" width="42.28515625" style="1" customWidth="1"/>
    <col min="7" max="7" width="13.7109375" style="1" customWidth="1"/>
    <col min="8" max="8" width="26.5703125" style="1" customWidth="1"/>
    <col min="9" max="16384" width="9.140625" style="1"/>
  </cols>
  <sheetData>
    <row r="1" spans="1:7" ht="93.75" customHeight="1" x14ac:dyDescent="0.25"/>
    <row r="2" spans="1:7" ht="15.75" customHeight="1" x14ac:dyDescent="0.25">
      <c r="A2" s="419" t="s">
        <v>7285</v>
      </c>
      <c r="B2" s="419"/>
      <c r="C2" s="419"/>
      <c r="D2" s="419"/>
      <c r="E2" s="80"/>
      <c r="F2" s="80"/>
      <c r="G2" s="80"/>
    </row>
    <row r="3" spans="1:7" x14ac:dyDescent="0.25">
      <c r="A3" s="420" t="s">
        <v>42455</v>
      </c>
      <c r="B3" s="420"/>
      <c r="C3" s="420"/>
      <c r="D3" s="420"/>
      <c r="E3" s="420"/>
      <c r="F3" s="420"/>
      <c r="G3" s="420"/>
    </row>
    <row r="4" spans="1:7" x14ac:dyDescent="0.25">
      <c r="A4" s="421" t="s">
        <v>26548</v>
      </c>
      <c r="B4" s="421"/>
      <c r="C4" s="421"/>
      <c r="D4" s="421"/>
      <c r="E4" s="162"/>
      <c r="F4" s="162"/>
      <c r="G4" s="162"/>
    </row>
    <row r="5" spans="1:7" x14ac:dyDescent="0.25">
      <c r="A5" s="162"/>
      <c r="B5" s="162"/>
      <c r="C5" s="162"/>
      <c r="D5" s="162"/>
      <c r="E5" s="52"/>
      <c r="F5" s="52"/>
      <c r="G5" s="114"/>
    </row>
    <row r="6" spans="1:7" x14ac:dyDescent="0.25">
      <c r="A6" s="451" t="s">
        <v>25204</v>
      </c>
      <c r="B6" s="452"/>
      <c r="C6" s="452"/>
      <c r="D6" s="452"/>
      <c r="E6" s="452"/>
      <c r="F6" s="452"/>
      <c r="G6" s="453"/>
    </row>
    <row r="7" spans="1:7" x14ac:dyDescent="0.25">
      <c r="A7" s="449" t="s">
        <v>0</v>
      </c>
      <c r="B7" s="449" t="s">
        <v>3</v>
      </c>
      <c r="C7" s="449" t="s">
        <v>25205</v>
      </c>
      <c r="D7" s="439" t="s">
        <v>25206</v>
      </c>
      <c r="E7" s="436" t="s">
        <v>1424</v>
      </c>
      <c r="F7" s="437"/>
      <c r="G7" s="438"/>
    </row>
    <row r="8" spans="1:7" x14ac:dyDescent="0.25">
      <c r="A8" s="450"/>
      <c r="B8" s="450"/>
      <c r="C8" s="450"/>
      <c r="D8" s="440"/>
      <c r="E8" s="165" t="s">
        <v>1425</v>
      </c>
      <c r="F8" s="165" t="s">
        <v>1426</v>
      </c>
      <c r="G8" s="165" t="s">
        <v>1427</v>
      </c>
    </row>
    <row r="9" spans="1:7" x14ac:dyDescent="0.25">
      <c r="A9" s="168">
        <v>1</v>
      </c>
      <c r="B9" s="169" t="s">
        <v>25207</v>
      </c>
      <c r="C9" s="170">
        <f>F9</f>
        <v>4.0099999999999997E-2</v>
      </c>
      <c r="D9" s="168" t="str">
        <f>IF(AND(C9&gt;=E9,C9&lt;=G9),"OK","DIFERE")</f>
        <v>OK</v>
      </c>
      <c r="E9" s="164">
        <v>3.7999999999999999E-2</v>
      </c>
      <c r="F9" s="164">
        <v>4.0099999999999997E-2</v>
      </c>
      <c r="G9" s="164">
        <v>4.6699999999999998E-2</v>
      </c>
    </row>
    <row r="10" spans="1:7" x14ac:dyDescent="0.25">
      <c r="A10" s="168">
        <v>2</v>
      </c>
      <c r="B10" s="169" t="s">
        <v>25208</v>
      </c>
      <c r="C10" s="170">
        <f t="shared" ref="C10:C13" si="0">F10</f>
        <v>4.0000000000000001E-3</v>
      </c>
      <c r="D10" s="168" t="str">
        <f>IF(AND(C10&gt;=E10,C10&lt;=G10),"OK","DIFERE")</f>
        <v>OK</v>
      </c>
      <c r="E10" s="164">
        <v>3.2000000000000002E-3</v>
      </c>
      <c r="F10" s="164">
        <v>4.0000000000000001E-3</v>
      </c>
      <c r="G10" s="164">
        <v>7.4000000000000003E-3</v>
      </c>
    </row>
    <row r="11" spans="1:7" x14ac:dyDescent="0.25">
      <c r="A11" s="168">
        <v>3</v>
      </c>
      <c r="B11" s="169" t="s">
        <v>25209</v>
      </c>
      <c r="C11" s="170">
        <f t="shared" si="0"/>
        <v>5.5999999999999999E-3</v>
      </c>
      <c r="D11" s="168" t="str">
        <f>IF(AND(C11&gt;=E11,C11&lt;=G11),"OK","DIFERE")</f>
        <v>OK</v>
      </c>
      <c r="E11" s="164">
        <v>5.0000000000000001E-3</v>
      </c>
      <c r="F11" s="164">
        <v>5.5999999999999999E-3</v>
      </c>
      <c r="G11" s="164">
        <v>9.7000000000000003E-3</v>
      </c>
    </row>
    <row r="12" spans="1:7" x14ac:dyDescent="0.25">
      <c r="A12" s="168">
        <v>4</v>
      </c>
      <c r="B12" s="169" t="s">
        <v>25210</v>
      </c>
      <c r="C12" s="170">
        <f t="shared" si="0"/>
        <v>1.11E-2</v>
      </c>
      <c r="D12" s="168" t="str">
        <f>IF(AND(C12&gt;=E12,C12&lt;=G12),"OK","DIFERE")</f>
        <v>OK</v>
      </c>
      <c r="E12" s="164">
        <v>1.0200000000000001E-2</v>
      </c>
      <c r="F12" s="164">
        <v>1.11E-2</v>
      </c>
      <c r="G12" s="164">
        <v>1.21E-2</v>
      </c>
    </row>
    <row r="13" spans="1:7" x14ac:dyDescent="0.25">
      <c r="A13" s="168">
        <v>5</v>
      </c>
      <c r="B13" s="169" t="s">
        <v>25211</v>
      </c>
      <c r="C13" s="170">
        <f t="shared" si="0"/>
        <v>7.2999999999999995E-2</v>
      </c>
      <c r="D13" s="168" t="str">
        <f>IF(AND(C13&gt;=E13,C13&lt;=G13),"OK","DIFERE")</f>
        <v>OK</v>
      </c>
      <c r="E13" s="164">
        <v>6.6400000000000001E-2</v>
      </c>
      <c r="F13" s="164">
        <v>7.2999999999999995E-2</v>
      </c>
      <c r="G13" s="164">
        <v>8.6900000000000005E-2</v>
      </c>
    </row>
    <row r="14" spans="1:7" x14ac:dyDescent="0.25">
      <c r="A14" s="171">
        <v>6</v>
      </c>
      <c r="B14" s="172" t="s">
        <v>25212</v>
      </c>
      <c r="C14" s="163">
        <f>SUM(C15:C18)</f>
        <v>6.1499999999999999E-2</v>
      </c>
      <c r="D14" s="443" t="s">
        <v>1428</v>
      </c>
      <c r="E14" s="444"/>
      <c r="F14" s="444"/>
      <c r="G14" s="445"/>
    </row>
    <row r="15" spans="1:7" x14ac:dyDescent="0.25">
      <c r="A15" s="168" t="s">
        <v>1373</v>
      </c>
      <c r="B15" s="173" t="s">
        <v>25213</v>
      </c>
      <c r="C15" s="164">
        <v>6.4999999999999997E-3</v>
      </c>
      <c r="D15" s="167"/>
      <c r="E15" s="167"/>
      <c r="F15" s="167"/>
      <c r="G15" s="174"/>
    </row>
    <row r="16" spans="1:7" x14ac:dyDescent="0.25">
      <c r="A16" s="168" t="s">
        <v>1374</v>
      </c>
      <c r="B16" s="173" t="s">
        <v>25214</v>
      </c>
      <c r="C16" s="164">
        <v>0.03</v>
      </c>
      <c r="D16" s="167"/>
      <c r="E16" s="167"/>
      <c r="F16" s="167"/>
      <c r="G16" s="174"/>
    </row>
    <row r="17" spans="1:7" x14ac:dyDescent="0.25">
      <c r="A17" s="168" t="s">
        <v>1375</v>
      </c>
      <c r="B17" s="173" t="s">
        <v>25215</v>
      </c>
      <c r="C17" s="164">
        <v>2.5000000000000001E-2</v>
      </c>
      <c r="D17" s="167"/>
      <c r="E17" s="167"/>
      <c r="F17" s="167"/>
      <c r="G17" s="174"/>
    </row>
    <row r="18" spans="1:7" x14ac:dyDescent="0.25">
      <c r="A18" s="168" t="s">
        <v>1376</v>
      </c>
      <c r="B18" s="173" t="s">
        <v>25216</v>
      </c>
      <c r="C18" s="164">
        <v>0</v>
      </c>
      <c r="D18" s="167"/>
      <c r="E18" s="167"/>
      <c r="F18" s="167"/>
      <c r="G18" s="174"/>
    </row>
    <row r="19" spans="1:7" x14ac:dyDescent="0.25">
      <c r="A19" s="384" t="s">
        <v>12</v>
      </c>
      <c r="B19" s="385"/>
      <c r="C19" s="175">
        <f>(((1+$C9+$C10+$C11)*(1+$C12)*(1+$C13)/(1-$C14)))-1</f>
        <v>0.21345800949387361</v>
      </c>
      <c r="D19" s="446"/>
      <c r="E19" s="447"/>
      <c r="F19" s="447"/>
      <c r="G19" s="448"/>
    </row>
    <row r="20" spans="1:7" x14ac:dyDescent="0.25">
      <c r="A20" s="166" t="s">
        <v>25217</v>
      </c>
      <c r="B20" s="167"/>
      <c r="C20" s="167"/>
      <c r="D20" s="441"/>
      <c r="E20" s="441"/>
      <c r="F20" s="441"/>
      <c r="G20" s="441"/>
    </row>
    <row r="21" spans="1:7" x14ac:dyDescent="0.25">
      <c r="A21" s="167" t="s">
        <v>25218</v>
      </c>
      <c r="B21" s="167"/>
      <c r="C21" s="167"/>
      <c r="D21" s="442"/>
      <c r="E21" s="442"/>
      <c r="F21" s="442"/>
      <c r="G21" s="442"/>
    </row>
    <row r="22" spans="1:7" x14ac:dyDescent="0.25">
      <c r="A22" s="167" t="s">
        <v>25219</v>
      </c>
      <c r="B22" s="167"/>
      <c r="C22" s="167"/>
      <c r="D22" s="442"/>
      <c r="E22" s="442"/>
      <c r="F22" s="442"/>
      <c r="G22" s="442"/>
    </row>
    <row r="23" spans="1:7" x14ac:dyDescent="0.25">
      <c r="A23" s="167" t="s">
        <v>25220</v>
      </c>
      <c r="B23" s="167"/>
      <c r="C23" s="167"/>
      <c r="D23" s="442"/>
      <c r="E23" s="442"/>
      <c r="F23" s="442"/>
      <c r="G23" s="442"/>
    </row>
    <row r="24" spans="1:7" x14ac:dyDescent="0.25">
      <c r="A24" s="167" t="s">
        <v>25221</v>
      </c>
      <c r="B24" s="167"/>
      <c r="C24" s="167"/>
      <c r="D24" s="435"/>
      <c r="E24" s="435"/>
      <c r="F24" s="435"/>
      <c r="G24" s="435"/>
    </row>
    <row r="25" spans="1:7" x14ac:dyDescent="0.25">
      <c r="A25" s="167" t="s">
        <v>25222</v>
      </c>
      <c r="B25" s="167"/>
      <c r="C25" s="167"/>
      <c r="D25" s="435"/>
      <c r="E25" s="435"/>
      <c r="F25" s="435"/>
      <c r="G25" s="435"/>
    </row>
    <row r="26" spans="1:7" x14ac:dyDescent="0.25">
      <c r="A26" s="167" t="s">
        <v>25223</v>
      </c>
      <c r="B26" s="167"/>
      <c r="C26" s="167"/>
      <c r="D26" s="435"/>
      <c r="E26" s="435"/>
      <c r="F26" s="435"/>
      <c r="G26" s="435"/>
    </row>
    <row r="27" spans="1:7" x14ac:dyDescent="0.25">
      <c r="A27" s="167" t="s">
        <v>25224</v>
      </c>
      <c r="B27" s="167"/>
      <c r="C27" s="167"/>
      <c r="D27" s="435"/>
      <c r="E27" s="435"/>
      <c r="F27" s="435"/>
      <c r="G27" s="435"/>
    </row>
  </sheetData>
  <mergeCells count="19">
    <mergeCell ref="A2:D2"/>
    <mergeCell ref="D14:G14"/>
    <mergeCell ref="D19:G19"/>
    <mergeCell ref="C7:C8"/>
    <mergeCell ref="B7:B8"/>
    <mergeCell ref="A7:A8"/>
    <mergeCell ref="A6:G6"/>
    <mergeCell ref="A4:D4"/>
    <mergeCell ref="A3:G3"/>
    <mergeCell ref="D25:G25"/>
    <mergeCell ref="D26:G26"/>
    <mergeCell ref="D27:G27"/>
    <mergeCell ref="E7:G7"/>
    <mergeCell ref="D7:D8"/>
    <mergeCell ref="D20:G20"/>
    <mergeCell ref="D21:G21"/>
    <mergeCell ref="D22:G22"/>
    <mergeCell ref="D23:G23"/>
    <mergeCell ref="D24:G24"/>
  </mergeCells>
  <pageMargins left="0.51181102362204722" right="0.51181102362204722" top="0.78740157480314965" bottom="0.78740157480314965" header="0.31496062992125984" footer="0.31496062992125984"/>
  <pageSetup paperSize="9" scale="81" fitToHeight="0" orientation="landscape" r:id="rId1"/>
  <headerFooter>
    <oddFooter>&amp;LAGÊNCIA DE ASSUNTOS METROPOLITANOS DO PARANÁ - AMEP
DIRETORIA DE OBRAS
&amp;R&amp;P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9.9978637043366805E-2"/>
    <pageSetUpPr fitToPage="1"/>
  </sheetPr>
  <dimension ref="A1:V61"/>
  <sheetViews>
    <sheetView view="pageBreakPreview" zoomScaleNormal="100" zoomScaleSheetLayoutView="100" workbookViewId="0">
      <selection activeCell="A32" sqref="A32"/>
    </sheetView>
  </sheetViews>
  <sheetFormatPr defaultColWidth="9.140625" defaultRowHeight="15" outlineLevelRow="1" x14ac:dyDescent="0.25"/>
  <cols>
    <col min="1" max="1" width="9.140625" style="1"/>
    <col min="2" max="2" width="97.42578125" style="1" customWidth="1"/>
    <col min="3" max="3" width="15.42578125" style="1" customWidth="1"/>
    <col min="4" max="4" width="11.42578125" style="1" customWidth="1"/>
    <col min="5" max="5" width="2.5703125" style="1" customWidth="1"/>
    <col min="6" max="6" width="10.7109375" style="1" bestFit="1" customWidth="1"/>
    <col min="7" max="7" width="14.28515625" style="1" bestFit="1" customWidth="1"/>
    <col min="8" max="8" width="9.140625" style="1"/>
    <col min="9" max="9" width="14.28515625" style="1" bestFit="1" customWidth="1"/>
    <col min="10" max="10" width="9.140625" style="1"/>
    <col min="11" max="11" width="14.28515625" style="1" bestFit="1" customWidth="1"/>
    <col min="12" max="12" width="9.85546875" style="1" bestFit="1" customWidth="1"/>
    <col min="13" max="13" width="14.140625" style="1" customWidth="1"/>
    <col min="14" max="14" width="9.140625" style="1"/>
    <col min="15" max="15" width="15.28515625" style="1" customWidth="1"/>
    <col min="16" max="16" width="10.140625" style="1" customWidth="1"/>
    <col min="17" max="17" width="15" style="1" customWidth="1"/>
    <col min="18" max="18" width="9.140625" style="1"/>
    <col min="19" max="19" width="14.5703125" style="1" customWidth="1"/>
    <col min="20" max="20" width="9.7109375" style="1" customWidth="1"/>
    <col min="21" max="21" width="14" style="1" customWidth="1"/>
    <col min="22" max="16384" width="9.140625" style="1"/>
  </cols>
  <sheetData>
    <row r="1" spans="1:22" ht="78" customHeight="1" x14ac:dyDescent="0.25"/>
    <row r="2" spans="1:22" x14ac:dyDescent="0.25">
      <c r="A2" s="419" t="s">
        <v>7285</v>
      </c>
      <c r="B2" s="419"/>
      <c r="C2" s="419"/>
      <c r="D2" s="419"/>
      <c r="E2" s="307"/>
    </row>
    <row r="3" spans="1:22" ht="15" customHeight="1" x14ac:dyDescent="0.25">
      <c r="A3" s="52" t="s">
        <v>42455</v>
      </c>
      <c r="B3" s="52"/>
      <c r="C3" s="52"/>
      <c r="D3" s="52"/>
      <c r="E3" s="52"/>
    </row>
    <row r="4" spans="1:22" x14ac:dyDescent="0.25">
      <c r="A4" s="421" t="s">
        <v>26548</v>
      </c>
      <c r="B4" s="421"/>
      <c r="C4" s="421"/>
      <c r="D4" s="421"/>
      <c r="E4" s="308"/>
    </row>
    <row r="6" spans="1:22" ht="14.25" customHeight="1" x14ac:dyDescent="0.25">
      <c r="A6" s="456" t="s">
        <v>1389</v>
      </c>
      <c r="B6" s="457"/>
      <c r="C6" s="457"/>
      <c r="D6" s="457"/>
      <c r="E6" s="314"/>
      <c r="F6" s="455" t="s">
        <v>25201</v>
      </c>
      <c r="G6" s="454"/>
      <c r="H6" s="454" t="s">
        <v>25202</v>
      </c>
      <c r="I6" s="454"/>
      <c r="J6" s="454" t="s">
        <v>25203</v>
      </c>
      <c r="K6" s="454"/>
      <c r="L6" s="454" t="s">
        <v>25267</v>
      </c>
      <c r="M6" s="454"/>
      <c r="N6" s="454" t="s">
        <v>25268</v>
      </c>
      <c r="O6" s="454"/>
      <c r="P6" s="454" t="s">
        <v>25269</v>
      </c>
      <c r="Q6" s="454"/>
      <c r="R6" s="454" t="s">
        <v>25270</v>
      </c>
      <c r="S6" s="454"/>
      <c r="T6" s="454" t="s">
        <v>25271</v>
      </c>
      <c r="U6" s="454"/>
    </row>
    <row r="7" spans="1:22" x14ac:dyDescent="0.25">
      <c r="A7" s="26" t="s">
        <v>0</v>
      </c>
      <c r="B7" s="221" t="s">
        <v>1390</v>
      </c>
      <c r="C7" s="27" t="s">
        <v>1392</v>
      </c>
      <c r="D7" s="309" t="s">
        <v>52</v>
      </c>
      <c r="E7" s="314"/>
      <c r="F7" s="298" t="s">
        <v>52</v>
      </c>
      <c r="G7" s="27" t="s">
        <v>1391</v>
      </c>
      <c r="H7" s="27" t="s">
        <v>52</v>
      </c>
      <c r="I7" s="27" t="s">
        <v>1391</v>
      </c>
      <c r="J7" s="27" t="s">
        <v>52</v>
      </c>
      <c r="K7" s="28" t="s">
        <v>1391</v>
      </c>
      <c r="L7" s="27" t="s">
        <v>52</v>
      </c>
      <c r="M7" s="28" t="s">
        <v>1391</v>
      </c>
      <c r="N7" s="27" t="s">
        <v>52</v>
      </c>
      <c r="O7" s="28" t="s">
        <v>1391</v>
      </c>
      <c r="P7" s="27" t="s">
        <v>52</v>
      </c>
      <c r="Q7" s="28" t="s">
        <v>1391</v>
      </c>
      <c r="R7" s="27" t="s">
        <v>52</v>
      </c>
      <c r="S7" s="28" t="s">
        <v>1391</v>
      </c>
      <c r="T7" s="27" t="s">
        <v>52</v>
      </c>
      <c r="U7" s="28" t="s">
        <v>1391</v>
      </c>
    </row>
    <row r="8" spans="1:22" ht="15" customHeight="1" x14ac:dyDescent="0.25">
      <c r="A8" s="196" t="s">
        <v>15</v>
      </c>
      <c r="B8" s="305" t="str">
        <f>VLOOKUP($A8,'PLANILHA SINTÉTICA'!$A:$Q,4,FALSE)</f>
        <v>ADMINISTRAÇÃO LOCAL</v>
      </c>
      <c r="C8" s="224">
        <f>VLOOKUP($A8,'PLANILHA SINTÉTICA'!$A:$Q,17,FALSE)</f>
        <v>146153.66</v>
      </c>
      <c r="D8" s="310">
        <f t="shared" ref="D8:D42" si="0">C8/$C$60</f>
        <v>0.20187230100744716</v>
      </c>
      <c r="E8" s="314"/>
      <c r="F8" s="312">
        <f>G8/$C$8</f>
        <v>0.24813935869185463</v>
      </c>
      <c r="G8" s="224">
        <f>SUBTOTAL(9,G9:G12)</f>
        <v>36266.475462867369</v>
      </c>
      <c r="H8" s="223">
        <f>I8/$C$8</f>
        <v>0.36340077262419629</v>
      </c>
      <c r="I8" s="224">
        <f>SUBTOTAL(9,I9:I12)</f>
        <v>53112.352965854094</v>
      </c>
      <c r="J8" s="223">
        <f>K8/$C$8</f>
        <v>0.34487985776488339</v>
      </c>
      <c r="K8" s="224">
        <f>SUBTOTAL(9,K9:K12)</f>
        <v>50405.453472617126</v>
      </c>
      <c r="L8" s="223">
        <f t="shared" ref="L8" si="1">M8/$C$8</f>
        <v>8.7180941080142425E-3</v>
      </c>
      <c r="M8" s="224">
        <f t="shared" ref="M8" si="2">SUBTOTAL(9,M9:M12)</f>
        <v>1274.1813621107169</v>
      </c>
      <c r="N8" s="223">
        <f t="shared" ref="N8" si="3">O8/$C$8</f>
        <v>8.7180941080142425E-3</v>
      </c>
      <c r="O8" s="224">
        <f t="shared" ref="O8" si="4">SUBTOTAL(9,O9:O12)</f>
        <v>1274.1813621107169</v>
      </c>
      <c r="P8" s="223">
        <f t="shared" ref="P8" si="5">Q8/$C$8</f>
        <v>8.7180941080142425E-3</v>
      </c>
      <c r="Q8" s="224">
        <f t="shared" ref="Q8" si="6">SUBTOTAL(9,Q9:Q12)</f>
        <v>1274.1813621107169</v>
      </c>
      <c r="R8" s="223">
        <f t="shared" ref="R8" si="7">S8/$C$8</f>
        <v>8.7128642975115335E-3</v>
      </c>
      <c r="S8" s="224">
        <f t="shared" ref="S8" si="8">SUBTOTAL(9,S9:S12)</f>
        <v>1273.4170061646396</v>
      </c>
      <c r="T8" s="223">
        <f t="shared" ref="T8" si="9">U8/$C$8</f>
        <v>8.7128642975115335E-3</v>
      </c>
      <c r="U8" s="224">
        <f t="shared" ref="U8" si="10">SUBTOTAL(9,U9:U12)</f>
        <v>1273.4170061646396</v>
      </c>
      <c r="V8" s="381">
        <f>T8+R8+P8+N8+L8+J8+H8+F8</f>
        <v>1</v>
      </c>
    </row>
    <row r="9" spans="1:22" hidden="1" outlineLevel="1" x14ac:dyDescent="0.25">
      <c r="A9" s="205" t="s">
        <v>17</v>
      </c>
      <c r="B9" s="316" t="str">
        <f>VLOOKUP($A9,'PLANILHA SINTÉTICA'!$A:$Q,4,FALSE)</f>
        <v>EQUIPE TÉCNICA GERENCIAL</v>
      </c>
      <c r="C9" s="295">
        <f>VLOOKUP($A9,'PLANILHA SINTÉTICA'!$A:$Q,17,FALSE)</f>
        <v>96324.63</v>
      </c>
      <c r="D9" s="311">
        <f t="shared" si="0"/>
        <v>0.1330467858402655</v>
      </c>
      <c r="E9" s="314"/>
      <c r="F9" s="313">
        <f>SUBTOTAL(9,G$13:G$59)/($C$60-$C$8)</f>
        <v>0.24813935869185466</v>
      </c>
      <c r="G9" s="295">
        <f>F9*$C9</f>
        <v>23901.931914430184</v>
      </c>
      <c r="H9" s="313">
        <f>SUBTOTAL(9,I$13:I$59)/($C$60-$C$8)</f>
        <v>0.36340077262419629</v>
      </c>
      <c r="I9" s="295">
        <f t="shared" ref="I9:I12" si="11">H9*$C9</f>
        <v>35004.444964739836</v>
      </c>
      <c r="J9" s="313">
        <f>SUBTOTAL(9,K$13:K$59)/($C$60-$C$8)</f>
        <v>0.34487985776488334</v>
      </c>
      <c r="K9" s="295">
        <f t="shared" ref="K9:K12" si="12">J9*$C9</f>
        <v>33220.424693655019</v>
      </c>
      <c r="L9" s="313">
        <f>SUBTOTAL(9,M$13:M$59)/($C$60-$C$8)</f>
        <v>8.7180941080142425E-3</v>
      </c>
      <c r="M9" s="295">
        <f t="shared" ref="M9:M12" si="13">L9*$C9</f>
        <v>839.76718925965201</v>
      </c>
      <c r="N9" s="313">
        <f>SUBTOTAL(9,O$13:O$59)/($C$60-$C$8)</f>
        <v>8.7180941080142425E-3</v>
      </c>
      <c r="O9" s="295">
        <f t="shared" ref="O9:O12" si="14">N9*$C9</f>
        <v>839.76718925965201</v>
      </c>
      <c r="P9" s="313">
        <f>SUBTOTAL(9,Q$13:Q$59)/($C$60-$C$8)</f>
        <v>8.7180941080142425E-3</v>
      </c>
      <c r="Q9" s="295">
        <f t="shared" ref="Q9:Q12" si="15">P9*$C9</f>
        <v>839.76718925965201</v>
      </c>
      <c r="R9" s="313">
        <f>SUBTOTAL(9,S$13:S$59)/($C$60-$C$8)</f>
        <v>8.7128642975115335E-3</v>
      </c>
      <c r="S9" s="295">
        <f t="shared" ref="S9:S12" si="16">R9*$C9</f>
        <v>839.26342969800839</v>
      </c>
      <c r="T9" s="313">
        <f>SUBTOTAL(9,U$13:U$59)/($C$60-$C$8)</f>
        <v>8.7128642975115335E-3</v>
      </c>
      <c r="U9" s="295">
        <f t="shared" ref="U9:U12" si="17">T9*$C9</f>
        <v>839.26342969800839</v>
      </c>
      <c r="V9" s="381">
        <f>T9+R9+P9+N9+L9+J9+H9+F9</f>
        <v>1</v>
      </c>
    </row>
    <row r="10" spans="1:22" hidden="1" outlineLevel="1" x14ac:dyDescent="0.25">
      <c r="A10" s="205" t="s">
        <v>1361</v>
      </c>
      <c r="B10" s="316" t="str">
        <f>VLOOKUP($A10,'PLANILHA SINTÉTICA'!$A:$Q,4,FALSE)</f>
        <v>EQUIPE DE SEGURANÇA DO TRABALHO</v>
      </c>
      <c r="C10" s="295">
        <f>VLOOKUP($A10,'PLANILHA SINTÉTICA'!$A:$Q,17,FALSE)</f>
        <v>18043.13</v>
      </c>
      <c r="D10" s="311">
        <f t="shared" si="0"/>
        <v>2.4921771856253893E-2</v>
      </c>
      <c r="E10" s="314"/>
      <c r="F10" s="313">
        <f>SUBTOTAL(9,G$13:G$59)/($C$60-$C$8)</f>
        <v>0.24813935869185466</v>
      </c>
      <c r="G10" s="295">
        <f t="shared" ref="G10:G31" si="18">F10*$C10</f>
        <v>4477.2107069937638</v>
      </c>
      <c r="H10" s="313">
        <f>SUBTOTAL(9,I$13:I$59)/($C$60-$C$8)</f>
        <v>0.36340077262419629</v>
      </c>
      <c r="I10" s="295">
        <f t="shared" si="11"/>
        <v>6556.8873825588153</v>
      </c>
      <c r="J10" s="313">
        <f>SUBTOTAL(9,K$13:K$59)/($C$60-$C$8)</f>
        <v>0.34487985776488334</v>
      </c>
      <c r="K10" s="295">
        <f t="shared" si="12"/>
        <v>6222.7121080333</v>
      </c>
      <c r="L10" s="313">
        <f>SUBTOTAL(9,M$13:M$59)/($C$60-$C$8)</f>
        <v>8.7180941080142425E-3</v>
      </c>
      <c r="M10" s="295">
        <f t="shared" si="13"/>
        <v>157.30170534313504</v>
      </c>
      <c r="N10" s="313">
        <f>SUBTOTAL(9,O$13:O$59)/($C$60-$C$8)</f>
        <v>8.7180941080142425E-3</v>
      </c>
      <c r="O10" s="295">
        <f t="shared" si="14"/>
        <v>157.30170534313504</v>
      </c>
      <c r="P10" s="313">
        <f>SUBTOTAL(9,Q$13:Q$59)/($C$60-$C$8)</f>
        <v>8.7180941080142425E-3</v>
      </c>
      <c r="Q10" s="295">
        <f t="shared" si="15"/>
        <v>157.30170534313504</v>
      </c>
      <c r="R10" s="313">
        <f>SUBTOTAL(9,S$13:S$59)/($C$60-$C$8)</f>
        <v>8.7128642975115335E-3</v>
      </c>
      <c r="S10" s="295">
        <f t="shared" si="16"/>
        <v>157.20734319235928</v>
      </c>
      <c r="T10" s="313">
        <f>SUBTOTAL(9,U$13:U$59)/($C$60-$C$8)</f>
        <v>8.7128642975115335E-3</v>
      </c>
      <c r="U10" s="295">
        <f t="shared" si="17"/>
        <v>157.20734319235928</v>
      </c>
      <c r="V10" s="381">
        <f t="shared" ref="V10:V44" si="19">T10+R10+P10+N10+L10+J10+H10+F10</f>
        <v>1</v>
      </c>
    </row>
    <row r="11" spans="1:22" hidden="1" outlineLevel="1" x14ac:dyDescent="0.25">
      <c r="A11" s="205" t="s">
        <v>1362</v>
      </c>
      <c r="B11" s="316" t="str">
        <f>VLOOKUP($A11,'PLANILHA SINTÉTICA'!$A:$Q,4,FALSE)</f>
        <v>EQUIPE DE TOPOGRAFIA</v>
      </c>
      <c r="C11" s="295">
        <f>VLOOKUP($A11,'PLANILHA SINTÉTICA'!$A:$Q,17,FALSE)</f>
        <v>8806.8799999999992</v>
      </c>
      <c r="D11" s="311">
        <f t="shared" si="0"/>
        <v>1.2164355858734335E-2</v>
      </c>
      <c r="E11" s="314"/>
      <c r="F11" s="313">
        <f>SUBTOTAL(9,G$13:G$59)/($C$60-$C$8)</f>
        <v>0.24813935869185466</v>
      </c>
      <c r="G11" s="295">
        <f t="shared" si="18"/>
        <v>2185.3335552761209</v>
      </c>
      <c r="H11" s="313">
        <f>SUBTOTAL(9,I$13:I$59)/($C$60-$C$8)</f>
        <v>0.36340077262419629</v>
      </c>
      <c r="I11" s="295">
        <f t="shared" si="11"/>
        <v>3200.4269964085815</v>
      </c>
      <c r="J11" s="313">
        <f>SUBTOTAL(9,K$13:K$59)/($C$60-$C$8)</f>
        <v>0.34487985776488334</v>
      </c>
      <c r="K11" s="295">
        <f t="shared" si="12"/>
        <v>3037.3155217523954</v>
      </c>
      <c r="L11" s="313">
        <f>SUBTOTAL(9,M$13:M$59)/($C$60-$C$8)</f>
        <v>8.7180941080142425E-3</v>
      </c>
      <c r="M11" s="295">
        <f t="shared" si="13"/>
        <v>76.779208637988461</v>
      </c>
      <c r="N11" s="313">
        <f>SUBTOTAL(9,O$13:O$59)/($C$60-$C$8)</f>
        <v>8.7180941080142425E-3</v>
      </c>
      <c r="O11" s="295">
        <f t="shared" si="14"/>
        <v>76.779208637988461</v>
      </c>
      <c r="P11" s="313">
        <f>SUBTOTAL(9,Q$13:Q$59)/($C$60-$C$8)</f>
        <v>8.7180941080142425E-3</v>
      </c>
      <c r="Q11" s="295">
        <f t="shared" si="15"/>
        <v>76.779208637988461</v>
      </c>
      <c r="R11" s="313">
        <f>SUBTOTAL(9,S$13:S$59)/($C$60-$C$8)</f>
        <v>8.7128642975115335E-3</v>
      </c>
      <c r="S11" s="295">
        <f t="shared" si="16"/>
        <v>76.733150324468369</v>
      </c>
      <c r="T11" s="313">
        <f>SUBTOTAL(9,U$13:U$59)/($C$60-$C$8)</f>
        <v>8.7128642975115335E-3</v>
      </c>
      <c r="U11" s="295">
        <f t="shared" si="17"/>
        <v>76.733150324468369</v>
      </c>
      <c r="V11" s="381">
        <f t="shared" si="19"/>
        <v>1</v>
      </c>
    </row>
    <row r="12" spans="1:22" hidden="1" outlineLevel="1" x14ac:dyDescent="0.25">
      <c r="A12" s="205" t="s">
        <v>1363</v>
      </c>
      <c r="B12" s="316" t="str">
        <f>VLOOKUP($A12,'PLANILHA SINTÉTICA'!$A:$Q,4,FALSE)</f>
        <v>EQUIPE DE VIGILÂNCIA</v>
      </c>
      <c r="C12" s="295">
        <f>VLOOKUP($A12,'PLANILHA SINTÉTICA'!$A:$Q,17,FALSE)</f>
        <v>22979.02</v>
      </c>
      <c r="D12" s="311">
        <f t="shared" si="0"/>
        <v>3.1739387452193457E-2</v>
      </c>
      <c r="E12" s="314"/>
      <c r="F12" s="313">
        <f>SUBTOTAL(9,G$13:G$59)/($C$60-$C$8)</f>
        <v>0.24813935869185466</v>
      </c>
      <c r="G12" s="295">
        <f t="shared" si="18"/>
        <v>5701.9992861673018</v>
      </c>
      <c r="H12" s="313">
        <f>SUBTOTAL(9,I$13:I$59)/($C$60-$C$8)</f>
        <v>0.36340077262419629</v>
      </c>
      <c r="I12" s="295">
        <f t="shared" si="11"/>
        <v>8350.5936221468601</v>
      </c>
      <c r="J12" s="313">
        <f>SUBTOTAL(9,K$13:K$59)/($C$60-$C$8)</f>
        <v>0.34487985776488334</v>
      </c>
      <c r="K12" s="295">
        <f t="shared" si="12"/>
        <v>7925.0011491764099</v>
      </c>
      <c r="L12" s="313">
        <f>SUBTOTAL(9,M$13:M$59)/($C$60-$C$8)</f>
        <v>8.7180941080142425E-3</v>
      </c>
      <c r="M12" s="295">
        <f t="shared" si="13"/>
        <v>200.33325886994143</v>
      </c>
      <c r="N12" s="313">
        <f>SUBTOTAL(9,O$13:O$59)/($C$60-$C$8)</f>
        <v>8.7180941080142425E-3</v>
      </c>
      <c r="O12" s="295">
        <f t="shared" si="14"/>
        <v>200.33325886994143</v>
      </c>
      <c r="P12" s="313">
        <f>SUBTOTAL(9,Q$13:Q$59)/($C$60-$C$8)</f>
        <v>8.7180941080142425E-3</v>
      </c>
      <c r="Q12" s="295">
        <f t="shared" si="15"/>
        <v>200.33325886994143</v>
      </c>
      <c r="R12" s="313">
        <f>SUBTOTAL(9,S$13:S$59)/($C$60-$C$8)</f>
        <v>8.7128642975115335E-3</v>
      </c>
      <c r="S12" s="295">
        <f t="shared" si="16"/>
        <v>200.21308294980349</v>
      </c>
      <c r="T12" s="313">
        <f>SUBTOTAL(9,U$13:U$59)/($C$60-$C$8)</f>
        <v>8.7128642975115335E-3</v>
      </c>
      <c r="U12" s="295">
        <f t="shared" si="17"/>
        <v>200.21308294980349</v>
      </c>
      <c r="V12" s="381">
        <f t="shared" si="19"/>
        <v>1</v>
      </c>
    </row>
    <row r="13" spans="1:22" collapsed="1" x14ac:dyDescent="0.25">
      <c r="A13" s="196" t="s">
        <v>1364</v>
      </c>
      <c r="B13" s="305" t="str">
        <f>VLOOKUP($A13,'PLANILHA SINTÉTICA'!$A:$Q,4,FALSE)</f>
        <v>MOBILIZAÇÃO</v>
      </c>
      <c r="C13" s="224">
        <f>VLOOKUP($A13,'PLANILHA SINTÉTICA'!$A:$Q,17,FALSE)</f>
        <v>3344.13</v>
      </c>
      <c r="D13" s="310">
        <f t="shared" si="0"/>
        <v>4.619023690327251E-3</v>
      </c>
      <c r="E13" s="314"/>
      <c r="F13" s="312">
        <f>G13/$C$13</f>
        <v>1</v>
      </c>
      <c r="G13" s="224">
        <f>SUBTOTAL(9,G14:G15)</f>
        <v>3344.13</v>
      </c>
      <c r="H13" s="223"/>
      <c r="I13" s="224"/>
      <c r="J13" s="223"/>
      <c r="K13" s="224"/>
      <c r="L13" s="223"/>
      <c r="M13" s="224"/>
      <c r="N13" s="223"/>
      <c r="O13" s="224"/>
      <c r="P13" s="223"/>
      <c r="Q13" s="224"/>
      <c r="R13" s="223"/>
      <c r="S13" s="224"/>
      <c r="T13" s="223"/>
      <c r="U13" s="224"/>
      <c r="V13" s="381">
        <f t="shared" si="19"/>
        <v>1</v>
      </c>
    </row>
    <row r="14" spans="1:22" hidden="1" outlineLevel="1" x14ac:dyDescent="0.25">
      <c r="A14" s="205" t="s">
        <v>1365</v>
      </c>
      <c r="B14" s="316" t="str">
        <f>VLOOKUP($A14,'PLANILHA SINTÉTICA'!$A:$Q,4,FALSE)</f>
        <v>MOBILIZAÇÃO DE VEÍCULOS LEVES E CAMINHÕES COMUNS</v>
      </c>
      <c r="C14" s="295">
        <f>VLOOKUP($A14,'PLANILHA SINTÉTICA'!$A:$Q,17,FALSE)</f>
        <v>782.27</v>
      </c>
      <c r="D14" s="311">
        <f t="shared" si="0"/>
        <v>1.080497367695723E-3</v>
      </c>
      <c r="E14" s="314"/>
      <c r="F14" s="313">
        <v>1</v>
      </c>
      <c r="G14" s="295">
        <f t="shared" si="18"/>
        <v>782.27</v>
      </c>
      <c r="H14" s="222"/>
      <c r="I14" s="295"/>
      <c r="J14" s="222"/>
      <c r="K14" s="295"/>
      <c r="L14" s="222"/>
      <c r="M14" s="295"/>
      <c r="N14" s="222"/>
      <c r="O14" s="295"/>
      <c r="P14" s="222"/>
      <c r="Q14" s="295"/>
      <c r="R14" s="222"/>
      <c r="S14" s="295"/>
      <c r="T14" s="222"/>
      <c r="U14" s="295"/>
      <c r="V14" s="381">
        <f t="shared" si="19"/>
        <v>1</v>
      </c>
    </row>
    <row r="15" spans="1:22" hidden="1" outlineLevel="1" x14ac:dyDescent="0.25">
      <c r="A15" s="205" t="s">
        <v>1366</v>
      </c>
      <c r="B15" s="316" t="str">
        <f>VLOOKUP($A15,'PLANILHA SINTÉTICA'!$A:$Q,4,FALSE)</f>
        <v>MOBILIZAÇÃO DE EQUIPAMENTOS DE GRANDE PORTE</v>
      </c>
      <c r="C15" s="295">
        <f>VLOOKUP($A15,'PLANILHA SINTÉTICA'!$A:$Q,17,FALSE)</f>
        <v>2561.86</v>
      </c>
      <c r="D15" s="311">
        <f t="shared" si="0"/>
        <v>3.538526322631528E-3</v>
      </c>
      <c r="E15" s="314"/>
      <c r="F15" s="313">
        <v>1</v>
      </c>
      <c r="G15" s="295">
        <f t="shared" si="18"/>
        <v>2561.86</v>
      </c>
      <c r="H15" s="222"/>
      <c r="I15" s="295"/>
      <c r="J15" s="222"/>
      <c r="K15" s="295"/>
      <c r="L15" s="222"/>
      <c r="M15" s="295"/>
      <c r="N15" s="222"/>
      <c r="O15" s="295"/>
      <c r="P15" s="222"/>
      <c r="Q15" s="295"/>
      <c r="R15" s="222"/>
      <c r="S15" s="295"/>
      <c r="T15" s="222"/>
      <c r="U15" s="295"/>
      <c r="V15" s="381">
        <f t="shared" si="19"/>
        <v>1</v>
      </c>
    </row>
    <row r="16" spans="1:22" collapsed="1" x14ac:dyDescent="0.25">
      <c r="A16" s="196" t="s">
        <v>1367</v>
      </c>
      <c r="B16" s="305" t="str">
        <f>VLOOKUP($A16,'PLANILHA SINTÉTICA'!$A:$Q,4,FALSE)</f>
        <v>CANTEIRO DE OBRAS</v>
      </c>
      <c r="C16" s="224">
        <f>VLOOKUP($A16,'PLANILHA SINTÉTICA'!$A:$Q,17,FALSE)</f>
        <v>39222.17880999999</v>
      </c>
      <c r="D16" s="310">
        <f t="shared" si="0"/>
        <v>5.4174979175343495E-2</v>
      </c>
      <c r="E16" s="314"/>
      <c r="F16" s="312">
        <f>G16/C16</f>
        <v>0.78359265082856844</v>
      </c>
      <c r="G16" s="224">
        <f>SUBTOTAL(9,G17:G31)</f>
        <v>30734.211065</v>
      </c>
      <c r="H16" s="312">
        <f>I16/C16</f>
        <v>0.15439617682473161</v>
      </c>
      <c r="I16" s="224">
        <f>SUBTOTAL(9,I17:I41)</f>
        <v>6055.7544550000002</v>
      </c>
      <c r="J16" s="312">
        <f>K16/C16</f>
        <v>0.17102952955509207</v>
      </c>
      <c r="K16" s="224">
        <f>SUBTOTAL(9,K17:K41)</f>
        <v>6708.1507899999988</v>
      </c>
      <c r="L16" s="223"/>
      <c r="M16" s="224"/>
      <c r="N16" s="223"/>
      <c r="O16" s="224"/>
      <c r="P16" s="223"/>
      <c r="Q16" s="224"/>
      <c r="R16" s="223"/>
      <c r="S16" s="224"/>
      <c r="T16" s="223"/>
      <c r="U16" s="224"/>
      <c r="V16" s="381">
        <f t="shared" si="19"/>
        <v>1.109018357208392</v>
      </c>
    </row>
    <row r="17" spans="1:22" hidden="1" outlineLevel="1" x14ac:dyDescent="0.25">
      <c r="A17" s="206" t="s">
        <v>25318</v>
      </c>
      <c r="B17" s="411" t="str">
        <f>VLOOKUP($A17,'PLANILHA SINTÉTICA'!$A:$Q,4,FALSE)</f>
        <v>TAPUME COM TELHA METÁLICA. AF_05/2018</v>
      </c>
      <c r="C17" s="295">
        <f>VLOOKUP($A17,'PLANILHA SINTÉTICA'!$A:$Q,17,FALSE)</f>
        <v>14586.087600000001</v>
      </c>
      <c r="D17" s="222">
        <f t="shared" si="0"/>
        <v>2.0146789799914643E-2</v>
      </c>
      <c r="E17" s="314"/>
      <c r="F17" s="313">
        <v>1</v>
      </c>
      <c r="G17" s="295">
        <f t="shared" si="18"/>
        <v>14586.087600000001</v>
      </c>
      <c r="H17" s="222"/>
      <c r="I17" s="295"/>
      <c r="J17" s="222"/>
      <c r="K17" s="295"/>
      <c r="L17" s="222"/>
      <c r="M17" s="295"/>
      <c r="N17" s="222"/>
      <c r="O17" s="295"/>
      <c r="P17" s="222"/>
      <c r="Q17" s="295"/>
      <c r="R17" s="222"/>
      <c r="S17" s="295"/>
      <c r="T17" s="222"/>
      <c r="U17" s="295"/>
      <c r="V17" s="381">
        <f t="shared" si="19"/>
        <v>1</v>
      </c>
    </row>
    <row r="18" spans="1:22" ht="30" hidden="1" outlineLevel="1" x14ac:dyDescent="0.25">
      <c r="A18" s="206" t="s">
        <v>25319</v>
      </c>
      <c r="B18" s="316" t="str">
        <f>VLOOKUP($A18,'PLANILHA SINTÉTICA'!$A:$Q,4,FALSE)</f>
        <v xml:space="preserve">LOCACAO, INSTALAÇÃO E DESINSTALAÇÃO DE CONTAINER 2,30 X 6,00 M, ALT. 2,50 M, PARA SANITARIO, COM 4 BACIAS, 8 CHUVEIROS,1 LAVATORIO E 1 MICTORIO (NAO INCLUI MOBILIZACAO/DESMOBILIZACAO)          </v>
      </c>
      <c r="C18" s="295">
        <f>VLOOKUP($A18,'PLANILHA SINTÉTICA'!$A:$Q,17,FALSE)</f>
        <v>4040.16</v>
      </c>
      <c r="D18" s="311">
        <f t="shared" si="0"/>
        <v>5.5804034988808883E-3</v>
      </c>
      <c r="E18" s="314"/>
      <c r="F18" s="313">
        <v>0.33329999999999999</v>
      </c>
      <c r="G18" s="295">
        <f t="shared" si="18"/>
        <v>1346.5853279999999</v>
      </c>
      <c r="H18" s="222">
        <v>0.33329999999999999</v>
      </c>
      <c r="I18" s="295">
        <f t="shared" ref="I18:I19" si="20">H18*$C18</f>
        <v>1346.5853279999999</v>
      </c>
      <c r="J18" s="222">
        <v>0.33339999999999997</v>
      </c>
      <c r="K18" s="295">
        <f t="shared" ref="K18:K19" si="21">J18*$C18</f>
        <v>1346.9893439999998</v>
      </c>
      <c r="L18" s="222"/>
      <c r="M18" s="295"/>
      <c r="N18" s="222"/>
      <c r="O18" s="295"/>
      <c r="P18" s="222"/>
      <c r="Q18" s="295"/>
      <c r="R18" s="222"/>
      <c r="S18" s="295"/>
      <c r="T18" s="222"/>
      <c r="U18" s="295"/>
      <c r="V18" s="381">
        <f t="shared" si="19"/>
        <v>1</v>
      </c>
    </row>
    <row r="19" spans="1:22" ht="30" hidden="1" outlineLevel="1" x14ac:dyDescent="0.25">
      <c r="A19" s="206" t="s">
        <v>25320</v>
      </c>
      <c r="B19" s="316" t="str">
        <f>VLOOKUP($A19,'PLANILHA SINTÉTICA'!$A:$Q,4,FALSE)</f>
        <v xml:space="preserve">LOCAÇÃO, INSTALAÇÃO E DESINSTALAÇÃO DE CONTAINER 2,30 X 6,00 M, ALT. 2,50 M, PARA ESCRITORIO, SEM DIVISORIAS INTERNAS E SEM SANITARIO (NAO INCLUI MOBILIZACAO/DESMOBILIZACAO)            </v>
      </c>
      <c r="C19" s="295">
        <f>VLOOKUP($A19,'PLANILHA SINTÉTICA'!$A:$Q,17,FALSE)</f>
        <v>2726.19</v>
      </c>
      <c r="D19" s="311">
        <f t="shared" si="0"/>
        <v>3.7655043895821177E-3</v>
      </c>
      <c r="E19" s="314"/>
      <c r="F19" s="313">
        <v>0.33329999999999999</v>
      </c>
      <c r="G19" s="295">
        <f t="shared" si="18"/>
        <v>908.63912700000003</v>
      </c>
      <c r="H19" s="222">
        <v>0.33329999999999999</v>
      </c>
      <c r="I19" s="295">
        <f t="shared" si="20"/>
        <v>908.63912700000003</v>
      </c>
      <c r="J19" s="222">
        <v>0.33339999999999997</v>
      </c>
      <c r="K19" s="295">
        <f t="shared" si="21"/>
        <v>908.91174599999999</v>
      </c>
      <c r="L19" s="222"/>
      <c r="M19" s="295"/>
      <c r="N19" s="222"/>
      <c r="O19" s="295"/>
      <c r="P19" s="222"/>
      <c r="Q19" s="295"/>
      <c r="R19" s="222"/>
      <c r="S19" s="295"/>
      <c r="T19" s="222"/>
      <c r="U19" s="295"/>
      <c r="V19" s="381">
        <f t="shared" si="19"/>
        <v>1</v>
      </c>
    </row>
    <row r="20" spans="1:22" hidden="1" outlineLevel="1" x14ac:dyDescent="0.25">
      <c r="A20" s="206" t="s">
        <v>25321</v>
      </c>
      <c r="B20" s="316" t="str">
        <f>VLOOKUP($A20,'PLANILHA SINTÉTICA'!$A:$Q,4,FALSE)</f>
        <v>ESCAVAÇÃO, REATERRO E APILOAMENTO MECÂNICO</v>
      </c>
      <c r="C20" s="295">
        <f>VLOOKUP($A20,'PLANILHA SINTÉTICA'!$A:$Q,17,FALSE)</f>
        <v>821.11184999999989</v>
      </c>
      <c r="D20" s="311">
        <f t="shared" si="0"/>
        <v>1.1341470240566114E-3</v>
      </c>
      <c r="E20" s="314"/>
      <c r="F20" s="313">
        <v>1</v>
      </c>
      <c r="G20" s="295">
        <f t="shared" si="18"/>
        <v>821.11184999999989</v>
      </c>
      <c r="H20" s="222"/>
      <c r="I20" s="295"/>
      <c r="J20" s="222"/>
      <c r="K20" s="295"/>
      <c r="L20" s="222"/>
      <c r="M20" s="295"/>
      <c r="N20" s="222"/>
      <c r="O20" s="295"/>
      <c r="P20" s="222"/>
      <c r="Q20" s="295"/>
      <c r="R20" s="222"/>
      <c r="S20" s="295"/>
      <c r="T20" s="222"/>
      <c r="U20" s="295"/>
      <c r="V20" s="381">
        <f t="shared" si="19"/>
        <v>1</v>
      </c>
    </row>
    <row r="21" spans="1:22" hidden="1" outlineLevel="1" x14ac:dyDescent="0.25">
      <c r="A21" s="206" t="s">
        <v>25322</v>
      </c>
      <c r="B21" s="316" t="str">
        <f>VLOOKUP($A21,'PLANILHA SINTÉTICA'!$A:$Q,4,FALSE)</f>
        <v>BASE PARA CONTAINER</v>
      </c>
      <c r="C21" s="295">
        <f>VLOOKUP($A21,'PLANILHA SINTÉTICA'!$A:$Q,17,FALSE)</f>
        <v>2480.1721600000001</v>
      </c>
      <c r="D21" s="311">
        <f t="shared" si="0"/>
        <v>3.4256963584340648E-3</v>
      </c>
      <c r="E21" s="314"/>
      <c r="F21" s="313">
        <v>1</v>
      </c>
      <c r="G21" s="295">
        <f t="shared" si="18"/>
        <v>2480.1721600000001</v>
      </c>
      <c r="H21" s="222"/>
      <c r="I21" s="295"/>
      <c r="J21" s="222"/>
      <c r="K21" s="295"/>
      <c r="L21" s="222"/>
      <c r="M21" s="295"/>
      <c r="N21" s="222"/>
      <c r="O21" s="295"/>
      <c r="P21" s="222"/>
      <c r="Q21" s="295"/>
      <c r="R21" s="222"/>
      <c r="S21" s="295"/>
      <c r="T21" s="222"/>
      <c r="U21" s="295"/>
      <c r="V21" s="381">
        <f t="shared" si="19"/>
        <v>1</v>
      </c>
    </row>
    <row r="22" spans="1:22" hidden="1" outlineLevel="1" x14ac:dyDescent="0.25">
      <c r="A22" s="206" t="s">
        <v>25323</v>
      </c>
      <c r="B22" s="316" t="str">
        <f>VLOOKUP($A22,'PLANILHA SINTÉTICA'!$A:$Q,4,FALSE)</f>
        <v>INSTALAÇÕES PROVISÓRIAS DE ÁGUA</v>
      </c>
      <c r="C22" s="295">
        <f>VLOOKUP($A22,'PLANILHA SINTÉTICA'!$A:$Q,17,FALSE)</f>
        <v>3704.5099999999998</v>
      </c>
      <c r="D22" s="311">
        <f t="shared" si="0"/>
        <v>5.1167925442653856E-3</v>
      </c>
      <c r="E22" s="314"/>
      <c r="F22" s="313">
        <v>1</v>
      </c>
      <c r="G22" s="295">
        <f t="shared" si="18"/>
        <v>3704.5099999999998</v>
      </c>
      <c r="H22" s="222"/>
      <c r="I22" s="295"/>
      <c r="J22" s="222"/>
      <c r="K22" s="295"/>
      <c r="L22" s="222"/>
      <c r="M22" s="295"/>
      <c r="N22" s="222"/>
      <c r="O22" s="295"/>
      <c r="P22" s="222"/>
      <c r="Q22" s="295"/>
      <c r="R22" s="222"/>
      <c r="S22" s="295"/>
      <c r="T22" s="222"/>
      <c r="U22" s="295"/>
      <c r="V22" s="381">
        <f t="shared" si="19"/>
        <v>1</v>
      </c>
    </row>
    <row r="23" spans="1:22" hidden="1" outlineLevel="1" x14ac:dyDescent="0.25">
      <c r="A23" s="206" t="s">
        <v>25340</v>
      </c>
      <c r="B23" s="316" t="str">
        <f>VLOOKUP($A23,'PLANILHA SINTÉTICA'!$A:$Q,4,FALSE)</f>
        <v>INSTALAÇÕES PROVISÓRIAS DE ESGOTO</v>
      </c>
      <c r="C23" s="295">
        <f>VLOOKUP($A23,'PLANILHA SINTÉTICA'!$A:$Q,17,FALSE)</f>
        <v>1732.8700000000001</v>
      </c>
      <c r="D23" s="311">
        <f t="shared" si="0"/>
        <v>2.3934977355118919E-3</v>
      </c>
      <c r="E23" s="314"/>
      <c r="F23" s="313">
        <v>1</v>
      </c>
      <c r="G23" s="295">
        <f t="shared" si="18"/>
        <v>1732.8700000000001</v>
      </c>
      <c r="H23" s="222"/>
      <c r="I23" s="295"/>
      <c r="J23" s="222"/>
      <c r="K23" s="295"/>
      <c r="L23" s="222"/>
      <c r="M23" s="295"/>
      <c r="N23" s="222"/>
      <c r="O23" s="295"/>
      <c r="P23" s="222"/>
      <c r="Q23" s="295"/>
      <c r="R23" s="222"/>
      <c r="S23" s="295"/>
      <c r="T23" s="222"/>
      <c r="U23" s="295"/>
      <c r="V23" s="381">
        <f t="shared" si="19"/>
        <v>1</v>
      </c>
    </row>
    <row r="24" spans="1:22" hidden="1" outlineLevel="1" x14ac:dyDescent="0.25">
      <c r="A24" s="206" t="s">
        <v>29350</v>
      </c>
      <c r="B24" s="316" t="str">
        <f>VLOOKUP($A24,'PLANILHA SINTÉTICA'!$A:$Q,4,FALSE)</f>
        <v>INSTALAÇÕES PROVISÓRIAS DE ENERGIA</v>
      </c>
      <c r="C24" s="295">
        <f>VLOOKUP($A24,'PLANILHA SINTÉTICA'!$A:$Q,17,FALSE)</f>
        <v>3604.06</v>
      </c>
      <c r="D24" s="311">
        <f t="shared" si="0"/>
        <v>4.9780476600373878E-3</v>
      </c>
      <c r="E24" s="314"/>
      <c r="F24" s="313">
        <v>1</v>
      </c>
      <c r="G24" s="295">
        <f t="shared" si="18"/>
        <v>3604.06</v>
      </c>
      <c r="H24" s="222"/>
      <c r="I24" s="295"/>
      <c r="J24" s="222"/>
      <c r="K24" s="295"/>
      <c r="L24" s="222"/>
      <c r="M24" s="295"/>
      <c r="N24" s="222"/>
      <c r="O24" s="295"/>
      <c r="P24" s="222"/>
      <c r="Q24" s="295"/>
      <c r="R24" s="222"/>
      <c r="S24" s="295"/>
      <c r="T24" s="222"/>
      <c r="U24" s="295"/>
      <c r="V24" s="381">
        <f t="shared" si="19"/>
        <v>1</v>
      </c>
    </row>
    <row r="25" spans="1:22" ht="30" hidden="1" outlineLevel="1" x14ac:dyDescent="0.25">
      <c r="A25" s="206" t="s">
        <v>29351</v>
      </c>
      <c r="B25" s="316" t="str">
        <f>VLOOKUP($A25,'PLANILHA SINTÉTICA'!$A:$Q,4,FALSE)</f>
        <v xml:space="preserve">ENERGIA ELETRICA COMERCIAL, BAIXA TENSAO, RELATIVA AO CONSUMO DE ATE 100 KWH, INCLUINDO ICMS, PIS/PASEP E COFINS                                                                                                                                                                                                                                                                                                                                                                                          </v>
      </c>
      <c r="C25" s="295">
        <f>VLOOKUP($A25,'PLANILHA SINTÉTICA'!$A:$Q,17,FALSE)</f>
        <v>237.6</v>
      </c>
      <c r="D25" s="222">
        <f t="shared" si="0"/>
        <v>3.2818103028941901E-4</v>
      </c>
      <c r="E25" s="314"/>
      <c r="F25" s="313">
        <v>0.33329999999999999</v>
      </c>
      <c r="G25" s="295">
        <f t="shared" si="18"/>
        <v>79.19207999999999</v>
      </c>
      <c r="H25" s="222">
        <v>0.33329999999999999</v>
      </c>
      <c r="I25" s="295">
        <f t="shared" ref="I25:I28" si="22">H25*$C25</f>
        <v>79.19207999999999</v>
      </c>
      <c r="J25" s="222">
        <v>0.33339999999999997</v>
      </c>
      <c r="K25" s="295">
        <f t="shared" ref="K25:K31" si="23">J25*$C25</f>
        <v>79.215839999999986</v>
      </c>
      <c r="L25" s="222"/>
      <c r="M25" s="295"/>
      <c r="N25" s="222"/>
      <c r="O25" s="295"/>
      <c r="P25" s="222"/>
      <c r="Q25" s="295"/>
      <c r="R25" s="222"/>
      <c r="S25" s="295"/>
      <c r="T25" s="222"/>
      <c r="U25" s="295"/>
      <c r="V25" s="381">
        <f t="shared" si="19"/>
        <v>1</v>
      </c>
    </row>
    <row r="26" spans="1:22" hidden="1" outlineLevel="1" x14ac:dyDescent="0.25">
      <c r="A26" s="206" t="s">
        <v>29352</v>
      </c>
      <c r="B26" s="316" t="str">
        <f>VLOOKUP($A26,'PLANILHA SINTÉTICA'!$A:$Q,4,FALSE)</f>
        <v>TARIFA DE FORNECIMENTO DE ÁGUA DA SANEPAR RESOLUÇÃO 12/2023 - INDUSTRIAL</v>
      </c>
      <c r="C26" s="295">
        <f>VLOOKUP($A26,'PLANILHA SINTÉTICA'!$A:$Q,17,FALSE)</f>
        <v>1243.8</v>
      </c>
      <c r="D26" s="311">
        <f t="shared" si="0"/>
        <v>1.7179779691665798E-3</v>
      </c>
      <c r="E26" s="314"/>
      <c r="F26" s="313">
        <v>0.33329999999999999</v>
      </c>
      <c r="G26" s="295">
        <f t="shared" si="18"/>
        <v>414.55853999999999</v>
      </c>
      <c r="H26" s="222">
        <v>0.33329999999999999</v>
      </c>
      <c r="I26" s="295">
        <f t="shared" si="22"/>
        <v>414.55853999999999</v>
      </c>
      <c r="J26" s="222">
        <v>0.33339999999999997</v>
      </c>
      <c r="K26" s="295">
        <f t="shared" si="23"/>
        <v>414.68291999999997</v>
      </c>
      <c r="L26" s="222"/>
      <c r="M26" s="295"/>
      <c r="N26" s="222"/>
      <c r="O26" s="295"/>
      <c r="P26" s="222"/>
      <c r="Q26" s="295"/>
      <c r="R26" s="222"/>
      <c r="S26" s="295"/>
      <c r="T26" s="222"/>
      <c r="U26" s="295"/>
      <c r="V26" s="381">
        <f t="shared" si="19"/>
        <v>1</v>
      </c>
    </row>
    <row r="27" spans="1:22" hidden="1" outlineLevel="1" x14ac:dyDescent="0.25">
      <c r="A27" s="206" t="s">
        <v>29353</v>
      </c>
      <c r="B27" s="316" t="str">
        <f>VLOOKUP($A27,'PLANILHA SINTÉTICA'!$A:$Q,4,FALSE)</f>
        <v>TARIFA DE ESGOTO DA SANEPAR RESOLUÇÃO 12/2023 - DEMAIS LOCALIDADES INDUSTRIAL</v>
      </c>
      <c r="C27" s="295">
        <f>VLOOKUP($A27,'PLANILHA SINTÉTICA'!$A:$Q,17,FALSE)</f>
        <v>994.50000000000011</v>
      </c>
      <c r="D27" s="311">
        <f t="shared" si="0"/>
        <v>1.3736365093553334E-3</v>
      </c>
      <c r="E27" s="314"/>
      <c r="F27" s="313">
        <v>0.33329999999999999</v>
      </c>
      <c r="G27" s="295">
        <f t="shared" si="18"/>
        <v>331.46685000000002</v>
      </c>
      <c r="H27" s="222">
        <v>0.33329999999999999</v>
      </c>
      <c r="I27" s="295">
        <f t="shared" si="22"/>
        <v>331.46685000000002</v>
      </c>
      <c r="J27" s="222">
        <v>0.33339999999999997</v>
      </c>
      <c r="K27" s="295">
        <f t="shared" si="23"/>
        <v>331.56630000000001</v>
      </c>
      <c r="L27" s="222"/>
      <c r="M27" s="295"/>
      <c r="N27" s="222"/>
      <c r="O27" s="295"/>
      <c r="P27" s="222"/>
      <c r="Q27" s="295"/>
      <c r="R27" s="222"/>
      <c r="S27" s="295"/>
      <c r="T27" s="222"/>
      <c r="U27" s="295"/>
      <c r="V27" s="381">
        <f t="shared" si="19"/>
        <v>1</v>
      </c>
    </row>
    <row r="28" spans="1:22" hidden="1" outlineLevel="1" x14ac:dyDescent="0.25">
      <c r="A28" s="206" t="s">
        <v>29354</v>
      </c>
      <c r="B28" s="316" t="str">
        <f>VLOOKUP($A28,'PLANILHA SINTÉTICA'!$A:$Q,4,FALSE)</f>
        <v>INTERNET - DISPÊNDIO MENSAL</v>
      </c>
      <c r="C28" s="295">
        <f>VLOOKUP($A28,'PLANILHA SINTÉTICA'!$A:$Q,17,FALSE)</f>
        <v>374.1</v>
      </c>
      <c r="D28" s="311">
        <f t="shared" si="0"/>
        <v>5.1671937471073934E-4</v>
      </c>
      <c r="E28" s="314"/>
      <c r="F28" s="313">
        <v>0.33329999999999999</v>
      </c>
      <c r="G28" s="295">
        <f t="shared" si="18"/>
        <v>124.68753</v>
      </c>
      <c r="H28" s="222">
        <v>0.33329999999999999</v>
      </c>
      <c r="I28" s="295">
        <f t="shared" si="22"/>
        <v>124.68753</v>
      </c>
      <c r="J28" s="222">
        <v>0.33339999999999997</v>
      </c>
      <c r="K28" s="295">
        <f t="shared" si="23"/>
        <v>124.72494</v>
      </c>
      <c r="L28" s="222"/>
      <c r="M28" s="295"/>
      <c r="N28" s="222"/>
      <c r="O28" s="295"/>
      <c r="P28" s="222"/>
      <c r="Q28" s="295"/>
      <c r="R28" s="222"/>
      <c r="S28" s="295"/>
      <c r="T28" s="222"/>
      <c r="U28" s="295"/>
      <c r="V28" s="381">
        <f t="shared" si="19"/>
        <v>1</v>
      </c>
    </row>
    <row r="29" spans="1:22" hidden="1" outlineLevel="1" x14ac:dyDescent="0.25">
      <c r="A29" s="206" t="s">
        <v>29355</v>
      </c>
      <c r="B29" s="316" t="str">
        <f>VLOOKUP($A29,'PLANILHA SINTÉTICA'!$A:$Q,4,FALSE)</f>
        <v>MOBILIÁRIO E BEBEDOURO PARA CANTEIRO DE OBA</v>
      </c>
      <c r="C29" s="295">
        <f>VLOOKUP($A29,'PLANILHA SINTÉTICA'!$A:$Q,17,FALSE)</f>
        <v>600.27</v>
      </c>
      <c r="D29" s="311">
        <f t="shared" si="0"/>
        <v>8.2911290846729609E-4</v>
      </c>
      <c r="E29" s="314"/>
      <c r="F29" s="313">
        <v>1</v>
      </c>
      <c r="G29" s="295">
        <f t="shared" si="18"/>
        <v>600.27</v>
      </c>
      <c r="H29" s="222"/>
      <c r="I29" s="295"/>
      <c r="J29" s="222"/>
      <c r="K29" s="295"/>
      <c r="L29" s="222"/>
      <c r="M29" s="295"/>
      <c r="N29" s="222"/>
      <c r="O29" s="295"/>
      <c r="P29" s="222"/>
      <c r="Q29" s="295"/>
      <c r="R29" s="222"/>
      <c r="S29" s="295"/>
      <c r="T29" s="222"/>
      <c r="U29" s="295"/>
      <c r="V29" s="381">
        <f t="shared" si="19"/>
        <v>1</v>
      </c>
    </row>
    <row r="30" spans="1:22" hidden="1" outlineLevel="1" x14ac:dyDescent="0.25">
      <c r="A30" s="206" t="s">
        <v>29356</v>
      </c>
      <c r="B30" s="316" t="str">
        <f>VLOOKUP($A30,'PLANILHA SINTÉTICA'!$A:$Q,4,FALSE)</f>
        <v>DEMOLIÇÃO DE CONCRETO SIMPLES</v>
      </c>
      <c r="C30" s="295">
        <f>VLOOKUP($A30,'PLANILHA SINTÉTICA'!$A:$Q,17,FALSE)</f>
        <v>733.86719999999991</v>
      </c>
      <c r="D30" s="311">
        <f t="shared" si="0"/>
        <v>1.0136418088872521E-3</v>
      </c>
      <c r="E30" s="314"/>
      <c r="F30" s="313"/>
      <c r="G30" s="295">
        <f t="shared" si="18"/>
        <v>0</v>
      </c>
      <c r="H30" s="222"/>
      <c r="I30" s="295"/>
      <c r="J30" s="222">
        <v>1</v>
      </c>
      <c r="K30" s="295">
        <f t="shared" si="23"/>
        <v>733.86719999999991</v>
      </c>
      <c r="L30" s="222"/>
      <c r="M30" s="295"/>
      <c r="N30" s="222"/>
      <c r="O30" s="295"/>
      <c r="P30" s="222"/>
      <c r="Q30" s="295"/>
      <c r="R30" s="222"/>
      <c r="S30" s="295"/>
      <c r="T30" s="222"/>
      <c r="U30" s="295"/>
      <c r="V30" s="381">
        <f t="shared" si="19"/>
        <v>1</v>
      </c>
    </row>
    <row r="31" spans="1:22" hidden="1" outlineLevel="1" x14ac:dyDescent="0.25">
      <c r="A31" s="206" t="s">
        <v>29357</v>
      </c>
      <c r="B31" s="411" t="str">
        <f>VLOOKUP($A31,'PLANILHA SINTÉTICA'!$A:$Q,4,FALSE)</f>
        <v>CAÇAMBA ENTULHO</v>
      </c>
      <c r="C31" s="295">
        <f>VLOOKUP($A31,'PLANILHA SINTÉTICA'!$A:$Q,17,FALSE)</f>
        <v>1342.88</v>
      </c>
      <c r="D31" s="222">
        <f t="shared" si="0"/>
        <v>1.8548305637839015E-3</v>
      </c>
      <c r="E31" s="314"/>
      <c r="F31" s="313"/>
      <c r="G31" s="295">
        <f t="shared" si="18"/>
        <v>0</v>
      </c>
      <c r="H31" s="222"/>
      <c r="I31" s="295"/>
      <c r="J31" s="222">
        <v>1</v>
      </c>
      <c r="K31" s="295">
        <f t="shared" si="23"/>
        <v>1342.88</v>
      </c>
      <c r="L31" s="222"/>
      <c r="M31" s="295"/>
      <c r="N31" s="222"/>
      <c r="O31" s="295"/>
      <c r="P31" s="222"/>
      <c r="Q31" s="295"/>
      <c r="R31" s="222"/>
      <c r="S31" s="295"/>
      <c r="T31" s="222"/>
      <c r="U31" s="295"/>
      <c r="V31" s="381">
        <f t="shared" si="19"/>
        <v>1</v>
      </c>
    </row>
    <row r="32" spans="1:22" collapsed="1" x14ac:dyDescent="0.25">
      <c r="A32" s="196" t="s">
        <v>1368</v>
      </c>
      <c r="B32" s="305" t="str">
        <f>VLOOKUP($A32,'PLANILHA SINTÉTICA'!$A:$Q,4,FALSE)</f>
        <v>SINALIZAÇÃO DE OBRA</v>
      </c>
      <c r="C32" s="224">
        <f>VLOOKUP($A32,'PLANILHA SINTÉTICA'!$A:$Q,17,FALSE)</f>
        <v>5701.25</v>
      </c>
      <c r="D32" s="310">
        <f t="shared" si="0"/>
        <v>7.8747563086597229E-3</v>
      </c>
      <c r="E32" s="314"/>
      <c r="F32" s="312">
        <f>G32/C32</f>
        <v>0.25</v>
      </c>
      <c r="G32" s="224">
        <f>SUBTOTAL(9,G33:G38)</f>
        <v>1425.3125</v>
      </c>
      <c r="H32" s="223">
        <f>I32/C32</f>
        <v>0.5</v>
      </c>
      <c r="I32" s="224">
        <f t="shared" ref="I32" si="24">SUBTOTAL(9,I33:I38)</f>
        <v>2850.625</v>
      </c>
      <c r="J32" s="223">
        <f>K32/C32</f>
        <v>0.25</v>
      </c>
      <c r="K32" s="224">
        <f t="shared" ref="K32" si="25">SUBTOTAL(9,K33:K38)</f>
        <v>1425.3125</v>
      </c>
      <c r="L32" s="223"/>
      <c r="M32" s="224"/>
      <c r="N32" s="223"/>
      <c r="O32" s="224"/>
      <c r="P32" s="223"/>
      <c r="Q32" s="224"/>
      <c r="R32" s="223"/>
      <c r="S32" s="224"/>
      <c r="T32" s="223"/>
      <c r="U32" s="224"/>
      <c r="V32" s="381">
        <f t="shared" si="19"/>
        <v>1</v>
      </c>
    </row>
    <row r="33" spans="1:22" hidden="1" outlineLevel="1" x14ac:dyDescent="0.25">
      <c r="A33" s="205" t="s">
        <v>1369</v>
      </c>
      <c r="B33" s="316" t="str">
        <f>VLOOKUP($A33,'PLANILHA SINTÉTICA'!$A:$Q,4,FALSE)</f>
        <v>PLACA DE SINALIZAÇÃO PROVISÓRIA</v>
      </c>
      <c r="C33" s="295">
        <f>VLOOKUP($A33,'PLANILHA SINTÉTICA'!$A:$Q,17,FALSE)</f>
        <v>2352.1600000000003</v>
      </c>
      <c r="D33" s="311">
        <f t="shared" si="0"/>
        <v>3.2488817012018513E-3</v>
      </c>
      <c r="E33" s="314"/>
      <c r="F33" s="313">
        <v>0.25</v>
      </c>
      <c r="G33" s="295">
        <f t="shared" ref="G33:G38" si="26">F33*$C33</f>
        <v>588.04000000000008</v>
      </c>
      <c r="H33" s="222">
        <v>0.5</v>
      </c>
      <c r="I33" s="295">
        <f t="shared" ref="I33:I38" si="27">H33*$C33</f>
        <v>1176.0800000000002</v>
      </c>
      <c r="J33" s="222">
        <v>0.25</v>
      </c>
      <c r="K33" s="295">
        <f t="shared" ref="K33:K38" si="28">J33*$C33</f>
        <v>588.04000000000008</v>
      </c>
      <c r="L33" s="222"/>
      <c r="M33" s="295"/>
      <c r="N33" s="222"/>
      <c r="O33" s="295"/>
      <c r="P33" s="222"/>
      <c r="Q33" s="295"/>
      <c r="R33" s="222"/>
      <c r="S33" s="295"/>
      <c r="T33" s="222"/>
      <c r="U33" s="295"/>
      <c r="V33" s="381">
        <f t="shared" si="19"/>
        <v>1</v>
      </c>
    </row>
    <row r="34" spans="1:22" hidden="1" outlineLevel="1" x14ac:dyDescent="0.25">
      <c r="A34" s="205" t="s">
        <v>1370</v>
      </c>
      <c r="B34" s="316" t="str">
        <f>VLOOKUP($A34,'PLANILHA SINTÉTICA'!$A:$Q,4,FALSE)</f>
        <v>SUPORTE DE MADEIRA 3" X 3" PARA SINALIZAÇÃO PROVISÓRIA</v>
      </c>
      <c r="C34" s="295">
        <f>VLOOKUP($A34,'PLANILHA SINTÉTICA'!$A:$Q,17,FALSE)</f>
        <v>520.82999999999993</v>
      </c>
      <c r="D34" s="311">
        <f t="shared" si="0"/>
        <v>7.1938773571396494E-4</v>
      </c>
      <c r="E34" s="314"/>
      <c r="F34" s="313">
        <v>0.25</v>
      </c>
      <c r="G34" s="295">
        <f t="shared" si="26"/>
        <v>130.20749999999998</v>
      </c>
      <c r="H34" s="222">
        <v>0.5</v>
      </c>
      <c r="I34" s="295">
        <f t="shared" si="27"/>
        <v>260.41499999999996</v>
      </c>
      <c r="J34" s="222">
        <v>0.25</v>
      </c>
      <c r="K34" s="295">
        <f t="shared" si="28"/>
        <v>130.20749999999998</v>
      </c>
      <c r="L34" s="222"/>
      <c r="M34" s="295"/>
      <c r="N34" s="222"/>
      <c r="O34" s="295"/>
      <c r="P34" s="222"/>
      <c r="Q34" s="295"/>
      <c r="R34" s="222"/>
      <c r="S34" s="295"/>
      <c r="T34" s="222"/>
      <c r="U34" s="295"/>
      <c r="V34" s="381">
        <f t="shared" si="19"/>
        <v>1</v>
      </c>
    </row>
    <row r="35" spans="1:22" hidden="1" outlineLevel="1" x14ac:dyDescent="0.25">
      <c r="A35" s="205" t="s">
        <v>1371</v>
      </c>
      <c r="B35" s="316" t="str">
        <f>VLOOKUP($A35,'PLANILHA SINTÉTICA'!$A:$Q,4,FALSE)</f>
        <v>LUZ INTERMITENTE (PISCANTE)</v>
      </c>
      <c r="C35" s="295">
        <f>VLOOKUP($A35,'PLANILHA SINTÉTICA'!$A:$Q,17,FALSE)</f>
        <v>179.32</v>
      </c>
      <c r="D35" s="311">
        <f t="shared" si="0"/>
        <v>2.4768275400462381E-4</v>
      </c>
      <c r="E35" s="314"/>
      <c r="F35" s="313">
        <v>0.25</v>
      </c>
      <c r="G35" s="295">
        <f t="shared" si="26"/>
        <v>44.83</v>
      </c>
      <c r="H35" s="222">
        <v>0.5</v>
      </c>
      <c r="I35" s="295">
        <f t="shared" si="27"/>
        <v>89.66</v>
      </c>
      <c r="J35" s="222">
        <v>0.25</v>
      </c>
      <c r="K35" s="295">
        <f t="shared" si="28"/>
        <v>44.83</v>
      </c>
      <c r="L35" s="222"/>
      <c r="M35" s="295"/>
      <c r="N35" s="222"/>
      <c r="O35" s="295"/>
      <c r="P35" s="222"/>
      <c r="Q35" s="295"/>
      <c r="R35" s="222"/>
      <c r="S35" s="295"/>
      <c r="T35" s="222"/>
      <c r="U35" s="295"/>
      <c r="V35" s="381">
        <f t="shared" si="19"/>
        <v>1</v>
      </c>
    </row>
    <row r="36" spans="1:22" ht="15" hidden="1" customHeight="1" outlineLevel="1" x14ac:dyDescent="0.25">
      <c r="A36" s="205" t="s">
        <v>25296</v>
      </c>
      <c r="B36" s="316" t="str">
        <f>VLOOKUP($A36,'PLANILHA SINTÉTICA'!$A:$Q,4,FALSE)</f>
        <v>CONE SINALIZADOR TIPO CONÃO/BOLO DE NOIVA H=1,10M, BASE 50X50CM PARA SINALIZAÇÃO PROVISÓRIA</v>
      </c>
      <c r="C36" s="295">
        <f>VLOOKUP($A36,'PLANILHA SINTÉTICA'!$A:$Q,17,FALSE)</f>
        <v>522.4</v>
      </c>
      <c r="D36" s="311">
        <f t="shared" si="0"/>
        <v>7.2155627198313332E-4</v>
      </c>
      <c r="E36" s="314"/>
      <c r="F36" s="313">
        <v>0.25</v>
      </c>
      <c r="G36" s="295">
        <f t="shared" si="26"/>
        <v>130.6</v>
      </c>
      <c r="H36" s="222">
        <v>0.5</v>
      </c>
      <c r="I36" s="295">
        <f t="shared" si="27"/>
        <v>261.2</v>
      </c>
      <c r="J36" s="222">
        <v>0.25</v>
      </c>
      <c r="K36" s="295">
        <f t="shared" si="28"/>
        <v>130.6</v>
      </c>
      <c r="L36" s="222"/>
      <c r="M36" s="295"/>
      <c r="N36" s="222"/>
      <c r="O36" s="295"/>
      <c r="P36" s="222"/>
      <c r="Q36" s="295"/>
      <c r="R36" s="222"/>
      <c r="S36" s="295"/>
      <c r="T36" s="222"/>
      <c r="U36" s="295"/>
      <c r="V36" s="381">
        <f t="shared" si="19"/>
        <v>1</v>
      </c>
    </row>
    <row r="37" spans="1:22" hidden="1" outlineLevel="1" x14ac:dyDescent="0.25">
      <c r="A37" s="205" t="s">
        <v>25297</v>
      </c>
      <c r="B37" s="316" t="str">
        <f>VLOOKUP($A37,'PLANILHA SINTÉTICA'!$A:$Q,4,FALSE)</f>
        <v>BARREIRA CONTÍNUA CLASSE I</v>
      </c>
      <c r="C37" s="295">
        <f>VLOOKUP($A37,'PLANILHA SINTÉTICA'!$A:$Q,17,FALSE)</f>
        <v>1868.6</v>
      </c>
      <c r="D37" s="311">
        <f t="shared" si="0"/>
        <v>2.5809725302980147E-3</v>
      </c>
      <c r="E37" s="314"/>
      <c r="F37" s="313">
        <v>0.25</v>
      </c>
      <c r="G37" s="295">
        <f t="shared" si="26"/>
        <v>467.15</v>
      </c>
      <c r="H37" s="222">
        <v>0.5</v>
      </c>
      <c r="I37" s="295">
        <f t="shared" si="27"/>
        <v>934.3</v>
      </c>
      <c r="J37" s="222">
        <v>0.25</v>
      </c>
      <c r="K37" s="295">
        <f t="shared" si="28"/>
        <v>467.15</v>
      </c>
      <c r="L37" s="222"/>
      <c r="M37" s="295"/>
      <c r="N37" s="222"/>
      <c r="O37" s="295"/>
      <c r="P37" s="222"/>
      <c r="Q37" s="295"/>
      <c r="R37" s="222"/>
      <c r="S37" s="295"/>
      <c r="T37" s="222"/>
      <c r="U37" s="295"/>
      <c r="V37" s="381">
        <f t="shared" si="19"/>
        <v>1</v>
      </c>
    </row>
    <row r="38" spans="1:22" hidden="1" outlineLevel="1" x14ac:dyDescent="0.25">
      <c r="A38" s="205" t="s">
        <v>25298</v>
      </c>
      <c r="B38" s="316" t="str">
        <f>VLOOKUP($A38,'PLANILHA SINTÉTICA'!$A:$Q,4,FALSE)</f>
        <v>BONECO SINALIZADOR DE OBRA</v>
      </c>
      <c r="C38" s="295">
        <f>VLOOKUP($A38,'PLANILHA SINTÉTICA'!$A:$Q,17,FALSE)</f>
        <v>257.94</v>
      </c>
      <c r="D38" s="311">
        <f t="shared" si="0"/>
        <v>3.5627531545813441E-4</v>
      </c>
      <c r="E38" s="314"/>
      <c r="F38" s="313">
        <v>0.25</v>
      </c>
      <c r="G38" s="295">
        <f t="shared" si="26"/>
        <v>64.484999999999999</v>
      </c>
      <c r="H38" s="222">
        <v>0.5</v>
      </c>
      <c r="I38" s="295">
        <f t="shared" si="27"/>
        <v>128.97</v>
      </c>
      <c r="J38" s="222">
        <v>0.25</v>
      </c>
      <c r="K38" s="295">
        <f t="shared" si="28"/>
        <v>64.484999999999999</v>
      </c>
      <c r="L38" s="222"/>
      <c r="M38" s="295"/>
      <c r="N38" s="222"/>
      <c r="O38" s="295"/>
      <c r="P38" s="222"/>
      <c r="Q38" s="295"/>
      <c r="R38" s="222"/>
      <c r="S38" s="295"/>
      <c r="T38" s="222"/>
      <c r="U38" s="295"/>
      <c r="V38" s="381">
        <f t="shared" si="19"/>
        <v>1</v>
      </c>
    </row>
    <row r="39" spans="1:22" collapsed="1" x14ac:dyDescent="0.25">
      <c r="A39" s="196" t="s">
        <v>19</v>
      </c>
      <c r="B39" s="386" t="str">
        <f>VLOOKUP($A39,'PLANILHA SINTÉTICA'!$A:$Q,4,FALSE)</f>
        <v>OBRAS PARA DESVIO DE TRÁFEGO</v>
      </c>
      <c r="C39" s="224">
        <f>VLOOKUP($A39,'PLANILHA SINTÉTICA'!$A:$Q,17,FALSE)</f>
        <v>13544.97</v>
      </c>
      <c r="D39" s="223">
        <f t="shared" si="0"/>
        <v>1.8708763509424544E-2</v>
      </c>
      <c r="E39" s="314"/>
      <c r="F39" s="312">
        <f>G39/C39</f>
        <v>1</v>
      </c>
      <c r="G39" s="224">
        <f>SUBTOTAL(9,G40:G42)</f>
        <v>13544.97</v>
      </c>
      <c r="H39" s="223"/>
      <c r="I39" s="224"/>
      <c r="J39" s="223"/>
      <c r="K39" s="224"/>
      <c r="L39" s="223"/>
      <c r="M39" s="224"/>
      <c r="N39" s="223"/>
      <c r="O39" s="224"/>
      <c r="P39" s="223"/>
      <c r="Q39" s="224"/>
      <c r="R39" s="223"/>
      <c r="S39" s="224"/>
      <c r="T39" s="223"/>
      <c r="U39" s="224"/>
      <c r="V39" s="381">
        <f t="shared" si="19"/>
        <v>1</v>
      </c>
    </row>
    <row r="40" spans="1:22" hidden="1" outlineLevel="1" x14ac:dyDescent="0.25">
      <c r="A40" s="205" t="s">
        <v>22</v>
      </c>
      <c r="B40" s="316" t="str">
        <f>VLOOKUP($A40,'PLANILHA SINTÉTICA'!$A:$Q,4,FALSE)</f>
        <v>DEMOLIÇÃO MANUAL DE PAVIMENTO</v>
      </c>
      <c r="C40" s="295">
        <f>VLOOKUP($A40,'PLANILHA SINTÉTICA'!$A:$Q,17,FALSE)</f>
        <v>145.52999999999997</v>
      </c>
      <c r="D40" s="311">
        <f t="shared" si="0"/>
        <v>2.0101088105226909E-4</v>
      </c>
      <c r="E40" s="314"/>
      <c r="F40" s="313">
        <v>1</v>
      </c>
      <c r="G40" s="295">
        <f t="shared" ref="G40:K48" si="29">F40*$C40</f>
        <v>145.52999999999997</v>
      </c>
      <c r="H40" s="222"/>
      <c r="I40" s="295"/>
      <c r="J40" s="222"/>
      <c r="K40" s="295"/>
      <c r="L40" s="222"/>
      <c r="M40" s="295"/>
      <c r="N40" s="222"/>
      <c r="O40" s="295"/>
      <c r="P40" s="222"/>
      <c r="Q40" s="295"/>
      <c r="R40" s="222"/>
      <c r="S40" s="295"/>
      <c r="T40" s="222"/>
      <c r="U40" s="295"/>
      <c r="V40" s="381">
        <f t="shared" si="19"/>
        <v>1</v>
      </c>
    </row>
    <row r="41" spans="1:22" hidden="1" outlineLevel="1" x14ac:dyDescent="0.25">
      <c r="A41" s="205" t="s">
        <v>20</v>
      </c>
      <c r="B41" s="316" t="str">
        <f>VLOOKUP($A41,'PLANILHA SINTÉTICA'!$A:$Q,4,FALSE)</f>
        <v>CAÇAMBA ENTULHO</v>
      </c>
      <c r="C41" s="295">
        <f>VLOOKUP($A41,'PLANILHA SINTÉTICA'!$A:$Q,17,FALSE)</f>
        <v>671.44</v>
      </c>
      <c r="D41" s="311">
        <f t="shared" si="0"/>
        <v>9.2741528189195076E-4</v>
      </c>
      <c r="E41" s="314"/>
      <c r="F41" s="313">
        <v>1</v>
      </c>
      <c r="G41" s="295">
        <f t="shared" si="29"/>
        <v>671.44</v>
      </c>
      <c r="H41" s="222"/>
      <c r="I41" s="295"/>
      <c r="J41" s="222"/>
      <c r="K41" s="295"/>
      <c r="L41" s="222"/>
      <c r="M41" s="295"/>
      <c r="N41" s="222"/>
      <c r="O41" s="295"/>
      <c r="P41" s="222"/>
      <c r="Q41" s="295"/>
      <c r="R41" s="222"/>
      <c r="S41" s="295"/>
      <c r="T41" s="222"/>
      <c r="U41" s="295"/>
      <c r="V41" s="381">
        <f t="shared" si="19"/>
        <v>1</v>
      </c>
    </row>
    <row r="42" spans="1:22" hidden="1" outlineLevel="1" x14ac:dyDescent="0.25">
      <c r="A42" s="205" t="s">
        <v>29361</v>
      </c>
      <c r="B42" s="316" t="str">
        <f>VLOOKUP($A42,'PLANILHA SINTÉTICA'!$A:$Q,4,FALSE)</f>
        <v>LIMPEZA DE VIAS</v>
      </c>
      <c r="C42" s="295">
        <f>VLOOKUP($A42,'PLANILHA SINTÉTICA'!$A:$Q,17,FALSE)</f>
        <v>12728</v>
      </c>
      <c r="D42" s="311">
        <f t="shared" si="0"/>
        <v>1.7580337346480325E-2</v>
      </c>
      <c r="E42" s="314"/>
      <c r="F42" s="313">
        <v>1</v>
      </c>
      <c r="G42" s="295">
        <f t="shared" si="29"/>
        <v>12728</v>
      </c>
      <c r="H42" s="222"/>
      <c r="I42" s="295"/>
      <c r="J42" s="222"/>
      <c r="K42" s="295"/>
      <c r="L42" s="222"/>
      <c r="M42" s="295"/>
      <c r="N42" s="222"/>
      <c r="O42" s="295"/>
      <c r="P42" s="222"/>
      <c r="Q42" s="295"/>
      <c r="R42" s="222"/>
      <c r="S42" s="295"/>
      <c r="T42" s="222"/>
      <c r="U42" s="295"/>
      <c r="V42" s="381">
        <f t="shared" si="19"/>
        <v>1</v>
      </c>
    </row>
    <row r="43" spans="1:22" collapsed="1" x14ac:dyDescent="0.25">
      <c r="A43" s="196" t="s">
        <v>1372</v>
      </c>
      <c r="B43" s="305" t="str">
        <f>VLOOKUP($A43,'PLANILHA SINTÉTICA'!$A:$Q,4,FALSE)</f>
        <v>READEQUAÇÃO DA PISTA EXISTENTE</v>
      </c>
      <c r="C43" s="224">
        <f>VLOOKUP($A43,'PLANILHA SINTÉTICA'!$A:$Q,17,FALSE)</f>
        <v>9434.4149999999991</v>
      </c>
      <c r="D43" s="310">
        <f t="shared" ref="D43:D59" si="30">C43/$C$60</f>
        <v>1.303112809292066E-2</v>
      </c>
      <c r="E43" s="314"/>
      <c r="F43" s="312"/>
      <c r="G43" s="224"/>
      <c r="H43" s="223"/>
      <c r="I43" s="224"/>
      <c r="J43" s="312">
        <f>K43/C43</f>
        <v>1</v>
      </c>
      <c r="K43" s="224">
        <f>SUBTOTAL(9,K44:K45)</f>
        <v>9434.4149999999991</v>
      </c>
      <c r="L43" s="223"/>
      <c r="M43" s="224"/>
      <c r="N43" s="223"/>
      <c r="O43" s="224"/>
      <c r="P43" s="223"/>
      <c r="Q43" s="224"/>
      <c r="R43" s="223"/>
      <c r="S43" s="224"/>
      <c r="T43" s="223"/>
      <c r="U43" s="224"/>
      <c r="V43" s="381">
        <f t="shared" si="19"/>
        <v>1</v>
      </c>
    </row>
    <row r="44" spans="1:22" ht="15" hidden="1" customHeight="1" outlineLevel="1" x14ac:dyDescent="0.25">
      <c r="A44" s="205" t="s">
        <v>1373</v>
      </c>
      <c r="B44" s="316" t="str">
        <f>VLOOKUP($A44,'PLANILHA SINTÉTICA'!$A:$Q,4,FALSE)</f>
        <v>RECONSTRUÇÃO PAVIMENTO COM IMPRIMAÇÃO COM EMULSÃO ASFÁLTICA</v>
      </c>
      <c r="C44" s="295">
        <f>VLOOKUP($A44,'PLANILHA SINTÉTICA'!$A:$Q,17,FALSE)</f>
        <v>1339.6949999999999</v>
      </c>
      <c r="D44" s="311">
        <f t="shared" si="30"/>
        <v>1.8504313357474039E-3</v>
      </c>
      <c r="E44" s="314"/>
      <c r="F44" s="313"/>
      <c r="G44" s="295"/>
      <c r="H44" s="222"/>
      <c r="I44" s="295"/>
      <c r="J44" s="313">
        <v>1</v>
      </c>
      <c r="K44" s="295">
        <f t="shared" ref="K44:K45" si="31">J44*$C44</f>
        <v>1339.6949999999999</v>
      </c>
      <c r="L44" s="222"/>
      <c r="M44" s="295"/>
      <c r="N44" s="222"/>
      <c r="O44" s="295"/>
      <c r="P44" s="222"/>
      <c r="Q44" s="295"/>
      <c r="R44" s="222"/>
      <c r="S44" s="295"/>
      <c r="T44" s="222"/>
      <c r="U44" s="295"/>
      <c r="V44" s="381">
        <f t="shared" si="19"/>
        <v>1</v>
      </c>
    </row>
    <row r="45" spans="1:22" hidden="1" outlineLevel="1" x14ac:dyDescent="0.25">
      <c r="A45" s="205" t="s">
        <v>1374</v>
      </c>
      <c r="B45" s="316" t="str">
        <f>VLOOKUP($A45,'PLANILHA SINTÉTICA'!$A:$Q,4,FALSE)</f>
        <v>MEIO FIO DE CONCRETO TIPO 1 (PRÉ-MOLDADO)</v>
      </c>
      <c r="C45" s="295">
        <f>VLOOKUP($A45,'PLANILHA SINTÉTICA'!$A:$Q,17,FALSE)</f>
        <v>8094.7199999999993</v>
      </c>
      <c r="D45" s="311">
        <f t="shared" si="30"/>
        <v>1.1180696757173255E-2</v>
      </c>
      <c r="E45" s="314"/>
      <c r="F45" s="313"/>
      <c r="G45" s="295"/>
      <c r="H45" s="222"/>
      <c r="I45" s="295"/>
      <c r="J45" s="313">
        <v>1</v>
      </c>
      <c r="K45" s="295">
        <f t="shared" si="31"/>
        <v>8094.7199999999993</v>
      </c>
      <c r="L45" s="222"/>
      <c r="M45" s="295"/>
      <c r="N45" s="222"/>
      <c r="O45" s="295"/>
      <c r="P45" s="222"/>
      <c r="Q45" s="295"/>
      <c r="R45" s="222"/>
      <c r="S45" s="295"/>
      <c r="T45" s="222"/>
      <c r="U45" s="295"/>
      <c r="V45" s="381">
        <f t="shared" ref="V45:V59" si="32">T45+R45+P45+N45+L45+J45+H45+F45</f>
        <v>1</v>
      </c>
    </row>
    <row r="46" spans="1:22" collapsed="1" x14ac:dyDescent="0.25">
      <c r="A46" s="196" t="s">
        <v>1377</v>
      </c>
      <c r="B46" s="305" t="str">
        <f>VLOOKUP($A46,'PLANILHA SINTÉTICA'!$A:$Q,4,FALSE)</f>
        <v>CONTENÇÕES</v>
      </c>
      <c r="C46" s="224">
        <f>VLOOKUP($A46,'PLANILHA SINTÉTICA'!$A:$Q,17,FALSE)</f>
        <v>473026.14400000003</v>
      </c>
      <c r="D46" s="310">
        <f t="shared" si="30"/>
        <v>0.65335945829861564</v>
      </c>
      <c r="E46" s="314"/>
      <c r="F46" s="312">
        <f>G46/$C46</f>
        <v>0.19942973490277102</v>
      </c>
      <c r="G46" s="224">
        <f>SUBTOTAL(9,G47:G54)</f>
        <v>94335.478499999997</v>
      </c>
      <c r="H46" s="312">
        <f>I46/$C46</f>
        <v>0.43111920892051159</v>
      </c>
      <c r="I46" s="224">
        <f>SUBTOTAL(9,I47:I54)</f>
        <v>203930.65700000001</v>
      </c>
      <c r="J46" s="312">
        <f>K46/$C46</f>
        <v>0.36945105617671736</v>
      </c>
      <c r="K46" s="224">
        <f>SUBTOTAL(9,K47:K54)</f>
        <v>174760.0085</v>
      </c>
      <c r="L46" s="223"/>
      <c r="M46" s="224"/>
      <c r="N46" s="223"/>
      <c r="O46" s="224"/>
      <c r="P46" s="223"/>
      <c r="Q46" s="224"/>
      <c r="R46" s="223"/>
      <c r="S46" s="224"/>
      <c r="T46" s="223"/>
      <c r="U46" s="224"/>
      <c r="V46" s="381">
        <f t="shared" si="32"/>
        <v>1</v>
      </c>
    </row>
    <row r="47" spans="1:22" ht="30" hidden="1" outlineLevel="1" x14ac:dyDescent="0.25">
      <c r="A47" s="206" t="s">
        <v>1378</v>
      </c>
      <c r="B47" s="316" t="str">
        <f>VLOOKUP($A47,'PLANILHA SINTÉTICA'!$A:$Q,4,FALSE)</f>
        <v>PLATAFORMA DE TRABALHO EM AÇO TUBULAR APOIADA NO SOLO - ALTURA DE 4 A 6 M - UTILIZAÇÃO DE 100 VEZES - FORNECIMENTO, INSTALAÇÃO E RETIRADA</v>
      </c>
      <c r="C47" s="295">
        <f>VLOOKUP($A47,'PLANILHA SINTÉTICA'!$A:$Q,17,FALSE)</f>
        <v>18539.7</v>
      </c>
      <c r="D47" s="311">
        <f t="shared" si="30"/>
        <v>2.5607650872292685E-2</v>
      </c>
      <c r="E47" s="314"/>
      <c r="F47" s="313">
        <v>0.25</v>
      </c>
      <c r="G47" s="295">
        <f t="shared" si="29"/>
        <v>4634.9250000000002</v>
      </c>
      <c r="H47" s="222">
        <v>0.5</v>
      </c>
      <c r="I47" s="295">
        <f t="shared" si="29"/>
        <v>9269.85</v>
      </c>
      <c r="J47" s="222">
        <v>0.25</v>
      </c>
      <c r="K47" s="295">
        <f t="shared" si="29"/>
        <v>4634.9250000000002</v>
      </c>
      <c r="L47" s="222"/>
      <c r="M47" s="295"/>
      <c r="N47" s="222"/>
      <c r="O47" s="295"/>
      <c r="P47" s="222"/>
      <c r="Q47" s="295"/>
      <c r="R47" s="222"/>
      <c r="S47" s="295"/>
      <c r="T47" s="222"/>
      <c r="U47" s="295"/>
      <c r="V47" s="381">
        <f t="shared" si="32"/>
        <v>1</v>
      </c>
    </row>
    <row r="48" spans="1:22" hidden="1" outlineLevel="1" x14ac:dyDescent="0.25">
      <c r="A48" s="206" t="s">
        <v>1379</v>
      </c>
      <c r="B48" s="316" t="str">
        <f>VLOOKUP($A48,'PLANILHA SINTÉTICA'!$A:$Q,4,FALSE)</f>
        <v>PERFURAÇÃO EM CONCRETO COM COROA DIAMANTADA - D = 150 MM</v>
      </c>
      <c r="C48" s="295">
        <f>VLOOKUP($A48,'PLANILHA SINTÉTICA'!$A:$Q,17,FALSE)</f>
        <v>818.06399999999996</v>
      </c>
      <c r="D48" s="311">
        <f t="shared" si="30"/>
        <v>1.1299372321661753E-3</v>
      </c>
      <c r="E48" s="314"/>
      <c r="F48" s="313">
        <v>0.25</v>
      </c>
      <c r="G48" s="295">
        <f t="shared" ref="G48:G49" si="33">F48*$C48</f>
        <v>204.51599999999999</v>
      </c>
      <c r="H48" s="222">
        <v>0.5</v>
      </c>
      <c r="I48" s="295">
        <f t="shared" si="29"/>
        <v>409.03199999999998</v>
      </c>
      <c r="J48" s="222">
        <v>0.25</v>
      </c>
      <c r="K48" s="295">
        <f t="shared" si="29"/>
        <v>204.51599999999999</v>
      </c>
      <c r="L48" s="222"/>
      <c r="M48" s="295"/>
      <c r="N48" s="222"/>
      <c r="O48" s="295"/>
      <c r="P48" s="222"/>
      <c r="Q48" s="295"/>
      <c r="R48" s="222"/>
      <c r="S48" s="295"/>
      <c r="T48" s="222"/>
      <c r="U48" s="295"/>
      <c r="V48" s="381">
        <f t="shared" si="32"/>
        <v>1</v>
      </c>
    </row>
    <row r="49" spans="1:22" ht="30" hidden="1" outlineLevel="1" x14ac:dyDescent="0.25">
      <c r="A49" s="206" t="s">
        <v>1429</v>
      </c>
      <c r="B49" s="316" t="str">
        <f>VLOOKUP($A49,'PLANILHA SINTÉTICA'!$A:$Q,4,FALSE)</f>
        <v>PERFURAÇÃO PARA TIRANTE PERMANENTE PROTENDIDO AUTOINJETÁVEL EM MATERIAL DE 1ª CATEGORIA COM DIÂMETRO DE ATÉ 120 MM</v>
      </c>
      <c r="C49" s="295">
        <f>VLOOKUP($A49,'PLANILHA SINTÉTICA'!$A:$Q,17,FALSE)</f>
        <v>99968</v>
      </c>
      <c r="D49" s="311">
        <f t="shared" si="30"/>
        <v>0.13807912978102962</v>
      </c>
      <c r="E49" s="314"/>
      <c r="F49" s="313">
        <v>0.25</v>
      </c>
      <c r="G49" s="295">
        <f t="shared" si="33"/>
        <v>24992</v>
      </c>
      <c r="H49" s="222">
        <v>0.5</v>
      </c>
      <c r="I49" s="295">
        <f t="shared" ref="I49:I52" si="34">H49*$C49</f>
        <v>49984</v>
      </c>
      <c r="J49" s="222">
        <v>0.25</v>
      </c>
      <c r="K49" s="295">
        <f t="shared" ref="K49:K54" si="35">J49*$C49</f>
        <v>24992</v>
      </c>
      <c r="L49" s="222"/>
      <c r="M49" s="295"/>
      <c r="N49" s="222"/>
      <c r="O49" s="295"/>
      <c r="P49" s="222"/>
      <c r="Q49" s="295"/>
      <c r="R49" s="222"/>
      <c r="S49" s="295"/>
      <c r="T49" s="222"/>
      <c r="U49" s="295"/>
      <c r="V49" s="381">
        <f t="shared" si="32"/>
        <v>1</v>
      </c>
    </row>
    <row r="50" spans="1:22" hidden="1" outlineLevel="1" x14ac:dyDescent="0.25">
      <c r="A50" s="206" t="s">
        <v>1430</v>
      </c>
      <c r="B50" s="316" t="str">
        <f>VLOOKUP($A50,'PLANILHA SINTÉTICA'!$A:$Q,4,FALSE)</f>
        <v>CARGA DE ÁGUA PARA PERFURAÇÃO DE TIRANTES</v>
      </c>
      <c r="C50" s="295">
        <f>VLOOKUP($A50,'PLANILHA SINTÉTICA'!$A:$Q,17,FALSE)</f>
        <v>6377.35</v>
      </c>
      <c r="D50" s="311">
        <f t="shared" si="30"/>
        <v>8.8086081376945562E-3</v>
      </c>
      <c r="E50" s="314"/>
      <c r="F50" s="313">
        <v>0.25</v>
      </c>
      <c r="G50" s="295">
        <f t="shared" ref="G50:G51" si="36">F50*$C50</f>
        <v>1594.3375000000001</v>
      </c>
      <c r="H50" s="222">
        <v>0.5</v>
      </c>
      <c r="I50" s="295">
        <f t="shared" si="34"/>
        <v>3188.6750000000002</v>
      </c>
      <c r="J50" s="222">
        <v>0.25</v>
      </c>
      <c r="K50" s="295">
        <f t="shared" si="35"/>
        <v>1594.3375000000001</v>
      </c>
      <c r="L50" s="222"/>
      <c r="M50" s="295"/>
      <c r="N50" s="222"/>
      <c r="O50" s="295"/>
      <c r="P50" s="222"/>
      <c r="Q50" s="295"/>
      <c r="R50" s="222"/>
      <c r="S50" s="295"/>
      <c r="T50" s="222"/>
      <c r="U50" s="295"/>
      <c r="V50" s="381">
        <f t="shared" si="32"/>
        <v>1</v>
      </c>
    </row>
    <row r="51" spans="1:22" ht="30" hidden="1" outlineLevel="1" x14ac:dyDescent="0.25">
      <c r="A51" s="206" t="s">
        <v>29308</v>
      </c>
      <c r="B51" s="316" t="str">
        <f>VLOOKUP($A51,'PLANILHA SINTÉTICA'!$A:$Q,4,FALSE)</f>
        <v xml:space="preserve">TIRANTE PERMANENTE PROTENDIDO DE AÇO D=32 MM, TENSÃO DE ESCOAMENTO = 950 MPA E TENSÃO DE RUPTURA = 1.050 MPA - EXCETO PERFURAÇÃO </v>
      </c>
      <c r="C51" s="295">
        <f>VLOOKUP($A51,'PLANILHA SINTÉTICA'!$A:$Q,17,FALSE)</f>
        <v>251638.80000000002</v>
      </c>
      <c r="D51" s="311">
        <f t="shared" si="30"/>
        <v>0.34757188823566099</v>
      </c>
      <c r="E51" s="314"/>
      <c r="F51" s="313">
        <v>0.25</v>
      </c>
      <c r="G51" s="295">
        <f t="shared" si="36"/>
        <v>62909.700000000004</v>
      </c>
      <c r="H51" s="222">
        <v>0.5</v>
      </c>
      <c r="I51" s="295">
        <f t="shared" si="34"/>
        <v>125819.40000000001</v>
      </c>
      <c r="J51" s="222">
        <v>0.25</v>
      </c>
      <c r="K51" s="295">
        <f t="shared" si="35"/>
        <v>62909.700000000004</v>
      </c>
      <c r="L51" s="222"/>
      <c r="M51" s="295"/>
      <c r="N51" s="222"/>
      <c r="O51" s="295"/>
      <c r="P51" s="222"/>
      <c r="Q51" s="295"/>
      <c r="R51" s="222"/>
      <c r="S51" s="295"/>
      <c r="T51" s="222"/>
      <c r="U51" s="295"/>
      <c r="V51" s="381">
        <f t="shared" si="32"/>
        <v>1</v>
      </c>
    </row>
    <row r="52" spans="1:22" ht="30" hidden="1" outlineLevel="1" x14ac:dyDescent="0.25">
      <c r="A52" s="206" t="s">
        <v>29309</v>
      </c>
      <c r="B52" s="316" t="str">
        <f>VLOOKUP($A52,'PLANILHA SINTÉTICA'!$A:$Q,4,FALSE)</f>
        <v>PROTENSÃO DE TIRANTE PERMANENTE PROTENDIDO DE AÇO D = 32 MM, TENSÃO DE ESCOAMENTO = 950 MPA E TENSÃO DE RUPTURA = 1.050 MPA - INCLUSIVE ANCORAGEM E GRAUTEAMENTO DA CABEÇA</v>
      </c>
      <c r="C52" s="295">
        <f>VLOOKUP($A52,'PLANILHA SINTÉTICA'!$A:$Q,17,FALSE)</f>
        <v>30519.399999999998</v>
      </c>
      <c r="D52" s="311">
        <f t="shared" si="30"/>
        <v>4.2154411346022276E-2</v>
      </c>
      <c r="E52" s="314"/>
      <c r="F52" s="313"/>
      <c r="G52" s="295"/>
      <c r="H52" s="222">
        <v>0.5</v>
      </c>
      <c r="I52" s="295">
        <f t="shared" si="34"/>
        <v>15259.699999999999</v>
      </c>
      <c r="J52" s="222">
        <v>0.5</v>
      </c>
      <c r="K52" s="295">
        <f t="shared" si="35"/>
        <v>15259.699999999999</v>
      </c>
      <c r="L52" s="222"/>
      <c r="M52" s="295"/>
      <c r="N52" s="222"/>
      <c r="O52" s="295"/>
      <c r="P52" s="222"/>
      <c r="Q52" s="295"/>
      <c r="R52" s="222"/>
      <c r="S52" s="295"/>
      <c r="T52" s="222"/>
      <c r="U52" s="295"/>
      <c r="V52" s="381">
        <f t="shared" si="32"/>
        <v>1</v>
      </c>
    </row>
    <row r="53" spans="1:22" hidden="1" outlineLevel="1" x14ac:dyDescent="0.25">
      <c r="A53" s="206" t="s">
        <v>29310</v>
      </c>
      <c r="B53" s="316" t="str">
        <f>VLOOKUP($A53,'PLANILHA SINTÉTICA'!$A:$Q,4,FALSE)</f>
        <v>PREENCHIMENTO COM AREIA</v>
      </c>
      <c r="C53" s="295">
        <f>VLOOKUP($A53,'PLANILHA SINTÉTICA'!$A:$Q,17,FALSE)</f>
        <v>17957</v>
      </c>
      <c r="D53" s="311">
        <f t="shared" si="30"/>
        <v>2.4802806232773977E-2</v>
      </c>
      <c r="E53" s="314"/>
      <c r="F53" s="313"/>
      <c r="G53" s="295"/>
      <c r="H53" s="222"/>
      <c r="I53" s="295"/>
      <c r="J53" s="222">
        <v>1</v>
      </c>
      <c r="K53" s="295">
        <f t="shared" si="35"/>
        <v>17957</v>
      </c>
      <c r="L53" s="222"/>
      <c r="M53" s="295"/>
      <c r="N53" s="222"/>
      <c r="O53" s="295"/>
      <c r="P53" s="222"/>
      <c r="Q53" s="295"/>
      <c r="R53" s="222"/>
      <c r="S53" s="295"/>
      <c r="T53" s="222"/>
      <c r="U53" s="295"/>
      <c r="V53" s="381">
        <f t="shared" si="32"/>
        <v>1</v>
      </c>
    </row>
    <row r="54" spans="1:22" hidden="1" outlineLevel="1" x14ac:dyDescent="0.25">
      <c r="A54" s="206" t="s">
        <v>29311</v>
      </c>
      <c r="B54" s="316" t="str">
        <f>VLOOKUP($A54,'PLANILHA SINTÉTICA'!$A:$Q,4,FALSE)</f>
        <v>REFORÇO DE VIGA METÁLICA, FORNECIMENTO E INSTALAÇÃO</v>
      </c>
      <c r="C54" s="295">
        <f>VLOOKUP($A54,'PLANILHA SINTÉTICA'!$A:$Q,17,FALSE)</f>
        <v>47207.83</v>
      </c>
      <c r="D54" s="311">
        <f t="shared" si="30"/>
        <v>6.5205026460975354E-2</v>
      </c>
      <c r="E54" s="314"/>
      <c r="F54" s="313"/>
      <c r="G54" s="295"/>
      <c r="H54" s="222"/>
      <c r="I54" s="295"/>
      <c r="J54" s="222">
        <v>1</v>
      </c>
      <c r="K54" s="295">
        <f t="shared" si="35"/>
        <v>47207.83</v>
      </c>
      <c r="L54" s="222"/>
      <c r="M54" s="295"/>
      <c r="N54" s="222"/>
      <c r="O54" s="295"/>
      <c r="P54" s="222"/>
      <c r="Q54" s="295"/>
      <c r="R54" s="222"/>
      <c r="S54" s="295"/>
      <c r="T54" s="222"/>
      <c r="U54" s="295"/>
      <c r="V54" s="381">
        <f t="shared" si="32"/>
        <v>1</v>
      </c>
    </row>
    <row r="55" spans="1:22" collapsed="1" x14ac:dyDescent="0.25">
      <c r="A55" s="196" t="s">
        <v>1380</v>
      </c>
      <c r="B55" s="305" t="str">
        <f>VLOOKUP($A55,'PLANILHA SINTÉTICA'!$A:$Q,4,FALSE)</f>
        <v>DESMOBILIZAÇÃO</v>
      </c>
      <c r="C55" s="224">
        <f>VLOOKUP($A55,'PLANILHA SINTÉTICA'!$A:$Q,17,FALSE)</f>
        <v>3344.13</v>
      </c>
      <c r="D55" s="310">
        <f t="shared" si="30"/>
        <v>4.619023690327251E-3</v>
      </c>
      <c r="E55" s="314"/>
      <c r="F55" s="312"/>
      <c r="G55" s="224"/>
      <c r="H55" s="223"/>
      <c r="I55" s="224"/>
      <c r="J55" s="223">
        <f>K55/C55</f>
        <v>1</v>
      </c>
      <c r="K55" s="224">
        <f>SUBTOTAL(9,K56:K57)</f>
        <v>3344.13</v>
      </c>
      <c r="L55" s="223"/>
      <c r="M55" s="224"/>
      <c r="N55" s="223"/>
      <c r="O55" s="224"/>
      <c r="P55" s="223"/>
      <c r="Q55" s="224"/>
      <c r="R55" s="223"/>
      <c r="S55" s="224"/>
      <c r="T55" s="223"/>
      <c r="U55" s="224"/>
      <c r="V55" s="381">
        <f t="shared" si="32"/>
        <v>1</v>
      </c>
    </row>
    <row r="56" spans="1:22" hidden="1" outlineLevel="1" x14ac:dyDescent="0.25">
      <c r="A56" s="205" t="s">
        <v>1381</v>
      </c>
      <c r="B56" s="316" t="str">
        <f>VLOOKUP($A56,'PLANILHA SINTÉTICA'!$A:$Q,4,FALSE)</f>
        <v>DESMOBILIZAÇÃO DE VEÍCULOS LEVES E CAMINHÕES COMUNS</v>
      </c>
      <c r="C56" s="295">
        <f>VLOOKUP($A56,'PLANILHA SINTÉTICA'!$A:$Q,17,FALSE)</f>
        <v>782.27</v>
      </c>
      <c r="D56" s="311">
        <f t="shared" si="30"/>
        <v>1.080497367695723E-3</v>
      </c>
      <c r="E56" s="314"/>
      <c r="F56" s="313"/>
      <c r="G56" s="295"/>
      <c r="H56" s="222"/>
      <c r="I56" s="295"/>
      <c r="J56" s="222">
        <v>1</v>
      </c>
      <c r="K56" s="295">
        <f>J56*C56</f>
        <v>782.27</v>
      </c>
      <c r="L56" s="222"/>
      <c r="M56" s="295"/>
      <c r="N56" s="222"/>
      <c r="O56" s="295"/>
      <c r="P56" s="222"/>
      <c r="Q56" s="295"/>
      <c r="R56" s="222"/>
      <c r="S56" s="295"/>
      <c r="T56" s="222"/>
      <c r="U56" s="295"/>
      <c r="V56" s="381">
        <f t="shared" si="32"/>
        <v>1</v>
      </c>
    </row>
    <row r="57" spans="1:22" hidden="1" outlineLevel="1" x14ac:dyDescent="0.25">
      <c r="A57" s="205" t="s">
        <v>1382</v>
      </c>
      <c r="B57" s="316" t="str">
        <f>VLOOKUP($A57,'PLANILHA SINTÉTICA'!$A:$Q,4,FALSE)</f>
        <v>DESMOBILIZAÇÃO DE EQUIPAMENTOS DE GRANDE PORTE</v>
      </c>
      <c r="C57" s="295">
        <f>VLOOKUP($A57,'PLANILHA SINTÉTICA'!$A:$Q,17,FALSE)</f>
        <v>2561.86</v>
      </c>
      <c r="D57" s="311">
        <f t="shared" si="30"/>
        <v>3.538526322631528E-3</v>
      </c>
      <c r="E57" s="314"/>
      <c r="F57" s="313"/>
      <c r="G57" s="295"/>
      <c r="H57" s="222"/>
      <c r="I57" s="295"/>
      <c r="J57" s="222">
        <v>1</v>
      </c>
      <c r="K57" s="295">
        <f>J57*C57</f>
        <v>2561.86</v>
      </c>
      <c r="L57" s="222"/>
      <c r="M57" s="295"/>
      <c r="N57" s="222"/>
      <c r="O57" s="295"/>
      <c r="P57" s="222"/>
      <c r="Q57" s="295"/>
      <c r="R57" s="222"/>
      <c r="S57" s="295"/>
      <c r="T57" s="222"/>
      <c r="U57" s="295"/>
      <c r="V57" s="381">
        <f t="shared" si="32"/>
        <v>1</v>
      </c>
    </row>
    <row r="58" spans="1:22" collapsed="1" x14ac:dyDescent="0.25">
      <c r="A58" s="196" t="s">
        <v>1383</v>
      </c>
      <c r="B58" s="305" t="str">
        <f>VLOOKUP($A58,'PLANILHA SINTÉTICA'!$A:$Q,4,FALSE)</f>
        <v>MONITORAMENTO</v>
      </c>
      <c r="C58" s="224">
        <f>VLOOKUP($A58,'PLANILHA SINTÉTICA'!$A:$Q,17,FALSE)</f>
        <v>30219.78</v>
      </c>
      <c r="D58" s="310">
        <f t="shared" si="30"/>
        <v>4.1740566226934249E-2</v>
      </c>
      <c r="E58" s="314"/>
      <c r="F58" s="312"/>
      <c r="G58" s="224"/>
      <c r="H58" s="223"/>
      <c r="I58" s="224"/>
      <c r="J58" s="223">
        <f>K58/$C58</f>
        <v>0.16669999999999999</v>
      </c>
      <c r="K58" s="224">
        <f>SUBTOTAL(9,K59:K59)</f>
        <v>5037.6373259999991</v>
      </c>
      <c r="L58" s="223">
        <f>M58/$C58</f>
        <v>0.16669999999999999</v>
      </c>
      <c r="M58" s="224">
        <f>SUBTOTAL(9,M59:M59)</f>
        <v>5037.6373259999991</v>
      </c>
      <c r="N58" s="223">
        <f>O58/$C58</f>
        <v>0.16669999999999999</v>
      </c>
      <c r="O58" s="224">
        <f>SUBTOTAL(9,O59:O59)</f>
        <v>5037.6373259999991</v>
      </c>
      <c r="P58" s="223">
        <f>Q58/$C58</f>
        <v>0.16669999999999999</v>
      </c>
      <c r="Q58" s="224">
        <f>SUBTOTAL(9,Q59:Q59)</f>
        <v>5037.6373259999991</v>
      </c>
      <c r="R58" s="223">
        <f>S58/$C58</f>
        <v>0.1666</v>
      </c>
      <c r="S58" s="224">
        <f>SUBTOTAL(9,S59:S59)</f>
        <v>5034.6153479999994</v>
      </c>
      <c r="T58" s="223">
        <f>U58/$C58</f>
        <v>0.1666</v>
      </c>
      <c r="U58" s="224">
        <f>SUBTOTAL(9,U59:U59)</f>
        <v>5034.6153479999994</v>
      </c>
      <c r="V58" s="381">
        <f t="shared" si="32"/>
        <v>0.99999999999999989</v>
      </c>
    </row>
    <row r="59" spans="1:22" hidden="1" outlineLevel="1" x14ac:dyDescent="0.25">
      <c r="A59" s="205" t="s">
        <v>1384</v>
      </c>
      <c r="B59" s="316" t="str">
        <f>VLOOKUP($A59,'PLANILHA SINTÉTICA'!$A:$Q,4,FALSE)</f>
        <v>MONITORAMENTO POR LASER SCANNER</v>
      </c>
      <c r="C59" s="295">
        <f>VLOOKUP($A59,'PLANILHA SINTÉTICA'!$A:$Q,17,FALSE)</f>
        <v>30219.78</v>
      </c>
      <c r="D59" s="311">
        <f t="shared" si="30"/>
        <v>4.1740566226934249E-2</v>
      </c>
      <c r="E59" s="314"/>
      <c r="F59" s="313"/>
      <c r="G59" s="295"/>
      <c r="H59" s="222"/>
      <c r="I59" s="295"/>
      <c r="J59" s="222">
        <v>0.16669999999999999</v>
      </c>
      <c r="K59" s="295">
        <f>J59*$C59</f>
        <v>5037.6373259999991</v>
      </c>
      <c r="L59" s="222">
        <v>0.16669999999999999</v>
      </c>
      <c r="M59" s="295">
        <f>L59*$C59</f>
        <v>5037.6373259999991</v>
      </c>
      <c r="N59" s="222">
        <v>0.16669999999999999</v>
      </c>
      <c r="O59" s="295">
        <f>N59*$C59</f>
        <v>5037.6373259999991</v>
      </c>
      <c r="P59" s="222">
        <v>0.16669999999999999</v>
      </c>
      <c r="Q59" s="295">
        <f>P59*$C59</f>
        <v>5037.6373259999991</v>
      </c>
      <c r="R59" s="222">
        <v>0.1666</v>
      </c>
      <c r="S59" s="295">
        <f>R59*$C59</f>
        <v>5034.6153479999994</v>
      </c>
      <c r="T59" s="222">
        <v>0.1666</v>
      </c>
      <c r="U59" s="295">
        <f>T59*$C59</f>
        <v>5034.6153479999994</v>
      </c>
      <c r="V59" s="381">
        <f t="shared" si="32"/>
        <v>0.99999999999999989</v>
      </c>
    </row>
    <row r="60" spans="1:22" collapsed="1" x14ac:dyDescent="0.25">
      <c r="A60" s="225"/>
      <c r="B60" s="225" t="s">
        <v>14</v>
      </c>
      <c r="C60" s="306">
        <f>VLOOKUP($B60,'PLANILHA SINTÉTICA'!$A:$Q,17,FALSE)</f>
        <v>723990.65781</v>
      </c>
      <c r="D60" s="317">
        <f>C61/C60</f>
        <v>1</v>
      </c>
      <c r="E60"/>
      <c r="F60" s="319">
        <f>G60/$C60</f>
        <v>0.24813935869185463</v>
      </c>
      <c r="G60" s="227">
        <f>SUBTOTAL(9,G8:G59)</f>
        <v>179650.57752786737</v>
      </c>
      <c r="H60" s="226">
        <f>I60/$C60</f>
        <v>0.36340077262419629</v>
      </c>
      <c r="I60" s="227">
        <f>SUBTOTAL(9,I8:I59)</f>
        <v>263098.7644208541</v>
      </c>
      <c r="J60" s="226">
        <f>K60/$C60</f>
        <v>0.34487985776488334</v>
      </c>
      <c r="K60" s="227">
        <f>SUBTOTAL(9,K8:K59)</f>
        <v>249689.79508861713</v>
      </c>
      <c r="L60" s="226">
        <f>M60/$C60</f>
        <v>8.7180941080142408E-3</v>
      </c>
      <c r="M60" s="227">
        <f>SUBTOTAL(9,M8:M59)</f>
        <v>6311.8186881107158</v>
      </c>
      <c r="N60" s="226">
        <f>O60/$C60</f>
        <v>8.7180941080142408E-3</v>
      </c>
      <c r="O60" s="227">
        <f>SUBTOTAL(9,O8:O59)</f>
        <v>6311.8186881107158</v>
      </c>
      <c r="P60" s="226">
        <f>Q60/$C60</f>
        <v>8.7180941080142408E-3</v>
      </c>
      <c r="Q60" s="227">
        <f>SUBTOTAL(9,Q8:Q59)</f>
        <v>6311.8186881107158</v>
      </c>
      <c r="R60" s="226">
        <f>S60/$C60</f>
        <v>8.7128642975115352E-3</v>
      </c>
      <c r="S60" s="227">
        <f>SUBTOTAL(9,S8:S59)</f>
        <v>6308.0323541646394</v>
      </c>
      <c r="T60" s="226">
        <f>U60/$C60</f>
        <v>8.7128642975115352E-3</v>
      </c>
      <c r="U60" s="227">
        <f>SUBTOTAL(9,U8:U59)</f>
        <v>6308.0323541646394</v>
      </c>
    </row>
    <row r="61" spans="1:22" x14ac:dyDescent="0.25">
      <c r="A61" s="228"/>
      <c r="B61" s="228" t="s">
        <v>1398</v>
      </c>
      <c r="C61" s="229">
        <f>C60</f>
        <v>723990.65781</v>
      </c>
      <c r="D61" s="318">
        <v>1</v>
      </c>
      <c r="E61"/>
      <c r="F61" s="320">
        <f>G61/$C60</f>
        <v>0.24813935869185463</v>
      </c>
      <c r="G61" s="231">
        <f>G60</f>
        <v>179650.57752786737</v>
      </c>
      <c r="H61" s="230">
        <f>I61/$C60</f>
        <v>0.61154013131605089</v>
      </c>
      <c r="I61" s="231">
        <f>G61+I60</f>
        <v>442749.34194872144</v>
      </c>
      <c r="J61" s="230">
        <f>K61/$C60</f>
        <v>0.95641998908093417</v>
      </c>
      <c r="K61" s="232">
        <f>I61+K60</f>
        <v>692439.13703733857</v>
      </c>
      <c r="L61" s="230">
        <f>M61/$C60</f>
        <v>0.96513808318894845</v>
      </c>
      <c r="M61" s="232">
        <f t="shared" ref="M61" si="37">K61+M60</f>
        <v>698750.95572544925</v>
      </c>
      <c r="N61" s="230">
        <f>O61/$C61</f>
        <v>0.97385617729696261</v>
      </c>
      <c r="O61" s="232">
        <f>M61+O60</f>
        <v>705062.77441355994</v>
      </c>
      <c r="P61" s="230">
        <f>Q61/$C61</f>
        <v>0.98257427140497677</v>
      </c>
      <c r="Q61" s="232">
        <f t="shared" ref="Q61" si="38">O61+Q60</f>
        <v>711374.59310167062</v>
      </c>
      <c r="R61" s="230">
        <f>S61/$C61</f>
        <v>0.99128713570248828</v>
      </c>
      <c r="S61" s="232">
        <f>Q61+S60</f>
        <v>717682.62545583525</v>
      </c>
      <c r="T61" s="230">
        <f>U61/$C61</f>
        <v>0.99999999999999989</v>
      </c>
      <c r="U61" s="232">
        <f>S61+U60</f>
        <v>723990.65780999989</v>
      </c>
    </row>
  </sheetData>
  <autoFilter ref="A7:V61" xr:uid="{00000000-0001-0000-0400-000000000000}"/>
  <mergeCells count="11">
    <mergeCell ref="F6:G6"/>
    <mergeCell ref="H6:I6"/>
    <mergeCell ref="J6:K6"/>
    <mergeCell ref="A6:D6"/>
    <mergeCell ref="A2:D2"/>
    <mergeCell ref="A4:D4"/>
    <mergeCell ref="L6:M6"/>
    <mergeCell ref="N6:O6"/>
    <mergeCell ref="P6:Q6"/>
    <mergeCell ref="R6:S6"/>
    <mergeCell ref="T6:U6"/>
  </mergeCells>
  <phoneticPr fontId="4" type="noConversion"/>
  <pageMargins left="0.51181102362204722" right="0.51181102362204722" top="0.78740157480314965" bottom="0.78740157480314965" header="0.31496062992125984" footer="0.31496062992125984"/>
  <pageSetup paperSize="9" scale="41" fitToHeight="0" orientation="landscape" r:id="rId1"/>
  <headerFooter>
    <oddFooter>&amp;LAGÊNCIA DE ASSUNTOS METROPOLITANOS DO PARANÁ - AMEP
DIRETORIA DE OBRAS
&amp;R&amp;P DE &amp;N</oddFooter>
  </headerFooter>
  <ignoredErrors>
    <ignoredError sqref="G9:G12 I9:I12 H8 J8 K9:K12 L8 M9:M12 O9:O12 N8 P8 Q9:Q12 R8 S9:S12 T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9.9978637043366805E-2"/>
    <pageSetUpPr fitToPage="1"/>
  </sheetPr>
  <dimension ref="A1:K130"/>
  <sheetViews>
    <sheetView view="pageBreakPreview" zoomScale="115" zoomScaleNormal="115" zoomScaleSheetLayoutView="115" workbookViewId="0">
      <selection activeCell="B37" sqref="B37"/>
    </sheetView>
  </sheetViews>
  <sheetFormatPr defaultColWidth="9" defaultRowHeight="15" x14ac:dyDescent="0.25"/>
  <cols>
    <col min="1" max="1" width="13.42578125" style="1" customWidth="1"/>
    <col min="2" max="2" width="83.7109375" style="1" customWidth="1"/>
    <col min="3" max="3" width="15.140625" style="1" customWidth="1"/>
    <col min="4" max="4" width="15" style="1" bestFit="1" customWidth="1"/>
    <col min="5" max="5" width="16.5703125" style="1" bestFit="1" customWidth="1"/>
    <col min="6" max="6" width="14.5703125" style="1" customWidth="1"/>
    <col min="7" max="7" width="11.42578125" style="1" customWidth="1"/>
    <col min="8" max="8" width="17.28515625" style="1" customWidth="1"/>
    <col min="9" max="9" width="14.28515625" style="1" customWidth="1"/>
    <col min="10" max="10" width="9.28515625" style="1" customWidth="1"/>
    <col min="11" max="11" width="11.42578125" style="1" customWidth="1"/>
    <col min="12" max="12" width="12.140625" style="1" customWidth="1"/>
    <col min="13" max="13" width="14.42578125" style="1" customWidth="1"/>
    <col min="14" max="14" width="13" style="1" customWidth="1"/>
    <col min="15" max="15" width="13.5703125" style="1" customWidth="1"/>
    <col min="16" max="17" width="13.7109375" style="1" customWidth="1"/>
    <col min="18" max="16384" width="9" style="1"/>
  </cols>
  <sheetData>
    <row r="1" spans="1:11" ht="96.75" customHeight="1" x14ac:dyDescent="0.25">
      <c r="G1" s="176"/>
      <c r="H1" s="177"/>
      <c r="I1" s="177"/>
      <c r="J1" s="177"/>
      <c r="K1" s="177"/>
    </row>
    <row r="2" spans="1:11" x14ac:dyDescent="0.25">
      <c r="A2" s="50" t="s">
        <v>7285</v>
      </c>
      <c r="B2" s="50"/>
      <c r="C2" s="50"/>
      <c r="D2" s="50"/>
      <c r="E2" s="50"/>
      <c r="F2" s="50"/>
      <c r="G2" s="176"/>
      <c r="H2" s="177"/>
      <c r="I2" s="177"/>
      <c r="J2" s="177"/>
      <c r="K2" s="177"/>
    </row>
    <row r="3" spans="1:11" ht="15" customHeight="1" x14ac:dyDescent="0.25">
      <c r="A3" s="52" t="s">
        <v>42455</v>
      </c>
      <c r="B3" s="52"/>
      <c r="C3" s="52"/>
      <c r="D3" s="52"/>
      <c r="E3" s="52"/>
      <c r="F3" s="52"/>
      <c r="G3" s="52"/>
      <c r="H3" s="52"/>
      <c r="I3" s="52"/>
      <c r="J3" s="52"/>
      <c r="K3" s="52"/>
    </row>
    <row r="4" spans="1:11" x14ac:dyDescent="0.25">
      <c r="A4" s="1" t="s">
        <v>14532</v>
      </c>
      <c r="B4" s="421" t="s">
        <v>26548</v>
      </c>
      <c r="C4" s="421"/>
      <c r="D4" s="421"/>
      <c r="E4" s="421"/>
      <c r="G4" s="176"/>
      <c r="H4" s="177"/>
      <c r="I4" s="177"/>
      <c r="J4" s="177"/>
      <c r="K4" s="177"/>
    </row>
    <row r="6" spans="1:11" x14ac:dyDescent="0.25">
      <c r="A6" s="458" t="s">
        <v>25225</v>
      </c>
      <c r="B6" s="459"/>
      <c r="C6" s="459"/>
      <c r="D6" s="459"/>
      <c r="E6" s="459"/>
      <c r="F6" s="459"/>
      <c r="G6" s="459"/>
      <c r="H6" s="460"/>
    </row>
    <row r="7" spans="1:11" ht="30" x14ac:dyDescent="0.25">
      <c r="A7" s="182" t="s">
        <v>2</v>
      </c>
      <c r="B7" s="178" t="s">
        <v>3</v>
      </c>
      <c r="C7" s="155" t="s">
        <v>4</v>
      </c>
      <c r="D7" s="136" t="s">
        <v>5</v>
      </c>
      <c r="E7" s="155" t="s">
        <v>14</v>
      </c>
      <c r="F7" s="179" t="s">
        <v>25226</v>
      </c>
      <c r="G7" s="155" t="s">
        <v>25227</v>
      </c>
      <c r="H7" s="183" t="s">
        <v>25228</v>
      </c>
    </row>
    <row r="8" spans="1:11" ht="30" x14ac:dyDescent="0.25">
      <c r="A8" s="389" t="s">
        <v>25182</v>
      </c>
      <c r="B8" s="390" t="s">
        <v>29376</v>
      </c>
      <c r="C8" s="391">
        <v>420</v>
      </c>
      <c r="D8" s="235" t="s">
        <v>740</v>
      </c>
      <c r="E8" s="413">
        <f>SUMIF('PLANILHA SINTÉTICA'!$C$10:$C$60,'PLANILHA ABC'!A8,'PLANILHA SINTÉTICA'!$Q$10:$Q$60)</f>
        <v>251638.80000000002</v>
      </c>
      <c r="F8" s="392">
        <f>E8/$E$50</f>
        <v>0.3475718882356611</v>
      </c>
      <c r="G8" s="393">
        <f>F8</f>
        <v>0.3475718882356611</v>
      </c>
      <c r="H8" s="394" t="s">
        <v>29316</v>
      </c>
    </row>
    <row r="9" spans="1:11" ht="30" x14ac:dyDescent="0.25">
      <c r="A9" s="389" t="s">
        <v>25183</v>
      </c>
      <c r="B9" s="390" t="s">
        <v>29375</v>
      </c>
      <c r="C9" s="391">
        <v>400</v>
      </c>
      <c r="D9" s="235" t="s">
        <v>740</v>
      </c>
      <c r="E9" s="413">
        <f>SUMIF('PLANILHA SINTÉTICA'!$C$10:$C$60,'PLANILHA ABC'!A9,'PLANILHA SINTÉTICA'!$Q$10:$Q$60)</f>
        <v>99968</v>
      </c>
      <c r="F9" s="392">
        <f>E9/$E$50</f>
        <v>0.13807912978102968</v>
      </c>
      <c r="G9" s="393">
        <f>G8+F9</f>
        <v>0.48565101801669075</v>
      </c>
      <c r="H9" s="394" t="s">
        <v>29316</v>
      </c>
    </row>
    <row r="10" spans="1:11" x14ac:dyDescent="0.25">
      <c r="A10" s="389" t="s">
        <v>25151</v>
      </c>
      <c r="B10" s="390" t="s">
        <v>18</v>
      </c>
      <c r="C10" s="391">
        <v>1</v>
      </c>
      <c r="D10" s="235" t="s">
        <v>6656</v>
      </c>
      <c r="E10" s="413">
        <f>SUMIF('PLANILHA SINTÉTICA'!$C$10:$C$60,'PLANILHA ABC'!A10,'PLANILHA SINTÉTICA'!$Q$10:$Q$60)</f>
        <v>96324.63</v>
      </c>
      <c r="F10" s="392">
        <f>E10/$E$50</f>
        <v>0.13304678584026552</v>
      </c>
      <c r="G10" s="393">
        <f t="shared" ref="G10:G49" si="0">G9+F10</f>
        <v>0.61869780385695627</v>
      </c>
      <c r="H10" s="394" t="s">
        <v>29316</v>
      </c>
    </row>
    <row r="11" spans="1:11" x14ac:dyDescent="0.25">
      <c r="A11" s="389" t="s">
        <v>1422</v>
      </c>
      <c r="B11" s="390" t="s">
        <v>25172</v>
      </c>
      <c r="C11" s="391">
        <v>1</v>
      </c>
      <c r="D11" s="235" t="s">
        <v>1337</v>
      </c>
      <c r="E11" s="413">
        <f>SUMIF('PLANILHA SINTÉTICA'!$C$10:$C$60,'PLANILHA ABC'!A11,'PLANILHA SINTÉTICA'!$Q$10:$Q$60)</f>
        <v>47207.83</v>
      </c>
      <c r="F11" s="392">
        <f>E11/$E$50</f>
        <v>6.5205026460975368E-2</v>
      </c>
      <c r="G11" s="393">
        <f t="shared" si="0"/>
        <v>0.68390283031793164</v>
      </c>
      <c r="H11" s="394" t="s">
        <v>29316</v>
      </c>
    </row>
    <row r="12" spans="1:11" ht="45" x14ac:dyDescent="0.25">
      <c r="A12" s="395" t="s">
        <v>25188</v>
      </c>
      <c r="B12" s="396" t="s">
        <v>29377</v>
      </c>
      <c r="C12" s="397">
        <v>20</v>
      </c>
      <c r="D12" s="398" t="s">
        <v>1337</v>
      </c>
      <c r="E12" s="414">
        <f>SUMIF('PLANILHA SINTÉTICA'!$C$10:$C$60,'PLANILHA ABC'!A12,'PLANILHA SINTÉTICA'!$Q$10:$Q$60)</f>
        <v>30519.399999999998</v>
      </c>
      <c r="F12" s="399">
        <f>E12/$E$50</f>
        <v>4.215441134602229E-2</v>
      </c>
      <c r="G12" s="400">
        <f t="shared" ref="G12:G18" si="1">G11+F12</f>
        <v>0.72605724166395391</v>
      </c>
      <c r="H12" s="401" t="s">
        <v>29317</v>
      </c>
    </row>
    <row r="13" spans="1:11" x14ac:dyDescent="0.25">
      <c r="A13" s="395" t="s">
        <v>25302</v>
      </c>
      <c r="B13" s="396" t="s">
        <v>25303</v>
      </c>
      <c r="C13" s="397">
        <v>6</v>
      </c>
      <c r="D13" s="398" t="s">
        <v>6632</v>
      </c>
      <c r="E13" s="414">
        <f>SUMIF('PLANILHA SINTÉTICA'!$C$10:$C$60,'PLANILHA ABC'!A13,'PLANILHA SINTÉTICA'!$Q$10:$Q$60)</f>
        <v>30219.78</v>
      </c>
      <c r="F13" s="399">
        <f>E13/$E$50</f>
        <v>4.1740566226934263E-2</v>
      </c>
      <c r="G13" s="400">
        <f t="shared" si="1"/>
        <v>0.76779780789088814</v>
      </c>
      <c r="H13" s="401" t="s">
        <v>29317</v>
      </c>
    </row>
    <row r="14" spans="1:11" x14ac:dyDescent="0.25">
      <c r="A14" s="395" t="s">
        <v>25154</v>
      </c>
      <c r="B14" s="396" t="s">
        <v>1400</v>
      </c>
      <c r="C14" s="397">
        <v>1</v>
      </c>
      <c r="D14" s="398" t="s">
        <v>6656</v>
      </c>
      <c r="E14" s="414">
        <f>SUMIF('PLANILHA SINTÉTICA'!$C$10:$C$60,'PLANILHA ABC'!A14,'PLANILHA SINTÉTICA'!$Q$10:$Q$60)</f>
        <v>22979.02</v>
      </c>
      <c r="F14" s="399">
        <f>E14/$E$50</f>
        <v>3.1739387452193464E-2</v>
      </c>
      <c r="G14" s="400">
        <f t="shared" si="1"/>
        <v>0.79953719534308165</v>
      </c>
      <c r="H14" s="401" t="s">
        <v>29317</v>
      </c>
    </row>
    <row r="15" spans="1:11" ht="30" x14ac:dyDescent="0.25">
      <c r="A15" s="395" t="s">
        <v>25193</v>
      </c>
      <c r="B15" s="396" t="s">
        <v>29373</v>
      </c>
      <c r="C15" s="397">
        <v>870</v>
      </c>
      <c r="D15" s="398" t="s">
        <v>6682</v>
      </c>
      <c r="E15" s="414">
        <f>SUMIF('PLANILHA SINTÉTICA'!$C$10:$C$60,'PLANILHA ABC'!A15,'PLANILHA SINTÉTICA'!$Q$10:$Q$60)</f>
        <v>18539.7</v>
      </c>
      <c r="F15" s="399">
        <f>E15/$E$50</f>
        <v>2.5607650872292692E-2</v>
      </c>
      <c r="G15" s="400">
        <f t="shared" si="1"/>
        <v>0.82514484621537432</v>
      </c>
      <c r="H15" s="401" t="s">
        <v>29317</v>
      </c>
    </row>
    <row r="16" spans="1:11" x14ac:dyDescent="0.25">
      <c r="A16" s="395" t="s">
        <v>25152</v>
      </c>
      <c r="B16" s="396" t="s">
        <v>1358</v>
      </c>
      <c r="C16" s="397">
        <v>1</v>
      </c>
      <c r="D16" s="398" t="s">
        <v>6656</v>
      </c>
      <c r="E16" s="414">
        <f>SUMIF('PLANILHA SINTÉTICA'!$C$10:$C$60,'PLANILHA ABC'!A16,'PLANILHA SINTÉTICA'!$Q$10:$Q$60)</f>
        <v>18043.13</v>
      </c>
      <c r="F16" s="399">
        <f>E16/$E$50</f>
        <v>2.49217718562539E-2</v>
      </c>
      <c r="G16" s="400">
        <f t="shared" si="1"/>
        <v>0.8500666180716282</v>
      </c>
      <c r="H16" s="401" t="s">
        <v>29317</v>
      </c>
    </row>
    <row r="17" spans="1:8" x14ac:dyDescent="0.25">
      <c r="A17" s="395" t="s">
        <v>25194</v>
      </c>
      <c r="B17" s="396" t="s">
        <v>29378</v>
      </c>
      <c r="C17" s="397">
        <v>50</v>
      </c>
      <c r="D17" s="398" t="s">
        <v>6682</v>
      </c>
      <c r="E17" s="414">
        <f>SUMIF('PLANILHA SINTÉTICA'!$C$10:$C$60,'PLANILHA ABC'!A17,'PLANILHA SINTÉTICA'!$Q$10:$Q$60)</f>
        <v>17957</v>
      </c>
      <c r="F17" s="399">
        <f>E17/$E$50</f>
        <v>2.4802806232773984E-2</v>
      </c>
      <c r="G17" s="400">
        <f t="shared" si="1"/>
        <v>0.87486942430440218</v>
      </c>
      <c r="H17" s="401" t="s">
        <v>29317</v>
      </c>
    </row>
    <row r="18" spans="1:8" x14ac:dyDescent="0.25">
      <c r="A18" s="395" t="s">
        <v>25277</v>
      </c>
      <c r="B18" s="396" t="s">
        <v>25276</v>
      </c>
      <c r="C18" s="397">
        <v>133.56</v>
      </c>
      <c r="D18" s="398" t="s">
        <v>6676</v>
      </c>
      <c r="E18" s="414">
        <f>SUMIF('PLANILHA SINTÉTICA'!$C$10:$C$60,'PLANILHA ABC'!A18,'PLANILHA SINTÉTICA'!$Q$10:$Q$60)</f>
        <v>14586.087600000001</v>
      </c>
      <c r="F18" s="399">
        <f>E18/$E$50</f>
        <v>2.014678979991465E-2</v>
      </c>
      <c r="G18" s="400">
        <f t="shared" si="1"/>
        <v>0.89501621410431687</v>
      </c>
      <c r="H18" s="401" t="s">
        <v>29317</v>
      </c>
    </row>
    <row r="19" spans="1:8" x14ac:dyDescent="0.25">
      <c r="A19" s="402" t="s">
        <v>25198</v>
      </c>
      <c r="B19" s="403" t="s">
        <v>29370</v>
      </c>
      <c r="C19" s="404">
        <v>400</v>
      </c>
      <c r="D19" s="405" t="s">
        <v>6676</v>
      </c>
      <c r="E19" s="415">
        <f>SUMIF('PLANILHA SINTÉTICA'!$C$10:$C$60,'PLANILHA ABC'!A19,'PLANILHA SINTÉTICA'!$Q$10:$Q$60)</f>
        <v>12728</v>
      </c>
      <c r="F19" s="406">
        <f>E19/$E$50</f>
        <v>1.7580337346480329E-2</v>
      </c>
      <c r="G19" s="407">
        <f t="shared" si="0"/>
        <v>0.91259655145079721</v>
      </c>
      <c r="H19" s="408" t="s">
        <v>29318</v>
      </c>
    </row>
    <row r="20" spans="1:8" x14ac:dyDescent="0.25">
      <c r="A20" s="402" t="s">
        <v>25153</v>
      </c>
      <c r="B20" s="403" t="s">
        <v>1360</v>
      </c>
      <c r="C20" s="404">
        <v>1</v>
      </c>
      <c r="D20" s="405" t="s">
        <v>6656</v>
      </c>
      <c r="E20" s="415">
        <f>SUMIF('PLANILHA SINTÉTICA'!$C$10:$C$60,'PLANILHA ABC'!A20,'PLANILHA SINTÉTICA'!$Q$10:$Q$60)</f>
        <v>8806.8799999999992</v>
      </c>
      <c r="F20" s="406">
        <f>E20/$E$50</f>
        <v>1.2164355858734339E-2</v>
      </c>
      <c r="G20" s="407">
        <f t="shared" si="0"/>
        <v>0.92476090730953153</v>
      </c>
      <c r="H20" s="408" t="s">
        <v>29318</v>
      </c>
    </row>
    <row r="21" spans="1:8" x14ac:dyDescent="0.25">
      <c r="A21" s="402">
        <v>810050</v>
      </c>
      <c r="B21" s="403" t="s">
        <v>29372</v>
      </c>
      <c r="C21" s="404">
        <v>64</v>
      </c>
      <c r="D21" s="405" t="s">
        <v>740</v>
      </c>
      <c r="E21" s="415">
        <f>SUMIF('PLANILHA SINTÉTICA'!$C$10:$C$60,'PLANILHA ABC'!A21,'PLANILHA SINTÉTICA'!$Q$10:$Q$60)</f>
        <v>8094.7199999999993</v>
      </c>
      <c r="F21" s="406">
        <f>E21/$E$50</f>
        <v>1.118069675717326E-2</v>
      </c>
      <c r="G21" s="407">
        <f t="shared" si="0"/>
        <v>0.93594160406670479</v>
      </c>
      <c r="H21" s="408" t="s">
        <v>29318</v>
      </c>
    </row>
    <row r="22" spans="1:8" x14ac:dyDescent="0.25">
      <c r="A22" s="402" t="s">
        <v>25261</v>
      </c>
      <c r="B22" s="403" t="s">
        <v>25263</v>
      </c>
      <c r="C22" s="404">
        <v>1</v>
      </c>
      <c r="D22" s="405" t="s">
        <v>6632</v>
      </c>
      <c r="E22" s="415">
        <f>SUMIF('PLANILHA SINTÉTICA'!$C$10:$C$60,'PLANILHA ABC'!A22,'PLANILHA SINTÉTICA'!$Q$10:$Q$60)</f>
        <v>6377.35</v>
      </c>
      <c r="F22" s="406">
        <f>E22/$E$50</f>
        <v>8.8086081376945579E-3</v>
      </c>
      <c r="G22" s="407">
        <f t="shared" si="0"/>
        <v>0.94475021220439936</v>
      </c>
      <c r="H22" s="408" t="s">
        <v>29318</v>
      </c>
    </row>
    <row r="23" spans="1:8" ht="45" x14ac:dyDescent="0.25">
      <c r="A23" s="402" t="s">
        <v>25162</v>
      </c>
      <c r="B23" s="403" t="s">
        <v>25274</v>
      </c>
      <c r="C23" s="404">
        <v>3</v>
      </c>
      <c r="D23" s="405" t="s">
        <v>25128</v>
      </c>
      <c r="E23" s="415">
        <f>SUMIF('PLANILHA SINTÉTICA'!$C$10:$C$60,'PLANILHA ABC'!A23,'PLANILHA SINTÉTICA'!$Q$10:$Q$60)</f>
        <v>4040.16</v>
      </c>
      <c r="F23" s="406">
        <f>E23/$E$50</f>
        <v>5.58040349888089E-3</v>
      </c>
      <c r="G23" s="407">
        <f t="shared" si="0"/>
        <v>0.95033061570328026</v>
      </c>
      <c r="H23" s="408" t="s">
        <v>29318</v>
      </c>
    </row>
    <row r="24" spans="1:8" x14ac:dyDescent="0.25">
      <c r="A24" s="402" t="s">
        <v>29343</v>
      </c>
      <c r="B24" s="403" t="s">
        <v>25305</v>
      </c>
      <c r="C24" s="404">
        <v>1</v>
      </c>
      <c r="D24" s="405" t="s">
        <v>29345</v>
      </c>
      <c r="E24" s="415">
        <f>SUMIF('PLANILHA SINTÉTICA'!$C$10:$C$60,'PLANILHA ABC'!A24,'PLANILHA SINTÉTICA'!$Q$10:$Q$60)</f>
        <v>3704.5099999999998</v>
      </c>
      <c r="F24" s="406">
        <f>E24/$E$50</f>
        <v>5.1167925442653864E-3</v>
      </c>
      <c r="G24" s="407">
        <f t="shared" si="0"/>
        <v>0.95544740824754559</v>
      </c>
      <c r="H24" s="408" t="s">
        <v>29318</v>
      </c>
    </row>
    <row r="25" spans="1:8" x14ac:dyDescent="0.25">
      <c r="A25" s="402" t="s">
        <v>29349</v>
      </c>
      <c r="B25" s="403" t="s">
        <v>25306</v>
      </c>
      <c r="C25" s="404">
        <v>1</v>
      </c>
      <c r="D25" s="405" t="s">
        <v>29345</v>
      </c>
      <c r="E25" s="415">
        <f>SUMIF('PLANILHA SINTÉTICA'!$C$10:$C$60,'PLANILHA ABC'!A25,'PLANILHA SINTÉTICA'!$Q$10:$Q$60)</f>
        <v>3604.06</v>
      </c>
      <c r="F25" s="406">
        <f>E25/$E$50</f>
        <v>4.9780476600373895E-3</v>
      </c>
      <c r="G25" s="407">
        <f t="shared" si="0"/>
        <v>0.96042545590758299</v>
      </c>
      <c r="H25" s="408" t="s">
        <v>29318</v>
      </c>
    </row>
    <row r="26" spans="1:8" ht="45" x14ac:dyDescent="0.25">
      <c r="A26" s="402" t="s">
        <v>25163</v>
      </c>
      <c r="B26" s="403" t="s">
        <v>25275</v>
      </c>
      <c r="C26" s="404">
        <v>3</v>
      </c>
      <c r="D26" s="405" t="s">
        <v>25128</v>
      </c>
      <c r="E26" s="415">
        <f>SUMIF('PLANILHA SINTÉTICA'!$C$10:$C$60,'PLANILHA ABC'!A26,'PLANILHA SINTÉTICA'!$Q$10:$Q$60)</f>
        <v>2726.19</v>
      </c>
      <c r="F26" s="406">
        <f>E26/$E$50</f>
        <v>3.765504389582119E-3</v>
      </c>
      <c r="G26" s="407">
        <f t="shared" si="0"/>
        <v>0.96419096029716511</v>
      </c>
      <c r="H26" s="408" t="s">
        <v>29318</v>
      </c>
    </row>
    <row r="27" spans="1:8" x14ac:dyDescent="0.25">
      <c r="A27" s="402" t="s">
        <v>25159</v>
      </c>
      <c r="B27" s="403" t="s">
        <v>25233</v>
      </c>
      <c r="C27" s="404">
        <v>1</v>
      </c>
      <c r="D27" s="405" t="s">
        <v>1337</v>
      </c>
      <c r="E27" s="415">
        <f>SUMIF('PLANILHA SINTÉTICA'!$C$10:$C$60,'PLANILHA ABC'!A27,'PLANILHA SINTÉTICA'!$Q$10:$Q$60)</f>
        <v>2561.86</v>
      </c>
      <c r="F27" s="406">
        <f>E27/$E$50</f>
        <v>3.5385263226315289E-3</v>
      </c>
      <c r="G27" s="407">
        <f t="shared" si="0"/>
        <v>0.96772948661979663</v>
      </c>
      <c r="H27" s="408" t="s">
        <v>29318</v>
      </c>
    </row>
    <row r="28" spans="1:8" x14ac:dyDescent="0.25">
      <c r="A28" s="402" t="s">
        <v>25230</v>
      </c>
      <c r="B28" s="403" t="s">
        <v>29314</v>
      </c>
      <c r="C28" s="404">
        <v>1</v>
      </c>
      <c r="D28" s="405" t="s">
        <v>1337</v>
      </c>
      <c r="E28" s="415">
        <f>SUMIF('PLANILHA SINTÉTICA'!$C$10:$C$60,'PLANILHA ABC'!A28,'PLANILHA SINTÉTICA'!$Q$10:$Q$60)</f>
        <v>2561.86</v>
      </c>
      <c r="F28" s="406">
        <f>E28/$E$50</f>
        <v>3.5385263226315289E-3</v>
      </c>
      <c r="G28" s="407">
        <f t="shared" si="0"/>
        <v>0.97126801294242815</v>
      </c>
      <c r="H28" s="408" t="s">
        <v>29318</v>
      </c>
    </row>
    <row r="29" spans="1:8" x14ac:dyDescent="0.25">
      <c r="A29" s="402" t="s">
        <v>25235</v>
      </c>
      <c r="B29" s="403" t="s">
        <v>25234</v>
      </c>
      <c r="C29" s="404">
        <v>4.5140000000000002</v>
      </c>
      <c r="D29" s="405" t="s">
        <v>6682</v>
      </c>
      <c r="E29" s="415">
        <f>SUMIF('PLANILHA SINTÉTICA'!$C$10:$C$60,'PLANILHA ABC'!A29,'PLANILHA SINTÉTICA'!$Q$10:$Q$60)</f>
        <v>2480.1721600000001</v>
      </c>
      <c r="F29" s="406">
        <f>E29/$E$50</f>
        <v>3.4256963584340656E-3</v>
      </c>
      <c r="G29" s="407">
        <f t="shared" si="0"/>
        <v>0.97469370930086219</v>
      </c>
      <c r="H29" s="408" t="s">
        <v>29318</v>
      </c>
    </row>
    <row r="30" spans="1:8" x14ac:dyDescent="0.25">
      <c r="A30" s="402">
        <v>802160</v>
      </c>
      <c r="B30" s="403" t="s">
        <v>29364</v>
      </c>
      <c r="C30" s="404">
        <v>24.1</v>
      </c>
      <c r="D30" s="405" t="s">
        <v>6676</v>
      </c>
      <c r="E30" s="415">
        <f>SUMIF('PLANILHA SINTÉTICA'!$C$10:$C$60,'PLANILHA ABC'!A30,'PLANILHA SINTÉTICA'!$Q$10:$Q$60)</f>
        <v>2352.1600000000003</v>
      </c>
      <c r="F30" s="406">
        <f>E30/$E$50</f>
        <v>3.2488817012018526E-3</v>
      </c>
      <c r="G30" s="407">
        <f t="shared" si="0"/>
        <v>0.97794259100206404</v>
      </c>
      <c r="H30" s="408" t="s">
        <v>29318</v>
      </c>
    </row>
    <row r="31" spans="1:8" x14ac:dyDescent="0.25">
      <c r="A31" s="402" t="s">
        <v>29331</v>
      </c>
      <c r="B31" s="403" t="s">
        <v>29332</v>
      </c>
      <c r="C31" s="404">
        <v>3</v>
      </c>
      <c r="D31" s="405" t="s">
        <v>6632</v>
      </c>
      <c r="E31" s="415">
        <f>SUMIF('PLANILHA SINTÉTICA'!$C$10:$C$60,'PLANILHA ABC'!A31,'PLANILHA SINTÉTICA'!$Q$10:$Q$60)</f>
        <v>2014.3200000000002</v>
      </c>
      <c r="F31" s="406">
        <f>E31/$E$50</f>
        <v>2.7822458456758532E-3</v>
      </c>
      <c r="G31" s="407">
        <f t="shared" si="0"/>
        <v>0.98072483684773992</v>
      </c>
      <c r="H31" s="408" t="s">
        <v>29318</v>
      </c>
    </row>
    <row r="32" spans="1:8" x14ac:dyDescent="0.25">
      <c r="A32" s="402">
        <v>801947</v>
      </c>
      <c r="B32" s="403" t="s">
        <v>29368</v>
      </c>
      <c r="C32" s="404">
        <v>20</v>
      </c>
      <c r="D32" s="405" t="s">
        <v>740</v>
      </c>
      <c r="E32" s="415">
        <f>SUMIF('PLANILHA SINTÉTICA'!$C$10:$C$60,'PLANILHA ABC'!A32,'PLANILHA SINTÉTICA'!$Q$10:$Q$60)</f>
        <v>1868.6</v>
      </c>
      <c r="F32" s="406">
        <f>E32/$E$50</f>
        <v>2.5809725302980155E-3</v>
      </c>
      <c r="G32" s="407">
        <f t="shared" si="0"/>
        <v>0.98330580937803791</v>
      </c>
      <c r="H32" s="408" t="s">
        <v>29318</v>
      </c>
    </row>
    <row r="33" spans="1:8" x14ac:dyDescent="0.25">
      <c r="A33" s="402" t="s">
        <v>29346</v>
      </c>
      <c r="B33" s="403" t="s">
        <v>29362</v>
      </c>
      <c r="C33" s="404">
        <v>1</v>
      </c>
      <c r="D33" s="405" t="s">
        <v>29345</v>
      </c>
      <c r="E33" s="415">
        <f>SUMIF('PLANILHA SINTÉTICA'!$C$10:$C$60,'PLANILHA ABC'!A33,'PLANILHA SINTÉTICA'!$Q$10:$Q$60)</f>
        <v>1732.8700000000001</v>
      </c>
      <c r="F33" s="406">
        <f>E33/$E$50</f>
        <v>2.3934977355118928E-3</v>
      </c>
      <c r="G33" s="407">
        <f t="shared" si="0"/>
        <v>0.98569930711354981</v>
      </c>
      <c r="H33" s="408" t="s">
        <v>29318</v>
      </c>
    </row>
    <row r="34" spans="1:8" x14ac:dyDescent="0.25">
      <c r="A34" s="402" t="s">
        <v>25197</v>
      </c>
      <c r="B34" s="403" t="s">
        <v>29371</v>
      </c>
      <c r="C34" s="404">
        <v>5.25</v>
      </c>
      <c r="D34" s="405" t="s">
        <v>6682</v>
      </c>
      <c r="E34" s="415">
        <f>SUMIF('PLANILHA SINTÉTICA'!$C$10:$C$60,'PLANILHA ABC'!A34,'PLANILHA SINTÉTICA'!$Q$10:$Q$60)</f>
        <v>1339.6949999999999</v>
      </c>
      <c r="F34" s="406">
        <f>E34/$E$50</f>
        <v>1.8504313357474045E-3</v>
      </c>
      <c r="G34" s="407">
        <f t="shared" si="0"/>
        <v>0.98754973844929717</v>
      </c>
      <c r="H34" s="408" t="s">
        <v>29318</v>
      </c>
    </row>
    <row r="35" spans="1:8" x14ac:dyDescent="0.25">
      <c r="A35" s="402" t="s">
        <v>25170</v>
      </c>
      <c r="B35" s="403" t="s">
        <v>25199</v>
      </c>
      <c r="C35" s="404">
        <v>90</v>
      </c>
      <c r="D35" s="405" t="s">
        <v>6682</v>
      </c>
      <c r="E35" s="415">
        <f>SUMIF('PLANILHA SINTÉTICA'!$C$10:$C$60,'PLANILHA ABC'!A35,'PLANILHA SINTÉTICA'!$Q$10:$Q$60)</f>
        <v>1243.8</v>
      </c>
      <c r="F35" s="406">
        <f>E35/$E$50</f>
        <v>1.7179779691665802E-3</v>
      </c>
      <c r="G35" s="407">
        <f t="shared" si="0"/>
        <v>0.98926771641846378</v>
      </c>
      <c r="H35" s="408" t="s">
        <v>29318</v>
      </c>
    </row>
    <row r="36" spans="1:8" x14ac:dyDescent="0.25">
      <c r="A36" s="402" t="s">
        <v>25122</v>
      </c>
      <c r="B36" s="403" t="s">
        <v>6630</v>
      </c>
      <c r="C36" s="404">
        <v>90</v>
      </c>
      <c r="D36" s="405" t="s">
        <v>6682</v>
      </c>
      <c r="E36" s="415">
        <f>SUMIF('PLANILHA SINTÉTICA'!$C$10:$C$60,'PLANILHA ABC'!A36,'PLANILHA SINTÉTICA'!$Q$10:$Q$60)</f>
        <v>994.50000000000011</v>
      </c>
      <c r="F36" s="406">
        <f>E36/$E$50</f>
        <v>1.3736365093553339E-3</v>
      </c>
      <c r="G36" s="407">
        <f t="shared" si="0"/>
        <v>0.99064135292781907</v>
      </c>
      <c r="H36" s="408" t="s">
        <v>29318</v>
      </c>
    </row>
    <row r="37" spans="1:8" x14ac:dyDescent="0.25">
      <c r="A37" s="402" t="s">
        <v>25195</v>
      </c>
      <c r="B37" s="403" t="s">
        <v>29374</v>
      </c>
      <c r="C37" s="404">
        <v>2.6</v>
      </c>
      <c r="D37" s="405" t="s">
        <v>740</v>
      </c>
      <c r="E37" s="415">
        <f>SUMIF('PLANILHA SINTÉTICA'!$C$10:$C$60,'PLANILHA ABC'!A37,'PLANILHA SINTÉTICA'!$Q$10:$Q$60)</f>
        <v>818.06399999999996</v>
      </c>
      <c r="F37" s="406">
        <f>E37/$E$50</f>
        <v>1.1299372321661757E-3</v>
      </c>
      <c r="G37" s="407">
        <f t="shared" si="0"/>
        <v>0.99177129015998522</v>
      </c>
      <c r="H37" s="408" t="s">
        <v>29318</v>
      </c>
    </row>
    <row r="38" spans="1:8" x14ac:dyDescent="0.25">
      <c r="A38" s="402" t="s">
        <v>25158</v>
      </c>
      <c r="B38" s="403" t="s">
        <v>25232</v>
      </c>
      <c r="C38" s="404">
        <v>1</v>
      </c>
      <c r="D38" s="405" t="s">
        <v>1337</v>
      </c>
      <c r="E38" s="415">
        <f>SUMIF('PLANILHA SINTÉTICA'!$C$10:$C$60,'PLANILHA ABC'!A38,'PLANILHA SINTÉTICA'!$Q$10:$Q$60)</f>
        <v>782.27</v>
      </c>
      <c r="F38" s="406">
        <f>E38/$E$50</f>
        <v>1.0804973676957234E-3</v>
      </c>
      <c r="G38" s="407">
        <f t="shared" si="0"/>
        <v>0.992851787527681</v>
      </c>
      <c r="H38" s="408" t="s">
        <v>29318</v>
      </c>
    </row>
    <row r="39" spans="1:8" x14ac:dyDescent="0.25">
      <c r="A39" s="402" t="s">
        <v>25229</v>
      </c>
      <c r="B39" s="403" t="s">
        <v>25231</v>
      </c>
      <c r="C39" s="404">
        <v>1</v>
      </c>
      <c r="D39" s="405" t="s">
        <v>1337</v>
      </c>
      <c r="E39" s="415">
        <f>SUMIF('PLANILHA SINTÉTICA'!$C$10:$C$60,'PLANILHA ABC'!A39,'PLANILHA SINTÉTICA'!$Q$10:$Q$60)</f>
        <v>782.27</v>
      </c>
      <c r="F39" s="406">
        <f>E39/$E$50</f>
        <v>1.0804973676957234E-3</v>
      </c>
      <c r="G39" s="407">
        <f t="shared" si="0"/>
        <v>0.99393228489537677</v>
      </c>
      <c r="H39" s="408" t="s">
        <v>29318</v>
      </c>
    </row>
    <row r="40" spans="1:8" x14ac:dyDescent="0.25">
      <c r="A40" s="402" t="s">
        <v>25167</v>
      </c>
      <c r="B40" s="403" t="s">
        <v>29330</v>
      </c>
      <c r="C40" s="404">
        <v>25.772499999999997</v>
      </c>
      <c r="D40" s="405" t="s">
        <v>6682</v>
      </c>
      <c r="E40" s="415">
        <f>SUMIF('PLANILHA SINTÉTICA'!$C$10:$C$60,'PLANILHA ABC'!A40,'PLANILHA SINTÉTICA'!$Q$10:$Q$60)</f>
        <v>821.11184999999989</v>
      </c>
      <c r="F40" s="406">
        <f>E40/$E$50</f>
        <v>1.1341470240566116E-3</v>
      </c>
      <c r="G40" s="407">
        <f t="shared" si="0"/>
        <v>0.99506643191943334</v>
      </c>
      <c r="H40" s="408" t="s">
        <v>29318</v>
      </c>
    </row>
    <row r="41" spans="1:8" x14ac:dyDescent="0.25">
      <c r="A41" s="402">
        <v>606700</v>
      </c>
      <c r="B41" s="403" t="s">
        <v>29363</v>
      </c>
      <c r="C41" s="404">
        <v>4.51</v>
      </c>
      <c r="D41" s="405" t="s">
        <v>6682</v>
      </c>
      <c r="E41" s="415">
        <f>SUMIF('PLANILHA SINTÉTICA'!$C$10:$C$60,'PLANILHA ABC'!A41,'PLANILHA SINTÉTICA'!$Q$10:$Q$60)</f>
        <v>733.86719999999991</v>
      </c>
      <c r="F41" s="406">
        <f>E41/$E$50</f>
        <v>1.0136418088872523E-3</v>
      </c>
      <c r="G41" s="407">
        <f t="shared" si="0"/>
        <v>0.99608007372832064</v>
      </c>
      <c r="H41" s="408" t="s">
        <v>29318</v>
      </c>
    </row>
    <row r="42" spans="1:8" x14ac:dyDescent="0.25">
      <c r="A42" s="402" t="s">
        <v>25283</v>
      </c>
      <c r="B42" s="403" t="s">
        <v>25285</v>
      </c>
      <c r="C42" s="404">
        <v>3</v>
      </c>
      <c r="D42" s="405" t="s">
        <v>25128</v>
      </c>
      <c r="E42" s="415">
        <f>SUMIF('PLANILHA SINTÉTICA'!$C$10:$C$60,'PLANILHA ABC'!A42,'PLANILHA SINTÉTICA'!$Q$10:$Q$60)</f>
        <v>600.27</v>
      </c>
      <c r="F42" s="406">
        <f>E42/$E$50</f>
        <v>8.291129084672963E-4</v>
      </c>
      <c r="G42" s="407">
        <f t="shared" si="0"/>
        <v>0.99690918663678796</v>
      </c>
      <c r="H42" s="408" t="s">
        <v>29318</v>
      </c>
    </row>
    <row r="43" spans="1:8" ht="30" x14ac:dyDescent="0.25">
      <c r="A43" s="402">
        <v>801940</v>
      </c>
      <c r="B43" s="403" t="s">
        <v>29367</v>
      </c>
      <c r="C43" s="404">
        <v>10</v>
      </c>
      <c r="D43" s="405" t="s">
        <v>1337</v>
      </c>
      <c r="E43" s="415">
        <f>SUMIF('PLANILHA SINTÉTICA'!$C$10:$C$60,'PLANILHA ABC'!A43,'PLANILHA SINTÉTICA'!$Q$10:$Q$60)</f>
        <v>522.4</v>
      </c>
      <c r="F43" s="406">
        <f>E43/$E$50</f>
        <v>7.2155627198313354E-4</v>
      </c>
      <c r="G43" s="407">
        <f t="shared" si="0"/>
        <v>0.99763074290877107</v>
      </c>
      <c r="H43" s="408" t="s">
        <v>29318</v>
      </c>
    </row>
    <row r="44" spans="1:8" x14ac:dyDescent="0.25">
      <c r="A44" s="402">
        <v>802161</v>
      </c>
      <c r="B44" s="403" t="s">
        <v>29365</v>
      </c>
      <c r="C44" s="404">
        <v>27</v>
      </c>
      <c r="D44" s="405" t="s">
        <v>1337</v>
      </c>
      <c r="E44" s="415">
        <f>SUMIF('PLANILHA SINTÉTICA'!$C$10:$C$60,'PLANILHA ABC'!A44,'PLANILHA SINTÉTICA'!$Q$10:$Q$60)</f>
        <v>520.82999999999993</v>
      </c>
      <c r="F44" s="406">
        <f>E44/$E$50</f>
        <v>7.1938773571396516E-4</v>
      </c>
      <c r="G44" s="407">
        <f t="shared" si="0"/>
        <v>0.99835013064448508</v>
      </c>
      <c r="H44" s="408" t="s">
        <v>29318</v>
      </c>
    </row>
    <row r="45" spans="1:8" x14ac:dyDescent="0.25">
      <c r="A45" s="402" t="s">
        <v>25127</v>
      </c>
      <c r="B45" s="403" t="s">
        <v>6631</v>
      </c>
      <c r="C45" s="404">
        <v>3</v>
      </c>
      <c r="D45" s="405" t="s">
        <v>25128</v>
      </c>
      <c r="E45" s="415">
        <f>SUMIF('PLANILHA SINTÉTICA'!$C$10:$C$60,'PLANILHA ABC'!A45,'PLANILHA SINTÉTICA'!$Q$10:$Q$60)</f>
        <v>374.1</v>
      </c>
      <c r="F45" s="406">
        <f>E45/$E$50</f>
        <v>5.1671937471073944E-4</v>
      </c>
      <c r="G45" s="407">
        <f t="shared" si="0"/>
        <v>0.99886685001919584</v>
      </c>
      <c r="H45" s="408" t="s">
        <v>29318</v>
      </c>
    </row>
    <row r="46" spans="1:8" x14ac:dyDescent="0.25">
      <c r="A46" s="402">
        <v>801964</v>
      </c>
      <c r="B46" s="403" t="s">
        <v>29369</v>
      </c>
      <c r="C46" s="404">
        <v>2</v>
      </c>
      <c r="D46" s="405" t="s">
        <v>1337</v>
      </c>
      <c r="E46" s="415">
        <f>SUMIF('PLANILHA SINTÉTICA'!$C$10:$C$60,'PLANILHA ABC'!A46,'PLANILHA SINTÉTICA'!$Q$10:$Q$60)</f>
        <v>257.94</v>
      </c>
      <c r="F46" s="406">
        <f>E46/$E$50</f>
        <v>3.5627531545813452E-4</v>
      </c>
      <c r="G46" s="407">
        <f t="shared" si="0"/>
        <v>0.99922312533465396</v>
      </c>
      <c r="H46" s="408" t="s">
        <v>29318</v>
      </c>
    </row>
    <row r="47" spans="1:8" ht="30" x14ac:dyDescent="0.25">
      <c r="A47" s="402" t="s">
        <v>25164</v>
      </c>
      <c r="B47" s="403" t="s">
        <v>3567</v>
      </c>
      <c r="C47" s="404">
        <v>270</v>
      </c>
      <c r="D47" s="405" t="s">
        <v>25171</v>
      </c>
      <c r="E47" s="415">
        <f>SUMIF('PLANILHA SINTÉTICA'!$C$10:$C$60,'PLANILHA ABC'!A47,'PLANILHA SINTÉTICA'!$Q$10:$Q$60)</f>
        <v>237.6</v>
      </c>
      <c r="F47" s="406">
        <f>E47/$E$50</f>
        <v>3.2818103028941912E-4</v>
      </c>
      <c r="G47" s="407">
        <f t="shared" si="0"/>
        <v>0.99955130636494338</v>
      </c>
      <c r="H47" s="408" t="s">
        <v>29318</v>
      </c>
    </row>
    <row r="48" spans="1:8" x14ac:dyDescent="0.25">
      <c r="A48" s="402">
        <v>801961</v>
      </c>
      <c r="B48" s="403" t="s">
        <v>29366</v>
      </c>
      <c r="C48" s="404">
        <v>4</v>
      </c>
      <c r="D48" s="405" t="s">
        <v>1337</v>
      </c>
      <c r="E48" s="415">
        <f>SUMIF('PLANILHA SINTÉTICA'!$C$10:$C$60,'PLANILHA ABC'!A48,'PLANILHA SINTÉTICA'!$Q$10:$Q$60)</f>
        <v>179.32</v>
      </c>
      <c r="F48" s="406">
        <f>E48/$E$50</f>
        <v>2.4768275400462387E-4</v>
      </c>
      <c r="G48" s="407">
        <f t="shared" si="0"/>
        <v>0.99979898911894804</v>
      </c>
      <c r="H48" s="408" t="s">
        <v>29318</v>
      </c>
    </row>
    <row r="49" spans="1:8" x14ac:dyDescent="0.25">
      <c r="A49" s="402" t="s">
        <v>29359</v>
      </c>
      <c r="B49" s="403" t="s">
        <v>29379</v>
      </c>
      <c r="C49" s="404">
        <v>5.25</v>
      </c>
      <c r="D49" s="405" t="s">
        <v>6682</v>
      </c>
      <c r="E49" s="415">
        <f>SUMIF('PLANILHA SINTÉTICA'!$C$10:$C$60,'PLANILHA ABC'!A49,'PLANILHA SINTÉTICA'!$Q$10:$Q$60)</f>
        <v>145.52999999999997</v>
      </c>
      <c r="F49" s="406">
        <f>E49/$E$50</f>
        <v>2.0101088105226917E-4</v>
      </c>
      <c r="G49" s="407">
        <f t="shared" si="0"/>
        <v>1.0000000000000002</v>
      </c>
      <c r="H49" s="408" t="s">
        <v>29318</v>
      </c>
    </row>
    <row r="50" spans="1:8" customFormat="1" x14ac:dyDescent="0.25">
      <c r="A50" s="387" t="s">
        <v>14</v>
      </c>
      <c r="B50" s="388"/>
      <c r="C50" s="388"/>
      <c r="D50" s="388"/>
      <c r="E50" s="412">
        <f>SUM(E8:E49)</f>
        <v>723990.65780999977</v>
      </c>
      <c r="F50" s="388"/>
      <c r="G50" s="388"/>
      <c r="H50" s="388"/>
    </row>
    <row r="51" spans="1:8" customFormat="1" x14ac:dyDescent="0.25"/>
    <row r="52" spans="1:8" customFormat="1" x14ac:dyDescent="0.25"/>
    <row r="53" spans="1:8" customFormat="1" x14ac:dyDescent="0.25"/>
    <row r="54" spans="1:8" customFormat="1" x14ac:dyDescent="0.25"/>
    <row r="55" spans="1:8" customFormat="1" x14ac:dyDescent="0.25"/>
    <row r="56" spans="1:8" customFormat="1" x14ac:dyDescent="0.25"/>
    <row r="57" spans="1:8" customFormat="1" x14ac:dyDescent="0.25"/>
    <row r="58" spans="1:8" customFormat="1" x14ac:dyDescent="0.25"/>
    <row r="59" spans="1:8" customFormat="1" x14ac:dyDescent="0.25"/>
    <row r="60" spans="1:8" customFormat="1" x14ac:dyDescent="0.25"/>
    <row r="61" spans="1:8" customFormat="1" x14ac:dyDescent="0.25"/>
    <row r="62" spans="1:8" customFormat="1" x14ac:dyDescent="0.25"/>
    <row r="63" spans="1:8" customFormat="1" x14ac:dyDescent="0.25"/>
    <row r="64" spans="1:8"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1:4" customFormat="1" x14ac:dyDescent="0.25"/>
    <row r="82" spans="1:4" customFormat="1" x14ac:dyDescent="0.25"/>
    <row r="83" spans="1:4" customFormat="1" x14ac:dyDescent="0.25"/>
    <row r="84" spans="1:4" customFormat="1" x14ac:dyDescent="0.25"/>
    <row r="85" spans="1:4" customFormat="1" x14ac:dyDescent="0.25"/>
    <row r="86" spans="1:4" customFormat="1" x14ac:dyDescent="0.25"/>
    <row r="87" spans="1:4" customFormat="1" x14ac:dyDescent="0.25"/>
    <row r="88" spans="1:4" customFormat="1" x14ac:dyDescent="0.25"/>
    <row r="89" spans="1:4" customFormat="1" ht="20.25" customHeight="1" x14ac:dyDescent="0.25"/>
    <row r="90" spans="1:4" customFormat="1" x14ac:dyDescent="0.25"/>
    <row r="91" spans="1:4" customFormat="1" x14ac:dyDescent="0.25"/>
    <row r="92" spans="1:4" customFormat="1" x14ac:dyDescent="0.25"/>
    <row r="93" spans="1:4" customFormat="1" x14ac:dyDescent="0.25"/>
    <row r="94" spans="1:4" x14ac:dyDescent="0.25">
      <c r="A94"/>
      <c r="D94"/>
    </row>
    <row r="95" spans="1:4" x14ac:dyDescent="0.25">
      <c r="A95"/>
      <c r="D95"/>
    </row>
    <row r="96" spans="1:4" x14ac:dyDescent="0.25">
      <c r="A96"/>
      <c r="D96"/>
    </row>
    <row r="97" spans="1:4" x14ac:dyDescent="0.25">
      <c r="A97"/>
      <c r="D97"/>
    </row>
    <row r="98" spans="1:4" x14ac:dyDescent="0.25">
      <c r="A98"/>
      <c r="D98"/>
    </row>
    <row r="99" spans="1:4" x14ac:dyDescent="0.25">
      <c r="A99"/>
      <c r="D99"/>
    </row>
    <row r="100" spans="1:4" x14ac:dyDescent="0.25">
      <c r="A100"/>
      <c r="D100"/>
    </row>
    <row r="101" spans="1:4" x14ac:dyDescent="0.25">
      <c r="A101"/>
      <c r="D101"/>
    </row>
    <row r="102" spans="1:4" x14ac:dyDescent="0.25">
      <c r="A102"/>
      <c r="D102"/>
    </row>
    <row r="103" spans="1:4" x14ac:dyDescent="0.25">
      <c r="A103"/>
      <c r="D103"/>
    </row>
    <row r="104" spans="1:4" x14ac:dyDescent="0.25">
      <c r="A104"/>
      <c r="D104"/>
    </row>
    <row r="105" spans="1:4" x14ac:dyDescent="0.25">
      <c r="A105"/>
      <c r="D105"/>
    </row>
    <row r="106" spans="1:4" x14ac:dyDescent="0.25">
      <c r="A106"/>
      <c r="D106"/>
    </row>
    <row r="107" spans="1:4" x14ac:dyDescent="0.25">
      <c r="A107"/>
      <c r="D107"/>
    </row>
    <row r="108" spans="1:4" x14ac:dyDescent="0.25">
      <c r="A108"/>
      <c r="D108"/>
    </row>
    <row r="109" spans="1:4" x14ac:dyDescent="0.25">
      <c r="A109"/>
      <c r="D109"/>
    </row>
    <row r="110" spans="1:4" x14ac:dyDescent="0.25">
      <c r="A110"/>
      <c r="D110"/>
    </row>
    <row r="111" spans="1:4" x14ac:dyDescent="0.25">
      <c r="A111"/>
      <c r="D111"/>
    </row>
    <row r="112" spans="1:4" x14ac:dyDescent="0.25">
      <c r="A112"/>
      <c r="D112"/>
    </row>
    <row r="113" spans="1:4" x14ac:dyDescent="0.25">
      <c r="A113"/>
      <c r="D113"/>
    </row>
    <row r="114" spans="1:4" x14ac:dyDescent="0.25">
      <c r="A114"/>
      <c r="D114"/>
    </row>
    <row r="115" spans="1:4" x14ac:dyDescent="0.25">
      <c r="A115"/>
      <c r="D115"/>
    </row>
    <row r="116" spans="1:4" x14ac:dyDescent="0.25">
      <c r="A116"/>
    </row>
    <row r="117" spans="1:4" x14ac:dyDescent="0.25">
      <c r="A117"/>
    </row>
    <row r="118" spans="1:4" x14ac:dyDescent="0.25">
      <c r="A118"/>
    </row>
    <row r="119" spans="1:4" x14ac:dyDescent="0.25">
      <c r="A119"/>
    </row>
    <row r="120" spans="1:4" x14ac:dyDescent="0.25">
      <c r="A120"/>
    </row>
    <row r="121" spans="1:4" x14ac:dyDescent="0.25">
      <c r="A121"/>
    </row>
    <row r="122" spans="1:4" x14ac:dyDescent="0.25">
      <c r="A122"/>
    </row>
    <row r="123" spans="1:4" x14ac:dyDescent="0.25">
      <c r="A123"/>
    </row>
    <row r="124" spans="1:4" x14ac:dyDescent="0.25">
      <c r="A124"/>
    </row>
    <row r="125" spans="1:4" x14ac:dyDescent="0.25">
      <c r="A125"/>
    </row>
    <row r="126" spans="1:4" x14ac:dyDescent="0.25">
      <c r="A126"/>
    </row>
    <row r="127" spans="1:4" x14ac:dyDescent="0.25">
      <c r="A127"/>
    </row>
    <row r="128" spans="1:4" x14ac:dyDescent="0.25">
      <c r="A128"/>
    </row>
    <row r="129" spans="1:1" x14ac:dyDescent="0.25">
      <c r="A129"/>
    </row>
    <row r="130" spans="1:1" x14ac:dyDescent="0.25">
      <c r="A130"/>
    </row>
  </sheetData>
  <autoFilter ref="A7:H89" xr:uid="{00000000-0009-0000-0000-000005000000}">
    <sortState xmlns:xlrd2="http://schemas.microsoft.com/office/spreadsheetml/2017/richdata2" ref="A8:H89">
      <sortCondition descending="1" ref="E7:E89"/>
    </sortState>
  </autoFilter>
  <mergeCells count="2">
    <mergeCell ref="A6:H6"/>
    <mergeCell ref="B4:E4"/>
  </mergeCells>
  <pageMargins left="0.51181102362204722" right="0.51181102362204722" top="0.78740157480314965" bottom="0.78740157480314965" header="0.31496062992125984" footer="0.31496062992125984"/>
  <pageSetup paperSize="9" scale="72" fitToHeight="0" orientation="landscape" r:id="rId1"/>
  <headerFooter>
    <oddFooter>&amp;LAGÊNCIA DE ASSUNTOS METROPOLITANOS DO PARANÁ - AMEP
DIRETORIA DE OBRAS
&amp;R&amp;P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49992370372631"/>
    <pageSetUpPr fitToPage="1"/>
  </sheetPr>
  <dimension ref="A1:O15"/>
  <sheetViews>
    <sheetView view="pageBreakPreview" zoomScaleNormal="100" zoomScaleSheetLayoutView="100" workbookViewId="0">
      <selection activeCell="A4" sqref="A4"/>
    </sheetView>
  </sheetViews>
  <sheetFormatPr defaultColWidth="9.140625" defaultRowHeight="15" x14ac:dyDescent="0.25"/>
  <cols>
    <col min="1" max="1" width="17.42578125" style="1" customWidth="1"/>
    <col min="2" max="2" width="16" style="1" customWidth="1"/>
    <col min="3" max="3" width="11.42578125" style="1" customWidth="1"/>
    <col min="4" max="4" width="10.140625" style="1" customWidth="1"/>
    <col min="5" max="5" width="11.28515625" style="1" customWidth="1"/>
    <col min="6" max="6" width="62.7109375" style="1" customWidth="1"/>
    <col min="7" max="7" width="10.7109375" style="1" customWidth="1"/>
    <col min="8" max="8" width="15.42578125" style="1" customWidth="1"/>
    <col min="9" max="9" width="19.42578125" style="1" bestFit="1" customWidth="1"/>
    <col min="10" max="10" width="14" style="1" customWidth="1"/>
    <col min="11" max="11" width="15" style="1" bestFit="1" customWidth="1"/>
    <col min="12" max="12" width="12.85546875" style="1" bestFit="1" customWidth="1"/>
    <col min="13" max="13" width="15.42578125" style="1" customWidth="1"/>
    <col min="14" max="14" width="14.28515625" style="1" customWidth="1"/>
    <col min="15" max="15" width="15.85546875" style="1" bestFit="1" customWidth="1"/>
    <col min="16" max="16384" width="9.140625" style="1"/>
  </cols>
  <sheetData>
    <row r="1" spans="1:15" ht="78" customHeight="1" x14ac:dyDescent="0.25">
      <c r="B1" s="78"/>
      <c r="C1" s="79"/>
      <c r="D1" s="79"/>
    </row>
    <row r="2" spans="1:15" ht="15" customHeight="1" x14ac:dyDescent="0.25">
      <c r="A2" s="80" t="s">
        <v>7285</v>
      </c>
      <c r="B2" s="80"/>
      <c r="C2" s="80"/>
      <c r="D2" s="80"/>
    </row>
    <row r="3" spans="1:15" ht="15" customHeight="1" x14ac:dyDescent="0.25">
      <c r="A3" s="52" t="s">
        <v>42455</v>
      </c>
      <c r="B3" s="52"/>
      <c r="C3" s="52"/>
      <c r="D3" s="52"/>
    </row>
    <row r="4" spans="1:15" x14ac:dyDescent="0.25">
      <c r="A4" s="1" t="s">
        <v>26548</v>
      </c>
    </row>
    <row r="6" spans="1:15" x14ac:dyDescent="0.25">
      <c r="A6" s="461" t="s">
        <v>1343</v>
      </c>
      <c r="B6" s="461"/>
      <c r="C6" s="461"/>
      <c r="D6" s="461"/>
      <c r="E6" s="461"/>
      <c r="F6" s="461"/>
      <c r="G6" s="461"/>
      <c r="H6" s="461"/>
      <c r="I6" s="461"/>
      <c r="J6" s="461"/>
      <c r="K6" s="461"/>
      <c r="L6" s="461"/>
      <c r="M6" s="461"/>
      <c r="N6" s="461"/>
      <c r="O6" s="461"/>
    </row>
    <row r="7" spans="1:15" ht="60" x14ac:dyDescent="0.25">
      <c r="A7" s="136" t="s">
        <v>1344</v>
      </c>
      <c r="B7" s="136" t="s">
        <v>1345</v>
      </c>
      <c r="C7" s="136" t="s">
        <v>1346</v>
      </c>
      <c r="D7" s="136" t="s">
        <v>1</v>
      </c>
      <c r="E7" s="136" t="s">
        <v>1347</v>
      </c>
      <c r="F7" s="136" t="s">
        <v>1348</v>
      </c>
      <c r="G7" s="155" t="s">
        <v>5</v>
      </c>
      <c r="H7" s="155" t="s">
        <v>1349</v>
      </c>
      <c r="I7" s="155" t="s">
        <v>1350</v>
      </c>
      <c r="J7" s="155" t="s">
        <v>1351</v>
      </c>
      <c r="K7" s="155" t="s">
        <v>68</v>
      </c>
      <c r="L7" s="155" t="s">
        <v>1335</v>
      </c>
      <c r="M7" s="155" t="s">
        <v>1352</v>
      </c>
      <c r="N7" s="155" t="s">
        <v>1353</v>
      </c>
      <c r="O7" s="155" t="s">
        <v>29</v>
      </c>
    </row>
    <row r="8" spans="1:15" x14ac:dyDescent="0.25">
      <c r="A8" s="233" t="s">
        <v>25151</v>
      </c>
      <c r="B8" s="234" t="s">
        <v>18</v>
      </c>
      <c r="C8" s="235"/>
      <c r="D8" s="235"/>
      <c r="E8" s="236"/>
      <c r="F8" s="237" t="s">
        <v>1354</v>
      </c>
      <c r="G8" s="238" t="s">
        <v>6656</v>
      </c>
      <c r="H8" s="158"/>
      <c r="I8" s="158"/>
      <c r="J8" s="158"/>
      <c r="K8" s="158"/>
      <c r="L8" s="158">
        <f>SUM(L9:L9)</f>
        <v>0</v>
      </c>
      <c r="M8" s="158">
        <f>SUM(M9:M9)</f>
        <v>79380.276899999997</v>
      </c>
      <c r="N8" s="158">
        <f>SUM(N9:N9)</f>
        <v>0</v>
      </c>
      <c r="O8" s="158">
        <f>SUM(O9:O9)</f>
        <v>79380.276899999997</v>
      </c>
    </row>
    <row r="9" spans="1:15" x14ac:dyDescent="0.25">
      <c r="A9" s="205"/>
      <c r="B9" s="239"/>
      <c r="C9" s="240" t="s">
        <v>1355</v>
      </c>
      <c r="D9" s="240" t="s">
        <v>24</v>
      </c>
      <c r="E9" s="180" t="s">
        <v>23913</v>
      </c>
      <c r="F9" s="241" t="str">
        <f>UPPER(VLOOKUP(E9,'CUSTOS DNIT - MÃO DE OBRA'!A:G,2,FALSE))</f>
        <v>ENGENHEIRO SUPERVISOR</v>
      </c>
      <c r="G9" s="242" t="str">
        <f>UPPER(VLOOKUP(E9,'CUSTOS DNIT - MÃO DE OBRA'!A:G,3,FALSE))</f>
        <v>MÊS</v>
      </c>
      <c r="H9" s="208">
        <v>3</v>
      </c>
      <c r="I9" s="243">
        <v>0</v>
      </c>
      <c r="J9" s="243">
        <f>VLOOKUP(E9,'CUSTOS DNIT - MÃO DE OBRA'!A:G,6,FALSE)</f>
        <v>26460.0923</v>
      </c>
      <c r="K9" s="243">
        <v>0</v>
      </c>
      <c r="L9" s="243">
        <f>H9*I9</f>
        <v>0</v>
      </c>
      <c r="M9" s="243">
        <f>H9*J9</f>
        <v>79380.276899999997</v>
      </c>
      <c r="N9" s="243">
        <f>H9*K9</f>
        <v>0</v>
      </c>
      <c r="O9" s="243">
        <f>L9+M9+N9</f>
        <v>79380.276899999997</v>
      </c>
    </row>
    <row r="10" spans="1:15" x14ac:dyDescent="0.25">
      <c r="A10" s="233" t="s">
        <v>25152</v>
      </c>
      <c r="B10" s="234" t="s">
        <v>1358</v>
      </c>
      <c r="C10" s="235"/>
      <c r="D10" s="235"/>
      <c r="E10" s="157"/>
      <c r="F10" s="157"/>
      <c r="G10" s="238" t="s">
        <v>6656</v>
      </c>
      <c r="H10" s="157"/>
      <c r="I10" s="236"/>
      <c r="J10" s="236"/>
      <c r="K10" s="236"/>
      <c r="L10" s="236">
        <f>SUM(L11:L11)</f>
        <v>0</v>
      </c>
      <c r="M10" s="236">
        <f>SUM(M11:M11)</f>
        <v>14869.1852</v>
      </c>
      <c r="N10" s="236">
        <f>SUM(N11:N11)</f>
        <v>0</v>
      </c>
      <c r="O10" s="236">
        <f>SUM(O11:O11)</f>
        <v>14869.1852</v>
      </c>
    </row>
    <row r="11" spans="1:15" x14ac:dyDescent="0.25">
      <c r="A11" s="205"/>
      <c r="B11" s="239"/>
      <c r="C11" s="240" t="s">
        <v>1355</v>
      </c>
      <c r="D11" s="240" t="s">
        <v>24</v>
      </c>
      <c r="E11" s="180" t="s">
        <v>23986</v>
      </c>
      <c r="F11" s="241" t="str">
        <f>UPPER(VLOOKUP(E11,'CUSTOS DNIT - MÃO DE OBRA'!A:G,2,FALSE))</f>
        <v>TÉCNICO DE SEGURANÇA DO TRABALHO</v>
      </c>
      <c r="G11" s="242" t="str">
        <f>UPPER(VLOOKUP(E11,'CUSTOS DNIT - MÃO DE OBRA'!A:G,3,FALSE))</f>
        <v>MÊS</v>
      </c>
      <c r="H11" s="208">
        <v>2</v>
      </c>
      <c r="I11" s="243">
        <v>0</v>
      </c>
      <c r="J11" s="243">
        <f>VLOOKUP(E11,'CUSTOS DNIT - MÃO DE OBRA'!A:G,6,FALSE)</f>
        <v>7434.5925999999999</v>
      </c>
      <c r="K11" s="243">
        <v>0</v>
      </c>
      <c r="L11" s="243">
        <f>H11*I11</f>
        <v>0</v>
      </c>
      <c r="M11" s="243">
        <f>H11*J11</f>
        <v>14869.1852</v>
      </c>
      <c r="N11" s="243">
        <f>H11*K11</f>
        <v>0</v>
      </c>
      <c r="O11" s="243">
        <f>L11+M11+N11</f>
        <v>14869.1852</v>
      </c>
    </row>
    <row r="12" spans="1:15" x14ac:dyDescent="0.25">
      <c r="A12" s="233" t="s">
        <v>25153</v>
      </c>
      <c r="B12" s="234" t="s">
        <v>1360</v>
      </c>
      <c r="C12" s="235"/>
      <c r="D12" s="235"/>
      <c r="E12" s="236"/>
      <c r="F12" s="237" t="s">
        <v>1354</v>
      </c>
      <c r="G12" s="238" t="s">
        <v>6656</v>
      </c>
      <c r="H12" s="158"/>
      <c r="I12" s="158"/>
      <c r="J12" s="158"/>
      <c r="K12" s="158"/>
      <c r="L12" s="158">
        <f>SUM(L13:L13)</f>
        <v>0</v>
      </c>
      <c r="M12" s="158">
        <f>SUM(M13:M13)</f>
        <v>7257.6764999999996</v>
      </c>
      <c r="N12" s="158">
        <f>SUM(N13:N13)</f>
        <v>0</v>
      </c>
      <c r="O12" s="158">
        <f>SUM(O13:O13)</f>
        <v>7257.6764999999996</v>
      </c>
    </row>
    <row r="13" spans="1:15" x14ac:dyDescent="0.25">
      <c r="A13" s="205"/>
      <c r="B13" s="239"/>
      <c r="C13" s="240" t="s">
        <v>1355</v>
      </c>
      <c r="D13" s="240" t="s">
        <v>24</v>
      </c>
      <c r="E13" s="180" t="s">
        <v>24068</v>
      </c>
      <c r="F13" s="241" t="str">
        <f>UPPER(VLOOKUP(E13,'CUSTOS DNIT - MÃO DE OBRA'!A:G,2,FALSE))</f>
        <v>TOPÓGRAFO</v>
      </c>
      <c r="G13" s="242" t="str">
        <f>UPPER(VLOOKUP(E13,'CUSTOS DNIT - MÃO DE OBRA'!A:G,3,FALSE))</f>
        <v>MÊS</v>
      </c>
      <c r="H13" s="208">
        <v>1</v>
      </c>
      <c r="I13" s="243">
        <v>0</v>
      </c>
      <c r="J13" s="243">
        <f>VLOOKUP(E13,'CUSTOS DNIT - MÃO DE OBRA'!A:G,6,FALSE)</f>
        <v>7257.6764999999996</v>
      </c>
      <c r="K13" s="243">
        <v>0</v>
      </c>
      <c r="L13" s="243">
        <f>H13*I13</f>
        <v>0</v>
      </c>
      <c r="M13" s="243">
        <f>H13*J13</f>
        <v>7257.6764999999996</v>
      </c>
      <c r="N13" s="243">
        <f>H13*K13</f>
        <v>0</v>
      </c>
      <c r="O13" s="243">
        <f>L13+M13+N13</f>
        <v>7257.6764999999996</v>
      </c>
    </row>
    <row r="14" spans="1:15" x14ac:dyDescent="0.25">
      <c r="A14" s="233" t="s">
        <v>25154</v>
      </c>
      <c r="B14" s="234" t="s">
        <v>1400</v>
      </c>
      <c r="C14" s="235"/>
      <c r="D14" s="235"/>
      <c r="E14" s="236"/>
      <c r="F14" s="237" t="s">
        <v>1354</v>
      </c>
      <c r="G14" s="238" t="s">
        <v>6656</v>
      </c>
      <c r="H14" s="158"/>
      <c r="I14" s="158"/>
      <c r="J14" s="158"/>
      <c r="K14" s="158"/>
      <c r="L14" s="158">
        <f>SUM(L15:L15)</f>
        <v>0</v>
      </c>
      <c r="M14" s="158">
        <f>SUM(M15:M15)</f>
        <v>18936.810299999997</v>
      </c>
      <c r="N14" s="158">
        <f>SUM(N15:N15)</f>
        <v>0</v>
      </c>
      <c r="O14" s="158">
        <f>SUM(O15:O15)</f>
        <v>18936.810299999997</v>
      </c>
    </row>
    <row r="15" spans="1:15" x14ac:dyDescent="0.25">
      <c r="A15" s="205"/>
      <c r="B15" s="239"/>
      <c r="C15" s="240" t="s">
        <v>1355</v>
      </c>
      <c r="D15" s="240" t="s">
        <v>24</v>
      </c>
      <c r="E15" s="180" t="s">
        <v>23926</v>
      </c>
      <c r="F15" s="241" t="str">
        <f>UPPER(VLOOKUP(E15,'CUSTOS DNIT - MÃO DE OBRA'!A:G,2,FALSE))</f>
        <v>VIGIA</v>
      </c>
      <c r="G15" s="242" t="str">
        <f>UPPER(VLOOKUP(E15,'CUSTOS DNIT - MÃO DE OBRA'!A:G,3,FALSE))</f>
        <v>MÊS</v>
      </c>
      <c r="H15" s="208">
        <v>3</v>
      </c>
      <c r="I15" s="243">
        <v>0</v>
      </c>
      <c r="J15" s="243">
        <f>VLOOKUP(E15,'CUSTOS DNIT - MÃO DE OBRA'!A:G,6,FALSE)</f>
        <v>6312.2700999999997</v>
      </c>
      <c r="K15" s="243">
        <v>0</v>
      </c>
      <c r="L15" s="243">
        <f>H15*I15</f>
        <v>0</v>
      </c>
      <c r="M15" s="243">
        <f>H15*J15</f>
        <v>18936.810299999997</v>
      </c>
      <c r="N15" s="243">
        <f>H15*K15</f>
        <v>0</v>
      </c>
      <c r="O15" s="243">
        <f>L15+M15+N15</f>
        <v>18936.810299999997</v>
      </c>
    </row>
  </sheetData>
  <mergeCells count="1">
    <mergeCell ref="A6:O6"/>
  </mergeCells>
  <pageMargins left="0.51181102362204722" right="0.51181102362204722" top="0.78740157480314965" bottom="0.78740157480314965" header="0.31496062992125984" footer="0.31496062992125984"/>
  <pageSetup paperSize="9" scale="51" fitToHeight="0" orientation="landscape" r:id="rId1"/>
  <headerFooter>
    <oddFooter>&amp;LAGÊNCIA DE ASSUNTOS METROPOLITANOS DO PARANÁ - AMEP
DIRETORIA DE OBRAS
&amp;R&amp;P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49992370372631"/>
    <pageSetUpPr fitToPage="1"/>
  </sheetPr>
  <dimension ref="A1:P18"/>
  <sheetViews>
    <sheetView view="pageBreakPreview" zoomScale="60" zoomScaleNormal="100" workbookViewId="0">
      <selection activeCell="Y54" sqref="Y54"/>
    </sheetView>
  </sheetViews>
  <sheetFormatPr defaultColWidth="9.140625" defaultRowHeight="15" x14ac:dyDescent="0.25"/>
  <cols>
    <col min="1" max="1" width="13.85546875" style="1" customWidth="1"/>
    <col min="2" max="2" width="9.140625" style="1"/>
    <col min="3" max="3" width="55.28515625" style="1" customWidth="1"/>
    <col min="4" max="7" width="9.140625" style="1"/>
    <col min="8" max="8" width="11.140625" style="1" customWidth="1"/>
    <col min="9" max="9" width="18.140625" style="1" customWidth="1"/>
    <col min="10" max="10" width="18.28515625" style="1" customWidth="1"/>
    <col min="11" max="11" width="19.7109375" style="1" customWidth="1"/>
    <col min="12" max="12" width="15.7109375" style="1" customWidth="1"/>
    <col min="13" max="13" width="16" style="1" customWidth="1"/>
    <col min="14" max="14" width="17.28515625" style="1" customWidth="1"/>
    <col min="15" max="15" width="14.5703125" style="1" customWidth="1"/>
    <col min="16" max="16384" width="9.140625" style="1"/>
  </cols>
  <sheetData>
    <row r="1" spans="1:16" ht="68.25" customHeight="1" x14ac:dyDescent="0.25">
      <c r="B1" s="78"/>
      <c r="C1" s="79"/>
      <c r="D1" s="79"/>
    </row>
    <row r="2" spans="1:16" x14ac:dyDescent="0.25">
      <c r="A2" s="80" t="s">
        <v>7285</v>
      </c>
      <c r="B2" s="80"/>
      <c r="C2" s="80"/>
      <c r="D2" s="80"/>
    </row>
    <row r="3" spans="1:16" x14ac:dyDescent="0.25">
      <c r="A3" s="52" t="s">
        <v>42455</v>
      </c>
      <c r="B3" s="52"/>
      <c r="C3" s="52"/>
      <c r="D3" s="52"/>
    </row>
    <row r="4" spans="1:16" x14ac:dyDescent="0.25">
      <c r="A4" s="1" t="s">
        <v>26548</v>
      </c>
    </row>
    <row r="6" spans="1:16" x14ac:dyDescent="0.25">
      <c r="A6" s="462" t="s">
        <v>1325</v>
      </c>
      <c r="B6" s="462"/>
      <c r="C6" s="462"/>
      <c r="D6" s="462"/>
      <c r="E6" s="462"/>
      <c r="F6" s="462"/>
      <c r="G6" s="462"/>
      <c r="H6" s="462"/>
      <c r="I6" s="462"/>
      <c r="J6" s="462"/>
      <c r="K6" s="244"/>
      <c r="L6" s="244"/>
      <c r="M6" s="244"/>
      <c r="N6" s="244"/>
      <c r="O6" s="245">
        <v>50</v>
      </c>
      <c r="P6" s="1" t="s">
        <v>1338</v>
      </c>
    </row>
    <row r="7" spans="1:16" x14ac:dyDescent="0.25">
      <c r="A7" s="462" t="s">
        <v>1326</v>
      </c>
      <c r="B7" s="462"/>
      <c r="C7" s="462"/>
      <c r="D7" s="462"/>
      <c r="E7" s="462"/>
      <c r="F7" s="462"/>
      <c r="G7" s="462"/>
      <c r="H7" s="462"/>
      <c r="I7" s="462"/>
      <c r="J7" s="462"/>
      <c r="K7" s="244"/>
      <c r="L7" s="244"/>
      <c r="M7" s="244"/>
      <c r="N7" s="244"/>
      <c r="O7" s="245">
        <v>60</v>
      </c>
      <c r="P7" s="1" t="s">
        <v>29319</v>
      </c>
    </row>
    <row r="8" spans="1:16" ht="15" customHeight="1" x14ac:dyDescent="0.25">
      <c r="A8" s="463" t="s">
        <v>1342</v>
      </c>
      <c r="B8" s="463"/>
      <c r="C8" s="463"/>
      <c r="D8" s="463"/>
      <c r="E8" s="463"/>
      <c r="F8" s="463"/>
      <c r="G8" s="463"/>
      <c r="H8" s="463"/>
      <c r="I8" s="463"/>
      <c r="J8" s="463"/>
      <c r="K8" s="463"/>
      <c r="L8" s="463"/>
      <c r="M8" s="463"/>
      <c r="N8" s="463"/>
      <c r="O8" s="463"/>
    </row>
    <row r="9" spans="1:16" ht="45" x14ac:dyDescent="0.25">
      <c r="A9" s="252" t="s">
        <v>2</v>
      </c>
      <c r="B9" s="252" t="s">
        <v>1</v>
      </c>
      <c r="C9" s="252" t="s">
        <v>1327</v>
      </c>
      <c r="D9" s="252" t="s">
        <v>1328</v>
      </c>
      <c r="E9" s="252" t="s">
        <v>4</v>
      </c>
      <c r="F9" s="252" t="s">
        <v>1329</v>
      </c>
      <c r="G9" s="252" t="s">
        <v>1330</v>
      </c>
      <c r="H9" s="252" t="s">
        <v>2</v>
      </c>
      <c r="I9" s="252" t="s">
        <v>1331</v>
      </c>
      <c r="J9" s="252" t="s">
        <v>1332</v>
      </c>
      <c r="K9" s="252" t="s">
        <v>1333</v>
      </c>
      <c r="L9" s="252" t="s">
        <v>1334</v>
      </c>
      <c r="M9" s="252" t="s">
        <v>1335</v>
      </c>
      <c r="N9" s="252" t="s">
        <v>1336</v>
      </c>
      <c r="O9" s="252" t="s">
        <v>29</v>
      </c>
    </row>
    <row r="10" spans="1:16" x14ac:dyDescent="0.25">
      <c r="A10" s="253" t="s">
        <v>25158</v>
      </c>
      <c r="B10" s="253"/>
      <c r="C10" s="254" t="s">
        <v>25232</v>
      </c>
      <c r="D10" s="255"/>
      <c r="E10" s="253" t="s">
        <v>1337</v>
      </c>
      <c r="F10" s="255"/>
      <c r="G10" s="255"/>
      <c r="H10" s="255"/>
      <c r="I10" s="255"/>
      <c r="J10" s="255"/>
      <c r="K10" s="256"/>
      <c r="L10" s="256"/>
      <c r="M10" s="256">
        <f>SUM(M11:M12)</f>
        <v>303.71999999999997</v>
      </c>
      <c r="N10" s="256">
        <f>SUM(N11:N12)</f>
        <v>340.95</v>
      </c>
      <c r="O10" s="256">
        <f>SUM(O11:O12)</f>
        <v>644.66999999999996</v>
      </c>
    </row>
    <row r="11" spans="1:16" x14ac:dyDescent="0.25">
      <c r="A11" s="246">
        <v>346020</v>
      </c>
      <c r="B11" s="246" t="s">
        <v>41</v>
      </c>
      <c r="C11" s="247" t="str">
        <f>VLOOKUP($A11,'CUSTOS DER - EQUIPAMENTOS'!A:P,2,FALSE)</f>
        <v>Caminhão c/ guindauto</v>
      </c>
      <c r="D11" s="248">
        <f t="shared" ref="D11:D12" si="0">$O$6</f>
        <v>50</v>
      </c>
      <c r="E11" s="249">
        <v>1</v>
      </c>
      <c r="F11" s="249">
        <v>1</v>
      </c>
      <c r="G11" s="249">
        <v>1</v>
      </c>
      <c r="H11" s="250">
        <v>346020</v>
      </c>
      <c r="I11" s="250">
        <f>VLOOKUP($H11,'CUSTOS DER - EQUIPAMENTOS'!A:P,12,FALSE)</f>
        <v>121.49</v>
      </c>
      <c r="J11" s="250">
        <f>VLOOKUP($H11,'CUSTOS DER - EQUIPAMENTOS'!A:P,15,FALSE)-I11</f>
        <v>155.42000000000002</v>
      </c>
      <c r="K11" s="249">
        <f>TRUNC(IFERROR(((D11*F11*G11)/$O$7)*I11,0),2)</f>
        <v>101.24</v>
      </c>
      <c r="L11" s="249">
        <f t="shared" ref="L11:L12" si="1">TRUNC(IFERROR(((D11*F11*G11)/$O$7)*J11,0),2)</f>
        <v>129.51</v>
      </c>
      <c r="M11" s="249">
        <f t="shared" ref="M11:M12" si="2">K11*E11</f>
        <v>101.24</v>
      </c>
      <c r="N11" s="249">
        <f t="shared" ref="N11:N12" si="3">L11*E11</f>
        <v>129.51</v>
      </c>
      <c r="O11" s="251">
        <f t="shared" ref="O11:O12" si="4">(M11+N11)</f>
        <v>230.75</v>
      </c>
    </row>
    <row r="12" spans="1:16" x14ac:dyDescent="0.25">
      <c r="A12" s="246">
        <v>346070</v>
      </c>
      <c r="B12" s="246" t="s">
        <v>41</v>
      </c>
      <c r="C12" s="247" t="str">
        <f>VLOOKUP($A12,'CUSTOS DER - EQUIPAMENTOS'!A:P,2,FALSE)</f>
        <v>Caminhão pipa 6000 l</v>
      </c>
      <c r="D12" s="248">
        <f t="shared" si="0"/>
        <v>50</v>
      </c>
      <c r="E12" s="249">
        <v>2</v>
      </c>
      <c r="F12" s="249">
        <v>1</v>
      </c>
      <c r="G12" s="249">
        <v>1</v>
      </c>
      <c r="H12" s="250">
        <v>346070</v>
      </c>
      <c r="I12" s="250">
        <f>VLOOKUP($H12,'CUSTOS DER - EQUIPAMENTOS'!A:P,12,FALSE)</f>
        <v>121.49</v>
      </c>
      <c r="J12" s="250">
        <f>VLOOKUP($H12,'CUSTOS DER - EQUIPAMENTOS'!A:P,15,FALSE)-I12</f>
        <v>126.87000000000002</v>
      </c>
      <c r="K12" s="249">
        <f t="shared" ref="K12" si="5">TRUNC(IFERROR(((D12*F12*G12)/$O$7)*I12,0),2)</f>
        <v>101.24</v>
      </c>
      <c r="L12" s="249">
        <f t="shared" si="1"/>
        <v>105.72</v>
      </c>
      <c r="M12" s="249">
        <f t="shared" si="2"/>
        <v>202.48</v>
      </c>
      <c r="N12" s="249">
        <f t="shared" si="3"/>
        <v>211.44</v>
      </c>
      <c r="O12" s="251">
        <f t="shared" si="4"/>
        <v>413.91999999999996</v>
      </c>
    </row>
    <row r="13" spans="1:16" x14ac:dyDescent="0.25">
      <c r="A13" s="253" t="s">
        <v>25159</v>
      </c>
      <c r="B13" s="253"/>
      <c r="C13" s="254" t="s">
        <v>25233</v>
      </c>
      <c r="D13" s="255"/>
      <c r="E13" s="253" t="s">
        <v>1337</v>
      </c>
      <c r="F13" s="255"/>
      <c r="G13" s="255"/>
      <c r="H13" s="255"/>
      <c r="I13" s="255"/>
      <c r="J13" s="255"/>
      <c r="K13" s="256"/>
      <c r="L13" s="256"/>
      <c r="M13" s="256">
        <f>SUM(M14:M18)</f>
        <v>0</v>
      </c>
      <c r="N13" s="256">
        <f>SUM(N14:N18)</f>
        <v>2111.21</v>
      </c>
      <c r="O13" s="256">
        <f>SUM(O14:O18)</f>
        <v>2111.21</v>
      </c>
    </row>
    <row r="14" spans="1:16" x14ac:dyDescent="0.25">
      <c r="A14" s="246">
        <v>327530</v>
      </c>
      <c r="B14" s="246" t="s">
        <v>41</v>
      </c>
      <c r="C14" s="247" t="str">
        <f>VLOOKUP($A14,'CUSTOS DER - EQUIPAMENTOS'!A:P,2,FALSE)</f>
        <v>Minicarregadeira de pneus 226-B c/vassoura</v>
      </c>
      <c r="D14" s="248">
        <f t="shared" ref="D14" si="6">$O$6</f>
        <v>50</v>
      </c>
      <c r="E14" s="249">
        <v>1</v>
      </c>
      <c r="F14" s="249">
        <v>1</v>
      </c>
      <c r="G14" s="249">
        <v>0.33</v>
      </c>
      <c r="H14" s="246" t="s">
        <v>24991</v>
      </c>
      <c r="I14" s="251">
        <f>VLOOKUP(H14,'CUSTOS DNIT - EQUIPAMENTOS'!A:K,9,FALSE)</f>
        <v>0</v>
      </c>
      <c r="J14" s="251">
        <f>VLOOKUP(H14,'CUSTOS DNIT - EQUIPAMENTOS'!A:K,10,FALSE)-I14</f>
        <v>410.68020000000001</v>
      </c>
      <c r="K14" s="251">
        <f>TRUNC(IFERROR(((D14*F14*G14)/#REF!)*I14,0),2)</f>
        <v>0</v>
      </c>
      <c r="L14" s="249">
        <f t="shared" ref="L14" si="7">TRUNC(IFERROR(((D14*F14*G14)/$O$7)*J14,0),2)</f>
        <v>112.93</v>
      </c>
      <c r="M14" s="249">
        <f t="shared" ref="M14" si="8">K14*E14</f>
        <v>0</v>
      </c>
      <c r="N14" s="249">
        <f t="shared" ref="N14" si="9">L14*E14</f>
        <v>112.93</v>
      </c>
      <c r="O14" s="251">
        <f t="shared" ref="O14" si="10">M14+N14</f>
        <v>112.93</v>
      </c>
    </row>
    <row r="15" spans="1:16" x14ac:dyDescent="0.25">
      <c r="A15" s="246">
        <v>312520</v>
      </c>
      <c r="B15" s="246" t="s">
        <v>41</v>
      </c>
      <c r="C15" s="247" t="str">
        <f>VLOOKUP($A15,'CUSTOS DER - EQUIPAMENTOS'!A:P,2,FALSE)</f>
        <v>Retroescavadeira 580N leve</v>
      </c>
      <c r="D15" s="248">
        <f t="shared" ref="D15:D18" si="11">$O$6</f>
        <v>50</v>
      </c>
      <c r="E15" s="249">
        <v>1</v>
      </c>
      <c r="F15" s="249">
        <v>2</v>
      </c>
      <c r="G15" s="249">
        <v>1</v>
      </c>
      <c r="H15" s="246" t="s">
        <v>1340</v>
      </c>
      <c r="I15" s="251">
        <f>VLOOKUP(H15,'CUSTOS DNIT - EQUIPAMENTOS'!A:K,9,FALSE)</f>
        <v>0</v>
      </c>
      <c r="J15" s="251">
        <f>VLOOKUP(H15,'CUSTOS DNIT - EQUIPAMENTOS'!A:K,10,FALSE)-I15</f>
        <v>388.64350000000002</v>
      </c>
      <c r="K15" s="251">
        <f>TRUNC(IFERROR(((D15*F15*G15)/#REF!)*I15,0),2)</f>
        <v>0</v>
      </c>
      <c r="L15" s="249">
        <f>TRUNC(IFERROR(((D15*F15*G15)/$O$7)*J15,0),2)</f>
        <v>647.73</v>
      </c>
      <c r="M15" s="249">
        <f t="shared" ref="M15" si="12">K15*E15</f>
        <v>0</v>
      </c>
      <c r="N15" s="249">
        <f t="shared" ref="N15" si="13">L15*E15</f>
        <v>647.73</v>
      </c>
      <c r="O15" s="251">
        <f t="shared" ref="O15" si="14">M15+N15</f>
        <v>647.73</v>
      </c>
    </row>
    <row r="16" spans="1:16" ht="15.75" customHeight="1" x14ac:dyDescent="0.25">
      <c r="A16" s="246" t="s">
        <v>92</v>
      </c>
      <c r="B16" s="246" t="s">
        <v>24</v>
      </c>
      <c r="C16" s="247" t="str">
        <f>VLOOKUP($A16,'CUSTOS DNIT - EQUIPAMENTOS'!A:K,2,FALSE)</f>
        <v>Perfuratriz hidráulica rotopercussiva para CCPH - 123 kW</v>
      </c>
      <c r="D16" s="248">
        <f t="shared" si="11"/>
        <v>50</v>
      </c>
      <c r="E16" s="249">
        <v>1</v>
      </c>
      <c r="F16" s="249">
        <v>1</v>
      </c>
      <c r="G16" s="249">
        <v>1</v>
      </c>
      <c r="H16" s="246" t="s">
        <v>24991</v>
      </c>
      <c r="I16" s="251">
        <f>VLOOKUP(H16,'CUSTOS DNIT - EQUIPAMENTOS'!A:K,9,FALSE)</f>
        <v>0</v>
      </c>
      <c r="J16" s="251">
        <f>VLOOKUP(H16,'CUSTOS DNIT - EQUIPAMENTOS'!A:K,10,FALSE)-I16</f>
        <v>410.68020000000001</v>
      </c>
      <c r="K16" s="251">
        <f>TRUNC(IFERROR(((D16*F16*G16)/#REF!)*I16,0),2)</f>
        <v>0</v>
      </c>
      <c r="L16" s="249">
        <f t="shared" ref="L16:L17" si="15">TRUNC(IFERROR(((D16*F16*G16)/$O$7)*J16,0),2)</f>
        <v>342.23</v>
      </c>
      <c r="M16" s="249">
        <f t="shared" ref="M16" si="16">K16*E16</f>
        <v>0</v>
      </c>
      <c r="N16" s="249">
        <f t="shared" ref="N16" si="17">L16*E16</f>
        <v>342.23</v>
      </c>
      <c r="O16" s="251">
        <f t="shared" ref="O16" si="18">M16+N16</f>
        <v>342.23</v>
      </c>
    </row>
    <row r="17" spans="1:15" x14ac:dyDescent="0.25">
      <c r="A17" s="246"/>
      <c r="B17" s="246" t="s">
        <v>24</v>
      </c>
      <c r="C17" s="247" t="s">
        <v>25265</v>
      </c>
      <c r="D17" s="248">
        <f t="shared" si="11"/>
        <v>50</v>
      </c>
      <c r="E17" s="249">
        <v>1</v>
      </c>
      <c r="F17" s="249">
        <v>2</v>
      </c>
      <c r="G17" s="249">
        <v>0.5</v>
      </c>
      <c r="H17" s="246" t="s">
        <v>1340</v>
      </c>
      <c r="I17" s="251">
        <f>VLOOKUP(H17,'CUSTOS DNIT - EQUIPAMENTOS'!A:K,9,FALSE)</f>
        <v>0</v>
      </c>
      <c r="J17" s="251">
        <f>VLOOKUP(H17,'CUSTOS DNIT - EQUIPAMENTOS'!A:K,10,FALSE)-I17</f>
        <v>388.64350000000002</v>
      </c>
      <c r="K17" s="251">
        <f>TRUNC(IFERROR(((D17*F17*G17)/#REF!)*I17,0),2)</f>
        <v>0</v>
      </c>
      <c r="L17" s="249">
        <f t="shared" si="15"/>
        <v>323.86</v>
      </c>
      <c r="M17" s="249">
        <f t="shared" ref="M17" si="19">K17*E17</f>
        <v>0</v>
      </c>
      <c r="N17" s="249">
        <f t="shared" ref="N17" si="20">L17*E17</f>
        <v>323.86</v>
      </c>
      <c r="O17" s="251">
        <f t="shared" ref="O17" si="21">M17+N17</f>
        <v>323.86</v>
      </c>
    </row>
    <row r="18" spans="1:15" x14ac:dyDescent="0.25">
      <c r="A18" s="246"/>
      <c r="B18" s="246" t="s">
        <v>24</v>
      </c>
      <c r="C18" s="247" t="s">
        <v>25272</v>
      </c>
      <c r="D18" s="248">
        <f t="shared" si="11"/>
        <v>50</v>
      </c>
      <c r="E18" s="249">
        <v>1</v>
      </c>
      <c r="F18" s="249">
        <v>2</v>
      </c>
      <c r="G18" s="249">
        <v>1</v>
      </c>
      <c r="H18" s="246" t="s">
        <v>24991</v>
      </c>
      <c r="I18" s="251">
        <f>VLOOKUP(H18,'CUSTOS DNIT - EQUIPAMENTOS'!A:K,9,FALSE)</f>
        <v>0</v>
      </c>
      <c r="J18" s="251">
        <f>VLOOKUP(H18,'CUSTOS DNIT - EQUIPAMENTOS'!A:K,10,FALSE)-I18</f>
        <v>410.68020000000001</v>
      </c>
      <c r="K18" s="251">
        <f>TRUNC(IFERROR(((D18*F18*G18)/#REF!)*I18,0),2)</f>
        <v>0</v>
      </c>
      <c r="L18" s="249">
        <f t="shared" ref="L18" si="22">TRUNC(IFERROR(((D18*F18*G18)/$O$7)*J18,0),2)</f>
        <v>684.46</v>
      </c>
      <c r="M18" s="249">
        <f t="shared" ref="M18" si="23">K18*E18</f>
        <v>0</v>
      </c>
      <c r="N18" s="249">
        <f t="shared" ref="N18" si="24">L18*E18</f>
        <v>684.46</v>
      </c>
      <c r="O18" s="251">
        <f t="shared" ref="O18" si="25">M18+N18</f>
        <v>684.46</v>
      </c>
    </row>
  </sheetData>
  <autoFilter ref="A1:O18" xr:uid="{00000000-0001-0000-0700-000000000000}"/>
  <mergeCells count="3">
    <mergeCell ref="A6:J6"/>
    <mergeCell ref="A7:J7"/>
    <mergeCell ref="A8:O8"/>
  </mergeCells>
  <phoneticPr fontId="4" type="noConversion"/>
  <pageMargins left="0.51181102362204722" right="0.51181102362204722" top="0.78740157480314965" bottom="0.78740157480314965" header="0.31496062992125984" footer="0.31496062992125984"/>
  <pageSetup paperSize="9" scale="55" fitToHeight="0" orientation="landscape" r:id="rId1"/>
  <headerFooter>
    <oddFooter>&amp;LAGÊNCIA DE ASSUNTOS METROPOLITANOS DO PARANÁ - AMEP
DIRETORIA DE OBRAS
&amp;R&amp;P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49992370372631"/>
    <pageSetUpPr fitToPage="1"/>
  </sheetPr>
  <dimension ref="A1:P18"/>
  <sheetViews>
    <sheetView view="pageBreakPreview" zoomScale="60" zoomScaleNormal="100" workbookViewId="0">
      <selection activeCell="A4" sqref="A4"/>
    </sheetView>
  </sheetViews>
  <sheetFormatPr defaultColWidth="9.140625" defaultRowHeight="15" x14ac:dyDescent="0.25"/>
  <cols>
    <col min="1" max="1" width="13.85546875" style="1" customWidth="1"/>
    <col min="2" max="2" width="9.140625" style="1"/>
    <col min="3" max="3" width="55.28515625" style="1" customWidth="1"/>
    <col min="4" max="7" width="9.140625" style="1"/>
    <col min="8" max="8" width="11.140625" style="1" customWidth="1"/>
    <col min="9" max="9" width="18.140625" style="1" customWidth="1"/>
    <col min="10" max="10" width="18.28515625" style="1" customWidth="1"/>
    <col min="11" max="11" width="19.7109375" style="1" customWidth="1"/>
    <col min="12" max="12" width="15.7109375" style="1" customWidth="1"/>
    <col min="13" max="13" width="16" style="1" customWidth="1"/>
    <col min="14" max="14" width="17.28515625" style="1" customWidth="1"/>
    <col min="15" max="15" width="14.5703125" style="1" customWidth="1"/>
    <col min="16" max="16384" width="9.140625" style="1"/>
  </cols>
  <sheetData>
    <row r="1" spans="1:16" ht="84.75" customHeight="1" x14ac:dyDescent="0.25">
      <c r="B1" s="78"/>
      <c r="C1" s="79"/>
      <c r="D1" s="79"/>
    </row>
    <row r="2" spans="1:16" x14ac:dyDescent="0.25">
      <c r="A2" s="80" t="s">
        <v>7285</v>
      </c>
      <c r="B2" s="80"/>
      <c r="C2" s="80"/>
      <c r="D2" s="80"/>
    </row>
    <row r="3" spans="1:16" x14ac:dyDescent="0.25">
      <c r="A3" s="52" t="s">
        <v>42455</v>
      </c>
      <c r="B3" s="52"/>
      <c r="C3" s="52"/>
      <c r="D3" s="52"/>
    </row>
    <row r="4" spans="1:16" x14ac:dyDescent="0.25">
      <c r="A4" s="1" t="s">
        <v>26548</v>
      </c>
    </row>
    <row r="6" spans="1:16" x14ac:dyDescent="0.25">
      <c r="A6" s="462" t="s">
        <v>1325</v>
      </c>
      <c r="B6" s="462"/>
      <c r="C6" s="462"/>
      <c r="D6" s="462"/>
      <c r="E6" s="462"/>
      <c r="F6" s="462"/>
      <c r="G6" s="462"/>
      <c r="H6" s="462"/>
      <c r="I6" s="462"/>
      <c r="J6" s="462"/>
      <c r="K6" s="244"/>
      <c r="L6" s="244"/>
      <c r="M6" s="244"/>
      <c r="N6" s="244"/>
      <c r="O6" s="245">
        <v>50</v>
      </c>
      <c r="P6" s="1" t="s">
        <v>1338</v>
      </c>
    </row>
    <row r="7" spans="1:16" x14ac:dyDescent="0.25">
      <c r="A7" s="462" t="s">
        <v>1326</v>
      </c>
      <c r="B7" s="462"/>
      <c r="C7" s="462"/>
      <c r="D7" s="462"/>
      <c r="E7" s="462"/>
      <c r="F7" s="462"/>
      <c r="G7" s="462"/>
      <c r="H7" s="462"/>
      <c r="I7" s="462"/>
      <c r="J7" s="462"/>
      <c r="K7" s="244"/>
      <c r="L7" s="244"/>
      <c r="M7" s="244"/>
      <c r="N7" s="244"/>
      <c r="O7" s="245">
        <v>60</v>
      </c>
      <c r="P7" s="1" t="s">
        <v>1339</v>
      </c>
    </row>
    <row r="8" spans="1:16" ht="15" customHeight="1" x14ac:dyDescent="0.25">
      <c r="A8" s="463" t="s">
        <v>1342</v>
      </c>
      <c r="B8" s="463"/>
      <c r="C8" s="463"/>
      <c r="D8" s="463"/>
      <c r="E8" s="463"/>
      <c r="F8" s="463"/>
      <c r="G8" s="463"/>
      <c r="H8" s="463"/>
      <c r="I8" s="463"/>
      <c r="J8" s="463"/>
      <c r="K8" s="463"/>
      <c r="L8" s="463"/>
      <c r="M8" s="463"/>
      <c r="N8" s="463"/>
      <c r="O8" s="463"/>
    </row>
    <row r="9" spans="1:16" ht="45" x14ac:dyDescent="0.25">
      <c r="A9" s="252" t="s">
        <v>2</v>
      </c>
      <c r="B9" s="252" t="s">
        <v>1</v>
      </c>
      <c r="C9" s="252" t="s">
        <v>1327</v>
      </c>
      <c r="D9" s="252" t="s">
        <v>1328</v>
      </c>
      <c r="E9" s="252" t="s">
        <v>4</v>
      </c>
      <c r="F9" s="252" t="s">
        <v>1329</v>
      </c>
      <c r="G9" s="252" t="s">
        <v>1330</v>
      </c>
      <c r="H9" s="252" t="s">
        <v>2</v>
      </c>
      <c r="I9" s="252" t="s">
        <v>1331</v>
      </c>
      <c r="J9" s="252" t="s">
        <v>1332</v>
      </c>
      <c r="K9" s="252" t="s">
        <v>1333</v>
      </c>
      <c r="L9" s="252" t="s">
        <v>1334</v>
      </c>
      <c r="M9" s="252" t="s">
        <v>1335</v>
      </c>
      <c r="N9" s="252" t="s">
        <v>1336</v>
      </c>
      <c r="O9" s="252" t="s">
        <v>29</v>
      </c>
    </row>
    <row r="10" spans="1:16" ht="30" x14ac:dyDescent="0.25">
      <c r="A10" s="253" t="s">
        <v>25229</v>
      </c>
      <c r="B10" s="253"/>
      <c r="C10" s="254" t="s">
        <v>25231</v>
      </c>
      <c r="D10" s="255"/>
      <c r="E10" s="253" t="s">
        <v>1337</v>
      </c>
      <c r="F10" s="255"/>
      <c r="G10" s="255"/>
      <c r="H10" s="255"/>
      <c r="I10" s="255"/>
      <c r="J10" s="255"/>
      <c r="K10" s="256"/>
      <c r="L10" s="256"/>
      <c r="M10" s="256">
        <f>SUM(M11:M12)</f>
        <v>303.71999999999997</v>
      </c>
      <c r="N10" s="256">
        <f>SUM(N11:N12)</f>
        <v>340.95</v>
      </c>
      <c r="O10" s="256">
        <f>SUM(O11:O12)</f>
        <v>644.66999999999996</v>
      </c>
    </row>
    <row r="11" spans="1:16" x14ac:dyDescent="0.25">
      <c r="A11" s="246">
        <v>346020</v>
      </c>
      <c r="B11" s="246" t="s">
        <v>41</v>
      </c>
      <c r="C11" s="247" t="str">
        <f>VLOOKUP($A11,'CUSTOS DER - EQUIPAMENTOS'!A:P,2,FALSE)</f>
        <v>Caminhão c/ guindauto</v>
      </c>
      <c r="D11" s="248">
        <f t="shared" ref="D11:D12" si="0">$O$6</f>
        <v>50</v>
      </c>
      <c r="E11" s="249">
        <v>1</v>
      </c>
      <c r="F11" s="249">
        <v>1</v>
      </c>
      <c r="G11" s="249">
        <v>1</v>
      </c>
      <c r="H11" s="250">
        <v>346020</v>
      </c>
      <c r="I11" s="250">
        <f>VLOOKUP($H11,'CUSTOS DER - EQUIPAMENTOS'!A:P,12,FALSE)</f>
        <v>121.49</v>
      </c>
      <c r="J11" s="250">
        <f>VLOOKUP($H11,'CUSTOS DER - EQUIPAMENTOS'!A:P,15,FALSE)-I11</f>
        <v>155.42000000000002</v>
      </c>
      <c r="K11" s="249">
        <f>TRUNC(IFERROR(((D11*F11*G11)/$O$7)*I11,0),2)</f>
        <v>101.24</v>
      </c>
      <c r="L11" s="249">
        <f t="shared" ref="L11:L12" si="1">TRUNC(IFERROR(((D11*F11*G11)/$O$7)*J11,0),2)</f>
        <v>129.51</v>
      </c>
      <c r="M11" s="249">
        <f t="shared" ref="M11:M12" si="2">K11*E11</f>
        <v>101.24</v>
      </c>
      <c r="N11" s="249">
        <f t="shared" ref="N11:N12" si="3">L11*E11</f>
        <v>129.51</v>
      </c>
      <c r="O11" s="251">
        <f t="shared" ref="O11:O12" si="4">(M11+N11)</f>
        <v>230.75</v>
      </c>
    </row>
    <row r="12" spans="1:16" x14ac:dyDescent="0.25">
      <c r="A12" s="246">
        <v>346070</v>
      </c>
      <c r="B12" s="246" t="s">
        <v>41</v>
      </c>
      <c r="C12" s="247" t="str">
        <f>VLOOKUP($A12,'CUSTOS DER - EQUIPAMENTOS'!A:P,2,FALSE)</f>
        <v>Caminhão pipa 6000 l</v>
      </c>
      <c r="D12" s="248">
        <f t="shared" si="0"/>
        <v>50</v>
      </c>
      <c r="E12" s="249">
        <v>2</v>
      </c>
      <c r="F12" s="249">
        <v>1</v>
      </c>
      <c r="G12" s="249">
        <v>1</v>
      </c>
      <c r="H12" s="250">
        <v>346070</v>
      </c>
      <c r="I12" s="250">
        <f>VLOOKUP($H12,'CUSTOS DER - EQUIPAMENTOS'!A:P,12,FALSE)</f>
        <v>121.49</v>
      </c>
      <c r="J12" s="250">
        <f>VLOOKUP($H12,'CUSTOS DER - EQUIPAMENTOS'!A:P,15,FALSE)-I12</f>
        <v>126.87000000000002</v>
      </c>
      <c r="K12" s="249">
        <f t="shared" ref="K12" si="5">TRUNC(IFERROR(((D12*F12*G12)/$O$7)*I12,0),2)</f>
        <v>101.24</v>
      </c>
      <c r="L12" s="249">
        <f t="shared" si="1"/>
        <v>105.72</v>
      </c>
      <c r="M12" s="249">
        <f t="shared" si="2"/>
        <v>202.48</v>
      </c>
      <c r="N12" s="249">
        <f t="shared" si="3"/>
        <v>211.44</v>
      </c>
      <c r="O12" s="251">
        <f t="shared" si="4"/>
        <v>413.91999999999996</v>
      </c>
    </row>
    <row r="13" spans="1:16" ht="30" x14ac:dyDescent="0.25">
      <c r="A13" s="253" t="s">
        <v>25230</v>
      </c>
      <c r="B13" s="253"/>
      <c r="C13" s="254" t="s">
        <v>29314</v>
      </c>
      <c r="D13" s="255"/>
      <c r="E13" s="253" t="s">
        <v>1337</v>
      </c>
      <c r="F13" s="255"/>
      <c r="G13" s="255"/>
      <c r="H13" s="255"/>
      <c r="I13" s="255"/>
      <c r="J13" s="255"/>
      <c r="K13" s="256"/>
      <c r="L13" s="256"/>
      <c r="M13" s="256">
        <f>SUM(M14:M18)</f>
        <v>0</v>
      </c>
      <c r="N13" s="256">
        <f>SUM(N14:N18)</f>
        <v>2111.21</v>
      </c>
      <c r="O13" s="256">
        <f>SUM(O14:O18)</f>
        <v>2111.21</v>
      </c>
    </row>
    <row r="14" spans="1:16" x14ac:dyDescent="0.25">
      <c r="A14" s="246">
        <v>327530</v>
      </c>
      <c r="B14" s="246" t="s">
        <v>41</v>
      </c>
      <c r="C14" s="247" t="str">
        <f>VLOOKUP($A14,'CUSTOS DER - EQUIPAMENTOS'!A:P,2,FALSE)</f>
        <v>Minicarregadeira de pneus 226-B c/vassoura</v>
      </c>
      <c r="D14" s="248">
        <f t="shared" ref="D14:D18" si="6">$O$6</f>
        <v>50</v>
      </c>
      <c r="E14" s="249">
        <v>1</v>
      </c>
      <c r="F14" s="249">
        <v>1</v>
      </c>
      <c r="G14" s="249">
        <v>0.33</v>
      </c>
      <c r="H14" s="246" t="s">
        <v>24991</v>
      </c>
      <c r="I14" s="251">
        <f>VLOOKUP(H14,'CUSTOS DNIT - EQUIPAMENTOS'!A:K,9,FALSE)</f>
        <v>0</v>
      </c>
      <c r="J14" s="251">
        <f>VLOOKUP(H14,'CUSTOS DNIT - EQUIPAMENTOS'!A:K,10,FALSE)-I14</f>
        <v>410.68020000000001</v>
      </c>
      <c r="K14" s="251">
        <f>TRUNC(IFERROR(((D14*F14*G14)/#REF!)*I14,0),2)</f>
        <v>0</v>
      </c>
      <c r="L14" s="249">
        <f t="shared" ref="L14" si="7">TRUNC(IFERROR(((D14*F14*G14)/$O$7)*J14,0),2)</f>
        <v>112.93</v>
      </c>
      <c r="M14" s="249">
        <f t="shared" ref="M14:M18" si="8">K14*E14</f>
        <v>0</v>
      </c>
      <c r="N14" s="249">
        <f t="shared" ref="N14:N18" si="9">L14*E14</f>
        <v>112.93</v>
      </c>
      <c r="O14" s="251">
        <f t="shared" ref="O14:O18" si="10">M14+N14</f>
        <v>112.93</v>
      </c>
    </row>
    <row r="15" spans="1:16" x14ac:dyDescent="0.25">
      <c r="A15" s="246">
        <v>312520</v>
      </c>
      <c r="B15" s="246" t="s">
        <v>41</v>
      </c>
      <c r="C15" s="247" t="str">
        <f>VLOOKUP($A15,'CUSTOS DER - EQUIPAMENTOS'!A:P,2,FALSE)</f>
        <v>Retroescavadeira 580N leve</v>
      </c>
      <c r="D15" s="248">
        <f t="shared" si="6"/>
        <v>50</v>
      </c>
      <c r="E15" s="249">
        <v>1</v>
      </c>
      <c r="F15" s="249">
        <v>2</v>
      </c>
      <c r="G15" s="249">
        <v>1</v>
      </c>
      <c r="H15" s="246" t="s">
        <v>1340</v>
      </c>
      <c r="I15" s="251">
        <f>VLOOKUP(H15,'CUSTOS DNIT - EQUIPAMENTOS'!A:K,9,FALSE)</f>
        <v>0</v>
      </c>
      <c r="J15" s="251">
        <f>VLOOKUP(H15,'CUSTOS DNIT - EQUIPAMENTOS'!A:K,10,FALSE)-I15</f>
        <v>388.64350000000002</v>
      </c>
      <c r="K15" s="251">
        <f>TRUNC(IFERROR(((D15*F15*G15)/#REF!)*I15,0),2)</f>
        <v>0</v>
      </c>
      <c r="L15" s="249">
        <f>TRUNC(IFERROR(((D15*F15*G15)/$O$7)*J15,0),2)</f>
        <v>647.73</v>
      </c>
      <c r="M15" s="249">
        <f t="shared" si="8"/>
        <v>0</v>
      </c>
      <c r="N15" s="249">
        <f t="shared" si="9"/>
        <v>647.73</v>
      </c>
      <c r="O15" s="251">
        <f t="shared" si="10"/>
        <v>647.73</v>
      </c>
    </row>
    <row r="16" spans="1:16" x14ac:dyDescent="0.25">
      <c r="A16" s="246" t="s">
        <v>92</v>
      </c>
      <c r="B16" s="246" t="s">
        <v>24</v>
      </c>
      <c r="C16" s="247" t="str">
        <f>VLOOKUP($A16,'CUSTOS DNIT - EQUIPAMENTOS'!A:K,2,FALSE)</f>
        <v>Perfuratriz hidráulica rotopercussiva para CCPH - 123 kW</v>
      </c>
      <c r="D16" s="248">
        <f t="shared" si="6"/>
        <v>50</v>
      </c>
      <c r="E16" s="249">
        <v>1</v>
      </c>
      <c r="F16" s="249">
        <v>1</v>
      </c>
      <c r="G16" s="249">
        <v>1</v>
      </c>
      <c r="H16" s="246" t="s">
        <v>24991</v>
      </c>
      <c r="I16" s="251">
        <f>VLOOKUP(H16,'CUSTOS DNIT - EQUIPAMENTOS'!A:K,9,FALSE)</f>
        <v>0</v>
      </c>
      <c r="J16" s="251">
        <f>VLOOKUP(H16,'CUSTOS DNIT - EQUIPAMENTOS'!A:K,10,FALSE)-I16</f>
        <v>410.68020000000001</v>
      </c>
      <c r="K16" s="251">
        <f>TRUNC(IFERROR(((D16*F16*G16)/#REF!)*I16,0),2)</f>
        <v>0</v>
      </c>
      <c r="L16" s="249">
        <f t="shared" ref="L16:L18" si="11">TRUNC(IFERROR(((D16*F16*G16)/$O$7)*J16,0),2)</f>
        <v>342.23</v>
      </c>
      <c r="M16" s="249">
        <f t="shared" si="8"/>
        <v>0</v>
      </c>
      <c r="N16" s="249">
        <f t="shared" si="9"/>
        <v>342.23</v>
      </c>
      <c r="O16" s="251">
        <f t="shared" si="10"/>
        <v>342.23</v>
      </c>
    </row>
    <row r="17" spans="1:15" x14ac:dyDescent="0.25">
      <c r="A17" s="246"/>
      <c r="B17" s="246" t="s">
        <v>24</v>
      </c>
      <c r="C17" s="247" t="s">
        <v>25265</v>
      </c>
      <c r="D17" s="248">
        <f t="shared" si="6"/>
        <v>50</v>
      </c>
      <c r="E17" s="249">
        <v>1</v>
      </c>
      <c r="F17" s="249">
        <v>2</v>
      </c>
      <c r="G17" s="249">
        <v>0.5</v>
      </c>
      <c r="H17" s="246" t="s">
        <v>1340</v>
      </c>
      <c r="I17" s="251">
        <f>VLOOKUP(H17,'CUSTOS DNIT - EQUIPAMENTOS'!A:K,9,FALSE)</f>
        <v>0</v>
      </c>
      <c r="J17" s="251">
        <f>VLOOKUP(H17,'CUSTOS DNIT - EQUIPAMENTOS'!A:K,10,FALSE)-I17</f>
        <v>388.64350000000002</v>
      </c>
      <c r="K17" s="251">
        <f>TRUNC(IFERROR(((D17*F17*G17)/#REF!)*I17,0),2)</f>
        <v>0</v>
      </c>
      <c r="L17" s="249">
        <f t="shared" si="11"/>
        <v>323.86</v>
      </c>
      <c r="M17" s="249">
        <f t="shared" si="8"/>
        <v>0</v>
      </c>
      <c r="N17" s="249">
        <f t="shared" si="9"/>
        <v>323.86</v>
      </c>
      <c r="O17" s="251">
        <f t="shared" si="10"/>
        <v>323.86</v>
      </c>
    </row>
    <row r="18" spans="1:15" x14ac:dyDescent="0.25">
      <c r="A18" s="246"/>
      <c r="B18" s="246" t="s">
        <v>24</v>
      </c>
      <c r="C18" s="247" t="s">
        <v>25272</v>
      </c>
      <c r="D18" s="248">
        <f t="shared" si="6"/>
        <v>50</v>
      </c>
      <c r="E18" s="249">
        <v>1</v>
      </c>
      <c r="F18" s="249">
        <v>2</v>
      </c>
      <c r="G18" s="249">
        <v>1</v>
      </c>
      <c r="H18" s="246" t="s">
        <v>24991</v>
      </c>
      <c r="I18" s="251">
        <f>VLOOKUP(H18,'CUSTOS DNIT - EQUIPAMENTOS'!A:K,9,FALSE)</f>
        <v>0</v>
      </c>
      <c r="J18" s="251">
        <f>VLOOKUP(H18,'CUSTOS DNIT - EQUIPAMENTOS'!A:K,10,FALSE)-I18</f>
        <v>410.68020000000001</v>
      </c>
      <c r="K18" s="251">
        <f>TRUNC(IFERROR(((D18*F18*G18)/#REF!)*I18,0),2)</f>
        <v>0</v>
      </c>
      <c r="L18" s="249">
        <f t="shared" si="11"/>
        <v>684.46</v>
      </c>
      <c r="M18" s="249">
        <f t="shared" si="8"/>
        <v>0</v>
      </c>
      <c r="N18" s="249">
        <f t="shared" si="9"/>
        <v>684.46</v>
      </c>
      <c r="O18" s="251">
        <f t="shared" si="10"/>
        <v>684.46</v>
      </c>
    </row>
  </sheetData>
  <mergeCells count="3">
    <mergeCell ref="A6:J6"/>
    <mergeCell ref="A7:J7"/>
    <mergeCell ref="A8:O8"/>
  </mergeCells>
  <pageMargins left="0.51181102362204722" right="0.51181102362204722" top="0.78740157480314965" bottom="0.78740157480314965" header="0.31496062992125984" footer="0.31496062992125984"/>
  <pageSetup paperSize="9" scale="55" fitToHeight="0" orientation="landscape" r:id="rId1"/>
  <headerFooter>
    <oddFooter>&amp;LAGÊNCIA DE ASSUNTOS METROPOLITANOS DO PARANÁ - AMEP
DIRETORIA DE OBRAS
&amp;R&amp;P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19</vt:i4>
      </vt:variant>
    </vt:vector>
  </HeadingPairs>
  <TitlesOfParts>
    <vt:vector size="48" baseType="lpstr">
      <vt:lpstr>INSTRUÇÕES</vt:lpstr>
      <vt:lpstr>PLANILHA RESUMO</vt:lpstr>
      <vt:lpstr>PLANILHA SINTÉTICA</vt:lpstr>
      <vt:lpstr>BDI</vt:lpstr>
      <vt:lpstr>CRONOGRAMA FÍSICO FINANCEIRO</vt:lpstr>
      <vt:lpstr>PLANILHA ABC</vt:lpstr>
      <vt:lpstr>CCU ADMINISTRAÇÃO LOCAL</vt:lpstr>
      <vt:lpstr>CCU MOBILIZAÇÃO EQUIPTOS</vt:lpstr>
      <vt:lpstr>CCU DESMOBILIZAÇÃO EQUIPTOS</vt:lpstr>
      <vt:lpstr>CCU CANTEIRO</vt:lpstr>
      <vt:lpstr>CCU COMPLEMENTARES</vt:lpstr>
      <vt:lpstr>CCU AUXILIARES</vt:lpstr>
      <vt:lpstr>CCU AMEP GERAL</vt:lpstr>
      <vt:lpstr>CCU DER</vt:lpstr>
      <vt:lpstr>CUSTOS COTAÇÕES DE MERCADO</vt:lpstr>
      <vt:lpstr>TRANSPORTES MATERIAIS</vt:lpstr>
      <vt:lpstr>CUSTOS DER - SERVIÇOS</vt:lpstr>
      <vt:lpstr>CUSTOS DER - MATERIAIS</vt:lpstr>
      <vt:lpstr>CUSTOS DER - MÃO DE OBRA</vt:lpstr>
      <vt:lpstr>CUSTOS DER - TRANSPORTES</vt:lpstr>
      <vt:lpstr>CUSTOS DER - EQUIPAMENTOS</vt:lpstr>
      <vt:lpstr>CUSTOS DNIT - SERVIÇOS</vt:lpstr>
      <vt:lpstr>CUSTOS DNIT - MATERIAIS</vt:lpstr>
      <vt:lpstr>CUSTOS DNIT - MÃO DE OBRA</vt:lpstr>
      <vt:lpstr>CUSTOS DNIT - EQUIPAMENTOS</vt:lpstr>
      <vt:lpstr>CUSTOS SINAPI - MATERIAIS</vt:lpstr>
      <vt:lpstr>CUSTOS SINAPI - SERVIÇOS</vt:lpstr>
      <vt:lpstr>CUSTOS ORSE</vt:lpstr>
      <vt:lpstr>CUSTOS DE DEPRECIAÇÃO</vt:lpstr>
      <vt:lpstr>BDI!Area_de_impressao</vt:lpstr>
      <vt:lpstr>'CCU ADMINISTRAÇÃO LOCAL'!Area_de_impressao</vt:lpstr>
      <vt:lpstr>'CCU AMEP GERAL'!Area_de_impressao</vt:lpstr>
      <vt:lpstr>'CCU AUXILIARES'!Area_de_impressao</vt:lpstr>
      <vt:lpstr>'CCU CANTEIRO'!Area_de_impressao</vt:lpstr>
      <vt:lpstr>'CCU COMPLEMENTARES'!Area_de_impressao</vt:lpstr>
      <vt:lpstr>'CCU DESMOBILIZAÇÃO EQUIPTOS'!Area_de_impressao</vt:lpstr>
      <vt:lpstr>'CCU MOBILIZAÇÃO EQUIPTOS'!Area_de_impressao</vt:lpstr>
      <vt:lpstr>'CRONOGRAMA FÍSICO FINANCEIRO'!Area_de_impressao</vt:lpstr>
      <vt:lpstr>'CUSTOS COTAÇÕES DE MERCADO'!Area_de_impressao</vt:lpstr>
      <vt:lpstr>'CUSTOS DER - MÃO DE OBRA'!Area_de_impressao</vt:lpstr>
      <vt:lpstr>'CUSTOS DER - TRANSPORTES'!Area_de_impressao</vt:lpstr>
      <vt:lpstr>'CUSTOS DNIT - MÃO DE OBRA'!Area_de_impressao</vt:lpstr>
      <vt:lpstr>'CUSTOS ORSE'!Area_de_impressao</vt:lpstr>
      <vt:lpstr>INSTRUÇÕES!Area_de_impressao</vt:lpstr>
      <vt:lpstr>'PLANILHA ABC'!Area_de_impressao</vt:lpstr>
      <vt:lpstr>'PLANILHA RESUMO'!Area_de_impressao</vt:lpstr>
      <vt:lpstr>'PLANILHA SINTÉTICA'!Area_de_impressao</vt:lpstr>
      <vt:lpstr>'TRANSPORTES MATERIAIS'!Area_de_impressao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Heitor Piekarzievicz</dc:creator>
  <cp:lastModifiedBy>Daniel Pereira Schwab</cp:lastModifiedBy>
  <cp:lastPrinted>2024-11-13T18:46:55Z</cp:lastPrinted>
  <dcterms:created xsi:type="dcterms:W3CDTF">2024-03-12T19:53:34Z</dcterms:created>
  <dcterms:modified xsi:type="dcterms:W3CDTF">2024-11-13T18:47:10Z</dcterms:modified>
</cp:coreProperties>
</file>